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rtika\Desktop\"/>
    </mc:Choice>
  </mc:AlternateContent>
  <xr:revisionPtr revIDLastSave="0" documentId="13_ncr:1_{7AEAFF25-65D0-4D66-80AC-4C91EE0DAB82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PROYEKSI DUPA" sheetId="10" r:id="rId1"/>
    <sheet name="FEBRUARI" sheetId="25" r:id="rId2"/>
    <sheet name="DUPA MENTAH" sheetId="24" r:id="rId3"/>
    <sheet name="STIKER &amp; PLASTIK" sheetId="13" r:id="rId4"/>
    <sheet name="PARFUM" sheetId="22" r:id="rId5"/>
    <sheet name="SOLFEN &amp; METHANOL" sheetId="26" r:id="rId6"/>
    <sheet name="PROYEKSI PARFUM" sheetId="20" r:id="rId7"/>
    <sheet name="DATA OP PARFUM" sheetId="21" r:id="rId8"/>
    <sheet name="DATA BARANG" sheetId="12" r:id="rId9"/>
  </sheets>
  <definedNames>
    <definedName name="_xlnm._FilterDatabase" localSheetId="2" hidden="1">'DUPA MENTAH'!$A$1:$E$186</definedName>
    <definedName name="_xlnm._FilterDatabase" localSheetId="1" hidden="1">FEBRUARI!$B$3:$L$3</definedName>
    <definedName name="_xlnm._FilterDatabase" localSheetId="0" hidden="1">'PROYEKSI DUPA'!$A$3:$AA$4848</definedName>
    <definedName name="_xlnm._FilterDatabase" localSheetId="6" hidden="1">'PROYEKSI PARFUM'!$A$1:$AN$2235</definedName>
    <definedName name="_xlnm._FilterDatabase" localSheetId="5" hidden="1">'SOLFEN &amp; METHANOL'!$A$1:$E$10</definedName>
    <definedName name="_xlnm._FilterDatabase" localSheetId="3" hidden="1">'STIKER &amp; PLASTIK'!$A$1:$F$506</definedName>
    <definedName name="col_bom">'PROYEKSI DUPA'!$S$3:$S$4848</definedName>
    <definedName name="col_solfen">'PROYEKSI PARFUM'!$AK:$AK</definedName>
    <definedName name="col_tot_solfen">'PROYEKSI PARFUM'!$AN:$AN</definedName>
    <definedName name="col_total">'PROYEKSI DUPA'!$V$3:$V$4848</definedName>
    <definedName name="db_barang" localSheetId="2">'DUPA MENTAH'!$A$1:$E$186</definedName>
    <definedName name="db_barang" localSheetId="5">'SOLFEN &amp; METHANOL'!$A$1:$E$10</definedName>
    <definedName name="db_barang">'DATA BARANG'!$A$1:$E$2559</definedName>
    <definedName name="db_solfen">'SOLFEN &amp; METHANOL'!$A$1:$E$10</definedName>
    <definedName name="kd_parfum">'PROYEKSI PARFUM'!$AG$2:$AG$2232</definedName>
    <definedName name="tb_bahan_bantu">'STIKER &amp; PLASTIK'!$B$1:$E$505</definedName>
    <definedName name="tb_januari">FEBRUARI!$C$3:$L$503</definedName>
    <definedName name="tb_keb_parfum">'PROYEKSI PARFUM'!$AJ$2:$AJ$2232</definedName>
    <definedName name="tb_oplosan" localSheetId="7">'DATA OP PARFUM'!$A$2:$C$144</definedName>
    <definedName name="tb_parfum" localSheetId="4">PARFUM!$A$2:$C$65</definedName>
    <definedName name="tb_proyeksi">'PROYEKSI DUPA'!$B$4:$M$4817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841" i="10" l="1"/>
  <c r="T4842" i="10"/>
  <c r="T4843" i="10"/>
  <c r="T4844" i="10"/>
  <c r="T4845" i="10"/>
  <c r="T4846" i="10"/>
  <c r="T4847" i="10"/>
  <c r="T4848" i="10"/>
  <c r="T4834" i="10"/>
  <c r="T4835" i="10"/>
  <c r="T4836" i="10"/>
  <c r="T4837" i="10"/>
  <c r="T4838" i="10"/>
  <c r="T4839" i="10"/>
  <c r="T4840" i="10"/>
  <c r="N4834" i="10"/>
  <c r="L4834" i="10" s="1"/>
  <c r="K4834" i="10" s="1"/>
  <c r="V4835" i="10" s="1"/>
  <c r="T4826" i="10"/>
  <c r="T4827" i="10"/>
  <c r="T4828" i="10"/>
  <c r="T4829" i="10"/>
  <c r="T4830" i="10"/>
  <c r="T4831" i="10"/>
  <c r="T4832" i="10"/>
  <c r="T4833" i="10"/>
  <c r="T4824" i="10"/>
  <c r="T4825" i="10"/>
  <c r="T4818" i="10"/>
  <c r="T4819" i="10"/>
  <c r="T4820" i="10"/>
  <c r="T4821" i="10"/>
  <c r="T4822" i="10"/>
  <c r="T4823" i="10"/>
  <c r="N4818" i="10"/>
  <c r="L4818" i="10" s="1"/>
  <c r="K4818" i="10" s="1"/>
  <c r="V4820" i="10" s="1"/>
  <c r="N4826" i="10"/>
  <c r="N4841" i="10"/>
  <c r="L4841" i="10" s="1"/>
  <c r="K4841" i="10" s="1"/>
  <c r="V4843" i="10" s="1"/>
  <c r="E53" i="24" s="1"/>
  <c r="N1679" i="10"/>
  <c r="K504" i="25"/>
  <c r="V4848" i="10" l="1"/>
  <c r="V4846" i="10"/>
  <c r="V4844" i="10"/>
  <c r="V4842" i="10"/>
  <c r="V4841" i="10"/>
  <c r="V4847" i="10"/>
  <c r="V4845" i="10"/>
  <c r="V4834" i="10"/>
  <c r="V4840" i="10"/>
  <c r="V4838" i="10"/>
  <c r="V4836" i="10"/>
  <c r="V4839" i="10"/>
  <c r="V4837" i="10"/>
  <c r="V4825" i="10"/>
  <c r="F506" i="13" s="1"/>
  <c r="V4823" i="10"/>
  <c r="V4821" i="10"/>
  <c r="V4819" i="10"/>
  <c r="V4818" i="10"/>
  <c r="V4824" i="10"/>
  <c r="V4822" i="10"/>
  <c r="L4826" i="10"/>
  <c r="K4826" i="10" s="1"/>
  <c r="V4833" i="10" s="1"/>
  <c r="V4828" i="10" l="1"/>
  <c r="V4830" i="10"/>
  <c r="V4832" i="10"/>
  <c r="V4826" i="10"/>
  <c r="F507" i="13" s="1"/>
  <c r="V4827" i="10"/>
  <c r="V4829" i="10"/>
  <c r="V4831" i="10"/>
  <c r="AJ2114" i="20"/>
  <c r="N4" i="10"/>
  <c r="AL942" i="20"/>
  <c r="AL941" i="20"/>
  <c r="AL940" i="20"/>
  <c r="X940" i="20"/>
  <c r="AN941" i="20" s="1"/>
  <c r="AL939" i="20"/>
  <c r="AL938" i="20"/>
  <c r="AL937" i="20"/>
  <c r="AH936" i="20"/>
  <c r="X936" i="20"/>
  <c r="AJ936" i="20" s="1"/>
  <c r="V936" i="20"/>
  <c r="X2031" i="20"/>
  <c r="AN2032" i="20" s="1"/>
  <c r="X1995" i="20"/>
  <c r="AN1997" i="20" s="1"/>
  <c r="AL2068" i="20"/>
  <c r="AL2067" i="20"/>
  <c r="AL2066" i="20"/>
  <c r="X2066" i="20"/>
  <c r="AN2066" i="20" s="1"/>
  <c r="AL2061" i="20"/>
  <c r="AL2060" i="20"/>
  <c r="AL2059" i="20"/>
  <c r="X2059" i="20"/>
  <c r="AN2061" i="20" s="1"/>
  <c r="AL2054" i="20"/>
  <c r="AL2053" i="20"/>
  <c r="AL2052" i="20"/>
  <c r="X2052" i="20"/>
  <c r="AN2053" i="20" s="1"/>
  <c r="AL2047" i="20"/>
  <c r="AL2046" i="20"/>
  <c r="AL2045" i="20"/>
  <c r="X2045" i="20"/>
  <c r="AN2046" i="20" s="1"/>
  <c r="AL2040" i="20"/>
  <c r="AL2039" i="20"/>
  <c r="AL2038" i="20"/>
  <c r="X2038" i="20"/>
  <c r="AN2039" i="20" s="1"/>
  <c r="AL2033" i="20"/>
  <c r="AL2032" i="20"/>
  <c r="AL2031" i="20"/>
  <c r="AL2025" i="20"/>
  <c r="AL2024" i="20"/>
  <c r="AL2023" i="20"/>
  <c r="X2023" i="20"/>
  <c r="AN2025" i="20" s="1"/>
  <c r="AL2018" i="20"/>
  <c r="AL2017" i="20"/>
  <c r="AL2016" i="20"/>
  <c r="X2016" i="20"/>
  <c r="AL2011" i="20"/>
  <c r="AL2010" i="20"/>
  <c r="AL2009" i="20"/>
  <c r="X2009" i="20"/>
  <c r="AN2017" i="20" s="1"/>
  <c r="AL2004" i="20"/>
  <c r="AL2003" i="20"/>
  <c r="AL2002" i="20"/>
  <c r="X2002" i="20"/>
  <c r="AN2003" i="20" s="1"/>
  <c r="AL1997" i="20"/>
  <c r="AL1996" i="20"/>
  <c r="AL1995" i="20"/>
  <c r="AL1946" i="20"/>
  <c r="AL1945" i="20"/>
  <c r="AL1944" i="20"/>
  <c r="AL1939" i="20"/>
  <c r="AL1938" i="20"/>
  <c r="AL1937" i="20"/>
  <c r="AL1932" i="20"/>
  <c r="AL1931" i="20"/>
  <c r="AL1930" i="20"/>
  <c r="AL1925" i="20"/>
  <c r="AL1924" i="20"/>
  <c r="AL1923" i="20"/>
  <c r="AL1911" i="20"/>
  <c r="AL1910" i="20"/>
  <c r="AL1909" i="20"/>
  <c r="AL1903" i="20"/>
  <c r="AL1902" i="20"/>
  <c r="AL1901" i="20"/>
  <c r="AL1896" i="20"/>
  <c r="AL1895" i="20"/>
  <c r="AL1894" i="20"/>
  <c r="AL1889" i="20"/>
  <c r="AL1888" i="20"/>
  <c r="AL1887" i="20"/>
  <c r="AL1882" i="20"/>
  <c r="AL1881" i="20"/>
  <c r="AL1880" i="20"/>
  <c r="AL1875" i="20"/>
  <c r="AL1874" i="20"/>
  <c r="AL1873" i="20"/>
  <c r="AL1868" i="20"/>
  <c r="AL1867" i="20"/>
  <c r="AL1866" i="20"/>
  <c r="AL1861" i="20"/>
  <c r="AL1860" i="20"/>
  <c r="AL1859" i="20"/>
  <c r="AL1854" i="20"/>
  <c r="AL1853" i="20"/>
  <c r="AL1852" i="20"/>
  <c r="AL1847" i="20"/>
  <c r="AL1846" i="20"/>
  <c r="AL1845" i="20"/>
  <c r="AL1840" i="20"/>
  <c r="AL1839" i="20"/>
  <c r="AL1838" i="20"/>
  <c r="AL1833" i="20"/>
  <c r="AL1832" i="20"/>
  <c r="AL1831" i="20"/>
  <c r="AL1826" i="20"/>
  <c r="AL1825" i="20"/>
  <c r="AL1824" i="20"/>
  <c r="AL1819" i="20"/>
  <c r="AL1818" i="20"/>
  <c r="AL1817" i="20"/>
  <c r="E1904" i="20"/>
  <c r="V1904" i="20"/>
  <c r="Z1904" i="20"/>
  <c r="AL1220" i="20"/>
  <c r="AL1219" i="20"/>
  <c r="AL1218" i="20"/>
  <c r="AL1213" i="20"/>
  <c r="AL1212" i="20"/>
  <c r="AL1211" i="20"/>
  <c r="AL1206" i="20"/>
  <c r="AL1205" i="20"/>
  <c r="AL1204" i="20"/>
  <c r="AL1199" i="20"/>
  <c r="AL1198" i="20"/>
  <c r="AL1197" i="20"/>
  <c r="AL1192" i="20"/>
  <c r="AL1191" i="20"/>
  <c r="AL1190" i="20"/>
  <c r="AL1185" i="20"/>
  <c r="AL1184" i="20"/>
  <c r="AL1183" i="20"/>
  <c r="AL1178" i="20"/>
  <c r="AL1177" i="20"/>
  <c r="AL1176" i="20"/>
  <c r="AL1171" i="20"/>
  <c r="AL1170" i="20"/>
  <c r="AL1169" i="20"/>
  <c r="AL1163" i="20"/>
  <c r="AL1162" i="20"/>
  <c r="AL1161" i="20"/>
  <c r="AL1155" i="20"/>
  <c r="AL1154" i="20"/>
  <c r="AL1153" i="20"/>
  <c r="AL1147" i="20"/>
  <c r="AL1146" i="20"/>
  <c r="AL1145" i="20"/>
  <c r="AL1365" i="20"/>
  <c r="AL1364" i="20"/>
  <c r="AL1363" i="20"/>
  <c r="AL1357" i="20"/>
  <c r="AL1356" i="20"/>
  <c r="AL1355" i="20"/>
  <c r="AL1350" i="20"/>
  <c r="AL1349" i="20"/>
  <c r="AL1348" i="20"/>
  <c r="AL1343" i="20"/>
  <c r="AL1342" i="20"/>
  <c r="AL1341" i="20"/>
  <c r="AL1336" i="20"/>
  <c r="AL1335" i="20"/>
  <c r="AL1334" i="20"/>
  <c r="AL1328" i="20"/>
  <c r="AL1327" i="20"/>
  <c r="AL1326" i="20"/>
  <c r="AL1321" i="20"/>
  <c r="AL1320" i="20"/>
  <c r="AL1319" i="20"/>
  <c r="AL1314" i="20"/>
  <c r="AL1313" i="20"/>
  <c r="AL1312" i="20"/>
  <c r="AL1307" i="20"/>
  <c r="AL1306" i="20"/>
  <c r="AL1305" i="20"/>
  <c r="AL1299" i="20"/>
  <c r="AL1298" i="20"/>
  <c r="AL1297" i="20"/>
  <c r="AL1292" i="20"/>
  <c r="AL1291" i="20"/>
  <c r="AL1290" i="20"/>
  <c r="AL1285" i="20"/>
  <c r="AL1284" i="20"/>
  <c r="AL1283" i="20"/>
  <c r="AL1410" i="20"/>
  <c r="AL1409" i="20"/>
  <c r="AL1408" i="20"/>
  <c r="AL1417" i="20"/>
  <c r="AL1416" i="20"/>
  <c r="AL1415" i="20"/>
  <c r="AL1424" i="20"/>
  <c r="AL1423" i="20"/>
  <c r="AL1422" i="20"/>
  <c r="AL1431" i="20"/>
  <c r="AL1430" i="20"/>
  <c r="AL1429" i="20"/>
  <c r="AL1466" i="20"/>
  <c r="AL1465" i="20"/>
  <c r="AL1464" i="20"/>
  <c r="AL1459" i="20"/>
  <c r="AL1458" i="20"/>
  <c r="AL1457" i="20"/>
  <c r="AL1452" i="20"/>
  <c r="AL1451" i="20"/>
  <c r="AL1450" i="20"/>
  <c r="AL1445" i="20"/>
  <c r="AL1444" i="20"/>
  <c r="AL1443" i="20"/>
  <c r="AL1509" i="20"/>
  <c r="AL1508" i="20"/>
  <c r="AL1507" i="20"/>
  <c r="AL1502" i="20"/>
  <c r="AL1501" i="20"/>
  <c r="AL1500" i="20"/>
  <c r="AL1495" i="20"/>
  <c r="AL1494" i="20"/>
  <c r="AL1493" i="20"/>
  <c r="AL1488" i="20"/>
  <c r="AL1487" i="20"/>
  <c r="AL1486" i="20"/>
  <c r="AL1565" i="20"/>
  <c r="AL1564" i="20"/>
  <c r="AL1563" i="20"/>
  <c r="AL1558" i="20"/>
  <c r="AL1557" i="20"/>
  <c r="AL1556" i="20"/>
  <c r="AL1551" i="20"/>
  <c r="AL1550" i="20"/>
  <c r="AL1549" i="20"/>
  <c r="AL1544" i="20"/>
  <c r="AL1543" i="20"/>
  <c r="AL1542" i="20"/>
  <c r="AL1537" i="20"/>
  <c r="AL1536" i="20"/>
  <c r="AL1535" i="20"/>
  <c r="AL1530" i="20"/>
  <c r="AL1529" i="20"/>
  <c r="AL1528" i="20"/>
  <c r="AL1615" i="20"/>
  <c r="AL1614" i="20"/>
  <c r="AL1613" i="20"/>
  <c r="AL1607" i="20"/>
  <c r="AL1606" i="20"/>
  <c r="AL1605" i="20"/>
  <c r="AL1600" i="20"/>
  <c r="AL1599" i="20"/>
  <c r="AL1598" i="20"/>
  <c r="AL1593" i="20"/>
  <c r="AL1592" i="20"/>
  <c r="AL1591" i="20"/>
  <c r="AL1586" i="20"/>
  <c r="AL1585" i="20"/>
  <c r="AL1584" i="20"/>
  <c r="AL1579" i="20"/>
  <c r="AL1578" i="20"/>
  <c r="AL1577" i="20"/>
  <c r="AL1664" i="20"/>
  <c r="AL1663" i="20"/>
  <c r="AL1662" i="20"/>
  <c r="AL1657" i="20"/>
  <c r="AL1656" i="20"/>
  <c r="AL1655" i="20"/>
  <c r="AL1650" i="20"/>
  <c r="AL1649" i="20"/>
  <c r="AL1648" i="20"/>
  <c r="AL1643" i="20"/>
  <c r="AL1642" i="20"/>
  <c r="AL1641" i="20"/>
  <c r="AL1636" i="20"/>
  <c r="AL1635" i="20"/>
  <c r="AL1634" i="20"/>
  <c r="AL1629" i="20"/>
  <c r="AL1628" i="20"/>
  <c r="AL1627" i="20"/>
  <c r="AL1748" i="20"/>
  <c r="AL1747" i="20"/>
  <c r="AL1746" i="20"/>
  <c r="AL1713" i="20"/>
  <c r="AL1712" i="20"/>
  <c r="AL1711" i="20"/>
  <c r="AL1706" i="20"/>
  <c r="AL1705" i="20"/>
  <c r="AL1704" i="20"/>
  <c r="AL1699" i="20"/>
  <c r="AL1698" i="20"/>
  <c r="AL1697" i="20"/>
  <c r="AL1727" i="20"/>
  <c r="AL1726" i="20"/>
  <c r="AL1725" i="20"/>
  <c r="AL1805" i="20"/>
  <c r="AL1804" i="20"/>
  <c r="AL1803" i="20"/>
  <c r="AL1798" i="20"/>
  <c r="AL1797" i="20"/>
  <c r="AL1796" i="20"/>
  <c r="AL1791" i="20"/>
  <c r="AL1790" i="20"/>
  <c r="AL1789" i="20"/>
  <c r="AL1104" i="20"/>
  <c r="AL1103" i="20"/>
  <c r="AL1102" i="20"/>
  <c r="AL1097" i="20"/>
  <c r="AL1096" i="20"/>
  <c r="AL1095" i="20"/>
  <c r="AL1090" i="20"/>
  <c r="AL1089" i="20"/>
  <c r="AL1088" i="20"/>
  <c r="AL1083" i="20"/>
  <c r="AL1082" i="20"/>
  <c r="AL1081" i="20"/>
  <c r="AL1076" i="20"/>
  <c r="AL1075" i="20"/>
  <c r="AL1074" i="20"/>
  <c r="AL1069" i="20"/>
  <c r="AL1068" i="20"/>
  <c r="AL1067" i="20"/>
  <c r="AL1062" i="20"/>
  <c r="AL1061" i="20"/>
  <c r="AL1060" i="20"/>
  <c r="AL1055" i="20"/>
  <c r="AL1054" i="20"/>
  <c r="AL1053" i="20"/>
  <c r="AL1047" i="20"/>
  <c r="AL1046" i="20"/>
  <c r="AL1045" i="20"/>
  <c r="AL1040" i="20"/>
  <c r="AL1039" i="20"/>
  <c r="AL1038" i="20"/>
  <c r="AL1033" i="20"/>
  <c r="AL1032" i="20"/>
  <c r="AL1031" i="20"/>
  <c r="AL1026" i="20"/>
  <c r="AL1025" i="20"/>
  <c r="AL1024" i="20"/>
  <c r="AL1012" i="20"/>
  <c r="AL1011" i="20"/>
  <c r="AL1010" i="20"/>
  <c r="AL1005" i="20"/>
  <c r="AL1004" i="20"/>
  <c r="AL1003" i="20"/>
  <c r="AL998" i="20"/>
  <c r="AL997" i="20"/>
  <c r="AL996" i="20"/>
  <c r="X968" i="20"/>
  <c r="AN969" i="20" s="1"/>
  <c r="AL970" i="20"/>
  <c r="AL969" i="20"/>
  <c r="AL968" i="20"/>
  <c r="AL963" i="20"/>
  <c r="AL962" i="20"/>
  <c r="AL961" i="20"/>
  <c r="AL956" i="20"/>
  <c r="AL955" i="20"/>
  <c r="AL954" i="20"/>
  <c r="AL949" i="20"/>
  <c r="AL948" i="20"/>
  <c r="AL947" i="20"/>
  <c r="AL935" i="20"/>
  <c r="AL934" i="20"/>
  <c r="AL933" i="20"/>
  <c r="AL928" i="20"/>
  <c r="AL927" i="20"/>
  <c r="AL926" i="20"/>
  <c r="AL921" i="20"/>
  <c r="AL920" i="20"/>
  <c r="AL919" i="20"/>
  <c r="AL914" i="20"/>
  <c r="AL913" i="20"/>
  <c r="AL912" i="20"/>
  <c r="AL907" i="20"/>
  <c r="AL906" i="20"/>
  <c r="AL905" i="20"/>
  <c r="AL900" i="20"/>
  <c r="AL899" i="20"/>
  <c r="AL898" i="20"/>
  <c r="AL892" i="20"/>
  <c r="AL891" i="20"/>
  <c r="AL890" i="20"/>
  <c r="AL885" i="20"/>
  <c r="AL884" i="20"/>
  <c r="AL883" i="20"/>
  <c r="AL878" i="20"/>
  <c r="AL877" i="20"/>
  <c r="AL876" i="20"/>
  <c r="AL871" i="20"/>
  <c r="AL870" i="20"/>
  <c r="AL869" i="20"/>
  <c r="AL864" i="20"/>
  <c r="AL863" i="20"/>
  <c r="AL862" i="20"/>
  <c r="AL857" i="20"/>
  <c r="AL856" i="20"/>
  <c r="AL855" i="20"/>
  <c r="AL850" i="20"/>
  <c r="AL849" i="20"/>
  <c r="AL848" i="20"/>
  <c r="AL843" i="20"/>
  <c r="AL842" i="20"/>
  <c r="AL841" i="20"/>
  <c r="AL836" i="20"/>
  <c r="AL835" i="20"/>
  <c r="AL834" i="20"/>
  <c r="AL829" i="20"/>
  <c r="AL828" i="20"/>
  <c r="AL827" i="20"/>
  <c r="AL815" i="20"/>
  <c r="AL814" i="20"/>
  <c r="AL813" i="20"/>
  <c r="AL787" i="20"/>
  <c r="AL786" i="20"/>
  <c r="AL785" i="20"/>
  <c r="AL780" i="20"/>
  <c r="AL779" i="20"/>
  <c r="AL778" i="20"/>
  <c r="AL773" i="20"/>
  <c r="AL772" i="20"/>
  <c r="AL771" i="20"/>
  <c r="AL766" i="20"/>
  <c r="AL765" i="20"/>
  <c r="AL764" i="20"/>
  <c r="AL759" i="20"/>
  <c r="AL758" i="20"/>
  <c r="AL757" i="20"/>
  <c r="AL752" i="20"/>
  <c r="AL751" i="20"/>
  <c r="AL750" i="20"/>
  <c r="AL744" i="20"/>
  <c r="AL743" i="20"/>
  <c r="AL742" i="20"/>
  <c r="AL737" i="20"/>
  <c r="AL736" i="20"/>
  <c r="AL735" i="20"/>
  <c r="AL730" i="20"/>
  <c r="AL729" i="20"/>
  <c r="AL728" i="20"/>
  <c r="AL723" i="20"/>
  <c r="AL722" i="20"/>
  <c r="AL721" i="20"/>
  <c r="AL716" i="20"/>
  <c r="AL715" i="20"/>
  <c r="AL714" i="20"/>
  <c r="AL709" i="20"/>
  <c r="AL708" i="20"/>
  <c r="AL707" i="20"/>
  <c r="AL654" i="20"/>
  <c r="AL653" i="20"/>
  <c r="AL652" i="20"/>
  <c r="AL647" i="20"/>
  <c r="AL646" i="20"/>
  <c r="AL645" i="20"/>
  <c r="AL640" i="20"/>
  <c r="AL639" i="20"/>
  <c r="AL638" i="20"/>
  <c r="AL603" i="20"/>
  <c r="AL602" i="20"/>
  <c r="AL601" i="20"/>
  <c r="AL594" i="20"/>
  <c r="AL595" i="20"/>
  <c r="AL596" i="20"/>
  <c r="AL589" i="20"/>
  <c r="AL588" i="20"/>
  <c r="AL587" i="20"/>
  <c r="AL582" i="20"/>
  <c r="AL581" i="20"/>
  <c r="AL580" i="20"/>
  <c r="AL575" i="20"/>
  <c r="AL574" i="20"/>
  <c r="AL573" i="20"/>
  <c r="AL568" i="20"/>
  <c r="AL567" i="20"/>
  <c r="AL566" i="20"/>
  <c r="AL561" i="20"/>
  <c r="AL560" i="20"/>
  <c r="AL559" i="20"/>
  <c r="AL508" i="20"/>
  <c r="AL507" i="20"/>
  <c r="AL506" i="20"/>
  <c r="AL501" i="20"/>
  <c r="AL500" i="20"/>
  <c r="AL499" i="20"/>
  <c r="AL494" i="20"/>
  <c r="AL493" i="20"/>
  <c r="AL492" i="20"/>
  <c r="AL487" i="20"/>
  <c r="AL486" i="20"/>
  <c r="AL485" i="20"/>
  <c r="AL480" i="20"/>
  <c r="AL479" i="20"/>
  <c r="AL478" i="20"/>
  <c r="AL473" i="20"/>
  <c r="AL472" i="20"/>
  <c r="AL471" i="20"/>
  <c r="AL466" i="20"/>
  <c r="AL465" i="20"/>
  <c r="AL464" i="20"/>
  <c r="AL463" i="20"/>
  <c r="AL462" i="20"/>
  <c r="AL461" i="20"/>
  <c r="AL413" i="20"/>
  <c r="AL412" i="20"/>
  <c r="AL411" i="20"/>
  <c r="AL406" i="20"/>
  <c r="AL405" i="20"/>
  <c r="AL404" i="20"/>
  <c r="AL399" i="20"/>
  <c r="AL398" i="20"/>
  <c r="AL397" i="20"/>
  <c r="AL392" i="20"/>
  <c r="AL391" i="20"/>
  <c r="AL390" i="20"/>
  <c r="AL385" i="20"/>
  <c r="AL384" i="20"/>
  <c r="AL383" i="20"/>
  <c r="AL378" i="20"/>
  <c r="AL377" i="20"/>
  <c r="AL376" i="20"/>
  <c r="AL371" i="20"/>
  <c r="AL370" i="20"/>
  <c r="AL369" i="20"/>
  <c r="AL368" i="20"/>
  <c r="AL367" i="20"/>
  <c r="AL366" i="20"/>
  <c r="AL350" i="20"/>
  <c r="AL349" i="20"/>
  <c r="AL348" i="20"/>
  <c r="AL343" i="20"/>
  <c r="AL342" i="20"/>
  <c r="AL341" i="20"/>
  <c r="AL336" i="20"/>
  <c r="AL335" i="20"/>
  <c r="AL334" i="20"/>
  <c r="AL329" i="20"/>
  <c r="AL328" i="20"/>
  <c r="AL327" i="20"/>
  <c r="AL322" i="20"/>
  <c r="AL321" i="20"/>
  <c r="AL320" i="20"/>
  <c r="AL315" i="20"/>
  <c r="AL314" i="20"/>
  <c r="AL313" i="20"/>
  <c r="AL308" i="20"/>
  <c r="AL307" i="20"/>
  <c r="AL306" i="20"/>
  <c r="AL301" i="20"/>
  <c r="AL300" i="20"/>
  <c r="AL299" i="20"/>
  <c r="AL293" i="20"/>
  <c r="AL292" i="20"/>
  <c r="AL291" i="20"/>
  <c r="AL286" i="20"/>
  <c r="AL285" i="20"/>
  <c r="AL284" i="20"/>
  <c r="AL279" i="20"/>
  <c r="AL278" i="20"/>
  <c r="AL277" i="20"/>
  <c r="AL272" i="20"/>
  <c r="AL271" i="20"/>
  <c r="AL270" i="20"/>
  <c r="AL264" i="20"/>
  <c r="AL263" i="20"/>
  <c r="AL262" i="20"/>
  <c r="AL257" i="20"/>
  <c r="AL256" i="20"/>
  <c r="AL255" i="20"/>
  <c r="AL250" i="20"/>
  <c r="AL249" i="20"/>
  <c r="AL248" i="20"/>
  <c r="AL243" i="20"/>
  <c r="AL242" i="20"/>
  <c r="AL241" i="20"/>
  <c r="AL235" i="20"/>
  <c r="AL234" i="20"/>
  <c r="AL233" i="20"/>
  <c r="AL228" i="20"/>
  <c r="AL227" i="20"/>
  <c r="AL226" i="20"/>
  <c r="V2062" i="20"/>
  <c r="AL221" i="20"/>
  <c r="AL220" i="20"/>
  <c r="AL219" i="20"/>
  <c r="AL214" i="20"/>
  <c r="AL213" i="20"/>
  <c r="AL212" i="20"/>
  <c r="AL206" i="20"/>
  <c r="AL205" i="20"/>
  <c r="AL204" i="20"/>
  <c r="AL199" i="20"/>
  <c r="AL198" i="20"/>
  <c r="AL197" i="20"/>
  <c r="AL192" i="20"/>
  <c r="AL191" i="20"/>
  <c r="AL190" i="20"/>
  <c r="AL702" i="20"/>
  <c r="AL701" i="20"/>
  <c r="AL700" i="20"/>
  <c r="X792" i="20"/>
  <c r="AN793" i="20" s="1"/>
  <c r="X788" i="20"/>
  <c r="AN791" i="20" s="1"/>
  <c r="AL794" i="20"/>
  <c r="AL793" i="20"/>
  <c r="AL792" i="20"/>
  <c r="AL791" i="20"/>
  <c r="AL790" i="20"/>
  <c r="AL789" i="20"/>
  <c r="AH788" i="20"/>
  <c r="AJ788" i="20"/>
  <c r="V788" i="20"/>
  <c r="X799" i="20"/>
  <c r="AN800" i="20" s="1"/>
  <c r="X795" i="20"/>
  <c r="AN798" i="20" s="1"/>
  <c r="AL801" i="20"/>
  <c r="AL800" i="20"/>
  <c r="AL799" i="20"/>
  <c r="AL798" i="20"/>
  <c r="AL797" i="20"/>
  <c r="AL796" i="20"/>
  <c r="AH795" i="20"/>
  <c r="V795" i="20"/>
  <c r="X806" i="20"/>
  <c r="AN807" i="20" s="1"/>
  <c r="X802" i="20"/>
  <c r="AN805" i="20" s="1"/>
  <c r="AL808" i="20"/>
  <c r="AL807" i="20"/>
  <c r="AL806" i="20"/>
  <c r="AL805" i="20"/>
  <c r="AL804" i="20"/>
  <c r="AL803" i="20"/>
  <c r="AH802" i="20"/>
  <c r="AJ802" i="20"/>
  <c r="V802" i="20"/>
  <c r="X975" i="20"/>
  <c r="AN976" i="20" s="1"/>
  <c r="X971" i="20"/>
  <c r="AN974" i="20" s="1"/>
  <c r="AL977" i="20"/>
  <c r="AL976" i="20"/>
  <c r="AL975" i="20"/>
  <c r="AL974" i="20"/>
  <c r="AL973" i="20"/>
  <c r="AL972" i="20"/>
  <c r="AH971" i="20"/>
  <c r="AJ971" i="20"/>
  <c r="V971" i="20"/>
  <c r="X978" i="20"/>
  <c r="AN981" i="20" s="1"/>
  <c r="AL984" i="20"/>
  <c r="AL983" i="20"/>
  <c r="AL982" i="20"/>
  <c r="X982" i="20"/>
  <c r="AN983" i="20" s="1"/>
  <c r="AL981" i="20"/>
  <c r="AL980" i="20"/>
  <c r="AL979" i="20"/>
  <c r="AH978" i="20"/>
  <c r="V978" i="20"/>
  <c r="X989" i="20"/>
  <c r="AN990" i="20" s="1"/>
  <c r="X985" i="20"/>
  <c r="AN988" i="20" s="1"/>
  <c r="AL991" i="20"/>
  <c r="AL990" i="20"/>
  <c r="AL989" i="20"/>
  <c r="AL988" i="20"/>
  <c r="AL987" i="20"/>
  <c r="AL986" i="20"/>
  <c r="AH985" i="20"/>
  <c r="V985" i="20"/>
  <c r="X1013" i="20"/>
  <c r="AN1014" i="20" s="1"/>
  <c r="V1013" i="20"/>
  <c r="AN1015" i="20"/>
  <c r="AL1014" i="20"/>
  <c r="AL1015" i="20"/>
  <c r="AL1016" i="20"/>
  <c r="AH1013" i="20"/>
  <c r="X1017" i="20"/>
  <c r="AN1018" i="20" s="1"/>
  <c r="AL1019" i="20"/>
  <c r="AL1018" i="20"/>
  <c r="AL1017" i="20"/>
  <c r="X1105" i="20"/>
  <c r="AN1107" i="20" s="1"/>
  <c r="AL1111" i="20"/>
  <c r="AL1110" i="20"/>
  <c r="AL1109" i="20"/>
  <c r="X1109" i="20"/>
  <c r="AN1111" i="20" s="1"/>
  <c r="AL1108" i="20"/>
  <c r="AL1107" i="20"/>
  <c r="AL1106" i="20"/>
  <c r="AH1105" i="20"/>
  <c r="V1105" i="20"/>
  <c r="X1116" i="20"/>
  <c r="AN1118" i="20" s="1"/>
  <c r="X1112" i="20"/>
  <c r="AN1114" i="20" s="1"/>
  <c r="AL1118" i="20"/>
  <c r="AL1117" i="20"/>
  <c r="AL1116" i="20"/>
  <c r="AL1115" i="20"/>
  <c r="AL1114" i="20"/>
  <c r="AL1113" i="20"/>
  <c r="AH1112" i="20"/>
  <c r="AJ1112" i="20"/>
  <c r="V1112" i="20"/>
  <c r="AL1125" i="20"/>
  <c r="AL1124" i="20"/>
  <c r="AL1123" i="20"/>
  <c r="X1123" i="20"/>
  <c r="AN1125" i="20" s="1"/>
  <c r="AL1122" i="20"/>
  <c r="AL1121" i="20"/>
  <c r="AL1120" i="20"/>
  <c r="AH1119" i="20"/>
  <c r="X1119" i="20"/>
  <c r="AJ1119" i="20" s="1"/>
  <c r="V1119" i="20"/>
  <c r="X1130" i="20"/>
  <c r="AN1131" i="20" s="1"/>
  <c r="X1126" i="20"/>
  <c r="AN1129" i="20" s="1"/>
  <c r="AL1132" i="20"/>
  <c r="AL1131" i="20"/>
  <c r="AL1130" i="20"/>
  <c r="AL1129" i="20"/>
  <c r="AL1128" i="20"/>
  <c r="AL1127" i="20"/>
  <c r="AH1126" i="20"/>
  <c r="AJ1126" i="20"/>
  <c r="V1126" i="20"/>
  <c r="X1137" i="20"/>
  <c r="AN1138" i="20" s="1"/>
  <c r="X1133" i="20"/>
  <c r="AN1136" i="20" s="1"/>
  <c r="AL1139" i="20"/>
  <c r="AL1138" i="20"/>
  <c r="AL1137" i="20"/>
  <c r="AL1136" i="20"/>
  <c r="AL1135" i="20"/>
  <c r="AL1134" i="20"/>
  <c r="AH1133" i="20"/>
  <c r="AJ1133" i="20"/>
  <c r="V1133" i="20"/>
  <c r="X1223" i="20"/>
  <c r="AN1224" i="20" s="1"/>
  <c r="AL1224" i="20"/>
  <c r="AH1223" i="20"/>
  <c r="V1223" i="20"/>
  <c r="X1225" i="20"/>
  <c r="AN1226" i="20" s="1"/>
  <c r="AL1226" i="20"/>
  <c r="AH1225" i="20"/>
  <c r="V1225" i="20"/>
  <c r="X1227" i="20"/>
  <c r="AN1228" i="20" s="1"/>
  <c r="AL1228" i="20"/>
  <c r="AH1227" i="20"/>
  <c r="V1227" i="20"/>
  <c r="X1229" i="20"/>
  <c r="AN1230" i="20" s="1"/>
  <c r="V1229" i="20"/>
  <c r="AL1230" i="20"/>
  <c r="AH1229" i="20"/>
  <c r="X1231" i="20"/>
  <c r="AN1232" i="20" s="1"/>
  <c r="AL1232" i="20"/>
  <c r="AH1231" i="20"/>
  <c r="V1231" i="20"/>
  <c r="X1233" i="20"/>
  <c r="AN1234" i="20" s="1"/>
  <c r="AL1234" i="20"/>
  <c r="AH1233" i="20"/>
  <c r="V1233" i="20"/>
  <c r="AL1238" i="20"/>
  <c r="AH1237" i="20"/>
  <c r="X1237" i="20"/>
  <c r="AJ1237" i="20" s="1"/>
  <c r="V1237" i="20"/>
  <c r="V1239" i="20"/>
  <c r="AL1240" i="20"/>
  <c r="AH1239" i="20"/>
  <c r="X1239" i="20"/>
  <c r="AJ1239" i="20" s="1"/>
  <c r="AL1242" i="20"/>
  <c r="AH1241" i="20"/>
  <c r="X1241" i="20"/>
  <c r="AN1242" i="20" s="1"/>
  <c r="V1241" i="20"/>
  <c r="X820" i="20"/>
  <c r="AN822" i="20" s="1"/>
  <c r="X816" i="20"/>
  <c r="AN818" i="20" s="1"/>
  <c r="AL822" i="20"/>
  <c r="AL821" i="20"/>
  <c r="AL820" i="20"/>
  <c r="AL819" i="20"/>
  <c r="AL818" i="20"/>
  <c r="AL817" i="20"/>
  <c r="AH816" i="20"/>
  <c r="AJ816" i="20"/>
  <c r="V816" i="20"/>
  <c r="X1247" i="20"/>
  <c r="AN1248" i="20" s="1"/>
  <c r="AL1248" i="20"/>
  <c r="AH1247" i="20"/>
  <c r="V1247" i="20"/>
  <c r="X1251" i="20"/>
  <c r="AN1252" i="20" s="1"/>
  <c r="AL1252" i="20"/>
  <c r="AH1251" i="20"/>
  <c r="V1251" i="20"/>
  <c r="X1271" i="20"/>
  <c r="AN1272" i="20" s="1"/>
  <c r="AL1272" i="20"/>
  <c r="AH1271" i="20"/>
  <c r="V1271" i="20"/>
  <c r="X1269" i="20"/>
  <c r="AN1270" i="20" s="1"/>
  <c r="AL1270" i="20"/>
  <c r="AH1269" i="20"/>
  <c r="V1269" i="20"/>
  <c r="X1259" i="20"/>
  <c r="AN1260" i="20" s="1"/>
  <c r="AL1260" i="20"/>
  <c r="AH1259" i="20"/>
  <c r="V1259" i="20"/>
  <c r="X1263" i="20"/>
  <c r="AN1264" i="20" s="1"/>
  <c r="AL1264" i="20"/>
  <c r="AH1263" i="20"/>
  <c r="V1263" i="20"/>
  <c r="X1267" i="20"/>
  <c r="AN1268" i="20" s="1"/>
  <c r="AL1268" i="20"/>
  <c r="AH1267" i="20"/>
  <c r="V1267" i="20"/>
  <c r="X1277" i="20"/>
  <c r="AN1278" i="20" s="1"/>
  <c r="AL1278" i="20"/>
  <c r="AH1277" i="20"/>
  <c r="V1277" i="20"/>
  <c r="X1275" i="20"/>
  <c r="AN1276" i="20" s="1"/>
  <c r="AL1276" i="20"/>
  <c r="AH1275" i="20"/>
  <c r="V1275" i="20"/>
  <c r="X1370" i="20"/>
  <c r="AN1371" i="20" s="1"/>
  <c r="AL1371" i="20"/>
  <c r="AH1370" i="20"/>
  <c r="V1370" i="20"/>
  <c r="X1368" i="20"/>
  <c r="AN1369" i="20" s="1"/>
  <c r="AL1369" i="20"/>
  <c r="AH1368" i="20"/>
  <c r="V1368" i="20"/>
  <c r="X1378" i="20"/>
  <c r="AN1379" i="20" s="1"/>
  <c r="AL1379" i="20"/>
  <c r="AH1378" i="20"/>
  <c r="V1378" i="20"/>
  <c r="X1382" i="20"/>
  <c r="AN1383" i="20" s="1"/>
  <c r="AL1383" i="20"/>
  <c r="AH1382" i="20"/>
  <c r="V1382" i="20"/>
  <c r="X1436" i="20"/>
  <c r="AN1437" i="20" s="1"/>
  <c r="X1432" i="20"/>
  <c r="AN1435" i="20" s="1"/>
  <c r="AL1438" i="20"/>
  <c r="AL1437" i="20"/>
  <c r="AL1436" i="20"/>
  <c r="AL1435" i="20"/>
  <c r="AL1434" i="20"/>
  <c r="AL1433" i="20"/>
  <c r="AH1432" i="20"/>
  <c r="V1432" i="20"/>
  <c r="X1479" i="20"/>
  <c r="AN1480" i="20" s="1"/>
  <c r="X1475" i="20"/>
  <c r="AN1478" i="20" s="1"/>
  <c r="AL1481" i="20"/>
  <c r="AL1480" i="20"/>
  <c r="AL1479" i="20"/>
  <c r="AL1478" i="20"/>
  <c r="AL1477" i="20"/>
  <c r="AL1476" i="20"/>
  <c r="AH1475" i="20"/>
  <c r="AJ1475" i="20"/>
  <c r="V1475" i="20"/>
  <c r="AN1470" i="20"/>
  <c r="AN1471" i="20"/>
  <c r="X1472" i="20"/>
  <c r="AN1473" i="20" s="1"/>
  <c r="X1467" i="20"/>
  <c r="AB1467" i="20" s="1"/>
  <c r="AL1474" i="20"/>
  <c r="AL1473" i="20"/>
  <c r="AL1472" i="20"/>
  <c r="AL1471" i="20"/>
  <c r="AL1470" i="20"/>
  <c r="AL1469" i="20"/>
  <c r="Z1467" i="20"/>
  <c r="V1467" i="20"/>
  <c r="X1521" i="20"/>
  <c r="AN1522" i="20" s="1"/>
  <c r="X1517" i="20"/>
  <c r="AN1520" i="20" s="1"/>
  <c r="AL1523" i="20"/>
  <c r="AL1522" i="20"/>
  <c r="AL1521" i="20"/>
  <c r="AL1520" i="20"/>
  <c r="AL1519" i="20"/>
  <c r="AL1518" i="20"/>
  <c r="AH1517" i="20"/>
  <c r="V1517" i="20"/>
  <c r="X1514" i="20"/>
  <c r="AN1515" i="20" s="1"/>
  <c r="X1510" i="20"/>
  <c r="AN1513" i="20" s="1"/>
  <c r="AL1516" i="20"/>
  <c r="AL1515" i="20"/>
  <c r="AL1514" i="20"/>
  <c r="AL1513" i="20"/>
  <c r="AL1512" i="20"/>
  <c r="AL1511" i="20"/>
  <c r="AH1510" i="20"/>
  <c r="V1510" i="20"/>
  <c r="X1570" i="20"/>
  <c r="AN1571" i="20" s="1"/>
  <c r="AL1572" i="20"/>
  <c r="AL1571" i="20"/>
  <c r="AL1570" i="20"/>
  <c r="X1566" i="20"/>
  <c r="AN1568" i="20" s="1"/>
  <c r="AL1569" i="20"/>
  <c r="AL1568" i="20"/>
  <c r="AL1567" i="20"/>
  <c r="AH1566" i="20"/>
  <c r="V1566" i="20"/>
  <c r="X1620" i="20"/>
  <c r="AN1621" i="20" s="1"/>
  <c r="X1616" i="20"/>
  <c r="AN1619" i="20" s="1"/>
  <c r="AL1622" i="20"/>
  <c r="AL1621" i="20"/>
  <c r="AL1620" i="20"/>
  <c r="AL1619" i="20"/>
  <c r="AL1618" i="20"/>
  <c r="AL1617" i="20"/>
  <c r="AH1616" i="20"/>
  <c r="AJ1616" i="20"/>
  <c r="V1616" i="20"/>
  <c r="AL1692" i="20"/>
  <c r="AL1691" i="20"/>
  <c r="AL1690" i="20"/>
  <c r="X1690" i="20"/>
  <c r="AN1691" i="20" s="1"/>
  <c r="X1686" i="20"/>
  <c r="AN1689" i="20" s="1"/>
  <c r="AL1689" i="20"/>
  <c r="AL1688" i="20"/>
  <c r="AL1687" i="20"/>
  <c r="AH1686" i="20"/>
  <c r="V1686" i="20"/>
  <c r="X1683" i="20"/>
  <c r="AN1684" i="20" s="1"/>
  <c r="AL1685" i="20"/>
  <c r="AL1684" i="20"/>
  <c r="AL1683" i="20"/>
  <c r="X1679" i="20"/>
  <c r="AN1682" i="20" s="1"/>
  <c r="AL1682" i="20"/>
  <c r="AL1681" i="20"/>
  <c r="AL1680" i="20"/>
  <c r="AH1679" i="20"/>
  <c r="V1679" i="20"/>
  <c r="X1676" i="20"/>
  <c r="AN1677" i="20" s="1"/>
  <c r="AL1678" i="20"/>
  <c r="AL1677" i="20"/>
  <c r="AL1676" i="20"/>
  <c r="X1672" i="20"/>
  <c r="AN1675" i="20" s="1"/>
  <c r="AL1675" i="20"/>
  <c r="AL1674" i="20"/>
  <c r="AL1673" i="20"/>
  <c r="AH1672" i="20"/>
  <c r="V1672" i="20"/>
  <c r="AL1671" i="20"/>
  <c r="AL1670" i="20"/>
  <c r="AL1669" i="20"/>
  <c r="X1669" i="20"/>
  <c r="AN1669" i="20" s="1"/>
  <c r="X1665" i="20"/>
  <c r="AN1667" i="20" s="1"/>
  <c r="AL1668" i="20"/>
  <c r="AL1667" i="20"/>
  <c r="AL1666" i="20"/>
  <c r="AH1665" i="20"/>
  <c r="V1665" i="20"/>
  <c r="X1718" i="20"/>
  <c r="AN1719" i="20" s="1"/>
  <c r="AL1720" i="20"/>
  <c r="AL1719" i="20"/>
  <c r="AL1718" i="20"/>
  <c r="X1714" i="20"/>
  <c r="AN1716" i="20" s="1"/>
  <c r="AL1717" i="20"/>
  <c r="AL1716" i="20"/>
  <c r="AL1715" i="20"/>
  <c r="AH1714" i="20"/>
  <c r="V1714" i="20"/>
  <c r="X1735" i="20"/>
  <c r="AN1737" i="20" s="1"/>
  <c r="X1739" i="20"/>
  <c r="AN1740" i="20" s="1"/>
  <c r="AL1741" i="20"/>
  <c r="AL1740" i="20"/>
  <c r="AL1739" i="20"/>
  <c r="AL1738" i="20"/>
  <c r="AL1737" i="20"/>
  <c r="AL1736" i="20"/>
  <c r="AH1735" i="20"/>
  <c r="V1735" i="20"/>
  <c r="AL1734" i="20"/>
  <c r="AL1733" i="20"/>
  <c r="AL1732" i="20"/>
  <c r="X1732" i="20"/>
  <c r="AN1733" i="20" s="1"/>
  <c r="AL1731" i="20"/>
  <c r="AL1730" i="20"/>
  <c r="AL1729" i="20"/>
  <c r="AH1728" i="20"/>
  <c r="X1728" i="20"/>
  <c r="AN1730" i="20" s="1"/>
  <c r="V1728" i="20"/>
  <c r="AL1784" i="20"/>
  <c r="AL1783" i="20"/>
  <c r="AL1782" i="20"/>
  <c r="X1782" i="20"/>
  <c r="AN1783" i="20" s="1"/>
  <c r="AL1781" i="20"/>
  <c r="AL1780" i="20"/>
  <c r="AL1779" i="20"/>
  <c r="AH1778" i="20"/>
  <c r="X1778" i="20"/>
  <c r="AN1780" i="20" s="1"/>
  <c r="V1778" i="20"/>
  <c r="AL1777" i="20"/>
  <c r="AL1776" i="20"/>
  <c r="AL1775" i="20"/>
  <c r="X1775" i="20"/>
  <c r="AN1776" i="20" s="1"/>
  <c r="X1771" i="20"/>
  <c r="AN1774" i="20" s="1"/>
  <c r="AL1774" i="20"/>
  <c r="AL1773" i="20"/>
  <c r="AL1772" i="20"/>
  <c r="AH1771" i="20"/>
  <c r="V1771" i="20"/>
  <c r="X1768" i="20"/>
  <c r="AN1769" i="20" s="1"/>
  <c r="X1764" i="20"/>
  <c r="AN1767" i="20" s="1"/>
  <c r="AL1770" i="20"/>
  <c r="AL1769" i="20"/>
  <c r="AL1768" i="20"/>
  <c r="AL1767" i="20"/>
  <c r="AL1766" i="20"/>
  <c r="AL1765" i="20"/>
  <c r="AH1764" i="20"/>
  <c r="V1764" i="20"/>
  <c r="X1761" i="20"/>
  <c r="AN1762" i="20" s="1"/>
  <c r="AL1763" i="20"/>
  <c r="AL1762" i="20"/>
  <c r="AL1761" i="20"/>
  <c r="X1757" i="20"/>
  <c r="AJ1757" i="20" s="1"/>
  <c r="AL1760" i="20"/>
  <c r="AL1759" i="20"/>
  <c r="AL1758" i="20"/>
  <c r="AH1757" i="20"/>
  <c r="V1757" i="20"/>
  <c r="X1810" i="20"/>
  <c r="AN1811" i="20" s="1"/>
  <c r="X1754" i="20"/>
  <c r="AN1755" i="20" s="1"/>
  <c r="X1749" i="20"/>
  <c r="AJ1750" i="20" s="1"/>
  <c r="AL1756" i="20"/>
  <c r="AL1755" i="20"/>
  <c r="AL1754" i="20"/>
  <c r="AL1753" i="20"/>
  <c r="AL1752" i="20"/>
  <c r="AL1751" i="20"/>
  <c r="Z1749" i="20"/>
  <c r="AB1749" i="20"/>
  <c r="V1749" i="20"/>
  <c r="X1806" i="20"/>
  <c r="AN1809" i="20" s="1"/>
  <c r="AL1812" i="20"/>
  <c r="AL1811" i="20"/>
  <c r="AL1810" i="20"/>
  <c r="AL1809" i="20"/>
  <c r="AL1808" i="20"/>
  <c r="AL1807" i="20"/>
  <c r="AH1806" i="20"/>
  <c r="V1806" i="20"/>
  <c r="X1916" i="20"/>
  <c r="AN1917" i="20" s="1"/>
  <c r="X1912" i="20"/>
  <c r="AN1915" i="20" s="1"/>
  <c r="AL1918" i="20"/>
  <c r="AL1917" i="20"/>
  <c r="AL1916" i="20"/>
  <c r="V1912" i="20"/>
  <c r="AL1915" i="20"/>
  <c r="AL1914" i="20"/>
  <c r="AL1913" i="20"/>
  <c r="AH1912" i="20"/>
  <c r="X1951" i="20"/>
  <c r="AN1952" i="20" s="1"/>
  <c r="AL1951" i="20"/>
  <c r="AL1952" i="20"/>
  <c r="AL1953" i="20"/>
  <c r="X1947" i="20"/>
  <c r="AN1949" i="20" s="1"/>
  <c r="AL1950" i="20"/>
  <c r="AL1949" i="20"/>
  <c r="AL1948" i="20"/>
  <c r="AH1947" i="20"/>
  <c r="V1947" i="20"/>
  <c r="AL2065" i="20"/>
  <c r="AL2064" i="20"/>
  <c r="AL2063" i="20"/>
  <c r="AH2062" i="20"/>
  <c r="X2062" i="20"/>
  <c r="AJ2062" i="20" s="1"/>
  <c r="X2055" i="20"/>
  <c r="AN2057" i="20" s="1"/>
  <c r="AL2058" i="20"/>
  <c r="AL2057" i="20"/>
  <c r="AL2056" i="20"/>
  <c r="AH2055" i="20"/>
  <c r="V2055" i="20"/>
  <c r="X2048" i="20"/>
  <c r="AN2050" i="20" s="1"/>
  <c r="AL2051" i="20"/>
  <c r="AL2050" i="20"/>
  <c r="AL2049" i="20"/>
  <c r="AH2048" i="20"/>
  <c r="V2048" i="20"/>
  <c r="AL2044" i="20"/>
  <c r="AL2043" i="20"/>
  <c r="AL2042" i="20"/>
  <c r="AH2041" i="20"/>
  <c r="X2041" i="20"/>
  <c r="AJ2041" i="20" s="1"/>
  <c r="V2041" i="20"/>
  <c r="X2034" i="20"/>
  <c r="AN2036" i="20" s="1"/>
  <c r="AL2037" i="20"/>
  <c r="AL2036" i="20"/>
  <c r="AL2035" i="20"/>
  <c r="AH2034" i="20"/>
  <c r="V2034" i="20"/>
  <c r="X2026" i="20"/>
  <c r="AN2029" i="20" s="1"/>
  <c r="AL2030" i="20"/>
  <c r="AL2029" i="20"/>
  <c r="AL2028" i="20"/>
  <c r="V2026" i="20"/>
  <c r="X2019" i="20"/>
  <c r="AN2021" i="20" s="1"/>
  <c r="AL2022" i="20"/>
  <c r="AL2021" i="20"/>
  <c r="AL2020" i="20"/>
  <c r="AH2019" i="20"/>
  <c r="V2019" i="20"/>
  <c r="X2012" i="20"/>
  <c r="AN2014" i="20" s="1"/>
  <c r="AL2015" i="20"/>
  <c r="AL2014" i="20"/>
  <c r="AL2013" i="20"/>
  <c r="AH2012" i="20"/>
  <c r="V2012" i="20"/>
  <c r="AN2007" i="20"/>
  <c r="AN2008" i="20"/>
  <c r="AN2006" i="20"/>
  <c r="AL2008" i="20"/>
  <c r="AL2007" i="20"/>
  <c r="AL2006" i="20"/>
  <c r="AH2005" i="20"/>
  <c r="X2005" i="20"/>
  <c r="AJ2005" i="20" s="1"/>
  <c r="V2005" i="20"/>
  <c r="X1998" i="20"/>
  <c r="AN2000" i="20" s="1"/>
  <c r="AL2001" i="20"/>
  <c r="AL2000" i="20"/>
  <c r="AL1999" i="20"/>
  <c r="AH1998" i="20"/>
  <c r="V1998" i="20"/>
  <c r="X1991" i="20"/>
  <c r="AJ1991" i="20" s="1"/>
  <c r="AL1994" i="20"/>
  <c r="AL1993" i="20"/>
  <c r="AL1992" i="20"/>
  <c r="AH1991" i="20"/>
  <c r="V1991" i="20"/>
  <c r="AL2072" i="20"/>
  <c r="AH2071" i="20"/>
  <c r="X2071" i="20"/>
  <c r="AN2072" i="20" s="1"/>
  <c r="V2071" i="20"/>
  <c r="AL2115" i="20"/>
  <c r="AH2114" i="20"/>
  <c r="V2114" i="20"/>
  <c r="X2114" i="20"/>
  <c r="AN2115" i="20" s="1"/>
  <c r="AL965" i="20"/>
  <c r="AL966" i="20"/>
  <c r="AL967" i="20"/>
  <c r="AH964" i="20"/>
  <c r="X964" i="20"/>
  <c r="AJ964" i="20" s="1"/>
  <c r="V964" i="20"/>
  <c r="AL960" i="20"/>
  <c r="AL959" i="20"/>
  <c r="AL958" i="20"/>
  <c r="AH957" i="20"/>
  <c r="AL673" i="20"/>
  <c r="AH672" i="20"/>
  <c r="X672" i="20"/>
  <c r="AN673" i="20" s="1"/>
  <c r="V672" i="20"/>
  <c r="AL669" i="20"/>
  <c r="AH668" i="20"/>
  <c r="X668" i="20"/>
  <c r="AN669" i="20" s="1"/>
  <c r="V668" i="20"/>
  <c r="AL665" i="20"/>
  <c r="AH664" i="20"/>
  <c r="X664" i="20"/>
  <c r="AN665" i="20" s="1"/>
  <c r="V664" i="20"/>
  <c r="AL663" i="20"/>
  <c r="AH662" i="20"/>
  <c r="X662" i="20"/>
  <c r="AN663" i="20" s="1"/>
  <c r="V662" i="20"/>
  <c r="AL661" i="20"/>
  <c r="AH660" i="20"/>
  <c r="X660" i="20"/>
  <c r="AN661" i="20" s="1"/>
  <c r="V660" i="20"/>
  <c r="AL659" i="20"/>
  <c r="AH658" i="20"/>
  <c r="X658" i="20"/>
  <c r="AN659" i="20" s="1"/>
  <c r="V658" i="20"/>
  <c r="AL633" i="20"/>
  <c r="AH632" i="20"/>
  <c r="X632" i="20"/>
  <c r="AN633" i="20" s="1"/>
  <c r="V632" i="20"/>
  <c r="AL627" i="20"/>
  <c r="AH626" i="20"/>
  <c r="X626" i="20"/>
  <c r="AN627" i="20" s="1"/>
  <c r="V626" i="20"/>
  <c r="AL623" i="20"/>
  <c r="AH622" i="20"/>
  <c r="X622" i="20"/>
  <c r="AN623" i="20" s="1"/>
  <c r="V622" i="20"/>
  <c r="AL619" i="20"/>
  <c r="AH618" i="20"/>
  <c r="X618" i="20"/>
  <c r="AN619" i="20" s="1"/>
  <c r="V618" i="20"/>
  <c r="AL615" i="20"/>
  <c r="AH614" i="20"/>
  <c r="X614" i="20"/>
  <c r="AN615" i="20" s="1"/>
  <c r="V614" i="20"/>
  <c r="AL611" i="20"/>
  <c r="AH610" i="20"/>
  <c r="X610" i="20"/>
  <c r="AN611" i="20" s="1"/>
  <c r="V610" i="20"/>
  <c r="AL609" i="20"/>
  <c r="AH608" i="20"/>
  <c r="X608" i="20"/>
  <c r="AN609" i="20" s="1"/>
  <c r="V608" i="20"/>
  <c r="AL605" i="20"/>
  <c r="AH604" i="20"/>
  <c r="X604" i="20"/>
  <c r="AN605" i="20" s="1"/>
  <c r="V604" i="20"/>
  <c r="AL552" i="20"/>
  <c r="AH551" i="20"/>
  <c r="X551" i="20"/>
  <c r="AN552" i="20" s="1"/>
  <c r="V551" i="20"/>
  <c r="AL550" i="20"/>
  <c r="AL546" i="20"/>
  <c r="AL544" i="20"/>
  <c r="AH543" i="20"/>
  <c r="X543" i="20"/>
  <c r="AN544" i="20" s="1"/>
  <c r="V543" i="20"/>
  <c r="AL542" i="20"/>
  <c r="AL534" i="20"/>
  <c r="AH533" i="20"/>
  <c r="X533" i="20"/>
  <c r="AN534" i="20" s="1"/>
  <c r="V533" i="20"/>
  <c r="AL514" i="20"/>
  <c r="AH513" i="20"/>
  <c r="X513" i="20"/>
  <c r="AN514" i="20" s="1"/>
  <c r="V513" i="20"/>
  <c r="AL510" i="20"/>
  <c r="AH509" i="20"/>
  <c r="X509" i="20"/>
  <c r="AN510" i="20" s="1"/>
  <c r="V509" i="20"/>
  <c r="AL457" i="20"/>
  <c r="AH456" i="20"/>
  <c r="X456" i="20"/>
  <c r="AN457" i="20" s="1"/>
  <c r="V456" i="20"/>
  <c r="AL451" i="20"/>
  <c r="AH450" i="20"/>
  <c r="V450" i="20"/>
  <c r="X450" i="20"/>
  <c r="AN451" i="20" s="1"/>
  <c r="AL449" i="20"/>
  <c r="AH448" i="20"/>
  <c r="X448" i="20"/>
  <c r="AN449" i="20" s="1"/>
  <c r="V448" i="20"/>
  <c r="AL445" i="20"/>
  <c r="AL441" i="20"/>
  <c r="AH440" i="20"/>
  <c r="X440" i="20"/>
  <c r="AN441" i="20" s="1"/>
  <c r="V440" i="20"/>
  <c r="AL439" i="20"/>
  <c r="AH438" i="20"/>
  <c r="X438" i="20"/>
  <c r="AN439" i="20" s="1"/>
  <c r="V438" i="20"/>
  <c r="AL435" i="20"/>
  <c r="AH434" i="20"/>
  <c r="X434" i="20"/>
  <c r="AN435" i="20" s="1"/>
  <c r="V434" i="20"/>
  <c r="AL421" i="20"/>
  <c r="AH420" i="20"/>
  <c r="X420" i="20"/>
  <c r="AN421" i="20" s="1"/>
  <c r="V420" i="20"/>
  <c r="AH416" i="20"/>
  <c r="AL417" i="20"/>
  <c r="X416" i="20"/>
  <c r="AN417" i="20" s="1"/>
  <c r="V416" i="20"/>
  <c r="AL419" i="20"/>
  <c r="AL362" i="20"/>
  <c r="AH361" i="20"/>
  <c r="X361" i="20"/>
  <c r="AN362" i="20" s="1"/>
  <c r="V361" i="20"/>
  <c r="AH355" i="20"/>
  <c r="AL356" i="20"/>
  <c r="X355" i="20"/>
  <c r="AN356" i="20" s="1"/>
  <c r="V355" i="20"/>
  <c r="AH351" i="20"/>
  <c r="AL352" i="20"/>
  <c r="X351" i="20"/>
  <c r="AN352" i="20" s="1"/>
  <c r="V351" i="20"/>
  <c r="AH124" i="20"/>
  <c r="AH125" i="20"/>
  <c r="AL126" i="20"/>
  <c r="AL127" i="20"/>
  <c r="AL128" i="20"/>
  <c r="Z124" i="20"/>
  <c r="X124" i="20"/>
  <c r="AB124" i="20" s="1"/>
  <c r="AJ124" i="20" s="1"/>
  <c r="V124" i="20"/>
  <c r="AL147" i="20"/>
  <c r="AH146" i="20"/>
  <c r="AD146" i="20"/>
  <c r="X146" i="20"/>
  <c r="AB146" i="20" s="1"/>
  <c r="AF146" i="20" s="1"/>
  <c r="AL145" i="20"/>
  <c r="AH144" i="20"/>
  <c r="AD144" i="20"/>
  <c r="X144" i="20"/>
  <c r="AB144" i="20" s="1"/>
  <c r="AF144" i="20" s="1"/>
  <c r="AJ144" i="20" s="1"/>
  <c r="AN145" i="20" s="1"/>
  <c r="AL143" i="20"/>
  <c r="AH142" i="20"/>
  <c r="AD142" i="20"/>
  <c r="X142" i="20"/>
  <c r="AB142" i="20" s="1"/>
  <c r="AF142" i="20" s="1"/>
  <c r="AJ142" i="20" s="1"/>
  <c r="AN143" i="20" s="1"/>
  <c r="AL141" i="20"/>
  <c r="AH140" i="20"/>
  <c r="AD140" i="20"/>
  <c r="X140" i="20"/>
  <c r="AB140" i="20" s="1"/>
  <c r="AF140" i="20" s="1"/>
  <c r="AL139" i="20"/>
  <c r="AH138" i="20"/>
  <c r="AD138" i="20"/>
  <c r="X138" i="20"/>
  <c r="AB138" i="20" s="1"/>
  <c r="AF138" i="20" s="1"/>
  <c r="AN139" i="20" s="1"/>
  <c r="V135" i="20"/>
  <c r="AL104" i="20"/>
  <c r="AL105" i="20"/>
  <c r="AL106" i="20"/>
  <c r="AL2233" i="20"/>
  <c r="AL2234" i="20"/>
  <c r="AL2235" i="20"/>
  <c r="AL2229" i="20"/>
  <c r="AL2230" i="20"/>
  <c r="AL2231" i="20"/>
  <c r="AL2225" i="20"/>
  <c r="AL2226" i="20"/>
  <c r="AL2227" i="20"/>
  <c r="AL2221" i="20"/>
  <c r="AL2222" i="20"/>
  <c r="AL2223" i="20"/>
  <c r="AL2217" i="20"/>
  <c r="AL2218" i="20"/>
  <c r="AL2219" i="20"/>
  <c r="AL2213" i="20"/>
  <c r="AL2214" i="20"/>
  <c r="AL2215" i="20"/>
  <c r="AL2209" i="20"/>
  <c r="AL2210" i="20"/>
  <c r="AL2211" i="20"/>
  <c r="AL2205" i="20"/>
  <c r="AL2206" i="20"/>
  <c r="AL2207" i="20"/>
  <c r="AL2201" i="20"/>
  <c r="AL2202" i="20"/>
  <c r="AL2203" i="20"/>
  <c r="AL2197" i="20"/>
  <c r="AL2198" i="20"/>
  <c r="AL2199" i="20"/>
  <c r="AL2193" i="20"/>
  <c r="AL2194" i="20"/>
  <c r="AL2195" i="20"/>
  <c r="AL2189" i="20"/>
  <c r="AL2190" i="20"/>
  <c r="AL2191" i="20"/>
  <c r="AL2185" i="20"/>
  <c r="AL2186" i="20"/>
  <c r="AL2187" i="20"/>
  <c r="AL2181" i="20"/>
  <c r="AL2182" i="20"/>
  <c r="AL2183" i="20"/>
  <c r="AL2177" i="20"/>
  <c r="AL2178" i="20"/>
  <c r="AL2179" i="20"/>
  <c r="V2188" i="20"/>
  <c r="AL2173" i="20"/>
  <c r="AL2174" i="20"/>
  <c r="AL2175" i="20"/>
  <c r="AL2169" i="20"/>
  <c r="AL2170" i="20"/>
  <c r="AL2171" i="20"/>
  <c r="AL2165" i="20"/>
  <c r="AL2166" i="20"/>
  <c r="AL2167" i="20"/>
  <c r="AL2163" i="20"/>
  <c r="AL2161" i="20"/>
  <c r="AL2159" i="20"/>
  <c r="AL2157" i="20"/>
  <c r="AL2155" i="20"/>
  <c r="AL2153" i="20"/>
  <c r="AL2151" i="20"/>
  <c r="AL2149" i="20"/>
  <c r="AL2147" i="20"/>
  <c r="AL2145" i="20"/>
  <c r="AL2143" i="20"/>
  <c r="AL2141" i="20"/>
  <c r="AL2139" i="20"/>
  <c r="AL2137" i="20"/>
  <c r="AL2134" i="20"/>
  <c r="AL2131" i="20"/>
  <c r="AL2129" i="20"/>
  <c r="AL2127" i="20"/>
  <c r="AL2125" i="20"/>
  <c r="AL2123" i="20"/>
  <c r="AL2121" i="20"/>
  <c r="AL2119" i="20"/>
  <c r="AL2117" i="20"/>
  <c r="AL2113" i="20"/>
  <c r="AL2111" i="20"/>
  <c r="AL2109" i="20"/>
  <c r="AL2107" i="20"/>
  <c r="AL2105" i="20"/>
  <c r="AL2103" i="20"/>
  <c r="AL2101" i="20"/>
  <c r="AL2099" i="20"/>
  <c r="AL2097" i="20"/>
  <c r="AL2095" i="20"/>
  <c r="AL2093" i="20"/>
  <c r="AL2091" i="20"/>
  <c r="AL2088" i="20"/>
  <c r="AL2086" i="20"/>
  <c r="AL2084" i="20"/>
  <c r="AL2082" i="20"/>
  <c r="AL2080" i="20"/>
  <c r="AL2078" i="20"/>
  <c r="AL2076" i="20"/>
  <c r="AL2074" i="20"/>
  <c r="AL2070" i="20"/>
  <c r="AL1990" i="20"/>
  <c r="AL1988" i="20"/>
  <c r="AL1986" i="20"/>
  <c r="AL1984" i="20"/>
  <c r="AL1982" i="20"/>
  <c r="AL1979" i="20"/>
  <c r="AL1977" i="20"/>
  <c r="AL1975" i="20"/>
  <c r="AL1973" i="20"/>
  <c r="AL1971" i="20"/>
  <c r="AL1969" i="20"/>
  <c r="AL1967" i="20"/>
  <c r="AL1965" i="20"/>
  <c r="AL1963" i="20"/>
  <c r="AL1961" i="20"/>
  <c r="AL1959" i="20"/>
  <c r="AL1957" i="20"/>
  <c r="AL1955" i="20"/>
  <c r="AL1943" i="20"/>
  <c r="AL1942" i="20"/>
  <c r="AL1941" i="20"/>
  <c r="AL1936" i="20"/>
  <c r="AL1935" i="20"/>
  <c r="AL1934" i="20"/>
  <c r="AL1929" i="20"/>
  <c r="AL1928" i="20"/>
  <c r="AL1927" i="20"/>
  <c r="AL1922" i="20"/>
  <c r="AL1921" i="20"/>
  <c r="AL1920" i="20"/>
  <c r="AL1908" i="20"/>
  <c r="AL1907" i="20"/>
  <c r="AL1906" i="20"/>
  <c r="AH1897" i="20"/>
  <c r="AL1900" i="20"/>
  <c r="AL1899" i="20"/>
  <c r="AL1898" i="20"/>
  <c r="AL1893" i="20"/>
  <c r="AL1892" i="20"/>
  <c r="AL1891" i="20"/>
  <c r="AL1886" i="20"/>
  <c r="AL1885" i="20"/>
  <c r="AL1884" i="20"/>
  <c r="G39" i="25"/>
  <c r="AL1879" i="20"/>
  <c r="AL1878" i="20"/>
  <c r="AL1877" i="20"/>
  <c r="AL1872" i="20"/>
  <c r="AL1871" i="20"/>
  <c r="AL1870" i="20"/>
  <c r="AL1865" i="20"/>
  <c r="AL1864" i="20"/>
  <c r="AL1863" i="20"/>
  <c r="AL1858" i="20"/>
  <c r="AL1857" i="20"/>
  <c r="AL1856" i="20"/>
  <c r="AL1851" i="20"/>
  <c r="AL1850" i="20"/>
  <c r="AL1849" i="20"/>
  <c r="AL1844" i="20"/>
  <c r="AL1843" i="20"/>
  <c r="AL1842" i="20"/>
  <c r="AL1837" i="20"/>
  <c r="AL1836" i="20"/>
  <c r="AL1835" i="20"/>
  <c r="AL1830" i="20"/>
  <c r="AL1829" i="20"/>
  <c r="AL1828" i="20"/>
  <c r="AL1823" i="20"/>
  <c r="AL1822" i="20"/>
  <c r="AL1821" i="20"/>
  <c r="AL1816" i="20"/>
  <c r="AL1815" i="20"/>
  <c r="AL1814" i="20"/>
  <c r="AL1802" i="20"/>
  <c r="AL1801" i="20"/>
  <c r="AL1800" i="20"/>
  <c r="AL1795" i="20"/>
  <c r="AL1794" i="20"/>
  <c r="AL1793" i="20"/>
  <c r="AL1788" i="20"/>
  <c r="AL1787" i="20"/>
  <c r="AL1786" i="20"/>
  <c r="AL1745" i="20"/>
  <c r="AL1744" i="20"/>
  <c r="AL1743" i="20"/>
  <c r="AL1724" i="20"/>
  <c r="AL1723" i="20"/>
  <c r="AL1722" i="20"/>
  <c r="AL1710" i="20"/>
  <c r="AL1709" i="20"/>
  <c r="AL1708" i="20"/>
  <c r="AL1703" i="20"/>
  <c r="AL1702" i="20"/>
  <c r="AL1701" i="20"/>
  <c r="AL1696" i="20"/>
  <c r="AL1695" i="20"/>
  <c r="AL1694" i="20"/>
  <c r="AL1659" i="20"/>
  <c r="AL1660" i="20"/>
  <c r="AL1661" i="20"/>
  <c r="AL1654" i="20"/>
  <c r="AL1653" i="20"/>
  <c r="AL1652" i="20"/>
  <c r="AL1647" i="20"/>
  <c r="AL1646" i="20"/>
  <c r="AL1645" i="20"/>
  <c r="AL1640" i="20"/>
  <c r="AL1639" i="20"/>
  <c r="AL1638" i="20"/>
  <c r="AL1633" i="20"/>
  <c r="AL1632" i="20"/>
  <c r="AL1631" i="20"/>
  <c r="AL1626" i="20"/>
  <c r="AL1625" i="20"/>
  <c r="AL1624" i="20"/>
  <c r="AL1612" i="20"/>
  <c r="AL1611" i="20"/>
  <c r="AL1610" i="20"/>
  <c r="AL1604" i="20"/>
  <c r="AL1603" i="20"/>
  <c r="AL1602" i="20"/>
  <c r="AL1597" i="20"/>
  <c r="AL1596" i="20"/>
  <c r="AL1595" i="20"/>
  <c r="AL1590" i="20"/>
  <c r="AL1589" i="20"/>
  <c r="AL1588" i="20"/>
  <c r="AL1583" i="20"/>
  <c r="AL1582" i="20"/>
  <c r="AL1581" i="20"/>
  <c r="AL1576" i="20"/>
  <c r="AL1575" i="20"/>
  <c r="AL1574" i="20"/>
  <c r="AL1562" i="20"/>
  <c r="AL1561" i="20"/>
  <c r="AL1560" i="20"/>
  <c r="AL1555" i="20"/>
  <c r="AL1554" i="20"/>
  <c r="AL1553" i="20"/>
  <c r="AL1548" i="20"/>
  <c r="AL1547" i="20"/>
  <c r="AL1546" i="20"/>
  <c r="AL1541" i="20"/>
  <c r="AL1540" i="20"/>
  <c r="AL1539" i="20"/>
  <c r="AL1534" i="20"/>
  <c r="AL1533" i="20"/>
  <c r="AL1532" i="20"/>
  <c r="AL1525" i="20"/>
  <c r="AL1526" i="20"/>
  <c r="AL1527" i="20"/>
  <c r="AL1506" i="20"/>
  <c r="AL1505" i="20"/>
  <c r="AL1504" i="20"/>
  <c r="AL1499" i="20"/>
  <c r="AL1498" i="20"/>
  <c r="AL1497" i="20"/>
  <c r="AL1492" i="20"/>
  <c r="AL1491" i="20"/>
  <c r="AL1490" i="20"/>
  <c r="AL1485" i="20"/>
  <c r="AL1484" i="20"/>
  <c r="AL1483" i="20"/>
  <c r="AL1463" i="20"/>
  <c r="AL1462" i="20"/>
  <c r="AL1461" i="20"/>
  <c r="AL1456" i="20"/>
  <c r="AL1455" i="20"/>
  <c r="AL1454" i="20"/>
  <c r="AL1449" i="20"/>
  <c r="AL1448" i="20"/>
  <c r="AL1447" i="20"/>
  <c r="AL1442" i="20"/>
  <c r="AL1441" i="20"/>
  <c r="AL1440" i="20"/>
  <c r="AL1428" i="20"/>
  <c r="AL1427" i="20"/>
  <c r="AL1426" i="20"/>
  <c r="AL1421" i="20"/>
  <c r="AL1420" i="20"/>
  <c r="AL1419" i="20"/>
  <c r="AL1414" i="20"/>
  <c r="AL1413" i="20"/>
  <c r="AL1412" i="20"/>
  <c r="AL1407" i="20"/>
  <c r="AL1406" i="20"/>
  <c r="AL1405" i="20"/>
  <c r="AL1403" i="20"/>
  <c r="AL1401" i="20"/>
  <c r="AL1399" i="20"/>
  <c r="AL1397" i="20"/>
  <c r="AL1395" i="20"/>
  <c r="AL1393" i="20"/>
  <c r="AL1391" i="20"/>
  <c r="AL1389" i="20"/>
  <c r="AL1387" i="20"/>
  <c r="AL1385" i="20"/>
  <c r="AL1381" i="20"/>
  <c r="AL1377" i="20"/>
  <c r="AL1375" i="20"/>
  <c r="AL1373" i="20"/>
  <c r="AL1367" i="20"/>
  <c r="AL1362" i="20"/>
  <c r="AL1361" i="20"/>
  <c r="AL1360" i="20"/>
  <c r="AL1354" i="20"/>
  <c r="AL1353" i="20"/>
  <c r="AL1352" i="20"/>
  <c r="AL1347" i="20"/>
  <c r="AL1346" i="20"/>
  <c r="AL1345" i="20"/>
  <c r="AL1340" i="20"/>
  <c r="AL1339" i="20"/>
  <c r="AL1338" i="20"/>
  <c r="AL1333" i="20"/>
  <c r="AL1332" i="20"/>
  <c r="AL1331" i="20"/>
  <c r="AL1325" i="20"/>
  <c r="AL1324" i="20"/>
  <c r="AL1323" i="20"/>
  <c r="AL1318" i="20"/>
  <c r="AL1317" i="20"/>
  <c r="AL1316" i="20"/>
  <c r="AL1311" i="20"/>
  <c r="AL1310" i="20"/>
  <c r="AL1309" i="20"/>
  <c r="V1315" i="20"/>
  <c r="AL1304" i="20"/>
  <c r="AL1303" i="20"/>
  <c r="AL1302" i="20"/>
  <c r="AL1296" i="20"/>
  <c r="AL1295" i="20"/>
  <c r="AL1294" i="20"/>
  <c r="AL1289" i="20"/>
  <c r="AL1288" i="20"/>
  <c r="AL1287" i="20"/>
  <c r="AL1282" i="20"/>
  <c r="AL1281" i="20"/>
  <c r="AL1280" i="20"/>
  <c r="AL1274" i="20"/>
  <c r="AL1266" i="20"/>
  <c r="AL1262" i="20"/>
  <c r="AL1258" i="20"/>
  <c r="AL1256" i="20"/>
  <c r="AL1254" i="20"/>
  <c r="AL1250" i="20"/>
  <c r="AL1246" i="20"/>
  <c r="AL1244" i="20"/>
  <c r="AL1236" i="20"/>
  <c r="AL1222" i="20"/>
  <c r="AL1217" i="20"/>
  <c r="AL1216" i="20"/>
  <c r="AL1215" i="20"/>
  <c r="AL1210" i="20"/>
  <c r="AL1209" i="20"/>
  <c r="AL1208" i="20"/>
  <c r="AL1203" i="20"/>
  <c r="AL1202" i="20"/>
  <c r="AL1201" i="20"/>
  <c r="AL1196" i="20"/>
  <c r="AL1195" i="20"/>
  <c r="AL1194" i="20"/>
  <c r="AL1189" i="20"/>
  <c r="AL1188" i="20"/>
  <c r="AL1187" i="20"/>
  <c r="AL1182" i="20"/>
  <c r="AL1181" i="20"/>
  <c r="AL1180" i="20"/>
  <c r="AL1175" i="20"/>
  <c r="AL1174" i="20"/>
  <c r="AL1173" i="20"/>
  <c r="AL1168" i="20"/>
  <c r="AL1167" i="20"/>
  <c r="AL1166" i="20"/>
  <c r="AL1160" i="20"/>
  <c r="AL1159" i="20"/>
  <c r="AL1158" i="20"/>
  <c r="AL1150" i="20"/>
  <c r="AL1151" i="20"/>
  <c r="AL1152" i="20"/>
  <c r="AL1142" i="20"/>
  <c r="AL1143" i="20"/>
  <c r="AL1144" i="20"/>
  <c r="AL1101" i="20"/>
  <c r="AL1100" i="20"/>
  <c r="AL1099" i="20"/>
  <c r="AL1094" i="20"/>
  <c r="AL1093" i="20"/>
  <c r="AL1092" i="20"/>
  <c r="AL1087" i="20"/>
  <c r="AL1086" i="20"/>
  <c r="AL1085" i="20"/>
  <c r="AL1080" i="20"/>
  <c r="AL1079" i="20"/>
  <c r="AL1078" i="20"/>
  <c r="AL1073" i="20"/>
  <c r="AL1072" i="20"/>
  <c r="AL1071" i="20"/>
  <c r="AL1066" i="20"/>
  <c r="AL1065" i="20"/>
  <c r="AL1064" i="20"/>
  <c r="AL1057" i="20"/>
  <c r="AL1058" i="20"/>
  <c r="AL1059" i="20"/>
  <c r="AL1052" i="20"/>
  <c r="AL1051" i="20"/>
  <c r="AL1050" i="20"/>
  <c r="AL1044" i="20"/>
  <c r="AL1043" i="20"/>
  <c r="AL1042" i="20"/>
  <c r="AL1037" i="20"/>
  <c r="AL1036" i="20"/>
  <c r="AL1035" i="20"/>
  <c r="AL1030" i="20"/>
  <c r="AL1029" i="20"/>
  <c r="AL1028" i="20"/>
  <c r="AL1023" i="20"/>
  <c r="AL1022" i="20"/>
  <c r="AL1021" i="20"/>
  <c r="AL1009" i="20"/>
  <c r="AL1008" i="20"/>
  <c r="AL1007" i="20"/>
  <c r="AL1002" i="20"/>
  <c r="AL1001" i="20"/>
  <c r="AL1000" i="20"/>
  <c r="AL995" i="20"/>
  <c r="AL994" i="20"/>
  <c r="AL993" i="20"/>
  <c r="AL953" i="20"/>
  <c r="AL952" i="20"/>
  <c r="AL951" i="20"/>
  <c r="AL946" i="20"/>
  <c r="AL945" i="20"/>
  <c r="AL944" i="20"/>
  <c r="AL932" i="20"/>
  <c r="AL931" i="20"/>
  <c r="AL930" i="20"/>
  <c r="AL925" i="20"/>
  <c r="AL924" i="20"/>
  <c r="AL923" i="20"/>
  <c r="AL918" i="20"/>
  <c r="AL917" i="20"/>
  <c r="AL916" i="20"/>
  <c r="AL911" i="20"/>
  <c r="AL910" i="20"/>
  <c r="AL909" i="20"/>
  <c r="AL902" i="20"/>
  <c r="AL903" i="20"/>
  <c r="AL904" i="20"/>
  <c r="AL897" i="20"/>
  <c r="AL896" i="20"/>
  <c r="AL895" i="20"/>
  <c r="AL889" i="20"/>
  <c r="AL888" i="20"/>
  <c r="AL887" i="20"/>
  <c r="AL882" i="20"/>
  <c r="AL881" i="20"/>
  <c r="AL880" i="20"/>
  <c r="AL875" i="20"/>
  <c r="AL874" i="20"/>
  <c r="AL873" i="20"/>
  <c r="AL868" i="20"/>
  <c r="AL867" i="20"/>
  <c r="AL866" i="20"/>
  <c r="AL861" i="20"/>
  <c r="AL860" i="20"/>
  <c r="AL859" i="20"/>
  <c r="AL854" i="20"/>
  <c r="AL853" i="20"/>
  <c r="AL852" i="20"/>
  <c r="AL847" i="20"/>
  <c r="AL846" i="20"/>
  <c r="AL845" i="20"/>
  <c r="AL840" i="20"/>
  <c r="AL839" i="20"/>
  <c r="AL838" i="20"/>
  <c r="AL833" i="20"/>
  <c r="AL832" i="20"/>
  <c r="AL831" i="20"/>
  <c r="AL826" i="20"/>
  <c r="AL825" i="20"/>
  <c r="AL824" i="20"/>
  <c r="AL812" i="20"/>
  <c r="AL811" i="20"/>
  <c r="AL810" i="20"/>
  <c r="AL782" i="20"/>
  <c r="AL783" i="20"/>
  <c r="AL784" i="20"/>
  <c r="AL775" i="20"/>
  <c r="AL776" i="20"/>
  <c r="AL777" i="20"/>
  <c r="AL768" i="20"/>
  <c r="AL769" i="20"/>
  <c r="AL770" i="20"/>
  <c r="AL761" i="20"/>
  <c r="AL762" i="20"/>
  <c r="AL763" i="20"/>
  <c r="AL754" i="20"/>
  <c r="AL755" i="20"/>
  <c r="AL756" i="20"/>
  <c r="AL747" i="20"/>
  <c r="AL748" i="20"/>
  <c r="AL749" i="20"/>
  <c r="AL739" i="20"/>
  <c r="AL740" i="20"/>
  <c r="AL741" i="20"/>
  <c r="AL732" i="20"/>
  <c r="AL733" i="20"/>
  <c r="AL734" i="20"/>
  <c r="AL725" i="20"/>
  <c r="AL726" i="20"/>
  <c r="AL727" i="20"/>
  <c r="AL718" i="20"/>
  <c r="AL719" i="20"/>
  <c r="AL720" i="20"/>
  <c r="AL711" i="20"/>
  <c r="AL712" i="20"/>
  <c r="AL713" i="20"/>
  <c r="AL704" i="20"/>
  <c r="AL705" i="20"/>
  <c r="AL706" i="20"/>
  <c r="AL697" i="20"/>
  <c r="AL698" i="20"/>
  <c r="AL699" i="20"/>
  <c r="AL695" i="20"/>
  <c r="AL693" i="20"/>
  <c r="AL691" i="20"/>
  <c r="AL689" i="20"/>
  <c r="AL687" i="20"/>
  <c r="AL685" i="20"/>
  <c r="AL683" i="20"/>
  <c r="AL681" i="20"/>
  <c r="AL679" i="20"/>
  <c r="AL677" i="20"/>
  <c r="AL675" i="20"/>
  <c r="AL671" i="20"/>
  <c r="AL667" i="20"/>
  <c r="AL657" i="20"/>
  <c r="AL651" i="20"/>
  <c r="AL650" i="20"/>
  <c r="AL649" i="20"/>
  <c r="AL644" i="20"/>
  <c r="AL643" i="20"/>
  <c r="AL642" i="20"/>
  <c r="AL635" i="20"/>
  <c r="AL636" i="20"/>
  <c r="AL637" i="20"/>
  <c r="AL631" i="20"/>
  <c r="AL629" i="20"/>
  <c r="AL625" i="20"/>
  <c r="AL621" i="20"/>
  <c r="AL617" i="20"/>
  <c r="AL613" i="20"/>
  <c r="AL607" i="20"/>
  <c r="AL600" i="20"/>
  <c r="AL599" i="20"/>
  <c r="AL598" i="20"/>
  <c r="AL593" i="20"/>
  <c r="AL592" i="20"/>
  <c r="AL591" i="20"/>
  <c r="AL586" i="20"/>
  <c r="AL585" i="20"/>
  <c r="AL584" i="20"/>
  <c r="AL579" i="20"/>
  <c r="AL578" i="20"/>
  <c r="AL577" i="20"/>
  <c r="AL572" i="20"/>
  <c r="AL571" i="20"/>
  <c r="AL570" i="20"/>
  <c r="AL565" i="20"/>
  <c r="AL564" i="20"/>
  <c r="AL563" i="20"/>
  <c r="AL558" i="20"/>
  <c r="AL557" i="20"/>
  <c r="AL556" i="20"/>
  <c r="AL554" i="20"/>
  <c r="AL548" i="20"/>
  <c r="AL540" i="20"/>
  <c r="AL538" i="20"/>
  <c r="AL536" i="20"/>
  <c r="AL532" i="20"/>
  <c r="AL530" i="20"/>
  <c r="AL528" i="20"/>
  <c r="AL526" i="20"/>
  <c r="AL524" i="20"/>
  <c r="AL522" i="20"/>
  <c r="AL520" i="20"/>
  <c r="AL518" i="20"/>
  <c r="AL516" i="20"/>
  <c r="AL512" i="20"/>
  <c r="AL505" i="20"/>
  <c r="AL504" i="20"/>
  <c r="AL503" i="20"/>
  <c r="AL498" i="20"/>
  <c r="AL497" i="20"/>
  <c r="AL496" i="20"/>
  <c r="AL491" i="20"/>
  <c r="AL490" i="20"/>
  <c r="AL489" i="20"/>
  <c r="AL484" i="20"/>
  <c r="AL483" i="20"/>
  <c r="AL482" i="20"/>
  <c r="AL477" i="20"/>
  <c r="AL476" i="20"/>
  <c r="AL475" i="20"/>
  <c r="AL470" i="20"/>
  <c r="AL469" i="20"/>
  <c r="AL468" i="20"/>
  <c r="AL459" i="20"/>
  <c r="AL455" i="20"/>
  <c r="AL453" i="20"/>
  <c r="AL447" i="20"/>
  <c r="AL443" i="20"/>
  <c r="AL437" i="20"/>
  <c r="AL433" i="20"/>
  <c r="AL431" i="20"/>
  <c r="AL429" i="20"/>
  <c r="AL427" i="20"/>
  <c r="AL425" i="20"/>
  <c r="AL423" i="20"/>
  <c r="AL415" i="20"/>
  <c r="AL410" i="20"/>
  <c r="AL409" i="20"/>
  <c r="AL408" i="20"/>
  <c r="AL403" i="20"/>
  <c r="AL402" i="20"/>
  <c r="AL401" i="20"/>
  <c r="AL396" i="20"/>
  <c r="AL395" i="20"/>
  <c r="AL394" i="20"/>
  <c r="AL389" i="20"/>
  <c r="AL388" i="20"/>
  <c r="AL387" i="20"/>
  <c r="AL382" i="20"/>
  <c r="AL381" i="20"/>
  <c r="AL380" i="20"/>
  <c r="AL375" i="20"/>
  <c r="AL374" i="20"/>
  <c r="AL373" i="20"/>
  <c r="V379" i="20"/>
  <c r="AL364" i="20"/>
  <c r="AL360" i="20"/>
  <c r="AL358" i="20"/>
  <c r="AL354" i="20"/>
  <c r="AL345" i="20"/>
  <c r="AL346" i="20"/>
  <c r="AL347" i="20"/>
  <c r="AL338" i="20"/>
  <c r="AL339" i="20"/>
  <c r="AL340" i="20"/>
  <c r="AL331" i="20"/>
  <c r="AL332" i="20"/>
  <c r="AL333" i="20"/>
  <c r="AL324" i="20"/>
  <c r="AL325" i="20"/>
  <c r="AL326" i="20"/>
  <c r="AL317" i="20"/>
  <c r="AL318" i="20"/>
  <c r="AL319" i="20"/>
  <c r="AL310" i="20"/>
  <c r="AL311" i="20"/>
  <c r="AL312" i="20"/>
  <c r="AL303" i="20"/>
  <c r="AL304" i="20"/>
  <c r="AL305" i="20"/>
  <c r="AL298" i="20"/>
  <c r="AL297" i="20"/>
  <c r="AL296" i="20"/>
  <c r="AL290" i="20"/>
  <c r="AL289" i="20"/>
  <c r="AL288" i="20"/>
  <c r="AL283" i="20"/>
  <c r="AL282" i="20"/>
  <c r="AL281" i="20"/>
  <c r="AL276" i="20"/>
  <c r="AL275" i="20"/>
  <c r="AL274" i="20"/>
  <c r="AL269" i="20"/>
  <c r="AL268" i="20"/>
  <c r="AL267" i="20"/>
  <c r="AL261" i="20"/>
  <c r="AL260" i="20"/>
  <c r="AL259" i="20"/>
  <c r="AL254" i="20"/>
  <c r="AL253" i="20"/>
  <c r="AL252" i="20"/>
  <c r="AL247" i="20"/>
  <c r="AL246" i="20"/>
  <c r="AL245" i="20"/>
  <c r="AL240" i="20"/>
  <c r="AL239" i="20"/>
  <c r="AL238" i="20"/>
  <c r="AL232" i="20"/>
  <c r="AL231" i="20"/>
  <c r="AL230" i="20"/>
  <c r="AL225" i="20"/>
  <c r="AL224" i="20"/>
  <c r="AL223" i="20"/>
  <c r="AL218" i="20"/>
  <c r="AL217" i="20"/>
  <c r="AL216" i="20"/>
  <c r="AL209" i="20"/>
  <c r="AL210" i="20"/>
  <c r="AL211" i="20"/>
  <c r="V207" i="20"/>
  <c r="AL201" i="20"/>
  <c r="AL202" i="20"/>
  <c r="AL203" i="20"/>
  <c r="AL194" i="20"/>
  <c r="AL195" i="20"/>
  <c r="AL196" i="20"/>
  <c r="AL187" i="20"/>
  <c r="AL188" i="20"/>
  <c r="AL189" i="20"/>
  <c r="AL185" i="20"/>
  <c r="AL183" i="20"/>
  <c r="AL181" i="20"/>
  <c r="AL179" i="20"/>
  <c r="AL177" i="20"/>
  <c r="AL175" i="20"/>
  <c r="AL172" i="20"/>
  <c r="AL170" i="20"/>
  <c r="AL168" i="20"/>
  <c r="AL166" i="20"/>
  <c r="AL164" i="20"/>
  <c r="AL162" i="20"/>
  <c r="AL160" i="20"/>
  <c r="AL158" i="20"/>
  <c r="AL156" i="20"/>
  <c r="AL154" i="20"/>
  <c r="AL152" i="20"/>
  <c r="AL151" i="20"/>
  <c r="AL149" i="20"/>
  <c r="AL136" i="20"/>
  <c r="AL137" i="20"/>
  <c r="AL133" i="20"/>
  <c r="AL134" i="20"/>
  <c r="AL130" i="20"/>
  <c r="AL131" i="20"/>
  <c r="AL121" i="20"/>
  <c r="AL122" i="20"/>
  <c r="AL123" i="20"/>
  <c r="AL117" i="20"/>
  <c r="AL118" i="20"/>
  <c r="AL119" i="20"/>
  <c r="AL112" i="20"/>
  <c r="AL113" i="20"/>
  <c r="AL114" i="20"/>
  <c r="AL108" i="20"/>
  <c r="AL109" i="20"/>
  <c r="AL110" i="20"/>
  <c r="V103" i="20"/>
  <c r="AL100" i="20"/>
  <c r="AL101" i="20"/>
  <c r="AL102" i="20"/>
  <c r="AL96" i="20"/>
  <c r="AL97" i="20"/>
  <c r="AL98" i="20"/>
  <c r="AL94" i="20"/>
  <c r="AL92" i="20"/>
  <c r="AL90" i="20"/>
  <c r="AL88" i="20"/>
  <c r="AL86" i="20"/>
  <c r="AL84" i="20"/>
  <c r="AL82" i="20"/>
  <c r="AL79" i="20"/>
  <c r="AL77" i="20"/>
  <c r="AL75" i="20"/>
  <c r="AL73" i="20"/>
  <c r="AL71" i="20"/>
  <c r="AL69" i="20"/>
  <c r="AL67" i="20"/>
  <c r="AL65" i="20"/>
  <c r="AL63" i="20"/>
  <c r="AL60" i="20"/>
  <c r="AL61" i="20"/>
  <c r="AL55" i="20"/>
  <c r="AL56" i="20"/>
  <c r="AL53" i="20"/>
  <c r="AL52" i="20"/>
  <c r="AL48" i="20"/>
  <c r="AL49" i="20"/>
  <c r="AL45" i="20"/>
  <c r="AL46" i="20"/>
  <c r="AL42" i="20"/>
  <c r="AL43" i="20"/>
  <c r="AL39" i="20"/>
  <c r="AL40" i="20"/>
  <c r="AL36" i="20"/>
  <c r="AL37" i="20"/>
  <c r="AL33" i="20"/>
  <c r="AL34" i="20"/>
  <c r="AL30" i="20"/>
  <c r="AL31" i="20"/>
  <c r="AL27" i="20"/>
  <c r="AL28" i="20"/>
  <c r="AL24" i="20"/>
  <c r="AL25" i="20"/>
  <c r="AL21" i="20"/>
  <c r="AL22" i="20"/>
  <c r="AL19" i="20"/>
  <c r="AL18" i="20"/>
  <c r="AL14" i="20"/>
  <c r="AL15" i="20"/>
  <c r="E3" i="26"/>
  <c r="E4" i="26"/>
  <c r="E6" i="26"/>
  <c r="E8" i="26"/>
  <c r="E10" i="26"/>
  <c r="E2" i="26"/>
  <c r="AL11" i="20"/>
  <c r="AL12" i="20"/>
  <c r="AH13" i="20"/>
  <c r="AL5" i="20"/>
  <c r="AL6" i="20"/>
  <c r="T14" i="10"/>
  <c r="AH4" i="20"/>
  <c r="N9" i="10"/>
  <c r="AN937" i="20" l="1"/>
  <c r="AN938" i="20"/>
  <c r="AN942" i="20"/>
  <c r="AN939" i="20"/>
  <c r="AN940" i="20"/>
  <c r="AN2010" i="20"/>
  <c r="AN2004" i="20"/>
  <c r="AN2023" i="20"/>
  <c r="AN2009" i="20"/>
  <c r="AN2018" i="20"/>
  <c r="AN2024" i="20"/>
  <c r="AN1996" i="20"/>
  <c r="AN2033" i="20"/>
  <c r="AN2038" i="20"/>
  <c r="AN2045" i="20"/>
  <c r="AN2054" i="20"/>
  <c r="AN2047" i="20"/>
  <c r="AN2040" i="20"/>
  <c r="AN2059" i="20"/>
  <c r="AN2060" i="20"/>
  <c r="AN2067" i="20"/>
  <c r="AN2068" i="20"/>
  <c r="AN1995" i="20"/>
  <c r="AN2002" i="20"/>
  <c r="AN2011" i="20"/>
  <c r="AN2016" i="20"/>
  <c r="AN2031" i="20"/>
  <c r="AN2042" i="20"/>
  <c r="AN2052" i="20"/>
  <c r="AN1570" i="20"/>
  <c r="AN1109" i="20"/>
  <c r="AN965" i="20"/>
  <c r="AN970" i="20"/>
  <c r="AN968" i="20"/>
  <c r="AJ1432" i="20"/>
  <c r="AJ1517" i="20"/>
  <c r="AJ1510" i="20"/>
  <c r="AJ985" i="20"/>
  <c r="AJ795" i="20"/>
  <c r="AN794" i="20"/>
  <c r="AN789" i="20"/>
  <c r="AN790" i="20"/>
  <c r="AN792" i="20"/>
  <c r="AN801" i="20"/>
  <c r="AN796" i="20"/>
  <c r="AN797" i="20"/>
  <c r="AN799" i="20"/>
  <c r="AN808" i="20"/>
  <c r="AN806" i="20"/>
  <c r="AN803" i="20"/>
  <c r="AN804" i="20"/>
  <c r="AN977" i="20"/>
  <c r="AN972" i="20"/>
  <c r="AN973" i="20"/>
  <c r="AN975" i="20"/>
  <c r="AN980" i="20"/>
  <c r="AJ978" i="20"/>
  <c r="AN979" i="20"/>
  <c r="AN984" i="20"/>
  <c r="AN982" i="20"/>
  <c r="AN991" i="20"/>
  <c r="AN986" i="20"/>
  <c r="AN987" i="20"/>
  <c r="AN989" i="20"/>
  <c r="AJ1013" i="20"/>
  <c r="AN1016" i="20"/>
  <c r="AN1019" i="20"/>
  <c r="AN1017" i="20"/>
  <c r="AN1110" i="20"/>
  <c r="AJ1105" i="20"/>
  <c r="AN1108" i="20"/>
  <c r="AN1106" i="20"/>
  <c r="AN1116" i="20"/>
  <c r="AN1117" i="20"/>
  <c r="AN1115" i="20"/>
  <c r="AN1113" i="20"/>
  <c r="AN1122" i="20"/>
  <c r="AN1123" i="20"/>
  <c r="AN1124" i="20"/>
  <c r="AN1120" i="20"/>
  <c r="AN1121" i="20"/>
  <c r="AN1132" i="20"/>
  <c r="AN1127" i="20"/>
  <c r="AN1128" i="20"/>
  <c r="AN1130" i="20"/>
  <c r="AN1134" i="20"/>
  <c r="AN1135" i="20"/>
  <c r="AN1139" i="20"/>
  <c r="AN1137" i="20"/>
  <c r="AJ1223" i="20"/>
  <c r="AJ1225" i="20"/>
  <c r="AJ1229" i="20"/>
  <c r="AJ1227" i="20"/>
  <c r="AJ1231" i="20"/>
  <c r="AJ1233" i="20"/>
  <c r="AN1238" i="20"/>
  <c r="AN1240" i="20"/>
  <c r="AJ1271" i="20"/>
  <c r="AJ1241" i="20"/>
  <c r="AN819" i="20"/>
  <c r="AN820" i="20"/>
  <c r="AN821" i="20"/>
  <c r="AN817" i="20"/>
  <c r="AJ1247" i="20"/>
  <c r="AJ1251" i="20"/>
  <c r="AJ1263" i="20"/>
  <c r="AJ1269" i="20"/>
  <c r="AJ1259" i="20"/>
  <c r="AJ1267" i="20"/>
  <c r="AJ1275" i="20"/>
  <c r="AJ1277" i="20"/>
  <c r="AJ1370" i="20"/>
  <c r="AJ1368" i="20"/>
  <c r="AJ1378" i="20"/>
  <c r="AJ1382" i="20"/>
  <c r="AN1438" i="20"/>
  <c r="AN1433" i="20"/>
  <c r="AN1434" i="20"/>
  <c r="AN1436" i="20"/>
  <c r="AN1481" i="20"/>
  <c r="AN1476" i="20"/>
  <c r="AN1477" i="20"/>
  <c r="AN1479" i="20"/>
  <c r="AN1474" i="20"/>
  <c r="AJ1467" i="20"/>
  <c r="AN1469" i="20"/>
  <c r="AJ1468" i="20"/>
  <c r="AN1472" i="20"/>
  <c r="AN1523" i="20"/>
  <c r="AN1518" i="20"/>
  <c r="AN1519" i="20"/>
  <c r="AN1521" i="20"/>
  <c r="AN1516" i="20"/>
  <c r="AN1511" i="20"/>
  <c r="AN1512" i="20"/>
  <c r="AN1514" i="20"/>
  <c r="AN1567" i="20"/>
  <c r="AJ1566" i="20"/>
  <c r="AN1569" i="20"/>
  <c r="AN1572" i="20"/>
  <c r="AN1622" i="20"/>
  <c r="AN1617" i="20"/>
  <c r="AN1618" i="20"/>
  <c r="AN1620" i="20"/>
  <c r="AN1692" i="20"/>
  <c r="AN1688" i="20"/>
  <c r="AJ1686" i="20"/>
  <c r="AN1687" i="20"/>
  <c r="AN1690" i="20"/>
  <c r="AJ1679" i="20"/>
  <c r="AN1680" i="20"/>
  <c r="AN1681" i="20"/>
  <c r="AN1685" i="20"/>
  <c r="AN1683" i="20"/>
  <c r="AJ1672" i="20"/>
  <c r="AN1673" i="20"/>
  <c r="AN1674" i="20"/>
  <c r="AN1678" i="20"/>
  <c r="AN1676" i="20"/>
  <c r="AJ1665" i="20"/>
  <c r="AN1668" i="20"/>
  <c r="AJ1735" i="20"/>
  <c r="AN1666" i="20"/>
  <c r="AN1671" i="20"/>
  <c r="AN1736" i="20"/>
  <c r="AN1670" i="20"/>
  <c r="AN1720" i="20"/>
  <c r="AN1738" i="20"/>
  <c r="AN1718" i="20"/>
  <c r="AN1717" i="20"/>
  <c r="AJ1714" i="20"/>
  <c r="AN1741" i="20"/>
  <c r="AN1739" i="20"/>
  <c r="AN1732" i="20"/>
  <c r="AN1731" i="20"/>
  <c r="AJ1728" i="20"/>
  <c r="AN1729" i="20"/>
  <c r="AN1734" i="20"/>
  <c r="AN1784" i="20"/>
  <c r="AN1781" i="20"/>
  <c r="AJ1778" i="20"/>
  <c r="AN1779" i="20"/>
  <c r="AN1782" i="20"/>
  <c r="AJ1771" i="20"/>
  <c r="AN1772" i="20"/>
  <c r="AN1773" i="20"/>
  <c r="AN1777" i="20"/>
  <c r="AN1775" i="20"/>
  <c r="AN1765" i="20"/>
  <c r="AN1766" i="20"/>
  <c r="AN1770" i="20"/>
  <c r="AJ1764" i="20"/>
  <c r="AN1768" i="20"/>
  <c r="AN1763" i="20"/>
  <c r="AN1758" i="20"/>
  <c r="AN1759" i="20"/>
  <c r="AN1761" i="20"/>
  <c r="AN1760" i="20"/>
  <c r="AN1752" i="20"/>
  <c r="AN1751" i="20"/>
  <c r="AJ1749" i="20"/>
  <c r="AN1756" i="20"/>
  <c r="AN1753" i="20"/>
  <c r="AN1754" i="20"/>
  <c r="AN1808" i="20"/>
  <c r="AJ1806" i="20"/>
  <c r="AN1807" i="20"/>
  <c r="AN1812" i="20"/>
  <c r="AN1810" i="20"/>
  <c r="AN1953" i="20"/>
  <c r="AN1918" i="20"/>
  <c r="AN1913" i="20"/>
  <c r="AN1914" i="20"/>
  <c r="AN1951" i="20"/>
  <c r="AJ1912" i="20"/>
  <c r="AN1916" i="20"/>
  <c r="AN1950" i="20"/>
  <c r="AJ1947" i="20"/>
  <c r="AN1948" i="20"/>
  <c r="AN2065" i="20"/>
  <c r="AN2063" i="20"/>
  <c r="AN2064" i="20"/>
  <c r="AN2058" i="20"/>
  <c r="AJ2055" i="20"/>
  <c r="AN2056" i="20"/>
  <c r="AN2051" i="20"/>
  <c r="AJ2048" i="20"/>
  <c r="AN2049" i="20"/>
  <c r="AN2044" i="20"/>
  <c r="AN2043" i="20"/>
  <c r="AN2037" i="20"/>
  <c r="AJ2034" i="20"/>
  <c r="AN2035" i="20"/>
  <c r="AB2026" i="20"/>
  <c r="AN2030" i="20"/>
  <c r="AN2028" i="20"/>
  <c r="AJ2019" i="20"/>
  <c r="AN2022" i="20"/>
  <c r="AN2020" i="20"/>
  <c r="AN2015" i="20"/>
  <c r="AJ2012" i="20"/>
  <c r="AN2013" i="20"/>
  <c r="AN2001" i="20"/>
  <c r="AJ1998" i="20"/>
  <c r="AN1999" i="20"/>
  <c r="AN1994" i="20"/>
  <c r="AN1992" i="20"/>
  <c r="AN1993" i="20"/>
  <c r="AJ2071" i="20"/>
  <c r="AN967" i="20"/>
  <c r="AN966" i="20"/>
  <c r="AJ672" i="20"/>
  <c r="AJ668" i="20"/>
  <c r="AJ664" i="20"/>
  <c r="AJ662" i="20"/>
  <c r="AJ660" i="20"/>
  <c r="AJ658" i="20"/>
  <c r="AJ632" i="20"/>
  <c r="AJ626" i="20"/>
  <c r="AJ622" i="20"/>
  <c r="AJ618" i="20"/>
  <c r="AJ614" i="20"/>
  <c r="AJ610" i="20"/>
  <c r="AJ608" i="20"/>
  <c r="AJ604" i="20"/>
  <c r="AJ551" i="20"/>
  <c r="AJ543" i="20"/>
  <c r="AJ533" i="20"/>
  <c r="AJ513" i="20"/>
  <c r="AJ509" i="20"/>
  <c r="AJ456" i="20"/>
  <c r="AJ450" i="20"/>
  <c r="AJ448" i="20"/>
  <c r="AJ440" i="20"/>
  <c r="AJ438" i="20"/>
  <c r="AJ434" i="20"/>
  <c r="AJ420" i="20"/>
  <c r="AJ416" i="20"/>
  <c r="AJ361" i="20"/>
  <c r="AJ351" i="20"/>
  <c r="AJ355" i="20"/>
  <c r="AN127" i="20"/>
  <c r="AJ125" i="20"/>
  <c r="AN128" i="20"/>
  <c r="AN126" i="20"/>
  <c r="AN147" i="20"/>
  <c r="AJ146" i="20"/>
  <c r="AN141" i="20"/>
  <c r="AJ140" i="20"/>
  <c r="AJ138" i="20"/>
  <c r="N4814" i="10"/>
  <c r="L4814" i="10" s="1"/>
  <c r="N4808" i="10"/>
  <c r="N4802" i="10"/>
  <c r="N4796" i="10"/>
  <c r="N4790" i="10"/>
  <c r="N4784" i="10"/>
  <c r="N4778" i="10"/>
  <c r="N4772" i="10"/>
  <c r="N4766" i="10"/>
  <c r="N4760" i="10"/>
  <c r="N4754" i="10"/>
  <c r="N4748" i="10"/>
  <c r="N4742" i="10"/>
  <c r="N4736" i="10"/>
  <c r="N4730" i="10"/>
  <c r="N4724" i="10"/>
  <c r="N4718" i="10"/>
  <c r="N4712" i="10"/>
  <c r="N4706" i="10"/>
  <c r="N4700" i="10"/>
  <c r="N4694" i="10"/>
  <c r="N4688" i="10"/>
  <c r="N4682" i="10"/>
  <c r="N4676" i="10"/>
  <c r="N4670" i="10"/>
  <c r="N4664" i="10"/>
  <c r="N4658" i="10"/>
  <c r="N4652" i="10"/>
  <c r="N4646" i="10"/>
  <c r="N4640" i="10"/>
  <c r="N4634" i="10"/>
  <c r="N4628" i="10"/>
  <c r="N4622" i="10"/>
  <c r="N4616" i="10"/>
  <c r="N4610" i="10"/>
  <c r="N4604" i="10"/>
  <c r="N4598" i="10"/>
  <c r="N4592" i="10"/>
  <c r="N4586" i="10"/>
  <c r="N4580" i="10"/>
  <c r="N4574" i="10"/>
  <c r="N4568" i="10"/>
  <c r="N4562" i="10"/>
  <c r="N4556" i="10"/>
  <c r="N4549" i="10"/>
  <c r="N4542" i="10"/>
  <c r="N4532" i="10"/>
  <c r="N4522" i="10"/>
  <c r="N4512" i="10"/>
  <c r="N4502" i="10"/>
  <c r="N4492" i="10"/>
  <c r="N4482" i="10"/>
  <c r="N4472" i="10"/>
  <c r="N4462" i="10"/>
  <c r="N4452" i="10"/>
  <c r="N4442" i="10"/>
  <c r="N4432" i="10"/>
  <c r="N4425" i="10"/>
  <c r="N4418" i="10"/>
  <c r="N4411" i="10"/>
  <c r="N4404" i="10"/>
  <c r="N4397" i="10"/>
  <c r="N4390" i="10"/>
  <c r="N4383" i="10"/>
  <c r="N4376" i="10"/>
  <c r="N4369" i="10"/>
  <c r="N4363" i="10"/>
  <c r="N4356" i="10"/>
  <c r="N4349" i="10"/>
  <c r="N4343" i="10"/>
  <c r="N4337" i="10"/>
  <c r="N4331" i="10"/>
  <c r="N4325" i="10"/>
  <c r="N4319" i="10"/>
  <c r="N4313" i="10"/>
  <c r="N4301" i="10"/>
  <c r="N4289" i="10"/>
  <c r="N4277" i="10"/>
  <c r="N4265" i="10"/>
  <c r="N4253" i="10"/>
  <c r="N4241" i="10"/>
  <c r="N4229" i="10"/>
  <c r="N4217" i="10"/>
  <c r="N4205" i="10"/>
  <c r="N4193" i="10"/>
  <c r="N4181" i="10"/>
  <c r="N4169" i="10"/>
  <c r="N4157" i="10"/>
  <c r="N4145" i="10"/>
  <c r="N4133" i="10"/>
  <c r="N4121" i="10"/>
  <c r="N4109" i="10"/>
  <c r="N4097" i="10"/>
  <c r="N4085" i="10"/>
  <c r="N4073" i="10"/>
  <c r="N4059" i="10"/>
  <c r="N4045" i="10"/>
  <c r="N4031" i="10"/>
  <c r="N4017" i="10"/>
  <c r="N4003" i="10"/>
  <c r="N3989" i="10"/>
  <c r="N3975" i="10"/>
  <c r="N3961" i="10"/>
  <c r="N3947" i="10"/>
  <c r="N3933" i="10"/>
  <c r="N3919" i="10"/>
  <c r="N3905" i="10"/>
  <c r="N3891" i="10"/>
  <c r="N3877" i="10"/>
  <c r="N3863" i="10"/>
  <c r="N3849" i="10"/>
  <c r="N3835" i="10"/>
  <c r="N3821" i="10"/>
  <c r="N3807" i="10"/>
  <c r="N3793" i="10"/>
  <c r="N3779" i="10"/>
  <c r="N3766" i="10"/>
  <c r="N3753" i="10"/>
  <c r="N3740" i="10"/>
  <c r="N3727" i="10"/>
  <c r="N3714" i="10"/>
  <c r="N3701" i="10"/>
  <c r="N3688" i="10"/>
  <c r="N3675" i="10"/>
  <c r="N3662" i="10"/>
  <c r="N3649" i="10"/>
  <c r="N3636" i="10"/>
  <c r="N3623" i="10"/>
  <c r="N3610" i="10"/>
  <c r="N3597" i="10"/>
  <c r="N3584" i="10"/>
  <c r="N3571" i="10"/>
  <c r="N3558" i="10"/>
  <c r="N3545" i="10"/>
  <c r="N3532" i="10"/>
  <c r="N3519" i="10"/>
  <c r="N3506" i="10"/>
  <c r="N3493" i="10"/>
  <c r="N3480" i="10"/>
  <c r="N3467" i="10"/>
  <c r="N3454" i="10"/>
  <c r="N3441" i="10"/>
  <c r="N3428" i="10"/>
  <c r="N3415" i="10"/>
  <c r="N3402" i="10"/>
  <c r="N3389" i="10"/>
  <c r="N3376" i="10"/>
  <c r="N3363" i="10"/>
  <c r="N3350" i="10"/>
  <c r="N3337" i="10"/>
  <c r="N3324" i="10"/>
  <c r="N3311" i="10"/>
  <c r="N3298" i="10"/>
  <c r="N3288" i="10"/>
  <c r="N3278" i="10"/>
  <c r="N3268" i="10"/>
  <c r="N3258" i="10"/>
  <c r="N3248" i="10"/>
  <c r="N3238" i="10"/>
  <c r="N3228" i="10"/>
  <c r="N3218" i="10"/>
  <c r="N3208" i="10"/>
  <c r="N3198" i="10"/>
  <c r="N3188" i="10"/>
  <c r="N3178" i="10"/>
  <c r="N3168" i="10"/>
  <c r="N3158" i="10"/>
  <c r="N3148" i="10"/>
  <c r="N3138" i="10"/>
  <c r="N3128" i="10"/>
  <c r="N3118" i="10"/>
  <c r="N3108" i="10"/>
  <c r="N3095" i="10"/>
  <c r="N3082" i="10"/>
  <c r="N3069" i="10"/>
  <c r="N3056" i="10"/>
  <c r="N3043" i="10"/>
  <c r="N3030" i="10"/>
  <c r="N3017" i="10"/>
  <c r="N3004" i="10"/>
  <c r="N2991" i="10"/>
  <c r="N2979" i="10"/>
  <c r="N2966" i="10"/>
  <c r="N2953" i="10"/>
  <c r="N2944" i="10"/>
  <c r="N2935" i="10"/>
  <c r="N2926" i="10"/>
  <c r="N2917" i="10"/>
  <c r="N2908" i="10"/>
  <c r="N2899" i="10"/>
  <c r="N2890" i="10"/>
  <c r="N2881" i="10"/>
  <c r="N2872" i="10"/>
  <c r="N2863" i="10"/>
  <c r="N2854" i="10"/>
  <c r="N2845" i="10"/>
  <c r="N2836" i="10"/>
  <c r="N2827" i="10"/>
  <c r="N2818" i="10"/>
  <c r="N2809" i="10"/>
  <c r="N2800" i="10"/>
  <c r="N2791" i="10"/>
  <c r="N2782" i="10"/>
  <c r="N2773" i="10"/>
  <c r="N2764" i="10"/>
  <c r="N2755" i="10"/>
  <c r="N2746" i="10"/>
  <c r="N2737" i="10"/>
  <c r="N2728" i="10"/>
  <c r="N2719" i="10"/>
  <c r="N2710" i="10"/>
  <c r="N2701" i="10"/>
  <c r="N2692" i="10"/>
  <c r="N2681" i="10"/>
  <c r="N2670" i="10"/>
  <c r="N2659" i="10"/>
  <c r="N2648" i="10"/>
  <c r="N2637" i="10"/>
  <c r="N2626" i="10"/>
  <c r="N2615" i="10"/>
  <c r="N2603" i="10"/>
  <c r="N2592" i="10"/>
  <c r="N2581" i="10"/>
  <c r="N2570" i="10"/>
  <c r="N2559" i="10"/>
  <c r="N2548" i="10"/>
  <c r="N2537" i="10"/>
  <c r="N2526" i="10"/>
  <c r="N2515" i="10"/>
  <c r="N2504" i="10"/>
  <c r="N2493" i="10"/>
  <c r="N2482" i="10"/>
  <c r="N2471" i="10"/>
  <c r="N2460" i="10"/>
  <c r="N2449" i="10"/>
  <c r="N2438" i="10"/>
  <c r="N2427" i="10"/>
  <c r="N2416" i="10"/>
  <c r="N2405" i="10"/>
  <c r="N2394" i="10"/>
  <c r="N2383" i="10"/>
  <c r="N2372" i="10"/>
  <c r="N2361" i="10"/>
  <c r="N2350" i="10"/>
  <c r="N2339" i="10"/>
  <c r="N2328" i="10"/>
  <c r="N2317" i="10"/>
  <c r="N2306" i="10"/>
  <c r="N2295" i="10"/>
  <c r="N2285" i="10"/>
  <c r="N2275" i="10"/>
  <c r="N2265" i="10"/>
  <c r="N2255" i="10"/>
  <c r="N2245" i="10"/>
  <c r="N2235" i="10"/>
  <c r="N2225" i="10"/>
  <c r="N2215" i="10"/>
  <c r="N2205" i="10"/>
  <c r="N2195" i="10"/>
  <c r="N2185" i="10"/>
  <c r="N2175" i="10"/>
  <c r="N2165" i="10"/>
  <c r="N2155" i="10"/>
  <c r="N2145" i="10"/>
  <c r="N2135" i="10"/>
  <c r="N2125" i="10"/>
  <c r="N2115" i="10"/>
  <c r="N2105" i="10"/>
  <c r="N2095" i="10"/>
  <c r="N2085" i="10"/>
  <c r="N2075" i="10"/>
  <c r="N2065" i="10"/>
  <c r="N2055" i="10"/>
  <c r="N2045" i="10"/>
  <c r="N2035" i="10"/>
  <c r="N2025" i="10"/>
  <c r="N2015" i="10"/>
  <c r="N2005" i="10"/>
  <c r="N1995" i="10"/>
  <c r="N1985" i="10"/>
  <c r="N1975" i="10"/>
  <c r="N1965" i="10"/>
  <c r="N1955" i="10"/>
  <c r="N1945" i="10"/>
  <c r="N1935" i="10"/>
  <c r="N1925" i="10"/>
  <c r="N1915" i="10"/>
  <c r="N1905" i="10"/>
  <c r="N1895" i="10"/>
  <c r="N1885" i="10"/>
  <c r="N1875" i="10"/>
  <c r="N1865" i="10"/>
  <c r="N1855" i="10"/>
  <c r="N1845" i="10"/>
  <c r="N1835" i="10"/>
  <c r="N1825" i="10"/>
  <c r="N1815" i="10"/>
  <c r="N1805" i="10"/>
  <c r="N1795" i="10"/>
  <c r="N1785" i="10"/>
  <c r="N1775" i="10"/>
  <c r="N1765" i="10"/>
  <c r="N1755" i="10"/>
  <c r="N1745" i="10"/>
  <c r="N1735" i="10"/>
  <c r="N1725" i="10"/>
  <c r="N1715" i="10"/>
  <c r="N1706" i="10"/>
  <c r="N1692" i="10"/>
  <c r="L1692" i="10" s="1"/>
  <c r="N1666" i="10"/>
  <c r="N1657" i="10"/>
  <c r="N1648" i="10"/>
  <c r="N1639" i="10"/>
  <c r="N1629" i="10"/>
  <c r="N1620" i="10"/>
  <c r="N1611" i="10"/>
  <c r="N1602" i="10"/>
  <c r="N1593" i="10"/>
  <c r="N1584" i="10"/>
  <c r="N1575" i="10"/>
  <c r="N1566" i="10"/>
  <c r="N1557" i="10"/>
  <c r="N1548" i="10"/>
  <c r="N1539" i="10"/>
  <c r="N1530" i="10"/>
  <c r="N1519" i="10"/>
  <c r="N1508" i="10"/>
  <c r="N1497" i="10"/>
  <c r="N1486" i="10"/>
  <c r="N1475" i="10"/>
  <c r="N1464" i="10"/>
  <c r="N1453" i="10"/>
  <c r="N1444" i="10"/>
  <c r="N1435" i="10"/>
  <c r="N1426" i="10"/>
  <c r="N1417" i="10"/>
  <c r="N1408" i="10"/>
  <c r="N1399" i="10"/>
  <c r="N1390" i="10"/>
  <c r="N1381" i="10"/>
  <c r="N1375" i="10"/>
  <c r="N1366" i="10"/>
  <c r="N1357" i="10"/>
  <c r="N1348" i="10"/>
  <c r="N1339" i="10"/>
  <c r="N1330" i="10"/>
  <c r="N1321" i="10"/>
  <c r="N1312" i="10"/>
  <c r="N1303" i="10"/>
  <c r="N1294" i="10"/>
  <c r="N1285" i="10"/>
  <c r="N1279" i="10"/>
  <c r="N1270" i="10"/>
  <c r="N1261" i="10"/>
  <c r="N1252" i="10"/>
  <c r="N1243" i="10"/>
  <c r="N1232" i="10"/>
  <c r="N1221" i="10"/>
  <c r="N1210" i="10"/>
  <c r="N1199" i="10"/>
  <c r="N1188" i="10"/>
  <c r="N1177" i="10"/>
  <c r="N1166" i="10"/>
  <c r="N1157" i="10"/>
  <c r="N1148" i="10"/>
  <c r="N1139" i="10"/>
  <c r="N1130" i="10"/>
  <c r="N1121" i="10"/>
  <c r="N1112" i="10"/>
  <c r="N1103" i="10"/>
  <c r="N1094" i="10"/>
  <c r="N1085" i="10"/>
  <c r="N1076" i="10"/>
  <c r="N1067" i="10"/>
  <c r="N1058" i="10"/>
  <c r="N1049" i="10"/>
  <c r="N1040" i="10"/>
  <c r="N1031" i="10"/>
  <c r="N1022" i="10"/>
  <c r="N1013" i="10"/>
  <c r="N1004" i="10"/>
  <c r="N995" i="10"/>
  <c r="N986" i="10"/>
  <c r="N977" i="10"/>
  <c r="N968" i="10"/>
  <c r="N959" i="10"/>
  <c r="N948" i="10"/>
  <c r="N937" i="10"/>
  <c r="N926" i="10"/>
  <c r="N915" i="10"/>
  <c r="N904" i="10"/>
  <c r="N893" i="10"/>
  <c r="N882" i="10"/>
  <c r="N873" i="10"/>
  <c r="N864" i="10"/>
  <c r="N855" i="10"/>
  <c r="N846" i="10"/>
  <c r="N837" i="10"/>
  <c r="N828" i="10"/>
  <c r="N819" i="10"/>
  <c r="N808" i="10"/>
  <c r="N797" i="10"/>
  <c r="N786" i="10"/>
  <c r="N775" i="10"/>
  <c r="N764" i="10"/>
  <c r="N753" i="10"/>
  <c r="N742" i="10"/>
  <c r="N729" i="10"/>
  <c r="N716" i="10"/>
  <c r="N703" i="10"/>
  <c r="N690" i="10"/>
  <c r="N677" i="10"/>
  <c r="N664" i="10"/>
  <c r="N651" i="10"/>
  <c r="N638" i="10"/>
  <c r="N625" i="10"/>
  <c r="N612" i="10"/>
  <c r="N599" i="10"/>
  <c r="N586" i="10"/>
  <c r="N576" i="10"/>
  <c r="N566" i="10"/>
  <c r="N556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2" i="10"/>
  <c r="N406" i="10"/>
  <c r="N401" i="10"/>
  <c r="N396" i="10"/>
  <c r="N390" i="10"/>
  <c r="N385" i="10"/>
  <c r="N380" i="10"/>
  <c r="N375" i="10"/>
  <c r="N368" i="10"/>
  <c r="N361" i="10"/>
  <c r="N354" i="10"/>
  <c r="N347" i="10"/>
  <c r="N340" i="10"/>
  <c r="N333" i="10"/>
  <c r="N326" i="10"/>
  <c r="N319" i="10"/>
  <c r="N312" i="10"/>
  <c r="N305" i="10"/>
  <c r="N298" i="10"/>
  <c r="N281" i="10"/>
  <c r="N266" i="10"/>
  <c r="N252" i="10"/>
  <c r="N244" i="10"/>
  <c r="N236" i="10"/>
  <c r="N228" i="10"/>
  <c r="N220" i="10"/>
  <c r="N212" i="10"/>
  <c r="N204" i="10"/>
  <c r="N196" i="10"/>
  <c r="N188" i="10"/>
  <c r="N180" i="10"/>
  <c r="N172" i="10"/>
  <c r="N164" i="10"/>
  <c r="N156" i="10"/>
  <c r="N148" i="10"/>
  <c r="N140" i="10"/>
  <c r="N132" i="10"/>
  <c r="N124" i="10"/>
  <c r="N119" i="10"/>
  <c r="N112" i="10"/>
  <c r="N105" i="10"/>
  <c r="N98" i="10"/>
  <c r="N91" i="10"/>
  <c r="N84" i="10"/>
  <c r="N77" i="10"/>
  <c r="N70" i="10"/>
  <c r="N63" i="10"/>
  <c r="N56" i="10"/>
  <c r="N49" i="10"/>
  <c r="N42" i="10"/>
  <c r="N35" i="10"/>
  <c r="N28" i="10"/>
  <c r="N21" i="10"/>
  <c r="N14" i="10"/>
  <c r="G4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I52" i="25" s="1"/>
  <c r="G53" i="25"/>
  <c r="I53" i="25" s="1"/>
  <c r="G54" i="25"/>
  <c r="I54" i="25" s="1"/>
  <c r="G55" i="25"/>
  <c r="I55" i="25" s="1"/>
  <c r="G56" i="25"/>
  <c r="I56" i="25" s="1"/>
  <c r="G57" i="25"/>
  <c r="I57" i="25" s="1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4" i="25" l="1"/>
  <c r="I504" i="25"/>
  <c r="L4808" i="10" l="1"/>
  <c r="L4802" i="10"/>
  <c r="L4796" i="10"/>
  <c r="L4790" i="10"/>
  <c r="L4784" i="10"/>
  <c r="L4778" i="10"/>
  <c r="L4772" i="10"/>
  <c r="L4766" i="10"/>
  <c r="L4760" i="10"/>
  <c r="L4754" i="10"/>
  <c r="L4748" i="10"/>
  <c r="L4742" i="10"/>
  <c r="L4736" i="10"/>
  <c r="L4730" i="10"/>
  <c r="L4724" i="10"/>
  <c r="L4718" i="10"/>
  <c r="L4712" i="10"/>
  <c r="L4706" i="10"/>
  <c r="L4700" i="10"/>
  <c r="L4694" i="10"/>
  <c r="L4688" i="10"/>
  <c r="L4682" i="10"/>
  <c r="L4676" i="10"/>
  <c r="L4670" i="10"/>
  <c r="L4664" i="10"/>
  <c r="L4658" i="10"/>
  <c r="L4652" i="10"/>
  <c r="L4646" i="10"/>
  <c r="L4640" i="10"/>
  <c r="L4634" i="10"/>
  <c r="L4628" i="10"/>
  <c r="L4622" i="10"/>
  <c r="L4616" i="10"/>
  <c r="L4610" i="10"/>
  <c r="L4604" i="10"/>
  <c r="L4598" i="10"/>
  <c r="L4592" i="10"/>
  <c r="L4586" i="10"/>
  <c r="L4580" i="10"/>
  <c r="L4574" i="10"/>
  <c r="L4568" i="10"/>
  <c r="L4562" i="10"/>
  <c r="L4556" i="10"/>
  <c r="L4549" i="10"/>
  <c r="L4542" i="10"/>
  <c r="L4532" i="10"/>
  <c r="L4522" i="10"/>
  <c r="L4512" i="10"/>
  <c r="L4502" i="10"/>
  <c r="L4492" i="10"/>
  <c r="L4482" i="10"/>
  <c r="L4472" i="10"/>
  <c r="L4462" i="10"/>
  <c r="L4452" i="10"/>
  <c r="L4442" i="10"/>
  <c r="L4432" i="10"/>
  <c r="L4425" i="10"/>
  <c r="L4418" i="10"/>
  <c r="L4411" i="10"/>
  <c r="L4404" i="10"/>
  <c r="L4397" i="10"/>
  <c r="L4390" i="10"/>
  <c r="L4383" i="10"/>
  <c r="L4376" i="10"/>
  <c r="L4369" i="10"/>
  <c r="L4363" i="10"/>
  <c r="L4356" i="10"/>
  <c r="L4349" i="10"/>
  <c r="L4343" i="10"/>
  <c r="L4337" i="10"/>
  <c r="L4331" i="10"/>
  <c r="L4325" i="10"/>
  <c r="L4319" i="10"/>
  <c r="L4313" i="10"/>
  <c r="L4301" i="10"/>
  <c r="L4289" i="10"/>
  <c r="L4277" i="10"/>
  <c r="L4265" i="10"/>
  <c r="L4253" i="10"/>
  <c r="L4241" i="10"/>
  <c r="L4229" i="10"/>
  <c r="L4217" i="10"/>
  <c r="L4205" i="10"/>
  <c r="L4193" i="10"/>
  <c r="L4181" i="10"/>
  <c r="L4169" i="10"/>
  <c r="L4157" i="10"/>
  <c r="L4145" i="10"/>
  <c r="L4133" i="10"/>
  <c r="L4121" i="10"/>
  <c r="L4109" i="10"/>
  <c r="L4097" i="10"/>
  <c r="L4085" i="10"/>
  <c r="L4073" i="10"/>
  <c r="L4059" i="10"/>
  <c r="L4045" i="10"/>
  <c r="L4031" i="10"/>
  <c r="L4017" i="10"/>
  <c r="L4003" i="10"/>
  <c r="L3989" i="10"/>
  <c r="L3975" i="10"/>
  <c r="L3961" i="10"/>
  <c r="L3947" i="10"/>
  <c r="L3933" i="10"/>
  <c r="L3919" i="10"/>
  <c r="L3905" i="10"/>
  <c r="L3891" i="10"/>
  <c r="L3877" i="10"/>
  <c r="L3863" i="10"/>
  <c r="L3849" i="10"/>
  <c r="L3835" i="10"/>
  <c r="L3821" i="10"/>
  <c r="L3807" i="10"/>
  <c r="L3793" i="10"/>
  <c r="L3779" i="10"/>
  <c r="L3766" i="10"/>
  <c r="L3753" i="10"/>
  <c r="L3740" i="10"/>
  <c r="L3727" i="10"/>
  <c r="L3714" i="10"/>
  <c r="L3701" i="10"/>
  <c r="L3688" i="10"/>
  <c r="L3675" i="10"/>
  <c r="L3662" i="10"/>
  <c r="L3649" i="10"/>
  <c r="L3636" i="10"/>
  <c r="L3623" i="10"/>
  <c r="L3610" i="10"/>
  <c r="L3597" i="10"/>
  <c r="L3584" i="10"/>
  <c r="L3571" i="10"/>
  <c r="L3558" i="10"/>
  <c r="L3545" i="10"/>
  <c r="L3532" i="10"/>
  <c r="L3519" i="10"/>
  <c r="L3506" i="10"/>
  <c r="L3493" i="10"/>
  <c r="L3480" i="10"/>
  <c r="L3467" i="10"/>
  <c r="L3454" i="10"/>
  <c r="L3441" i="10"/>
  <c r="L3428" i="10"/>
  <c r="L3415" i="10"/>
  <c r="L3402" i="10"/>
  <c r="L3389" i="10"/>
  <c r="L3376" i="10"/>
  <c r="L3363" i="10"/>
  <c r="L3350" i="10"/>
  <c r="L3337" i="10"/>
  <c r="L3324" i="10"/>
  <c r="L3311" i="10"/>
  <c r="L3298" i="10"/>
  <c r="L3288" i="10"/>
  <c r="L3278" i="10"/>
  <c r="L3268" i="10"/>
  <c r="L3258" i="10"/>
  <c r="L3248" i="10"/>
  <c r="L3238" i="10"/>
  <c r="L3228" i="10"/>
  <c r="L3218" i="10"/>
  <c r="L3208" i="10"/>
  <c r="L3198" i="10"/>
  <c r="L3188" i="10"/>
  <c r="L3178" i="10"/>
  <c r="L3168" i="10"/>
  <c r="L3158" i="10"/>
  <c r="L3148" i="10"/>
  <c r="L3138" i="10"/>
  <c r="L3128" i="10"/>
  <c r="L3118" i="10"/>
  <c r="L3108" i="10"/>
  <c r="L3095" i="10"/>
  <c r="L3082" i="10"/>
  <c r="L3069" i="10"/>
  <c r="L3056" i="10"/>
  <c r="L3043" i="10"/>
  <c r="L3030" i="10"/>
  <c r="L3017" i="10"/>
  <c r="L3004" i="10"/>
  <c r="L2991" i="10"/>
  <c r="L2979" i="10"/>
  <c r="L2966" i="10"/>
  <c r="L2953" i="10"/>
  <c r="L2944" i="10"/>
  <c r="L2935" i="10"/>
  <c r="L2926" i="10"/>
  <c r="L2917" i="10"/>
  <c r="L2908" i="10"/>
  <c r="L2899" i="10"/>
  <c r="L2890" i="10"/>
  <c r="L2881" i="10"/>
  <c r="L2872" i="10"/>
  <c r="L2863" i="10"/>
  <c r="L2854" i="10"/>
  <c r="L2845" i="10"/>
  <c r="L2836" i="10"/>
  <c r="L2827" i="10"/>
  <c r="L2818" i="10"/>
  <c r="L2809" i="10"/>
  <c r="L2800" i="10"/>
  <c r="L2791" i="10"/>
  <c r="L2782" i="10"/>
  <c r="L2773" i="10"/>
  <c r="L2764" i="10"/>
  <c r="L2755" i="10"/>
  <c r="L2746" i="10"/>
  <c r="L2737" i="10"/>
  <c r="L2728" i="10"/>
  <c r="L2719" i="10"/>
  <c r="L2710" i="10"/>
  <c r="L2701" i="10"/>
  <c r="L2692" i="10"/>
  <c r="L2681" i="10"/>
  <c r="L2670" i="10"/>
  <c r="L2659" i="10"/>
  <c r="L2648" i="10"/>
  <c r="L2637" i="10"/>
  <c r="L2626" i="10"/>
  <c r="L2615" i="10"/>
  <c r="L2603" i="10"/>
  <c r="L2592" i="10"/>
  <c r="L2581" i="10"/>
  <c r="L2570" i="10"/>
  <c r="L2559" i="10"/>
  <c r="L2548" i="10"/>
  <c r="L2537" i="10"/>
  <c r="L2526" i="10"/>
  <c r="L2515" i="10"/>
  <c r="L2504" i="10"/>
  <c r="L2493" i="10"/>
  <c r="L2482" i="10"/>
  <c r="L2471" i="10"/>
  <c r="L2460" i="10"/>
  <c r="L2449" i="10"/>
  <c r="L2438" i="10"/>
  <c r="L2427" i="10"/>
  <c r="L2416" i="10"/>
  <c r="L2405" i="10"/>
  <c r="L2394" i="10"/>
  <c r="L2383" i="10"/>
  <c r="L2372" i="10"/>
  <c r="L2361" i="10"/>
  <c r="L2350" i="10"/>
  <c r="L2339" i="10"/>
  <c r="L2328" i="10"/>
  <c r="L2317" i="10"/>
  <c r="L2306" i="10"/>
  <c r="L2295" i="10"/>
  <c r="L2285" i="10"/>
  <c r="L2275" i="10"/>
  <c r="L2265" i="10"/>
  <c r="L2255" i="10"/>
  <c r="L2245" i="10"/>
  <c r="L2235" i="10"/>
  <c r="L2225" i="10"/>
  <c r="L2215" i="10"/>
  <c r="L2205" i="10"/>
  <c r="L2195" i="10"/>
  <c r="L2185" i="10"/>
  <c r="L2175" i="10"/>
  <c r="L2165" i="10"/>
  <c r="L2155" i="10"/>
  <c r="L2145" i="10"/>
  <c r="L2135" i="10"/>
  <c r="L2125" i="10"/>
  <c r="L2115" i="10"/>
  <c r="L2105" i="10"/>
  <c r="L2095" i="10"/>
  <c r="L2085" i="10"/>
  <c r="L2075" i="10"/>
  <c r="L2065" i="10"/>
  <c r="L2055" i="10"/>
  <c r="L2045" i="10"/>
  <c r="L2035" i="10"/>
  <c r="L2025" i="10"/>
  <c r="L2015" i="10"/>
  <c r="L2005" i="10"/>
  <c r="L1995" i="10"/>
  <c r="L1985" i="10"/>
  <c r="L1975" i="10"/>
  <c r="L1965" i="10"/>
  <c r="L1955" i="10"/>
  <c r="L1945" i="10"/>
  <c r="L1935" i="10"/>
  <c r="L1925" i="10"/>
  <c r="L1915" i="10"/>
  <c r="L1905" i="10"/>
  <c r="L1895" i="10"/>
  <c r="L1885" i="10"/>
  <c r="L1875" i="10"/>
  <c r="L1865" i="10"/>
  <c r="L1855" i="10"/>
  <c r="L1845" i="10"/>
  <c r="L1835" i="10"/>
  <c r="L1825" i="10"/>
  <c r="L1815" i="10"/>
  <c r="L1805" i="10"/>
  <c r="L1795" i="10"/>
  <c r="L1785" i="10"/>
  <c r="L1775" i="10"/>
  <c r="L1765" i="10"/>
  <c r="L1755" i="10"/>
  <c r="L1745" i="10"/>
  <c r="L1735" i="10"/>
  <c r="L1725" i="10"/>
  <c r="L1715" i="10"/>
  <c r="L1706" i="10"/>
  <c r="L1679" i="10"/>
  <c r="K1679" i="10" s="1"/>
  <c r="L1666" i="10"/>
  <c r="L1657" i="10"/>
  <c r="L1648" i="10"/>
  <c r="L1639" i="10"/>
  <c r="L1629" i="10"/>
  <c r="L1620" i="10"/>
  <c r="L1611" i="10"/>
  <c r="L1602" i="10"/>
  <c r="L1593" i="10"/>
  <c r="L1584" i="10"/>
  <c r="L1575" i="10"/>
  <c r="L1566" i="10"/>
  <c r="L1557" i="10"/>
  <c r="L1548" i="10"/>
  <c r="L1539" i="10"/>
  <c r="L1530" i="10"/>
  <c r="L1519" i="10"/>
  <c r="L1508" i="10"/>
  <c r="L1497" i="10"/>
  <c r="L1486" i="10"/>
  <c r="L1475" i="10"/>
  <c r="L1464" i="10"/>
  <c r="L1453" i="10"/>
  <c r="L1444" i="10"/>
  <c r="L1435" i="10"/>
  <c r="L1426" i="10"/>
  <c r="L1417" i="10"/>
  <c r="L1408" i="10"/>
  <c r="L1399" i="10"/>
  <c r="L1390" i="10"/>
  <c r="L1381" i="10"/>
  <c r="L1375" i="10"/>
  <c r="L1366" i="10"/>
  <c r="L1357" i="10"/>
  <c r="L1348" i="10"/>
  <c r="L1339" i="10"/>
  <c r="L1330" i="10"/>
  <c r="L1321" i="10"/>
  <c r="L1312" i="10"/>
  <c r="L1303" i="10"/>
  <c r="L1294" i="10"/>
  <c r="L1285" i="10"/>
  <c r="L1279" i="10"/>
  <c r="L1270" i="10"/>
  <c r="L1261" i="10"/>
  <c r="L1252" i="10"/>
  <c r="L1243" i="10"/>
  <c r="L1232" i="10"/>
  <c r="L1221" i="10"/>
  <c r="L1210" i="10"/>
  <c r="L1199" i="10"/>
  <c r="L1188" i="10"/>
  <c r="L1177" i="10"/>
  <c r="L1166" i="10"/>
  <c r="L1157" i="10"/>
  <c r="L1148" i="10"/>
  <c r="L1139" i="10"/>
  <c r="L1130" i="10"/>
  <c r="L1121" i="10"/>
  <c r="L1112" i="10"/>
  <c r="L1103" i="10"/>
  <c r="L1094" i="10"/>
  <c r="L1085" i="10"/>
  <c r="L1076" i="10"/>
  <c r="L1067" i="10"/>
  <c r="L1058" i="10"/>
  <c r="L1049" i="10"/>
  <c r="L1040" i="10"/>
  <c r="L1031" i="10"/>
  <c r="L1022" i="10"/>
  <c r="L1013" i="10"/>
  <c r="L1004" i="10"/>
  <c r="L995" i="10"/>
  <c r="L986" i="10"/>
  <c r="L977" i="10"/>
  <c r="L968" i="10"/>
  <c r="L959" i="10"/>
  <c r="L948" i="10"/>
  <c r="L937" i="10"/>
  <c r="L926" i="10"/>
  <c r="L915" i="10"/>
  <c r="L904" i="10"/>
  <c r="L893" i="10"/>
  <c r="L882" i="10"/>
  <c r="L873" i="10"/>
  <c r="L864" i="10"/>
  <c r="L855" i="10"/>
  <c r="L846" i="10"/>
  <c r="L837" i="10"/>
  <c r="L828" i="10"/>
  <c r="L819" i="10"/>
  <c r="L808" i="10"/>
  <c r="L797" i="10"/>
  <c r="L786" i="10"/>
  <c r="L775" i="10"/>
  <c r="L764" i="10"/>
  <c r="L753" i="10"/>
  <c r="L742" i="10"/>
  <c r="L729" i="10"/>
  <c r="L716" i="10"/>
  <c r="L703" i="10"/>
  <c r="L690" i="10"/>
  <c r="L677" i="10"/>
  <c r="L664" i="10"/>
  <c r="L651" i="10"/>
  <c r="L638" i="10"/>
  <c r="L625" i="10"/>
  <c r="L612" i="10"/>
  <c r="L599" i="10"/>
  <c r="L586" i="10"/>
  <c r="L576" i="10"/>
  <c r="L566" i="10"/>
  <c r="L556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2" i="10"/>
  <c r="L406" i="10"/>
  <c r="L401" i="10"/>
  <c r="L396" i="10"/>
  <c r="L390" i="10"/>
  <c r="L385" i="10"/>
  <c r="L380" i="10"/>
  <c r="L375" i="10"/>
  <c r="L368" i="10"/>
  <c r="L361" i="10"/>
  <c r="L354" i="10"/>
  <c r="L347" i="10"/>
  <c r="L340" i="10"/>
  <c r="L333" i="10"/>
  <c r="L326" i="10"/>
  <c r="L319" i="10"/>
  <c r="L312" i="10"/>
  <c r="L305" i="10"/>
  <c r="L298" i="10"/>
  <c r="L281" i="10"/>
  <c r="L266" i="10"/>
  <c r="L252" i="10"/>
  <c r="L244" i="10"/>
  <c r="L236" i="10"/>
  <c r="L228" i="10"/>
  <c r="L220" i="10"/>
  <c r="L212" i="10"/>
  <c r="L204" i="10"/>
  <c r="L196" i="10"/>
  <c r="L188" i="10"/>
  <c r="L180" i="10"/>
  <c r="K180" i="10" s="1"/>
  <c r="L172" i="10"/>
  <c r="K172" i="10" s="1"/>
  <c r="L164" i="10"/>
  <c r="K164" i="10" s="1"/>
  <c r="L156" i="10"/>
  <c r="L148" i="10"/>
  <c r="L140" i="10"/>
  <c r="L132" i="10"/>
  <c r="L124" i="10"/>
  <c r="L119" i="10"/>
  <c r="L112" i="10"/>
  <c r="L105" i="10"/>
  <c r="L98" i="10"/>
  <c r="L91" i="10"/>
  <c r="L84" i="10"/>
  <c r="L77" i="10"/>
  <c r="L70" i="10"/>
  <c r="L63" i="10"/>
  <c r="L56" i="10"/>
  <c r="L49" i="10"/>
  <c r="L42" i="10"/>
  <c r="L35" i="10"/>
  <c r="L28" i="10"/>
  <c r="L21" i="10"/>
  <c r="L14" i="10"/>
  <c r="L9" i="10"/>
  <c r="K9" i="10" s="1"/>
  <c r="K7" i="20" s="1"/>
  <c r="L4" i="10"/>
  <c r="E2" i="24"/>
  <c r="E4" i="24"/>
  <c r="E5" i="24"/>
  <c r="E6" i="24"/>
  <c r="E7" i="24"/>
  <c r="E9" i="24"/>
  <c r="E10" i="24"/>
  <c r="E11" i="24"/>
  <c r="E14" i="24"/>
  <c r="E16" i="24"/>
  <c r="E19" i="24"/>
  <c r="E20" i="24"/>
  <c r="E21" i="24"/>
  <c r="E22" i="24"/>
  <c r="E23" i="24"/>
  <c r="E24" i="24"/>
  <c r="E25" i="24"/>
  <c r="E26" i="24"/>
  <c r="E27" i="24"/>
  <c r="E28" i="24"/>
  <c r="E29" i="24"/>
  <c r="E31" i="24"/>
  <c r="E32" i="24"/>
  <c r="E33" i="24"/>
  <c r="E34" i="24"/>
  <c r="E35" i="24"/>
  <c r="E36" i="24"/>
  <c r="E37" i="24"/>
  <c r="E38" i="24"/>
  <c r="E40" i="24"/>
  <c r="E41" i="24"/>
  <c r="E42" i="24"/>
  <c r="E43" i="24"/>
  <c r="E44" i="24"/>
  <c r="E45" i="24"/>
  <c r="E46" i="24"/>
  <c r="E47" i="24"/>
  <c r="E48" i="24"/>
  <c r="E54" i="24"/>
  <c r="E58" i="24"/>
  <c r="E63" i="24"/>
  <c r="E65" i="24"/>
  <c r="E66" i="24"/>
  <c r="E68" i="24"/>
  <c r="E69" i="24"/>
  <c r="E71" i="24"/>
  <c r="E72" i="24"/>
  <c r="E75" i="24"/>
  <c r="E77" i="24"/>
  <c r="E78" i="24"/>
  <c r="E79" i="24"/>
  <c r="E80" i="24"/>
  <c r="E81" i="24"/>
  <c r="E82" i="24"/>
  <c r="E86" i="24"/>
  <c r="E87" i="24"/>
  <c r="E90" i="24"/>
  <c r="E91" i="24"/>
  <c r="E92" i="24"/>
  <c r="E94" i="24"/>
  <c r="E95" i="24"/>
  <c r="E96" i="24"/>
  <c r="E97" i="24"/>
  <c r="E99" i="24"/>
  <c r="E100" i="24"/>
  <c r="E101" i="24"/>
  <c r="E103" i="24"/>
  <c r="E104" i="24"/>
  <c r="E105" i="24"/>
  <c r="E106" i="24"/>
  <c r="E107" i="24"/>
  <c r="E108" i="24"/>
  <c r="E109" i="24"/>
  <c r="E110" i="24"/>
  <c r="E111" i="24"/>
  <c r="E113" i="24"/>
  <c r="E114" i="24"/>
  <c r="E115" i="24"/>
  <c r="E116" i="24"/>
  <c r="E117" i="24"/>
  <c r="E118" i="24"/>
  <c r="E120" i="24"/>
  <c r="E121" i="24"/>
  <c r="E122" i="24"/>
  <c r="E123" i="24"/>
  <c r="E128" i="24"/>
  <c r="E129" i="24"/>
  <c r="E130" i="24"/>
  <c r="E132" i="24"/>
  <c r="E134" i="24"/>
  <c r="E135" i="24"/>
  <c r="E137" i="24"/>
  <c r="E139" i="24"/>
  <c r="E140" i="24"/>
  <c r="E141" i="24"/>
  <c r="E142" i="24"/>
  <c r="E143" i="24"/>
  <c r="E144" i="24"/>
  <c r="E146" i="24"/>
  <c r="E147" i="24"/>
  <c r="E148" i="24"/>
  <c r="E150" i="24"/>
  <c r="E151" i="24"/>
  <c r="E152" i="24"/>
  <c r="E154" i="24"/>
  <c r="E155" i="24"/>
  <c r="E156" i="24"/>
  <c r="E157" i="24"/>
  <c r="E158" i="24"/>
  <c r="E159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9" i="24"/>
  <c r="E181" i="24"/>
  <c r="E182" i="24"/>
  <c r="E183" i="24"/>
  <c r="E184" i="24"/>
  <c r="E185" i="24"/>
  <c r="E186" i="24"/>
  <c r="C3" i="22"/>
  <c r="C4" i="22"/>
  <c r="C5" i="22"/>
  <c r="C6" i="22"/>
  <c r="C7" i="22"/>
  <c r="C8" i="22"/>
  <c r="C9" i="22"/>
  <c r="C10" i="22"/>
  <c r="C11" i="22"/>
  <c r="C12" i="22"/>
  <c r="C14" i="22"/>
  <c r="C24" i="22"/>
  <c r="C26" i="22"/>
  <c r="C27" i="22"/>
  <c r="C28" i="22"/>
  <c r="C36" i="22"/>
  <c r="C37" i="22"/>
  <c r="C38" i="22"/>
  <c r="C39" i="22"/>
  <c r="C40" i="22"/>
  <c r="C41" i="22"/>
  <c r="C42" i="22"/>
  <c r="C46" i="22"/>
  <c r="C53" i="22"/>
  <c r="C54" i="22"/>
  <c r="C55" i="22"/>
  <c r="C56" i="22"/>
  <c r="C61" i="22"/>
  <c r="Y4676" i="10"/>
  <c r="Y4677" i="10"/>
  <c r="Y4678" i="10"/>
  <c r="Y4679" i="10"/>
  <c r="Y4680" i="10"/>
  <c r="Y4681" i="10"/>
  <c r="Y4549" i="10"/>
  <c r="Y4550" i="10"/>
  <c r="Y4551" i="10"/>
  <c r="Y4552" i="10"/>
  <c r="Y4553" i="10"/>
  <c r="Y4554" i="10"/>
  <c r="Y4555" i="10"/>
  <c r="T4549" i="10"/>
  <c r="T4550" i="10"/>
  <c r="T4551" i="10"/>
  <c r="T4552" i="10"/>
  <c r="T4553" i="10"/>
  <c r="T4554" i="10"/>
  <c r="T4555" i="10"/>
  <c r="Y4532" i="10"/>
  <c r="Y4533" i="10"/>
  <c r="Y4534" i="10"/>
  <c r="Y4535" i="10"/>
  <c r="Y4536" i="10"/>
  <c r="Y4537" i="10"/>
  <c r="Y4538" i="10"/>
  <c r="Y4539" i="10"/>
  <c r="Y4540" i="10"/>
  <c r="Y4541" i="10"/>
  <c r="T4532" i="10"/>
  <c r="T4533" i="10"/>
  <c r="T4534" i="10"/>
  <c r="T4535" i="10"/>
  <c r="T4536" i="10"/>
  <c r="T4537" i="10"/>
  <c r="T4538" i="10"/>
  <c r="T4539" i="10"/>
  <c r="T4540" i="10"/>
  <c r="T4541" i="10"/>
  <c r="T4542" i="10"/>
  <c r="Y4522" i="10"/>
  <c r="Y4523" i="10"/>
  <c r="Y4524" i="10"/>
  <c r="Y4525" i="10"/>
  <c r="Y4526" i="10"/>
  <c r="Y4527" i="10"/>
  <c r="Y4528" i="10"/>
  <c r="Y4529" i="10"/>
  <c r="Y4530" i="10"/>
  <c r="Y4531" i="10"/>
  <c r="T4522" i="10"/>
  <c r="T4523" i="10"/>
  <c r="T4524" i="10"/>
  <c r="T4525" i="10"/>
  <c r="T4526" i="10"/>
  <c r="T4527" i="10"/>
  <c r="T4528" i="10"/>
  <c r="T4529" i="10"/>
  <c r="T4530" i="10"/>
  <c r="T4531" i="10"/>
  <c r="Y4512" i="10"/>
  <c r="Y4513" i="10"/>
  <c r="Y4514" i="10"/>
  <c r="Y4515" i="10"/>
  <c r="Y4516" i="10"/>
  <c r="Y4517" i="10"/>
  <c r="Y4518" i="10"/>
  <c r="Y4519" i="10"/>
  <c r="Y4520" i="10"/>
  <c r="Y4521" i="10"/>
  <c r="T4512" i="10"/>
  <c r="T4513" i="10"/>
  <c r="T4514" i="10"/>
  <c r="T4515" i="10"/>
  <c r="T4516" i="10"/>
  <c r="T4517" i="10"/>
  <c r="T4518" i="10"/>
  <c r="T4519" i="10"/>
  <c r="T4520" i="10"/>
  <c r="T4521" i="10"/>
  <c r="Y4502" i="10"/>
  <c r="Y4503" i="10"/>
  <c r="Y4504" i="10"/>
  <c r="Y4505" i="10"/>
  <c r="Y4506" i="10"/>
  <c r="Y4507" i="10"/>
  <c r="Y4508" i="10"/>
  <c r="Y4509" i="10"/>
  <c r="Y4510" i="10"/>
  <c r="Y4511" i="10"/>
  <c r="T4502" i="10"/>
  <c r="T4503" i="10"/>
  <c r="T4504" i="10"/>
  <c r="T4505" i="10"/>
  <c r="T4506" i="10"/>
  <c r="T4507" i="10"/>
  <c r="T4508" i="10"/>
  <c r="T4509" i="10"/>
  <c r="T4510" i="10"/>
  <c r="T4511" i="10"/>
  <c r="Y4492" i="10"/>
  <c r="Y4493" i="10"/>
  <c r="Y4494" i="10"/>
  <c r="Y4495" i="10"/>
  <c r="Y4496" i="10"/>
  <c r="Y4497" i="10"/>
  <c r="Y4498" i="10"/>
  <c r="Y4499" i="10"/>
  <c r="Y4500" i="10"/>
  <c r="Y4501" i="10"/>
  <c r="T4492" i="10"/>
  <c r="T4493" i="10"/>
  <c r="T4494" i="10"/>
  <c r="T4495" i="10"/>
  <c r="T4496" i="10"/>
  <c r="T4497" i="10"/>
  <c r="T4498" i="10"/>
  <c r="T4499" i="10"/>
  <c r="T4500" i="10"/>
  <c r="T4501" i="10"/>
  <c r="Y4482" i="10"/>
  <c r="Y4483" i="10"/>
  <c r="Y4484" i="10"/>
  <c r="Y4485" i="10"/>
  <c r="Y4486" i="10"/>
  <c r="Y4487" i="10"/>
  <c r="Y4488" i="10"/>
  <c r="Y4489" i="10"/>
  <c r="Y4490" i="10"/>
  <c r="Y4491" i="10"/>
  <c r="T4482" i="10"/>
  <c r="T4483" i="10"/>
  <c r="T4484" i="10"/>
  <c r="T4485" i="10"/>
  <c r="T4486" i="10"/>
  <c r="T4487" i="10"/>
  <c r="T4488" i="10"/>
  <c r="T4489" i="10"/>
  <c r="T4490" i="10"/>
  <c r="T4491" i="10"/>
  <c r="Y4472" i="10"/>
  <c r="Y4473" i="10"/>
  <c r="Y4474" i="10"/>
  <c r="Y4475" i="10"/>
  <c r="Y4476" i="10"/>
  <c r="Y4477" i="10"/>
  <c r="Y4478" i="10"/>
  <c r="Y4479" i="10"/>
  <c r="Y4480" i="10"/>
  <c r="Y4481" i="10"/>
  <c r="T4472" i="10"/>
  <c r="T4473" i="10"/>
  <c r="T4474" i="10"/>
  <c r="T4475" i="10"/>
  <c r="T4476" i="10"/>
  <c r="T4477" i="10"/>
  <c r="T4478" i="10"/>
  <c r="T4479" i="10"/>
  <c r="T4480" i="10"/>
  <c r="T4481" i="10"/>
  <c r="Y4462" i="10"/>
  <c r="Y4463" i="10"/>
  <c r="Y4464" i="10"/>
  <c r="Y4465" i="10"/>
  <c r="Y4466" i="10"/>
  <c r="Y4467" i="10"/>
  <c r="Y4468" i="10"/>
  <c r="Y4469" i="10"/>
  <c r="Y4470" i="10"/>
  <c r="Y4471" i="10"/>
  <c r="T4462" i="10"/>
  <c r="T4463" i="10"/>
  <c r="T4464" i="10"/>
  <c r="T4465" i="10"/>
  <c r="T4466" i="10"/>
  <c r="T4467" i="10"/>
  <c r="T4468" i="10"/>
  <c r="T4469" i="10"/>
  <c r="T4470" i="10"/>
  <c r="T4471" i="10"/>
  <c r="Y4452" i="10"/>
  <c r="Y4453" i="10"/>
  <c r="Y4454" i="10"/>
  <c r="Y4455" i="10"/>
  <c r="Y4456" i="10"/>
  <c r="Y4457" i="10"/>
  <c r="Y4458" i="10"/>
  <c r="Y4459" i="10"/>
  <c r="Y4460" i="10"/>
  <c r="Y4461" i="10"/>
  <c r="T4452" i="10"/>
  <c r="T4453" i="10"/>
  <c r="T4454" i="10"/>
  <c r="T4455" i="10"/>
  <c r="T4456" i="10"/>
  <c r="T4457" i="10"/>
  <c r="T4458" i="10"/>
  <c r="T4459" i="10"/>
  <c r="T4460" i="10"/>
  <c r="T4461" i="10"/>
  <c r="Y4442" i="10"/>
  <c r="Y4443" i="10"/>
  <c r="Y4444" i="10"/>
  <c r="Y4445" i="10"/>
  <c r="Y4446" i="10"/>
  <c r="Y4447" i="10"/>
  <c r="Y4448" i="10"/>
  <c r="Y4449" i="10"/>
  <c r="Y4450" i="10"/>
  <c r="Y4451" i="10"/>
  <c r="T4442" i="10"/>
  <c r="T4443" i="10"/>
  <c r="T4444" i="10"/>
  <c r="T4445" i="10"/>
  <c r="T4446" i="10"/>
  <c r="T4447" i="10"/>
  <c r="T4448" i="10"/>
  <c r="T4449" i="10"/>
  <c r="T4450" i="10"/>
  <c r="T4451" i="10"/>
  <c r="Y4432" i="10"/>
  <c r="Y4433" i="10"/>
  <c r="Y4434" i="10"/>
  <c r="Y4435" i="10"/>
  <c r="Y4436" i="10"/>
  <c r="Y4437" i="10"/>
  <c r="Y4438" i="10"/>
  <c r="Y4439" i="10"/>
  <c r="Y4440" i="10"/>
  <c r="Y4441" i="10"/>
  <c r="T4432" i="10"/>
  <c r="T4433" i="10"/>
  <c r="T4434" i="10"/>
  <c r="T4435" i="10"/>
  <c r="T4436" i="10"/>
  <c r="T4437" i="10"/>
  <c r="T4438" i="10"/>
  <c r="T4439" i="10"/>
  <c r="T4440" i="10"/>
  <c r="T4441" i="10"/>
  <c r="Y4301" i="10"/>
  <c r="Y4302" i="10"/>
  <c r="Y4303" i="10"/>
  <c r="Y4304" i="10"/>
  <c r="Y4305" i="10"/>
  <c r="Y4306" i="10"/>
  <c r="Y4307" i="10"/>
  <c r="Y4308" i="10"/>
  <c r="Y4309" i="10"/>
  <c r="Y4310" i="10"/>
  <c r="Y4311" i="10"/>
  <c r="Y4312" i="10"/>
  <c r="T4301" i="10"/>
  <c r="T4302" i="10"/>
  <c r="T4303" i="10"/>
  <c r="T4304" i="10"/>
  <c r="T4305" i="10"/>
  <c r="T4306" i="10"/>
  <c r="T4307" i="10"/>
  <c r="T4308" i="10"/>
  <c r="T4309" i="10"/>
  <c r="T4310" i="10"/>
  <c r="T4311" i="10"/>
  <c r="T4312" i="10"/>
  <c r="Y4241" i="10"/>
  <c r="Y4242" i="10"/>
  <c r="Y4243" i="10"/>
  <c r="Y4244" i="10"/>
  <c r="Y4245" i="10"/>
  <c r="Y4246" i="10"/>
  <c r="Y4247" i="10"/>
  <c r="Y4248" i="10"/>
  <c r="Y4249" i="10"/>
  <c r="Y4250" i="10"/>
  <c r="Y4251" i="10"/>
  <c r="Y4252" i="10"/>
  <c r="T4241" i="10"/>
  <c r="T4242" i="10"/>
  <c r="T4243" i="10"/>
  <c r="T4244" i="10"/>
  <c r="T4245" i="10"/>
  <c r="T4246" i="10"/>
  <c r="T4247" i="10"/>
  <c r="T4248" i="10"/>
  <c r="T4249" i="10"/>
  <c r="T4250" i="10"/>
  <c r="T4251" i="10"/>
  <c r="T4252" i="10"/>
  <c r="Y4059" i="10"/>
  <c r="Y4060" i="10"/>
  <c r="Y4061" i="10"/>
  <c r="Y4062" i="10"/>
  <c r="Y4063" i="10"/>
  <c r="Y4064" i="10"/>
  <c r="Y4065" i="10"/>
  <c r="Y4066" i="10"/>
  <c r="Y4067" i="10"/>
  <c r="Y4068" i="10"/>
  <c r="Y4069" i="10"/>
  <c r="Y4070" i="10"/>
  <c r="Y4071" i="10"/>
  <c r="Y4072" i="10"/>
  <c r="T4059" i="10"/>
  <c r="T4060" i="10"/>
  <c r="T4061" i="10"/>
  <c r="T4062" i="10"/>
  <c r="T4063" i="10"/>
  <c r="T4064" i="10"/>
  <c r="T4065" i="10"/>
  <c r="T4066" i="10"/>
  <c r="T4067" i="10"/>
  <c r="T4068" i="10"/>
  <c r="T4069" i="10"/>
  <c r="T4070" i="10"/>
  <c r="T4071" i="10"/>
  <c r="T4072" i="10"/>
  <c r="Y4008" i="10"/>
  <c r="Y4003" i="10"/>
  <c r="Y4004" i="10"/>
  <c r="Y4005" i="10"/>
  <c r="Y4006" i="10"/>
  <c r="Y4007" i="10"/>
  <c r="Y4009" i="10"/>
  <c r="Y4010" i="10"/>
  <c r="Y4011" i="10"/>
  <c r="Y4012" i="10"/>
  <c r="Y4013" i="10"/>
  <c r="Y4014" i="10"/>
  <c r="Y4015" i="10"/>
  <c r="Y4016" i="10"/>
  <c r="T4003" i="10"/>
  <c r="T4004" i="10"/>
  <c r="T4005" i="10"/>
  <c r="T4006" i="10"/>
  <c r="T4007" i="10"/>
  <c r="T4008" i="10"/>
  <c r="T4009" i="10"/>
  <c r="T4010" i="10"/>
  <c r="T4011" i="10"/>
  <c r="T4012" i="10"/>
  <c r="T4013" i="10"/>
  <c r="T4014" i="10"/>
  <c r="T4015" i="10"/>
  <c r="T4016" i="10"/>
  <c r="Y3989" i="10"/>
  <c r="Y3990" i="10"/>
  <c r="Y3991" i="10"/>
  <c r="Y3992" i="10"/>
  <c r="Y3993" i="10"/>
  <c r="Y3994" i="10"/>
  <c r="Y3995" i="10"/>
  <c r="Y3996" i="10"/>
  <c r="Y3997" i="10"/>
  <c r="Y3998" i="10"/>
  <c r="Y3999" i="10"/>
  <c r="Y4000" i="10"/>
  <c r="Y4001" i="10"/>
  <c r="Y4002" i="10"/>
  <c r="T3989" i="10"/>
  <c r="T3990" i="10"/>
  <c r="T3991" i="10"/>
  <c r="T3992" i="10"/>
  <c r="T3993" i="10"/>
  <c r="T3994" i="10"/>
  <c r="T3995" i="10"/>
  <c r="T3996" i="10"/>
  <c r="T3997" i="10"/>
  <c r="T3998" i="10"/>
  <c r="T3999" i="10"/>
  <c r="T4000" i="10"/>
  <c r="T4001" i="10"/>
  <c r="T4002" i="10"/>
  <c r="Y3975" i="10"/>
  <c r="Y3976" i="10"/>
  <c r="Y3977" i="10"/>
  <c r="Y3978" i="10"/>
  <c r="Y3979" i="10"/>
  <c r="Y3980" i="10"/>
  <c r="Y3981" i="10"/>
  <c r="Y3982" i="10"/>
  <c r="Y3983" i="10"/>
  <c r="Y3984" i="10"/>
  <c r="Y3985" i="10"/>
  <c r="Y3986" i="10"/>
  <c r="Y3987" i="10"/>
  <c r="Y3988" i="10"/>
  <c r="T3975" i="10"/>
  <c r="T3976" i="10"/>
  <c r="T3977" i="10"/>
  <c r="T3978" i="10"/>
  <c r="T3979" i="10"/>
  <c r="T3980" i="10"/>
  <c r="T3981" i="10"/>
  <c r="T3982" i="10"/>
  <c r="T3983" i="10"/>
  <c r="T3984" i="10"/>
  <c r="T3985" i="10"/>
  <c r="T3986" i="10"/>
  <c r="T3987" i="10"/>
  <c r="T3988" i="10"/>
  <c r="Y3961" i="10"/>
  <c r="Y3962" i="10"/>
  <c r="Y3963" i="10"/>
  <c r="Y3964" i="10"/>
  <c r="Y3965" i="10"/>
  <c r="Y3966" i="10"/>
  <c r="Y3967" i="10"/>
  <c r="Y3968" i="10"/>
  <c r="Y3969" i="10"/>
  <c r="Y3970" i="10"/>
  <c r="Y3971" i="10"/>
  <c r="Y3972" i="10"/>
  <c r="Y3973" i="10"/>
  <c r="Y3974" i="10"/>
  <c r="T3961" i="10"/>
  <c r="T3962" i="10"/>
  <c r="T3963" i="10"/>
  <c r="T3964" i="10"/>
  <c r="T3965" i="10"/>
  <c r="T3966" i="10"/>
  <c r="T3967" i="10"/>
  <c r="T3968" i="10"/>
  <c r="T3969" i="10"/>
  <c r="T3970" i="10"/>
  <c r="T3971" i="10"/>
  <c r="T3972" i="10"/>
  <c r="T3973" i="10"/>
  <c r="T3974" i="10"/>
  <c r="Y3947" i="10"/>
  <c r="Y3948" i="10"/>
  <c r="Y3949" i="10"/>
  <c r="Y3950" i="10"/>
  <c r="Y3951" i="10"/>
  <c r="Y3952" i="10"/>
  <c r="Y3953" i="10"/>
  <c r="Y3954" i="10"/>
  <c r="Y3955" i="10"/>
  <c r="Y3956" i="10"/>
  <c r="Y3957" i="10"/>
  <c r="Y3958" i="10"/>
  <c r="Y3959" i="10"/>
  <c r="Y3960" i="10"/>
  <c r="T3947" i="10"/>
  <c r="T3948" i="10"/>
  <c r="T3949" i="10"/>
  <c r="T3950" i="10"/>
  <c r="T3951" i="10"/>
  <c r="T3952" i="10"/>
  <c r="T3953" i="10"/>
  <c r="T3954" i="10"/>
  <c r="T3955" i="10"/>
  <c r="T3956" i="10"/>
  <c r="T3957" i="10"/>
  <c r="T3958" i="10"/>
  <c r="T3959" i="10"/>
  <c r="T3960" i="10"/>
  <c r="Y3919" i="10"/>
  <c r="Y3920" i="10"/>
  <c r="Y3921" i="10"/>
  <c r="Y3922" i="10"/>
  <c r="Y3923" i="10"/>
  <c r="Y3924" i="10"/>
  <c r="Y3925" i="10"/>
  <c r="Y3926" i="10"/>
  <c r="Y3927" i="10"/>
  <c r="Y3928" i="10"/>
  <c r="Y3929" i="10"/>
  <c r="Y3930" i="10"/>
  <c r="Y3931" i="10"/>
  <c r="Y3932" i="10"/>
  <c r="Y3905" i="10"/>
  <c r="Y3906" i="10"/>
  <c r="Y3907" i="10"/>
  <c r="Y3908" i="10"/>
  <c r="Y3909" i="10"/>
  <c r="Y3910" i="10"/>
  <c r="Y3911" i="10"/>
  <c r="Y3912" i="10"/>
  <c r="Y3913" i="10"/>
  <c r="Y3914" i="10"/>
  <c r="Y3915" i="10"/>
  <c r="Y3916" i="10"/>
  <c r="Y3917" i="10"/>
  <c r="Y3918" i="10"/>
  <c r="T3919" i="10"/>
  <c r="T3920" i="10"/>
  <c r="T3921" i="10"/>
  <c r="T3922" i="10"/>
  <c r="T3923" i="10"/>
  <c r="T3924" i="10"/>
  <c r="T3925" i="10"/>
  <c r="T3926" i="10"/>
  <c r="T3927" i="10"/>
  <c r="T3928" i="10"/>
  <c r="T3929" i="10"/>
  <c r="T3930" i="10"/>
  <c r="T3931" i="10"/>
  <c r="T3932" i="10"/>
  <c r="T3905" i="10"/>
  <c r="T3906" i="10"/>
  <c r="T3907" i="10"/>
  <c r="T3908" i="10"/>
  <c r="T3909" i="10"/>
  <c r="T3910" i="10"/>
  <c r="T3911" i="10"/>
  <c r="T3912" i="10"/>
  <c r="T3913" i="10"/>
  <c r="T3914" i="10"/>
  <c r="T3915" i="10"/>
  <c r="T3916" i="10"/>
  <c r="T3917" i="10"/>
  <c r="T3918" i="10"/>
  <c r="Y3877" i="10"/>
  <c r="Y3878" i="10"/>
  <c r="Y3879" i="10"/>
  <c r="Y3880" i="10"/>
  <c r="Y3881" i="10"/>
  <c r="Y3882" i="10"/>
  <c r="Y3883" i="10"/>
  <c r="Y3884" i="10"/>
  <c r="Y3885" i="10"/>
  <c r="Y3886" i="10"/>
  <c r="Y3887" i="10"/>
  <c r="Y3888" i="10"/>
  <c r="Y3889" i="10"/>
  <c r="Y3890" i="10"/>
  <c r="T3877" i="10"/>
  <c r="T3878" i="10"/>
  <c r="T3879" i="10"/>
  <c r="T3880" i="10"/>
  <c r="T3881" i="10"/>
  <c r="T3882" i="10"/>
  <c r="T3883" i="10"/>
  <c r="T3884" i="10"/>
  <c r="T3885" i="10"/>
  <c r="T3886" i="10"/>
  <c r="T3887" i="10"/>
  <c r="T3888" i="10"/>
  <c r="T3889" i="10"/>
  <c r="T3890" i="10"/>
  <c r="Y3807" i="10"/>
  <c r="Y3821" i="10"/>
  <c r="Y3822" i="10"/>
  <c r="Y3823" i="10"/>
  <c r="Y3824" i="10"/>
  <c r="Y3825" i="10"/>
  <c r="Y3826" i="10"/>
  <c r="Y3827" i="10"/>
  <c r="Y3828" i="10"/>
  <c r="Y3829" i="10"/>
  <c r="Y3830" i="10"/>
  <c r="Y3831" i="10"/>
  <c r="Y3832" i="10"/>
  <c r="Y3833" i="10"/>
  <c r="Y3834" i="10"/>
  <c r="T3821" i="10"/>
  <c r="T3822" i="10"/>
  <c r="T3823" i="10"/>
  <c r="T3824" i="10"/>
  <c r="T3825" i="10"/>
  <c r="T3826" i="10"/>
  <c r="T3827" i="10"/>
  <c r="T3828" i="10"/>
  <c r="T3829" i="10"/>
  <c r="T3830" i="10"/>
  <c r="T3831" i="10"/>
  <c r="T3832" i="10"/>
  <c r="T3833" i="10"/>
  <c r="T3834" i="10"/>
  <c r="Y3808" i="10"/>
  <c r="Y3809" i="10"/>
  <c r="Y3810" i="10"/>
  <c r="Y3811" i="10"/>
  <c r="Y3812" i="10"/>
  <c r="Y3813" i="10"/>
  <c r="Y3814" i="10"/>
  <c r="Y3815" i="10"/>
  <c r="Y3816" i="10"/>
  <c r="Y3817" i="10"/>
  <c r="Y3818" i="10"/>
  <c r="Y3819" i="10"/>
  <c r="Y3820" i="10"/>
  <c r="T3807" i="10"/>
  <c r="T3808" i="10"/>
  <c r="T3809" i="10"/>
  <c r="T3810" i="10"/>
  <c r="T3811" i="10"/>
  <c r="T3812" i="10"/>
  <c r="T3813" i="10"/>
  <c r="T3814" i="10"/>
  <c r="T3815" i="10"/>
  <c r="T3816" i="10"/>
  <c r="T3817" i="10"/>
  <c r="T3818" i="10"/>
  <c r="T3819" i="10"/>
  <c r="T3820" i="10"/>
  <c r="Y3793" i="10"/>
  <c r="Y3794" i="10"/>
  <c r="Y3795" i="10"/>
  <c r="Y3796" i="10"/>
  <c r="Y3797" i="10"/>
  <c r="Y3798" i="10"/>
  <c r="Y3799" i="10"/>
  <c r="Y3800" i="10"/>
  <c r="Y3801" i="10"/>
  <c r="Y3802" i="10"/>
  <c r="Y3803" i="10"/>
  <c r="Y3804" i="10"/>
  <c r="Y3805" i="10"/>
  <c r="Y3806" i="10"/>
  <c r="T3793" i="10"/>
  <c r="T3794" i="10"/>
  <c r="T3795" i="10"/>
  <c r="T3796" i="10"/>
  <c r="T3797" i="10"/>
  <c r="T3798" i="10"/>
  <c r="T3799" i="10"/>
  <c r="T3800" i="10"/>
  <c r="T3801" i="10"/>
  <c r="T3802" i="10"/>
  <c r="T3803" i="10"/>
  <c r="T3804" i="10"/>
  <c r="T3805" i="10"/>
  <c r="T3806" i="10"/>
  <c r="Y3779" i="10"/>
  <c r="Y3780" i="10"/>
  <c r="Y3781" i="10"/>
  <c r="Y3782" i="10"/>
  <c r="Y3783" i="10"/>
  <c r="Y3784" i="10"/>
  <c r="Y3785" i="10"/>
  <c r="Y3786" i="10"/>
  <c r="Y3787" i="10"/>
  <c r="Y3788" i="10"/>
  <c r="Y3789" i="10"/>
  <c r="Y3790" i="10"/>
  <c r="Y3791" i="10"/>
  <c r="Y3792" i="10"/>
  <c r="T3779" i="10"/>
  <c r="T3780" i="10"/>
  <c r="T3781" i="10"/>
  <c r="T3782" i="10"/>
  <c r="T3783" i="10"/>
  <c r="T3784" i="10"/>
  <c r="T3785" i="10"/>
  <c r="T3786" i="10"/>
  <c r="T3787" i="10"/>
  <c r="T3788" i="10"/>
  <c r="T3789" i="10"/>
  <c r="T3790" i="10"/>
  <c r="T3791" i="10"/>
  <c r="T3792" i="10"/>
  <c r="Y3688" i="10"/>
  <c r="Y3689" i="10"/>
  <c r="Y3690" i="10"/>
  <c r="Y3691" i="10"/>
  <c r="Y3692" i="10"/>
  <c r="Y3693" i="10"/>
  <c r="Y3694" i="10"/>
  <c r="Y3695" i="10"/>
  <c r="Y3696" i="10"/>
  <c r="Y3697" i="10"/>
  <c r="Y3698" i="10"/>
  <c r="Y3699" i="10"/>
  <c r="Y3700" i="10"/>
  <c r="T3688" i="10"/>
  <c r="T3689" i="10"/>
  <c r="T3690" i="10"/>
  <c r="T3691" i="10"/>
  <c r="T3692" i="10"/>
  <c r="T3693" i="10"/>
  <c r="T3694" i="10"/>
  <c r="T3695" i="10"/>
  <c r="T3696" i="10"/>
  <c r="T3697" i="10"/>
  <c r="T3698" i="10"/>
  <c r="T3699" i="10"/>
  <c r="T3700" i="10"/>
  <c r="Y3597" i="10"/>
  <c r="Y3598" i="10"/>
  <c r="Y3599" i="10"/>
  <c r="Y3600" i="10"/>
  <c r="Y3601" i="10"/>
  <c r="Y3602" i="10"/>
  <c r="Y3603" i="10"/>
  <c r="Y3604" i="10"/>
  <c r="Y3605" i="10"/>
  <c r="Y3606" i="10"/>
  <c r="Y3607" i="10"/>
  <c r="Y3608" i="10"/>
  <c r="Y3609" i="10"/>
  <c r="T3597" i="10"/>
  <c r="T3598" i="10"/>
  <c r="T3599" i="10"/>
  <c r="T3600" i="10"/>
  <c r="T3601" i="10"/>
  <c r="T3602" i="10"/>
  <c r="T3603" i="10"/>
  <c r="T3604" i="10"/>
  <c r="T3605" i="10"/>
  <c r="T3606" i="10"/>
  <c r="T3607" i="10"/>
  <c r="T3608" i="10"/>
  <c r="T3609" i="10"/>
  <c r="Y3506" i="10"/>
  <c r="Y3507" i="10"/>
  <c r="Y3508" i="10"/>
  <c r="Y3509" i="10"/>
  <c r="Y3510" i="10"/>
  <c r="Y3511" i="10"/>
  <c r="Y3512" i="10"/>
  <c r="Y3513" i="10"/>
  <c r="Y3514" i="10"/>
  <c r="Y3515" i="10"/>
  <c r="Y3516" i="10"/>
  <c r="Y3517" i="10"/>
  <c r="Y3518" i="10"/>
  <c r="T3506" i="10"/>
  <c r="T3507" i="10"/>
  <c r="T3508" i="10"/>
  <c r="T3509" i="10"/>
  <c r="T3510" i="10"/>
  <c r="T3511" i="10"/>
  <c r="T3512" i="10"/>
  <c r="T3513" i="10"/>
  <c r="T3514" i="10"/>
  <c r="T3515" i="10"/>
  <c r="T3516" i="10"/>
  <c r="T3517" i="10"/>
  <c r="T3518" i="10"/>
  <c r="Y3493" i="10"/>
  <c r="Y3494" i="10"/>
  <c r="Y3495" i="10"/>
  <c r="Y3496" i="10"/>
  <c r="Y3497" i="10"/>
  <c r="Y3498" i="10"/>
  <c r="Y3499" i="10"/>
  <c r="Y3500" i="10"/>
  <c r="Y3501" i="10"/>
  <c r="Y3502" i="10"/>
  <c r="Y3503" i="10"/>
  <c r="Y3504" i="10"/>
  <c r="Y3505" i="10"/>
  <c r="T3493" i="10"/>
  <c r="T3494" i="10"/>
  <c r="T3495" i="10"/>
  <c r="T3496" i="10"/>
  <c r="T3497" i="10"/>
  <c r="T3498" i="10"/>
  <c r="T3499" i="10"/>
  <c r="T3500" i="10"/>
  <c r="T3501" i="10"/>
  <c r="T3502" i="10"/>
  <c r="T3503" i="10"/>
  <c r="T3504" i="10"/>
  <c r="T3505" i="10"/>
  <c r="Y3428" i="10"/>
  <c r="Y3429" i="10"/>
  <c r="Y3430" i="10"/>
  <c r="Y3431" i="10"/>
  <c r="Y3432" i="10"/>
  <c r="Y3433" i="10"/>
  <c r="Y3434" i="10"/>
  <c r="Y3435" i="10"/>
  <c r="Y3436" i="10"/>
  <c r="Y3437" i="10"/>
  <c r="Y3438" i="10"/>
  <c r="Y3439" i="10"/>
  <c r="Y3440" i="10"/>
  <c r="T3428" i="10"/>
  <c r="T3429" i="10"/>
  <c r="T3430" i="10"/>
  <c r="T3431" i="10"/>
  <c r="T3432" i="10"/>
  <c r="T3433" i="10"/>
  <c r="T3434" i="10"/>
  <c r="T3435" i="10"/>
  <c r="T3436" i="10"/>
  <c r="T3437" i="10"/>
  <c r="T3438" i="10"/>
  <c r="T3439" i="10"/>
  <c r="T3440" i="10"/>
  <c r="Y3415" i="10"/>
  <c r="Y3416" i="10"/>
  <c r="Y3417" i="10"/>
  <c r="Y3418" i="10"/>
  <c r="Y3419" i="10"/>
  <c r="Y3420" i="10"/>
  <c r="Y3421" i="10"/>
  <c r="Y3422" i="10"/>
  <c r="Y3423" i="10"/>
  <c r="Y3424" i="10"/>
  <c r="Y3425" i="10"/>
  <c r="Y3426" i="10"/>
  <c r="Y3427" i="10"/>
  <c r="T3415" i="10"/>
  <c r="T3416" i="10"/>
  <c r="T3417" i="10"/>
  <c r="T3418" i="10"/>
  <c r="T3419" i="10"/>
  <c r="T3420" i="10"/>
  <c r="T3421" i="10"/>
  <c r="T3422" i="10"/>
  <c r="T3423" i="10"/>
  <c r="T3424" i="10"/>
  <c r="T3425" i="10"/>
  <c r="T3426" i="10"/>
  <c r="T3427" i="10"/>
  <c r="Y3350" i="10"/>
  <c r="Y3351" i="10"/>
  <c r="Y3352" i="10"/>
  <c r="Y3353" i="10"/>
  <c r="Y3354" i="10"/>
  <c r="Y3355" i="10"/>
  <c r="Y3356" i="10"/>
  <c r="Y3357" i="10"/>
  <c r="Y3358" i="10"/>
  <c r="Y3359" i="10"/>
  <c r="Y3360" i="10"/>
  <c r="Y3361" i="10"/>
  <c r="Y3362" i="10"/>
  <c r="T3350" i="10"/>
  <c r="T3351" i="10"/>
  <c r="T3352" i="10"/>
  <c r="T3353" i="10"/>
  <c r="T3354" i="10"/>
  <c r="T3355" i="10"/>
  <c r="T3356" i="10"/>
  <c r="T3357" i="10"/>
  <c r="T3358" i="10"/>
  <c r="T3359" i="10"/>
  <c r="T3360" i="10"/>
  <c r="T3361" i="10"/>
  <c r="T3362" i="10"/>
  <c r="Y3188" i="10"/>
  <c r="Y3189" i="10"/>
  <c r="Y3190" i="10"/>
  <c r="Y3191" i="10"/>
  <c r="Y3192" i="10"/>
  <c r="Y3193" i="10"/>
  <c r="Y3194" i="10"/>
  <c r="Y3195" i="10"/>
  <c r="Y3196" i="10"/>
  <c r="Y3197" i="10"/>
  <c r="T3188" i="10"/>
  <c r="T3189" i="10"/>
  <c r="T3190" i="10"/>
  <c r="T3191" i="10"/>
  <c r="T3192" i="10"/>
  <c r="T3193" i="10"/>
  <c r="T3194" i="10"/>
  <c r="T3195" i="10"/>
  <c r="T3196" i="10"/>
  <c r="T3197" i="10"/>
  <c r="Y3168" i="10"/>
  <c r="Y3169" i="10"/>
  <c r="Y3170" i="10"/>
  <c r="Y3171" i="10"/>
  <c r="Y3172" i="10"/>
  <c r="Y3173" i="10"/>
  <c r="Y3174" i="10"/>
  <c r="Y3175" i="10"/>
  <c r="Y3176" i="10"/>
  <c r="Y3177" i="10"/>
  <c r="T3168" i="10"/>
  <c r="T3169" i="10"/>
  <c r="T3170" i="10"/>
  <c r="T3171" i="10"/>
  <c r="T3172" i="10"/>
  <c r="T3173" i="10"/>
  <c r="T3174" i="10"/>
  <c r="T3175" i="10"/>
  <c r="T3176" i="10"/>
  <c r="T3177" i="10"/>
  <c r="Y3128" i="10"/>
  <c r="Y3129" i="10"/>
  <c r="Y3130" i="10"/>
  <c r="Y3131" i="10"/>
  <c r="Y3132" i="10"/>
  <c r="Y3133" i="10"/>
  <c r="Y3134" i="10"/>
  <c r="Y3135" i="10"/>
  <c r="Y3136" i="10"/>
  <c r="Y3137" i="10"/>
  <c r="T3128" i="10"/>
  <c r="T3129" i="10"/>
  <c r="T3130" i="10"/>
  <c r="T3131" i="10"/>
  <c r="T3132" i="10"/>
  <c r="T3133" i="10"/>
  <c r="T3134" i="10"/>
  <c r="T3135" i="10"/>
  <c r="T3136" i="10"/>
  <c r="T3137" i="10"/>
  <c r="Y3118" i="10"/>
  <c r="Y3119" i="10"/>
  <c r="Y3120" i="10"/>
  <c r="Y3121" i="10"/>
  <c r="Y3122" i="10"/>
  <c r="Y3123" i="10"/>
  <c r="Y3124" i="10"/>
  <c r="Y3125" i="10"/>
  <c r="Y3126" i="10"/>
  <c r="Y3127" i="10"/>
  <c r="T3118" i="10"/>
  <c r="T3119" i="10"/>
  <c r="T3120" i="10"/>
  <c r="T3121" i="10"/>
  <c r="T3122" i="10"/>
  <c r="T3123" i="10"/>
  <c r="T3124" i="10"/>
  <c r="T3125" i="10"/>
  <c r="T3126" i="10"/>
  <c r="T3127" i="10"/>
  <c r="Y2944" i="10"/>
  <c r="Y2945" i="10"/>
  <c r="Y2946" i="10"/>
  <c r="Y2947" i="10"/>
  <c r="Y2948" i="10"/>
  <c r="Y2949" i="10"/>
  <c r="Y2950" i="10"/>
  <c r="Y2951" i="10"/>
  <c r="Y2952" i="10"/>
  <c r="T2944" i="10"/>
  <c r="T2945" i="10"/>
  <c r="T2946" i="10"/>
  <c r="T2947" i="10"/>
  <c r="T2948" i="10"/>
  <c r="T2949" i="10"/>
  <c r="T2950" i="10"/>
  <c r="T2951" i="10"/>
  <c r="T2952" i="10"/>
  <c r="Y2935" i="10"/>
  <c r="Y2936" i="10"/>
  <c r="Y2937" i="10"/>
  <c r="Y2938" i="10"/>
  <c r="Y2939" i="10"/>
  <c r="Y2940" i="10"/>
  <c r="Y2941" i="10"/>
  <c r="Y2942" i="10"/>
  <c r="Y2943" i="10"/>
  <c r="T2935" i="10"/>
  <c r="T2936" i="10"/>
  <c r="T2937" i="10"/>
  <c r="T2938" i="10"/>
  <c r="T2939" i="10"/>
  <c r="T2940" i="10"/>
  <c r="T2941" i="10"/>
  <c r="T2942" i="10"/>
  <c r="T2943" i="10"/>
  <c r="Y2917" i="10"/>
  <c r="Y2918" i="10"/>
  <c r="Y2919" i="10"/>
  <c r="Y2920" i="10"/>
  <c r="Y2921" i="10"/>
  <c r="Y2922" i="10"/>
  <c r="Y2923" i="10"/>
  <c r="Y2924" i="10"/>
  <c r="Y2925" i="10"/>
  <c r="T2917" i="10"/>
  <c r="T2918" i="10"/>
  <c r="T2919" i="10"/>
  <c r="T2920" i="10"/>
  <c r="T2921" i="10"/>
  <c r="T2922" i="10"/>
  <c r="T2923" i="10"/>
  <c r="T2924" i="10"/>
  <c r="T2925" i="10"/>
  <c r="Y2908" i="10"/>
  <c r="Y2909" i="10"/>
  <c r="Y2910" i="10"/>
  <c r="Y2911" i="10"/>
  <c r="Y2912" i="10"/>
  <c r="Y2913" i="10"/>
  <c r="Y2914" i="10"/>
  <c r="Y2915" i="10"/>
  <c r="Y2916" i="10"/>
  <c r="T2908" i="10"/>
  <c r="T2909" i="10"/>
  <c r="T2910" i="10"/>
  <c r="T2911" i="10"/>
  <c r="T2912" i="10"/>
  <c r="T2913" i="10"/>
  <c r="T2914" i="10"/>
  <c r="T2915" i="10"/>
  <c r="T2916" i="10"/>
  <c r="Y2899" i="10"/>
  <c r="Y2900" i="10"/>
  <c r="Y2901" i="10"/>
  <c r="Y2902" i="10"/>
  <c r="Y2903" i="10"/>
  <c r="Y2904" i="10"/>
  <c r="Y2905" i="10"/>
  <c r="Y2906" i="10"/>
  <c r="Y2907" i="10"/>
  <c r="T2899" i="10"/>
  <c r="T2900" i="10"/>
  <c r="T2901" i="10"/>
  <c r="T2902" i="10"/>
  <c r="T2903" i="10"/>
  <c r="T2904" i="10"/>
  <c r="T2905" i="10"/>
  <c r="T2906" i="10"/>
  <c r="T2907" i="10"/>
  <c r="Y2881" i="10"/>
  <c r="Y2882" i="10"/>
  <c r="Y2883" i="10"/>
  <c r="Y2884" i="10"/>
  <c r="Y2885" i="10"/>
  <c r="Y2886" i="10"/>
  <c r="Y2887" i="10"/>
  <c r="Y2888" i="10"/>
  <c r="Y2889" i="10"/>
  <c r="T2881" i="10"/>
  <c r="T2882" i="10"/>
  <c r="T2883" i="10"/>
  <c r="T2884" i="10"/>
  <c r="T2885" i="10"/>
  <c r="T2886" i="10"/>
  <c r="T2887" i="10"/>
  <c r="T2888" i="10"/>
  <c r="T2889" i="10"/>
  <c r="Y2863" i="10"/>
  <c r="Y2864" i="10"/>
  <c r="Y2865" i="10"/>
  <c r="Y2866" i="10"/>
  <c r="Y2867" i="10"/>
  <c r="Y2868" i="10"/>
  <c r="Y2869" i="10"/>
  <c r="Y2870" i="10"/>
  <c r="Y2871" i="10"/>
  <c r="T2863" i="10"/>
  <c r="T2864" i="10"/>
  <c r="T2865" i="10"/>
  <c r="T2866" i="10"/>
  <c r="T2867" i="10"/>
  <c r="T2868" i="10"/>
  <c r="T2869" i="10"/>
  <c r="T2870" i="10"/>
  <c r="T2871" i="10"/>
  <c r="Y2827" i="10"/>
  <c r="Y2828" i="10"/>
  <c r="Y2829" i="10"/>
  <c r="Y2830" i="10"/>
  <c r="Y2831" i="10"/>
  <c r="Y2832" i="10"/>
  <c r="Y2833" i="10"/>
  <c r="Y2834" i="10"/>
  <c r="Y2835" i="10"/>
  <c r="T2827" i="10"/>
  <c r="T2828" i="10"/>
  <c r="T2829" i="10"/>
  <c r="T2830" i="10"/>
  <c r="T2831" i="10"/>
  <c r="T2832" i="10"/>
  <c r="T2833" i="10"/>
  <c r="T2834" i="10"/>
  <c r="T2835" i="10"/>
  <c r="Y2809" i="10"/>
  <c r="Y2810" i="10"/>
  <c r="Y2811" i="10"/>
  <c r="Y2812" i="10"/>
  <c r="Y2813" i="10"/>
  <c r="Y2814" i="10"/>
  <c r="Y2815" i="10"/>
  <c r="Y2816" i="10"/>
  <c r="Y2817" i="10"/>
  <c r="T2809" i="10"/>
  <c r="T2810" i="10"/>
  <c r="T2811" i="10"/>
  <c r="T2812" i="10"/>
  <c r="T2813" i="10"/>
  <c r="T2814" i="10"/>
  <c r="T2815" i="10"/>
  <c r="T2816" i="10"/>
  <c r="T2817" i="10"/>
  <c r="Y2782" i="10"/>
  <c r="Y2783" i="10"/>
  <c r="Y2784" i="10"/>
  <c r="Y2785" i="10"/>
  <c r="Y2786" i="10"/>
  <c r="Y2787" i="10"/>
  <c r="Y2788" i="10"/>
  <c r="Y2789" i="10"/>
  <c r="Y2790" i="10"/>
  <c r="T2782" i="10"/>
  <c r="T2783" i="10"/>
  <c r="T2784" i="10"/>
  <c r="T2785" i="10"/>
  <c r="T2786" i="10"/>
  <c r="T2787" i="10"/>
  <c r="T2788" i="10"/>
  <c r="T2789" i="10"/>
  <c r="T2790" i="10"/>
  <c r="Y2773" i="10"/>
  <c r="Y2774" i="10"/>
  <c r="Y2775" i="10"/>
  <c r="Y2776" i="10"/>
  <c r="Y2777" i="10"/>
  <c r="Y2778" i="10"/>
  <c r="Y2779" i="10"/>
  <c r="Y2780" i="10"/>
  <c r="Y2781" i="10"/>
  <c r="T2773" i="10"/>
  <c r="T2774" i="10"/>
  <c r="T2775" i="10"/>
  <c r="T2776" i="10"/>
  <c r="T2777" i="10"/>
  <c r="T2778" i="10"/>
  <c r="T2779" i="10"/>
  <c r="T2780" i="10"/>
  <c r="T2781" i="10"/>
  <c r="Y2746" i="10"/>
  <c r="Y2747" i="10"/>
  <c r="Y2748" i="10"/>
  <c r="Y2749" i="10"/>
  <c r="Y2750" i="10"/>
  <c r="Y2751" i="10"/>
  <c r="Y2752" i="10"/>
  <c r="Y2753" i="10"/>
  <c r="Y2754" i="10"/>
  <c r="T2746" i="10"/>
  <c r="T2747" i="10"/>
  <c r="T2748" i="10"/>
  <c r="T2749" i="10"/>
  <c r="T2750" i="10"/>
  <c r="T2751" i="10"/>
  <c r="T2752" i="10"/>
  <c r="T2753" i="10"/>
  <c r="T2754" i="10"/>
  <c r="Y2764" i="10"/>
  <c r="Y2765" i="10"/>
  <c r="Y2766" i="10"/>
  <c r="Y2767" i="10"/>
  <c r="Y2768" i="10"/>
  <c r="Y2769" i="10"/>
  <c r="Y2770" i="10"/>
  <c r="Y2771" i="10"/>
  <c r="Y2772" i="10"/>
  <c r="T2764" i="10"/>
  <c r="T2765" i="10"/>
  <c r="T2766" i="10"/>
  <c r="T2767" i="10"/>
  <c r="T2768" i="10"/>
  <c r="T2769" i="10"/>
  <c r="T2770" i="10"/>
  <c r="T2771" i="10"/>
  <c r="T2772" i="10"/>
  <c r="Y2710" i="10"/>
  <c r="Y2711" i="10"/>
  <c r="Y2712" i="10"/>
  <c r="Y2713" i="10"/>
  <c r="Y2714" i="10"/>
  <c r="Y2715" i="10"/>
  <c r="Y2716" i="10"/>
  <c r="Y2717" i="10"/>
  <c r="Y2718" i="10"/>
  <c r="Y2719" i="10"/>
  <c r="Y2720" i="10"/>
  <c r="Y2721" i="10"/>
  <c r="Y2722" i="10"/>
  <c r="Y2723" i="10"/>
  <c r="Y2724" i="10"/>
  <c r="Y2725" i="10"/>
  <c r="Y2726" i="10"/>
  <c r="Y2727" i="10"/>
  <c r="Y2728" i="10"/>
  <c r="Y2729" i="10"/>
  <c r="Y2730" i="10"/>
  <c r="Y2731" i="10"/>
  <c r="Y2732" i="10"/>
  <c r="Y2733" i="10"/>
  <c r="Y2734" i="10"/>
  <c r="Y2735" i="10"/>
  <c r="Y2736" i="10"/>
  <c r="Y2737" i="10"/>
  <c r="Y2738" i="10"/>
  <c r="Y2739" i="10"/>
  <c r="Y2740" i="10"/>
  <c r="Y2741" i="10"/>
  <c r="Y2742" i="10"/>
  <c r="Y2743" i="10"/>
  <c r="Y2744" i="10"/>
  <c r="Y2745" i="10"/>
  <c r="T2737" i="10"/>
  <c r="T2738" i="10"/>
  <c r="T2739" i="10"/>
  <c r="T2740" i="10"/>
  <c r="T2741" i="10"/>
  <c r="T2742" i="10"/>
  <c r="T2743" i="10"/>
  <c r="T2744" i="10"/>
  <c r="T2745" i="10"/>
  <c r="T2728" i="10"/>
  <c r="T2729" i="10"/>
  <c r="T2730" i="10"/>
  <c r="T2731" i="10"/>
  <c r="T2732" i="10"/>
  <c r="T2733" i="10"/>
  <c r="T2734" i="10"/>
  <c r="T2735" i="10"/>
  <c r="T2736" i="10"/>
  <c r="T2719" i="10"/>
  <c r="T2720" i="10"/>
  <c r="T2721" i="10"/>
  <c r="T2722" i="10"/>
  <c r="T2723" i="10"/>
  <c r="T2724" i="10"/>
  <c r="T2725" i="10"/>
  <c r="T2726" i="10"/>
  <c r="T2727" i="10"/>
  <c r="T2710" i="10"/>
  <c r="T2711" i="10"/>
  <c r="T2712" i="10"/>
  <c r="T2713" i="10"/>
  <c r="T2714" i="10"/>
  <c r="T2715" i="10"/>
  <c r="T2716" i="10"/>
  <c r="T2717" i="10"/>
  <c r="T2718" i="10"/>
  <c r="Y2701" i="10"/>
  <c r="Y2702" i="10"/>
  <c r="Y2703" i="10"/>
  <c r="Y2704" i="10"/>
  <c r="Y2705" i="10"/>
  <c r="Y2706" i="10"/>
  <c r="Y2707" i="10"/>
  <c r="Y2708" i="10"/>
  <c r="Y2709" i="10"/>
  <c r="T2701" i="10"/>
  <c r="T2702" i="10"/>
  <c r="T2703" i="10"/>
  <c r="T2704" i="10"/>
  <c r="T2705" i="10"/>
  <c r="T2706" i="10"/>
  <c r="T2707" i="10"/>
  <c r="T2708" i="10"/>
  <c r="T2709" i="10"/>
  <c r="Y1795" i="10"/>
  <c r="Y1611" i="10"/>
  <c r="Y2559" i="10"/>
  <c r="Y2560" i="10"/>
  <c r="Y2561" i="10"/>
  <c r="Y2562" i="10"/>
  <c r="Y2563" i="10"/>
  <c r="Y2564" i="10"/>
  <c r="Y2565" i="10"/>
  <c r="Y2566" i="10"/>
  <c r="Y2567" i="10"/>
  <c r="Y2568" i="10"/>
  <c r="Y2569" i="10"/>
  <c r="T2559" i="10"/>
  <c r="T2560" i="10"/>
  <c r="T2561" i="10"/>
  <c r="T2562" i="10"/>
  <c r="T2563" i="10"/>
  <c r="T2564" i="10"/>
  <c r="T2565" i="10"/>
  <c r="T2566" i="10"/>
  <c r="T2567" i="10"/>
  <c r="T2568" i="10"/>
  <c r="T2569" i="10"/>
  <c r="Y2537" i="10"/>
  <c r="Y2538" i="10"/>
  <c r="Y2539" i="10"/>
  <c r="Y2540" i="10"/>
  <c r="Y2541" i="10"/>
  <c r="Y2542" i="10"/>
  <c r="Y2543" i="10"/>
  <c r="Y2544" i="10"/>
  <c r="Y2545" i="10"/>
  <c r="Y2546" i="10"/>
  <c r="Y2547" i="10"/>
  <c r="Y2548" i="10"/>
  <c r="Y2549" i="10"/>
  <c r="Y2550" i="10"/>
  <c r="Y2551" i="10"/>
  <c r="Y2552" i="10"/>
  <c r="Y2553" i="10"/>
  <c r="Y2554" i="10"/>
  <c r="Y2555" i="10"/>
  <c r="Y2556" i="10"/>
  <c r="Y2557" i="10"/>
  <c r="Y2558" i="10"/>
  <c r="T2548" i="10"/>
  <c r="T2549" i="10"/>
  <c r="T2550" i="10"/>
  <c r="T2551" i="10"/>
  <c r="T2552" i="10"/>
  <c r="T2553" i="10"/>
  <c r="T2554" i="10"/>
  <c r="T2555" i="10"/>
  <c r="T2556" i="10"/>
  <c r="T2557" i="10"/>
  <c r="T2558" i="10"/>
  <c r="T2537" i="10"/>
  <c r="T2538" i="10"/>
  <c r="T2539" i="10"/>
  <c r="T2540" i="10"/>
  <c r="T2541" i="10"/>
  <c r="T2542" i="10"/>
  <c r="T2543" i="10"/>
  <c r="T2544" i="10"/>
  <c r="T2545" i="10"/>
  <c r="T2546" i="10"/>
  <c r="T2547" i="10"/>
  <c r="Y2526" i="10"/>
  <c r="Y2527" i="10"/>
  <c r="Y2528" i="10"/>
  <c r="Y2529" i="10"/>
  <c r="Y2530" i="10"/>
  <c r="Y2531" i="10"/>
  <c r="Y2532" i="10"/>
  <c r="Y2533" i="10"/>
  <c r="Y2534" i="10"/>
  <c r="Y2535" i="10"/>
  <c r="Y2536" i="10"/>
  <c r="T2526" i="10"/>
  <c r="T2527" i="10"/>
  <c r="T2528" i="10"/>
  <c r="T2529" i="10"/>
  <c r="T2530" i="10"/>
  <c r="T2531" i="10"/>
  <c r="T2532" i="10"/>
  <c r="T2533" i="10"/>
  <c r="T2534" i="10"/>
  <c r="T2535" i="10"/>
  <c r="T2536" i="10"/>
  <c r="Y2505" i="10"/>
  <c r="Y2506" i="10"/>
  <c r="Y2507" i="10"/>
  <c r="Y2508" i="10"/>
  <c r="Y2509" i="10"/>
  <c r="Y2510" i="10"/>
  <c r="Y2511" i="10"/>
  <c r="Y2512" i="10"/>
  <c r="Y2513" i="10"/>
  <c r="Y2514" i="10"/>
  <c r="Y2515" i="10"/>
  <c r="Y2516" i="10"/>
  <c r="Y2517" i="10"/>
  <c r="Y2518" i="10"/>
  <c r="Y2519" i="10"/>
  <c r="Y2520" i="10"/>
  <c r="Y2521" i="10"/>
  <c r="Y2522" i="10"/>
  <c r="Y2523" i="10"/>
  <c r="Y2524" i="10"/>
  <c r="Y2525" i="10"/>
  <c r="T2515" i="10"/>
  <c r="T2516" i="10"/>
  <c r="T2517" i="10"/>
  <c r="T2518" i="10"/>
  <c r="T2519" i="10"/>
  <c r="T2520" i="10"/>
  <c r="T2521" i="10"/>
  <c r="T2522" i="10"/>
  <c r="T2523" i="10"/>
  <c r="T2524" i="10"/>
  <c r="T2525" i="10"/>
  <c r="Y2328" i="10"/>
  <c r="Y2329" i="10"/>
  <c r="Y2330" i="10"/>
  <c r="Y2331" i="10"/>
  <c r="Y2332" i="10"/>
  <c r="Y2333" i="10"/>
  <c r="Y2334" i="10"/>
  <c r="Y2335" i="10"/>
  <c r="Y2336" i="10"/>
  <c r="Y2337" i="10"/>
  <c r="Y2338" i="10"/>
  <c r="T2328" i="10"/>
  <c r="T2329" i="10"/>
  <c r="T2330" i="10"/>
  <c r="T2331" i="10"/>
  <c r="T2332" i="10"/>
  <c r="T2333" i="10"/>
  <c r="T2334" i="10"/>
  <c r="T2335" i="10"/>
  <c r="T2336" i="10"/>
  <c r="T2337" i="10"/>
  <c r="T2338" i="10"/>
  <c r="Y2306" i="10"/>
  <c r="Y2307" i="10"/>
  <c r="Y2308" i="10"/>
  <c r="Y2309" i="10"/>
  <c r="Y2310" i="10"/>
  <c r="Y2311" i="10"/>
  <c r="Y2312" i="10"/>
  <c r="Y2313" i="10"/>
  <c r="Y2314" i="10"/>
  <c r="Y2315" i="10"/>
  <c r="Y2316" i="10"/>
  <c r="Y2317" i="10"/>
  <c r="Y2318" i="10"/>
  <c r="Y2319" i="10"/>
  <c r="Y2320" i="10"/>
  <c r="Y2321" i="10"/>
  <c r="Y2322" i="10"/>
  <c r="Y2323" i="10"/>
  <c r="Y2324" i="10"/>
  <c r="Y2325" i="10"/>
  <c r="Y2326" i="10"/>
  <c r="Y2327" i="10"/>
  <c r="T2317" i="10"/>
  <c r="T2318" i="10"/>
  <c r="T2319" i="10"/>
  <c r="T2320" i="10"/>
  <c r="T2321" i="10"/>
  <c r="T2322" i="10"/>
  <c r="T2323" i="10"/>
  <c r="T2324" i="10"/>
  <c r="T2325" i="10"/>
  <c r="T2326" i="10"/>
  <c r="T2327" i="10"/>
  <c r="T2306" i="10"/>
  <c r="T2307" i="10"/>
  <c r="T2308" i="10"/>
  <c r="T2309" i="10"/>
  <c r="T2310" i="10"/>
  <c r="T2311" i="10"/>
  <c r="T2312" i="10"/>
  <c r="T2313" i="10"/>
  <c r="T2314" i="10"/>
  <c r="T2315" i="10"/>
  <c r="T2316" i="10"/>
  <c r="Y2295" i="10"/>
  <c r="Y2296" i="10"/>
  <c r="Y2297" i="10"/>
  <c r="Y2298" i="10"/>
  <c r="Y2299" i="10"/>
  <c r="Y2300" i="10"/>
  <c r="Y2301" i="10"/>
  <c r="Y2302" i="10"/>
  <c r="Y2303" i="10"/>
  <c r="Y2304" i="10"/>
  <c r="Y2305" i="10"/>
  <c r="T2295" i="10"/>
  <c r="T2296" i="10"/>
  <c r="T2297" i="10"/>
  <c r="T2298" i="10"/>
  <c r="T2299" i="10"/>
  <c r="T2300" i="10"/>
  <c r="T2301" i="10"/>
  <c r="T2302" i="10"/>
  <c r="T2303" i="10"/>
  <c r="T2304" i="10"/>
  <c r="T2305" i="10"/>
  <c r="Y2255" i="10"/>
  <c r="Y2256" i="10"/>
  <c r="Y2257" i="10"/>
  <c r="Y2258" i="10"/>
  <c r="Y2259" i="10"/>
  <c r="Y2260" i="10"/>
  <c r="Y2261" i="10"/>
  <c r="Y2262" i="10"/>
  <c r="Y2263" i="10"/>
  <c r="Y2264" i="10"/>
  <c r="T2255" i="10"/>
  <c r="T2256" i="10"/>
  <c r="T2257" i="10"/>
  <c r="T2258" i="10"/>
  <c r="T2259" i="10"/>
  <c r="T2260" i="10"/>
  <c r="T2261" i="10"/>
  <c r="T2262" i="10"/>
  <c r="T2263" i="10"/>
  <c r="T2264" i="10"/>
  <c r="Y2085" i="10"/>
  <c r="Y2086" i="10"/>
  <c r="Y2087" i="10"/>
  <c r="Y2088" i="10"/>
  <c r="Y2089" i="10"/>
  <c r="Y2090" i="10"/>
  <c r="Y2091" i="10"/>
  <c r="Y2092" i="10"/>
  <c r="Y2093" i="10"/>
  <c r="Y2094" i="10"/>
  <c r="T2085" i="10"/>
  <c r="T2086" i="10"/>
  <c r="T2087" i="10"/>
  <c r="T2088" i="10"/>
  <c r="T2089" i="10"/>
  <c r="T2090" i="10"/>
  <c r="T2091" i="10"/>
  <c r="T2092" i="10"/>
  <c r="T2093" i="10"/>
  <c r="T2094" i="10"/>
  <c r="Y2065" i="10"/>
  <c r="Y2066" i="10"/>
  <c r="Y2067" i="10"/>
  <c r="Y2068" i="10"/>
  <c r="Y2069" i="10"/>
  <c r="Y2070" i="10"/>
  <c r="Y2071" i="10"/>
  <c r="Y2072" i="10"/>
  <c r="Y2073" i="10"/>
  <c r="Y2074" i="10"/>
  <c r="T2065" i="10"/>
  <c r="T2066" i="10"/>
  <c r="T2067" i="10"/>
  <c r="T2068" i="10"/>
  <c r="T2069" i="10"/>
  <c r="T2070" i="10"/>
  <c r="T2071" i="10"/>
  <c r="T2072" i="10"/>
  <c r="T2073" i="10"/>
  <c r="T2074" i="10"/>
  <c r="Y2055" i="10"/>
  <c r="Y2056" i="10"/>
  <c r="Y2057" i="10"/>
  <c r="Y2058" i="10"/>
  <c r="Y2059" i="10"/>
  <c r="Y2060" i="10"/>
  <c r="Y2061" i="10"/>
  <c r="Y2062" i="10"/>
  <c r="Y2063" i="10"/>
  <c r="Y2064" i="10"/>
  <c r="T2055" i="10"/>
  <c r="T2056" i="10"/>
  <c r="T2057" i="10"/>
  <c r="T2058" i="10"/>
  <c r="T2059" i="10"/>
  <c r="T2060" i="10"/>
  <c r="T2061" i="10"/>
  <c r="T2062" i="10"/>
  <c r="T2063" i="10"/>
  <c r="T2064" i="10"/>
  <c r="Y2045" i="10"/>
  <c r="Y2046" i="10"/>
  <c r="Y2047" i="10"/>
  <c r="Y2048" i="10"/>
  <c r="Y2049" i="10"/>
  <c r="Y2050" i="10"/>
  <c r="Y2051" i="10"/>
  <c r="Y2052" i="10"/>
  <c r="Y2053" i="10"/>
  <c r="Y2054" i="10"/>
  <c r="T2045" i="10"/>
  <c r="T2046" i="10"/>
  <c r="T2047" i="10"/>
  <c r="T2048" i="10"/>
  <c r="T2049" i="10"/>
  <c r="T2050" i="10"/>
  <c r="T2051" i="10"/>
  <c r="T2052" i="10"/>
  <c r="T2053" i="10"/>
  <c r="T2054" i="10"/>
  <c r="T1795" i="10"/>
  <c r="T1796" i="10"/>
  <c r="T1797" i="10"/>
  <c r="T1798" i="10"/>
  <c r="T1799" i="10"/>
  <c r="T1800" i="10"/>
  <c r="T1801" i="10"/>
  <c r="T1802" i="10"/>
  <c r="T1803" i="10"/>
  <c r="T1804" i="10"/>
  <c r="T1775" i="10"/>
  <c r="Y1775" i="10"/>
  <c r="Y1776" i="10"/>
  <c r="Y1777" i="10"/>
  <c r="Y1778" i="10"/>
  <c r="Y1779" i="10"/>
  <c r="Y1780" i="10"/>
  <c r="Y1781" i="10"/>
  <c r="Y1782" i="10"/>
  <c r="Y1783" i="10"/>
  <c r="Y1784" i="10"/>
  <c r="T1776" i="10"/>
  <c r="T1777" i="10"/>
  <c r="T1778" i="10"/>
  <c r="T1779" i="10"/>
  <c r="T1780" i="10"/>
  <c r="T1781" i="10"/>
  <c r="T1782" i="10"/>
  <c r="T1783" i="10"/>
  <c r="T1784" i="10"/>
  <c r="Y1755" i="10"/>
  <c r="Y1756" i="10"/>
  <c r="Y1757" i="10"/>
  <c r="Y1758" i="10"/>
  <c r="Y1759" i="10"/>
  <c r="Y1760" i="10"/>
  <c r="Y1761" i="10"/>
  <c r="Y1762" i="10"/>
  <c r="Y1763" i="10"/>
  <c r="Y1764" i="10"/>
  <c r="T1755" i="10"/>
  <c r="T1756" i="10"/>
  <c r="T1757" i="10"/>
  <c r="T1758" i="10"/>
  <c r="T1759" i="10"/>
  <c r="T1760" i="10"/>
  <c r="T1761" i="10"/>
  <c r="T1762" i="10"/>
  <c r="T1763" i="10"/>
  <c r="T1764" i="10"/>
  <c r="Y1745" i="10"/>
  <c r="Y1746" i="10"/>
  <c r="Y1747" i="10"/>
  <c r="Y1748" i="10"/>
  <c r="Y1749" i="10"/>
  <c r="Y1750" i="10"/>
  <c r="Y1751" i="10"/>
  <c r="Y1752" i="10"/>
  <c r="Y1753" i="10"/>
  <c r="Y1754" i="10"/>
  <c r="T1745" i="10"/>
  <c r="T1746" i="10"/>
  <c r="T1747" i="10"/>
  <c r="T1748" i="10"/>
  <c r="T1749" i="10"/>
  <c r="T1750" i="10"/>
  <c r="T1751" i="10"/>
  <c r="T1752" i="10"/>
  <c r="T1753" i="10"/>
  <c r="T1754" i="10"/>
  <c r="Y1735" i="10"/>
  <c r="Y1736" i="10"/>
  <c r="Y1737" i="10"/>
  <c r="Y1738" i="10"/>
  <c r="Y1739" i="10"/>
  <c r="Y1740" i="10"/>
  <c r="Y1741" i="10"/>
  <c r="Y1742" i="10"/>
  <c r="Y1743" i="10"/>
  <c r="Y1744" i="10"/>
  <c r="T1735" i="10"/>
  <c r="T1736" i="10"/>
  <c r="T1737" i="10"/>
  <c r="T1738" i="10"/>
  <c r="T1739" i="10"/>
  <c r="T1740" i="10"/>
  <c r="T1741" i="10"/>
  <c r="T1742" i="10"/>
  <c r="T1743" i="10"/>
  <c r="T1744" i="10"/>
  <c r="Y1725" i="10" l="1"/>
  <c r="Y1726" i="10"/>
  <c r="Y1727" i="10"/>
  <c r="Y1728" i="10"/>
  <c r="Y1729" i="10"/>
  <c r="Y1730" i="10"/>
  <c r="Y1731" i="10"/>
  <c r="Y1732" i="10"/>
  <c r="Y1733" i="10"/>
  <c r="Y1734" i="10"/>
  <c r="T1725" i="10"/>
  <c r="T1726" i="10"/>
  <c r="T1727" i="10"/>
  <c r="T1728" i="10"/>
  <c r="T1729" i="10"/>
  <c r="T1730" i="10"/>
  <c r="T1731" i="10"/>
  <c r="T1732" i="10"/>
  <c r="T1733" i="10"/>
  <c r="T1734" i="10"/>
  <c r="Y1657" i="10"/>
  <c r="Y1658" i="10"/>
  <c r="Y1659" i="10"/>
  <c r="Y1660" i="10"/>
  <c r="Y1661" i="10"/>
  <c r="Y1662" i="10"/>
  <c r="Y1663" i="10"/>
  <c r="Y1664" i="10"/>
  <c r="Y1665" i="10"/>
  <c r="T1657" i="10"/>
  <c r="T1658" i="10"/>
  <c r="T1659" i="10"/>
  <c r="T1660" i="10"/>
  <c r="T1661" i="10"/>
  <c r="T1662" i="10"/>
  <c r="T1663" i="10"/>
  <c r="T1664" i="10"/>
  <c r="T1665" i="10"/>
  <c r="Y1629" i="10"/>
  <c r="Y1630" i="10"/>
  <c r="Y1631" i="10"/>
  <c r="Y1632" i="10"/>
  <c r="Y1633" i="10"/>
  <c r="Y1634" i="10"/>
  <c r="Y1635" i="10"/>
  <c r="Y1636" i="10"/>
  <c r="Y1637" i="10"/>
  <c r="Y1638" i="10"/>
  <c r="T1629" i="10"/>
  <c r="T1630" i="10"/>
  <c r="T1631" i="10"/>
  <c r="T1632" i="10"/>
  <c r="T1633" i="10"/>
  <c r="T1634" i="10"/>
  <c r="T1635" i="10"/>
  <c r="T1636" i="10"/>
  <c r="T1637" i="10"/>
  <c r="T1638" i="10"/>
  <c r="T1611" i="10"/>
  <c r="T1612" i="10"/>
  <c r="T1613" i="10"/>
  <c r="T1614" i="10"/>
  <c r="T1615" i="10"/>
  <c r="T1616" i="10"/>
  <c r="T1617" i="10"/>
  <c r="T1618" i="10"/>
  <c r="T1619" i="10"/>
  <c r="Y1593" i="10"/>
  <c r="Y1594" i="10"/>
  <c r="Y1595" i="10"/>
  <c r="Y1596" i="10"/>
  <c r="Y1597" i="10"/>
  <c r="Y1598" i="10"/>
  <c r="Y1599" i="10"/>
  <c r="Y1600" i="10"/>
  <c r="Y1601" i="10"/>
  <c r="T1593" i="10"/>
  <c r="T1594" i="10"/>
  <c r="T1595" i="10"/>
  <c r="T1596" i="10"/>
  <c r="T1597" i="10"/>
  <c r="T1598" i="10"/>
  <c r="T1599" i="10"/>
  <c r="T1600" i="10"/>
  <c r="T1601" i="10"/>
  <c r="Y1575" i="10"/>
  <c r="Y1576" i="10"/>
  <c r="Y1577" i="10"/>
  <c r="Y1578" i="10"/>
  <c r="Y1579" i="10"/>
  <c r="Y1580" i="10"/>
  <c r="Y1581" i="10"/>
  <c r="Y1582" i="10"/>
  <c r="Y1583" i="10"/>
  <c r="T1575" i="10"/>
  <c r="T1576" i="10"/>
  <c r="T1577" i="10"/>
  <c r="T1578" i="10"/>
  <c r="T1579" i="10"/>
  <c r="T1580" i="10"/>
  <c r="T1581" i="10"/>
  <c r="T1582" i="10"/>
  <c r="T1583" i="10"/>
  <c r="Y1557" i="10"/>
  <c r="Y1558" i="10"/>
  <c r="Y1559" i="10"/>
  <c r="Y1560" i="10"/>
  <c r="Y1561" i="10"/>
  <c r="Y1562" i="10"/>
  <c r="Y1563" i="10"/>
  <c r="Y1564" i="10"/>
  <c r="Y1565" i="10"/>
  <c r="T1557" i="10"/>
  <c r="T1558" i="10"/>
  <c r="T1559" i="10"/>
  <c r="T1560" i="10"/>
  <c r="T1561" i="10"/>
  <c r="T1562" i="10"/>
  <c r="T1563" i="10"/>
  <c r="T1564" i="10"/>
  <c r="T1565" i="10"/>
  <c r="Y1548" i="10"/>
  <c r="Y1549" i="10"/>
  <c r="Y1550" i="10"/>
  <c r="Y1551" i="10"/>
  <c r="Y1552" i="10"/>
  <c r="Y1553" i="10"/>
  <c r="Y1554" i="10"/>
  <c r="Y1555" i="10"/>
  <c r="Y1556" i="10"/>
  <c r="T1548" i="10"/>
  <c r="T1549" i="10"/>
  <c r="T1550" i="10"/>
  <c r="T1551" i="10"/>
  <c r="T1552" i="10"/>
  <c r="T1553" i="10"/>
  <c r="T1554" i="10"/>
  <c r="T1555" i="10"/>
  <c r="T1556" i="10"/>
  <c r="Y1530" i="10"/>
  <c r="Y1531" i="10"/>
  <c r="Y1532" i="10"/>
  <c r="Y1533" i="10"/>
  <c r="Y1534" i="10"/>
  <c r="Y1535" i="10"/>
  <c r="Y1536" i="10"/>
  <c r="Y1537" i="10"/>
  <c r="Y1538" i="10"/>
  <c r="T1530" i="10"/>
  <c r="T1531" i="10"/>
  <c r="T1532" i="10"/>
  <c r="T1533" i="10"/>
  <c r="T1534" i="10"/>
  <c r="T1535" i="10"/>
  <c r="T1536" i="10"/>
  <c r="T1537" i="10"/>
  <c r="T1538" i="10"/>
  <c r="Y1261" i="10"/>
  <c r="Y1262" i="10"/>
  <c r="Y1263" i="10"/>
  <c r="Y1264" i="10"/>
  <c r="Y1265" i="10"/>
  <c r="Y1266" i="10"/>
  <c r="Y1267" i="10"/>
  <c r="Y1268" i="10"/>
  <c r="Y1269" i="10"/>
  <c r="T1261" i="10"/>
  <c r="T1262" i="10"/>
  <c r="T1263" i="10"/>
  <c r="T1264" i="10"/>
  <c r="T1265" i="10"/>
  <c r="T1266" i="10"/>
  <c r="T1267" i="10"/>
  <c r="T1268" i="10"/>
  <c r="T1269" i="10"/>
  <c r="Y1243" i="10"/>
  <c r="Y1244" i="10"/>
  <c r="Y1245" i="10"/>
  <c r="Y1246" i="10"/>
  <c r="Y1247" i="10"/>
  <c r="Y1248" i="10"/>
  <c r="Y1249" i="10"/>
  <c r="Y1250" i="10"/>
  <c r="Y1251" i="10"/>
  <c r="T1243" i="10"/>
  <c r="T1244" i="10"/>
  <c r="T1245" i="10"/>
  <c r="T1246" i="10"/>
  <c r="T1247" i="10"/>
  <c r="T1248" i="10"/>
  <c r="T1249" i="10"/>
  <c r="T1250" i="10"/>
  <c r="T1251" i="10"/>
  <c r="Y1148" i="10"/>
  <c r="Y1149" i="10"/>
  <c r="Y1150" i="10"/>
  <c r="Y1151" i="10"/>
  <c r="Y1152" i="10"/>
  <c r="Y1153" i="10"/>
  <c r="Y1154" i="10"/>
  <c r="Y1155" i="10"/>
  <c r="Y1156" i="10"/>
  <c r="T1148" i="10"/>
  <c r="T1149" i="10"/>
  <c r="T1150" i="10"/>
  <c r="T1151" i="10"/>
  <c r="T1152" i="10"/>
  <c r="T1153" i="10"/>
  <c r="T1154" i="10"/>
  <c r="T1155" i="10"/>
  <c r="T1156" i="10"/>
  <c r="Y1121" i="10"/>
  <c r="Y1122" i="10"/>
  <c r="Y1123" i="10"/>
  <c r="Y1124" i="10"/>
  <c r="Y1125" i="10"/>
  <c r="Y1126" i="10"/>
  <c r="Y1127" i="10"/>
  <c r="Y1128" i="10"/>
  <c r="Y1129" i="10"/>
  <c r="T1121" i="10"/>
  <c r="T1122" i="10"/>
  <c r="T1123" i="10"/>
  <c r="T1124" i="10"/>
  <c r="T1125" i="10"/>
  <c r="T1126" i="10"/>
  <c r="T1127" i="10"/>
  <c r="T1128" i="10"/>
  <c r="T1129" i="10"/>
  <c r="Y1112" i="10"/>
  <c r="Y1113" i="10"/>
  <c r="Y1114" i="10"/>
  <c r="Y1115" i="10"/>
  <c r="Y1116" i="10"/>
  <c r="Y1117" i="10"/>
  <c r="Y1118" i="10"/>
  <c r="Y1119" i="10"/>
  <c r="Y1120" i="10"/>
  <c r="T1112" i="10"/>
  <c r="T1113" i="10"/>
  <c r="T1114" i="10"/>
  <c r="T1115" i="10"/>
  <c r="T1116" i="10"/>
  <c r="T1117" i="10"/>
  <c r="T1118" i="10"/>
  <c r="T1119" i="10"/>
  <c r="T1120" i="10"/>
  <c r="Y1076" i="10"/>
  <c r="Y1077" i="10"/>
  <c r="Y1078" i="10"/>
  <c r="Y1079" i="10"/>
  <c r="Y1080" i="10"/>
  <c r="Y1081" i="10"/>
  <c r="Y1082" i="10"/>
  <c r="Y1083" i="10"/>
  <c r="Y1084" i="10"/>
  <c r="T1076" i="10"/>
  <c r="T1077" i="10"/>
  <c r="T1078" i="10"/>
  <c r="T1079" i="10"/>
  <c r="T1080" i="10"/>
  <c r="T1081" i="10"/>
  <c r="T1082" i="10"/>
  <c r="T1083" i="10"/>
  <c r="T1084" i="10"/>
  <c r="Y1067" i="10"/>
  <c r="Y1068" i="10"/>
  <c r="Y1069" i="10"/>
  <c r="Y1070" i="10"/>
  <c r="Y1071" i="10"/>
  <c r="Y1072" i="10"/>
  <c r="Y1073" i="10"/>
  <c r="Y1074" i="10"/>
  <c r="Y1075" i="10"/>
  <c r="T1067" i="10"/>
  <c r="T1068" i="10"/>
  <c r="T1069" i="10"/>
  <c r="T1070" i="10"/>
  <c r="T1071" i="10"/>
  <c r="T1072" i="10"/>
  <c r="T1073" i="10"/>
  <c r="T1074" i="10"/>
  <c r="T1075" i="10"/>
  <c r="Y1049" i="10"/>
  <c r="Y1050" i="10"/>
  <c r="Y1051" i="10"/>
  <c r="Y1052" i="10"/>
  <c r="Y1053" i="10"/>
  <c r="Y1054" i="10"/>
  <c r="Y1055" i="10"/>
  <c r="Y1056" i="10"/>
  <c r="Y1057" i="10"/>
  <c r="T1049" i="10"/>
  <c r="T1050" i="10"/>
  <c r="T1051" i="10"/>
  <c r="T1052" i="10"/>
  <c r="T1053" i="10"/>
  <c r="T1054" i="10"/>
  <c r="T1055" i="10"/>
  <c r="T1056" i="10"/>
  <c r="T1057" i="10"/>
  <c r="Y968" i="10"/>
  <c r="Y969" i="10"/>
  <c r="Y970" i="10"/>
  <c r="Y971" i="10"/>
  <c r="Y972" i="10"/>
  <c r="Y973" i="10"/>
  <c r="Y974" i="10"/>
  <c r="Y975" i="10"/>
  <c r="Y976" i="10"/>
  <c r="T968" i="10"/>
  <c r="T969" i="10"/>
  <c r="T970" i="10"/>
  <c r="T971" i="10"/>
  <c r="T972" i="10"/>
  <c r="T973" i="10"/>
  <c r="T974" i="10"/>
  <c r="T975" i="10"/>
  <c r="T976" i="10"/>
  <c r="Y864" i="10"/>
  <c r="Y865" i="10"/>
  <c r="Y866" i="10"/>
  <c r="Y867" i="10"/>
  <c r="Y868" i="10"/>
  <c r="Y869" i="10"/>
  <c r="Y870" i="10"/>
  <c r="Y871" i="10"/>
  <c r="Y872" i="10"/>
  <c r="T864" i="10"/>
  <c r="T865" i="10"/>
  <c r="T866" i="10"/>
  <c r="T867" i="10"/>
  <c r="T868" i="10"/>
  <c r="T869" i="10"/>
  <c r="T870" i="10"/>
  <c r="T871" i="10"/>
  <c r="T872" i="10"/>
  <c r="Y837" i="10"/>
  <c r="Y838" i="10"/>
  <c r="Y839" i="10"/>
  <c r="Y840" i="10"/>
  <c r="Y841" i="10"/>
  <c r="Y842" i="10"/>
  <c r="Y843" i="10"/>
  <c r="Y844" i="10"/>
  <c r="Y845" i="10"/>
  <c r="T837" i="10"/>
  <c r="T838" i="10"/>
  <c r="T839" i="10"/>
  <c r="T840" i="10"/>
  <c r="T841" i="10"/>
  <c r="T842" i="10"/>
  <c r="T843" i="10"/>
  <c r="T844" i="10"/>
  <c r="T845" i="10"/>
  <c r="Y819" i="10"/>
  <c r="Y820" i="10"/>
  <c r="Y821" i="10"/>
  <c r="Y822" i="10"/>
  <c r="Y823" i="10"/>
  <c r="Y824" i="10"/>
  <c r="Y825" i="10"/>
  <c r="Y826" i="10"/>
  <c r="Y827" i="10"/>
  <c r="T819" i="10"/>
  <c r="T820" i="10"/>
  <c r="T821" i="10"/>
  <c r="T822" i="10"/>
  <c r="T823" i="10"/>
  <c r="T824" i="10"/>
  <c r="T825" i="10"/>
  <c r="T826" i="10"/>
  <c r="T827" i="10"/>
  <c r="Y401" i="10"/>
  <c r="Y402" i="10"/>
  <c r="Y403" i="10"/>
  <c r="Y404" i="10"/>
  <c r="Y405" i="10"/>
  <c r="T401" i="10"/>
  <c r="T402" i="10"/>
  <c r="T403" i="10"/>
  <c r="T404" i="10"/>
  <c r="T405" i="10"/>
  <c r="Y396" i="10"/>
  <c r="Y397" i="10"/>
  <c r="Y398" i="10"/>
  <c r="Y399" i="10"/>
  <c r="Y400" i="10"/>
  <c r="T396" i="10"/>
  <c r="T397" i="10"/>
  <c r="T398" i="10"/>
  <c r="T399" i="10"/>
  <c r="T400" i="10"/>
  <c r="Y390" i="10"/>
  <c r="Y391" i="10"/>
  <c r="Y392" i="10"/>
  <c r="Y393" i="10"/>
  <c r="Y394" i="10"/>
  <c r="Y395" i="10"/>
  <c r="T390" i="10"/>
  <c r="T391" i="10"/>
  <c r="T392" i="10"/>
  <c r="T393" i="10"/>
  <c r="T394" i="10"/>
  <c r="T395" i="10"/>
  <c r="Y385" i="10"/>
  <c r="Y386" i="10"/>
  <c r="Y387" i="10"/>
  <c r="Y388" i="10"/>
  <c r="Y389" i="10"/>
  <c r="T385" i="10"/>
  <c r="T386" i="10"/>
  <c r="T387" i="10"/>
  <c r="T388" i="10"/>
  <c r="T389" i="10"/>
  <c r="Y380" i="10"/>
  <c r="Y381" i="10"/>
  <c r="Y382" i="10"/>
  <c r="Y383" i="10"/>
  <c r="Y384" i="10"/>
  <c r="T380" i="10"/>
  <c r="T381" i="10"/>
  <c r="T382" i="10"/>
  <c r="T383" i="10"/>
  <c r="T384" i="10"/>
  <c r="Y375" i="10"/>
  <c r="Y376" i="10"/>
  <c r="Y377" i="10"/>
  <c r="Y378" i="10"/>
  <c r="Y379" i="10"/>
  <c r="T375" i="10"/>
  <c r="T376" i="10"/>
  <c r="T377" i="10"/>
  <c r="T378" i="10"/>
  <c r="T379" i="10"/>
  <c r="Y347" i="10"/>
  <c r="Y348" i="10"/>
  <c r="Y349" i="10"/>
  <c r="Y350" i="10"/>
  <c r="Y351" i="10"/>
  <c r="Y352" i="10"/>
  <c r="Y353" i="10"/>
  <c r="T347" i="10"/>
  <c r="T348" i="10"/>
  <c r="T349" i="10"/>
  <c r="T350" i="10"/>
  <c r="T351" i="10"/>
  <c r="T352" i="10"/>
  <c r="T353" i="10"/>
  <c r="Y312" i="10"/>
  <c r="Y313" i="10"/>
  <c r="Y314" i="10"/>
  <c r="Y315" i="10"/>
  <c r="Y316" i="10"/>
  <c r="Y317" i="10"/>
  <c r="Y318" i="10"/>
  <c r="T318" i="10"/>
  <c r="T312" i="10"/>
  <c r="T313" i="10"/>
  <c r="T314" i="10"/>
  <c r="T315" i="10"/>
  <c r="T316" i="10"/>
  <c r="T317" i="10"/>
  <c r="M2114" i="20"/>
  <c r="M2055" i="20"/>
  <c r="M2041" i="20"/>
  <c r="M2026" i="20"/>
  <c r="M2012" i="20"/>
  <c r="M1998" i="20"/>
  <c r="M1806" i="20"/>
  <c r="M1778" i="20"/>
  <c r="M1764" i="20"/>
  <c r="M1749" i="20"/>
  <c r="Q1735" i="20"/>
  <c r="M1679" i="20"/>
  <c r="M1665" i="20"/>
  <c r="P1566" i="20"/>
  <c r="M1510" i="20"/>
  <c r="P1467" i="20"/>
  <c r="M1382" i="20"/>
  <c r="M1378" i="20"/>
  <c r="M1370" i="20"/>
  <c r="M1275" i="20"/>
  <c r="M1271" i="20"/>
  <c r="M1267" i="20"/>
  <c r="M1263" i="20"/>
  <c r="M1251" i="20"/>
  <c r="M1239" i="20"/>
  <c r="M1231" i="20"/>
  <c r="M1227" i="20"/>
  <c r="M1223" i="20"/>
  <c r="M1126" i="20"/>
  <c r="M1112" i="20"/>
  <c r="P985" i="20"/>
  <c r="P971" i="20"/>
  <c r="Q816" i="20"/>
  <c r="P802" i="20"/>
  <c r="P788" i="20"/>
  <c r="M662" i="20"/>
  <c r="M658" i="20"/>
  <c r="M632" i="20"/>
  <c r="M608" i="20"/>
  <c r="M543" i="20"/>
  <c r="M456" i="20"/>
  <c r="M448" i="20"/>
  <c r="M420" i="20"/>
  <c r="M416" i="20"/>
  <c r="R124" i="20"/>
  <c r="AH2232" i="20"/>
  <c r="V2232" i="20"/>
  <c r="AH2228" i="20"/>
  <c r="V2228" i="20"/>
  <c r="AH2224" i="20"/>
  <c r="V2224" i="20"/>
  <c r="AH2220" i="20"/>
  <c r="V2220" i="20"/>
  <c r="AH2216" i="20"/>
  <c r="V2216" i="20"/>
  <c r="AH2212" i="20"/>
  <c r="V2212" i="20"/>
  <c r="AH2208" i="20"/>
  <c r="V2208" i="20"/>
  <c r="E2208" i="20"/>
  <c r="AH2204" i="20"/>
  <c r="V2204" i="20"/>
  <c r="AH2200" i="20"/>
  <c r="V2200" i="20"/>
  <c r="AH2196" i="20"/>
  <c r="V2196" i="20"/>
  <c r="AH2192" i="20"/>
  <c r="V2192" i="20"/>
  <c r="AH2188" i="20"/>
  <c r="AH2184" i="20"/>
  <c r="V2184" i="20"/>
  <c r="E2184" i="20"/>
  <c r="AH2180" i="20"/>
  <c r="V2180" i="20"/>
  <c r="AH2176" i="20"/>
  <c r="V2176" i="20"/>
  <c r="AH2172" i="20"/>
  <c r="V2172" i="20"/>
  <c r="AH2168" i="20"/>
  <c r="V2168" i="20"/>
  <c r="AH2164" i="20"/>
  <c r="V2164" i="20"/>
  <c r="E2164" i="20"/>
  <c r="AH2162" i="20"/>
  <c r="V2162" i="20"/>
  <c r="AH2160" i="20"/>
  <c r="V2160" i="20"/>
  <c r="AH2158" i="20"/>
  <c r="V2158" i="20"/>
  <c r="AH2156" i="20"/>
  <c r="V2156" i="20"/>
  <c r="AH2154" i="20"/>
  <c r="V2154" i="20"/>
  <c r="AH2152" i="20"/>
  <c r="V2152" i="20"/>
  <c r="AH2150" i="20"/>
  <c r="V2150" i="20"/>
  <c r="AH2148" i="20"/>
  <c r="V2148" i="20"/>
  <c r="AH2146" i="20"/>
  <c r="V2146" i="20"/>
  <c r="AH2144" i="20"/>
  <c r="V2144" i="20"/>
  <c r="AH2142" i="20"/>
  <c r="V2142" i="20"/>
  <c r="AH2140" i="20"/>
  <c r="V2140" i="20"/>
  <c r="AH2138" i="20"/>
  <c r="V2138" i="20"/>
  <c r="Z2135" i="20"/>
  <c r="V2135" i="20"/>
  <c r="Z2132" i="20"/>
  <c r="V2132" i="20"/>
  <c r="AH2130" i="20"/>
  <c r="V2130" i="20"/>
  <c r="AH2128" i="20"/>
  <c r="V2128" i="20"/>
  <c r="AH2126" i="20"/>
  <c r="V2126" i="20"/>
  <c r="AH2124" i="20"/>
  <c r="V2124" i="20"/>
  <c r="AH2122" i="20"/>
  <c r="V2122" i="20"/>
  <c r="AH2120" i="20"/>
  <c r="V2120" i="20"/>
  <c r="AH2118" i="20"/>
  <c r="V2118" i="20"/>
  <c r="AH2116" i="20"/>
  <c r="V2116" i="20"/>
  <c r="AH2112" i="20"/>
  <c r="V2112" i="20"/>
  <c r="AH2110" i="20"/>
  <c r="V2110" i="20"/>
  <c r="AH2108" i="20"/>
  <c r="V2108" i="20"/>
  <c r="AH2106" i="20"/>
  <c r="V2106" i="20"/>
  <c r="AH2104" i="20"/>
  <c r="V2104" i="20"/>
  <c r="AH2102" i="20"/>
  <c r="V2102" i="20"/>
  <c r="AH2100" i="20"/>
  <c r="V2100" i="20"/>
  <c r="AH2098" i="20"/>
  <c r="V2098" i="20"/>
  <c r="AH2096" i="20"/>
  <c r="V2096" i="20"/>
  <c r="AH2094" i="20"/>
  <c r="V2094" i="20"/>
  <c r="AH2092" i="20"/>
  <c r="V2092" i="20"/>
  <c r="Z2089" i="20"/>
  <c r="V2089" i="20"/>
  <c r="AH2087" i="20"/>
  <c r="V2087" i="20"/>
  <c r="AH2085" i="20"/>
  <c r="V2085" i="20"/>
  <c r="AH2083" i="20"/>
  <c r="V2083" i="20"/>
  <c r="AH2081" i="20"/>
  <c r="V2081" i="20"/>
  <c r="AH2079" i="20"/>
  <c r="V2079" i="20"/>
  <c r="AH2077" i="20"/>
  <c r="V2077" i="20"/>
  <c r="AH2075" i="20"/>
  <c r="V2075" i="20"/>
  <c r="AH2073" i="20"/>
  <c r="V2073" i="20"/>
  <c r="M2071" i="20"/>
  <c r="AH2069" i="20"/>
  <c r="V2069" i="20"/>
  <c r="M2062" i="20"/>
  <c r="M2048" i="20"/>
  <c r="M2034" i="20"/>
  <c r="M2019" i="20"/>
  <c r="M2005" i="20"/>
  <c r="M1991" i="20"/>
  <c r="AH1989" i="20"/>
  <c r="V1989" i="20"/>
  <c r="AH1987" i="20"/>
  <c r="V1987" i="20"/>
  <c r="AH1985" i="20"/>
  <c r="V1985" i="20"/>
  <c r="AH1983" i="20"/>
  <c r="V1983" i="20"/>
  <c r="Z1980" i="20"/>
  <c r="V1980" i="20"/>
  <c r="AH1978" i="20"/>
  <c r="V1978" i="20"/>
  <c r="AH1976" i="20"/>
  <c r="V1976" i="20"/>
  <c r="AH1974" i="20"/>
  <c r="V1974" i="20"/>
  <c r="AH1972" i="20"/>
  <c r="V1972" i="20"/>
  <c r="AH1970" i="20"/>
  <c r="V1970" i="20"/>
  <c r="AH1968" i="20"/>
  <c r="V1968" i="20"/>
  <c r="AH1966" i="20"/>
  <c r="V1966" i="20"/>
  <c r="AH1964" i="20"/>
  <c r="V1964" i="20"/>
  <c r="AH1962" i="20"/>
  <c r="V1962" i="20"/>
  <c r="AH1960" i="20"/>
  <c r="V1960" i="20"/>
  <c r="AH1958" i="20"/>
  <c r="V1958" i="20"/>
  <c r="AH1956" i="20"/>
  <c r="V1956" i="20"/>
  <c r="AH1954" i="20"/>
  <c r="V1954" i="20"/>
  <c r="E1947" i="20"/>
  <c r="AH1940" i="20"/>
  <c r="V1940" i="20"/>
  <c r="E1940" i="20"/>
  <c r="AH1933" i="20"/>
  <c r="V1933" i="20"/>
  <c r="E1933" i="20"/>
  <c r="AH1926" i="20"/>
  <c r="V1926" i="20"/>
  <c r="E1926" i="20"/>
  <c r="AH1919" i="20"/>
  <c r="V1919" i="20"/>
  <c r="E1919" i="20"/>
  <c r="Q1912" i="20"/>
  <c r="P1912" i="20"/>
  <c r="M1912" i="20"/>
  <c r="E1912" i="20"/>
  <c r="V1897" i="20"/>
  <c r="E1897" i="20"/>
  <c r="AH1890" i="20"/>
  <c r="V1890" i="20"/>
  <c r="E1890" i="20"/>
  <c r="AH1883" i="20"/>
  <c r="V1883" i="20"/>
  <c r="E1883" i="20"/>
  <c r="AH1876" i="20"/>
  <c r="V1876" i="20"/>
  <c r="E1876" i="20"/>
  <c r="AH1869" i="20"/>
  <c r="V1869" i="20"/>
  <c r="E1869" i="20"/>
  <c r="AH1865" i="20"/>
  <c r="AH1862" i="20"/>
  <c r="Z1862" i="20"/>
  <c r="V1862" i="20"/>
  <c r="E1862" i="20"/>
  <c r="AH1855" i="20"/>
  <c r="V1855" i="20"/>
  <c r="E1855" i="20"/>
  <c r="AH1848" i="20"/>
  <c r="V1848" i="20"/>
  <c r="E1848" i="20"/>
  <c r="AH1841" i="20"/>
  <c r="V1841" i="20"/>
  <c r="E1841" i="20"/>
  <c r="AH1834" i="20"/>
  <c r="V1834" i="20"/>
  <c r="E1834" i="20"/>
  <c r="AH1827" i="20"/>
  <c r="V1827" i="20"/>
  <c r="E1827" i="20"/>
  <c r="AH1820" i="20"/>
  <c r="V1820" i="20"/>
  <c r="E1820" i="20"/>
  <c r="AH1813" i="20"/>
  <c r="V1813" i="20"/>
  <c r="E1813" i="20"/>
  <c r="E1806" i="20"/>
  <c r="AH1799" i="20"/>
  <c r="V1799" i="20"/>
  <c r="E1799" i="20"/>
  <c r="AH1792" i="20"/>
  <c r="V1792" i="20"/>
  <c r="E1792" i="20"/>
  <c r="AH1785" i="20"/>
  <c r="V1785" i="20"/>
  <c r="E1785" i="20"/>
  <c r="E1778" i="20"/>
  <c r="M1771" i="20"/>
  <c r="E1771" i="20"/>
  <c r="E1764" i="20"/>
  <c r="M1757" i="20"/>
  <c r="E1757" i="20"/>
  <c r="E1749" i="20"/>
  <c r="AH1742" i="20"/>
  <c r="V1742" i="20"/>
  <c r="E1742" i="20"/>
  <c r="M1735" i="20"/>
  <c r="E1735" i="20"/>
  <c r="Q1728" i="20"/>
  <c r="M1728" i="20"/>
  <c r="E1728" i="20"/>
  <c r="AH1721" i="20"/>
  <c r="V1721" i="20"/>
  <c r="E1721" i="20"/>
  <c r="Q1714" i="20"/>
  <c r="M1714" i="20"/>
  <c r="E1714" i="20"/>
  <c r="AH1707" i="20"/>
  <c r="V1707" i="20"/>
  <c r="E1707" i="20"/>
  <c r="AH1700" i="20"/>
  <c r="V1700" i="20"/>
  <c r="E1700" i="20"/>
  <c r="AH1693" i="20"/>
  <c r="V1693" i="20"/>
  <c r="E1693" i="20"/>
  <c r="M1686" i="20"/>
  <c r="E1686" i="20"/>
  <c r="E1679" i="20"/>
  <c r="M1672" i="20"/>
  <c r="E1672" i="20"/>
  <c r="E1665" i="20"/>
  <c r="AH1658" i="20"/>
  <c r="V1658" i="20"/>
  <c r="E1658" i="20"/>
  <c r="AH1651" i="20"/>
  <c r="V1651" i="20"/>
  <c r="E1651" i="20"/>
  <c r="AH1644" i="20"/>
  <c r="V1644" i="20"/>
  <c r="E1644" i="20"/>
  <c r="AH1637" i="20"/>
  <c r="V1637" i="20"/>
  <c r="E1637" i="20"/>
  <c r="AH1630" i="20"/>
  <c r="V1630" i="20"/>
  <c r="E1630" i="20"/>
  <c r="AH1623" i="20"/>
  <c r="V1623" i="20"/>
  <c r="E1623" i="20"/>
  <c r="Q1616" i="20"/>
  <c r="P1616" i="20"/>
  <c r="M1616" i="20"/>
  <c r="E1616" i="20"/>
  <c r="AH1609" i="20"/>
  <c r="AH1608" i="20"/>
  <c r="Z1608" i="20"/>
  <c r="V1608" i="20"/>
  <c r="E1608" i="20"/>
  <c r="AH1601" i="20"/>
  <c r="V1601" i="20"/>
  <c r="E1601" i="20"/>
  <c r="AH1594" i="20"/>
  <c r="V1594" i="20"/>
  <c r="E1594" i="20"/>
  <c r="AH1587" i="20"/>
  <c r="V1587" i="20"/>
  <c r="E1587" i="20"/>
  <c r="AH1580" i="20"/>
  <c r="V1580" i="20"/>
  <c r="E1580" i="20"/>
  <c r="AH1573" i="20"/>
  <c r="V1573" i="20"/>
  <c r="E1573" i="20"/>
  <c r="M1566" i="20"/>
  <c r="E1566" i="20"/>
  <c r="AH1559" i="20"/>
  <c r="V1559" i="20"/>
  <c r="E1559" i="20"/>
  <c r="AH1552" i="20"/>
  <c r="V1552" i="20"/>
  <c r="E1552" i="20"/>
  <c r="AH1545" i="20"/>
  <c r="V1545" i="20"/>
  <c r="E1545" i="20"/>
  <c r="AH1538" i="20"/>
  <c r="V1538" i="20"/>
  <c r="E1538" i="20"/>
  <c r="AH1531" i="20"/>
  <c r="V1531" i="20"/>
  <c r="E1531" i="20"/>
  <c r="AH1524" i="20"/>
  <c r="V1524" i="20"/>
  <c r="E1524" i="20"/>
  <c r="M1517" i="20"/>
  <c r="E1517" i="20"/>
  <c r="E1510" i="20"/>
  <c r="AH1503" i="20"/>
  <c r="V1503" i="20"/>
  <c r="E1503" i="20"/>
  <c r="AH1496" i="20"/>
  <c r="V1496" i="20"/>
  <c r="E1496" i="20"/>
  <c r="AH1489" i="20"/>
  <c r="V1489" i="20"/>
  <c r="E1489" i="20"/>
  <c r="AH1482" i="20"/>
  <c r="V1482" i="20"/>
  <c r="E1482" i="20"/>
  <c r="P1475" i="20"/>
  <c r="M1475" i="20"/>
  <c r="E1475" i="20"/>
  <c r="M1467" i="20"/>
  <c r="E1467" i="20"/>
  <c r="AH1460" i="20"/>
  <c r="V1460" i="20"/>
  <c r="E1460" i="20"/>
  <c r="AH1453" i="20"/>
  <c r="V1453" i="20"/>
  <c r="E1453" i="20"/>
  <c r="AH1446" i="20"/>
  <c r="V1446" i="20"/>
  <c r="E1446" i="20"/>
  <c r="AH1439" i="20"/>
  <c r="V1439" i="20"/>
  <c r="E1439" i="20"/>
  <c r="Q1432" i="20"/>
  <c r="P1432" i="20"/>
  <c r="M1432" i="20"/>
  <c r="E1432" i="20"/>
  <c r="AH1425" i="20"/>
  <c r="V1425" i="20"/>
  <c r="E1425" i="20"/>
  <c r="AH1418" i="20"/>
  <c r="V1418" i="20"/>
  <c r="E1418" i="20"/>
  <c r="AH1411" i="20"/>
  <c r="V1411" i="20"/>
  <c r="E1411" i="20"/>
  <c r="AH1404" i="20"/>
  <c r="V1404" i="20"/>
  <c r="E1404" i="20"/>
  <c r="AH1402" i="20"/>
  <c r="V1402" i="20"/>
  <c r="E1402" i="20"/>
  <c r="AH1400" i="20"/>
  <c r="V1400" i="20"/>
  <c r="E1400" i="20"/>
  <c r="AH1398" i="20"/>
  <c r="V1398" i="20"/>
  <c r="E1398" i="20"/>
  <c r="AH1396" i="20"/>
  <c r="V1396" i="20"/>
  <c r="E1396" i="20"/>
  <c r="AH1394" i="20"/>
  <c r="V1394" i="20"/>
  <c r="E1394" i="20"/>
  <c r="AH1392" i="20"/>
  <c r="V1392" i="20"/>
  <c r="E1392" i="20"/>
  <c r="AH1390" i="20"/>
  <c r="V1390" i="20"/>
  <c r="E1390" i="20"/>
  <c r="AH1388" i="20"/>
  <c r="V1388" i="20"/>
  <c r="E1388" i="20"/>
  <c r="AH1386" i="20"/>
  <c r="V1386" i="20"/>
  <c r="E1386" i="20"/>
  <c r="AH1384" i="20"/>
  <c r="V1384" i="20"/>
  <c r="E1384" i="20"/>
  <c r="E1382" i="20"/>
  <c r="AH1380" i="20"/>
  <c r="V1380" i="20"/>
  <c r="E1380" i="20"/>
  <c r="E1378" i="20"/>
  <c r="AH1376" i="20"/>
  <c r="V1376" i="20"/>
  <c r="E1376" i="20"/>
  <c r="AH1374" i="20"/>
  <c r="V1374" i="20"/>
  <c r="E1374" i="20"/>
  <c r="AH1372" i="20"/>
  <c r="V1372" i="20"/>
  <c r="E1372" i="20"/>
  <c r="E1370" i="20"/>
  <c r="M1368" i="20"/>
  <c r="E1368" i="20"/>
  <c r="AH1366" i="20"/>
  <c r="V1366" i="20"/>
  <c r="E1366" i="20"/>
  <c r="AH1359" i="20"/>
  <c r="AH1358" i="20"/>
  <c r="Z1358" i="20"/>
  <c r="V1358" i="20"/>
  <c r="E1358" i="20"/>
  <c r="AH1351" i="20"/>
  <c r="V1351" i="20"/>
  <c r="E1351" i="20"/>
  <c r="AH1344" i="20"/>
  <c r="V1344" i="20"/>
  <c r="E1344" i="20"/>
  <c r="AH1337" i="20"/>
  <c r="V1337" i="20"/>
  <c r="E1337" i="20"/>
  <c r="AH1330" i="20"/>
  <c r="AH1329" i="20"/>
  <c r="Z1329" i="20"/>
  <c r="V1329" i="20"/>
  <c r="E1329" i="20"/>
  <c r="AH1322" i="20"/>
  <c r="V1322" i="20"/>
  <c r="E1322" i="20"/>
  <c r="AH1315" i="20"/>
  <c r="E1315" i="20"/>
  <c r="AH1308" i="20"/>
  <c r="V1308" i="20"/>
  <c r="E1308" i="20"/>
  <c r="AH1301" i="20"/>
  <c r="AH1300" i="20"/>
  <c r="Z1300" i="20"/>
  <c r="V1300" i="20"/>
  <c r="E1300" i="20"/>
  <c r="AH1293" i="20"/>
  <c r="V1293" i="20"/>
  <c r="E1293" i="20"/>
  <c r="AH1286" i="20"/>
  <c r="V1286" i="20"/>
  <c r="E1286" i="20"/>
  <c r="AH1279" i="20"/>
  <c r="V1279" i="20"/>
  <c r="E1279" i="20"/>
  <c r="M1277" i="20"/>
  <c r="E1277" i="20"/>
  <c r="E1275" i="20"/>
  <c r="AH1273" i="20"/>
  <c r="V1273" i="20"/>
  <c r="E1273" i="20"/>
  <c r="E1271" i="20"/>
  <c r="M1269" i="20"/>
  <c r="E1269" i="20"/>
  <c r="E1267" i="20"/>
  <c r="AH1265" i="20"/>
  <c r="V1265" i="20"/>
  <c r="E1265" i="20"/>
  <c r="E1263" i="20"/>
  <c r="AH1261" i="20"/>
  <c r="V1261" i="20"/>
  <c r="E1261" i="20"/>
  <c r="M1259" i="20"/>
  <c r="E1259" i="20"/>
  <c r="AH1257" i="20"/>
  <c r="V1257" i="20"/>
  <c r="E1257" i="20"/>
  <c r="AH1255" i="20"/>
  <c r="V1255" i="20"/>
  <c r="E1255" i="20"/>
  <c r="AH1253" i="20"/>
  <c r="V1253" i="20"/>
  <c r="E1253" i="20"/>
  <c r="E1251" i="20"/>
  <c r="AH1249" i="20"/>
  <c r="V1249" i="20"/>
  <c r="E1249" i="20"/>
  <c r="M1247" i="20"/>
  <c r="E1247" i="20"/>
  <c r="AH1245" i="20"/>
  <c r="V1245" i="20"/>
  <c r="E1245" i="20"/>
  <c r="AH1243" i="20"/>
  <c r="V1243" i="20"/>
  <c r="E1243" i="20"/>
  <c r="M1241" i="20"/>
  <c r="E1241" i="20"/>
  <c r="E1239" i="20"/>
  <c r="M1237" i="20"/>
  <c r="E1237" i="20"/>
  <c r="AH1235" i="20"/>
  <c r="V1235" i="20"/>
  <c r="E1235" i="20"/>
  <c r="M1233" i="20"/>
  <c r="E1233" i="20"/>
  <c r="E1231" i="20"/>
  <c r="M1229" i="20"/>
  <c r="E1229" i="20"/>
  <c r="E1227" i="20"/>
  <c r="M1225" i="20"/>
  <c r="E1225" i="20"/>
  <c r="E1223" i="20"/>
  <c r="AH1221" i="20"/>
  <c r="V1221" i="20"/>
  <c r="E1221" i="20"/>
  <c r="AH1214" i="20"/>
  <c r="V1214" i="20"/>
  <c r="E1214" i="20"/>
  <c r="AH1207" i="20"/>
  <c r="V1207" i="20"/>
  <c r="E1207" i="20"/>
  <c r="AH1200" i="20"/>
  <c r="V1200" i="20"/>
  <c r="E1200" i="20"/>
  <c r="AH1193" i="20"/>
  <c r="V1193" i="20"/>
  <c r="E1193" i="20"/>
  <c r="AH1186" i="20"/>
  <c r="V1186" i="20"/>
  <c r="E1186" i="20"/>
  <c r="AH1179" i="20"/>
  <c r="V1179" i="20"/>
  <c r="E1179" i="20"/>
  <c r="AH1172" i="20"/>
  <c r="V1172" i="20"/>
  <c r="E1172" i="20"/>
  <c r="AH1165" i="20"/>
  <c r="AH1164" i="20"/>
  <c r="Z1164" i="20"/>
  <c r="V1164" i="20"/>
  <c r="E1164" i="20"/>
  <c r="AH1157" i="20"/>
  <c r="AH1156" i="20"/>
  <c r="Z1156" i="20"/>
  <c r="V1156" i="20"/>
  <c r="E1156" i="20"/>
  <c r="AH1149" i="20"/>
  <c r="AH1148" i="20"/>
  <c r="Z1148" i="20"/>
  <c r="V1148" i="20"/>
  <c r="E1148" i="20"/>
  <c r="AH1141" i="20"/>
  <c r="AH1140" i="20"/>
  <c r="V1140" i="20"/>
  <c r="E1140" i="20"/>
  <c r="M1133" i="20"/>
  <c r="E1133" i="20"/>
  <c r="E1126" i="20"/>
  <c r="M1119" i="20"/>
  <c r="E1119" i="20"/>
  <c r="E1112" i="20"/>
  <c r="Q1105" i="20"/>
  <c r="P1105" i="20"/>
  <c r="M1105" i="20"/>
  <c r="E1105" i="20"/>
  <c r="AH1098" i="20"/>
  <c r="V1098" i="20"/>
  <c r="E1098" i="20"/>
  <c r="AH1091" i="20"/>
  <c r="V1091" i="20"/>
  <c r="E1091" i="20"/>
  <c r="AH1084" i="20"/>
  <c r="V1084" i="20"/>
  <c r="E1084" i="20"/>
  <c r="AH1077" i="20"/>
  <c r="V1077" i="20"/>
  <c r="E1077" i="20"/>
  <c r="AH1070" i="20"/>
  <c r="V1070" i="20"/>
  <c r="E1070" i="20"/>
  <c r="AH1063" i="20"/>
  <c r="V1063" i="20"/>
  <c r="E1063" i="20"/>
  <c r="AH1056" i="20"/>
  <c r="V1056" i="20"/>
  <c r="E1056" i="20"/>
  <c r="V1048" i="20"/>
  <c r="E1048" i="20"/>
  <c r="AH1041" i="20"/>
  <c r="V1041" i="20"/>
  <c r="E1041" i="20"/>
  <c r="AH1034" i="20"/>
  <c r="V1034" i="20"/>
  <c r="E1034" i="20"/>
  <c r="AH1027" i="20"/>
  <c r="V1027" i="20"/>
  <c r="E1027" i="20"/>
  <c r="AH1020" i="20"/>
  <c r="V1020" i="20"/>
  <c r="E1020" i="20"/>
  <c r="P1013" i="20"/>
  <c r="E1013" i="20"/>
  <c r="AH1006" i="20"/>
  <c r="E1006" i="20"/>
  <c r="AH999" i="20"/>
  <c r="V999" i="20"/>
  <c r="E999" i="20"/>
  <c r="AH992" i="20"/>
  <c r="V992" i="20"/>
  <c r="E992" i="20"/>
  <c r="Q985" i="20"/>
  <c r="E985" i="20"/>
  <c r="Q978" i="20"/>
  <c r="P978" i="20"/>
  <c r="M978" i="20"/>
  <c r="E978" i="20"/>
  <c r="M971" i="20"/>
  <c r="E971" i="20"/>
  <c r="Q964" i="20"/>
  <c r="P964" i="20"/>
  <c r="M964" i="20"/>
  <c r="E964" i="20"/>
  <c r="V957" i="20"/>
  <c r="E957" i="20"/>
  <c r="AH950" i="20"/>
  <c r="V950" i="20"/>
  <c r="E950" i="20"/>
  <c r="AH943" i="20"/>
  <c r="V943" i="20"/>
  <c r="E943" i="20"/>
  <c r="Q936" i="20"/>
  <c r="P936" i="20"/>
  <c r="M936" i="20"/>
  <c r="E936" i="20"/>
  <c r="AH929" i="20"/>
  <c r="V929" i="20"/>
  <c r="E929" i="20"/>
  <c r="AH922" i="20"/>
  <c r="V922" i="20"/>
  <c r="E922" i="20"/>
  <c r="AH915" i="20"/>
  <c r="V915" i="20"/>
  <c r="E915" i="20"/>
  <c r="AH908" i="20"/>
  <c r="V908" i="20"/>
  <c r="E908" i="20"/>
  <c r="AH901" i="20"/>
  <c r="V901" i="20"/>
  <c r="E901" i="20"/>
  <c r="V893" i="20"/>
  <c r="E893" i="20"/>
  <c r="AH886" i="20"/>
  <c r="V886" i="20"/>
  <c r="E886" i="20"/>
  <c r="AH879" i="20"/>
  <c r="V879" i="20"/>
  <c r="E879" i="20"/>
  <c r="AH872" i="20"/>
  <c r="V872" i="20"/>
  <c r="E872" i="20"/>
  <c r="AH865" i="20"/>
  <c r="V865" i="20"/>
  <c r="E865" i="20"/>
  <c r="AH858" i="20"/>
  <c r="V858" i="20"/>
  <c r="E858" i="20"/>
  <c r="AH851" i="20"/>
  <c r="V851" i="20"/>
  <c r="E851" i="20"/>
  <c r="AH844" i="20"/>
  <c r="V844" i="20"/>
  <c r="E844" i="20"/>
  <c r="AH837" i="20"/>
  <c r="V837" i="20"/>
  <c r="E837" i="20"/>
  <c r="AH830" i="20"/>
  <c r="V830" i="20"/>
  <c r="E830" i="20"/>
  <c r="AH823" i="20"/>
  <c r="V823" i="20"/>
  <c r="E823" i="20"/>
  <c r="P816" i="20"/>
  <c r="E816" i="20"/>
  <c r="AH809" i="20"/>
  <c r="V809" i="20"/>
  <c r="E809" i="20"/>
  <c r="Q802" i="20"/>
  <c r="M802" i="20"/>
  <c r="E802" i="20"/>
  <c r="Q795" i="20"/>
  <c r="P795" i="20"/>
  <c r="M795" i="20"/>
  <c r="E795" i="20"/>
  <c r="Q788" i="20"/>
  <c r="M788" i="20"/>
  <c r="E788" i="20"/>
  <c r="AH781" i="20"/>
  <c r="E781" i="20"/>
  <c r="AH774" i="20"/>
  <c r="V774" i="20"/>
  <c r="E774" i="20"/>
  <c r="AH767" i="20"/>
  <c r="V767" i="20"/>
  <c r="E767" i="20"/>
  <c r="AH760" i="20"/>
  <c r="V760" i="20"/>
  <c r="E760" i="20"/>
  <c r="AH753" i="20"/>
  <c r="V753" i="20"/>
  <c r="E753" i="20"/>
  <c r="V745" i="20"/>
  <c r="E745" i="20"/>
  <c r="AH738" i="20"/>
  <c r="V738" i="20"/>
  <c r="E738" i="20"/>
  <c r="AH731" i="20"/>
  <c r="V731" i="20"/>
  <c r="E731" i="20"/>
  <c r="AH724" i="20"/>
  <c r="V724" i="20"/>
  <c r="E724" i="20"/>
  <c r="AH717" i="20"/>
  <c r="V717" i="20"/>
  <c r="E717" i="20"/>
  <c r="AH710" i="20"/>
  <c r="V710" i="20"/>
  <c r="E710" i="20"/>
  <c r="AH703" i="20"/>
  <c r="V703" i="20"/>
  <c r="E703" i="20"/>
  <c r="AH696" i="20"/>
  <c r="V696" i="20"/>
  <c r="E696" i="20"/>
  <c r="AH694" i="20"/>
  <c r="V694" i="20"/>
  <c r="E694" i="20"/>
  <c r="AH692" i="20"/>
  <c r="V692" i="20"/>
  <c r="E692" i="20"/>
  <c r="AH690" i="20"/>
  <c r="V690" i="20"/>
  <c r="E690" i="20"/>
  <c r="AH688" i="20"/>
  <c r="V688" i="20"/>
  <c r="E688" i="20"/>
  <c r="AH686" i="20"/>
  <c r="V686" i="20"/>
  <c r="E686" i="20"/>
  <c r="AH684" i="20"/>
  <c r="V684" i="20"/>
  <c r="E684" i="20"/>
  <c r="AH682" i="20"/>
  <c r="V682" i="20"/>
  <c r="E682" i="20"/>
  <c r="AH680" i="20"/>
  <c r="V680" i="20"/>
  <c r="E680" i="20"/>
  <c r="AH678" i="20"/>
  <c r="V678" i="20"/>
  <c r="E678" i="20"/>
  <c r="AH676" i="20"/>
  <c r="V676" i="20"/>
  <c r="E676" i="20"/>
  <c r="AH674" i="20"/>
  <c r="V674" i="20"/>
  <c r="E674" i="20"/>
  <c r="M672" i="20"/>
  <c r="E672" i="20"/>
  <c r="AH670" i="20"/>
  <c r="V670" i="20"/>
  <c r="E670" i="20"/>
  <c r="M668" i="20"/>
  <c r="E668" i="20"/>
  <c r="AH666" i="20"/>
  <c r="V666" i="20"/>
  <c r="E666" i="20"/>
  <c r="M664" i="20"/>
  <c r="E664" i="20"/>
  <c r="E662" i="20"/>
  <c r="M660" i="20"/>
  <c r="E660" i="20"/>
  <c r="E658" i="20"/>
  <c r="AH656" i="20"/>
  <c r="V656" i="20"/>
  <c r="E656" i="20"/>
  <c r="E655" i="20"/>
  <c r="AH648" i="20"/>
  <c r="V648" i="20"/>
  <c r="E648" i="20"/>
  <c r="AH641" i="20"/>
  <c r="V641" i="20"/>
  <c r="E641" i="20"/>
  <c r="AH634" i="20"/>
  <c r="V634" i="20"/>
  <c r="E634" i="20"/>
  <c r="AH630" i="20"/>
  <c r="V630" i="20"/>
  <c r="AH628" i="20"/>
  <c r="V628" i="20"/>
  <c r="E628" i="20"/>
  <c r="M626" i="20"/>
  <c r="E626" i="20"/>
  <c r="AH624" i="20"/>
  <c r="V624" i="20"/>
  <c r="E624" i="20"/>
  <c r="M622" i="20"/>
  <c r="E622" i="20"/>
  <c r="AH620" i="20"/>
  <c r="V620" i="20"/>
  <c r="E620" i="20"/>
  <c r="M618" i="20"/>
  <c r="E618" i="20"/>
  <c r="AH616" i="20"/>
  <c r="V616" i="20"/>
  <c r="E616" i="20"/>
  <c r="M614" i="20"/>
  <c r="E614" i="20"/>
  <c r="AH612" i="20"/>
  <c r="V612" i="20"/>
  <c r="E612" i="20"/>
  <c r="M610" i="20"/>
  <c r="E610" i="20"/>
  <c r="E608" i="20"/>
  <c r="AH606" i="20"/>
  <c r="V606" i="20"/>
  <c r="E606" i="20"/>
  <c r="M604" i="20"/>
  <c r="E604" i="20"/>
  <c r="AH597" i="20"/>
  <c r="V597" i="20"/>
  <c r="E597" i="20"/>
  <c r="AH590" i="20"/>
  <c r="V590" i="20"/>
  <c r="E590" i="20"/>
  <c r="AH583" i="20"/>
  <c r="V583" i="20"/>
  <c r="E583" i="20"/>
  <c r="AH576" i="20"/>
  <c r="V576" i="20"/>
  <c r="E576" i="20"/>
  <c r="AH569" i="20"/>
  <c r="V569" i="20"/>
  <c r="E569" i="20"/>
  <c r="AH562" i="20"/>
  <c r="V562" i="20"/>
  <c r="E562" i="20"/>
  <c r="AH555" i="20"/>
  <c r="V555" i="20"/>
  <c r="E555" i="20"/>
  <c r="AH553" i="20"/>
  <c r="V553" i="20"/>
  <c r="E553" i="20"/>
  <c r="M551" i="20"/>
  <c r="E551" i="20"/>
  <c r="AH549" i="20"/>
  <c r="V549" i="20"/>
  <c r="E549" i="20"/>
  <c r="AH547" i="20"/>
  <c r="V547" i="20"/>
  <c r="E547" i="20"/>
  <c r="M546" i="20"/>
  <c r="E546" i="20"/>
  <c r="AH545" i="20"/>
  <c r="V545" i="20"/>
  <c r="E545" i="20"/>
  <c r="E543" i="20"/>
  <c r="AH541" i="20"/>
  <c r="V541" i="20"/>
  <c r="E541" i="20"/>
  <c r="AH539" i="20"/>
  <c r="V539" i="20"/>
  <c r="E539" i="20"/>
  <c r="AH537" i="20"/>
  <c r="V537" i="20"/>
  <c r="E537" i="20"/>
  <c r="AH535" i="20"/>
  <c r="V535" i="20"/>
  <c r="E535" i="20"/>
  <c r="M533" i="20"/>
  <c r="E533" i="20"/>
  <c r="AH531" i="20"/>
  <c r="V531" i="20"/>
  <c r="E531" i="20"/>
  <c r="AH529" i="20"/>
  <c r="V529" i="20"/>
  <c r="E529" i="20"/>
  <c r="AH527" i="20"/>
  <c r="V527" i="20"/>
  <c r="E527" i="20"/>
  <c r="AH525" i="20"/>
  <c r="V525" i="20"/>
  <c r="E525" i="20"/>
  <c r="AH523" i="20"/>
  <c r="V523" i="20"/>
  <c r="E523" i="20"/>
  <c r="AH521" i="20"/>
  <c r="V521" i="20"/>
  <c r="E521" i="20"/>
  <c r="AH519" i="20"/>
  <c r="V519" i="20"/>
  <c r="E519" i="20"/>
  <c r="AH517" i="20"/>
  <c r="V517" i="20"/>
  <c r="E517" i="20"/>
  <c r="AH515" i="20"/>
  <c r="V515" i="20"/>
  <c r="E515" i="20"/>
  <c r="M513" i="20"/>
  <c r="E513" i="20"/>
  <c r="AH511" i="20"/>
  <c r="V511" i="20"/>
  <c r="E511" i="20"/>
  <c r="M509" i="20"/>
  <c r="E509" i="20"/>
  <c r="AH502" i="20"/>
  <c r="V502" i="20"/>
  <c r="E502" i="20"/>
  <c r="AH495" i="20"/>
  <c r="V495" i="20"/>
  <c r="E495" i="20"/>
  <c r="AH488" i="20"/>
  <c r="V488" i="20"/>
  <c r="E488" i="20"/>
  <c r="AH481" i="20"/>
  <c r="V481" i="20"/>
  <c r="E481" i="20"/>
  <c r="AH474" i="20"/>
  <c r="V474" i="20"/>
  <c r="E474" i="20"/>
  <c r="AH467" i="20"/>
  <c r="V467" i="20"/>
  <c r="E467" i="20"/>
  <c r="AH460" i="20"/>
  <c r="V460" i="20"/>
  <c r="E460" i="20"/>
  <c r="AH458" i="20"/>
  <c r="V458" i="20"/>
  <c r="E458" i="20"/>
  <c r="E456" i="20"/>
  <c r="AH454" i="20"/>
  <c r="V454" i="20"/>
  <c r="E454" i="20"/>
  <c r="AH452" i="20"/>
  <c r="V452" i="20"/>
  <c r="E452" i="20"/>
  <c r="M450" i="20"/>
  <c r="E450" i="20"/>
  <c r="E448" i="20"/>
  <c r="AH446" i="20"/>
  <c r="V446" i="20"/>
  <c r="E446" i="20"/>
  <c r="AH444" i="20"/>
  <c r="V444" i="20"/>
  <c r="E444" i="20"/>
  <c r="AH442" i="20"/>
  <c r="V442" i="20"/>
  <c r="E442" i="20"/>
  <c r="M440" i="20"/>
  <c r="E440" i="20"/>
  <c r="M438" i="20"/>
  <c r="E438" i="20"/>
  <c r="AH436" i="20"/>
  <c r="V436" i="20"/>
  <c r="E436" i="20"/>
  <c r="M434" i="20"/>
  <c r="E434" i="20"/>
  <c r="AH432" i="20"/>
  <c r="V432" i="20"/>
  <c r="E432" i="20"/>
  <c r="AH430" i="20"/>
  <c r="V430" i="20"/>
  <c r="E430" i="20"/>
  <c r="AH428" i="20"/>
  <c r="V428" i="20"/>
  <c r="E428" i="20"/>
  <c r="AH426" i="20"/>
  <c r="V426" i="20"/>
  <c r="E426" i="20"/>
  <c r="AH424" i="20"/>
  <c r="V424" i="20"/>
  <c r="E424" i="20"/>
  <c r="AH422" i="20"/>
  <c r="V422" i="20"/>
  <c r="E422" i="20"/>
  <c r="AH418" i="20"/>
  <c r="V418" i="20"/>
  <c r="E418" i="20"/>
  <c r="E416" i="20"/>
  <c r="AH414" i="20"/>
  <c r="V414" i="20"/>
  <c r="E414" i="20"/>
  <c r="AH407" i="20"/>
  <c r="V407" i="20"/>
  <c r="E407" i="20"/>
  <c r="AH400" i="20"/>
  <c r="V400" i="20"/>
  <c r="E400" i="20"/>
  <c r="AH393" i="20"/>
  <c r="V393" i="20"/>
  <c r="E393" i="20"/>
  <c r="AH386" i="20"/>
  <c r="V386" i="20"/>
  <c r="E386" i="20"/>
  <c r="AH379" i="20"/>
  <c r="E379" i="20"/>
  <c r="AH372" i="20"/>
  <c r="V372" i="20"/>
  <c r="E372" i="20"/>
  <c r="AH365" i="20"/>
  <c r="V365" i="20"/>
  <c r="E365" i="20"/>
  <c r="AH363" i="20"/>
  <c r="V363" i="20"/>
  <c r="E363" i="20"/>
  <c r="M361" i="20"/>
  <c r="E361" i="20"/>
  <c r="AH359" i="20"/>
  <c r="V359" i="20"/>
  <c r="E359" i="20"/>
  <c r="AH357" i="20"/>
  <c r="V357" i="20"/>
  <c r="E357" i="20"/>
  <c r="M355" i="20"/>
  <c r="E355" i="20"/>
  <c r="AH353" i="20"/>
  <c r="V353" i="20"/>
  <c r="E353" i="20"/>
  <c r="M351" i="20"/>
  <c r="E351" i="20"/>
  <c r="AH344" i="20"/>
  <c r="V344" i="20"/>
  <c r="AH337" i="20"/>
  <c r="V337" i="20"/>
  <c r="E337" i="20"/>
  <c r="AH330" i="20"/>
  <c r="V330" i="20"/>
  <c r="E330" i="20"/>
  <c r="AH323" i="20"/>
  <c r="V323" i="20"/>
  <c r="E323" i="20"/>
  <c r="AH316" i="20"/>
  <c r="V316" i="20"/>
  <c r="E316" i="20"/>
  <c r="AH309" i="20"/>
  <c r="V309" i="20"/>
  <c r="E309" i="20"/>
  <c r="AH302" i="20"/>
  <c r="V302" i="20"/>
  <c r="E302" i="20"/>
  <c r="AH295" i="20"/>
  <c r="AH294" i="20"/>
  <c r="Z294" i="20"/>
  <c r="V294" i="20"/>
  <c r="AH287" i="20"/>
  <c r="V287" i="20"/>
  <c r="AH280" i="20"/>
  <c r="V280" i="20"/>
  <c r="AH273" i="20"/>
  <c r="V273" i="20"/>
  <c r="AH266" i="20"/>
  <c r="AH265" i="20"/>
  <c r="Z265" i="20"/>
  <c r="V265" i="20"/>
  <c r="AH258" i="20"/>
  <c r="V258" i="20"/>
  <c r="AH251" i="20"/>
  <c r="V251" i="20"/>
  <c r="E251" i="20"/>
  <c r="AH244" i="20"/>
  <c r="V244" i="20"/>
  <c r="E244" i="20"/>
  <c r="AH237" i="20"/>
  <c r="AH236" i="20"/>
  <c r="Z236" i="20"/>
  <c r="V236" i="20"/>
  <c r="E236" i="20"/>
  <c r="AH229" i="20"/>
  <c r="V229" i="20"/>
  <c r="E229" i="20"/>
  <c r="AH222" i="20"/>
  <c r="V222" i="20"/>
  <c r="E222" i="20"/>
  <c r="AH215" i="20"/>
  <c r="V215" i="20"/>
  <c r="E215" i="20"/>
  <c r="AH208" i="20"/>
  <c r="AH207" i="20"/>
  <c r="Z207" i="20"/>
  <c r="E207" i="20"/>
  <c r="AH200" i="20"/>
  <c r="V200" i="20"/>
  <c r="E200" i="20"/>
  <c r="AH193" i="20"/>
  <c r="V193" i="20"/>
  <c r="E193" i="20"/>
  <c r="AH186" i="20"/>
  <c r="V186" i="20"/>
  <c r="E186" i="20"/>
  <c r="AH184" i="20"/>
  <c r="V184" i="20"/>
  <c r="E184" i="20"/>
  <c r="AH182" i="20"/>
  <c r="V182" i="20"/>
  <c r="E182" i="20"/>
  <c r="AH180" i="20"/>
  <c r="V180" i="20"/>
  <c r="E180" i="20"/>
  <c r="AH178" i="20"/>
  <c r="V178" i="20"/>
  <c r="E178" i="20"/>
  <c r="AH176" i="20"/>
  <c r="V176" i="20"/>
  <c r="E176" i="20"/>
  <c r="Z173" i="20"/>
  <c r="V173" i="20"/>
  <c r="E173" i="20"/>
  <c r="AH171" i="20"/>
  <c r="V171" i="20"/>
  <c r="E171" i="20"/>
  <c r="AH169" i="20"/>
  <c r="V169" i="20"/>
  <c r="E169" i="20"/>
  <c r="AH167" i="20"/>
  <c r="V167" i="20"/>
  <c r="E167" i="20"/>
  <c r="AH165" i="20"/>
  <c r="V165" i="20"/>
  <c r="E165" i="20"/>
  <c r="AH163" i="20"/>
  <c r="V163" i="20"/>
  <c r="E163" i="20"/>
  <c r="AH161" i="20"/>
  <c r="V161" i="20"/>
  <c r="E161" i="20"/>
  <c r="AH159" i="20"/>
  <c r="V159" i="20"/>
  <c r="E159" i="20"/>
  <c r="AH157" i="20"/>
  <c r="V157" i="20"/>
  <c r="E157" i="20"/>
  <c r="AH155" i="20"/>
  <c r="V155" i="20"/>
  <c r="E155" i="20"/>
  <c r="AH153" i="20"/>
  <c r="V153" i="20"/>
  <c r="E153" i="20"/>
  <c r="AH150" i="20"/>
  <c r="AD150" i="20"/>
  <c r="E150" i="20"/>
  <c r="AH148" i="20"/>
  <c r="AD148" i="20"/>
  <c r="E148" i="20"/>
  <c r="M146" i="20"/>
  <c r="M145" i="20"/>
  <c r="M144" i="20"/>
  <c r="M142" i="20"/>
  <c r="M140" i="20"/>
  <c r="M138" i="20"/>
  <c r="AH135" i="20"/>
  <c r="E135" i="20"/>
  <c r="AH132" i="20"/>
  <c r="V132" i="20"/>
  <c r="E132" i="20"/>
  <c r="AH129" i="20"/>
  <c r="V129" i="20"/>
  <c r="E129" i="20"/>
  <c r="Q124" i="20"/>
  <c r="M124" i="20"/>
  <c r="E124" i="20"/>
  <c r="AH120" i="20"/>
  <c r="E120" i="20"/>
  <c r="AH116" i="20"/>
  <c r="AH115" i="20"/>
  <c r="Z115" i="20"/>
  <c r="V115" i="20"/>
  <c r="E115" i="20"/>
  <c r="AH111" i="20"/>
  <c r="V111" i="20"/>
  <c r="E111" i="20"/>
  <c r="AH107" i="20"/>
  <c r="V107" i="20"/>
  <c r="E107" i="20"/>
  <c r="E103" i="20"/>
  <c r="AH99" i="20"/>
  <c r="V99" i="20"/>
  <c r="E99" i="20"/>
  <c r="AH95" i="20"/>
  <c r="V95" i="20"/>
  <c r="E95" i="20"/>
  <c r="AH93" i="20"/>
  <c r="V93" i="20"/>
  <c r="E93" i="20"/>
  <c r="AH91" i="20"/>
  <c r="V91" i="20"/>
  <c r="E91" i="20"/>
  <c r="AH89" i="20"/>
  <c r="V89" i="20"/>
  <c r="E89" i="20"/>
  <c r="AH87" i="20"/>
  <c r="V87" i="20"/>
  <c r="E87" i="20"/>
  <c r="AH85" i="20"/>
  <c r="V85" i="20"/>
  <c r="E85" i="20"/>
  <c r="AH83" i="20"/>
  <c r="V83" i="20"/>
  <c r="E83" i="20"/>
  <c r="AH81" i="20"/>
  <c r="AH80" i="20"/>
  <c r="V80" i="20"/>
  <c r="E80" i="20"/>
  <c r="AH78" i="20"/>
  <c r="V78" i="20"/>
  <c r="E78" i="20"/>
  <c r="AH76" i="20"/>
  <c r="V76" i="20"/>
  <c r="E76" i="20"/>
  <c r="AH74" i="20"/>
  <c r="V74" i="20"/>
  <c r="E74" i="20"/>
  <c r="AH72" i="20"/>
  <c r="V72" i="20"/>
  <c r="E72" i="20"/>
  <c r="AH70" i="20"/>
  <c r="V70" i="20"/>
  <c r="E70" i="20"/>
  <c r="AH68" i="20"/>
  <c r="V68" i="20"/>
  <c r="E68" i="20"/>
  <c r="AH66" i="20"/>
  <c r="V66" i="20"/>
  <c r="E66" i="20"/>
  <c r="AH64" i="20"/>
  <c r="V64" i="20"/>
  <c r="E64" i="20"/>
  <c r="AH62" i="20"/>
  <c r="V62" i="20"/>
  <c r="E62" i="20"/>
  <c r="AH59" i="20"/>
  <c r="AH58" i="20"/>
  <c r="AH57" i="20"/>
  <c r="E57" i="20"/>
  <c r="AH54" i="20"/>
  <c r="V54" i="20"/>
  <c r="E54" i="20"/>
  <c r="AH51" i="20"/>
  <c r="AH50" i="20"/>
  <c r="V50" i="20"/>
  <c r="E50" i="20"/>
  <c r="AH47" i="20"/>
  <c r="V47" i="20"/>
  <c r="E47" i="20"/>
  <c r="AH44" i="20"/>
  <c r="V44" i="20"/>
  <c r="E44" i="20"/>
  <c r="AH41" i="20"/>
  <c r="V41" i="20"/>
  <c r="E41" i="20"/>
  <c r="AH38" i="20"/>
  <c r="V38" i="20"/>
  <c r="E38" i="20"/>
  <c r="AH35" i="20"/>
  <c r="V35" i="20"/>
  <c r="E35" i="20"/>
  <c r="AH32" i="20"/>
  <c r="V32" i="20"/>
  <c r="E32" i="20"/>
  <c r="AH29" i="20"/>
  <c r="V29" i="20"/>
  <c r="E29" i="20"/>
  <c r="AH26" i="20"/>
  <c r="V26" i="20"/>
  <c r="E26" i="20"/>
  <c r="AH23" i="20"/>
  <c r="V23" i="20"/>
  <c r="E23" i="20"/>
  <c r="AH20" i="20"/>
  <c r="V20" i="20"/>
  <c r="E20" i="20"/>
  <c r="AH17" i="20"/>
  <c r="V17" i="20"/>
  <c r="E17" i="20"/>
  <c r="AH16" i="20"/>
  <c r="Z13" i="20"/>
  <c r="V13" i="20"/>
  <c r="E13" i="20"/>
  <c r="AH10" i="20"/>
  <c r="V10" i="20"/>
  <c r="E10" i="20"/>
  <c r="AH9" i="20"/>
  <c r="AH8" i="20"/>
  <c r="AH7" i="20"/>
  <c r="E7" i="20"/>
  <c r="AH3" i="20"/>
  <c r="AH2" i="20"/>
  <c r="E2" i="20"/>
  <c r="Q1013" i="20" l="1"/>
  <c r="M1013" i="20"/>
  <c r="Q1947" i="20"/>
  <c r="M1947" i="20"/>
  <c r="P1947" i="20"/>
  <c r="P124" i="20"/>
  <c r="M816" i="20"/>
  <c r="Q971" i="20"/>
  <c r="M985" i="20"/>
  <c r="Q1566" i="20"/>
  <c r="V2376" i="10" l="1"/>
  <c r="F2" i="13"/>
  <c r="F3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9" i="13"/>
  <c r="F30" i="13"/>
  <c r="F31" i="13"/>
  <c r="F34" i="13"/>
  <c r="F52" i="13"/>
  <c r="F53" i="13"/>
  <c r="F61" i="13"/>
  <c r="F62" i="13"/>
  <c r="F79" i="13"/>
  <c r="F80" i="13"/>
  <c r="F87" i="13"/>
  <c r="F115" i="13"/>
  <c r="F117" i="13"/>
  <c r="F120" i="13"/>
  <c r="F125" i="13"/>
  <c r="F133" i="13"/>
  <c r="F134" i="13"/>
  <c r="F135" i="13"/>
  <c r="F139" i="13"/>
  <c r="F143" i="13"/>
  <c r="F145" i="13"/>
  <c r="F149" i="13"/>
  <c r="F150" i="13"/>
  <c r="F151" i="13"/>
  <c r="F153" i="13"/>
  <c r="F156" i="13"/>
  <c r="F158" i="13"/>
  <c r="F159" i="13"/>
  <c r="F160" i="13"/>
  <c r="F163" i="13"/>
  <c r="F164" i="13"/>
  <c r="F168" i="13"/>
  <c r="F173" i="13"/>
  <c r="F178" i="13"/>
  <c r="F180" i="13"/>
  <c r="F181" i="13"/>
  <c r="F184" i="13"/>
  <c r="F185" i="13"/>
  <c r="F188" i="13"/>
  <c r="F189" i="13"/>
  <c r="F192" i="13"/>
  <c r="F193" i="13"/>
  <c r="F196" i="13"/>
  <c r="F197" i="13"/>
  <c r="F200" i="13"/>
  <c r="F201" i="13"/>
  <c r="F204" i="13"/>
  <c r="F205" i="13"/>
  <c r="F208" i="13"/>
  <c r="F209" i="13"/>
  <c r="F212" i="13"/>
  <c r="F215" i="13"/>
  <c r="F216" i="13"/>
  <c r="F220" i="13"/>
  <c r="F225" i="13"/>
  <c r="F230" i="13"/>
  <c r="F234" i="13"/>
  <c r="F235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4" i="13"/>
  <c r="F259" i="13"/>
  <c r="F261" i="13"/>
  <c r="F265" i="13"/>
  <c r="F270" i="13"/>
  <c r="F272" i="13"/>
  <c r="F274" i="13"/>
  <c r="F275" i="13"/>
  <c r="F276" i="13"/>
  <c r="F278" i="13"/>
  <c r="F279" i="13"/>
  <c r="F281" i="13"/>
  <c r="F282" i="13"/>
  <c r="F283" i="13"/>
  <c r="F284" i="13"/>
  <c r="F287" i="13"/>
  <c r="F288" i="13"/>
  <c r="F289" i="13"/>
  <c r="F290" i="13"/>
  <c r="F292" i="13"/>
  <c r="F293" i="13"/>
  <c r="F294" i="13"/>
  <c r="F295" i="13"/>
  <c r="F296" i="13"/>
  <c r="F297" i="13"/>
  <c r="F298" i="13"/>
  <c r="F299" i="13"/>
  <c r="F300" i="13"/>
  <c r="F301" i="13"/>
  <c r="F303" i="13"/>
  <c r="F305" i="13"/>
  <c r="F306" i="13"/>
  <c r="F313" i="13"/>
  <c r="F314" i="13"/>
  <c r="F321" i="13"/>
  <c r="F322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53" i="13"/>
  <c r="F355" i="13"/>
  <c r="F360" i="13"/>
  <c r="F364" i="13"/>
  <c r="F366" i="13"/>
  <c r="F370" i="13"/>
  <c r="F371" i="13"/>
  <c r="F372" i="13"/>
  <c r="F374" i="13"/>
  <c r="F377" i="13"/>
  <c r="F378" i="13"/>
  <c r="F379" i="13"/>
  <c r="F380" i="13"/>
  <c r="F383" i="13"/>
  <c r="F385" i="13"/>
  <c r="F386" i="13"/>
  <c r="F387" i="13"/>
  <c r="F388" i="13"/>
  <c r="F392" i="13"/>
  <c r="F393" i="13"/>
  <c r="F394" i="13"/>
  <c r="F396" i="13"/>
  <c r="F398" i="13"/>
  <c r="F399" i="13"/>
  <c r="F401" i="13"/>
  <c r="F402" i="13"/>
  <c r="F404" i="13"/>
  <c r="F406" i="13"/>
  <c r="F407" i="13"/>
  <c r="F409" i="13"/>
  <c r="F410" i="13"/>
  <c r="F420" i="13"/>
  <c r="F422" i="13"/>
  <c r="F423" i="13"/>
  <c r="F424" i="13"/>
  <c r="F438" i="13"/>
  <c r="F440" i="13"/>
  <c r="F443" i="13"/>
  <c r="F486" i="13"/>
  <c r="F488" i="13"/>
  <c r="F489" i="13"/>
  <c r="F493" i="13"/>
  <c r="F495" i="13"/>
  <c r="F496" i="13"/>
  <c r="F498" i="13"/>
  <c r="F499" i="13"/>
  <c r="F501" i="13"/>
  <c r="Y1280" i="10"/>
  <c r="Y1281" i="10"/>
  <c r="Y1282" i="10"/>
  <c r="Y1283" i="10"/>
  <c r="Y1284" i="10"/>
  <c r="T1280" i="10"/>
  <c r="T1281" i="10"/>
  <c r="T1282" i="10"/>
  <c r="T1283" i="10"/>
  <c r="T1284" i="10"/>
  <c r="Y1271" i="10"/>
  <c r="Y1272" i="10"/>
  <c r="Y1273" i="10"/>
  <c r="Y1274" i="10"/>
  <c r="Y1275" i="10"/>
  <c r="Y1276" i="10"/>
  <c r="Y1277" i="10"/>
  <c r="Y1278" i="10"/>
  <c r="T1271" i="10"/>
  <c r="T1272" i="10"/>
  <c r="T1273" i="10"/>
  <c r="T1274" i="10"/>
  <c r="T1275" i="10"/>
  <c r="T1276" i="10"/>
  <c r="T1277" i="10"/>
  <c r="T1278" i="10"/>
  <c r="Y1253" i="10"/>
  <c r="Y1254" i="10"/>
  <c r="Y1255" i="10"/>
  <c r="Y1256" i="10"/>
  <c r="Y1257" i="10"/>
  <c r="Y1258" i="10"/>
  <c r="Y1259" i="10"/>
  <c r="Y1260" i="10"/>
  <c r="T1253" i="10"/>
  <c r="T1254" i="10"/>
  <c r="T1255" i="10"/>
  <c r="T1256" i="10"/>
  <c r="T1257" i="10"/>
  <c r="T1258" i="10"/>
  <c r="T1259" i="10"/>
  <c r="T1260" i="10"/>
  <c r="Y1233" i="10"/>
  <c r="Y1234" i="10"/>
  <c r="Y1235" i="10"/>
  <c r="Y1236" i="10"/>
  <c r="Y1237" i="10"/>
  <c r="Y1238" i="10"/>
  <c r="Y1239" i="10"/>
  <c r="Y1240" i="10"/>
  <c r="Y1241" i="10"/>
  <c r="Y1242" i="10"/>
  <c r="T1233" i="10"/>
  <c r="T1234" i="10"/>
  <c r="T1235" i="10"/>
  <c r="T1236" i="10"/>
  <c r="T1237" i="10"/>
  <c r="T1238" i="10"/>
  <c r="T1239" i="10"/>
  <c r="T1240" i="10"/>
  <c r="T1241" i="10"/>
  <c r="T1242" i="10"/>
  <c r="Y1222" i="10"/>
  <c r="Y1223" i="10"/>
  <c r="Y1224" i="10"/>
  <c r="Y1225" i="10"/>
  <c r="Y1226" i="10"/>
  <c r="Y1227" i="10"/>
  <c r="Y1228" i="10"/>
  <c r="Y1229" i="10"/>
  <c r="Y1230" i="10"/>
  <c r="Y1231" i="10"/>
  <c r="T1222" i="10"/>
  <c r="T1223" i="10"/>
  <c r="T1224" i="10"/>
  <c r="T1225" i="10"/>
  <c r="T1226" i="10"/>
  <c r="T1227" i="10"/>
  <c r="T1228" i="10"/>
  <c r="T1229" i="10"/>
  <c r="T1230" i="10"/>
  <c r="T1231" i="10"/>
  <c r="Y1211" i="10"/>
  <c r="Y1212" i="10"/>
  <c r="Y1213" i="10"/>
  <c r="Y1214" i="10"/>
  <c r="Y1215" i="10"/>
  <c r="Y1216" i="10"/>
  <c r="Y1217" i="10"/>
  <c r="Y1218" i="10"/>
  <c r="Y1219" i="10"/>
  <c r="Y1220" i="10"/>
  <c r="T1211" i="10"/>
  <c r="T1212" i="10"/>
  <c r="T1213" i="10"/>
  <c r="T1214" i="10"/>
  <c r="T1215" i="10"/>
  <c r="T1216" i="10"/>
  <c r="T1217" i="10"/>
  <c r="T1218" i="10"/>
  <c r="T1219" i="10"/>
  <c r="T1220" i="10"/>
  <c r="Y1200" i="10"/>
  <c r="Y1201" i="10"/>
  <c r="Y1202" i="10"/>
  <c r="Y1203" i="10"/>
  <c r="Y1204" i="10"/>
  <c r="Y1205" i="10"/>
  <c r="Y1206" i="10"/>
  <c r="Y1207" i="10"/>
  <c r="Y1208" i="10"/>
  <c r="Y1209" i="10"/>
  <c r="T1200" i="10"/>
  <c r="T1201" i="10"/>
  <c r="T1202" i="10"/>
  <c r="T1203" i="10"/>
  <c r="T1204" i="10"/>
  <c r="T1205" i="10"/>
  <c r="T1206" i="10"/>
  <c r="T1207" i="10"/>
  <c r="T1208" i="10"/>
  <c r="T1209" i="10"/>
  <c r="Y1189" i="10"/>
  <c r="Y1190" i="10"/>
  <c r="Y1191" i="10"/>
  <c r="Y1192" i="10"/>
  <c r="Y1193" i="10"/>
  <c r="Y1194" i="10"/>
  <c r="Y1195" i="10"/>
  <c r="Y1196" i="10"/>
  <c r="Y1197" i="10"/>
  <c r="Y1198" i="10"/>
  <c r="T1189" i="10"/>
  <c r="T1190" i="10"/>
  <c r="T1191" i="10"/>
  <c r="T1192" i="10"/>
  <c r="T1193" i="10"/>
  <c r="T1194" i="10"/>
  <c r="T1195" i="10"/>
  <c r="T1196" i="10"/>
  <c r="T1197" i="10"/>
  <c r="T1198" i="10"/>
  <c r="Y1178" i="10"/>
  <c r="Y1179" i="10"/>
  <c r="Y1180" i="10"/>
  <c r="Y1181" i="10"/>
  <c r="Y1182" i="10"/>
  <c r="Y1183" i="10"/>
  <c r="Y1184" i="10"/>
  <c r="Y1185" i="10"/>
  <c r="Y1186" i="10"/>
  <c r="Y1187" i="10"/>
  <c r="T1178" i="10"/>
  <c r="T1179" i="10"/>
  <c r="T1180" i="10"/>
  <c r="T1181" i="10"/>
  <c r="T1182" i="10"/>
  <c r="T1183" i="10"/>
  <c r="T1184" i="10"/>
  <c r="T1185" i="10"/>
  <c r="T1186" i="10"/>
  <c r="T1187" i="10"/>
  <c r="Y1167" i="10"/>
  <c r="Y1168" i="10"/>
  <c r="Y1169" i="10"/>
  <c r="Y1170" i="10"/>
  <c r="Y1171" i="10"/>
  <c r="Y1172" i="10"/>
  <c r="Y1173" i="10"/>
  <c r="Y1174" i="10"/>
  <c r="Y1175" i="10"/>
  <c r="Y1176" i="10"/>
  <c r="T1167" i="10"/>
  <c r="T1168" i="10"/>
  <c r="T1169" i="10"/>
  <c r="T1170" i="10"/>
  <c r="T1171" i="10"/>
  <c r="T1172" i="10"/>
  <c r="T1173" i="10"/>
  <c r="T1174" i="10"/>
  <c r="T1175" i="10"/>
  <c r="T1176" i="10"/>
  <c r="Y1158" i="10"/>
  <c r="Y1159" i="10"/>
  <c r="Y1160" i="10"/>
  <c r="Y1161" i="10"/>
  <c r="Y1162" i="10"/>
  <c r="Y1163" i="10"/>
  <c r="Y1164" i="10"/>
  <c r="Y1165" i="10"/>
  <c r="T1158" i="10"/>
  <c r="T1159" i="10"/>
  <c r="T1160" i="10"/>
  <c r="T1161" i="10"/>
  <c r="T1162" i="10"/>
  <c r="T1163" i="10"/>
  <c r="T1164" i="10"/>
  <c r="T1165" i="10"/>
  <c r="Y1140" i="10"/>
  <c r="Y1141" i="10"/>
  <c r="Y1142" i="10"/>
  <c r="Y1143" i="10"/>
  <c r="Y1144" i="10"/>
  <c r="Y1145" i="10"/>
  <c r="Y1146" i="10"/>
  <c r="Y1147" i="10"/>
  <c r="T1140" i="10"/>
  <c r="T1141" i="10"/>
  <c r="T1142" i="10"/>
  <c r="T1143" i="10"/>
  <c r="T1144" i="10"/>
  <c r="T1145" i="10"/>
  <c r="T1146" i="10"/>
  <c r="T1147" i="10"/>
  <c r="Y1131" i="10"/>
  <c r="Y1132" i="10"/>
  <c r="Y1133" i="10"/>
  <c r="Y1134" i="10"/>
  <c r="Y1135" i="10"/>
  <c r="Y1136" i="10"/>
  <c r="Y1137" i="10"/>
  <c r="Y1138" i="10"/>
  <c r="Y1104" i="10"/>
  <c r="Y1105" i="10"/>
  <c r="Y1106" i="10"/>
  <c r="Y1107" i="10"/>
  <c r="Y1108" i="10"/>
  <c r="Y1109" i="10"/>
  <c r="Y1110" i="10"/>
  <c r="Y1111" i="10"/>
  <c r="T1131" i="10"/>
  <c r="T1132" i="10"/>
  <c r="T1133" i="10"/>
  <c r="T1134" i="10"/>
  <c r="T1135" i="10"/>
  <c r="T1136" i="10"/>
  <c r="T1137" i="10"/>
  <c r="T1138" i="10"/>
  <c r="T1104" i="10"/>
  <c r="T1105" i="10"/>
  <c r="T1106" i="10"/>
  <c r="T1107" i="10"/>
  <c r="T1108" i="10"/>
  <c r="T1109" i="10"/>
  <c r="T1110" i="10"/>
  <c r="T1111" i="10"/>
  <c r="Y1086" i="10"/>
  <c r="Y1087" i="10"/>
  <c r="Y1088" i="10"/>
  <c r="Y1089" i="10"/>
  <c r="Y1090" i="10"/>
  <c r="Y1091" i="10"/>
  <c r="Y1092" i="10"/>
  <c r="Y1093" i="10"/>
  <c r="Y1095" i="10"/>
  <c r="Y1096" i="10"/>
  <c r="Y1097" i="10"/>
  <c r="Y1098" i="10"/>
  <c r="Y1099" i="10"/>
  <c r="Y1100" i="10"/>
  <c r="Y1101" i="10"/>
  <c r="Y1102" i="10"/>
  <c r="T1095" i="10"/>
  <c r="T1096" i="10"/>
  <c r="T1097" i="10"/>
  <c r="T1098" i="10"/>
  <c r="T1099" i="10"/>
  <c r="T1100" i="10"/>
  <c r="T1101" i="10"/>
  <c r="T1102" i="10"/>
  <c r="T1086" i="10"/>
  <c r="T1087" i="10"/>
  <c r="T1088" i="10"/>
  <c r="T1089" i="10"/>
  <c r="T1090" i="10"/>
  <c r="T1091" i="10"/>
  <c r="T1092" i="10"/>
  <c r="T1093" i="10"/>
  <c r="Y1059" i="10"/>
  <c r="Y1060" i="10"/>
  <c r="Y1061" i="10"/>
  <c r="Y1062" i="10"/>
  <c r="Y1063" i="10"/>
  <c r="Y1064" i="10"/>
  <c r="Y1065" i="10"/>
  <c r="Y1066" i="10"/>
  <c r="T1059" i="10"/>
  <c r="T1060" i="10"/>
  <c r="T1061" i="10"/>
  <c r="T1062" i="10"/>
  <c r="T1063" i="10"/>
  <c r="T1064" i="10"/>
  <c r="T1065" i="10"/>
  <c r="T1066" i="10"/>
  <c r="Y1041" i="10"/>
  <c r="Y1042" i="10"/>
  <c r="Y1043" i="10"/>
  <c r="Y1044" i="10"/>
  <c r="Y1045" i="10"/>
  <c r="Y1046" i="10"/>
  <c r="Y1047" i="10"/>
  <c r="Y1048" i="10"/>
  <c r="T1041" i="10"/>
  <c r="T1042" i="10"/>
  <c r="T1043" i="10"/>
  <c r="T1044" i="10"/>
  <c r="T1045" i="10"/>
  <c r="T1046" i="10"/>
  <c r="T1047" i="10"/>
  <c r="T1048" i="10"/>
  <c r="Y1032" i="10"/>
  <c r="Y1033" i="10"/>
  <c r="Y1034" i="10"/>
  <c r="Y1035" i="10"/>
  <c r="Y1036" i="10"/>
  <c r="Y1037" i="10"/>
  <c r="Y1038" i="10"/>
  <c r="Y1039" i="10"/>
  <c r="T1032" i="10"/>
  <c r="T1033" i="10"/>
  <c r="T1034" i="10"/>
  <c r="T1035" i="10"/>
  <c r="T1036" i="10"/>
  <c r="T1037" i="10"/>
  <c r="T1038" i="10"/>
  <c r="T1039" i="10"/>
  <c r="Y1023" i="10"/>
  <c r="Y1024" i="10"/>
  <c r="Y1025" i="10"/>
  <c r="Y1026" i="10"/>
  <c r="Y1027" i="10"/>
  <c r="Y1028" i="10"/>
  <c r="Y1029" i="10"/>
  <c r="Y1030" i="10"/>
  <c r="T1023" i="10"/>
  <c r="T1024" i="10"/>
  <c r="T1025" i="10"/>
  <c r="T1026" i="10"/>
  <c r="T1027" i="10"/>
  <c r="T1028" i="10"/>
  <c r="T1029" i="10"/>
  <c r="T1030" i="10"/>
  <c r="Y1014" i="10"/>
  <c r="Y1015" i="10"/>
  <c r="Y1016" i="10"/>
  <c r="Y1017" i="10"/>
  <c r="Y1018" i="10"/>
  <c r="Y1019" i="10"/>
  <c r="Y1020" i="10"/>
  <c r="Y1021" i="10"/>
  <c r="T1014" i="10"/>
  <c r="T1015" i="10"/>
  <c r="T1016" i="10"/>
  <c r="T1017" i="10"/>
  <c r="T1018" i="10"/>
  <c r="T1019" i="10"/>
  <c r="T1020" i="10"/>
  <c r="T1021" i="10"/>
  <c r="Y1005" i="10"/>
  <c r="Y1006" i="10"/>
  <c r="Y1007" i="10"/>
  <c r="Y1008" i="10"/>
  <c r="Y1009" i="10"/>
  <c r="Y1010" i="10"/>
  <c r="Y1011" i="10"/>
  <c r="Y1012" i="10"/>
  <c r="T1005" i="10"/>
  <c r="T1006" i="10"/>
  <c r="T1007" i="10"/>
  <c r="T1008" i="10"/>
  <c r="T1009" i="10"/>
  <c r="T1010" i="10"/>
  <c r="T1011" i="10"/>
  <c r="T1012" i="10"/>
  <c r="Y996" i="10"/>
  <c r="Y997" i="10"/>
  <c r="Y998" i="10"/>
  <c r="Y999" i="10"/>
  <c r="Y1000" i="10"/>
  <c r="Y1001" i="10"/>
  <c r="Y1002" i="10"/>
  <c r="Y1003" i="10"/>
  <c r="T996" i="10"/>
  <c r="T997" i="10"/>
  <c r="T998" i="10"/>
  <c r="T999" i="10"/>
  <c r="T1000" i="10"/>
  <c r="T1001" i="10"/>
  <c r="T1002" i="10"/>
  <c r="T1003" i="10"/>
  <c r="Y987" i="10"/>
  <c r="Y988" i="10"/>
  <c r="Y989" i="10"/>
  <c r="Y990" i="10"/>
  <c r="Y991" i="10"/>
  <c r="Y992" i="10"/>
  <c r="Y993" i="10"/>
  <c r="Y994" i="10"/>
  <c r="T987" i="10"/>
  <c r="T988" i="10"/>
  <c r="T989" i="10"/>
  <c r="T990" i="10"/>
  <c r="T991" i="10"/>
  <c r="T992" i="10"/>
  <c r="T993" i="10"/>
  <c r="T994" i="10"/>
  <c r="Y978" i="10"/>
  <c r="Y979" i="10"/>
  <c r="Y980" i="10"/>
  <c r="Y981" i="10"/>
  <c r="Y982" i="10"/>
  <c r="Y983" i="10"/>
  <c r="Y984" i="10"/>
  <c r="Y985" i="10"/>
  <c r="T978" i="10"/>
  <c r="T979" i="10"/>
  <c r="T980" i="10"/>
  <c r="T981" i="10"/>
  <c r="T982" i="10"/>
  <c r="T983" i="10"/>
  <c r="T984" i="10"/>
  <c r="T985" i="10"/>
  <c r="Y960" i="10"/>
  <c r="Y961" i="10"/>
  <c r="Y962" i="10"/>
  <c r="Y963" i="10"/>
  <c r="Y964" i="10"/>
  <c r="Y965" i="10"/>
  <c r="Y966" i="10"/>
  <c r="Y967" i="10"/>
  <c r="T960" i="10"/>
  <c r="T961" i="10"/>
  <c r="T962" i="10"/>
  <c r="T963" i="10"/>
  <c r="T964" i="10"/>
  <c r="T965" i="10"/>
  <c r="T966" i="10"/>
  <c r="T967" i="10"/>
  <c r="Y949" i="10"/>
  <c r="Y950" i="10"/>
  <c r="Y951" i="10"/>
  <c r="Y952" i="10"/>
  <c r="Y953" i="10"/>
  <c r="Y954" i="10"/>
  <c r="Y955" i="10"/>
  <c r="Y956" i="10"/>
  <c r="Y957" i="10"/>
  <c r="Y958" i="10"/>
  <c r="T949" i="10"/>
  <c r="T950" i="10"/>
  <c r="T951" i="10"/>
  <c r="T952" i="10"/>
  <c r="T953" i="10"/>
  <c r="T954" i="10"/>
  <c r="T955" i="10"/>
  <c r="T956" i="10"/>
  <c r="T957" i="10"/>
  <c r="T958" i="10"/>
  <c r="Y938" i="10"/>
  <c r="Y939" i="10"/>
  <c r="Y940" i="10"/>
  <c r="Y941" i="10"/>
  <c r="Y942" i="10"/>
  <c r="Y943" i="10"/>
  <c r="Y944" i="10"/>
  <c r="Y945" i="10"/>
  <c r="Y946" i="10"/>
  <c r="Y947" i="10"/>
  <c r="T938" i="10"/>
  <c r="T939" i="10"/>
  <c r="T940" i="10"/>
  <c r="T941" i="10"/>
  <c r="T942" i="10"/>
  <c r="T943" i="10"/>
  <c r="T944" i="10"/>
  <c r="T945" i="10"/>
  <c r="T946" i="10"/>
  <c r="T947" i="10"/>
  <c r="Y927" i="10"/>
  <c r="Y928" i="10"/>
  <c r="Y929" i="10"/>
  <c r="Y930" i="10"/>
  <c r="Y931" i="10"/>
  <c r="Y932" i="10"/>
  <c r="Y933" i="10"/>
  <c r="Y934" i="10"/>
  <c r="Y935" i="10"/>
  <c r="Y936" i="10"/>
  <c r="T927" i="10"/>
  <c r="T928" i="10"/>
  <c r="T929" i="10"/>
  <c r="T930" i="10"/>
  <c r="T931" i="10"/>
  <c r="T932" i="10"/>
  <c r="T933" i="10"/>
  <c r="T934" i="10"/>
  <c r="T935" i="10"/>
  <c r="T936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T916" i="10"/>
  <c r="T917" i="10"/>
  <c r="T918" i="10"/>
  <c r="T919" i="10"/>
  <c r="T920" i="10"/>
  <c r="T921" i="10"/>
  <c r="T922" i="10"/>
  <c r="T923" i="10"/>
  <c r="T924" i="10"/>
  <c r="T925" i="10"/>
  <c r="T905" i="10"/>
  <c r="T906" i="10"/>
  <c r="T907" i="10"/>
  <c r="T908" i="10"/>
  <c r="T909" i="10"/>
  <c r="T910" i="10"/>
  <c r="T911" i="10"/>
  <c r="T912" i="10"/>
  <c r="T913" i="10"/>
  <c r="T914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T894" i="10"/>
  <c r="T895" i="10"/>
  <c r="T896" i="10"/>
  <c r="T897" i="10"/>
  <c r="T898" i="10"/>
  <c r="T899" i="10"/>
  <c r="T900" i="10"/>
  <c r="T901" i="10"/>
  <c r="T902" i="10"/>
  <c r="T903" i="10"/>
  <c r="T883" i="10"/>
  <c r="T884" i="10"/>
  <c r="T885" i="10"/>
  <c r="T886" i="10"/>
  <c r="T887" i="10"/>
  <c r="T888" i="10"/>
  <c r="T889" i="10"/>
  <c r="T890" i="10"/>
  <c r="T891" i="10"/>
  <c r="T892" i="10"/>
  <c r="T893" i="10"/>
  <c r="Y874" i="10"/>
  <c r="Y875" i="10"/>
  <c r="Y876" i="10"/>
  <c r="Y877" i="10"/>
  <c r="Y878" i="10"/>
  <c r="Y879" i="10"/>
  <c r="Y880" i="10"/>
  <c r="Y881" i="10"/>
  <c r="T874" i="10"/>
  <c r="T875" i="10"/>
  <c r="T876" i="10"/>
  <c r="T877" i="10"/>
  <c r="T878" i="10"/>
  <c r="T879" i="10"/>
  <c r="T880" i="10"/>
  <c r="T881" i="10"/>
  <c r="Y856" i="10"/>
  <c r="Y857" i="10"/>
  <c r="Y858" i="10"/>
  <c r="Y859" i="10"/>
  <c r="Y860" i="10"/>
  <c r="Y861" i="10"/>
  <c r="Y862" i="10"/>
  <c r="Y863" i="10"/>
  <c r="T856" i="10"/>
  <c r="T857" i="10"/>
  <c r="T858" i="10"/>
  <c r="T859" i="10"/>
  <c r="T860" i="10"/>
  <c r="T861" i="10"/>
  <c r="T862" i="10"/>
  <c r="T863" i="10"/>
  <c r="Y847" i="10"/>
  <c r="Y848" i="10"/>
  <c r="Y849" i="10"/>
  <c r="Y850" i="10"/>
  <c r="Y851" i="10"/>
  <c r="Y852" i="10"/>
  <c r="Y853" i="10"/>
  <c r="Y854" i="10"/>
  <c r="Y829" i="10"/>
  <c r="Y830" i="10"/>
  <c r="Y831" i="10"/>
  <c r="Y832" i="10"/>
  <c r="Y833" i="10"/>
  <c r="Y834" i="10"/>
  <c r="Y835" i="10"/>
  <c r="Y836" i="10"/>
  <c r="T847" i="10"/>
  <c r="T848" i="10"/>
  <c r="T849" i="10"/>
  <c r="T850" i="10"/>
  <c r="T851" i="10"/>
  <c r="T852" i="10"/>
  <c r="T853" i="10"/>
  <c r="T854" i="10"/>
  <c r="T829" i="10"/>
  <c r="T830" i="10"/>
  <c r="T831" i="10"/>
  <c r="T832" i="10"/>
  <c r="T833" i="10"/>
  <c r="T834" i="10"/>
  <c r="T835" i="10"/>
  <c r="T836" i="10"/>
  <c r="Y809" i="10"/>
  <c r="Y810" i="10"/>
  <c r="Y811" i="10"/>
  <c r="Y812" i="10"/>
  <c r="Y813" i="10"/>
  <c r="Y814" i="10"/>
  <c r="Y815" i="10"/>
  <c r="Y816" i="10"/>
  <c r="Y817" i="10"/>
  <c r="Y818" i="10"/>
  <c r="T809" i="10"/>
  <c r="T810" i="10"/>
  <c r="T811" i="10"/>
  <c r="T812" i="10"/>
  <c r="T813" i="10"/>
  <c r="T814" i="10"/>
  <c r="T815" i="10"/>
  <c r="T816" i="10"/>
  <c r="T817" i="10"/>
  <c r="T818" i="10"/>
  <c r="Y798" i="10"/>
  <c r="Y799" i="10"/>
  <c r="Y800" i="10"/>
  <c r="Y801" i="10"/>
  <c r="Y802" i="10"/>
  <c r="Y803" i="10"/>
  <c r="Y804" i="10"/>
  <c r="Y805" i="10"/>
  <c r="Y806" i="10"/>
  <c r="Y807" i="10"/>
  <c r="T798" i="10"/>
  <c r="T799" i="10"/>
  <c r="T800" i="10"/>
  <c r="T801" i="10"/>
  <c r="T802" i="10"/>
  <c r="T803" i="10"/>
  <c r="T804" i="10"/>
  <c r="T805" i="10"/>
  <c r="T806" i="10"/>
  <c r="T807" i="10"/>
  <c r="Y787" i="10"/>
  <c r="Y788" i="10"/>
  <c r="Y789" i="10"/>
  <c r="Y790" i="10"/>
  <c r="Y791" i="10"/>
  <c r="Y792" i="10"/>
  <c r="Y793" i="10"/>
  <c r="Y794" i="10"/>
  <c r="Y795" i="10"/>
  <c r="Y796" i="10"/>
  <c r="Y797" i="10"/>
  <c r="T787" i="10"/>
  <c r="T788" i="10"/>
  <c r="T789" i="10"/>
  <c r="T790" i="10"/>
  <c r="T791" i="10"/>
  <c r="T792" i="10"/>
  <c r="T793" i="10"/>
  <c r="T794" i="10"/>
  <c r="T795" i="10"/>
  <c r="T796" i="10"/>
  <c r="Y776" i="10"/>
  <c r="Y777" i="10"/>
  <c r="Y778" i="10"/>
  <c r="Y779" i="10"/>
  <c r="Y780" i="10"/>
  <c r="Y781" i="10"/>
  <c r="Y782" i="10"/>
  <c r="Y783" i="10"/>
  <c r="Y784" i="10"/>
  <c r="Y785" i="10"/>
  <c r="T776" i="10"/>
  <c r="T777" i="10"/>
  <c r="T778" i="10"/>
  <c r="T779" i="10"/>
  <c r="T780" i="10"/>
  <c r="T781" i="10"/>
  <c r="T782" i="10"/>
  <c r="T783" i="10"/>
  <c r="T784" i="10"/>
  <c r="T785" i="10"/>
  <c r="Y765" i="10"/>
  <c r="Y766" i="10"/>
  <c r="Y767" i="10"/>
  <c r="Y768" i="10"/>
  <c r="Y769" i="10"/>
  <c r="Y770" i="10"/>
  <c r="Y771" i="10"/>
  <c r="Y772" i="10"/>
  <c r="Y773" i="10"/>
  <c r="Y774" i="10"/>
  <c r="T765" i="10"/>
  <c r="T766" i="10"/>
  <c r="T767" i="10"/>
  <c r="T768" i="10"/>
  <c r="T769" i="10"/>
  <c r="T770" i="10"/>
  <c r="T771" i="10"/>
  <c r="T772" i="10"/>
  <c r="T773" i="10"/>
  <c r="T774" i="10"/>
  <c r="Y754" i="10"/>
  <c r="Y755" i="10"/>
  <c r="Y756" i="10"/>
  <c r="Y757" i="10"/>
  <c r="Y758" i="10"/>
  <c r="Y759" i="10"/>
  <c r="Y760" i="10"/>
  <c r="Y761" i="10"/>
  <c r="Y762" i="10"/>
  <c r="Y763" i="10"/>
  <c r="T754" i="10"/>
  <c r="T755" i="10"/>
  <c r="T756" i="10"/>
  <c r="T757" i="10"/>
  <c r="T758" i="10"/>
  <c r="T759" i="10"/>
  <c r="T760" i="10"/>
  <c r="T761" i="10"/>
  <c r="T762" i="10"/>
  <c r="T763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T743" i="10"/>
  <c r="T744" i="10"/>
  <c r="T745" i="10"/>
  <c r="T746" i="10"/>
  <c r="T747" i="10"/>
  <c r="T748" i="10"/>
  <c r="T749" i="10"/>
  <c r="T750" i="10"/>
  <c r="T751" i="10"/>
  <c r="T752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703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T577" i="10"/>
  <c r="T578" i="10"/>
  <c r="T579" i="10"/>
  <c r="T580" i="10"/>
  <c r="T581" i="10"/>
  <c r="T582" i="10"/>
  <c r="T583" i="10"/>
  <c r="T584" i="10"/>
  <c r="T585" i="10"/>
  <c r="T567" i="10"/>
  <c r="T568" i="10"/>
  <c r="T569" i="10"/>
  <c r="T570" i="10"/>
  <c r="T571" i="10"/>
  <c r="T572" i="10"/>
  <c r="T573" i="10"/>
  <c r="T574" i="10"/>
  <c r="T575" i="10"/>
  <c r="Y557" i="10"/>
  <c r="Y558" i="10"/>
  <c r="Y559" i="10"/>
  <c r="Y560" i="10"/>
  <c r="Y561" i="10"/>
  <c r="Y562" i="10"/>
  <c r="Y563" i="10"/>
  <c r="Y564" i="10"/>
  <c r="Y565" i="10"/>
  <c r="T557" i="10"/>
  <c r="T558" i="10"/>
  <c r="T559" i="10"/>
  <c r="T560" i="10"/>
  <c r="T561" i="10"/>
  <c r="T562" i="10"/>
  <c r="T563" i="10"/>
  <c r="T564" i="10"/>
  <c r="T565" i="10"/>
  <c r="Y551" i="10"/>
  <c r="Y552" i="10"/>
  <c r="Y553" i="10"/>
  <c r="Y554" i="10"/>
  <c r="Y555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T547" i="10"/>
  <c r="T548" i="10"/>
  <c r="T549" i="10"/>
  <c r="T550" i="10"/>
  <c r="T551" i="10"/>
  <c r="T552" i="10"/>
  <c r="T553" i="10"/>
  <c r="T554" i="10"/>
  <c r="T555" i="10"/>
  <c r="T539" i="10"/>
  <c r="T540" i="10"/>
  <c r="T541" i="10"/>
  <c r="T542" i="10"/>
  <c r="T543" i="10"/>
  <c r="T544" i="10"/>
  <c r="T545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56" i="10"/>
  <c r="Y566" i="10"/>
  <c r="Y586" i="10"/>
  <c r="Y625" i="10"/>
  <c r="Y716" i="10"/>
  <c r="Y729" i="10"/>
  <c r="Y753" i="10"/>
  <c r="Y764" i="10"/>
  <c r="T531" i="10"/>
  <c r="T532" i="10"/>
  <c r="T533" i="10"/>
  <c r="T534" i="10"/>
  <c r="T535" i="10"/>
  <c r="T536" i="10"/>
  <c r="T537" i="10"/>
  <c r="T523" i="10"/>
  <c r="T524" i="10"/>
  <c r="T525" i="10"/>
  <c r="T526" i="10"/>
  <c r="T527" i="10"/>
  <c r="T528" i="10"/>
  <c r="T529" i="10"/>
  <c r="T530" i="10"/>
  <c r="T515" i="10"/>
  <c r="T516" i="10"/>
  <c r="T517" i="10"/>
  <c r="T518" i="10"/>
  <c r="T519" i="10"/>
  <c r="T520" i="10"/>
  <c r="T521" i="10"/>
  <c r="T507" i="10"/>
  <c r="T508" i="10"/>
  <c r="T509" i="10"/>
  <c r="T510" i="10"/>
  <c r="T511" i="10"/>
  <c r="T512" i="10"/>
  <c r="T513" i="10"/>
  <c r="T499" i="10"/>
  <c r="T500" i="10"/>
  <c r="T501" i="10"/>
  <c r="T502" i="10"/>
  <c r="T503" i="10"/>
  <c r="T504" i="10"/>
  <c r="T505" i="10"/>
  <c r="T491" i="10"/>
  <c r="T492" i="10"/>
  <c r="T493" i="10"/>
  <c r="T494" i="10"/>
  <c r="T495" i="10"/>
  <c r="T496" i="10"/>
  <c r="T497" i="10"/>
  <c r="T483" i="10"/>
  <c r="T484" i="10"/>
  <c r="T485" i="10"/>
  <c r="T486" i="10"/>
  <c r="T487" i="10"/>
  <c r="T488" i="10"/>
  <c r="T489" i="10"/>
  <c r="T475" i="10"/>
  <c r="T476" i="10"/>
  <c r="T477" i="10"/>
  <c r="T478" i="10"/>
  <c r="T479" i="10"/>
  <c r="T480" i="10"/>
  <c r="T481" i="10"/>
  <c r="T467" i="10"/>
  <c r="T468" i="10"/>
  <c r="T469" i="10"/>
  <c r="T470" i="10"/>
  <c r="T471" i="10"/>
  <c r="T472" i="10"/>
  <c r="T473" i="10"/>
  <c r="T459" i="10"/>
  <c r="T460" i="10"/>
  <c r="T461" i="10"/>
  <c r="T462" i="10"/>
  <c r="T463" i="10"/>
  <c r="T464" i="10"/>
  <c r="T465" i="10"/>
  <c r="T451" i="10"/>
  <c r="T452" i="10"/>
  <c r="T453" i="10"/>
  <c r="T454" i="10"/>
  <c r="T455" i="10"/>
  <c r="T456" i="10"/>
  <c r="T457" i="10"/>
  <c r="T443" i="10"/>
  <c r="T444" i="10"/>
  <c r="T445" i="10"/>
  <c r="T446" i="10"/>
  <c r="T447" i="10"/>
  <c r="T448" i="10"/>
  <c r="T449" i="10"/>
  <c r="T435" i="10"/>
  <c r="T436" i="10"/>
  <c r="T437" i="10"/>
  <c r="T438" i="10"/>
  <c r="T439" i="10"/>
  <c r="T440" i="10"/>
  <c r="T441" i="10"/>
  <c r="T427" i="10"/>
  <c r="T428" i="10"/>
  <c r="T429" i="10"/>
  <c r="T430" i="10"/>
  <c r="T431" i="10"/>
  <c r="T432" i="10"/>
  <c r="T433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07" i="10"/>
  <c r="Y408" i="10"/>
  <c r="Y409" i="10"/>
  <c r="Y410" i="10"/>
  <c r="Y411" i="10"/>
  <c r="T419" i="10"/>
  <c r="T420" i="10"/>
  <c r="T421" i="10"/>
  <c r="T422" i="10"/>
  <c r="T423" i="10"/>
  <c r="T424" i="10"/>
  <c r="T425" i="10"/>
  <c r="T413" i="10"/>
  <c r="T414" i="10"/>
  <c r="T415" i="10"/>
  <c r="T416" i="10"/>
  <c r="T417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T407" i="10"/>
  <c r="T408" i="10"/>
  <c r="T409" i="10"/>
  <c r="T410" i="10"/>
  <c r="T411" i="10"/>
  <c r="T369" i="10"/>
  <c r="T370" i="10"/>
  <c r="T371" i="10"/>
  <c r="T372" i="10"/>
  <c r="T373" i="10"/>
  <c r="T374" i="10"/>
  <c r="T362" i="10"/>
  <c r="T363" i="10"/>
  <c r="T364" i="10"/>
  <c r="T365" i="10"/>
  <c r="T366" i="10"/>
  <c r="T367" i="10"/>
  <c r="Y355" i="10"/>
  <c r="Y356" i="10"/>
  <c r="Y357" i="10"/>
  <c r="Y358" i="10"/>
  <c r="Y359" i="10"/>
  <c r="Y360" i="10"/>
  <c r="T355" i="10"/>
  <c r="T356" i="10"/>
  <c r="T357" i="10"/>
  <c r="T358" i="10"/>
  <c r="T359" i="10"/>
  <c r="T360" i="10"/>
  <c r="Y341" i="10"/>
  <c r="Y342" i="10"/>
  <c r="Y343" i="10"/>
  <c r="Y344" i="10"/>
  <c r="Y345" i="10"/>
  <c r="Y346" i="10"/>
  <c r="T341" i="10"/>
  <c r="T342" i="10"/>
  <c r="T343" i="10"/>
  <c r="T344" i="10"/>
  <c r="T345" i="10"/>
  <c r="T346" i="10"/>
  <c r="Y334" i="10"/>
  <c r="Y335" i="10"/>
  <c r="Y336" i="10"/>
  <c r="Y337" i="10"/>
  <c r="Y338" i="10"/>
  <c r="Y339" i="10"/>
  <c r="T334" i="10"/>
  <c r="T335" i="10"/>
  <c r="T336" i="10"/>
  <c r="T337" i="10"/>
  <c r="T338" i="10"/>
  <c r="T339" i="10"/>
  <c r="T340" i="10"/>
  <c r="Y327" i="10"/>
  <c r="Y328" i="10"/>
  <c r="Y329" i="10"/>
  <c r="Y330" i="10"/>
  <c r="Y331" i="10"/>
  <c r="Y332" i="10"/>
  <c r="T327" i="10"/>
  <c r="T328" i="10"/>
  <c r="T329" i="10"/>
  <c r="T330" i="10"/>
  <c r="T331" i="10"/>
  <c r="T332" i="10"/>
  <c r="Y320" i="10"/>
  <c r="Y321" i="10"/>
  <c r="Y322" i="10"/>
  <c r="Y323" i="10"/>
  <c r="Y324" i="10"/>
  <c r="Y325" i="10"/>
  <c r="Y306" i="10"/>
  <c r="Y307" i="10"/>
  <c r="Y308" i="10"/>
  <c r="Y309" i="10"/>
  <c r="Y310" i="10"/>
  <c r="Y311" i="10"/>
  <c r="T320" i="10"/>
  <c r="T321" i="10"/>
  <c r="T322" i="10"/>
  <c r="T323" i="10"/>
  <c r="T324" i="10"/>
  <c r="T325" i="10"/>
  <c r="T306" i="10"/>
  <c r="T307" i="10"/>
  <c r="T308" i="10"/>
  <c r="T309" i="10"/>
  <c r="T310" i="10"/>
  <c r="T31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45" i="10"/>
  <c r="T246" i="10"/>
  <c r="T247" i="10"/>
  <c r="T248" i="10"/>
  <c r="T249" i="10"/>
  <c r="T250" i="10"/>
  <c r="T251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T237" i="10"/>
  <c r="T238" i="10"/>
  <c r="T239" i="10"/>
  <c r="T240" i="10"/>
  <c r="T241" i="10"/>
  <c r="T242" i="10"/>
  <c r="T243" i="10"/>
  <c r="T229" i="10"/>
  <c r="T230" i="10"/>
  <c r="T231" i="10"/>
  <c r="T232" i="10"/>
  <c r="T233" i="10"/>
  <c r="T234" i="10"/>
  <c r="T235" i="10"/>
  <c r="Y221" i="10"/>
  <c r="Y222" i="10"/>
  <c r="Y223" i="10"/>
  <c r="Y224" i="10"/>
  <c r="Y225" i="10"/>
  <c r="Y226" i="10"/>
  <c r="Y227" i="10"/>
  <c r="T221" i="10"/>
  <c r="T222" i="10"/>
  <c r="T223" i="10"/>
  <c r="T224" i="10"/>
  <c r="T225" i="10"/>
  <c r="T226" i="10"/>
  <c r="T227" i="10"/>
  <c r="Y213" i="10"/>
  <c r="Y214" i="10"/>
  <c r="Y215" i="10"/>
  <c r="Y216" i="10"/>
  <c r="Y217" i="10"/>
  <c r="Y218" i="10"/>
  <c r="Y219" i="10"/>
  <c r="T213" i="10"/>
  <c r="T214" i="10"/>
  <c r="T215" i="10"/>
  <c r="T216" i="10"/>
  <c r="T217" i="10"/>
  <c r="T218" i="10"/>
  <c r="T219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T205" i="10"/>
  <c r="T206" i="10"/>
  <c r="T207" i="10"/>
  <c r="T208" i="10"/>
  <c r="T209" i="10"/>
  <c r="T210" i="10"/>
  <c r="T211" i="10"/>
  <c r="T212" i="10"/>
  <c r="T197" i="10"/>
  <c r="T198" i="10"/>
  <c r="T199" i="10"/>
  <c r="T200" i="10"/>
  <c r="T201" i="10"/>
  <c r="T202" i="10"/>
  <c r="T203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T189" i="10"/>
  <c r="T190" i="10"/>
  <c r="T191" i="10"/>
  <c r="T192" i="10"/>
  <c r="T193" i="10"/>
  <c r="T194" i="10"/>
  <c r="T195" i="10"/>
  <c r="T181" i="10"/>
  <c r="T182" i="10"/>
  <c r="T183" i="10"/>
  <c r="T184" i="10"/>
  <c r="T185" i="10"/>
  <c r="T186" i="10"/>
  <c r="T187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T173" i="10"/>
  <c r="T174" i="10"/>
  <c r="T175" i="10"/>
  <c r="T176" i="10"/>
  <c r="T177" i="10"/>
  <c r="T178" i="10"/>
  <c r="T179" i="10"/>
  <c r="T165" i="10"/>
  <c r="T166" i="10"/>
  <c r="T167" i="10"/>
  <c r="T168" i="10"/>
  <c r="T169" i="10"/>
  <c r="T170" i="10"/>
  <c r="T171" i="10"/>
  <c r="Y157" i="10"/>
  <c r="Y158" i="10"/>
  <c r="Y159" i="10"/>
  <c r="Y160" i="10"/>
  <c r="Y161" i="10"/>
  <c r="Y162" i="10"/>
  <c r="Y163" i="10"/>
  <c r="T157" i="10"/>
  <c r="T158" i="10"/>
  <c r="T159" i="10"/>
  <c r="T160" i="10"/>
  <c r="T161" i="10"/>
  <c r="T162" i="10"/>
  <c r="T163" i="10"/>
  <c r="Y149" i="10"/>
  <c r="Y150" i="10"/>
  <c r="Y151" i="10"/>
  <c r="Y152" i="10"/>
  <c r="Y153" i="10"/>
  <c r="Y154" i="10"/>
  <c r="Y155" i="10"/>
  <c r="T149" i="10"/>
  <c r="T150" i="10"/>
  <c r="T151" i="10"/>
  <c r="T152" i="10"/>
  <c r="T153" i="10"/>
  <c r="T154" i="10"/>
  <c r="T155" i="10"/>
  <c r="Y141" i="10"/>
  <c r="Y142" i="10"/>
  <c r="Y143" i="10"/>
  <c r="Y144" i="10"/>
  <c r="Y145" i="10"/>
  <c r="Y146" i="10"/>
  <c r="Y147" i="10"/>
  <c r="T141" i="10"/>
  <c r="T142" i="10"/>
  <c r="T143" i="10"/>
  <c r="T144" i="10"/>
  <c r="T145" i="10"/>
  <c r="T146" i="10"/>
  <c r="T147" i="10"/>
  <c r="Y133" i="10"/>
  <c r="Y134" i="10"/>
  <c r="Y135" i="10"/>
  <c r="Y136" i="10"/>
  <c r="Y137" i="10"/>
  <c r="Y138" i="10"/>
  <c r="Y139" i="10"/>
  <c r="T133" i="10"/>
  <c r="T134" i="10"/>
  <c r="T135" i="10"/>
  <c r="T136" i="10"/>
  <c r="T137" i="10"/>
  <c r="T138" i="10"/>
  <c r="T139" i="10"/>
  <c r="Y125" i="10"/>
  <c r="Y126" i="10"/>
  <c r="Y127" i="10"/>
  <c r="Y128" i="10"/>
  <c r="Y129" i="10"/>
  <c r="Y130" i="10"/>
  <c r="Y131" i="10"/>
  <c r="T125" i="10"/>
  <c r="T126" i="10"/>
  <c r="T127" i="10"/>
  <c r="T128" i="10"/>
  <c r="T129" i="10"/>
  <c r="T130" i="10"/>
  <c r="T131" i="10"/>
  <c r="Y120" i="10"/>
  <c r="Y121" i="10"/>
  <c r="Y122" i="10"/>
  <c r="Y123" i="10"/>
  <c r="T120" i="10"/>
  <c r="T121" i="10"/>
  <c r="T122" i="10"/>
  <c r="T123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T113" i="10"/>
  <c r="T114" i="10"/>
  <c r="T115" i="10"/>
  <c r="T116" i="10"/>
  <c r="T117" i="10"/>
  <c r="T118" i="10"/>
  <c r="Y99" i="10"/>
  <c r="Y100" i="10"/>
  <c r="Y101" i="10"/>
  <c r="Y102" i="10"/>
  <c r="Y103" i="10"/>
  <c r="Y104" i="10"/>
  <c r="T106" i="10"/>
  <c r="T107" i="10"/>
  <c r="T108" i="10"/>
  <c r="T109" i="10"/>
  <c r="T110" i="10"/>
  <c r="T111" i="10"/>
  <c r="T99" i="10"/>
  <c r="T100" i="10"/>
  <c r="T101" i="10"/>
  <c r="T102" i="10"/>
  <c r="T103" i="10"/>
  <c r="T104" i="10"/>
  <c r="Y92" i="10"/>
  <c r="Y93" i="10"/>
  <c r="Y94" i="10"/>
  <c r="Y95" i="10"/>
  <c r="Y96" i="10"/>
  <c r="Y97" i="10"/>
  <c r="T92" i="10"/>
  <c r="T93" i="10"/>
  <c r="T94" i="10"/>
  <c r="T95" i="10"/>
  <c r="T96" i="10"/>
  <c r="T97" i="10"/>
  <c r="Y85" i="10"/>
  <c r="Y86" i="10"/>
  <c r="Y87" i="10"/>
  <c r="Y88" i="10"/>
  <c r="Y89" i="10"/>
  <c r="Y90" i="10"/>
  <c r="T85" i="10"/>
  <c r="T86" i="10"/>
  <c r="T87" i="10"/>
  <c r="T88" i="10"/>
  <c r="T89" i="10"/>
  <c r="T90" i="10"/>
  <c r="Y78" i="10"/>
  <c r="Y79" i="10"/>
  <c r="Y80" i="10"/>
  <c r="Y81" i="10"/>
  <c r="Y82" i="10"/>
  <c r="Y83" i="10"/>
  <c r="T78" i="10"/>
  <c r="T79" i="10"/>
  <c r="T80" i="10"/>
  <c r="T81" i="10"/>
  <c r="T82" i="10"/>
  <c r="T8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T71" i="10"/>
  <c r="T72" i="10"/>
  <c r="T73" i="10"/>
  <c r="T74" i="10"/>
  <c r="T75" i="10"/>
  <c r="T76" i="10"/>
  <c r="T64" i="10"/>
  <c r="T65" i="10"/>
  <c r="T66" i="10"/>
  <c r="T67" i="10"/>
  <c r="T68" i="10"/>
  <c r="T69" i="10"/>
  <c r="Y57" i="10"/>
  <c r="Y58" i="10"/>
  <c r="Y59" i="10"/>
  <c r="Y60" i="10"/>
  <c r="Y61" i="10"/>
  <c r="Y62" i="10"/>
  <c r="T57" i="10"/>
  <c r="T58" i="10"/>
  <c r="T59" i="10"/>
  <c r="T60" i="10"/>
  <c r="T61" i="10"/>
  <c r="T62" i="10"/>
  <c r="Y50" i="10"/>
  <c r="Y51" i="10"/>
  <c r="Y52" i="10"/>
  <c r="Y53" i="10"/>
  <c r="Y54" i="10"/>
  <c r="Y55" i="10"/>
  <c r="T50" i="10"/>
  <c r="T51" i="10"/>
  <c r="T52" i="10"/>
  <c r="T53" i="10"/>
  <c r="T54" i="10"/>
  <c r="T55" i="10"/>
  <c r="Y43" i="10"/>
  <c r="Y44" i="10"/>
  <c r="Y45" i="10"/>
  <c r="Y46" i="10"/>
  <c r="Y47" i="10"/>
  <c r="Y48" i="10"/>
  <c r="Y42" i="10"/>
  <c r="Y36" i="10"/>
  <c r="Y37" i="10"/>
  <c r="Y38" i="10"/>
  <c r="Y39" i="10"/>
  <c r="Y40" i="10"/>
  <c r="Y41" i="10"/>
  <c r="T43" i="10"/>
  <c r="T44" i="10"/>
  <c r="T45" i="10"/>
  <c r="T46" i="10"/>
  <c r="T47" i="10"/>
  <c r="T48" i="10"/>
  <c r="T36" i="10"/>
  <c r="T37" i="10"/>
  <c r="T38" i="10"/>
  <c r="T39" i="10"/>
  <c r="T40" i="10"/>
  <c r="T41" i="10"/>
  <c r="Y29" i="10"/>
  <c r="Y30" i="10"/>
  <c r="Y31" i="10"/>
  <c r="Y32" i="10"/>
  <c r="Y33" i="10"/>
  <c r="Y34" i="10"/>
  <c r="T29" i="10"/>
  <c r="T30" i="10"/>
  <c r="T31" i="10"/>
  <c r="T32" i="10"/>
  <c r="T33" i="10"/>
  <c r="T34" i="10"/>
  <c r="Y17" i="10"/>
  <c r="Y18" i="10"/>
  <c r="Y19" i="10"/>
  <c r="Y20" i="10"/>
  <c r="Y21" i="10"/>
  <c r="Y22" i="10"/>
  <c r="Y23" i="10"/>
  <c r="Y24" i="10"/>
  <c r="Y25" i="10"/>
  <c r="Y26" i="10"/>
  <c r="Y27" i="10"/>
  <c r="T22" i="10"/>
  <c r="T23" i="10"/>
  <c r="T24" i="10"/>
  <c r="T25" i="10"/>
  <c r="T26" i="10"/>
  <c r="T27" i="10"/>
  <c r="T15" i="10"/>
  <c r="T16" i="10"/>
  <c r="T17" i="10"/>
  <c r="T18" i="10"/>
  <c r="T19" i="10"/>
  <c r="T20" i="10"/>
  <c r="T4" i="10"/>
  <c r="T5" i="10"/>
  <c r="T6" i="10"/>
  <c r="T7" i="10"/>
  <c r="T8" i="10"/>
  <c r="T9" i="10"/>
  <c r="T10" i="10"/>
  <c r="T11" i="10"/>
  <c r="T12" i="10"/>
  <c r="T13" i="10"/>
  <c r="T21" i="10"/>
  <c r="T28" i="10"/>
  <c r="T35" i="10"/>
  <c r="T42" i="10"/>
  <c r="T49" i="10"/>
  <c r="T56" i="10"/>
  <c r="T63" i="10"/>
  <c r="T70" i="10"/>
  <c r="T77" i="10"/>
  <c r="T84" i="10"/>
  <c r="T91" i="10"/>
  <c r="T98" i="10"/>
  <c r="T105" i="10"/>
  <c r="T112" i="10"/>
  <c r="T119" i="10"/>
  <c r="T124" i="10"/>
  <c r="T132" i="10"/>
  <c r="T140" i="10"/>
  <c r="T148" i="10"/>
  <c r="T156" i="10"/>
  <c r="T164" i="10"/>
  <c r="T172" i="10"/>
  <c r="T180" i="10"/>
  <c r="T188" i="10"/>
  <c r="T196" i="10"/>
  <c r="T204" i="10"/>
  <c r="T220" i="10"/>
  <c r="T228" i="10"/>
  <c r="T236" i="10"/>
  <c r="T244" i="10"/>
  <c r="T252" i="10"/>
  <c r="T266" i="10"/>
  <c r="T281" i="10"/>
  <c r="T298" i="10"/>
  <c r="T299" i="10"/>
  <c r="T300" i="10"/>
  <c r="T301" i="10"/>
  <c r="T302" i="10"/>
  <c r="T303" i="10"/>
  <c r="T304" i="10"/>
  <c r="T305" i="10"/>
  <c r="T319" i="10"/>
  <c r="T326" i="10"/>
  <c r="T333" i="10"/>
  <c r="T354" i="10"/>
  <c r="T361" i="10"/>
  <c r="T368" i="10"/>
  <c r="T406" i="10"/>
  <c r="T412" i="10"/>
  <c r="T418" i="10"/>
  <c r="T426" i="10"/>
  <c r="T434" i="10"/>
  <c r="T442" i="10"/>
  <c r="T450" i="10"/>
  <c r="T458" i="10"/>
  <c r="T466" i="10"/>
  <c r="T474" i="10"/>
  <c r="T482" i="10"/>
  <c r="T490" i="10"/>
  <c r="T498" i="10"/>
  <c r="T506" i="10"/>
  <c r="T514" i="10"/>
  <c r="T522" i="10"/>
  <c r="T538" i="10"/>
  <c r="T546" i="10"/>
  <c r="T556" i="10"/>
  <c r="T566" i="10"/>
  <c r="T576" i="10"/>
  <c r="T586" i="10"/>
  <c r="T599" i="10"/>
  <c r="T612" i="10"/>
  <c r="T625" i="10"/>
  <c r="T638" i="10"/>
  <c r="T651" i="10"/>
  <c r="T664" i="10"/>
  <c r="T677" i="10"/>
  <c r="T690" i="10"/>
  <c r="T703" i="10"/>
  <c r="T716" i="10"/>
  <c r="T729" i="10"/>
  <c r="T742" i="10"/>
  <c r="T753" i="10"/>
  <c r="T764" i="10"/>
  <c r="T775" i="10"/>
  <c r="T786" i="10"/>
  <c r="T797" i="10"/>
  <c r="T808" i="10"/>
  <c r="T828" i="10"/>
  <c r="T846" i="10"/>
  <c r="T855" i="10"/>
  <c r="T873" i="10"/>
  <c r="T882" i="10"/>
  <c r="T904" i="10"/>
  <c r="T915" i="10"/>
  <c r="T926" i="10"/>
  <c r="T937" i="10"/>
  <c r="T948" i="10"/>
  <c r="T959" i="10"/>
  <c r="T977" i="10"/>
  <c r="T986" i="10"/>
  <c r="T995" i="10"/>
  <c r="T1004" i="10"/>
  <c r="T1013" i="10"/>
  <c r="T1022" i="10"/>
  <c r="T1031" i="10"/>
  <c r="T1040" i="10"/>
  <c r="T1058" i="10"/>
  <c r="T1085" i="10"/>
  <c r="T1094" i="10"/>
  <c r="T1103" i="10"/>
  <c r="T1130" i="10"/>
  <c r="T1139" i="10"/>
  <c r="T1157" i="10"/>
  <c r="T1166" i="10"/>
  <c r="T1177" i="10"/>
  <c r="T1188" i="10"/>
  <c r="T1199" i="10"/>
  <c r="T1210" i="10"/>
  <c r="T1221" i="10"/>
  <c r="T1232" i="10"/>
  <c r="T1252" i="10"/>
  <c r="T1270" i="10"/>
  <c r="T1279" i="10"/>
  <c r="Y5" i="10"/>
  <c r="Y6" i="10"/>
  <c r="Y7" i="10"/>
  <c r="Y8" i="10"/>
  <c r="Y9" i="10"/>
  <c r="Y10" i="10"/>
  <c r="Y11" i="10"/>
  <c r="Y12" i="10"/>
  <c r="Y13" i="10"/>
  <c r="Y14" i="10"/>
  <c r="Y15" i="10"/>
  <c r="Y16" i="10"/>
  <c r="Y28" i="10"/>
  <c r="Y35" i="10"/>
  <c r="Y49" i="10"/>
  <c r="Y56" i="10"/>
  <c r="Y63" i="10"/>
  <c r="Y77" i="10"/>
  <c r="Y84" i="10"/>
  <c r="Y91" i="10"/>
  <c r="Y98" i="10"/>
  <c r="Y105" i="10"/>
  <c r="Y119" i="10"/>
  <c r="Y124" i="10"/>
  <c r="Y132" i="10"/>
  <c r="Y140" i="10"/>
  <c r="Y148" i="10"/>
  <c r="Y156" i="10"/>
  <c r="Y164" i="10"/>
  <c r="Y180" i="10"/>
  <c r="Y196" i="10"/>
  <c r="Y212" i="10"/>
  <c r="Y220" i="10"/>
  <c r="Y228" i="10"/>
  <c r="Y244" i="10"/>
  <c r="Y266" i="10"/>
  <c r="Y281" i="10"/>
  <c r="Y298" i="10"/>
  <c r="Y299" i="10"/>
  <c r="Y300" i="10"/>
  <c r="Y301" i="10"/>
  <c r="Y302" i="10"/>
  <c r="Y303" i="10"/>
  <c r="Y304" i="10"/>
  <c r="Y305" i="10"/>
  <c r="Y319" i="10"/>
  <c r="Y326" i="10"/>
  <c r="Y333" i="10"/>
  <c r="Y340" i="10"/>
  <c r="Y354" i="10"/>
  <c r="Y361" i="10"/>
  <c r="Y406" i="10"/>
  <c r="Y412" i="10"/>
  <c r="Y426" i="10"/>
  <c r="Y775" i="10"/>
  <c r="Y786" i="10"/>
  <c r="Y808" i="10"/>
  <c r="Y828" i="10"/>
  <c r="Y846" i="10"/>
  <c r="Y855" i="10"/>
  <c r="Y873" i="10"/>
  <c r="Y882" i="10"/>
  <c r="Y904" i="10"/>
  <c r="Y926" i="10"/>
  <c r="Y937" i="10"/>
  <c r="Y948" i="10"/>
  <c r="Y959" i="10"/>
  <c r="Y977" i="10"/>
  <c r="Y986" i="10"/>
  <c r="Y995" i="10"/>
  <c r="Y1004" i="10"/>
  <c r="Y1013" i="10"/>
  <c r="Y1022" i="10"/>
  <c r="Y1031" i="10"/>
  <c r="Y1040" i="10"/>
  <c r="Y1058" i="10"/>
  <c r="Y1085" i="10"/>
  <c r="Y1094" i="10"/>
  <c r="Y1103" i="10"/>
  <c r="Y1130" i="10"/>
  <c r="Y1139" i="10"/>
  <c r="Y1157" i="10"/>
  <c r="Y1166" i="10"/>
  <c r="Y1177" i="10"/>
  <c r="Y1188" i="10"/>
  <c r="Y1199" i="10"/>
  <c r="Y1210" i="10"/>
  <c r="Y1221" i="10"/>
  <c r="Y1232" i="10"/>
  <c r="Y1252" i="10"/>
  <c r="Y1270" i="10"/>
  <c r="Y1279" i="10"/>
  <c r="Y4" i="10"/>
  <c r="T1326" i="10"/>
  <c r="Y4556" i="10"/>
  <c r="Y4557" i="10"/>
  <c r="Y4558" i="10"/>
  <c r="Y4559" i="10"/>
  <c r="Y4560" i="10"/>
  <c r="Y4561" i="10"/>
  <c r="Y4562" i="10"/>
  <c r="Y4563" i="10"/>
  <c r="Y4564" i="10"/>
  <c r="Y4565" i="10"/>
  <c r="Y4566" i="10"/>
  <c r="Y4567" i="10"/>
  <c r="Y4568" i="10"/>
  <c r="Y4569" i="10"/>
  <c r="Y4570" i="10"/>
  <c r="Y4571" i="10"/>
  <c r="Y4572" i="10"/>
  <c r="Y4573" i="10"/>
  <c r="Y4574" i="10"/>
  <c r="Y4575" i="10"/>
  <c r="Y4576" i="10"/>
  <c r="Y4577" i="10"/>
  <c r="Y4578" i="10"/>
  <c r="Y4579" i="10"/>
  <c r="Y4580" i="10"/>
  <c r="Y4581" i="10"/>
  <c r="Y4582" i="10"/>
  <c r="Y4583" i="10"/>
  <c r="Y4584" i="10"/>
  <c r="Y4585" i="10"/>
  <c r="Y4586" i="10"/>
  <c r="Y4587" i="10"/>
  <c r="Y4588" i="10"/>
  <c r="Y4589" i="10"/>
  <c r="Y4590" i="10"/>
  <c r="Y4591" i="10"/>
  <c r="Y4592" i="10"/>
  <c r="Y4593" i="10"/>
  <c r="Y4594" i="10"/>
  <c r="Y4595" i="10"/>
  <c r="Y4596" i="10"/>
  <c r="Y4597" i="10"/>
  <c r="Y4598" i="10"/>
  <c r="Y4599" i="10"/>
  <c r="Y4600" i="10"/>
  <c r="Y4601" i="10"/>
  <c r="Y4602" i="10"/>
  <c r="Y4603" i="10"/>
  <c r="Y4604" i="10"/>
  <c r="Y4605" i="10"/>
  <c r="Y4606" i="10"/>
  <c r="Y4607" i="10"/>
  <c r="Y4608" i="10"/>
  <c r="Y4609" i="10"/>
  <c r="Y4610" i="10"/>
  <c r="Y4611" i="10"/>
  <c r="Y4612" i="10"/>
  <c r="Y4613" i="10"/>
  <c r="Y4614" i="10"/>
  <c r="Y4615" i="10"/>
  <c r="Y4616" i="10"/>
  <c r="Y4617" i="10"/>
  <c r="Y4618" i="10"/>
  <c r="Y4619" i="10"/>
  <c r="Y4620" i="10"/>
  <c r="Y4621" i="10"/>
  <c r="Y4622" i="10"/>
  <c r="Y4623" i="10"/>
  <c r="Y4624" i="10"/>
  <c r="Y4625" i="10"/>
  <c r="Y4626" i="10"/>
  <c r="Y4627" i="10"/>
  <c r="Y4628" i="10"/>
  <c r="Y4629" i="10"/>
  <c r="Y4630" i="10"/>
  <c r="Y4631" i="10"/>
  <c r="Y4632" i="10"/>
  <c r="Y4633" i="10"/>
  <c r="Y4634" i="10"/>
  <c r="Y4635" i="10"/>
  <c r="Y4636" i="10"/>
  <c r="Y4637" i="10"/>
  <c r="Y4638" i="10"/>
  <c r="Y4639" i="10"/>
  <c r="Y4640" i="10"/>
  <c r="Y4641" i="10"/>
  <c r="Y4642" i="10"/>
  <c r="Y4643" i="10"/>
  <c r="Y4644" i="10"/>
  <c r="Y4645" i="10"/>
  <c r="Y4646" i="10"/>
  <c r="Y4647" i="10"/>
  <c r="Y4648" i="10"/>
  <c r="Y4649" i="10"/>
  <c r="Y4650" i="10"/>
  <c r="Y4651" i="10"/>
  <c r="Y4652" i="10"/>
  <c r="Y4653" i="10"/>
  <c r="Y4654" i="10"/>
  <c r="Y4655" i="10"/>
  <c r="Y4656" i="10"/>
  <c r="Y4657" i="10"/>
  <c r="Y4658" i="10"/>
  <c r="Y4659" i="10"/>
  <c r="Y4660" i="10"/>
  <c r="Y4661" i="10"/>
  <c r="Y4662" i="10"/>
  <c r="Y4663" i="10"/>
  <c r="Y4664" i="10"/>
  <c r="Y4665" i="10"/>
  <c r="Y4666" i="10"/>
  <c r="Y4667" i="10"/>
  <c r="Y4668" i="10"/>
  <c r="Y4669" i="10"/>
  <c r="Y4670" i="10"/>
  <c r="Y4671" i="10"/>
  <c r="Y4672" i="10"/>
  <c r="Y4673" i="10"/>
  <c r="Y4674" i="10"/>
  <c r="Y4675" i="10"/>
  <c r="Y4682" i="10"/>
  <c r="Y4683" i="10"/>
  <c r="Y4684" i="10"/>
  <c r="Y4685" i="10"/>
  <c r="Y4686" i="10"/>
  <c r="Y4687" i="10"/>
  <c r="Y4688" i="10"/>
  <c r="Y4689" i="10"/>
  <c r="Y4690" i="10"/>
  <c r="Y4691" i="10"/>
  <c r="Y4692" i="10"/>
  <c r="Y4693" i="10"/>
  <c r="Y4694" i="10"/>
  <c r="Y4695" i="10"/>
  <c r="Y4696" i="10"/>
  <c r="Y4697" i="10"/>
  <c r="Y4698" i="10"/>
  <c r="Y4699" i="10"/>
  <c r="Y4700" i="10"/>
  <c r="Y4701" i="10"/>
  <c r="Y4702" i="10"/>
  <c r="Y4703" i="10"/>
  <c r="Y4704" i="10"/>
  <c r="Y4705" i="10"/>
  <c r="Y4706" i="10"/>
  <c r="Y4707" i="10"/>
  <c r="Y4708" i="10"/>
  <c r="Y4709" i="10"/>
  <c r="Y4710" i="10"/>
  <c r="Y4711" i="10"/>
  <c r="Y4712" i="10"/>
  <c r="Y4713" i="10"/>
  <c r="Y4714" i="10"/>
  <c r="Y4715" i="10"/>
  <c r="Y4716" i="10"/>
  <c r="Y4717" i="10"/>
  <c r="Y4718" i="10"/>
  <c r="Y4719" i="10"/>
  <c r="Y4720" i="10"/>
  <c r="Y4721" i="10"/>
  <c r="Y4722" i="10"/>
  <c r="Y4723" i="10"/>
  <c r="Y4724" i="10"/>
  <c r="Y4725" i="10"/>
  <c r="Y4726" i="10"/>
  <c r="Y4727" i="10"/>
  <c r="Y4728" i="10"/>
  <c r="Y4729" i="10"/>
  <c r="Y4730" i="10"/>
  <c r="Y4731" i="10"/>
  <c r="Y4732" i="10"/>
  <c r="Y4733" i="10"/>
  <c r="Y4734" i="10"/>
  <c r="Y4735" i="10"/>
  <c r="Y4736" i="10"/>
  <c r="Y4737" i="10"/>
  <c r="Y4738" i="10"/>
  <c r="Y4739" i="10"/>
  <c r="Y4740" i="10"/>
  <c r="Y4741" i="10"/>
  <c r="Y4742" i="10"/>
  <c r="Y4743" i="10"/>
  <c r="Y4744" i="10"/>
  <c r="Y4745" i="10"/>
  <c r="Y4746" i="10"/>
  <c r="Y4747" i="10"/>
  <c r="Y4748" i="10"/>
  <c r="Y4749" i="10"/>
  <c r="Y4750" i="10"/>
  <c r="Y4751" i="10"/>
  <c r="Y4752" i="10"/>
  <c r="Y4753" i="10"/>
  <c r="Y4754" i="10"/>
  <c r="Y4755" i="10"/>
  <c r="Y4756" i="10"/>
  <c r="Y4757" i="10"/>
  <c r="Y4758" i="10"/>
  <c r="Y4759" i="10"/>
  <c r="Y4760" i="10"/>
  <c r="Y4761" i="10"/>
  <c r="Y4762" i="10"/>
  <c r="Y4763" i="10"/>
  <c r="Y4764" i="10"/>
  <c r="Y4765" i="10"/>
  <c r="Y4766" i="10"/>
  <c r="Y4767" i="10"/>
  <c r="Y4768" i="10"/>
  <c r="Y4769" i="10"/>
  <c r="Y4770" i="10"/>
  <c r="Y4771" i="10"/>
  <c r="Y4772" i="10"/>
  <c r="Y4773" i="10"/>
  <c r="Y4774" i="10"/>
  <c r="Y4775" i="10"/>
  <c r="Y4776" i="10"/>
  <c r="Y4777" i="10"/>
  <c r="Y4778" i="10"/>
  <c r="Y4779" i="10"/>
  <c r="Y4780" i="10"/>
  <c r="Y4781" i="10"/>
  <c r="Y4782" i="10"/>
  <c r="Y4783" i="10"/>
  <c r="Y4784" i="10"/>
  <c r="Y4785" i="10"/>
  <c r="Y4786" i="10"/>
  <c r="Y4787" i="10"/>
  <c r="Y4788" i="10"/>
  <c r="Y4789" i="10"/>
  <c r="Y4790" i="10"/>
  <c r="Y4791" i="10"/>
  <c r="Y4792" i="10"/>
  <c r="Y4793" i="10"/>
  <c r="Y4794" i="10"/>
  <c r="Y4795" i="10"/>
  <c r="Y4796" i="10"/>
  <c r="Y4797" i="10"/>
  <c r="Y4798" i="10"/>
  <c r="Y4799" i="10"/>
  <c r="Y4800" i="10"/>
  <c r="Y4801" i="10"/>
  <c r="Y4802" i="10"/>
  <c r="Y4803" i="10"/>
  <c r="Y4804" i="10"/>
  <c r="Y4805" i="10"/>
  <c r="Y4806" i="10"/>
  <c r="Y4807" i="10"/>
  <c r="Y4808" i="10"/>
  <c r="Y4809" i="10"/>
  <c r="Y4810" i="10"/>
  <c r="Y4811" i="10"/>
  <c r="Y4812" i="10"/>
  <c r="Y4813" i="10"/>
  <c r="Y4814" i="10"/>
  <c r="Y4815" i="10"/>
  <c r="Y4816" i="10"/>
  <c r="Y4817" i="10"/>
  <c r="Y4547" i="10"/>
  <c r="Y4548" i="10"/>
  <c r="Y4542" i="10"/>
  <c r="Y4543" i="10"/>
  <c r="Y4544" i="10"/>
  <c r="Y4545" i="10"/>
  <c r="Y4546" i="10"/>
  <c r="Y4322" i="10"/>
  <c r="Y4323" i="10"/>
  <c r="Y4324" i="10"/>
  <c r="Y4325" i="10"/>
  <c r="Y4326" i="10"/>
  <c r="Y4327" i="10"/>
  <c r="Y4328" i="10"/>
  <c r="Y4329" i="10"/>
  <c r="Y4330" i="10"/>
  <c r="Y4331" i="10"/>
  <c r="Y4332" i="10"/>
  <c r="Y4333" i="10"/>
  <c r="Y4334" i="10"/>
  <c r="Y4335" i="10"/>
  <c r="Y4336" i="10"/>
  <c r="Y4337" i="10"/>
  <c r="Y4338" i="10"/>
  <c r="Y4339" i="10"/>
  <c r="Y4340" i="10"/>
  <c r="Y4341" i="10"/>
  <c r="Y4342" i="10"/>
  <c r="Y4343" i="10"/>
  <c r="Y4344" i="10"/>
  <c r="Y4345" i="10"/>
  <c r="Y4346" i="10"/>
  <c r="Y4347" i="10"/>
  <c r="Y4348" i="10"/>
  <c r="Y4349" i="10"/>
  <c r="Y4350" i="10"/>
  <c r="Y4351" i="10"/>
  <c r="Y4352" i="10"/>
  <c r="Y4353" i="10"/>
  <c r="Y4354" i="10"/>
  <c r="Y4355" i="10"/>
  <c r="Y4356" i="10"/>
  <c r="Y4357" i="10"/>
  <c r="Y4358" i="10"/>
  <c r="Y4359" i="10"/>
  <c r="Y4360" i="10"/>
  <c r="Y4361" i="10"/>
  <c r="Y4362" i="10"/>
  <c r="Y4363" i="10"/>
  <c r="Y4364" i="10"/>
  <c r="Y4365" i="10"/>
  <c r="Y4366" i="10"/>
  <c r="Y4367" i="10"/>
  <c r="Y4368" i="10"/>
  <c r="Y4369" i="10"/>
  <c r="Y4370" i="10"/>
  <c r="Y4371" i="10"/>
  <c r="Y4372" i="10"/>
  <c r="Y4373" i="10"/>
  <c r="Y4374" i="10"/>
  <c r="Y4375" i="10"/>
  <c r="Y4376" i="10"/>
  <c r="Y4377" i="10"/>
  <c r="Y4378" i="10"/>
  <c r="Y4379" i="10"/>
  <c r="Y4380" i="10"/>
  <c r="Y4381" i="10"/>
  <c r="Y4382" i="10"/>
  <c r="Y4383" i="10"/>
  <c r="Y4384" i="10"/>
  <c r="Y4385" i="10"/>
  <c r="Y4386" i="10"/>
  <c r="Y4387" i="10"/>
  <c r="Y4388" i="10"/>
  <c r="Y4389" i="10"/>
  <c r="Y4390" i="10"/>
  <c r="Y4391" i="10"/>
  <c r="Y4392" i="10"/>
  <c r="Y4393" i="10"/>
  <c r="Y4394" i="10"/>
  <c r="Y4395" i="10"/>
  <c r="Y4396" i="10"/>
  <c r="Y4397" i="10"/>
  <c r="Y4398" i="10"/>
  <c r="Y4399" i="10"/>
  <c r="Y4400" i="10"/>
  <c r="Y4401" i="10"/>
  <c r="Y4402" i="10"/>
  <c r="Y4403" i="10"/>
  <c r="Y4404" i="10"/>
  <c r="Y4405" i="10"/>
  <c r="Y4406" i="10"/>
  <c r="Y4407" i="10"/>
  <c r="Y4408" i="10"/>
  <c r="Y4409" i="10"/>
  <c r="Y4410" i="10"/>
  <c r="Y4411" i="10"/>
  <c r="Y4412" i="10"/>
  <c r="Y4413" i="10"/>
  <c r="Y4414" i="10"/>
  <c r="Y4415" i="10"/>
  <c r="Y4416" i="10"/>
  <c r="Y4417" i="10"/>
  <c r="Y4418" i="10"/>
  <c r="Y4419" i="10"/>
  <c r="Y4420" i="10"/>
  <c r="Y4421" i="10"/>
  <c r="Y4422" i="10"/>
  <c r="Y4423" i="10"/>
  <c r="Y4424" i="10"/>
  <c r="Y4425" i="10"/>
  <c r="Y4426" i="10"/>
  <c r="Y4427" i="10"/>
  <c r="Y4428" i="10"/>
  <c r="Y4429" i="10"/>
  <c r="Y4430" i="10"/>
  <c r="Y4431" i="10"/>
  <c r="Y4313" i="10"/>
  <c r="Y4314" i="10"/>
  <c r="Y4315" i="10"/>
  <c r="Y4316" i="10"/>
  <c r="Y4317" i="10"/>
  <c r="Y4318" i="10"/>
  <c r="Y4319" i="10"/>
  <c r="Y4320" i="10"/>
  <c r="Y4321" i="10"/>
  <c r="Y4277" i="10"/>
  <c r="Y4278" i="10"/>
  <c r="Y4279" i="10"/>
  <c r="Y4280" i="10"/>
  <c r="Y4281" i="10"/>
  <c r="Y4282" i="10"/>
  <c r="Y4283" i="10"/>
  <c r="Y4284" i="10"/>
  <c r="Y4285" i="10"/>
  <c r="Y4286" i="10"/>
  <c r="Y4287" i="10"/>
  <c r="Y4288" i="10"/>
  <c r="Y4289" i="10"/>
  <c r="Y4290" i="10"/>
  <c r="Y4291" i="10"/>
  <c r="Y4292" i="10"/>
  <c r="Y4293" i="10"/>
  <c r="Y4294" i="10"/>
  <c r="Y4295" i="10"/>
  <c r="Y4296" i="10"/>
  <c r="Y4297" i="10"/>
  <c r="Y4298" i="10"/>
  <c r="Y4299" i="10"/>
  <c r="Y4300" i="10"/>
  <c r="T4814" i="10"/>
  <c r="T4815" i="10"/>
  <c r="T4816" i="10"/>
  <c r="T4817" i="10"/>
  <c r="T4808" i="10"/>
  <c r="T4809" i="10"/>
  <c r="T4810" i="10"/>
  <c r="T4811" i="10"/>
  <c r="T4812" i="10"/>
  <c r="T4813" i="10"/>
  <c r="T4802" i="10"/>
  <c r="T4803" i="10"/>
  <c r="T4804" i="10"/>
  <c r="T4805" i="10"/>
  <c r="T4806" i="10"/>
  <c r="T4807" i="10"/>
  <c r="T4796" i="10"/>
  <c r="T4797" i="10"/>
  <c r="T4798" i="10"/>
  <c r="T4799" i="10"/>
  <c r="T4800" i="10"/>
  <c r="T4801" i="10"/>
  <c r="T4790" i="10"/>
  <c r="T4791" i="10"/>
  <c r="T4792" i="10"/>
  <c r="T4793" i="10"/>
  <c r="T4794" i="10"/>
  <c r="T4795" i="10"/>
  <c r="T4784" i="10"/>
  <c r="T4785" i="10"/>
  <c r="T4786" i="10"/>
  <c r="T4787" i="10"/>
  <c r="T4788" i="10"/>
  <c r="T4789" i="10"/>
  <c r="T4778" i="10"/>
  <c r="T4779" i="10"/>
  <c r="T4780" i="10"/>
  <c r="T4781" i="10"/>
  <c r="T4782" i="10"/>
  <c r="T4783" i="10"/>
  <c r="T4772" i="10"/>
  <c r="T4773" i="10"/>
  <c r="T4774" i="10"/>
  <c r="T4775" i="10"/>
  <c r="T4776" i="10"/>
  <c r="T4777" i="10"/>
  <c r="T4766" i="10"/>
  <c r="T4767" i="10"/>
  <c r="T4768" i="10"/>
  <c r="T4769" i="10"/>
  <c r="T4770" i="10"/>
  <c r="T4771" i="10"/>
  <c r="T4760" i="10"/>
  <c r="T4761" i="10"/>
  <c r="T4762" i="10"/>
  <c r="T4763" i="10"/>
  <c r="T4764" i="10"/>
  <c r="T4765" i="10"/>
  <c r="T4754" i="10"/>
  <c r="T4755" i="10"/>
  <c r="T4756" i="10"/>
  <c r="T4757" i="10"/>
  <c r="T4758" i="10"/>
  <c r="T4759" i="10"/>
  <c r="T4748" i="10"/>
  <c r="T4749" i="10"/>
  <c r="T4750" i="10"/>
  <c r="T4751" i="10"/>
  <c r="T4752" i="10"/>
  <c r="T4753" i="10"/>
  <c r="T4742" i="10"/>
  <c r="T4743" i="10"/>
  <c r="T4744" i="10"/>
  <c r="T4745" i="10"/>
  <c r="T4746" i="10"/>
  <c r="T4747" i="10"/>
  <c r="T4736" i="10"/>
  <c r="T4737" i="10"/>
  <c r="T4738" i="10"/>
  <c r="T4739" i="10"/>
  <c r="T4740" i="10"/>
  <c r="T4741" i="10"/>
  <c r="T4730" i="10"/>
  <c r="T4731" i="10"/>
  <c r="T4732" i="10"/>
  <c r="T4733" i="10"/>
  <c r="T4734" i="10"/>
  <c r="T4735" i="10"/>
  <c r="T4724" i="10"/>
  <c r="T4725" i="10"/>
  <c r="T4726" i="10"/>
  <c r="T4727" i="10"/>
  <c r="T4728" i="10"/>
  <c r="T4729" i="10"/>
  <c r="T4718" i="10"/>
  <c r="T4719" i="10"/>
  <c r="T4720" i="10"/>
  <c r="T4721" i="10"/>
  <c r="T4722" i="10"/>
  <c r="T4723" i="10"/>
  <c r="T4712" i="10"/>
  <c r="T4713" i="10"/>
  <c r="T4714" i="10"/>
  <c r="T4715" i="10"/>
  <c r="T4716" i="10"/>
  <c r="T4717" i="10"/>
  <c r="T4706" i="10"/>
  <c r="T4707" i="10"/>
  <c r="T4708" i="10"/>
  <c r="T4709" i="10"/>
  <c r="T4710" i="10"/>
  <c r="T4711" i="10"/>
  <c r="T4700" i="10"/>
  <c r="T4701" i="10"/>
  <c r="T4702" i="10"/>
  <c r="T4703" i="10"/>
  <c r="T4704" i="10"/>
  <c r="T4705" i="10"/>
  <c r="T4694" i="10"/>
  <c r="T4695" i="10"/>
  <c r="T4696" i="10"/>
  <c r="T4697" i="10"/>
  <c r="T4698" i="10"/>
  <c r="T4699" i="10"/>
  <c r="T4688" i="10"/>
  <c r="T4689" i="10"/>
  <c r="T4690" i="10"/>
  <c r="T4691" i="10"/>
  <c r="T4692" i="10"/>
  <c r="T4693" i="10"/>
  <c r="T4682" i="10"/>
  <c r="T4683" i="10"/>
  <c r="T4684" i="10"/>
  <c r="T4685" i="10"/>
  <c r="T4686" i="10"/>
  <c r="T4687" i="10"/>
  <c r="T4670" i="10"/>
  <c r="T4671" i="10"/>
  <c r="T4672" i="10"/>
  <c r="T4673" i="10"/>
  <c r="T4674" i="10"/>
  <c r="T4675" i="10"/>
  <c r="T4664" i="10"/>
  <c r="T4665" i="10"/>
  <c r="T4666" i="10"/>
  <c r="T4667" i="10"/>
  <c r="T4668" i="10"/>
  <c r="T4669" i="10"/>
  <c r="T4658" i="10"/>
  <c r="T4659" i="10"/>
  <c r="T4660" i="10"/>
  <c r="T4661" i="10"/>
  <c r="T4662" i="10"/>
  <c r="T4663" i="10"/>
  <c r="T4652" i="10"/>
  <c r="T4653" i="10"/>
  <c r="T4654" i="10"/>
  <c r="T4655" i="10"/>
  <c r="T4656" i="10"/>
  <c r="T4657" i="10"/>
  <c r="T4646" i="10"/>
  <c r="T4647" i="10"/>
  <c r="T4648" i="10"/>
  <c r="T4649" i="10"/>
  <c r="T4650" i="10"/>
  <c r="T4651" i="10"/>
  <c r="T4640" i="10"/>
  <c r="T4641" i="10"/>
  <c r="T4642" i="10"/>
  <c r="T4643" i="10"/>
  <c r="T4644" i="10"/>
  <c r="T4645" i="10"/>
  <c r="T4634" i="10"/>
  <c r="T4635" i="10"/>
  <c r="T4636" i="10"/>
  <c r="T4637" i="10"/>
  <c r="T4638" i="10"/>
  <c r="T4639" i="10"/>
  <c r="T4628" i="10"/>
  <c r="T4629" i="10"/>
  <c r="T4630" i="10"/>
  <c r="T4631" i="10"/>
  <c r="T4632" i="10"/>
  <c r="T4633" i="10"/>
  <c r="T4622" i="10"/>
  <c r="T4623" i="10"/>
  <c r="T4624" i="10"/>
  <c r="T4625" i="10"/>
  <c r="T4626" i="10"/>
  <c r="T4627" i="10"/>
  <c r="T4616" i="10"/>
  <c r="T4617" i="10"/>
  <c r="T4618" i="10"/>
  <c r="T4619" i="10"/>
  <c r="T4620" i="10"/>
  <c r="T4621" i="10"/>
  <c r="T4610" i="10"/>
  <c r="T4611" i="10"/>
  <c r="T4612" i="10"/>
  <c r="T4613" i="10"/>
  <c r="T4614" i="10"/>
  <c r="T4615" i="10"/>
  <c r="T4604" i="10"/>
  <c r="T4605" i="10"/>
  <c r="T4606" i="10"/>
  <c r="T4607" i="10"/>
  <c r="T4608" i="10"/>
  <c r="T4609" i="10"/>
  <c r="T4598" i="10"/>
  <c r="T4599" i="10"/>
  <c r="T4600" i="10"/>
  <c r="T4601" i="10"/>
  <c r="T4602" i="10"/>
  <c r="T4603" i="10"/>
  <c r="T4592" i="10"/>
  <c r="T4593" i="10"/>
  <c r="T4594" i="10"/>
  <c r="T4595" i="10"/>
  <c r="T4596" i="10"/>
  <c r="T4597" i="10"/>
  <c r="T4586" i="10"/>
  <c r="T4587" i="10"/>
  <c r="T4588" i="10"/>
  <c r="T4589" i="10"/>
  <c r="T4590" i="10"/>
  <c r="T4591" i="10"/>
  <c r="T4580" i="10"/>
  <c r="T4581" i="10"/>
  <c r="T4582" i="10"/>
  <c r="T4583" i="10"/>
  <c r="T4584" i="10"/>
  <c r="T4585" i="10"/>
  <c r="T4574" i="10"/>
  <c r="T4575" i="10"/>
  <c r="T4576" i="10"/>
  <c r="T4577" i="10"/>
  <c r="T4578" i="10"/>
  <c r="T4579" i="10"/>
  <c r="T4568" i="10"/>
  <c r="T4569" i="10"/>
  <c r="T4570" i="10"/>
  <c r="T4571" i="10"/>
  <c r="T4572" i="10"/>
  <c r="T4573" i="10"/>
  <c r="T4562" i="10"/>
  <c r="T4563" i="10"/>
  <c r="T4564" i="10"/>
  <c r="T4565" i="10"/>
  <c r="T4566" i="10"/>
  <c r="T4567" i="10"/>
  <c r="T4556" i="10"/>
  <c r="T4557" i="10"/>
  <c r="T4558" i="10"/>
  <c r="T4559" i="10"/>
  <c r="T4560" i="10"/>
  <c r="T4561" i="10"/>
  <c r="T4548" i="10"/>
  <c r="T4543" i="10"/>
  <c r="T4544" i="10"/>
  <c r="T4545" i="10"/>
  <c r="T4546" i="10"/>
  <c r="T4547" i="10"/>
  <c r="T4425" i="10"/>
  <c r="T4426" i="10"/>
  <c r="T4427" i="10"/>
  <c r="T4428" i="10"/>
  <c r="T4429" i="10"/>
  <c r="T4430" i="10"/>
  <c r="T4431" i="10"/>
  <c r="T4424" i="10"/>
  <c r="T4418" i="10"/>
  <c r="T4419" i="10"/>
  <c r="T4420" i="10"/>
  <c r="T4421" i="10"/>
  <c r="T4422" i="10"/>
  <c r="T4423" i="10"/>
  <c r="T4411" i="10"/>
  <c r="T4412" i="10"/>
  <c r="T4413" i="10"/>
  <c r="T4414" i="10"/>
  <c r="T4415" i="10"/>
  <c r="T4416" i="10"/>
  <c r="T4417" i="10"/>
  <c r="T4404" i="10"/>
  <c r="T4405" i="10"/>
  <c r="T4406" i="10"/>
  <c r="T4407" i="10"/>
  <c r="T4408" i="10"/>
  <c r="T4409" i="10"/>
  <c r="T4410" i="10"/>
  <c r="T4397" i="10"/>
  <c r="T4398" i="10"/>
  <c r="T4399" i="10"/>
  <c r="T4400" i="10"/>
  <c r="T4401" i="10"/>
  <c r="T4402" i="10"/>
  <c r="T4403" i="10"/>
  <c r="T4390" i="10"/>
  <c r="T4391" i="10"/>
  <c r="T4392" i="10"/>
  <c r="T4393" i="10"/>
  <c r="T4394" i="10"/>
  <c r="T4395" i="10"/>
  <c r="T4396" i="10"/>
  <c r="T4383" i="10"/>
  <c r="T4384" i="10"/>
  <c r="T4385" i="10"/>
  <c r="T4386" i="10"/>
  <c r="T4387" i="10"/>
  <c r="T4388" i="10"/>
  <c r="T4389" i="10"/>
  <c r="T4376" i="10"/>
  <c r="T4377" i="10"/>
  <c r="T4378" i="10"/>
  <c r="T4379" i="10"/>
  <c r="T4380" i="10"/>
  <c r="T4381" i="10"/>
  <c r="T4382" i="10"/>
  <c r="T4369" i="10"/>
  <c r="T4370" i="10"/>
  <c r="T4371" i="10"/>
  <c r="T4372" i="10"/>
  <c r="T4373" i="10"/>
  <c r="T4374" i="10"/>
  <c r="T4375" i="10"/>
  <c r="T4363" i="10"/>
  <c r="T4364" i="10"/>
  <c r="T4365" i="10"/>
  <c r="T4366" i="10"/>
  <c r="T4367" i="10"/>
  <c r="T4368" i="10"/>
  <c r="T4356" i="10" l="1"/>
  <c r="T4357" i="10"/>
  <c r="T4358" i="10"/>
  <c r="T4359" i="10"/>
  <c r="T4360" i="10"/>
  <c r="T4361" i="10"/>
  <c r="T4362" i="10"/>
  <c r="T4349" i="10"/>
  <c r="T4350" i="10"/>
  <c r="T4351" i="10"/>
  <c r="T4352" i="10"/>
  <c r="T4353" i="10"/>
  <c r="T4354" i="10"/>
  <c r="T4355" i="10"/>
  <c r="T4343" i="10"/>
  <c r="T4344" i="10"/>
  <c r="T4345" i="10"/>
  <c r="T4346" i="10"/>
  <c r="T4347" i="10"/>
  <c r="T4348" i="10"/>
  <c r="T4337" i="10"/>
  <c r="T4338" i="10"/>
  <c r="T4339" i="10"/>
  <c r="T4340" i="10"/>
  <c r="T4341" i="10"/>
  <c r="T4342" i="10"/>
  <c r="T4331" i="10"/>
  <c r="T4332" i="10"/>
  <c r="T4333" i="10"/>
  <c r="T4334" i="10"/>
  <c r="T4335" i="10"/>
  <c r="T4336" i="10"/>
  <c r="T4325" i="10"/>
  <c r="T4326" i="10"/>
  <c r="T4327" i="10"/>
  <c r="T4328" i="10"/>
  <c r="T4329" i="10"/>
  <c r="T4330" i="10"/>
  <c r="T4319" i="10"/>
  <c r="T4320" i="10"/>
  <c r="T4321" i="10"/>
  <c r="T4322" i="10"/>
  <c r="T4323" i="10"/>
  <c r="T4324" i="10"/>
  <c r="T4313" i="10"/>
  <c r="T4314" i="10"/>
  <c r="T4315" i="10"/>
  <c r="T4316" i="10"/>
  <c r="T4317" i="10"/>
  <c r="T4318" i="10"/>
  <c r="T4289" i="10"/>
  <c r="T4290" i="10"/>
  <c r="T4291" i="10"/>
  <c r="T4292" i="10"/>
  <c r="T4293" i="10"/>
  <c r="T4294" i="10"/>
  <c r="T4295" i="10"/>
  <c r="T4296" i="10"/>
  <c r="T4297" i="10"/>
  <c r="T4298" i="10"/>
  <c r="T4299" i="10"/>
  <c r="T4300" i="10"/>
  <c r="T4277" i="10" l="1"/>
  <c r="T4278" i="10"/>
  <c r="T4279" i="10"/>
  <c r="T4280" i="10"/>
  <c r="T4281" i="10"/>
  <c r="T4282" i="10"/>
  <c r="T4283" i="10"/>
  <c r="T4284" i="10"/>
  <c r="T4285" i="10"/>
  <c r="T4286" i="10"/>
  <c r="T4287" i="10"/>
  <c r="T4288" i="10"/>
  <c r="Y4265" i="10"/>
  <c r="Y4266" i="10"/>
  <c r="Y4267" i="10"/>
  <c r="Y4268" i="10"/>
  <c r="Y4269" i="10"/>
  <c r="Y4270" i="10"/>
  <c r="Y4271" i="10"/>
  <c r="Y4272" i="10"/>
  <c r="Y4273" i="10"/>
  <c r="Y4274" i="10"/>
  <c r="Y4275" i="10"/>
  <c r="Y4276" i="10"/>
  <c r="T4265" i="10"/>
  <c r="T4266" i="10"/>
  <c r="T4267" i="10"/>
  <c r="T4268" i="10"/>
  <c r="T4269" i="10"/>
  <c r="T4270" i="10"/>
  <c r="T4271" i="10"/>
  <c r="T4272" i="10"/>
  <c r="T4273" i="10"/>
  <c r="T4274" i="10"/>
  <c r="T4275" i="10"/>
  <c r="T4276" i="10"/>
  <c r="Y4253" i="10"/>
  <c r="Y4254" i="10"/>
  <c r="Y4255" i="10"/>
  <c r="Y4256" i="10"/>
  <c r="Y4257" i="10"/>
  <c r="Y4258" i="10"/>
  <c r="Y4259" i="10"/>
  <c r="Y4260" i="10"/>
  <c r="Y4261" i="10"/>
  <c r="Y4262" i="10"/>
  <c r="Y4263" i="10"/>
  <c r="Y4264" i="10"/>
  <c r="T4253" i="10"/>
  <c r="T4254" i="10"/>
  <c r="T4255" i="10"/>
  <c r="T4256" i="10"/>
  <c r="T4257" i="10"/>
  <c r="T4258" i="10"/>
  <c r="T4259" i="10"/>
  <c r="T4260" i="10"/>
  <c r="T4261" i="10"/>
  <c r="T4262" i="10"/>
  <c r="T4263" i="10"/>
  <c r="T4264" i="10"/>
  <c r="Y4229" i="10"/>
  <c r="Y4230" i="10"/>
  <c r="Y4231" i="10"/>
  <c r="Y4232" i="10"/>
  <c r="Y4233" i="10"/>
  <c r="Y4234" i="10"/>
  <c r="Y4235" i="10"/>
  <c r="Y4236" i="10"/>
  <c r="Y4237" i="10"/>
  <c r="Y4238" i="10"/>
  <c r="Y4239" i="10"/>
  <c r="Y4240" i="10"/>
  <c r="T4229" i="10"/>
  <c r="T4230" i="10"/>
  <c r="T4231" i="10"/>
  <c r="T4232" i="10"/>
  <c r="T4233" i="10"/>
  <c r="T4234" i="10"/>
  <c r="T4235" i="10"/>
  <c r="T4236" i="10"/>
  <c r="T4237" i="10"/>
  <c r="T4238" i="10"/>
  <c r="T4239" i="10"/>
  <c r="T4240" i="10"/>
  <c r="Y4217" i="10"/>
  <c r="Y4218" i="10"/>
  <c r="Y4219" i="10"/>
  <c r="Y4220" i="10"/>
  <c r="Y4221" i="10"/>
  <c r="Y4222" i="10"/>
  <c r="Y4223" i="10"/>
  <c r="Y4224" i="10"/>
  <c r="Y4225" i="10"/>
  <c r="Y4226" i="10"/>
  <c r="Y4227" i="10"/>
  <c r="Y4228" i="10"/>
  <c r="T4217" i="10"/>
  <c r="T4218" i="10"/>
  <c r="T4219" i="10"/>
  <c r="T4220" i="10"/>
  <c r="T4221" i="10"/>
  <c r="T4222" i="10"/>
  <c r="T4223" i="10"/>
  <c r="T4224" i="10"/>
  <c r="T4225" i="10"/>
  <c r="T4226" i="10"/>
  <c r="T4227" i="10"/>
  <c r="T4228" i="10"/>
  <c r="Y4205" i="10"/>
  <c r="Y4206" i="10"/>
  <c r="Y4207" i="10"/>
  <c r="Y4208" i="10"/>
  <c r="Y4209" i="10"/>
  <c r="Y4210" i="10"/>
  <c r="Y4211" i="10"/>
  <c r="Y4212" i="10"/>
  <c r="Y4213" i="10"/>
  <c r="Y4214" i="10"/>
  <c r="Y4215" i="10"/>
  <c r="Y4216" i="10"/>
  <c r="T4205" i="10"/>
  <c r="T4206" i="10"/>
  <c r="T4207" i="10"/>
  <c r="T4208" i="10"/>
  <c r="T4209" i="10"/>
  <c r="T4210" i="10"/>
  <c r="T4211" i="10"/>
  <c r="T4212" i="10"/>
  <c r="T4213" i="10"/>
  <c r="T4214" i="10"/>
  <c r="T4215" i="10"/>
  <c r="T4216" i="10"/>
  <c r="Y4193" i="10"/>
  <c r="Y4194" i="10"/>
  <c r="Y4195" i="10"/>
  <c r="Y4196" i="10"/>
  <c r="Y4197" i="10"/>
  <c r="Y4198" i="10"/>
  <c r="Y4199" i="10"/>
  <c r="Y4200" i="10"/>
  <c r="Y4201" i="10"/>
  <c r="Y4202" i="10"/>
  <c r="Y4203" i="10"/>
  <c r="Y4204" i="10"/>
  <c r="T4193" i="10"/>
  <c r="T4194" i="10"/>
  <c r="T4195" i="10"/>
  <c r="T4196" i="10"/>
  <c r="T4197" i="10"/>
  <c r="T4198" i="10"/>
  <c r="T4199" i="10"/>
  <c r="T4200" i="10"/>
  <c r="T4201" i="10"/>
  <c r="T4202" i="10"/>
  <c r="T4203" i="10"/>
  <c r="T4204" i="10"/>
  <c r="Y4181" i="10"/>
  <c r="Y4182" i="10"/>
  <c r="Y4183" i="10"/>
  <c r="Y4184" i="10"/>
  <c r="Y4185" i="10"/>
  <c r="Y4186" i="10"/>
  <c r="Y4187" i="10"/>
  <c r="Y4188" i="10"/>
  <c r="Y4189" i="10"/>
  <c r="Y4190" i="10"/>
  <c r="Y4191" i="10"/>
  <c r="Y4192" i="10"/>
  <c r="T4181" i="10"/>
  <c r="T4182" i="10"/>
  <c r="T4183" i="10"/>
  <c r="T4184" i="10"/>
  <c r="T4185" i="10"/>
  <c r="T4186" i="10"/>
  <c r="T4187" i="10"/>
  <c r="T4188" i="10"/>
  <c r="T4189" i="10"/>
  <c r="T4190" i="10"/>
  <c r="T4191" i="10"/>
  <c r="T4192" i="10"/>
  <c r="Y4169" i="10"/>
  <c r="Y4170" i="10"/>
  <c r="Y4171" i="10"/>
  <c r="Y4172" i="10"/>
  <c r="Y4173" i="10"/>
  <c r="Y4174" i="10"/>
  <c r="Y4175" i="10"/>
  <c r="Y4176" i="10"/>
  <c r="Y4177" i="10"/>
  <c r="Y4178" i="10"/>
  <c r="Y4179" i="10"/>
  <c r="Y4180" i="10"/>
  <c r="T4169" i="10"/>
  <c r="T4170" i="10"/>
  <c r="T4171" i="10"/>
  <c r="T4172" i="10"/>
  <c r="T4173" i="10"/>
  <c r="T4174" i="10"/>
  <c r="T4175" i="10"/>
  <c r="T4176" i="10"/>
  <c r="T4177" i="10"/>
  <c r="T4178" i="10"/>
  <c r="T4179" i="10"/>
  <c r="T4180" i="10"/>
  <c r="Y4157" i="10"/>
  <c r="Y4158" i="10"/>
  <c r="Y4159" i="10"/>
  <c r="Y4160" i="10"/>
  <c r="Y4161" i="10"/>
  <c r="Y4162" i="10"/>
  <c r="Y4163" i="10"/>
  <c r="Y4164" i="10"/>
  <c r="Y4165" i="10"/>
  <c r="Y4166" i="10"/>
  <c r="Y4167" i="10"/>
  <c r="Y4168" i="10"/>
  <c r="T4157" i="10"/>
  <c r="T4158" i="10"/>
  <c r="T4159" i="10"/>
  <c r="T4160" i="10"/>
  <c r="T4161" i="10"/>
  <c r="T4162" i="10"/>
  <c r="T4163" i="10"/>
  <c r="T4164" i="10"/>
  <c r="T4165" i="10"/>
  <c r="T4166" i="10"/>
  <c r="T4167" i="10"/>
  <c r="T4168" i="10"/>
  <c r="T4145" i="10"/>
  <c r="T4146" i="10"/>
  <c r="T4147" i="10"/>
  <c r="T4148" i="10"/>
  <c r="T4149" i="10"/>
  <c r="T4150" i="10"/>
  <c r="T4151" i="10"/>
  <c r="T4152" i="10"/>
  <c r="T4153" i="10"/>
  <c r="T4154" i="10"/>
  <c r="T4155" i="10"/>
  <c r="T4156" i="10"/>
  <c r="Y4145" i="10"/>
  <c r="Y4146" i="10"/>
  <c r="Y4147" i="10"/>
  <c r="Y4148" i="10"/>
  <c r="Y4149" i="10"/>
  <c r="Y4150" i="10"/>
  <c r="Y4151" i="10"/>
  <c r="Y4152" i="10"/>
  <c r="Y4153" i="10"/>
  <c r="Y4154" i="10"/>
  <c r="Y4155" i="10"/>
  <c r="Y4156" i="10"/>
  <c r="Y4133" i="10"/>
  <c r="Y4134" i="10"/>
  <c r="Y4135" i="10"/>
  <c r="Y4136" i="10"/>
  <c r="Y4137" i="10"/>
  <c r="Y4138" i="10"/>
  <c r="Y4139" i="10"/>
  <c r="Y4140" i="10"/>
  <c r="Y4141" i="10"/>
  <c r="Y4142" i="10"/>
  <c r="Y4143" i="10"/>
  <c r="Y4144" i="10"/>
  <c r="T4133" i="10"/>
  <c r="T4134" i="10"/>
  <c r="T4135" i="10"/>
  <c r="T4136" i="10"/>
  <c r="T4137" i="10"/>
  <c r="T4138" i="10"/>
  <c r="T4139" i="10"/>
  <c r="T4140" i="10"/>
  <c r="T4141" i="10"/>
  <c r="T4142" i="10"/>
  <c r="T4143" i="10"/>
  <c r="T4144" i="10"/>
  <c r="Y3558" i="10"/>
  <c r="Y3559" i="10"/>
  <c r="Y3560" i="10"/>
  <c r="Y3561" i="10"/>
  <c r="Y3562" i="10"/>
  <c r="Y3563" i="10"/>
  <c r="Y3564" i="10"/>
  <c r="Y3565" i="10"/>
  <c r="Y3566" i="10"/>
  <c r="Y3567" i="10"/>
  <c r="Y3568" i="10"/>
  <c r="Y3569" i="10"/>
  <c r="Y3570" i="10"/>
  <c r="Y3571" i="10"/>
  <c r="Y3572" i="10"/>
  <c r="Y3573" i="10"/>
  <c r="Y3574" i="10"/>
  <c r="Y3575" i="10"/>
  <c r="Y3576" i="10"/>
  <c r="Y3577" i="10"/>
  <c r="Y3578" i="10"/>
  <c r="Y3579" i="10"/>
  <c r="Y3580" i="10"/>
  <c r="Y3581" i="10"/>
  <c r="Y3582" i="10"/>
  <c r="Y3583" i="10"/>
  <c r="Y3584" i="10"/>
  <c r="Y3585" i="10"/>
  <c r="Y3586" i="10"/>
  <c r="Y3587" i="10"/>
  <c r="Y3588" i="10"/>
  <c r="Y3589" i="10"/>
  <c r="Y3590" i="10"/>
  <c r="Y3591" i="10"/>
  <c r="Y3592" i="10"/>
  <c r="Y3593" i="10"/>
  <c r="Y3594" i="10"/>
  <c r="Y3595" i="10"/>
  <c r="Y3596" i="10"/>
  <c r="Y3610" i="10"/>
  <c r="Y3611" i="10"/>
  <c r="Y3612" i="10"/>
  <c r="Y3613" i="10"/>
  <c r="Y3614" i="10"/>
  <c r="Y3615" i="10"/>
  <c r="Y3616" i="10"/>
  <c r="Y3617" i="10"/>
  <c r="Y3618" i="10"/>
  <c r="Y3619" i="10"/>
  <c r="Y3620" i="10"/>
  <c r="Y3621" i="10"/>
  <c r="Y3622" i="10"/>
  <c r="Y3623" i="10"/>
  <c r="Y3624" i="10"/>
  <c r="Y3625" i="10"/>
  <c r="Y3626" i="10"/>
  <c r="Y3627" i="10"/>
  <c r="Y3628" i="10"/>
  <c r="Y3629" i="10"/>
  <c r="Y3630" i="10"/>
  <c r="Y3631" i="10"/>
  <c r="Y3632" i="10"/>
  <c r="Y3633" i="10"/>
  <c r="Y3634" i="10"/>
  <c r="Y3635" i="10"/>
  <c r="Y3636" i="10"/>
  <c r="Y3637" i="10"/>
  <c r="Y3638" i="10"/>
  <c r="Y3639" i="10"/>
  <c r="Y3640" i="10"/>
  <c r="Y3641" i="10"/>
  <c r="Y3642" i="10"/>
  <c r="Y3643" i="10"/>
  <c r="Y3644" i="10"/>
  <c r="Y3645" i="10"/>
  <c r="Y3646" i="10"/>
  <c r="Y3647" i="10"/>
  <c r="Y3648" i="10"/>
  <c r="Y3649" i="10"/>
  <c r="Y3650" i="10"/>
  <c r="Y3651" i="10"/>
  <c r="Y3652" i="10"/>
  <c r="Y3653" i="10"/>
  <c r="Y3654" i="10"/>
  <c r="Y3655" i="10"/>
  <c r="Y3656" i="10"/>
  <c r="Y3657" i="10"/>
  <c r="Y3658" i="10"/>
  <c r="Y3659" i="10"/>
  <c r="Y3660" i="10"/>
  <c r="Y3661" i="10"/>
  <c r="Y3662" i="10"/>
  <c r="Y3663" i="10"/>
  <c r="Y3664" i="10"/>
  <c r="Y3665" i="10"/>
  <c r="Y3666" i="10"/>
  <c r="Y3667" i="10"/>
  <c r="Y3668" i="10"/>
  <c r="Y3669" i="10"/>
  <c r="Y3670" i="10"/>
  <c r="Y3671" i="10"/>
  <c r="Y3672" i="10"/>
  <c r="Y3673" i="10"/>
  <c r="Y3674" i="10"/>
  <c r="Y3675" i="10"/>
  <c r="Y3676" i="10"/>
  <c r="Y3677" i="10"/>
  <c r="Y3678" i="10"/>
  <c r="Y3679" i="10"/>
  <c r="Y3680" i="10"/>
  <c r="Y3681" i="10"/>
  <c r="Y3682" i="10"/>
  <c r="Y3683" i="10"/>
  <c r="Y3684" i="10"/>
  <c r="Y3685" i="10"/>
  <c r="Y3686" i="10"/>
  <c r="Y3687" i="10"/>
  <c r="Y3701" i="10"/>
  <c r="Y3702" i="10"/>
  <c r="Y3703" i="10"/>
  <c r="Y3704" i="10"/>
  <c r="Y3705" i="10"/>
  <c r="Y3706" i="10"/>
  <c r="Y3707" i="10"/>
  <c r="Y3708" i="10"/>
  <c r="Y3709" i="10"/>
  <c r="Y3710" i="10"/>
  <c r="Y3711" i="10"/>
  <c r="Y3712" i="10"/>
  <c r="Y3713" i="10"/>
  <c r="Y3714" i="10"/>
  <c r="Y3715" i="10"/>
  <c r="Y3716" i="10"/>
  <c r="Y3717" i="10"/>
  <c r="Y3718" i="10"/>
  <c r="Y3719" i="10"/>
  <c r="Y3720" i="10"/>
  <c r="Y3721" i="10"/>
  <c r="Y3722" i="10"/>
  <c r="Y3723" i="10"/>
  <c r="Y3724" i="10"/>
  <c r="Y3725" i="10"/>
  <c r="Y3726" i="10"/>
  <c r="Y3727" i="10"/>
  <c r="Y3728" i="10"/>
  <c r="Y3729" i="10"/>
  <c r="Y3730" i="10"/>
  <c r="Y3731" i="10"/>
  <c r="Y3732" i="10"/>
  <c r="Y3733" i="10"/>
  <c r="Y3734" i="10"/>
  <c r="Y3735" i="10"/>
  <c r="Y3736" i="10"/>
  <c r="Y3737" i="10"/>
  <c r="Y3738" i="10"/>
  <c r="Y3739" i="10"/>
  <c r="Y3740" i="10"/>
  <c r="Y3741" i="10"/>
  <c r="Y3742" i="10"/>
  <c r="Y3743" i="10"/>
  <c r="Y3744" i="10"/>
  <c r="Y3745" i="10"/>
  <c r="Y3746" i="10"/>
  <c r="Y3747" i="10"/>
  <c r="Y3748" i="10"/>
  <c r="Y3749" i="10"/>
  <c r="Y3750" i="10"/>
  <c r="Y3751" i="10"/>
  <c r="Y3752" i="10"/>
  <c r="Y3753" i="10"/>
  <c r="Y3754" i="10"/>
  <c r="Y3755" i="10"/>
  <c r="Y3756" i="10"/>
  <c r="Y3757" i="10"/>
  <c r="Y3758" i="10"/>
  <c r="Y3759" i="10"/>
  <c r="Y3760" i="10"/>
  <c r="Y3761" i="10"/>
  <c r="Y3762" i="10"/>
  <c r="Y3763" i="10"/>
  <c r="Y3764" i="10"/>
  <c r="Y3765" i="10"/>
  <c r="Y3766" i="10"/>
  <c r="Y3767" i="10"/>
  <c r="Y3768" i="10"/>
  <c r="Y3769" i="10"/>
  <c r="Y3770" i="10"/>
  <c r="Y3771" i="10"/>
  <c r="Y3772" i="10"/>
  <c r="Y3773" i="10"/>
  <c r="Y3774" i="10"/>
  <c r="Y3775" i="10"/>
  <c r="Y3776" i="10"/>
  <c r="Y3777" i="10"/>
  <c r="Y3778" i="10"/>
  <c r="Y3835" i="10"/>
  <c r="Y3836" i="10"/>
  <c r="Y3837" i="10"/>
  <c r="Y3838" i="10"/>
  <c r="Y3839" i="10"/>
  <c r="Y3840" i="10"/>
  <c r="Y3841" i="10"/>
  <c r="Y3842" i="10"/>
  <c r="Y3843" i="10"/>
  <c r="Y3844" i="10"/>
  <c r="Y3845" i="10"/>
  <c r="Y3846" i="10"/>
  <c r="Y3847" i="10"/>
  <c r="Y3848" i="10"/>
  <c r="Y3849" i="10"/>
  <c r="Y3850" i="10"/>
  <c r="Y3851" i="10"/>
  <c r="Y3852" i="10"/>
  <c r="Y3853" i="10"/>
  <c r="Y3854" i="10"/>
  <c r="Y3855" i="10"/>
  <c r="Y3856" i="10"/>
  <c r="Y3857" i="10"/>
  <c r="Y3858" i="10"/>
  <c r="Y3859" i="10"/>
  <c r="Y3860" i="10"/>
  <c r="Y3861" i="10"/>
  <c r="Y3862" i="10"/>
  <c r="Y3863" i="10"/>
  <c r="Y3864" i="10"/>
  <c r="Y3865" i="10"/>
  <c r="Y3866" i="10"/>
  <c r="Y3867" i="10"/>
  <c r="Y3868" i="10"/>
  <c r="Y3869" i="10"/>
  <c r="Y3870" i="10"/>
  <c r="Y3871" i="10"/>
  <c r="Y3872" i="10"/>
  <c r="Y3873" i="10"/>
  <c r="Y3874" i="10"/>
  <c r="Y3875" i="10"/>
  <c r="Y3876" i="10"/>
  <c r="Y3891" i="10"/>
  <c r="Y3892" i="10"/>
  <c r="Y3893" i="10"/>
  <c r="Y3894" i="10"/>
  <c r="Y3895" i="10"/>
  <c r="Y3896" i="10"/>
  <c r="Y3897" i="10"/>
  <c r="Y3898" i="10"/>
  <c r="Y3899" i="10"/>
  <c r="Y3900" i="10"/>
  <c r="Y3901" i="10"/>
  <c r="Y3902" i="10"/>
  <c r="Y3903" i="10"/>
  <c r="Y3904" i="10"/>
  <c r="Y3933" i="10"/>
  <c r="Y3934" i="10"/>
  <c r="Y3935" i="10"/>
  <c r="Y3936" i="10"/>
  <c r="Y3937" i="10"/>
  <c r="Y3938" i="10"/>
  <c r="Y3939" i="10"/>
  <c r="Y3940" i="10"/>
  <c r="Y3941" i="10"/>
  <c r="Y3942" i="10"/>
  <c r="Y3943" i="10"/>
  <c r="Y3944" i="10"/>
  <c r="Y3945" i="10"/>
  <c r="Y3946" i="10"/>
  <c r="Y4017" i="10"/>
  <c r="Y4018" i="10"/>
  <c r="Y4019" i="10"/>
  <c r="Y4020" i="10"/>
  <c r="Y4021" i="10"/>
  <c r="Y4022" i="10"/>
  <c r="Y4023" i="10"/>
  <c r="Y4024" i="10"/>
  <c r="Y4025" i="10"/>
  <c r="Y4026" i="10"/>
  <c r="Y4027" i="10"/>
  <c r="Y4028" i="10"/>
  <c r="Y4029" i="10"/>
  <c r="Y4030" i="10"/>
  <c r="Y4031" i="10"/>
  <c r="Y4032" i="10"/>
  <c r="Y4033" i="10"/>
  <c r="Y4034" i="10"/>
  <c r="Y4035" i="10"/>
  <c r="Y4036" i="10"/>
  <c r="Y4037" i="10"/>
  <c r="Y4038" i="10"/>
  <c r="Y4039" i="10"/>
  <c r="Y4040" i="10"/>
  <c r="Y4041" i="10"/>
  <c r="Y4042" i="10"/>
  <c r="Y4043" i="10"/>
  <c r="Y4044" i="10"/>
  <c r="Y4045" i="10"/>
  <c r="Y4046" i="10"/>
  <c r="Y4047" i="10"/>
  <c r="Y4048" i="10"/>
  <c r="Y4049" i="10"/>
  <c r="Y4050" i="10"/>
  <c r="Y4051" i="10"/>
  <c r="Y4052" i="10"/>
  <c r="Y4053" i="10"/>
  <c r="Y4054" i="10"/>
  <c r="Y4055" i="10"/>
  <c r="Y4056" i="10"/>
  <c r="Y4057" i="10"/>
  <c r="Y4058" i="10"/>
  <c r="Y4073" i="10"/>
  <c r="Y4074" i="10"/>
  <c r="Y4075" i="10"/>
  <c r="Y4076" i="10"/>
  <c r="Y4077" i="10"/>
  <c r="Y4078" i="10"/>
  <c r="Y4079" i="10"/>
  <c r="Y4080" i="10"/>
  <c r="Y4081" i="10"/>
  <c r="Y4082" i="10"/>
  <c r="Y4083" i="10"/>
  <c r="Y4084" i="10"/>
  <c r="Y4085" i="10"/>
  <c r="Y4086" i="10"/>
  <c r="Y4087" i="10"/>
  <c r="Y4088" i="10"/>
  <c r="Y4089" i="10"/>
  <c r="Y4090" i="10"/>
  <c r="Y4091" i="10"/>
  <c r="Y4092" i="10"/>
  <c r="Y4093" i="10"/>
  <c r="Y4094" i="10"/>
  <c r="Y4095" i="10"/>
  <c r="Y4096" i="10"/>
  <c r="Y4097" i="10"/>
  <c r="Y4098" i="10"/>
  <c r="Y4099" i="10"/>
  <c r="Y4100" i="10"/>
  <c r="Y4101" i="10"/>
  <c r="Y4102" i="10"/>
  <c r="Y4103" i="10"/>
  <c r="Y4104" i="10"/>
  <c r="Y4105" i="10"/>
  <c r="Y4106" i="10"/>
  <c r="Y4107" i="10"/>
  <c r="Y4108" i="10"/>
  <c r="Y4109" i="10"/>
  <c r="Y4110" i="10"/>
  <c r="Y4111" i="10"/>
  <c r="Y4112" i="10"/>
  <c r="Y4113" i="10"/>
  <c r="Y4114" i="10"/>
  <c r="Y4115" i="10"/>
  <c r="Y4116" i="10"/>
  <c r="Y4117" i="10"/>
  <c r="Y4118" i="10"/>
  <c r="Y4119" i="10"/>
  <c r="Y4120" i="10"/>
  <c r="Y4121" i="10"/>
  <c r="Y4122" i="10"/>
  <c r="Y4123" i="10"/>
  <c r="Y4124" i="10"/>
  <c r="Y4125" i="10"/>
  <c r="Y4126" i="10"/>
  <c r="Y4127" i="10"/>
  <c r="Y4128" i="10"/>
  <c r="Y4129" i="10"/>
  <c r="Y4130" i="10"/>
  <c r="Y4131" i="10"/>
  <c r="Y4132" i="10"/>
  <c r="T4121" i="10"/>
  <c r="T4122" i="10"/>
  <c r="T4123" i="10"/>
  <c r="T4124" i="10"/>
  <c r="T4125" i="10"/>
  <c r="T4126" i="10"/>
  <c r="T4127" i="10"/>
  <c r="T4128" i="10"/>
  <c r="T4129" i="10"/>
  <c r="T4130" i="10"/>
  <c r="T4131" i="10"/>
  <c r="T4132" i="10"/>
  <c r="T4109" i="10"/>
  <c r="T4110" i="10"/>
  <c r="T4111" i="10"/>
  <c r="T4112" i="10"/>
  <c r="T4113" i="10"/>
  <c r="T4114" i="10"/>
  <c r="T4115" i="10"/>
  <c r="T4116" i="10"/>
  <c r="T4117" i="10"/>
  <c r="T4118" i="10"/>
  <c r="T4119" i="10"/>
  <c r="T4120" i="10"/>
  <c r="T4097" i="10"/>
  <c r="T4098" i="10"/>
  <c r="T4099" i="10"/>
  <c r="T4100" i="10"/>
  <c r="T4101" i="10"/>
  <c r="T4102" i="10"/>
  <c r="T4103" i="10"/>
  <c r="T4104" i="10"/>
  <c r="T4105" i="10"/>
  <c r="T4106" i="10"/>
  <c r="T4107" i="10"/>
  <c r="T4108" i="10"/>
  <c r="E4301" i="10"/>
  <c r="E4289" i="10"/>
  <c r="E4277" i="10"/>
  <c r="E4265" i="10"/>
  <c r="E4253" i="10"/>
  <c r="E4241" i="10"/>
  <c r="E4229" i="10"/>
  <c r="E4217" i="10"/>
  <c r="E4205" i="10"/>
  <c r="E4193" i="10"/>
  <c r="E4181" i="10"/>
  <c r="E4169" i="10"/>
  <c r="E4157" i="10"/>
  <c r="E4145" i="10"/>
  <c r="E4133" i="10"/>
  <c r="E4121" i="10"/>
  <c r="E4109" i="10"/>
  <c r="E4097" i="10"/>
  <c r="T4096" i="10"/>
  <c r="T4095" i="10"/>
  <c r="T4094" i="10"/>
  <c r="T4093" i="10"/>
  <c r="T4092" i="10"/>
  <c r="T4091" i="10"/>
  <c r="T4090" i="10"/>
  <c r="T4089" i="10"/>
  <c r="T4088" i="10"/>
  <c r="T4087" i="10"/>
  <c r="T4086" i="10"/>
  <c r="T4085" i="10"/>
  <c r="E4085" i="10"/>
  <c r="T4084" i="10"/>
  <c r="T4083" i="10"/>
  <c r="T4082" i="10"/>
  <c r="T4081" i="10"/>
  <c r="T4080" i="10"/>
  <c r="T4079" i="10"/>
  <c r="T4078" i="10"/>
  <c r="T4077" i="10"/>
  <c r="T4076" i="10"/>
  <c r="T4075" i="10"/>
  <c r="T4074" i="10"/>
  <c r="T4073" i="10"/>
  <c r="E4073" i="10"/>
  <c r="E4059" i="10"/>
  <c r="T4058" i="10"/>
  <c r="T4057" i="10"/>
  <c r="T4056" i="10"/>
  <c r="T4055" i="10"/>
  <c r="T4054" i="10"/>
  <c r="T4053" i="10"/>
  <c r="T4052" i="10"/>
  <c r="T4051" i="10"/>
  <c r="T4050" i="10"/>
  <c r="T4049" i="10"/>
  <c r="T4048" i="10"/>
  <c r="T4047" i="10"/>
  <c r="T4046" i="10"/>
  <c r="T4045" i="10"/>
  <c r="E4045" i="10"/>
  <c r="T4044" i="10"/>
  <c r="T4043" i="10"/>
  <c r="T4042" i="10"/>
  <c r="T4041" i="10"/>
  <c r="T4040" i="10"/>
  <c r="T4039" i="10"/>
  <c r="T4038" i="10"/>
  <c r="T4037" i="10"/>
  <c r="T4036" i="10"/>
  <c r="T4035" i="10"/>
  <c r="T4034" i="10"/>
  <c r="T4033" i="10"/>
  <c r="T4032" i="10"/>
  <c r="T4031" i="10"/>
  <c r="E4031" i="10"/>
  <c r="T4030" i="10"/>
  <c r="T4029" i="10"/>
  <c r="T4028" i="10"/>
  <c r="T4027" i="10"/>
  <c r="T4026" i="10"/>
  <c r="T4025" i="10"/>
  <c r="T4024" i="10"/>
  <c r="T4023" i="10"/>
  <c r="T4022" i="10"/>
  <c r="T4021" i="10"/>
  <c r="T4020" i="10"/>
  <c r="T4019" i="10"/>
  <c r="T4018" i="10"/>
  <c r="T4017" i="10"/>
  <c r="E4017" i="10"/>
  <c r="E4003" i="10"/>
  <c r="E3989" i="10"/>
  <c r="E3975" i="10"/>
  <c r="E3961" i="10"/>
  <c r="E3947" i="10"/>
  <c r="T3946" i="10"/>
  <c r="T3945" i="10"/>
  <c r="T3944" i="10"/>
  <c r="T3943" i="10"/>
  <c r="T3942" i="10"/>
  <c r="T3941" i="10"/>
  <c r="T3940" i="10"/>
  <c r="T3939" i="10"/>
  <c r="T3938" i="10"/>
  <c r="T3937" i="10"/>
  <c r="T3936" i="10"/>
  <c r="T3935" i="10"/>
  <c r="T3934" i="10"/>
  <c r="T3933" i="10"/>
  <c r="E3933" i="10"/>
  <c r="E3919" i="10"/>
  <c r="E3905" i="10"/>
  <c r="T3904" i="10"/>
  <c r="T3903" i="10"/>
  <c r="T3902" i="10"/>
  <c r="T3901" i="10"/>
  <c r="T3900" i="10"/>
  <c r="T3899" i="10"/>
  <c r="T3898" i="10"/>
  <c r="T3897" i="10"/>
  <c r="T3896" i="10"/>
  <c r="T3895" i="10"/>
  <c r="T3894" i="10"/>
  <c r="T3893" i="10"/>
  <c r="T3892" i="10"/>
  <c r="T3891" i="10"/>
  <c r="E3891" i="10"/>
  <c r="E3877" i="10"/>
  <c r="T3876" i="10"/>
  <c r="T3875" i="10"/>
  <c r="T3874" i="10"/>
  <c r="T3873" i="10"/>
  <c r="T3872" i="10"/>
  <c r="T3871" i="10"/>
  <c r="T3870" i="10"/>
  <c r="T3869" i="10"/>
  <c r="T3868" i="10"/>
  <c r="T3867" i="10"/>
  <c r="T3866" i="10"/>
  <c r="T3865" i="10"/>
  <c r="T3864" i="10"/>
  <c r="T3863" i="10"/>
  <c r="E3863" i="10"/>
  <c r="T3862" i="10"/>
  <c r="T3861" i="10"/>
  <c r="T3860" i="10"/>
  <c r="T3859" i="10"/>
  <c r="T3858" i="10"/>
  <c r="T3857" i="10"/>
  <c r="T3856" i="10"/>
  <c r="T3855" i="10"/>
  <c r="T3854" i="10"/>
  <c r="T3853" i="10"/>
  <c r="T3852" i="10"/>
  <c r="T3851" i="10"/>
  <c r="T3850" i="10"/>
  <c r="T3849" i="10"/>
  <c r="E3849" i="10"/>
  <c r="T3848" i="10"/>
  <c r="T3847" i="10"/>
  <c r="T3846" i="10"/>
  <c r="T3845" i="10"/>
  <c r="T3844" i="10"/>
  <c r="T3843" i="10"/>
  <c r="T3842" i="10"/>
  <c r="T3841" i="10"/>
  <c r="T3840" i="10"/>
  <c r="T3839" i="10"/>
  <c r="T3838" i="10"/>
  <c r="T3837" i="10"/>
  <c r="T3836" i="10"/>
  <c r="T3835" i="10"/>
  <c r="E3835" i="10"/>
  <c r="E3821" i="10"/>
  <c r="E3807" i="10"/>
  <c r="E3793" i="10"/>
  <c r="E3779" i="10"/>
  <c r="T3778" i="10"/>
  <c r="T3777" i="10"/>
  <c r="T3776" i="10"/>
  <c r="T3775" i="10"/>
  <c r="T3774" i="10"/>
  <c r="T3773" i="10"/>
  <c r="T3772" i="10"/>
  <c r="T3771" i="10"/>
  <c r="T3770" i="10"/>
  <c r="T3769" i="10"/>
  <c r="T3768" i="10"/>
  <c r="T3767" i="10"/>
  <c r="T3766" i="10"/>
  <c r="E3766" i="10"/>
  <c r="T3765" i="10"/>
  <c r="T3764" i="10"/>
  <c r="T3763" i="10"/>
  <c r="T3762" i="10"/>
  <c r="T3761" i="10"/>
  <c r="T3760" i="10"/>
  <c r="T3759" i="10"/>
  <c r="T3758" i="10"/>
  <c r="T3757" i="10"/>
  <c r="T3756" i="10"/>
  <c r="T3755" i="10"/>
  <c r="T3754" i="10"/>
  <c r="T3753" i="10"/>
  <c r="E3753" i="10"/>
  <c r="T3752" i="10"/>
  <c r="T3751" i="10"/>
  <c r="T3750" i="10"/>
  <c r="T3749" i="10"/>
  <c r="T3748" i="10"/>
  <c r="T3747" i="10"/>
  <c r="T3746" i="10"/>
  <c r="T3745" i="10"/>
  <c r="T3744" i="10"/>
  <c r="T3743" i="10"/>
  <c r="T3742" i="10"/>
  <c r="T3741" i="10"/>
  <c r="T3740" i="10"/>
  <c r="E3740" i="10"/>
  <c r="T3739" i="10"/>
  <c r="T3738" i="10"/>
  <c r="T3737" i="10"/>
  <c r="T3736" i="10"/>
  <c r="T3735" i="10"/>
  <c r="T3734" i="10"/>
  <c r="T3733" i="10"/>
  <c r="T3732" i="10"/>
  <c r="T3731" i="10"/>
  <c r="T3730" i="10"/>
  <c r="T3729" i="10"/>
  <c r="T3728" i="10"/>
  <c r="T3727" i="10"/>
  <c r="E3727" i="10"/>
  <c r="T3726" i="10"/>
  <c r="T3725" i="10"/>
  <c r="T3724" i="10"/>
  <c r="T3723" i="10"/>
  <c r="T3722" i="10"/>
  <c r="T3721" i="10"/>
  <c r="T3720" i="10"/>
  <c r="T3719" i="10"/>
  <c r="T3718" i="10"/>
  <c r="T3717" i="10"/>
  <c r="T3716" i="10"/>
  <c r="T3715" i="10"/>
  <c r="T3714" i="10"/>
  <c r="E3714" i="10"/>
  <c r="T3713" i="10"/>
  <c r="T3712" i="10"/>
  <c r="T3711" i="10"/>
  <c r="T3710" i="10"/>
  <c r="T3709" i="10"/>
  <c r="T3708" i="10"/>
  <c r="T3707" i="10"/>
  <c r="T3706" i="10"/>
  <c r="T3705" i="10"/>
  <c r="T3704" i="10"/>
  <c r="T3703" i="10"/>
  <c r="T3702" i="10"/>
  <c r="T3701" i="10"/>
  <c r="E3701" i="10"/>
  <c r="E3688" i="10"/>
  <c r="T3687" i="10"/>
  <c r="T3686" i="10"/>
  <c r="T3685" i="10"/>
  <c r="T3684" i="10"/>
  <c r="T3683" i="10"/>
  <c r="T3682" i="10"/>
  <c r="T3681" i="10"/>
  <c r="T3680" i="10"/>
  <c r="T3679" i="10"/>
  <c r="T3678" i="10"/>
  <c r="T3677" i="10"/>
  <c r="T3676" i="10"/>
  <c r="T3675" i="10"/>
  <c r="E3675" i="10"/>
  <c r="T3674" i="10"/>
  <c r="T3673" i="10"/>
  <c r="T3672" i="10"/>
  <c r="T3671" i="10"/>
  <c r="T3670" i="10"/>
  <c r="T3669" i="10"/>
  <c r="T3668" i="10"/>
  <c r="T3667" i="10"/>
  <c r="T3666" i="10"/>
  <c r="T3665" i="10"/>
  <c r="T3664" i="10"/>
  <c r="T3663" i="10"/>
  <c r="T3662" i="10"/>
  <c r="E3662" i="10"/>
  <c r="T3661" i="10"/>
  <c r="T3660" i="10"/>
  <c r="T3659" i="10"/>
  <c r="T3658" i="10"/>
  <c r="T3657" i="10"/>
  <c r="T3656" i="10"/>
  <c r="T3655" i="10"/>
  <c r="T3654" i="10"/>
  <c r="T3653" i="10"/>
  <c r="T3652" i="10"/>
  <c r="T3651" i="10"/>
  <c r="T3650" i="10"/>
  <c r="T3649" i="10"/>
  <c r="E3649" i="10"/>
  <c r="T3648" i="10"/>
  <c r="T3647" i="10"/>
  <c r="T3646" i="10"/>
  <c r="T3645" i="10"/>
  <c r="T3644" i="10"/>
  <c r="T3643" i="10"/>
  <c r="T3642" i="10"/>
  <c r="T3641" i="10"/>
  <c r="T3640" i="10"/>
  <c r="T3639" i="10"/>
  <c r="T3638" i="10"/>
  <c r="T3637" i="10"/>
  <c r="T3636" i="10"/>
  <c r="E3636" i="10"/>
  <c r="T3635" i="10"/>
  <c r="T3634" i="10"/>
  <c r="T3633" i="10"/>
  <c r="T3632" i="10"/>
  <c r="T3631" i="10"/>
  <c r="T3630" i="10"/>
  <c r="T3629" i="10"/>
  <c r="T3628" i="10"/>
  <c r="T3627" i="10"/>
  <c r="T3626" i="10"/>
  <c r="T3625" i="10"/>
  <c r="T3624" i="10"/>
  <c r="T3623" i="10"/>
  <c r="E3623" i="10"/>
  <c r="T3622" i="10"/>
  <c r="T3621" i="10"/>
  <c r="T3620" i="10"/>
  <c r="T3619" i="10"/>
  <c r="T3618" i="10"/>
  <c r="T3617" i="10"/>
  <c r="T3616" i="10"/>
  <c r="T3615" i="10"/>
  <c r="T3614" i="10"/>
  <c r="T3613" i="10"/>
  <c r="T3612" i="10"/>
  <c r="T3611" i="10"/>
  <c r="T3610" i="10"/>
  <c r="E3610" i="10"/>
  <c r="E3597" i="10"/>
  <c r="T3596" i="10"/>
  <c r="T3595" i="10"/>
  <c r="T3594" i="10"/>
  <c r="T3593" i="10"/>
  <c r="T3592" i="10"/>
  <c r="T3591" i="10"/>
  <c r="T3590" i="10"/>
  <c r="T3589" i="10"/>
  <c r="T3588" i="10"/>
  <c r="T3587" i="10"/>
  <c r="T3586" i="10"/>
  <c r="T3585" i="10"/>
  <c r="T3584" i="10"/>
  <c r="E3584" i="10"/>
  <c r="T3583" i="10"/>
  <c r="T3582" i="10"/>
  <c r="T3581" i="10"/>
  <c r="T3580" i="10"/>
  <c r="T3579" i="10"/>
  <c r="T3578" i="10"/>
  <c r="T3577" i="10"/>
  <c r="T3576" i="10"/>
  <c r="T3575" i="10"/>
  <c r="T3574" i="10"/>
  <c r="T3573" i="10"/>
  <c r="T3572" i="10"/>
  <c r="T3571" i="10"/>
  <c r="E3571" i="10"/>
  <c r="T3570" i="10"/>
  <c r="T3569" i="10"/>
  <c r="T3568" i="10"/>
  <c r="T3567" i="10"/>
  <c r="T3566" i="10"/>
  <c r="T3565" i="10"/>
  <c r="T3564" i="10"/>
  <c r="T3563" i="10"/>
  <c r="T3562" i="10"/>
  <c r="T3561" i="10"/>
  <c r="T3560" i="10"/>
  <c r="T3559" i="10"/>
  <c r="T3558" i="10"/>
  <c r="E3558" i="10"/>
  <c r="Y3557" i="10"/>
  <c r="T3557" i="10"/>
  <c r="Y3556" i="10"/>
  <c r="T3556" i="10"/>
  <c r="Y3555" i="10"/>
  <c r="T3555" i="10"/>
  <c r="Y3554" i="10"/>
  <c r="T3554" i="10"/>
  <c r="Y3553" i="10"/>
  <c r="T3553" i="10"/>
  <c r="Y3552" i="10"/>
  <c r="T3552" i="10"/>
  <c r="Y3551" i="10"/>
  <c r="T3551" i="10"/>
  <c r="Y3550" i="10"/>
  <c r="T3550" i="10"/>
  <c r="Y3549" i="10"/>
  <c r="T3549" i="10"/>
  <c r="Y3548" i="10"/>
  <c r="T3548" i="10"/>
  <c r="Y3547" i="10"/>
  <c r="T3547" i="10"/>
  <c r="Y3546" i="10"/>
  <c r="T3546" i="10"/>
  <c r="Y3545" i="10"/>
  <c r="T3545" i="10"/>
  <c r="E3545" i="10"/>
  <c r="Y3544" i="10"/>
  <c r="T3544" i="10"/>
  <c r="Y3543" i="10"/>
  <c r="T3543" i="10"/>
  <c r="Y3542" i="10"/>
  <c r="T3542" i="10"/>
  <c r="Y3541" i="10"/>
  <c r="T3541" i="10"/>
  <c r="Y3540" i="10"/>
  <c r="T3540" i="10"/>
  <c r="Y3539" i="10"/>
  <c r="T3539" i="10"/>
  <c r="Y3538" i="10"/>
  <c r="T3538" i="10"/>
  <c r="Y3537" i="10"/>
  <c r="T3537" i="10"/>
  <c r="Y3536" i="10"/>
  <c r="T3536" i="10"/>
  <c r="Y3535" i="10"/>
  <c r="T3535" i="10"/>
  <c r="Y3534" i="10"/>
  <c r="T3534" i="10"/>
  <c r="Y3533" i="10"/>
  <c r="T3533" i="10"/>
  <c r="Y3532" i="10"/>
  <c r="T3532" i="10"/>
  <c r="E3532" i="10"/>
  <c r="Y3531" i="10"/>
  <c r="T3531" i="10"/>
  <c r="Y3530" i="10"/>
  <c r="T3530" i="10"/>
  <c r="Y3529" i="10"/>
  <c r="T3529" i="10"/>
  <c r="Y3528" i="10"/>
  <c r="T3528" i="10"/>
  <c r="Y3527" i="10"/>
  <c r="T3527" i="10"/>
  <c r="Y3526" i="10"/>
  <c r="T3526" i="10"/>
  <c r="Y3525" i="10"/>
  <c r="T3525" i="10"/>
  <c r="Y3524" i="10"/>
  <c r="T3524" i="10"/>
  <c r="Y3523" i="10"/>
  <c r="T3523" i="10"/>
  <c r="Y3522" i="10"/>
  <c r="T3522" i="10"/>
  <c r="Y3521" i="10"/>
  <c r="T3521" i="10"/>
  <c r="Y3520" i="10"/>
  <c r="T3520" i="10"/>
  <c r="Y3519" i="10"/>
  <c r="T3519" i="10"/>
  <c r="E3519" i="10"/>
  <c r="E3506" i="10"/>
  <c r="E3493" i="10"/>
  <c r="Y3492" i="10"/>
  <c r="T3492" i="10"/>
  <c r="Y3491" i="10"/>
  <c r="T3491" i="10"/>
  <c r="Y3490" i="10"/>
  <c r="T3490" i="10"/>
  <c r="Y3489" i="10"/>
  <c r="T3489" i="10"/>
  <c r="Y3488" i="10"/>
  <c r="T3488" i="10"/>
  <c r="Y3487" i="10"/>
  <c r="T3487" i="10"/>
  <c r="Y3486" i="10"/>
  <c r="T3486" i="10"/>
  <c r="Y3485" i="10"/>
  <c r="T3485" i="10"/>
  <c r="Y3484" i="10"/>
  <c r="T3484" i="10"/>
  <c r="Y3483" i="10"/>
  <c r="T3483" i="10"/>
  <c r="Y3482" i="10"/>
  <c r="T3482" i="10"/>
  <c r="Y3481" i="10"/>
  <c r="T3481" i="10"/>
  <c r="Y3480" i="10"/>
  <c r="T3480" i="10"/>
  <c r="E3480" i="10"/>
  <c r="Y3479" i="10"/>
  <c r="T3479" i="10"/>
  <c r="Y3478" i="10"/>
  <c r="T3478" i="10"/>
  <c r="Y3477" i="10"/>
  <c r="T3477" i="10"/>
  <c r="Y3476" i="10"/>
  <c r="T3476" i="10"/>
  <c r="Y3475" i="10"/>
  <c r="T3475" i="10"/>
  <c r="Y3474" i="10"/>
  <c r="T3474" i="10"/>
  <c r="Y3473" i="10"/>
  <c r="T3473" i="10"/>
  <c r="Y3472" i="10"/>
  <c r="T3472" i="10"/>
  <c r="Y3471" i="10"/>
  <c r="T3471" i="10"/>
  <c r="Y3470" i="10"/>
  <c r="T3470" i="10"/>
  <c r="Y3469" i="10"/>
  <c r="T3469" i="10"/>
  <c r="Y3468" i="10"/>
  <c r="T3468" i="10"/>
  <c r="Y3467" i="10"/>
  <c r="T3467" i="10"/>
  <c r="E3467" i="10"/>
  <c r="Y3466" i="10"/>
  <c r="T3466" i="10"/>
  <c r="Y3465" i="10"/>
  <c r="T3465" i="10"/>
  <c r="Y3464" i="10"/>
  <c r="T3464" i="10"/>
  <c r="Y3463" i="10"/>
  <c r="T3463" i="10"/>
  <c r="Y3462" i="10"/>
  <c r="T3462" i="10"/>
  <c r="Y3461" i="10"/>
  <c r="T3461" i="10"/>
  <c r="Y3460" i="10"/>
  <c r="T3460" i="10"/>
  <c r="Y3459" i="10"/>
  <c r="T3459" i="10"/>
  <c r="Y3458" i="10"/>
  <c r="T3458" i="10"/>
  <c r="Y3457" i="10"/>
  <c r="T3457" i="10"/>
  <c r="Y3456" i="10"/>
  <c r="T3456" i="10"/>
  <c r="Y3455" i="10"/>
  <c r="T3455" i="10"/>
  <c r="Y3454" i="10"/>
  <c r="T3454" i="10"/>
  <c r="E3454" i="10"/>
  <c r="Y3453" i="10"/>
  <c r="T3453" i="10"/>
  <c r="Y3452" i="10"/>
  <c r="T3452" i="10"/>
  <c r="Y3451" i="10"/>
  <c r="T3451" i="10"/>
  <c r="Y3450" i="10"/>
  <c r="T3450" i="10"/>
  <c r="Y3449" i="10"/>
  <c r="T3449" i="10"/>
  <c r="Y3448" i="10"/>
  <c r="T3448" i="10"/>
  <c r="Y3447" i="10"/>
  <c r="T3447" i="10"/>
  <c r="Y3446" i="10"/>
  <c r="T3446" i="10"/>
  <c r="Y3445" i="10"/>
  <c r="T3445" i="10"/>
  <c r="Y3444" i="10"/>
  <c r="T3444" i="10"/>
  <c r="Y3443" i="10"/>
  <c r="T3443" i="10"/>
  <c r="Y3442" i="10"/>
  <c r="T3442" i="10"/>
  <c r="Y3441" i="10"/>
  <c r="T3441" i="10"/>
  <c r="E3441" i="10"/>
  <c r="E3428" i="10"/>
  <c r="E3415" i="10"/>
  <c r="Y3414" i="10"/>
  <c r="T3414" i="10"/>
  <c r="Y3413" i="10"/>
  <c r="T3413" i="10"/>
  <c r="Y3412" i="10"/>
  <c r="T3412" i="10"/>
  <c r="Y3411" i="10"/>
  <c r="T3411" i="10"/>
  <c r="Y3410" i="10"/>
  <c r="T3410" i="10"/>
  <c r="Y3409" i="10"/>
  <c r="T3409" i="10"/>
  <c r="Y3408" i="10"/>
  <c r="T3408" i="10"/>
  <c r="Y3407" i="10"/>
  <c r="T3407" i="10"/>
  <c r="Y3406" i="10"/>
  <c r="T3406" i="10"/>
  <c r="Y3405" i="10"/>
  <c r="T3405" i="10"/>
  <c r="Y3404" i="10"/>
  <c r="T3404" i="10"/>
  <c r="Y3403" i="10"/>
  <c r="T3403" i="10"/>
  <c r="Y3402" i="10"/>
  <c r="T3402" i="10"/>
  <c r="E3402" i="10"/>
  <c r="Y3401" i="10"/>
  <c r="T3401" i="10"/>
  <c r="Y3400" i="10"/>
  <c r="T3400" i="10"/>
  <c r="Y3399" i="10"/>
  <c r="T3399" i="10"/>
  <c r="Y3398" i="10"/>
  <c r="T3398" i="10"/>
  <c r="Y3397" i="10"/>
  <c r="T3397" i="10"/>
  <c r="Y3396" i="10"/>
  <c r="T3396" i="10"/>
  <c r="Y3395" i="10"/>
  <c r="T3395" i="10"/>
  <c r="Y3394" i="10"/>
  <c r="T3394" i="10"/>
  <c r="Y3393" i="10"/>
  <c r="T3393" i="10"/>
  <c r="Y3392" i="10"/>
  <c r="T3392" i="10"/>
  <c r="Y3391" i="10"/>
  <c r="T3391" i="10"/>
  <c r="Y3390" i="10"/>
  <c r="T3390" i="10"/>
  <c r="Y3389" i="10"/>
  <c r="T3389" i="10"/>
  <c r="E3389" i="10"/>
  <c r="Y3388" i="10"/>
  <c r="T3388" i="10"/>
  <c r="Y3387" i="10"/>
  <c r="T3387" i="10"/>
  <c r="Y3386" i="10"/>
  <c r="T3386" i="10"/>
  <c r="Y3385" i="10"/>
  <c r="T3385" i="10"/>
  <c r="Y3384" i="10"/>
  <c r="T3384" i="10"/>
  <c r="Y3383" i="10"/>
  <c r="T3383" i="10"/>
  <c r="Y3382" i="10"/>
  <c r="T3382" i="10"/>
  <c r="Y3381" i="10"/>
  <c r="T3381" i="10"/>
  <c r="Y3380" i="10"/>
  <c r="T3380" i="10"/>
  <c r="Y3379" i="10"/>
  <c r="T3379" i="10"/>
  <c r="Y3378" i="10"/>
  <c r="T3378" i="10"/>
  <c r="Y3377" i="10"/>
  <c r="T3377" i="10"/>
  <c r="Y3376" i="10"/>
  <c r="T3376" i="10"/>
  <c r="E3376" i="10"/>
  <c r="Y3375" i="10"/>
  <c r="T3375" i="10"/>
  <c r="Y3374" i="10"/>
  <c r="T3374" i="10"/>
  <c r="Y3373" i="10"/>
  <c r="T3373" i="10"/>
  <c r="Y3372" i="10"/>
  <c r="T3372" i="10"/>
  <c r="Y3371" i="10"/>
  <c r="T3371" i="10"/>
  <c r="Y3370" i="10"/>
  <c r="T3370" i="10"/>
  <c r="Y3369" i="10"/>
  <c r="T3369" i="10"/>
  <c r="Y3368" i="10"/>
  <c r="T3368" i="10"/>
  <c r="Y3367" i="10"/>
  <c r="T3367" i="10"/>
  <c r="Y3366" i="10"/>
  <c r="T3366" i="10"/>
  <c r="Y3365" i="10"/>
  <c r="T3365" i="10"/>
  <c r="Y3364" i="10"/>
  <c r="T3364" i="10"/>
  <c r="Y3363" i="10"/>
  <c r="T3363" i="10"/>
  <c r="E3363" i="10"/>
  <c r="E3350" i="10"/>
  <c r="Y3349" i="10"/>
  <c r="T3349" i="10"/>
  <c r="Y3348" i="10"/>
  <c r="T3348" i="10"/>
  <c r="Y3347" i="10"/>
  <c r="T3347" i="10"/>
  <c r="Y3346" i="10"/>
  <c r="T3346" i="10"/>
  <c r="Y3345" i="10"/>
  <c r="T3345" i="10"/>
  <c r="Y3344" i="10"/>
  <c r="T3344" i="10"/>
  <c r="Y3343" i="10"/>
  <c r="T3343" i="10"/>
  <c r="Y3342" i="10"/>
  <c r="T3342" i="10"/>
  <c r="Y3341" i="10"/>
  <c r="T3341" i="10"/>
  <c r="Y3340" i="10"/>
  <c r="T3340" i="10"/>
  <c r="Y3339" i="10"/>
  <c r="T3339" i="10"/>
  <c r="Y3338" i="10"/>
  <c r="T3338" i="10"/>
  <c r="Y3337" i="10"/>
  <c r="T3337" i="10"/>
  <c r="E3337" i="10"/>
  <c r="Y3336" i="10"/>
  <c r="T3336" i="10"/>
  <c r="Y3335" i="10"/>
  <c r="T3335" i="10"/>
  <c r="Y3334" i="10"/>
  <c r="T3334" i="10"/>
  <c r="Y3333" i="10"/>
  <c r="T3333" i="10"/>
  <c r="Y3332" i="10"/>
  <c r="T3332" i="10"/>
  <c r="Y3331" i="10"/>
  <c r="T3331" i="10"/>
  <c r="Y3330" i="10"/>
  <c r="T3330" i="10"/>
  <c r="Y3329" i="10"/>
  <c r="T3329" i="10"/>
  <c r="Y3328" i="10"/>
  <c r="T3328" i="10"/>
  <c r="Y3327" i="10"/>
  <c r="T3327" i="10"/>
  <c r="Y3326" i="10"/>
  <c r="T3326" i="10"/>
  <c r="Y3325" i="10"/>
  <c r="T3325" i="10"/>
  <c r="Y3324" i="10"/>
  <c r="T3324" i="10"/>
  <c r="E3324" i="10"/>
  <c r="Y3323" i="10"/>
  <c r="T3323" i="10"/>
  <c r="Y3322" i="10"/>
  <c r="T3322" i="10"/>
  <c r="Y3321" i="10"/>
  <c r="T3321" i="10"/>
  <c r="Y3320" i="10"/>
  <c r="T3320" i="10"/>
  <c r="Y3319" i="10"/>
  <c r="T3319" i="10"/>
  <c r="Y3318" i="10"/>
  <c r="T3318" i="10"/>
  <c r="Y3317" i="10"/>
  <c r="T3317" i="10"/>
  <c r="Y3316" i="10"/>
  <c r="T3316" i="10"/>
  <c r="Y3315" i="10"/>
  <c r="T3315" i="10"/>
  <c r="Y3314" i="10"/>
  <c r="T3314" i="10"/>
  <c r="Y3313" i="10"/>
  <c r="T3313" i="10"/>
  <c r="Y3312" i="10"/>
  <c r="T3312" i="10"/>
  <c r="Y3311" i="10"/>
  <c r="T3311" i="10"/>
  <c r="E3311" i="10"/>
  <c r="Y3310" i="10"/>
  <c r="T3310" i="10"/>
  <c r="Y3309" i="10"/>
  <c r="T3309" i="10"/>
  <c r="Y3308" i="10"/>
  <c r="T3308" i="10"/>
  <c r="Y3307" i="10"/>
  <c r="T3307" i="10"/>
  <c r="Y3306" i="10"/>
  <c r="T3306" i="10"/>
  <c r="Y3305" i="10"/>
  <c r="T3305" i="10"/>
  <c r="Y3304" i="10"/>
  <c r="T3304" i="10"/>
  <c r="Y3303" i="10"/>
  <c r="T3303" i="10"/>
  <c r="Y3302" i="10"/>
  <c r="T3302" i="10"/>
  <c r="Y3301" i="10"/>
  <c r="T3301" i="10"/>
  <c r="Y3300" i="10"/>
  <c r="T3300" i="10"/>
  <c r="Y3299" i="10"/>
  <c r="T3299" i="10"/>
  <c r="Y3298" i="10"/>
  <c r="T3298" i="10"/>
  <c r="E3298" i="10"/>
  <c r="Y3297" i="10"/>
  <c r="T3297" i="10"/>
  <c r="Y3296" i="10"/>
  <c r="T3296" i="10"/>
  <c r="Y3295" i="10"/>
  <c r="T3295" i="10"/>
  <c r="Y3294" i="10"/>
  <c r="T3294" i="10"/>
  <c r="Y3293" i="10"/>
  <c r="T3293" i="10"/>
  <c r="Y3292" i="10"/>
  <c r="T3292" i="10"/>
  <c r="Y3291" i="10"/>
  <c r="T3291" i="10"/>
  <c r="Y3290" i="10"/>
  <c r="T3290" i="10"/>
  <c r="Y3289" i="10"/>
  <c r="T3289" i="10"/>
  <c r="Y3288" i="10"/>
  <c r="T3288" i="10"/>
  <c r="E3288" i="10"/>
  <c r="Y3287" i="10"/>
  <c r="T3287" i="10"/>
  <c r="Y3286" i="10"/>
  <c r="T3286" i="10"/>
  <c r="Y3285" i="10"/>
  <c r="T3285" i="10"/>
  <c r="Y3284" i="10"/>
  <c r="T3284" i="10"/>
  <c r="Y3283" i="10"/>
  <c r="T3283" i="10"/>
  <c r="Y3282" i="10"/>
  <c r="T3282" i="10"/>
  <c r="Y3281" i="10"/>
  <c r="T3281" i="10"/>
  <c r="Y3280" i="10"/>
  <c r="T3280" i="10"/>
  <c r="Y3279" i="10"/>
  <c r="T3279" i="10"/>
  <c r="Y3278" i="10"/>
  <c r="T3278" i="10"/>
  <c r="E3278" i="10"/>
  <c r="Y3277" i="10"/>
  <c r="T3277" i="10"/>
  <c r="Y3276" i="10"/>
  <c r="T3276" i="10"/>
  <c r="Y3275" i="10"/>
  <c r="T3275" i="10"/>
  <c r="Y3274" i="10"/>
  <c r="T3274" i="10"/>
  <c r="Y3273" i="10"/>
  <c r="T3273" i="10"/>
  <c r="Y3272" i="10"/>
  <c r="T3272" i="10"/>
  <c r="Y3271" i="10"/>
  <c r="T3271" i="10"/>
  <c r="Y3270" i="10"/>
  <c r="T3270" i="10"/>
  <c r="Y3269" i="10"/>
  <c r="T3269" i="10"/>
  <c r="Y3268" i="10"/>
  <c r="T3268" i="10"/>
  <c r="E3268" i="10"/>
  <c r="Y3267" i="10"/>
  <c r="T3267" i="10"/>
  <c r="Y3266" i="10"/>
  <c r="T3266" i="10"/>
  <c r="Y3265" i="10"/>
  <c r="T3265" i="10"/>
  <c r="Y3264" i="10"/>
  <c r="T3264" i="10"/>
  <c r="Y3263" i="10"/>
  <c r="T3263" i="10"/>
  <c r="Y3262" i="10"/>
  <c r="T3262" i="10"/>
  <c r="Y3261" i="10"/>
  <c r="T3261" i="10"/>
  <c r="Y3260" i="10"/>
  <c r="T3260" i="10"/>
  <c r="Y3259" i="10"/>
  <c r="T3259" i="10"/>
  <c r="Y3258" i="10"/>
  <c r="T3258" i="10"/>
  <c r="E3258" i="10"/>
  <c r="Y3257" i="10"/>
  <c r="T3257" i="10"/>
  <c r="Y3256" i="10"/>
  <c r="T3256" i="10"/>
  <c r="Y3255" i="10"/>
  <c r="T3255" i="10"/>
  <c r="Y3254" i="10"/>
  <c r="T3254" i="10"/>
  <c r="Y3253" i="10"/>
  <c r="T3253" i="10"/>
  <c r="Y3252" i="10"/>
  <c r="T3252" i="10"/>
  <c r="Y3251" i="10"/>
  <c r="T3251" i="10"/>
  <c r="Y3250" i="10"/>
  <c r="T3250" i="10"/>
  <c r="Y3249" i="10"/>
  <c r="T3249" i="10"/>
  <c r="Y3248" i="10"/>
  <c r="T3248" i="10"/>
  <c r="E3248" i="10"/>
  <c r="Y3247" i="10"/>
  <c r="T3247" i="10"/>
  <c r="Y3246" i="10"/>
  <c r="T3246" i="10"/>
  <c r="Y3245" i="10"/>
  <c r="T3245" i="10"/>
  <c r="Y3244" i="10"/>
  <c r="T3244" i="10"/>
  <c r="Y3243" i="10"/>
  <c r="T3243" i="10"/>
  <c r="Y3242" i="10"/>
  <c r="T3242" i="10"/>
  <c r="Y3241" i="10"/>
  <c r="T3241" i="10"/>
  <c r="Y3240" i="10"/>
  <c r="T3240" i="10"/>
  <c r="Y3239" i="10"/>
  <c r="T3239" i="10"/>
  <c r="Y3238" i="10"/>
  <c r="T3238" i="10"/>
  <c r="E3238" i="10"/>
  <c r="Y3237" i="10"/>
  <c r="T3237" i="10"/>
  <c r="Y3236" i="10"/>
  <c r="T3236" i="10"/>
  <c r="Y3235" i="10"/>
  <c r="T3235" i="10"/>
  <c r="Y3234" i="10"/>
  <c r="T3234" i="10"/>
  <c r="Y3233" i="10"/>
  <c r="T3233" i="10"/>
  <c r="Y3232" i="10"/>
  <c r="T3232" i="10"/>
  <c r="Y3231" i="10"/>
  <c r="T3231" i="10"/>
  <c r="Y3230" i="10"/>
  <c r="T3230" i="10"/>
  <c r="Y3229" i="10"/>
  <c r="T3229" i="10"/>
  <c r="Y3228" i="10"/>
  <c r="T3228" i="10"/>
  <c r="E3228" i="10"/>
  <c r="Y3227" i="10"/>
  <c r="T3227" i="10"/>
  <c r="Y3226" i="10"/>
  <c r="T3226" i="10"/>
  <c r="Y3225" i="10"/>
  <c r="T3225" i="10"/>
  <c r="Y3224" i="10"/>
  <c r="T3224" i="10"/>
  <c r="Y3223" i="10"/>
  <c r="T3223" i="10"/>
  <c r="Y3222" i="10"/>
  <c r="T3222" i="10"/>
  <c r="Y3221" i="10"/>
  <c r="T3221" i="10"/>
  <c r="Y3220" i="10"/>
  <c r="T3220" i="10"/>
  <c r="Y3219" i="10"/>
  <c r="T3219" i="10"/>
  <c r="Y3218" i="10"/>
  <c r="T3218" i="10"/>
  <c r="E3218" i="10"/>
  <c r="Y3217" i="10"/>
  <c r="T3217" i="10"/>
  <c r="Y3216" i="10"/>
  <c r="T3216" i="10"/>
  <c r="Y3215" i="10"/>
  <c r="T3215" i="10"/>
  <c r="Y3214" i="10"/>
  <c r="T3214" i="10"/>
  <c r="Y3213" i="10"/>
  <c r="T3213" i="10"/>
  <c r="Y3212" i="10"/>
  <c r="T3212" i="10"/>
  <c r="Y3211" i="10"/>
  <c r="T3211" i="10"/>
  <c r="Y3210" i="10"/>
  <c r="T3210" i="10"/>
  <c r="Y3209" i="10"/>
  <c r="T3209" i="10"/>
  <c r="Y3208" i="10"/>
  <c r="T3208" i="10"/>
  <c r="E3208" i="10"/>
  <c r="Y3207" i="10"/>
  <c r="T3207" i="10"/>
  <c r="Y3206" i="10"/>
  <c r="T3206" i="10"/>
  <c r="Y3205" i="10"/>
  <c r="T3205" i="10"/>
  <c r="Y3204" i="10"/>
  <c r="T3204" i="10"/>
  <c r="Y3203" i="10"/>
  <c r="T3203" i="10"/>
  <c r="Y3202" i="10"/>
  <c r="T3202" i="10"/>
  <c r="Y3201" i="10"/>
  <c r="T3201" i="10"/>
  <c r="Y3200" i="10"/>
  <c r="T3200" i="10"/>
  <c r="Y3199" i="10"/>
  <c r="T3199" i="10"/>
  <c r="Y3198" i="10"/>
  <c r="T3198" i="10"/>
  <c r="E3198" i="10"/>
  <c r="E3188" i="10"/>
  <c r="Y3187" i="10"/>
  <c r="T3187" i="10"/>
  <c r="Y3186" i="10"/>
  <c r="T3186" i="10"/>
  <c r="Y3185" i="10"/>
  <c r="T3185" i="10"/>
  <c r="Y3184" i="10"/>
  <c r="T3184" i="10"/>
  <c r="Y3183" i="10"/>
  <c r="T3183" i="10"/>
  <c r="Y3182" i="10"/>
  <c r="T3182" i="10"/>
  <c r="Y3181" i="10"/>
  <c r="T3181" i="10"/>
  <c r="Y3180" i="10"/>
  <c r="T3180" i="10"/>
  <c r="Y3179" i="10"/>
  <c r="T3179" i="10"/>
  <c r="Y3178" i="10"/>
  <c r="T3178" i="10"/>
  <c r="E3178" i="10"/>
  <c r="E3168" i="10"/>
  <c r="Y3167" i="10"/>
  <c r="T3167" i="10"/>
  <c r="Y3166" i="10"/>
  <c r="T3166" i="10"/>
  <c r="Y3165" i="10"/>
  <c r="T3165" i="10"/>
  <c r="Y3164" i="10"/>
  <c r="T3164" i="10"/>
  <c r="Y3163" i="10"/>
  <c r="T3163" i="10"/>
  <c r="Y3162" i="10"/>
  <c r="T3162" i="10"/>
  <c r="Y3161" i="10"/>
  <c r="T3161" i="10"/>
  <c r="Y3160" i="10"/>
  <c r="T3160" i="10"/>
  <c r="Y3159" i="10"/>
  <c r="T3159" i="10"/>
  <c r="Y3158" i="10"/>
  <c r="T3158" i="10"/>
  <c r="E3158" i="10"/>
  <c r="Y3157" i="10"/>
  <c r="T3157" i="10"/>
  <c r="Y3156" i="10"/>
  <c r="T3156" i="10"/>
  <c r="Y3155" i="10"/>
  <c r="T3155" i="10"/>
  <c r="Y3154" i="10"/>
  <c r="T3154" i="10"/>
  <c r="Y3153" i="10"/>
  <c r="T3153" i="10"/>
  <c r="Y3152" i="10"/>
  <c r="T3152" i="10"/>
  <c r="Y3151" i="10"/>
  <c r="T3151" i="10"/>
  <c r="Y3150" i="10"/>
  <c r="T3150" i="10"/>
  <c r="Y3149" i="10"/>
  <c r="T3149" i="10"/>
  <c r="Y3148" i="10"/>
  <c r="T3148" i="10"/>
  <c r="E3148" i="10"/>
  <c r="Y3147" i="10"/>
  <c r="T3147" i="10"/>
  <c r="Y3146" i="10"/>
  <c r="T3146" i="10"/>
  <c r="Y3145" i="10"/>
  <c r="T3145" i="10"/>
  <c r="Y3144" i="10"/>
  <c r="T3144" i="10"/>
  <c r="Y3143" i="10"/>
  <c r="T3143" i="10"/>
  <c r="Y3142" i="10"/>
  <c r="T3142" i="10"/>
  <c r="Y3141" i="10"/>
  <c r="T3141" i="10"/>
  <c r="Y3140" i="10"/>
  <c r="T3140" i="10"/>
  <c r="Y3139" i="10"/>
  <c r="T3139" i="10"/>
  <c r="Y3138" i="10"/>
  <c r="T3138" i="10"/>
  <c r="E3138" i="10"/>
  <c r="E3128" i="10"/>
  <c r="E3118" i="10"/>
  <c r="Y3117" i="10"/>
  <c r="T3117" i="10"/>
  <c r="Y3116" i="10"/>
  <c r="T3116" i="10"/>
  <c r="Y3115" i="10"/>
  <c r="T3115" i="10"/>
  <c r="Y3114" i="10"/>
  <c r="T3114" i="10"/>
  <c r="Y3113" i="10"/>
  <c r="T3113" i="10"/>
  <c r="Y3112" i="10"/>
  <c r="T3112" i="10"/>
  <c r="Y3111" i="10"/>
  <c r="T3111" i="10"/>
  <c r="Y3110" i="10"/>
  <c r="T3110" i="10"/>
  <c r="Y3109" i="10"/>
  <c r="T3109" i="10"/>
  <c r="Y3108" i="10"/>
  <c r="T3108" i="10"/>
  <c r="E3108" i="10"/>
  <c r="Y3107" i="10"/>
  <c r="T3107" i="10"/>
  <c r="Y3106" i="10"/>
  <c r="T3106" i="10"/>
  <c r="Y3105" i="10"/>
  <c r="T3105" i="10"/>
  <c r="Y3104" i="10"/>
  <c r="T3104" i="10"/>
  <c r="Y3103" i="10"/>
  <c r="T3103" i="10"/>
  <c r="Y3102" i="10"/>
  <c r="T3102" i="10"/>
  <c r="Y3101" i="10"/>
  <c r="T3101" i="10"/>
  <c r="Y3100" i="10"/>
  <c r="T3100" i="10"/>
  <c r="Y3099" i="10"/>
  <c r="T3099" i="10"/>
  <c r="Y3098" i="10"/>
  <c r="T3098" i="10"/>
  <c r="Y3097" i="10"/>
  <c r="T3097" i="10"/>
  <c r="Y3096" i="10"/>
  <c r="T3096" i="10"/>
  <c r="Y3095" i="10"/>
  <c r="T3095" i="10"/>
  <c r="E3095" i="10"/>
  <c r="Y3094" i="10"/>
  <c r="T3094" i="10"/>
  <c r="Y3093" i="10"/>
  <c r="T3093" i="10"/>
  <c r="Y3092" i="10"/>
  <c r="T3092" i="10"/>
  <c r="Y3091" i="10"/>
  <c r="T3091" i="10"/>
  <c r="Y3090" i="10"/>
  <c r="T3090" i="10"/>
  <c r="Y3089" i="10"/>
  <c r="T3089" i="10"/>
  <c r="Y3088" i="10"/>
  <c r="T3088" i="10"/>
  <c r="Y3087" i="10"/>
  <c r="T3087" i="10"/>
  <c r="Y3086" i="10"/>
  <c r="T3086" i="10"/>
  <c r="Y3085" i="10"/>
  <c r="T3085" i="10"/>
  <c r="Y3084" i="10"/>
  <c r="T3084" i="10"/>
  <c r="Y3083" i="10"/>
  <c r="T3083" i="10"/>
  <c r="Y3082" i="10"/>
  <c r="T3082" i="10"/>
  <c r="E3082" i="10"/>
  <c r="Y3081" i="10"/>
  <c r="T3081" i="10"/>
  <c r="Y3080" i="10"/>
  <c r="T3080" i="10"/>
  <c r="Y3079" i="10"/>
  <c r="T3079" i="10"/>
  <c r="Y3078" i="10"/>
  <c r="T3078" i="10"/>
  <c r="Y3077" i="10"/>
  <c r="T3077" i="10"/>
  <c r="Y3076" i="10"/>
  <c r="T3076" i="10"/>
  <c r="Y3075" i="10"/>
  <c r="T3075" i="10"/>
  <c r="Y3074" i="10"/>
  <c r="T3074" i="10"/>
  <c r="Y3073" i="10"/>
  <c r="T3073" i="10"/>
  <c r="Y3072" i="10"/>
  <c r="T3072" i="10"/>
  <c r="Y3071" i="10"/>
  <c r="T3071" i="10"/>
  <c r="Y3070" i="10"/>
  <c r="T3070" i="10"/>
  <c r="Y3069" i="10"/>
  <c r="T3069" i="10"/>
  <c r="E3069" i="10"/>
  <c r="Y3068" i="10"/>
  <c r="T3068" i="10"/>
  <c r="Y3067" i="10"/>
  <c r="T3067" i="10"/>
  <c r="Y3066" i="10"/>
  <c r="T3066" i="10"/>
  <c r="Y3065" i="10"/>
  <c r="T3065" i="10"/>
  <c r="Y3064" i="10"/>
  <c r="T3064" i="10"/>
  <c r="Y3063" i="10"/>
  <c r="T3063" i="10"/>
  <c r="Y3062" i="10"/>
  <c r="T3062" i="10"/>
  <c r="Y3061" i="10"/>
  <c r="T3061" i="10"/>
  <c r="Y3060" i="10"/>
  <c r="T3060" i="10"/>
  <c r="Y3059" i="10"/>
  <c r="T3059" i="10"/>
  <c r="Y3058" i="10"/>
  <c r="T3058" i="10"/>
  <c r="Y3057" i="10"/>
  <c r="T3057" i="10"/>
  <c r="Y3056" i="10"/>
  <c r="T3056" i="10"/>
  <c r="E3056" i="10"/>
  <c r="Y3055" i="10"/>
  <c r="T3055" i="10"/>
  <c r="Y3054" i="10"/>
  <c r="T3054" i="10"/>
  <c r="Y3053" i="10"/>
  <c r="T3053" i="10"/>
  <c r="Y3052" i="10"/>
  <c r="T3052" i="10"/>
  <c r="Y3051" i="10"/>
  <c r="T3051" i="10"/>
  <c r="Y3050" i="10"/>
  <c r="T3050" i="10"/>
  <c r="Y3049" i="10"/>
  <c r="T3049" i="10"/>
  <c r="Y3048" i="10"/>
  <c r="T3048" i="10"/>
  <c r="Y3047" i="10"/>
  <c r="T3047" i="10"/>
  <c r="Y3046" i="10"/>
  <c r="T3046" i="10"/>
  <c r="Y3045" i="10"/>
  <c r="T3045" i="10"/>
  <c r="Y3044" i="10"/>
  <c r="T3044" i="10"/>
  <c r="Y3043" i="10"/>
  <c r="T3043" i="10"/>
  <c r="E3043" i="10"/>
  <c r="Y3042" i="10"/>
  <c r="T3042" i="10"/>
  <c r="Y3041" i="10"/>
  <c r="T3041" i="10"/>
  <c r="Y3040" i="10"/>
  <c r="T3040" i="10"/>
  <c r="Y3039" i="10"/>
  <c r="T3039" i="10"/>
  <c r="Y3038" i="10"/>
  <c r="T3038" i="10"/>
  <c r="Y3037" i="10"/>
  <c r="T3037" i="10"/>
  <c r="Y3036" i="10"/>
  <c r="T3036" i="10"/>
  <c r="Y3035" i="10"/>
  <c r="T3035" i="10"/>
  <c r="Y3034" i="10"/>
  <c r="T3034" i="10"/>
  <c r="Y3033" i="10"/>
  <c r="T3033" i="10"/>
  <c r="Y3032" i="10"/>
  <c r="T3032" i="10"/>
  <c r="Y3031" i="10"/>
  <c r="T3031" i="10"/>
  <c r="Y3030" i="10"/>
  <c r="T3030" i="10"/>
  <c r="E3030" i="10"/>
  <c r="Y3029" i="10"/>
  <c r="T3029" i="10"/>
  <c r="Y3028" i="10"/>
  <c r="T3028" i="10"/>
  <c r="Y3027" i="10"/>
  <c r="T3027" i="10"/>
  <c r="Y3026" i="10"/>
  <c r="T3026" i="10"/>
  <c r="Y3025" i="10"/>
  <c r="T3025" i="10"/>
  <c r="Y3024" i="10"/>
  <c r="T3024" i="10"/>
  <c r="Y3023" i="10"/>
  <c r="T3023" i="10"/>
  <c r="Y3022" i="10"/>
  <c r="T3022" i="10"/>
  <c r="Y3021" i="10"/>
  <c r="T3021" i="10"/>
  <c r="Y3020" i="10"/>
  <c r="T3020" i="10"/>
  <c r="Y3019" i="10"/>
  <c r="T3019" i="10"/>
  <c r="Y3018" i="10"/>
  <c r="T3018" i="10"/>
  <c r="Y3017" i="10"/>
  <c r="T3017" i="10"/>
  <c r="E3017" i="10"/>
  <c r="Y3016" i="10"/>
  <c r="T3016" i="10"/>
  <c r="Y3015" i="10"/>
  <c r="T3015" i="10"/>
  <c r="Y3014" i="10"/>
  <c r="T3014" i="10"/>
  <c r="Y3013" i="10"/>
  <c r="T3013" i="10"/>
  <c r="Y3012" i="10"/>
  <c r="T3012" i="10"/>
  <c r="Y3011" i="10"/>
  <c r="T3011" i="10"/>
  <c r="Y3010" i="10"/>
  <c r="T3010" i="10"/>
  <c r="Y3009" i="10"/>
  <c r="T3009" i="10"/>
  <c r="Y3008" i="10"/>
  <c r="T3008" i="10"/>
  <c r="Y3007" i="10"/>
  <c r="T3007" i="10"/>
  <c r="Y3006" i="10"/>
  <c r="T3006" i="10"/>
  <c r="Y3005" i="10"/>
  <c r="T3005" i="10"/>
  <c r="Y3004" i="10"/>
  <c r="T3004" i="10"/>
  <c r="E3004" i="10"/>
  <c r="Y3003" i="10"/>
  <c r="T3003" i="10"/>
  <c r="Y3002" i="10"/>
  <c r="T3002" i="10"/>
  <c r="Y3001" i="10"/>
  <c r="T3001" i="10"/>
  <c r="Y3000" i="10"/>
  <c r="T3000" i="10"/>
  <c r="Y2999" i="10"/>
  <c r="T2999" i="10"/>
  <c r="Y2998" i="10"/>
  <c r="T2998" i="10"/>
  <c r="Y2997" i="10"/>
  <c r="T2997" i="10"/>
  <c r="Y2996" i="10"/>
  <c r="T2996" i="10"/>
  <c r="Y2995" i="10"/>
  <c r="T2995" i="10"/>
  <c r="Y2994" i="10"/>
  <c r="T2994" i="10"/>
  <c r="Y2993" i="10"/>
  <c r="T2993" i="10"/>
  <c r="Y2992" i="10"/>
  <c r="T2992" i="10"/>
  <c r="Y2991" i="10"/>
  <c r="T2991" i="10"/>
  <c r="E2991" i="10"/>
  <c r="Y2990" i="10"/>
  <c r="T2990" i="10"/>
  <c r="Y2989" i="10"/>
  <c r="T2989" i="10"/>
  <c r="Y2988" i="10"/>
  <c r="T2988" i="10"/>
  <c r="Y2987" i="10"/>
  <c r="T2987" i="10"/>
  <c r="Y2986" i="10"/>
  <c r="T2986" i="10"/>
  <c r="Y2985" i="10"/>
  <c r="T2985" i="10"/>
  <c r="Y2984" i="10"/>
  <c r="T2984" i="10"/>
  <c r="Y2983" i="10"/>
  <c r="T2983" i="10"/>
  <c r="Y2982" i="10"/>
  <c r="T2982" i="10"/>
  <c r="Y2981" i="10"/>
  <c r="T2981" i="10"/>
  <c r="Y2980" i="10"/>
  <c r="T2980" i="10"/>
  <c r="Y2979" i="10"/>
  <c r="T2979" i="10"/>
  <c r="E2979" i="10"/>
  <c r="Y2978" i="10"/>
  <c r="T2978" i="10"/>
  <c r="Y2977" i="10"/>
  <c r="T2977" i="10"/>
  <c r="Y2976" i="10"/>
  <c r="T2976" i="10"/>
  <c r="Y2975" i="10"/>
  <c r="T2975" i="10"/>
  <c r="Y2974" i="10"/>
  <c r="T2974" i="10"/>
  <c r="Y2973" i="10"/>
  <c r="T2973" i="10"/>
  <c r="Y2972" i="10"/>
  <c r="T2972" i="10"/>
  <c r="Y2971" i="10"/>
  <c r="T2971" i="10"/>
  <c r="Y2970" i="10"/>
  <c r="T2970" i="10"/>
  <c r="Y2969" i="10"/>
  <c r="T2969" i="10"/>
  <c r="Y2968" i="10"/>
  <c r="T2968" i="10"/>
  <c r="Y2967" i="10"/>
  <c r="T2967" i="10"/>
  <c r="Y2966" i="10"/>
  <c r="T2966" i="10"/>
  <c r="E2966" i="10"/>
  <c r="Y2965" i="10"/>
  <c r="T2965" i="10"/>
  <c r="Y2964" i="10"/>
  <c r="T2964" i="10"/>
  <c r="Y2963" i="10"/>
  <c r="T2963" i="10"/>
  <c r="Y2962" i="10"/>
  <c r="T2962" i="10"/>
  <c r="Y2961" i="10"/>
  <c r="T2961" i="10"/>
  <c r="Y2960" i="10"/>
  <c r="T2960" i="10"/>
  <c r="Y2959" i="10"/>
  <c r="T2959" i="10"/>
  <c r="Y2958" i="10"/>
  <c r="T2958" i="10"/>
  <c r="Y2957" i="10"/>
  <c r="T2957" i="10"/>
  <c r="Y2956" i="10"/>
  <c r="T2956" i="10"/>
  <c r="Y2955" i="10"/>
  <c r="T2955" i="10"/>
  <c r="Y2954" i="10"/>
  <c r="T2954" i="10"/>
  <c r="Y2953" i="10"/>
  <c r="T2953" i="10"/>
  <c r="E2953" i="10"/>
  <c r="E2944" i="10"/>
  <c r="E2935" i="10"/>
  <c r="Y2934" i="10"/>
  <c r="T2934" i="10"/>
  <c r="Y2933" i="10"/>
  <c r="T2933" i="10"/>
  <c r="Y2932" i="10"/>
  <c r="T2932" i="10"/>
  <c r="Y2931" i="10"/>
  <c r="T2931" i="10"/>
  <c r="Y2930" i="10"/>
  <c r="T2930" i="10"/>
  <c r="Y2929" i="10"/>
  <c r="T2929" i="10"/>
  <c r="Y2928" i="10"/>
  <c r="T2928" i="10"/>
  <c r="Y2927" i="10"/>
  <c r="T2927" i="10"/>
  <c r="Y2926" i="10"/>
  <c r="T2926" i="10"/>
  <c r="E2926" i="10"/>
  <c r="E2917" i="10"/>
  <c r="E2908" i="10"/>
  <c r="E2899" i="10"/>
  <c r="Y2898" i="10"/>
  <c r="T2898" i="10"/>
  <c r="Y2897" i="10"/>
  <c r="T2897" i="10"/>
  <c r="Y2896" i="10"/>
  <c r="T2896" i="10"/>
  <c r="Y2895" i="10"/>
  <c r="T2895" i="10"/>
  <c r="Y2894" i="10"/>
  <c r="T2894" i="10"/>
  <c r="Y2893" i="10"/>
  <c r="T2893" i="10"/>
  <c r="Y2892" i="10"/>
  <c r="T2892" i="10"/>
  <c r="Y2891" i="10"/>
  <c r="T2891" i="10"/>
  <c r="Y2890" i="10"/>
  <c r="T2890" i="10"/>
  <c r="E2890" i="10"/>
  <c r="E2881" i="10"/>
  <c r="Y2880" i="10"/>
  <c r="T2880" i="10"/>
  <c r="Y2879" i="10"/>
  <c r="T2879" i="10"/>
  <c r="Y2878" i="10"/>
  <c r="T2878" i="10"/>
  <c r="Y2877" i="10"/>
  <c r="T2877" i="10"/>
  <c r="Y2876" i="10"/>
  <c r="T2876" i="10"/>
  <c r="Y2875" i="10"/>
  <c r="T2875" i="10"/>
  <c r="Y2874" i="10"/>
  <c r="T2874" i="10"/>
  <c r="Y2873" i="10"/>
  <c r="T2873" i="10"/>
  <c r="Y2872" i="10"/>
  <c r="T2872" i="10"/>
  <c r="E2872" i="10"/>
  <c r="E2863" i="10"/>
  <c r="Y2862" i="10"/>
  <c r="T2862" i="10"/>
  <c r="Y2861" i="10"/>
  <c r="T2861" i="10"/>
  <c r="Y2860" i="10"/>
  <c r="T2860" i="10"/>
  <c r="Y2859" i="10"/>
  <c r="T2859" i="10"/>
  <c r="Y2858" i="10"/>
  <c r="T2858" i="10"/>
  <c r="Y2857" i="10"/>
  <c r="T2857" i="10"/>
  <c r="Y2856" i="10"/>
  <c r="T2856" i="10"/>
  <c r="Y2855" i="10"/>
  <c r="T2855" i="10"/>
  <c r="Y2854" i="10"/>
  <c r="T2854" i="10"/>
  <c r="E2854" i="10"/>
  <c r="Y2853" i="10"/>
  <c r="T2853" i="10"/>
  <c r="Y2852" i="10"/>
  <c r="T2852" i="10"/>
  <c r="Y2851" i="10"/>
  <c r="T2851" i="10"/>
  <c r="Y2850" i="10"/>
  <c r="T2850" i="10"/>
  <c r="Y2849" i="10"/>
  <c r="T2849" i="10"/>
  <c r="Y2848" i="10"/>
  <c r="T2848" i="10"/>
  <c r="Y2847" i="10"/>
  <c r="T2847" i="10"/>
  <c r="Y2846" i="10"/>
  <c r="T2846" i="10"/>
  <c r="Y2845" i="10"/>
  <c r="T2845" i="10"/>
  <c r="E2845" i="10"/>
  <c r="Y2844" i="10"/>
  <c r="T2844" i="10"/>
  <c r="Y2843" i="10"/>
  <c r="T2843" i="10"/>
  <c r="Y2842" i="10"/>
  <c r="T2842" i="10"/>
  <c r="Y2841" i="10"/>
  <c r="T2841" i="10"/>
  <c r="Y2840" i="10"/>
  <c r="T2840" i="10"/>
  <c r="Y2839" i="10"/>
  <c r="T2839" i="10"/>
  <c r="Y2838" i="10"/>
  <c r="T2838" i="10"/>
  <c r="Y2837" i="10"/>
  <c r="T2837" i="10"/>
  <c r="Y2836" i="10"/>
  <c r="T2836" i="10"/>
  <c r="E2836" i="10"/>
  <c r="E2827" i="10"/>
  <c r="Y2826" i="10"/>
  <c r="T2826" i="10"/>
  <c r="Y2825" i="10"/>
  <c r="T2825" i="10"/>
  <c r="Y2824" i="10"/>
  <c r="T2824" i="10"/>
  <c r="Y2823" i="10"/>
  <c r="T2823" i="10"/>
  <c r="Y2822" i="10"/>
  <c r="T2822" i="10"/>
  <c r="Y2821" i="10"/>
  <c r="T2821" i="10"/>
  <c r="Y2820" i="10"/>
  <c r="T2820" i="10"/>
  <c r="Y2819" i="10"/>
  <c r="T2819" i="10"/>
  <c r="Y2818" i="10"/>
  <c r="T2818" i="10"/>
  <c r="E2818" i="10"/>
  <c r="E2809" i="10"/>
  <c r="Y2808" i="10"/>
  <c r="T2808" i="10"/>
  <c r="Y2807" i="10"/>
  <c r="T2807" i="10"/>
  <c r="Y2806" i="10"/>
  <c r="T2806" i="10"/>
  <c r="Y2805" i="10"/>
  <c r="T2805" i="10"/>
  <c r="Y2804" i="10"/>
  <c r="T2804" i="10"/>
  <c r="Y2803" i="10"/>
  <c r="T2803" i="10"/>
  <c r="Y2802" i="10"/>
  <c r="T2802" i="10"/>
  <c r="Y2801" i="10"/>
  <c r="T2801" i="10"/>
  <c r="Y2800" i="10"/>
  <c r="T2800" i="10"/>
  <c r="E2800" i="10"/>
  <c r="Y2799" i="10"/>
  <c r="T2799" i="10"/>
  <c r="Y2798" i="10"/>
  <c r="T2798" i="10"/>
  <c r="Y2797" i="10"/>
  <c r="T2797" i="10"/>
  <c r="Y2796" i="10"/>
  <c r="T2796" i="10"/>
  <c r="Y2795" i="10"/>
  <c r="T2795" i="10"/>
  <c r="Y2794" i="10"/>
  <c r="T2794" i="10"/>
  <c r="Y2793" i="10"/>
  <c r="T2793" i="10"/>
  <c r="Y2792" i="10"/>
  <c r="T2792" i="10"/>
  <c r="Y2791" i="10"/>
  <c r="T2791" i="10"/>
  <c r="E2791" i="10"/>
  <c r="E2782" i="10"/>
  <c r="E2773" i="10"/>
  <c r="E2764" i="10"/>
  <c r="Y2763" i="10"/>
  <c r="T2763" i="10"/>
  <c r="Y2762" i="10"/>
  <c r="T2762" i="10"/>
  <c r="Y2761" i="10"/>
  <c r="T2761" i="10"/>
  <c r="Y2760" i="10"/>
  <c r="T2760" i="10"/>
  <c r="Y2759" i="10"/>
  <c r="T2759" i="10"/>
  <c r="Y2758" i="10"/>
  <c r="T2758" i="10"/>
  <c r="Y2757" i="10"/>
  <c r="T2757" i="10"/>
  <c r="Y2756" i="10"/>
  <c r="T2756" i="10"/>
  <c r="Y2755" i="10"/>
  <c r="T2755" i="10"/>
  <c r="E2755" i="10"/>
  <c r="E2746" i="10"/>
  <c r="E2737" i="10"/>
  <c r="E2728" i="10"/>
  <c r="E2719" i="10"/>
  <c r="E2710" i="10"/>
  <c r="E2701" i="10"/>
  <c r="Y2700" i="10"/>
  <c r="T2700" i="10"/>
  <c r="Y2699" i="10"/>
  <c r="T2699" i="10"/>
  <c r="Y2698" i="10"/>
  <c r="T2698" i="10"/>
  <c r="Y2697" i="10"/>
  <c r="T2697" i="10"/>
  <c r="Y2696" i="10"/>
  <c r="T2696" i="10"/>
  <c r="Y2695" i="10"/>
  <c r="T2695" i="10"/>
  <c r="Y2694" i="10"/>
  <c r="T2694" i="10"/>
  <c r="Y2693" i="10"/>
  <c r="T2693" i="10"/>
  <c r="Y2692" i="10"/>
  <c r="T2692" i="10"/>
  <c r="E2692" i="10"/>
  <c r="Y2691" i="10"/>
  <c r="T2691" i="10"/>
  <c r="Y2690" i="10"/>
  <c r="T2690" i="10"/>
  <c r="Y2689" i="10"/>
  <c r="T2689" i="10"/>
  <c r="Y2688" i="10"/>
  <c r="T2688" i="10"/>
  <c r="Y2687" i="10"/>
  <c r="T2687" i="10"/>
  <c r="Y2686" i="10"/>
  <c r="T2686" i="10"/>
  <c r="Y2685" i="10"/>
  <c r="T2685" i="10"/>
  <c r="Y2684" i="10"/>
  <c r="T2684" i="10"/>
  <c r="Y2683" i="10"/>
  <c r="T2683" i="10"/>
  <c r="Y2682" i="10"/>
  <c r="T2682" i="10"/>
  <c r="Y2681" i="10"/>
  <c r="T2681" i="10"/>
  <c r="E2681" i="10"/>
  <c r="Y2680" i="10"/>
  <c r="T2680" i="10"/>
  <c r="Y2679" i="10"/>
  <c r="T2679" i="10"/>
  <c r="Y2678" i="10"/>
  <c r="T2678" i="10"/>
  <c r="Y2677" i="10"/>
  <c r="T2677" i="10"/>
  <c r="Y2676" i="10"/>
  <c r="T2676" i="10"/>
  <c r="Y2675" i="10"/>
  <c r="T2675" i="10"/>
  <c r="Y2674" i="10"/>
  <c r="T2674" i="10"/>
  <c r="Y2673" i="10"/>
  <c r="T2673" i="10"/>
  <c r="Y2672" i="10"/>
  <c r="T2672" i="10"/>
  <c r="Y2671" i="10"/>
  <c r="T2671" i="10"/>
  <c r="Y2670" i="10"/>
  <c r="T2670" i="10"/>
  <c r="E2670" i="10"/>
  <c r="Y2669" i="10"/>
  <c r="T2669" i="10"/>
  <c r="Y2668" i="10"/>
  <c r="T2668" i="10"/>
  <c r="Y2667" i="10"/>
  <c r="T2667" i="10"/>
  <c r="Y2666" i="10"/>
  <c r="T2666" i="10"/>
  <c r="Y2665" i="10"/>
  <c r="T2665" i="10"/>
  <c r="Y2664" i="10"/>
  <c r="T2664" i="10"/>
  <c r="Y2663" i="10"/>
  <c r="T2663" i="10"/>
  <c r="Y2662" i="10"/>
  <c r="T2662" i="10"/>
  <c r="Y2661" i="10"/>
  <c r="T2661" i="10"/>
  <c r="Y2660" i="10"/>
  <c r="T2660" i="10"/>
  <c r="Y2659" i="10"/>
  <c r="T2659" i="10"/>
  <c r="E2659" i="10"/>
  <c r="Y2658" i="10"/>
  <c r="T2658" i="10"/>
  <c r="Y2657" i="10"/>
  <c r="T2657" i="10"/>
  <c r="Y2656" i="10"/>
  <c r="T2656" i="10"/>
  <c r="Y2655" i="10"/>
  <c r="T2655" i="10"/>
  <c r="Y2654" i="10"/>
  <c r="T2654" i="10"/>
  <c r="Y2653" i="10"/>
  <c r="T2653" i="10"/>
  <c r="Y2652" i="10"/>
  <c r="T2652" i="10"/>
  <c r="Y2651" i="10"/>
  <c r="T2651" i="10"/>
  <c r="Y2650" i="10"/>
  <c r="T2650" i="10"/>
  <c r="Y2649" i="10"/>
  <c r="T2649" i="10"/>
  <c r="Y2648" i="10"/>
  <c r="T2648" i="10"/>
  <c r="E2648" i="10"/>
  <c r="Y2647" i="10"/>
  <c r="T2647" i="10"/>
  <c r="Y2646" i="10"/>
  <c r="T2646" i="10"/>
  <c r="Y2645" i="10"/>
  <c r="T2645" i="10"/>
  <c r="Y2644" i="10"/>
  <c r="T2644" i="10"/>
  <c r="Y2643" i="10"/>
  <c r="T2643" i="10"/>
  <c r="Y2642" i="10"/>
  <c r="T2642" i="10"/>
  <c r="Y2641" i="10"/>
  <c r="T2641" i="10"/>
  <c r="Y2640" i="10"/>
  <c r="T2640" i="10"/>
  <c r="Y2639" i="10"/>
  <c r="T2639" i="10"/>
  <c r="Y2638" i="10"/>
  <c r="T2638" i="10"/>
  <c r="Y2637" i="10"/>
  <c r="T2637" i="10"/>
  <c r="E2637" i="10"/>
  <c r="Y2636" i="10"/>
  <c r="T2636" i="10"/>
  <c r="Y2635" i="10"/>
  <c r="T2635" i="10"/>
  <c r="Y2634" i="10"/>
  <c r="T2634" i="10"/>
  <c r="Y2633" i="10"/>
  <c r="T2633" i="10"/>
  <c r="Y2632" i="10"/>
  <c r="T2632" i="10"/>
  <c r="Y2631" i="10"/>
  <c r="T2631" i="10"/>
  <c r="Y2630" i="10"/>
  <c r="T2630" i="10"/>
  <c r="Y2629" i="10"/>
  <c r="T2629" i="10"/>
  <c r="Y2628" i="10"/>
  <c r="T2628" i="10"/>
  <c r="Y2627" i="10"/>
  <c r="T2627" i="10"/>
  <c r="Y2626" i="10"/>
  <c r="T2626" i="10"/>
  <c r="E2626" i="10"/>
  <c r="Y2625" i="10"/>
  <c r="T2625" i="10"/>
  <c r="Y2624" i="10"/>
  <c r="T2624" i="10"/>
  <c r="Y2623" i="10"/>
  <c r="T2623" i="10"/>
  <c r="Y2622" i="10"/>
  <c r="T2622" i="10"/>
  <c r="Y2621" i="10"/>
  <c r="T2621" i="10"/>
  <c r="Y2620" i="10"/>
  <c r="T2620" i="10"/>
  <c r="Y2619" i="10"/>
  <c r="T2619" i="10"/>
  <c r="Y2618" i="10"/>
  <c r="T2618" i="10"/>
  <c r="Y2617" i="10"/>
  <c r="T2617" i="10"/>
  <c r="Y2616" i="10"/>
  <c r="T2616" i="10"/>
  <c r="Y2615" i="10"/>
  <c r="T2615" i="10"/>
  <c r="E2615" i="10"/>
  <c r="Y2614" i="10"/>
  <c r="T2614" i="10"/>
  <c r="Y2613" i="10"/>
  <c r="T2613" i="10"/>
  <c r="Y2612" i="10"/>
  <c r="T2612" i="10"/>
  <c r="Y2611" i="10"/>
  <c r="T2611" i="10"/>
  <c r="Y2610" i="10"/>
  <c r="T2610" i="10"/>
  <c r="Y2609" i="10"/>
  <c r="T2609" i="10"/>
  <c r="Y2608" i="10"/>
  <c r="T2608" i="10"/>
  <c r="Y2607" i="10"/>
  <c r="T2607" i="10"/>
  <c r="Y2606" i="10"/>
  <c r="T2606" i="10"/>
  <c r="Y2605" i="10"/>
  <c r="T2605" i="10"/>
  <c r="Y2604" i="10"/>
  <c r="T2604" i="10"/>
  <c r="Y2603" i="10"/>
  <c r="T2603" i="10"/>
  <c r="E2603" i="10"/>
  <c r="Y2602" i="10"/>
  <c r="T2602" i="10"/>
  <c r="Y2601" i="10"/>
  <c r="T2601" i="10"/>
  <c r="Y2600" i="10"/>
  <c r="T2600" i="10"/>
  <c r="Y2599" i="10"/>
  <c r="T2599" i="10"/>
  <c r="Y2598" i="10"/>
  <c r="T2598" i="10"/>
  <c r="Y2597" i="10"/>
  <c r="T2597" i="10"/>
  <c r="Y2596" i="10"/>
  <c r="T2596" i="10"/>
  <c r="Y2595" i="10"/>
  <c r="T2595" i="10"/>
  <c r="Y2594" i="10"/>
  <c r="T2594" i="10"/>
  <c r="Y2593" i="10"/>
  <c r="T2593" i="10"/>
  <c r="Y2592" i="10"/>
  <c r="T2592" i="10"/>
  <c r="E2592" i="10"/>
  <c r="Y2591" i="10"/>
  <c r="T2591" i="10"/>
  <c r="Y2590" i="10"/>
  <c r="T2590" i="10"/>
  <c r="Y2589" i="10"/>
  <c r="T2589" i="10"/>
  <c r="Y2588" i="10"/>
  <c r="T2588" i="10"/>
  <c r="Y2587" i="10"/>
  <c r="T2587" i="10"/>
  <c r="Y2586" i="10"/>
  <c r="T2586" i="10"/>
  <c r="Y2585" i="10"/>
  <c r="T2585" i="10"/>
  <c r="Y2584" i="10"/>
  <c r="T2584" i="10"/>
  <c r="Y2583" i="10"/>
  <c r="T2583" i="10"/>
  <c r="Y2582" i="10"/>
  <c r="T2582" i="10"/>
  <c r="Y2581" i="10"/>
  <c r="T2581" i="10"/>
  <c r="E2581" i="10"/>
  <c r="Y2580" i="10"/>
  <c r="T2580" i="10"/>
  <c r="Y2579" i="10"/>
  <c r="T2579" i="10"/>
  <c r="Y2578" i="10"/>
  <c r="T2578" i="10"/>
  <c r="Y2577" i="10"/>
  <c r="T2577" i="10"/>
  <c r="Y2576" i="10"/>
  <c r="T2576" i="10"/>
  <c r="Y2575" i="10"/>
  <c r="T2575" i="10"/>
  <c r="Y2574" i="10"/>
  <c r="T2574" i="10"/>
  <c r="Y2573" i="10"/>
  <c r="T2573" i="10"/>
  <c r="Y2572" i="10"/>
  <c r="T2572" i="10"/>
  <c r="Y2571" i="10"/>
  <c r="T2571" i="10"/>
  <c r="Y2570" i="10"/>
  <c r="T2570" i="10"/>
  <c r="E2570" i="10"/>
  <c r="E2559" i="10"/>
  <c r="E2548" i="10"/>
  <c r="E2537" i="10"/>
  <c r="E2526" i="10"/>
  <c r="E2515" i="10"/>
  <c r="T2514" i="10"/>
  <c r="T2513" i="10"/>
  <c r="T2512" i="10"/>
  <c r="T2511" i="10"/>
  <c r="T2510" i="10"/>
  <c r="T2509" i="10"/>
  <c r="T2508" i="10"/>
  <c r="T2507" i="10"/>
  <c r="T2506" i="10"/>
  <c r="T2505" i="10"/>
  <c r="Y2504" i="10"/>
  <c r="T2504" i="10"/>
  <c r="E2504" i="10"/>
  <c r="Y2503" i="10"/>
  <c r="T2503" i="10"/>
  <c r="Y2502" i="10"/>
  <c r="T2502" i="10"/>
  <c r="Y2501" i="10"/>
  <c r="T2501" i="10"/>
  <c r="Y2500" i="10"/>
  <c r="T2500" i="10"/>
  <c r="Y2499" i="10"/>
  <c r="T2499" i="10"/>
  <c r="Y2498" i="10"/>
  <c r="T2498" i="10"/>
  <c r="Y2497" i="10"/>
  <c r="T2497" i="10"/>
  <c r="Y2496" i="10"/>
  <c r="T2496" i="10"/>
  <c r="Y2495" i="10"/>
  <c r="T2495" i="10"/>
  <c r="Y2494" i="10"/>
  <c r="T2494" i="10"/>
  <c r="Y2493" i="10"/>
  <c r="T2493" i="10"/>
  <c r="E2493" i="10"/>
  <c r="Y2492" i="10"/>
  <c r="T2492" i="10"/>
  <c r="Y2491" i="10"/>
  <c r="T2491" i="10"/>
  <c r="Y2490" i="10"/>
  <c r="T2490" i="10"/>
  <c r="Y2489" i="10"/>
  <c r="T2489" i="10"/>
  <c r="Y2488" i="10"/>
  <c r="T2488" i="10"/>
  <c r="Y2487" i="10"/>
  <c r="T2487" i="10"/>
  <c r="Y2486" i="10"/>
  <c r="T2486" i="10"/>
  <c r="Y2485" i="10"/>
  <c r="T2485" i="10"/>
  <c r="Y2484" i="10"/>
  <c r="T2484" i="10"/>
  <c r="Y2483" i="10"/>
  <c r="T2483" i="10"/>
  <c r="Y2482" i="10"/>
  <c r="T2482" i="10"/>
  <c r="E2482" i="10"/>
  <c r="Y2481" i="10"/>
  <c r="T2481" i="10"/>
  <c r="Y2480" i="10"/>
  <c r="T2480" i="10"/>
  <c r="Y2479" i="10"/>
  <c r="T2479" i="10"/>
  <c r="Y2478" i="10"/>
  <c r="T2478" i="10"/>
  <c r="Y2477" i="10"/>
  <c r="T2477" i="10"/>
  <c r="Y2476" i="10"/>
  <c r="T2476" i="10"/>
  <c r="Y2475" i="10"/>
  <c r="T2475" i="10"/>
  <c r="Y2474" i="10"/>
  <c r="T2474" i="10"/>
  <c r="Y2473" i="10"/>
  <c r="T2473" i="10"/>
  <c r="Y2472" i="10"/>
  <c r="T2472" i="10"/>
  <c r="Y2471" i="10"/>
  <c r="T2471" i="10"/>
  <c r="E2471" i="10"/>
  <c r="Y2470" i="10"/>
  <c r="T2470" i="10"/>
  <c r="Y2469" i="10"/>
  <c r="T2469" i="10"/>
  <c r="Y2468" i="10"/>
  <c r="T2468" i="10"/>
  <c r="Y2467" i="10"/>
  <c r="T2467" i="10"/>
  <c r="Y2466" i="10"/>
  <c r="T2466" i="10"/>
  <c r="Y2465" i="10"/>
  <c r="T2465" i="10"/>
  <c r="Y2464" i="10"/>
  <c r="T2464" i="10"/>
  <c r="Y2463" i="10"/>
  <c r="T2463" i="10"/>
  <c r="Y2462" i="10"/>
  <c r="T2462" i="10"/>
  <c r="Y2461" i="10"/>
  <c r="T2461" i="10"/>
  <c r="Y2460" i="10"/>
  <c r="T2460" i="10"/>
  <c r="E2460" i="10"/>
  <c r="Y2459" i="10"/>
  <c r="T2459" i="10"/>
  <c r="Y2458" i="10"/>
  <c r="T2458" i="10"/>
  <c r="Y2457" i="10"/>
  <c r="T2457" i="10"/>
  <c r="Y2456" i="10"/>
  <c r="T2456" i="10"/>
  <c r="Y2455" i="10"/>
  <c r="T2455" i="10"/>
  <c r="Y2454" i="10"/>
  <c r="T2454" i="10"/>
  <c r="Y2453" i="10"/>
  <c r="T2453" i="10"/>
  <c r="Y2452" i="10"/>
  <c r="T2452" i="10"/>
  <c r="Y2451" i="10"/>
  <c r="T2451" i="10"/>
  <c r="Y2450" i="10"/>
  <c r="T2450" i="10"/>
  <c r="Y2449" i="10"/>
  <c r="T2449" i="10"/>
  <c r="E2449" i="10"/>
  <c r="Y2448" i="10"/>
  <c r="T2448" i="10"/>
  <c r="Y2447" i="10"/>
  <c r="T2447" i="10"/>
  <c r="Y2446" i="10"/>
  <c r="T2446" i="10"/>
  <c r="Y2445" i="10"/>
  <c r="T2445" i="10"/>
  <c r="Y2444" i="10"/>
  <c r="T2444" i="10"/>
  <c r="Y2443" i="10"/>
  <c r="T2443" i="10"/>
  <c r="Y2442" i="10"/>
  <c r="T2442" i="10"/>
  <c r="Y2441" i="10"/>
  <c r="T2441" i="10"/>
  <c r="Y2440" i="10"/>
  <c r="T2440" i="10"/>
  <c r="Y2439" i="10"/>
  <c r="T2439" i="10"/>
  <c r="Y2438" i="10"/>
  <c r="T2438" i="10"/>
  <c r="E2438" i="10"/>
  <c r="Y2437" i="10"/>
  <c r="T2437" i="10"/>
  <c r="Y2436" i="10"/>
  <c r="T2436" i="10"/>
  <c r="Y2435" i="10"/>
  <c r="T2435" i="10"/>
  <c r="Y2434" i="10"/>
  <c r="T2434" i="10"/>
  <c r="Y2433" i="10"/>
  <c r="T2433" i="10"/>
  <c r="Y2432" i="10"/>
  <c r="T2432" i="10"/>
  <c r="Y2431" i="10"/>
  <c r="T2431" i="10"/>
  <c r="Y2430" i="10"/>
  <c r="T2430" i="10"/>
  <c r="Y2429" i="10"/>
  <c r="T2429" i="10"/>
  <c r="Y2428" i="10"/>
  <c r="T2428" i="10"/>
  <c r="Y2427" i="10"/>
  <c r="T2427" i="10"/>
  <c r="E2427" i="10"/>
  <c r="Y2426" i="10"/>
  <c r="T2426" i="10"/>
  <c r="Y2425" i="10"/>
  <c r="T2425" i="10"/>
  <c r="Y2424" i="10"/>
  <c r="T2424" i="10"/>
  <c r="Y2423" i="10"/>
  <c r="T2423" i="10"/>
  <c r="Y2422" i="10"/>
  <c r="T2422" i="10"/>
  <c r="Y2421" i="10"/>
  <c r="T2421" i="10"/>
  <c r="Y2420" i="10"/>
  <c r="T2420" i="10"/>
  <c r="Y2419" i="10"/>
  <c r="T2419" i="10"/>
  <c r="Y2418" i="10"/>
  <c r="T2418" i="10"/>
  <c r="Y2417" i="10"/>
  <c r="T2417" i="10"/>
  <c r="Y2416" i="10"/>
  <c r="T2416" i="10"/>
  <c r="E2416" i="10"/>
  <c r="Y2415" i="10"/>
  <c r="T2415" i="10"/>
  <c r="Y2414" i="10"/>
  <c r="T2414" i="10"/>
  <c r="Y2413" i="10"/>
  <c r="T2413" i="10"/>
  <c r="Y2412" i="10"/>
  <c r="T2412" i="10"/>
  <c r="Y2411" i="10"/>
  <c r="T2411" i="10"/>
  <c r="Y2410" i="10"/>
  <c r="T2410" i="10"/>
  <c r="Y2409" i="10"/>
  <c r="T2409" i="10"/>
  <c r="Y2408" i="10"/>
  <c r="T2408" i="10"/>
  <c r="Y2407" i="10"/>
  <c r="T2407" i="10"/>
  <c r="Y2406" i="10"/>
  <c r="T2406" i="10"/>
  <c r="Y2405" i="10"/>
  <c r="T2405" i="10"/>
  <c r="E2405" i="10"/>
  <c r="Y2404" i="10"/>
  <c r="T2404" i="10"/>
  <c r="Y2403" i="10"/>
  <c r="T2403" i="10"/>
  <c r="Y2402" i="10"/>
  <c r="T2402" i="10"/>
  <c r="Y2401" i="10"/>
  <c r="T2401" i="10"/>
  <c r="Y2400" i="10"/>
  <c r="T2400" i="10"/>
  <c r="Y2399" i="10"/>
  <c r="T2399" i="10"/>
  <c r="Y2398" i="10"/>
  <c r="T2398" i="10"/>
  <c r="Y2397" i="10"/>
  <c r="T2397" i="10"/>
  <c r="Y2396" i="10"/>
  <c r="T2396" i="10"/>
  <c r="Y2395" i="10"/>
  <c r="T2395" i="10"/>
  <c r="Y2394" i="10"/>
  <c r="T2394" i="10"/>
  <c r="E2394" i="10"/>
  <c r="Y2393" i="10"/>
  <c r="T2393" i="10"/>
  <c r="Y2392" i="10"/>
  <c r="T2392" i="10"/>
  <c r="Y2391" i="10"/>
  <c r="T2391" i="10"/>
  <c r="Y2390" i="10"/>
  <c r="T2390" i="10"/>
  <c r="Y2389" i="10"/>
  <c r="T2389" i="10"/>
  <c r="Y2388" i="10"/>
  <c r="T2388" i="10"/>
  <c r="Y2387" i="10"/>
  <c r="T2387" i="10"/>
  <c r="Y2386" i="10"/>
  <c r="T2386" i="10"/>
  <c r="Y2385" i="10"/>
  <c r="T2385" i="10"/>
  <c r="Y2384" i="10"/>
  <c r="T2384" i="10"/>
  <c r="Y2383" i="10"/>
  <c r="T2383" i="10"/>
  <c r="E2383" i="10"/>
  <c r="Y2382" i="10"/>
  <c r="T2382" i="10"/>
  <c r="Y2381" i="10"/>
  <c r="T2381" i="10"/>
  <c r="Y2380" i="10"/>
  <c r="T2380" i="10"/>
  <c r="Y2379" i="10"/>
  <c r="T2379" i="10"/>
  <c r="Y2378" i="10"/>
  <c r="T2378" i="10"/>
  <c r="Y2377" i="10"/>
  <c r="T2377" i="10"/>
  <c r="Y2376" i="10"/>
  <c r="T2376" i="10"/>
  <c r="Y2375" i="10"/>
  <c r="T2375" i="10"/>
  <c r="Y2374" i="10"/>
  <c r="T2374" i="10"/>
  <c r="Y2373" i="10"/>
  <c r="T2373" i="10"/>
  <c r="Y2372" i="10"/>
  <c r="T2372" i="10"/>
  <c r="E2372" i="10"/>
  <c r="Y2371" i="10"/>
  <c r="T2371" i="10"/>
  <c r="Y2370" i="10"/>
  <c r="T2370" i="10"/>
  <c r="Y2369" i="10"/>
  <c r="T2369" i="10"/>
  <c r="Y2368" i="10"/>
  <c r="T2368" i="10"/>
  <c r="Y2367" i="10"/>
  <c r="T2367" i="10"/>
  <c r="Y2366" i="10"/>
  <c r="T2366" i="10"/>
  <c r="Y2365" i="10"/>
  <c r="T2365" i="10"/>
  <c r="Y2364" i="10"/>
  <c r="T2364" i="10"/>
  <c r="Y2363" i="10"/>
  <c r="T2363" i="10"/>
  <c r="Y2362" i="10"/>
  <c r="T2362" i="10"/>
  <c r="Y2361" i="10"/>
  <c r="T2361" i="10"/>
  <c r="E2361" i="10"/>
  <c r="Y2360" i="10"/>
  <c r="T2360" i="10"/>
  <c r="Y2359" i="10"/>
  <c r="T2359" i="10"/>
  <c r="Y2358" i="10"/>
  <c r="T2358" i="10"/>
  <c r="Y2357" i="10"/>
  <c r="T2357" i="10"/>
  <c r="Y2356" i="10"/>
  <c r="T2356" i="10"/>
  <c r="Y2355" i="10"/>
  <c r="T2355" i="10"/>
  <c r="Y2354" i="10"/>
  <c r="T2354" i="10"/>
  <c r="Y2353" i="10"/>
  <c r="T2353" i="10"/>
  <c r="Y2352" i="10"/>
  <c r="T2352" i="10"/>
  <c r="Y2351" i="10"/>
  <c r="T2351" i="10"/>
  <c r="Y2350" i="10"/>
  <c r="T2350" i="10"/>
  <c r="E2350" i="10"/>
  <c r="Y2349" i="10"/>
  <c r="T2349" i="10"/>
  <c r="Y2348" i="10"/>
  <c r="T2348" i="10"/>
  <c r="Y2347" i="10"/>
  <c r="T2347" i="10"/>
  <c r="Y2346" i="10"/>
  <c r="T2346" i="10"/>
  <c r="Y2345" i="10"/>
  <c r="T2345" i="10"/>
  <c r="Y2344" i="10"/>
  <c r="T2344" i="10"/>
  <c r="Y2343" i="10"/>
  <c r="T2343" i="10"/>
  <c r="Y2342" i="10"/>
  <c r="T2342" i="10"/>
  <c r="Y2341" i="10"/>
  <c r="T2341" i="10"/>
  <c r="Y2340" i="10"/>
  <c r="T2340" i="10"/>
  <c r="Y2339" i="10"/>
  <c r="T2339" i="10"/>
  <c r="E2339" i="10"/>
  <c r="E2328" i="10"/>
  <c r="E2317" i="10"/>
  <c r="E2306" i="10"/>
  <c r="E2295" i="10"/>
  <c r="Y2294" i="10"/>
  <c r="T2294" i="10"/>
  <c r="Y2293" i="10"/>
  <c r="T2293" i="10"/>
  <c r="Y2292" i="10"/>
  <c r="T2292" i="10"/>
  <c r="Y2291" i="10"/>
  <c r="T2291" i="10"/>
  <c r="Y2290" i="10"/>
  <c r="T2290" i="10"/>
  <c r="Y2289" i="10"/>
  <c r="T2289" i="10"/>
  <c r="Y2288" i="10"/>
  <c r="T2288" i="10"/>
  <c r="Y2287" i="10"/>
  <c r="T2287" i="10"/>
  <c r="Y2286" i="10"/>
  <c r="T2286" i="10"/>
  <c r="Y2285" i="10"/>
  <c r="T2285" i="10"/>
  <c r="E2285" i="10"/>
  <c r="Y2284" i="10"/>
  <c r="T2284" i="10"/>
  <c r="Y2283" i="10"/>
  <c r="T2283" i="10"/>
  <c r="Y2282" i="10"/>
  <c r="T2282" i="10"/>
  <c r="Y2281" i="10"/>
  <c r="T2281" i="10"/>
  <c r="Y2280" i="10"/>
  <c r="T2280" i="10"/>
  <c r="Y2279" i="10"/>
  <c r="T2279" i="10"/>
  <c r="Y2278" i="10"/>
  <c r="T2278" i="10"/>
  <c r="Y2277" i="10"/>
  <c r="T2277" i="10"/>
  <c r="Y2276" i="10"/>
  <c r="T2276" i="10"/>
  <c r="Y2275" i="10"/>
  <c r="T2275" i="10"/>
  <c r="E2275" i="10"/>
  <c r="Y2274" i="10"/>
  <c r="T2274" i="10"/>
  <c r="Y2273" i="10"/>
  <c r="T2273" i="10"/>
  <c r="Y2272" i="10"/>
  <c r="T2272" i="10"/>
  <c r="Y2271" i="10"/>
  <c r="T2271" i="10"/>
  <c r="Y2270" i="10"/>
  <c r="T2270" i="10"/>
  <c r="Y2269" i="10"/>
  <c r="T2269" i="10"/>
  <c r="Y2268" i="10"/>
  <c r="T2268" i="10"/>
  <c r="Y2267" i="10"/>
  <c r="T2267" i="10"/>
  <c r="Y2266" i="10"/>
  <c r="T2266" i="10"/>
  <c r="Y2265" i="10"/>
  <c r="T2265" i="10"/>
  <c r="E2265" i="10"/>
  <c r="E2255" i="10"/>
  <c r="Y2254" i="10"/>
  <c r="T2254" i="10"/>
  <c r="Y2253" i="10"/>
  <c r="T2253" i="10"/>
  <c r="Y2252" i="10"/>
  <c r="T2252" i="10"/>
  <c r="Y2251" i="10"/>
  <c r="T2251" i="10"/>
  <c r="Y2250" i="10"/>
  <c r="T2250" i="10"/>
  <c r="Y2249" i="10"/>
  <c r="T2249" i="10"/>
  <c r="Y2248" i="10"/>
  <c r="T2248" i="10"/>
  <c r="Y2247" i="10"/>
  <c r="T2247" i="10"/>
  <c r="Y2246" i="10"/>
  <c r="T2246" i="10"/>
  <c r="Y2245" i="10"/>
  <c r="T2245" i="10"/>
  <c r="E2245" i="10"/>
  <c r="Y2244" i="10"/>
  <c r="T2244" i="10"/>
  <c r="Y2243" i="10"/>
  <c r="T2243" i="10"/>
  <c r="Y2242" i="10"/>
  <c r="T2242" i="10"/>
  <c r="Y2241" i="10"/>
  <c r="T2241" i="10"/>
  <c r="Y2240" i="10"/>
  <c r="T2240" i="10"/>
  <c r="Y2239" i="10"/>
  <c r="T2239" i="10"/>
  <c r="Y2238" i="10"/>
  <c r="T2238" i="10"/>
  <c r="Y2237" i="10"/>
  <c r="T2237" i="10"/>
  <c r="Y2236" i="10"/>
  <c r="T2236" i="10"/>
  <c r="Y2235" i="10"/>
  <c r="T2235" i="10"/>
  <c r="E2235" i="10"/>
  <c r="Y2234" i="10"/>
  <c r="T2234" i="10"/>
  <c r="Y2233" i="10"/>
  <c r="T2233" i="10"/>
  <c r="Y2232" i="10"/>
  <c r="T2232" i="10"/>
  <c r="Y2231" i="10"/>
  <c r="T2231" i="10"/>
  <c r="Y2230" i="10"/>
  <c r="T2230" i="10"/>
  <c r="Y2229" i="10"/>
  <c r="T2229" i="10"/>
  <c r="Y2228" i="10"/>
  <c r="T2228" i="10"/>
  <c r="Y2227" i="10"/>
  <c r="T2227" i="10"/>
  <c r="Y2226" i="10"/>
  <c r="T2226" i="10"/>
  <c r="Y2225" i="10"/>
  <c r="T2225" i="10"/>
  <c r="E2225" i="10"/>
  <c r="Y2224" i="10"/>
  <c r="T2224" i="10"/>
  <c r="Y2223" i="10"/>
  <c r="T2223" i="10"/>
  <c r="Y2222" i="10"/>
  <c r="T2222" i="10"/>
  <c r="Y2221" i="10"/>
  <c r="T2221" i="10"/>
  <c r="Y2220" i="10"/>
  <c r="T2220" i="10"/>
  <c r="Y2219" i="10"/>
  <c r="T2219" i="10"/>
  <c r="Y2218" i="10"/>
  <c r="T2218" i="10"/>
  <c r="Y2217" i="10"/>
  <c r="T2217" i="10"/>
  <c r="Y2216" i="10"/>
  <c r="T2216" i="10"/>
  <c r="Y2215" i="10"/>
  <c r="T2215" i="10"/>
  <c r="E2215" i="10"/>
  <c r="Y2214" i="10"/>
  <c r="T2214" i="10"/>
  <c r="Y2213" i="10"/>
  <c r="T2213" i="10"/>
  <c r="Y2212" i="10"/>
  <c r="T2212" i="10"/>
  <c r="Y2211" i="10"/>
  <c r="T2211" i="10"/>
  <c r="Y2210" i="10"/>
  <c r="T2210" i="10"/>
  <c r="Y2209" i="10"/>
  <c r="T2209" i="10"/>
  <c r="Y2208" i="10"/>
  <c r="T2208" i="10"/>
  <c r="Y2207" i="10"/>
  <c r="T2207" i="10"/>
  <c r="Y2206" i="10"/>
  <c r="T2206" i="10"/>
  <c r="Y2205" i="10"/>
  <c r="T2205" i="10"/>
  <c r="E2205" i="10"/>
  <c r="Y2204" i="10"/>
  <c r="T2204" i="10"/>
  <c r="Y2203" i="10"/>
  <c r="T2203" i="10"/>
  <c r="Y2202" i="10"/>
  <c r="T2202" i="10"/>
  <c r="Y2201" i="10"/>
  <c r="T2201" i="10"/>
  <c r="Y2200" i="10"/>
  <c r="T2200" i="10"/>
  <c r="Y2199" i="10"/>
  <c r="T2199" i="10"/>
  <c r="Y2198" i="10"/>
  <c r="T2198" i="10"/>
  <c r="Y2197" i="10"/>
  <c r="T2197" i="10"/>
  <c r="Y2196" i="10"/>
  <c r="T2196" i="10"/>
  <c r="Y2195" i="10"/>
  <c r="T2195" i="10"/>
  <c r="E2195" i="10"/>
  <c r="Y2194" i="10"/>
  <c r="T2194" i="10"/>
  <c r="Y2193" i="10"/>
  <c r="T2193" i="10"/>
  <c r="Y2192" i="10"/>
  <c r="T2192" i="10"/>
  <c r="Y2191" i="10"/>
  <c r="T2191" i="10"/>
  <c r="Y2190" i="10"/>
  <c r="T2190" i="10"/>
  <c r="Y2189" i="10"/>
  <c r="T2189" i="10"/>
  <c r="Y2188" i="10"/>
  <c r="T2188" i="10"/>
  <c r="Y2187" i="10"/>
  <c r="T2187" i="10"/>
  <c r="Y2186" i="10"/>
  <c r="T2186" i="10"/>
  <c r="Y2185" i="10"/>
  <c r="T2185" i="10"/>
  <c r="E2185" i="10"/>
  <c r="Y2184" i="10"/>
  <c r="T2184" i="10"/>
  <c r="Y2183" i="10"/>
  <c r="T2183" i="10"/>
  <c r="Y2182" i="10"/>
  <c r="T2182" i="10"/>
  <c r="Y2181" i="10"/>
  <c r="T2181" i="10"/>
  <c r="Y2180" i="10"/>
  <c r="T2180" i="10"/>
  <c r="Y2179" i="10"/>
  <c r="T2179" i="10"/>
  <c r="Y2178" i="10"/>
  <c r="T2178" i="10"/>
  <c r="Y2177" i="10"/>
  <c r="T2177" i="10"/>
  <c r="Y2176" i="10"/>
  <c r="T2176" i="10"/>
  <c r="Y2175" i="10"/>
  <c r="T2175" i="10"/>
  <c r="E2175" i="10"/>
  <c r="Y2174" i="10"/>
  <c r="T2174" i="10"/>
  <c r="Y2173" i="10"/>
  <c r="T2173" i="10"/>
  <c r="Y2172" i="10"/>
  <c r="T2172" i="10"/>
  <c r="Y2171" i="10"/>
  <c r="T2171" i="10"/>
  <c r="Y2170" i="10"/>
  <c r="T2170" i="10"/>
  <c r="Y2169" i="10"/>
  <c r="T2169" i="10"/>
  <c r="Y2168" i="10"/>
  <c r="T2168" i="10"/>
  <c r="Y2167" i="10"/>
  <c r="T2167" i="10"/>
  <c r="Y2166" i="10"/>
  <c r="T2166" i="10"/>
  <c r="Y2165" i="10"/>
  <c r="T2165" i="10"/>
  <c r="E2165" i="10"/>
  <c r="Y2164" i="10"/>
  <c r="T2164" i="10"/>
  <c r="Y2163" i="10"/>
  <c r="T2163" i="10"/>
  <c r="Y2162" i="10"/>
  <c r="T2162" i="10"/>
  <c r="Y2161" i="10"/>
  <c r="T2161" i="10"/>
  <c r="Y2160" i="10"/>
  <c r="T2160" i="10"/>
  <c r="Y2159" i="10"/>
  <c r="T2159" i="10"/>
  <c r="Y2158" i="10"/>
  <c r="T2158" i="10"/>
  <c r="Y2157" i="10"/>
  <c r="T2157" i="10"/>
  <c r="Y2156" i="10"/>
  <c r="T2156" i="10"/>
  <c r="Y2155" i="10"/>
  <c r="T2155" i="10"/>
  <c r="E2155" i="10"/>
  <c r="Y2154" i="10"/>
  <c r="T2154" i="10"/>
  <c r="Y2153" i="10"/>
  <c r="T2153" i="10"/>
  <c r="Y2152" i="10"/>
  <c r="T2152" i="10"/>
  <c r="Y2151" i="10"/>
  <c r="T2151" i="10"/>
  <c r="Y2150" i="10"/>
  <c r="T2150" i="10"/>
  <c r="Y2149" i="10"/>
  <c r="T2149" i="10"/>
  <c r="Y2148" i="10"/>
  <c r="T2148" i="10"/>
  <c r="Y2147" i="10"/>
  <c r="T2147" i="10"/>
  <c r="Y2146" i="10"/>
  <c r="T2146" i="10"/>
  <c r="Y2145" i="10"/>
  <c r="T2145" i="10"/>
  <c r="E2145" i="10"/>
  <c r="Y2144" i="10"/>
  <c r="T2144" i="10"/>
  <c r="Y2143" i="10"/>
  <c r="T2143" i="10"/>
  <c r="Y2142" i="10"/>
  <c r="T2142" i="10"/>
  <c r="Y2141" i="10"/>
  <c r="T2141" i="10"/>
  <c r="Y2140" i="10"/>
  <c r="T2140" i="10"/>
  <c r="Y2139" i="10"/>
  <c r="T2139" i="10"/>
  <c r="Y2138" i="10"/>
  <c r="T2138" i="10"/>
  <c r="Y2137" i="10"/>
  <c r="T2137" i="10"/>
  <c r="Y2136" i="10"/>
  <c r="T2136" i="10"/>
  <c r="Y2135" i="10"/>
  <c r="T2135" i="10"/>
  <c r="E2135" i="10"/>
  <c r="Y2134" i="10"/>
  <c r="T2134" i="10"/>
  <c r="Y2133" i="10"/>
  <c r="T2133" i="10"/>
  <c r="Y2132" i="10"/>
  <c r="T2132" i="10"/>
  <c r="Y2131" i="10"/>
  <c r="T2131" i="10"/>
  <c r="Y2130" i="10"/>
  <c r="T2130" i="10"/>
  <c r="Y2129" i="10"/>
  <c r="T2129" i="10"/>
  <c r="Y2128" i="10"/>
  <c r="T2128" i="10"/>
  <c r="Y2127" i="10"/>
  <c r="T2127" i="10"/>
  <c r="Y2126" i="10"/>
  <c r="T2126" i="10"/>
  <c r="Y2125" i="10"/>
  <c r="T2125" i="10"/>
  <c r="E2125" i="10"/>
  <c r="Y2124" i="10"/>
  <c r="T2124" i="10"/>
  <c r="Y2123" i="10"/>
  <c r="T2123" i="10"/>
  <c r="Y2122" i="10"/>
  <c r="T2122" i="10"/>
  <c r="Y2121" i="10"/>
  <c r="T2121" i="10"/>
  <c r="Y2120" i="10"/>
  <c r="T2120" i="10"/>
  <c r="Y2119" i="10"/>
  <c r="T2119" i="10"/>
  <c r="Y2118" i="10"/>
  <c r="T2118" i="10"/>
  <c r="Y2117" i="10"/>
  <c r="T2117" i="10"/>
  <c r="Y2116" i="10"/>
  <c r="T2116" i="10"/>
  <c r="Y2115" i="10"/>
  <c r="T2115" i="10"/>
  <c r="E2115" i="10"/>
  <c r="Y2114" i="10"/>
  <c r="T2114" i="10"/>
  <c r="Y2113" i="10"/>
  <c r="T2113" i="10"/>
  <c r="Y2112" i="10"/>
  <c r="T2112" i="10"/>
  <c r="Y2111" i="10"/>
  <c r="T2111" i="10"/>
  <c r="Y2110" i="10"/>
  <c r="T2110" i="10"/>
  <c r="Y2109" i="10"/>
  <c r="T2109" i="10"/>
  <c r="Y2108" i="10"/>
  <c r="T2108" i="10"/>
  <c r="Y2107" i="10"/>
  <c r="T2107" i="10"/>
  <c r="Y2106" i="10"/>
  <c r="T2106" i="10"/>
  <c r="Y2105" i="10"/>
  <c r="T2105" i="10"/>
  <c r="E2105" i="10"/>
  <c r="Y2104" i="10"/>
  <c r="T2104" i="10"/>
  <c r="Y2103" i="10"/>
  <c r="T2103" i="10"/>
  <c r="Y2102" i="10"/>
  <c r="T2102" i="10"/>
  <c r="Y2101" i="10"/>
  <c r="T2101" i="10"/>
  <c r="Y2100" i="10"/>
  <c r="T2100" i="10"/>
  <c r="Y2099" i="10"/>
  <c r="T2099" i="10"/>
  <c r="Y2098" i="10"/>
  <c r="T2098" i="10"/>
  <c r="Y2097" i="10"/>
  <c r="T2097" i="10"/>
  <c r="Y2096" i="10"/>
  <c r="T2096" i="10"/>
  <c r="Y2095" i="10"/>
  <c r="T2095" i="10"/>
  <c r="E2095" i="10"/>
  <c r="E2085" i="10"/>
  <c r="Y2084" i="10"/>
  <c r="T2084" i="10"/>
  <c r="Y2083" i="10"/>
  <c r="T2083" i="10"/>
  <c r="Y2082" i="10"/>
  <c r="T2082" i="10"/>
  <c r="Y2081" i="10"/>
  <c r="T2081" i="10"/>
  <c r="Y2080" i="10"/>
  <c r="T2080" i="10"/>
  <c r="Y2079" i="10"/>
  <c r="T2079" i="10"/>
  <c r="Y2078" i="10"/>
  <c r="T2078" i="10"/>
  <c r="Y2077" i="10"/>
  <c r="T2077" i="10"/>
  <c r="Y2076" i="10"/>
  <c r="T2076" i="10"/>
  <c r="Y2075" i="10"/>
  <c r="T2075" i="10"/>
  <c r="E2075" i="10"/>
  <c r="E2065" i="10"/>
  <c r="E2055" i="10"/>
  <c r="E2045" i="10"/>
  <c r="Y2044" i="10"/>
  <c r="T2044" i="10"/>
  <c r="Y2043" i="10"/>
  <c r="T2043" i="10"/>
  <c r="Y2042" i="10"/>
  <c r="T2042" i="10"/>
  <c r="Y2041" i="10"/>
  <c r="T2041" i="10"/>
  <c r="Y2040" i="10"/>
  <c r="T2040" i="10"/>
  <c r="Y2039" i="10"/>
  <c r="T2039" i="10"/>
  <c r="Y2038" i="10"/>
  <c r="T2038" i="10"/>
  <c r="Y2037" i="10"/>
  <c r="T2037" i="10"/>
  <c r="Y2036" i="10"/>
  <c r="T2036" i="10"/>
  <c r="Y2035" i="10"/>
  <c r="T2035" i="10"/>
  <c r="E2035" i="10"/>
  <c r="Y2034" i="10"/>
  <c r="T2034" i="10"/>
  <c r="Y2033" i="10"/>
  <c r="T2033" i="10"/>
  <c r="Y2032" i="10"/>
  <c r="T2032" i="10"/>
  <c r="Y2031" i="10"/>
  <c r="T2031" i="10"/>
  <c r="Y2030" i="10"/>
  <c r="T2030" i="10"/>
  <c r="Y2029" i="10"/>
  <c r="T2029" i="10"/>
  <c r="Y2028" i="10"/>
  <c r="T2028" i="10"/>
  <c r="Y2027" i="10"/>
  <c r="T2027" i="10"/>
  <c r="Y2026" i="10"/>
  <c r="T2026" i="10"/>
  <c r="Y2025" i="10"/>
  <c r="T2025" i="10"/>
  <c r="E2025" i="10"/>
  <c r="Y2024" i="10"/>
  <c r="T2024" i="10"/>
  <c r="Y2023" i="10"/>
  <c r="T2023" i="10"/>
  <c r="Y2022" i="10"/>
  <c r="T2022" i="10"/>
  <c r="Y2021" i="10"/>
  <c r="T2021" i="10"/>
  <c r="Y2020" i="10"/>
  <c r="T2020" i="10"/>
  <c r="Y2019" i="10"/>
  <c r="T2019" i="10"/>
  <c r="Y2018" i="10"/>
  <c r="T2018" i="10"/>
  <c r="Y2017" i="10"/>
  <c r="T2017" i="10"/>
  <c r="Y2016" i="10"/>
  <c r="T2016" i="10"/>
  <c r="Y2015" i="10"/>
  <c r="T2015" i="10"/>
  <c r="E2015" i="10"/>
  <c r="Y2014" i="10"/>
  <c r="T2014" i="10"/>
  <c r="Y2013" i="10"/>
  <c r="T2013" i="10"/>
  <c r="Y2012" i="10"/>
  <c r="T2012" i="10"/>
  <c r="Y2011" i="10"/>
  <c r="T2011" i="10"/>
  <c r="Y2010" i="10"/>
  <c r="T2010" i="10"/>
  <c r="Y2009" i="10"/>
  <c r="T2009" i="10"/>
  <c r="Y2008" i="10"/>
  <c r="T2008" i="10"/>
  <c r="Y2007" i="10"/>
  <c r="T2007" i="10"/>
  <c r="Y2006" i="10"/>
  <c r="T2006" i="10"/>
  <c r="Y2005" i="10"/>
  <c r="T2005" i="10"/>
  <c r="E2005" i="10"/>
  <c r="Y2004" i="10"/>
  <c r="T2004" i="10"/>
  <c r="Y2003" i="10"/>
  <c r="T2003" i="10"/>
  <c r="Y2002" i="10"/>
  <c r="T2002" i="10"/>
  <c r="Y2001" i="10"/>
  <c r="T2001" i="10"/>
  <c r="Y2000" i="10"/>
  <c r="T2000" i="10"/>
  <c r="Y1999" i="10"/>
  <c r="T1999" i="10"/>
  <c r="Y1998" i="10"/>
  <c r="T1998" i="10"/>
  <c r="Y1997" i="10"/>
  <c r="T1997" i="10"/>
  <c r="Y1996" i="10"/>
  <c r="T1996" i="10"/>
  <c r="Y1995" i="10"/>
  <c r="T1995" i="10"/>
  <c r="E1995" i="10"/>
  <c r="Y1994" i="10"/>
  <c r="T1994" i="10"/>
  <c r="Y1993" i="10"/>
  <c r="T1993" i="10"/>
  <c r="Y1992" i="10"/>
  <c r="T1992" i="10"/>
  <c r="Y1991" i="10"/>
  <c r="T1991" i="10"/>
  <c r="Y1990" i="10"/>
  <c r="T1990" i="10"/>
  <c r="Y1989" i="10"/>
  <c r="T1989" i="10"/>
  <c r="Y1988" i="10"/>
  <c r="T1988" i="10"/>
  <c r="Y1987" i="10"/>
  <c r="T1987" i="10"/>
  <c r="Y1986" i="10"/>
  <c r="T1986" i="10"/>
  <c r="Y1985" i="10"/>
  <c r="T1985" i="10"/>
  <c r="E1985" i="10"/>
  <c r="Y1984" i="10"/>
  <c r="T1984" i="10"/>
  <c r="Y1983" i="10"/>
  <c r="T1983" i="10"/>
  <c r="Y1982" i="10"/>
  <c r="T1982" i="10"/>
  <c r="Y1981" i="10"/>
  <c r="T1981" i="10"/>
  <c r="Y1980" i="10"/>
  <c r="T1980" i="10"/>
  <c r="Y1979" i="10"/>
  <c r="T1979" i="10"/>
  <c r="Y1978" i="10"/>
  <c r="T1978" i="10"/>
  <c r="Y1977" i="10"/>
  <c r="T1977" i="10"/>
  <c r="Y1976" i="10"/>
  <c r="T1976" i="10"/>
  <c r="Y1975" i="10"/>
  <c r="T1975" i="10"/>
  <c r="E1975" i="10"/>
  <c r="Y1974" i="10"/>
  <c r="T1974" i="10"/>
  <c r="Y1973" i="10"/>
  <c r="T1973" i="10"/>
  <c r="Y1972" i="10"/>
  <c r="T1972" i="10"/>
  <c r="Y1971" i="10"/>
  <c r="T1971" i="10"/>
  <c r="Y1970" i="10"/>
  <c r="T1970" i="10"/>
  <c r="Y1969" i="10"/>
  <c r="T1969" i="10"/>
  <c r="Y1968" i="10"/>
  <c r="T1968" i="10"/>
  <c r="Y1967" i="10"/>
  <c r="T1967" i="10"/>
  <c r="Y1966" i="10"/>
  <c r="T1966" i="10"/>
  <c r="Y1965" i="10"/>
  <c r="T1965" i="10"/>
  <c r="E1965" i="10"/>
  <c r="Y1964" i="10"/>
  <c r="T1964" i="10"/>
  <c r="Y1963" i="10"/>
  <c r="T1963" i="10"/>
  <c r="Y1962" i="10"/>
  <c r="T1962" i="10"/>
  <c r="Y1961" i="10"/>
  <c r="T1961" i="10"/>
  <c r="Y1960" i="10"/>
  <c r="T1960" i="10"/>
  <c r="Y1959" i="10"/>
  <c r="T1959" i="10"/>
  <c r="Y1958" i="10"/>
  <c r="T1958" i="10"/>
  <c r="Y1957" i="10"/>
  <c r="T1957" i="10"/>
  <c r="Y1956" i="10"/>
  <c r="T1956" i="10"/>
  <c r="Y1955" i="10"/>
  <c r="T1955" i="10"/>
  <c r="E1955" i="10"/>
  <c r="Y1954" i="10"/>
  <c r="T1954" i="10"/>
  <c r="Y1953" i="10"/>
  <c r="T1953" i="10"/>
  <c r="Y1952" i="10"/>
  <c r="T1952" i="10"/>
  <c r="Y1951" i="10"/>
  <c r="T1951" i="10"/>
  <c r="Y1950" i="10"/>
  <c r="T1950" i="10"/>
  <c r="Y1949" i="10"/>
  <c r="T1949" i="10"/>
  <c r="Y1948" i="10"/>
  <c r="T1948" i="10"/>
  <c r="Y1947" i="10"/>
  <c r="T1947" i="10"/>
  <c r="Y1946" i="10"/>
  <c r="T1946" i="10"/>
  <c r="Y1945" i="10"/>
  <c r="T1945" i="10"/>
  <c r="E1945" i="10"/>
  <c r="Y1944" i="10"/>
  <c r="T1944" i="10"/>
  <c r="Y1943" i="10"/>
  <c r="T1943" i="10"/>
  <c r="Y1942" i="10"/>
  <c r="T1942" i="10"/>
  <c r="Y1941" i="10"/>
  <c r="T1941" i="10"/>
  <c r="Y1940" i="10"/>
  <c r="T1940" i="10"/>
  <c r="Y1939" i="10"/>
  <c r="T1939" i="10"/>
  <c r="Y1938" i="10"/>
  <c r="T1938" i="10"/>
  <c r="Y1937" i="10"/>
  <c r="T1937" i="10"/>
  <c r="Y1936" i="10"/>
  <c r="T1936" i="10"/>
  <c r="Y1935" i="10"/>
  <c r="T1935" i="10"/>
  <c r="E1935" i="10"/>
  <c r="Y1934" i="10"/>
  <c r="T1934" i="10"/>
  <c r="Y1933" i="10"/>
  <c r="T1933" i="10"/>
  <c r="Y1932" i="10"/>
  <c r="T1932" i="10"/>
  <c r="Y1931" i="10"/>
  <c r="T1931" i="10"/>
  <c r="Y1930" i="10"/>
  <c r="T1930" i="10"/>
  <c r="Y1929" i="10"/>
  <c r="T1929" i="10"/>
  <c r="Y1928" i="10"/>
  <c r="T1928" i="10"/>
  <c r="Y1927" i="10"/>
  <c r="T1927" i="10"/>
  <c r="Y1926" i="10"/>
  <c r="T1926" i="10"/>
  <c r="Y1925" i="10"/>
  <c r="T1925" i="10"/>
  <c r="E1925" i="10"/>
  <c r="Y1924" i="10"/>
  <c r="T1924" i="10"/>
  <c r="Y1923" i="10"/>
  <c r="T1923" i="10"/>
  <c r="Y1922" i="10"/>
  <c r="T1922" i="10"/>
  <c r="Y1921" i="10"/>
  <c r="T1921" i="10"/>
  <c r="Y1920" i="10"/>
  <c r="T1920" i="10"/>
  <c r="Y1919" i="10"/>
  <c r="T1919" i="10"/>
  <c r="Y1918" i="10"/>
  <c r="T1918" i="10"/>
  <c r="Y1917" i="10"/>
  <c r="T1917" i="10"/>
  <c r="Y1916" i="10"/>
  <c r="T1916" i="10"/>
  <c r="Y1915" i="10"/>
  <c r="T1915" i="10"/>
  <c r="E1915" i="10"/>
  <c r="Y1914" i="10"/>
  <c r="T1914" i="10"/>
  <c r="Y1913" i="10"/>
  <c r="T1913" i="10"/>
  <c r="Y1912" i="10"/>
  <c r="T1912" i="10"/>
  <c r="Y1911" i="10"/>
  <c r="T1911" i="10"/>
  <c r="Y1910" i="10"/>
  <c r="T1910" i="10"/>
  <c r="Y1909" i="10"/>
  <c r="T1909" i="10"/>
  <c r="Y1908" i="10"/>
  <c r="T1908" i="10"/>
  <c r="Y1907" i="10"/>
  <c r="T1907" i="10"/>
  <c r="Y1906" i="10"/>
  <c r="T1906" i="10"/>
  <c r="Y1905" i="10"/>
  <c r="T1905" i="10"/>
  <c r="E1905" i="10"/>
  <c r="Y1904" i="10"/>
  <c r="T1904" i="10"/>
  <c r="Y1903" i="10"/>
  <c r="T1903" i="10"/>
  <c r="Y1902" i="10"/>
  <c r="T1902" i="10"/>
  <c r="Y1901" i="10"/>
  <c r="T1901" i="10"/>
  <c r="Y1900" i="10"/>
  <c r="T1900" i="10"/>
  <c r="Y1899" i="10"/>
  <c r="T1899" i="10"/>
  <c r="Y1898" i="10"/>
  <c r="T1898" i="10"/>
  <c r="Y1897" i="10"/>
  <c r="T1897" i="10"/>
  <c r="Y1896" i="10"/>
  <c r="T1896" i="10"/>
  <c r="Y1895" i="10"/>
  <c r="T1895" i="10"/>
  <c r="E1895" i="10"/>
  <c r="Y1894" i="10"/>
  <c r="T1894" i="10"/>
  <c r="Y1893" i="10"/>
  <c r="T1893" i="10"/>
  <c r="Y1892" i="10"/>
  <c r="T1892" i="10"/>
  <c r="Y1891" i="10"/>
  <c r="T1891" i="10"/>
  <c r="Y1890" i="10"/>
  <c r="T1890" i="10"/>
  <c r="Y1889" i="10"/>
  <c r="T1889" i="10"/>
  <c r="Y1888" i="10"/>
  <c r="T1888" i="10"/>
  <c r="Y1887" i="10"/>
  <c r="T1887" i="10"/>
  <c r="Y1886" i="10"/>
  <c r="T1886" i="10"/>
  <c r="Y1885" i="10"/>
  <c r="T1885" i="10"/>
  <c r="E1885" i="10"/>
  <c r="Y1884" i="10"/>
  <c r="T1884" i="10"/>
  <c r="Y1883" i="10"/>
  <c r="T1883" i="10"/>
  <c r="Y1882" i="10"/>
  <c r="T1882" i="10"/>
  <c r="Y1881" i="10"/>
  <c r="T1881" i="10"/>
  <c r="Y1880" i="10"/>
  <c r="T1880" i="10"/>
  <c r="Y1879" i="10"/>
  <c r="T1879" i="10"/>
  <c r="Y1878" i="10"/>
  <c r="T1878" i="10"/>
  <c r="Y1877" i="10"/>
  <c r="T1877" i="10"/>
  <c r="Y1876" i="10"/>
  <c r="T1876" i="10"/>
  <c r="Y1875" i="10"/>
  <c r="T1875" i="10"/>
  <c r="E1875" i="10"/>
  <c r="Y1874" i="10"/>
  <c r="T1874" i="10"/>
  <c r="Y1873" i="10"/>
  <c r="T1873" i="10"/>
  <c r="Y1872" i="10"/>
  <c r="T1872" i="10"/>
  <c r="Y1871" i="10"/>
  <c r="T1871" i="10"/>
  <c r="Y1870" i="10"/>
  <c r="T1870" i="10"/>
  <c r="Y1869" i="10"/>
  <c r="T1869" i="10"/>
  <c r="Y1868" i="10"/>
  <c r="T1868" i="10"/>
  <c r="Y1867" i="10"/>
  <c r="T1867" i="10"/>
  <c r="Y1866" i="10"/>
  <c r="T1866" i="10"/>
  <c r="Y1865" i="10"/>
  <c r="T1865" i="10"/>
  <c r="E1865" i="10"/>
  <c r="Y1864" i="10"/>
  <c r="T1864" i="10"/>
  <c r="Y1863" i="10"/>
  <c r="T1863" i="10"/>
  <c r="Y1862" i="10"/>
  <c r="T1862" i="10"/>
  <c r="Y1861" i="10"/>
  <c r="T1861" i="10"/>
  <c r="Y1860" i="10"/>
  <c r="T1860" i="10"/>
  <c r="Y1859" i="10"/>
  <c r="T1859" i="10"/>
  <c r="Y1858" i="10"/>
  <c r="T1858" i="10"/>
  <c r="Y1857" i="10"/>
  <c r="T1857" i="10"/>
  <c r="Y1856" i="10"/>
  <c r="T1856" i="10"/>
  <c r="Y1855" i="10"/>
  <c r="T1855" i="10"/>
  <c r="E1855" i="10"/>
  <c r="Y1854" i="10"/>
  <c r="T1854" i="10"/>
  <c r="Y1853" i="10"/>
  <c r="T1853" i="10"/>
  <c r="Y1852" i="10"/>
  <c r="T1852" i="10"/>
  <c r="Y1851" i="10"/>
  <c r="T1851" i="10"/>
  <c r="Y1850" i="10"/>
  <c r="T1850" i="10"/>
  <c r="Y1849" i="10"/>
  <c r="T1849" i="10"/>
  <c r="Y1848" i="10"/>
  <c r="T1848" i="10"/>
  <c r="Y1847" i="10"/>
  <c r="T1847" i="10"/>
  <c r="Y1846" i="10"/>
  <c r="T1846" i="10"/>
  <c r="Y1845" i="10"/>
  <c r="T1845" i="10"/>
  <c r="E1845" i="10"/>
  <c r="Y1844" i="10"/>
  <c r="T1844" i="10"/>
  <c r="Y1843" i="10"/>
  <c r="T1843" i="10"/>
  <c r="Y1842" i="10"/>
  <c r="T1842" i="10"/>
  <c r="Y1841" i="10"/>
  <c r="T1841" i="10"/>
  <c r="Y1840" i="10"/>
  <c r="T1840" i="10"/>
  <c r="Y1839" i="10"/>
  <c r="T1839" i="10"/>
  <c r="Y1838" i="10"/>
  <c r="T1838" i="10"/>
  <c r="Y1837" i="10"/>
  <c r="T1837" i="10"/>
  <c r="Y1836" i="10"/>
  <c r="T1836" i="10"/>
  <c r="Y1835" i="10"/>
  <c r="T1835" i="10"/>
  <c r="E1835" i="10"/>
  <c r="Y1834" i="10"/>
  <c r="T1834" i="10"/>
  <c r="Y1833" i="10"/>
  <c r="T1833" i="10"/>
  <c r="Y1832" i="10"/>
  <c r="T1832" i="10"/>
  <c r="Y1831" i="10"/>
  <c r="T1831" i="10"/>
  <c r="Y1830" i="10"/>
  <c r="T1830" i="10"/>
  <c r="Y1829" i="10"/>
  <c r="T1829" i="10"/>
  <c r="Y1828" i="10"/>
  <c r="T1828" i="10"/>
  <c r="Y1827" i="10"/>
  <c r="T1827" i="10"/>
  <c r="Y1826" i="10"/>
  <c r="T1826" i="10"/>
  <c r="Y1825" i="10"/>
  <c r="T1825" i="10"/>
  <c r="E1825" i="10"/>
  <c r="Y1824" i="10"/>
  <c r="T1824" i="10"/>
  <c r="Y1823" i="10"/>
  <c r="T1823" i="10"/>
  <c r="Y1822" i="10"/>
  <c r="T1822" i="10"/>
  <c r="Y1821" i="10"/>
  <c r="T1821" i="10"/>
  <c r="Y1820" i="10"/>
  <c r="T1820" i="10"/>
  <c r="Y1819" i="10"/>
  <c r="T1819" i="10"/>
  <c r="Y1818" i="10"/>
  <c r="T1818" i="10"/>
  <c r="Y1817" i="10"/>
  <c r="T1817" i="10"/>
  <c r="Y1816" i="10"/>
  <c r="T1816" i="10"/>
  <c r="Y1815" i="10"/>
  <c r="T1815" i="10"/>
  <c r="E1815" i="10"/>
  <c r="Y1814" i="10"/>
  <c r="T1814" i="10"/>
  <c r="Y1813" i="10"/>
  <c r="T1813" i="10"/>
  <c r="Y1812" i="10"/>
  <c r="T1812" i="10"/>
  <c r="Y1811" i="10"/>
  <c r="T1811" i="10"/>
  <c r="Y1810" i="10"/>
  <c r="T1810" i="10"/>
  <c r="Y1809" i="10"/>
  <c r="T1809" i="10"/>
  <c r="Y1808" i="10"/>
  <c r="T1808" i="10"/>
  <c r="Y1807" i="10"/>
  <c r="T1807" i="10"/>
  <c r="Y1806" i="10"/>
  <c r="T1806" i="10"/>
  <c r="Y1805" i="10"/>
  <c r="T1805" i="10"/>
  <c r="E1805" i="10"/>
  <c r="E1795" i="10"/>
  <c r="Y1794" i="10"/>
  <c r="T1794" i="10"/>
  <c r="Y1793" i="10"/>
  <c r="T1793" i="10"/>
  <c r="Y1792" i="10"/>
  <c r="T1792" i="10"/>
  <c r="Y1791" i="10"/>
  <c r="T1791" i="10"/>
  <c r="Y1790" i="10"/>
  <c r="T1790" i="10"/>
  <c r="Y1789" i="10"/>
  <c r="T1789" i="10"/>
  <c r="Y1788" i="10"/>
  <c r="T1788" i="10"/>
  <c r="Y1787" i="10"/>
  <c r="T1787" i="10"/>
  <c r="Y1786" i="10"/>
  <c r="T1786" i="10"/>
  <c r="Y1785" i="10"/>
  <c r="T1785" i="10"/>
  <c r="E1785" i="10"/>
  <c r="P1775" i="10"/>
  <c r="E1775" i="10"/>
  <c r="Y1774" i="10"/>
  <c r="T1774" i="10"/>
  <c r="Y1773" i="10"/>
  <c r="T1773" i="10"/>
  <c r="Y1772" i="10"/>
  <c r="T1772" i="10"/>
  <c r="Y1771" i="10"/>
  <c r="T1771" i="10"/>
  <c r="Y1770" i="10"/>
  <c r="T1770" i="10"/>
  <c r="Y1769" i="10"/>
  <c r="T1769" i="10"/>
  <c r="Y1768" i="10"/>
  <c r="T1768" i="10"/>
  <c r="Y1767" i="10"/>
  <c r="T1767" i="10"/>
  <c r="Y1766" i="10"/>
  <c r="T1766" i="10"/>
  <c r="Y1765" i="10"/>
  <c r="T1765" i="10"/>
  <c r="P1765" i="10"/>
  <c r="E1765" i="10"/>
  <c r="P1755" i="10"/>
  <c r="E1755" i="10"/>
  <c r="P1745" i="10"/>
  <c r="E1745" i="10"/>
  <c r="P1735" i="10"/>
  <c r="E1735" i="10"/>
  <c r="P1725" i="10"/>
  <c r="E1725" i="10"/>
  <c r="Y1724" i="10"/>
  <c r="T1724" i="10"/>
  <c r="Y1723" i="10"/>
  <c r="T1723" i="10"/>
  <c r="Y1722" i="10"/>
  <c r="T1722" i="10"/>
  <c r="Y1721" i="10"/>
  <c r="T1721" i="10"/>
  <c r="Y1720" i="10"/>
  <c r="T1720" i="10"/>
  <c r="Y1719" i="10"/>
  <c r="T1719" i="10"/>
  <c r="Y1718" i="10"/>
  <c r="T1718" i="10"/>
  <c r="Y1717" i="10"/>
  <c r="T1717" i="10"/>
  <c r="Y1716" i="10"/>
  <c r="T1716" i="10"/>
  <c r="Y1715" i="10"/>
  <c r="T1715" i="10"/>
  <c r="P1715" i="10"/>
  <c r="E1715" i="10"/>
  <c r="Y1714" i="10"/>
  <c r="T1714" i="10"/>
  <c r="Y1713" i="10"/>
  <c r="T1713" i="10"/>
  <c r="Y1712" i="10"/>
  <c r="T1712" i="10"/>
  <c r="Y1711" i="10"/>
  <c r="T1711" i="10"/>
  <c r="Y1710" i="10"/>
  <c r="T1710" i="10"/>
  <c r="Y1709" i="10"/>
  <c r="T1709" i="10"/>
  <c r="Y1708" i="10"/>
  <c r="T1708" i="10"/>
  <c r="Y1707" i="10"/>
  <c r="T1707" i="10"/>
  <c r="Y1706" i="10"/>
  <c r="T1706" i="10"/>
  <c r="P1706" i="10"/>
  <c r="E1706" i="10"/>
  <c r="Y1705" i="10"/>
  <c r="T1705" i="10"/>
  <c r="Y1704" i="10"/>
  <c r="T1704" i="10"/>
  <c r="Y1703" i="10"/>
  <c r="T1703" i="10"/>
  <c r="Y1702" i="10"/>
  <c r="T1702" i="10"/>
  <c r="Y1701" i="10"/>
  <c r="T1701" i="10"/>
  <c r="Y1700" i="10"/>
  <c r="T1700" i="10"/>
  <c r="Y1699" i="10"/>
  <c r="T1699" i="10"/>
  <c r="Y1698" i="10"/>
  <c r="T1698" i="10"/>
  <c r="Y1697" i="10"/>
  <c r="T1697" i="10"/>
  <c r="Y1696" i="10"/>
  <c r="T1696" i="10"/>
  <c r="Y1695" i="10"/>
  <c r="T1695" i="10"/>
  <c r="Y1694" i="10"/>
  <c r="T1694" i="10"/>
  <c r="Y1693" i="10"/>
  <c r="T1693" i="10"/>
  <c r="Y1692" i="10"/>
  <c r="T1692" i="10"/>
  <c r="P1692" i="10"/>
  <c r="E1692" i="10"/>
  <c r="Y1691" i="10"/>
  <c r="T1691" i="10"/>
  <c r="Y1690" i="10"/>
  <c r="T1690" i="10"/>
  <c r="Y1689" i="10"/>
  <c r="T1689" i="10"/>
  <c r="Y1688" i="10"/>
  <c r="T1688" i="10"/>
  <c r="Y1687" i="10"/>
  <c r="T1687" i="10"/>
  <c r="Y1686" i="10"/>
  <c r="T1686" i="10"/>
  <c r="Y1685" i="10"/>
  <c r="T1685" i="10"/>
  <c r="Y1684" i="10"/>
  <c r="T1684" i="10"/>
  <c r="Y1683" i="10"/>
  <c r="T1683" i="10"/>
  <c r="Y1682" i="10"/>
  <c r="T1682" i="10"/>
  <c r="Y1681" i="10"/>
  <c r="T1681" i="10"/>
  <c r="Y1680" i="10"/>
  <c r="T1680" i="10"/>
  <c r="Y1679" i="10"/>
  <c r="T1679" i="10"/>
  <c r="P1679" i="10"/>
  <c r="E1679" i="10"/>
  <c r="Y1678" i="10"/>
  <c r="T1678" i="10"/>
  <c r="Y1677" i="10"/>
  <c r="T1677" i="10"/>
  <c r="Y1676" i="10"/>
  <c r="T1676" i="10"/>
  <c r="Y1675" i="10"/>
  <c r="T1675" i="10"/>
  <c r="Y1674" i="10"/>
  <c r="T1674" i="10"/>
  <c r="Y1673" i="10"/>
  <c r="T1673" i="10"/>
  <c r="Y1672" i="10"/>
  <c r="T1672" i="10"/>
  <c r="Y1671" i="10"/>
  <c r="T1671" i="10"/>
  <c r="Y1670" i="10"/>
  <c r="T1670" i="10"/>
  <c r="Y1669" i="10"/>
  <c r="T1669" i="10"/>
  <c r="Y1668" i="10"/>
  <c r="T1668" i="10"/>
  <c r="Y1667" i="10"/>
  <c r="T1667" i="10"/>
  <c r="Y1666" i="10"/>
  <c r="T1666" i="10"/>
  <c r="P1666" i="10"/>
  <c r="E1666" i="10"/>
  <c r="P1657" i="10"/>
  <c r="Y1656" i="10"/>
  <c r="T1656" i="10"/>
  <c r="Y1655" i="10"/>
  <c r="T1655" i="10"/>
  <c r="Y1654" i="10"/>
  <c r="T1654" i="10"/>
  <c r="Y1653" i="10"/>
  <c r="T1653" i="10"/>
  <c r="Y1652" i="10"/>
  <c r="T1652" i="10"/>
  <c r="Y1651" i="10"/>
  <c r="T1651" i="10"/>
  <c r="Y1650" i="10"/>
  <c r="T1650" i="10"/>
  <c r="Y1649" i="10"/>
  <c r="T1649" i="10"/>
  <c r="Y1648" i="10"/>
  <c r="T1648" i="10"/>
  <c r="P1648" i="10"/>
  <c r="Y1647" i="10"/>
  <c r="T1647" i="10"/>
  <c r="Y1646" i="10"/>
  <c r="T1646" i="10"/>
  <c r="Y1645" i="10"/>
  <c r="T1645" i="10"/>
  <c r="Y1644" i="10"/>
  <c r="T1644" i="10"/>
  <c r="Y1643" i="10"/>
  <c r="T1643" i="10"/>
  <c r="Y1642" i="10"/>
  <c r="T1642" i="10"/>
  <c r="Y1641" i="10"/>
  <c r="T1641" i="10"/>
  <c r="Y1640" i="10"/>
  <c r="T1640" i="10"/>
  <c r="Y1639" i="10"/>
  <c r="T1639" i="10"/>
  <c r="P1639" i="10"/>
  <c r="E1639" i="10"/>
  <c r="P1629" i="10"/>
  <c r="E1629" i="10"/>
  <c r="Y1628" i="10"/>
  <c r="T1628" i="10"/>
  <c r="Y1627" i="10"/>
  <c r="T1627" i="10"/>
  <c r="Y1626" i="10"/>
  <c r="T1626" i="10"/>
  <c r="Y1625" i="10"/>
  <c r="T1625" i="10"/>
  <c r="Y1624" i="10"/>
  <c r="T1624" i="10"/>
  <c r="Y1623" i="10"/>
  <c r="T1623" i="10"/>
  <c r="Y1622" i="10"/>
  <c r="T1622" i="10"/>
  <c r="Y1621" i="10"/>
  <c r="T1621" i="10"/>
  <c r="Y1620" i="10"/>
  <c r="T1620" i="10"/>
  <c r="P1620" i="10"/>
  <c r="E1620" i="10"/>
  <c r="P1611" i="10"/>
  <c r="E1611" i="10"/>
  <c r="Y1610" i="10"/>
  <c r="T1610" i="10"/>
  <c r="Y1609" i="10"/>
  <c r="T1609" i="10"/>
  <c r="Y1608" i="10"/>
  <c r="T1608" i="10"/>
  <c r="Y1607" i="10"/>
  <c r="T1607" i="10"/>
  <c r="Y1606" i="10"/>
  <c r="T1606" i="10"/>
  <c r="Y1605" i="10"/>
  <c r="T1605" i="10"/>
  <c r="Y1604" i="10"/>
  <c r="T1604" i="10"/>
  <c r="Y1603" i="10"/>
  <c r="T1603" i="10"/>
  <c r="Y1602" i="10"/>
  <c r="T1602" i="10"/>
  <c r="P1602" i="10"/>
  <c r="E1602" i="10"/>
  <c r="P1593" i="10"/>
  <c r="E1593" i="10"/>
  <c r="Y1592" i="10"/>
  <c r="T1592" i="10"/>
  <c r="Y1591" i="10"/>
  <c r="T1591" i="10"/>
  <c r="Y1590" i="10"/>
  <c r="T1590" i="10"/>
  <c r="Y1589" i="10"/>
  <c r="T1589" i="10"/>
  <c r="Y1588" i="10"/>
  <c r="T1588" i="10"/>
  <c r="Y1587" i="10"/>
  <c r="T1587" i="10"/>
  <c r="Y1586" i="10"/>
  <c r="T1586" i="10"/>
  <c r="Y1585" i="10"/>
  <c r="T1585" i="10"/>
  <c r="Y1584" i="10"/>
  <c r="T1584" i="10"/>
  <c r="P1584" i="10"/>
  <c r="E1584" i="10"/>
  <c r="E1575" i="10"/>
  <c r="Y1574" i="10"/>
  <c r="T1574" i="10"/>
  <c r="Y1573" i="10"/>
  <c r="T1573" i="10"/>
  <c r="Y1572" i="10"/>
  <c r="T1572" i="10"/>
  <c r="Y1571" i="10"/>
  <c r="T1571" i="10"/>
  <c r="Y1570" i="10"/>
  <c r="T1570" i="10"/>
  <c r="Y1569" i="10"/>
  <c r="T1569" i="10"/>
  <c r="Y1568" i="10"/>
  <c r="T1568" i="10"/>
  <c r="Y1567" i="10"/>
  <c r="T1567" i="10"/>
  <c r="Y1566" i="10"/>
  <c r="T1566" i="10"/>
  <c r="E1566" i="10"/>
  <c r="E1557" i="10"/>
  <c r="E1548" i="10"/>
  <c r="Y1547" i="10"/>
  <c r="T1547" i="10"/>
  <c r="Y1546" i="10"/>
  <c r="T1546" i="10"/>
  <c r="Y1545" i="10"/>
  <c r="T1545" i="10"/>
  <c r="Y1544" i="10"/>
  <c r="T1544" i="10"/>
  <c r="Y1543" i="10"/>
  <c r="T1543" i="10"/>
  <c r="Y1542" i="10"/>
  <c r="T1542" i="10"/>
  <c r="Y1541" i="10"/>
  <c r="T1541" i="10"/>
  <c r="Y1540" i="10"/>
  <c r="T1540" i="10"/>
  <c r="Y1539" i="10"/>
  <c r="T1539" i="10"/>
  <c r="P1539" i="10"/>
  <c r="E1539" i="10"/>
  <c r="P1530" i="10"/>
  <c r="E1530" i="10"/>
  <c r="Y1529" i="10"/>
  <c r="T1529" i="10"/>
  <c r="Y1528" i="10"/>
  <c r="T1528" i="10"/>
  <c r="Y1527" i="10"/>
  <c r="T1527" i="10"/>
  <c r="Y1526" i="10"/>
  <c r="T1526" i="10"/>
  <c r="Y1525" i="10"/>
  <c r="T1525" i="10"/>
  <c r="Y1524" i="10"/>
  <c r="T1524" i="10"/>
  <c r="Y1523" i="10"/>
  <c r="T1523" i="10"/>
  <c r="Y1522" i="10"/>
  <c r="T1522" i="10"/>
  <c r="Y1521" i="10"/>
  <c r="T1521" i="10"/>
  <c r="Y1520" i="10"/>
  <c r="T1520" i="10"/>
  <c r="Y1519" i="10"/>
  <c r="T1519" i="10"/>
  <c r="P1519" i="10"/>
  <c r="E1519" i="10"/>
  <c r="Y1518" i="10"/>
  <c r="T1518" i="10"/>
  <c r="Y1517" i="10"/>
  <c r="T1517" i="10"/>
  <c r="Y1516" i="10"/>
  <c r="T1516" i="10"/>
  <c r="Y1515" i="10"/>
  <c r="T1515" i="10"/>
  <c r="Y1514" i="10"/>
  <c r="T1514" i="10"/>
  <c r="Y1513" i="10"/>
  <c r="T1513" i="10"/>
  <c r="Y1512" i="10"/>
  <c r="T1512" i="10"/>
  <c r="Y1511" i="10"/>
  <c r="T1511" i="10"/>
  <c r="Y1510" i="10"/>
  <c r="T1510" i="10"/>
  <c r="Y1509" i="10"/>
  <c r="T1509" i="10"/>
  <c r="Y1508" i="10"/>
  <c r="T1508" i="10"/>
  <c r="P1508" i="10"/>
  <c r="E1508" i="10"/>
  <c r="Y1507" i="10"/>
  <c r="T1507" i="10"/>
  <c r="Y1506" i="10"/>
  <c r="T1506" i="10"/>
  <c r="Y1505" i="10"/>
  <c r="T1505" i="10"/>
  <c r="Y1504" i="10"/>
  <c r="T1504" i="10"/>
  <c r="Y1503" i="10"/>
  <c r="T1503" i="10"/>
  <c r="Y1502" i="10"/>
  <c r="T1502" i="10"/>
  <c r="Y1501" i="10"/>
  <c r="T1501" i="10"/>
  <c r="Y1500" i="10"/>
  <c r="T1500" i="10"/>
  <c r="Y1499" i="10"/>
  <c r="T1499" i="10"/>
  <c r="Y1498" i="10"/>
  <c r="T1498" i="10"/>
  <c r="Y1497" i="10"/>
  <c r="T1497" i="10"/>
  <c r="P1497" i="10"/>
  <c r="E1497" i="10"/>
  <c r="Y1496" i="10"/>
  <c r="T1496" i="10"/>
  <c r="Y1495" i="10"/>
  <c r="T1495" i="10"/>
  <c r="Y1494" i="10"/>
  <c r="T1494" i="10"/>
  <c r="Y1493" i="10"/>
  <c r="T1493" i="10"/>
  <c r="Y1492" i="10"/>
  <c r="T1492" i="10"/>
  <c r="Y1491" i="10"/>
  <c r="T1491" i="10"/>
  <c r="Y1490" i="10"/>
  <c r="T1490" i="10"/>
  <c r="Y1489" i="10"/>
  <c r="T1489" i="10"/>
  <c r="Y1488" i="10"/>
  <c r="T1488" i="10"/>
  <c r="Y1487" i="10"/>
  <c r="T1487" i="10"/>
  <c r="Y1486" i="10"/>
  <c r="T1486" i="10"/>
  <c r="P1486" i="10"/>
  <c r="E1486" i="10"/>
  <c r="Y1485" i="10"/>
  <c r="T1485" i="10"/>
  <c r="Y1484" i="10"/>
  <c r="T1484" i="10"/>
  <c r="Y1483" i="10"/>
  <c r="T1483" i="10"/>
  <c r="Y1482" i="10"/>
  <c r="T1482" i="10"/>
  <c r="Y1481" i="10"/>
  <c r="T1481" i="10"/>
  <c r="Y1480" i="10"/>
  <c r="T1480" i="10"/>
  <c r="Y1479" i="10"/>
  <c r="T1479" i="10"/>
  <c r="Y1478" i="10"/>
  <c r="T1478" i="10"/>
  <c r="Y1477" i="10"/>
  <c r="T1477" i="10"/>
  <c r="Y1476" i="10"/>
  <c r="T1476" i="10"/>
  <c r="Y1475" i="10"/>
  <c r="T1475" i="10"/>
  <c r="P1475" i="10"/>
  <c r="E1475" i="10"/>
  <c r="Y1474" i="10"/>
  <c r="T1474" i="10"/>
  <c r="Y1473" i="10"/>
  <c r="T1473" i="10"/>
  <c r="Y1472" i="10"/>
  <c r="T1472" i="10"/>
  <c r="Y1471" i="10"/>
  <c r="T1471" i="10"/>
  <c r="Y1470" i="10"/>
  <c r="T1470" i="10"/>
  <c r="Y1469" i="10"/>
  <c r="T1469" i="10"/>
  <c r="Y1468" i="10"/>
  <c r="T1468" i="10"/>
  <c r="Y1467" i="10"/>
  <c r="T1467" i="10"/>
  <c r="Y1466" i="10"/>
  <c r="T1466" i="10"/>
  <c r="Y1465" i="10"/>
  <c r="T1465" i="10"/>
  <c r="Y1464" i="10"/>
  <c r="T1464" i="10"/>
  <c r="P1464" i="10"/>
  <c r="E1464" i="10"/>
  <c r="Y1463" i="10"/>
  <c r="T1463" i="10"/>
  <c r="Y1462" i="10"/>
  <c r="T1462" i="10"/>
  <c r="Y1461" i="10"/>
  <c r="T1461" i="10"/>
  <c r="Y1460" i="10"/>
  <c r="T1460" i="10"/>
  <c r="Y1459" i="10"/>
  <c r="T1459" i="10"/>
  <c r="Y1458" i="10"/>
  <c r="T1458" i="10"/>
  <c r="Y1457" i="10"/>
  <c r="T1457" i="10"/>
  <c r="Y1456" i="10"/>
  <c r="T1456" i="10"/>
  <c r="Y1455" i="10"/>
  <c r="T1455" i="10"/>
  <c r="Y1454" i="10"/>
  <c r="T1454" i="10"/>
  <c r="Y1453" i="10"/>
  <c r="T1453" i="10"/>
  <c r="P1453" i="10"/>
  <c r="E1453" i="10"/>
  <c r="Y1452" i="10"/>
  <c r="T1452" i="10"/>
  <c r="Y1451" i="10"/>
  <c r="T1451" i="10"/>
  <c r="Y1450" i="10"/>
  <c r="T1450" i="10"/>
  <c r="Y1449" i="10"/>
  <c r="T1449" i="10"/>
  <c r="Y1448" i="10"/>
  <c r="T1448" i="10"/>
  <c r="Y1447" i="10"/>
  <c r="T1447" i="10"/>
  <c r="Y1446" i="10"/>
  <c r="T1446" i="10"/>
  <c r="Y1445" i="10"/>
  <c r="T1445" i="10"/>
  <c r="Y1444" i="10"/>
  <c r="T1444" i="10"/>
  <c r="P1444" i="10"/>
  <c r="E1444" i="10"/>
  <c r="Y1443" i="10"/>
  <c r="T1443" i="10"/>
  <c r="Y1442" i="10"/>
  <c r="T1442" i="10"/>
  <c r="Y1441" i="10"/>
  <c r="T1441" i="10"/>
  <c r="Y1440" i="10"/>
  <c r="T1440" i="10"/>
  <c r="Y1439" i="10"/>
  <c r="T1439" i="10"/>
  <c r="Y1438" i="10"/>
  <c r="T1438" i="10"/>
  <c r="Y1437" i="10"/>
  <c r="T1437" i="10"/>
  <c r="Y1436" i="10"/>
  <c r="T1436" i="10"/>
  <c r="Y1435" i="10"/>
  <c r="T1435" i="10"/>
  <c r="P1435" i="10"/>
  <c r="E1435" i="10"/>
  <c r="Y1434" i="10"/>
  <c r="T1434" i="10"/>
  <c r="Y1433" i="10"/>
  <c r="T1433" i="10"/>
  <c r="Y1432" i="10"/>
  <c r="T1432" i="10"/>
  <c r="Y1431" i="10"/>
  <c r="T1431" i="10"/>
  <c r="Y1430" i="10"/>
  <c r="T1430" i="10"/>
  <c r="Y1429" i="10"/>
  <c r="T1429" i="10"/>
  <c r="Y1428" i="10"/>
  <c r="T1428" i="10"/>
  <c r="Y1427" i="10"/>
  <c r="T1427" i="10"/>
  <c r="Y1426" i="10"/>
  <c r="T1426" i="10"/>
  <c r="P1426" i="10"/>
  <c r="E1426" i="10"/>
  <c r="Y1425" i="10"/>
  <c r="T1425" i="10"/>
  <c r="Y1424" i="10"/>
  <c r="T1424" i="10"/>
  <c r="Y1423" i="10"/>
  <c r="T1423" i="10"/>
  <c r="Y1422" i="10"/>
  <c r="T1422" i="10"/>
  <c r="Y1421" i="10"/>
  <c r="T1421" i="10"/>
  <c r="Y1420" i="10"/>
  <c r="T1420" i="10"/>
  <c r="Y1419" i="10"/>
  <c r="T1419" i="10"/>
  <c r="Y1418" i="10"/>
  <c r="T1418" i="10"/>
  <c r="Y1417" i="10"/>
  <c r="T1417" i="10"/>
  <c r="P1417" i="10"/>
  <c r="E1417" i="10"/>
  <c r="Y1416" i="10"/>
  <c r="T1416" i="10"/>
  <c r="Y1415" i="10"/>
  <c r="T1415" i="10"/>
  <c r="Y1414" i="10"/>
  <c r="T1414" i="10"/>
  <c r="Y1413" i="10"/>
  <c r="T1413" i="10"/>
  <c r="Y1412" i="10"/>
  <c r="T1412" i="10"/>
  <c r="Y1411" i="10"/>
  <c r="T1411" i="10"/>
  <c r="Y1410" i="10"/>
  <c r="T1410" i="10"/>
  <c r="Y1409" i="10"/>
  <c r="T1409" i="10"/>
  <c r="Y1408" i="10"/>
  <c r="T1408" i="10"/>
  <c r="P1408" i="10"/>
  <c r="E1408" i="10"/>
  <c r="Y1407" i="10"/>
  <c r="T1407" i="10"/>
  <c r="Y1406" i="10"/>
  <c r="T1406" i="10"/>
  <c r="Y1405" i="10"/>
  <c r="T1405" i="10"/>
  <c r="Y1404" i="10"/>
  <c r="T1404" i="10"/>
  <c r="Y1403" i="10"/>
  <c r="T1403" i="10"/>
  <c r="Y1402" i="10"/>
  <c r="T1402" i="10"/>
  <c r="Y1401" i="10"/>
  <c r="T1401" i="10"/>
  <c r="Y1400" i="10"/>
  <c r="T1400" i="10"/>
  <c r="Y1399" i="10"/>
  <c r="T1399" i="10"/>
  <c r="E1399" i="10"/>
  <c r="Y1398" i="10"/>
  <c r="T1398" i="10"/>
  <c r="Y1397" i="10"/>
  <c r="T1397" i="10"/>
  <c r="Y1396" i="10"/>
  <c r="T1396" i="10"/>
  <c r="Y1395" i="10"/>
  <c r="T1395" i="10"/>
  <c r="Y1394" i="10"/>
  <c r="T1394" i="10"/>
  <c r="Y1393" i="10"/>
  <c r="T1393" i="10"/>
  <c r="Y1392" i="10"/>
  <c r="T1392" i="10"/>
  <c r="Y1391" i="10"/>
  <c r="T1391" i="10"/>
  <c r="Y1390" i="10"/>
  <c r="T1390" i="10"/>
  <c r="P1390" i="10"/>
  <c r="E1390" i="10"/>
  <c r="Y1389" i="10"/>
  <c r="T1389" i="10"/>
  <c r="Y1388" i="10"/>
  <c r="T1388" i="10"/>
  <c r="Y1387" i="10"/>
  <c r="T1387" i="10"/>
  <c r="Y1386" i="10"/>
  <c r="T1386" i="10"/>
  <c r="Y1385" i="10"/>
  <c r="T1385" i="10"/>
  <c r="Y1384" i="10"/>
  <c r="T1384" i="10"/>
  <c r="Y1383" i="10"/>
  <c r="T1383" i="10"/>
  <c r="Y1382" i="10"/>
  <c r="T1382" i="10"/>
  <c r="Y1381" i="10"/>
  <c r="T1381" i="10"/>
  <c r="P1381" i="10"/>
  <c r="E1381" i="10"/>
  <c r="Y1380" i="10"/>
  <c r="T1380" i="10"/>
  <c r="Y1379" i="10"/>
  <c r="T1379" i="10"/>
  <c r="Y1378" i="10"/>
  <c r="T1378" i="10"/>
  <c r="Y1377" i="10"/>
  <c r="T1377" i="10"/>
  <c r="Y1376" i="10"/>
  <c r="T1376" i="10"/>
  <c r="Y1375" i="10"/>
  <c r="T1375" i="10"/>
  <c r="P1375" i="10"/>
  <c r="E1375" i="10"/>
  <c r="Y1374" i="10"/>
  <c r="T1374" i="10"/>
  <c r="Y1373" i="10"/>
  <c r="T1373" i="10"/>
  <c r="Y1372" i="10"/>
  <c r="T1372" i="10"/>
  <c r="Y1371" i="10"/>
  <c r="T1371" i="10"/>
  <c r="Y1370" i="10"/>
  <c r="T1370" i="10"/>
  <c r="Y1369" i="10"/>
  <c r="T1369" i="10"/>
  <c r="Y1368" i="10"/>
  <c r="T1368" i="10"/>
  <c r="Y1367" i="10"/>
  <c r="T1367" i="10"/>
  <c r="Y1366" i="10"/>
  <c r="T1366" i="10"/>
  <c r="P1366" i="10"/>
  <c r="E1366" i="10"/>
  <c r="Y1365" i="10"/>
  <c r="T1365" i="10"/>
  <c r="Y1364" i="10"/>
  <c r="T1364" i="10"/>
  <c r="Y1363" i="10"/>
  <c r="T1363" i="10"/>
  <c r="Y1362" i="10"/>
  <c r="T1362" i="10"/>
  <c r="Y1361" i="10"/>
  <c r="T1361" i="10"/>
  <c r="Y1360" i="10"/>
  <c r="T1360" i="10"/>
  <c r="Y1359" i="10"/>
  <c r="T1359" i="10"/>
  <c r="Y1358" i="10"/>
  <c r="T1358" i="10"/>
  <c r="Y1357" i="10"/>
  <c r="T1357" i="10"/>
  <c r="P1357" i="10"/>
  <c r="E1357" i="10"/>
  <c r="Y1356" i="10"/>
  <c r="T1356" i="10"/>
  <c r="Y1355" i="10"/>
  <c r="T1355" i="10"/>
  <c r="Y1354" i="10"/>
  <c r="T1354" i="10"/>
  <c r="Y1353" i="10"/>
  <c r="T1353" i="10"/>
  <c r="Y1352" i="10"/>
  <c r="T1352" i="10"/>
  <c r="Y1351" i="10"/>
  <c r="T1351" i="10"/>
  <c r="Y1350" i="10"/>
  <c r="T1350" i="10"/>
  <c r="Y1349" i="10"/>
  <c r="T1349" i="10"/>
  <c r="Y1348" i="10"/>
  <c r="T1348" i="10"/>
  <c r="P1348" i="10"/>
  <c r="E1348" i="10"/>
  <c r="Y1347" i="10"/>
  <c r="T1347" i="10"/>
  <c r="Y1346" i="10"/>
  <c r="T1346" i="10"/>
  <c r="Y1345" i="10"/>
  <c r="T1345" i="10"/>
  <c r="Y1344" i="10"/>
  <c r="T1344" i="10"/>
  <c r="Y1343" i="10"/>
  <c r="T1343" i="10"/>
  <c r="Y1342" i="10"/>
  <c r="T1342" i="10"/>
  <c r="Y1341" i="10"/>
  <c r="T1341" i="10"/>
  <c r="Y1340" i="10"/>
  <c r="T1340" i="10"/>
  <c r="Y1339" i="10"/>
  <c r="T1339" i="10"/>
  <c r="P1339" i="10"/>
  <c r="E1339" i="10"/>
  <c r="Y1338" i="10"/>
  <c r="T1338" i="10"/>
  <c r="Y1337" i="10"/>
  <c r="T1337" i="10"/>
  <c r="Y1336" i="10"/>
  <c r="T1336" i="10"/>
  <c r="Y1335" i="10"/>
  <c r="T1335" i="10"/>
  <c r="Y1334" i="10"/>
  <c r="T1334" i="10"/>
  <c r="Y1333" i="10"/>
  <c r="T1333" i="10"/>
  <c r="Y1332" i="10"/>
  <c r="T1332" i="10"/>
  <c r="Y1331" i="10"/>
  <c r="T1331" i="10"/>
  <c r="Y1330" i="10"/>
  <c r="T1330" i="10"/>
  <c r="P1330" i="10"/>
  <c r="E1330" i="10"/>
  <c r="Y1329" i="10"/>
  <c r="T1329" i="10"/>
  <c r="Y1328" i="10"/>
  <c r="T1328" i="10"/>
  <c r="Y1327" i="10"/>
  <c r="T1327" i="10"/>
  <c r="Y1326" i="10"/>
  <c r="Y1325" i="10"/>
  <c r="T1325" i="10"/>
  <c r="Y1324" i="10"/>
  <c r="T1324" i="10"/>
  <c r="Y1323" i="10"/>
  <c r="T1323" i="10"/>
  <c r="Y1322" i="10"/>
  <c r="T1322" i="10"/>
  <c r="Y1321" i="10"/>
  <c r="T1321" i="10"/>
  <c r="P1321" i="10"/>
  <c r="E1321" i="10"/>
  <c r="Y1320" i="10"/>
  <c r="T1320" i="10"/>
  <c r="Y1319" i="10"/>
  <c r="T1319" i="10"/>
  <c r="Y1318" i="10"/>
  <c r="T1318" i="10"/>
  <c r="Y1317" i="10"/>
  <c r="T1317" i="10"/>
  <c r="Y1316" i="10"/>
  <c r="T1316" i="10"/>
  <c r="Y1315" i="10"/>
  <c r="T1315" i="10"/>
  <c r="Y1314" i="10"/>
  <c r="T1314" i="10"/>
  <c r="Y1313" i="10"/>
  <c r="T1313" i="10"/>
  <c r="Y1312" i="10"/>
  <c r="T1312" i="10"/>
  <c r="P1312" i="10"/>
  <c r="E1312" i="10"/>
  <c r="Y1311" i="10"/>
  <c r="T1311" i="10"/>
  <c r="Y1310" i="10"/>
  <c r="T1310" i="10"/>
  <c r="Y1309" i="10"/>
  <c r="T1309" i="10"/>
  <c r="Y1308" i="10"/>
  <c r="T1308" i="10"/>
  <c r="Y1307" i="10"/>
  <c r="T1307" i="10"/>
  <c r="Y1306" i="10"/>
  <c r="T1306" i="10"/>
  <c r="Y1305" i="10"/>
  <c r="T1305" i="10"/>
  <c r="Y1304" i="10"/>
  <c r="T1304" i="10"/>
  <c r="Y1303" i="10"/>
  <c r="T1303" i="10"/>
  <c r="P1303" i="10"/>
  <c r="E1303" i="10"/>
  <c r="Y1302" i="10"/>
  <c r="T1302" i="10"/>
  <c r="Y1301" i="10"/>
  <c r="T1301" i="10"/>
  <c r="Y1300" i="10"/>
  <c r="T1300" i="10"/>
  <c r="Y1299" i="10"/>
  <c r="T1299" i="10"/>
  <c r="Y1298" i="10"/>
  <c r="T1298" i="10"/>
  <c r="Y1297" i="10"/>
  <c r="T1297" i="10"/>
  <c r="Y1296" i="10"/>
  <c r="T1296" i="10"/>
  <c r="Y1295" i="10"/>
  <c r="T1295" i="10"/>
  <c r="Y1294" i="10"/>
  <c r="T1294" i="10"/>
  <c r="E1294" i="10"/>
  <c r="Y1293" i="10"/>
  <c r="T1293" i="10"/>
  <c r="Y1292" i="10"/>
  <c r="T1292" i="10"/>
  <c r="Y1291" i="10"/>
  <c r="T1291" i="10"/>
  <c r="Y1290" i="10"/>
  <c r="T1290" i="10"/>
  <c r="Y1289" i="10"/>
  <c r="T1289" i="10"/>
  <c r="Y1288" i="10"/>
  <c r="T1288" i="10"/>
  <c r="Y1287" i="10"/>
  <c r="T1287" i="10"/>
  <c r="Y1286" i="10"/>
  <c r="T1286" i="10"/>
  <c r="Y1285" i="10"/>
  <c r="T1285" i="10"/>
  <c r="E1285" i="10"/>
  <c r="E1279" i="10"/>
  <c r="P1270" i="10"/>
  <c r="E1270" i="10"/>
  <c r="P1261" i="10"/>
  <c r="E1261" i="10"/>
  <c r="P1252" i="10"/>
  <c r="E1252" i="10"/>
  <c r="P1243" i="10"/>
  <c r="E1243" i="10"/>
  <c r="P1232" i="10"/>
  <c r="E1232" i="10"/>
  <c r="P1221" i="10"/>
  <c r="E1221" i="10"/>
  <c r="P1210" i="10"/>
  <c r="E1210" i="10"/>
  <c r="P1199" i="10"/>
  <c r="E1199" i="10"/>
  <c r="P1188" i="10"/>
  <c r="E1188" i="10"/>
  <c r="P1177" i="10"/>
  <c r="E1177" i="10"/>
  <c r="P1166" i="10"/>
  <c r="E1166" i="10"/>
  <c r="P1157" i="10"/>
  <c r="E1157" i="10"/>
  <c r="P1148" i="10"/>
  <c r="E1148" i="10"/>
  <c r="P1139" i="10"/>
  <c r="E1139" i="10"/>
  <c r="P1130" i="10"/>
  <c r="E1130" i="10"/>
  <c r="P1121" i="10"/>
  <c r="E1121" i="10"/>
  <c r="E1112" i="10"/>
  <c r="P1103" i="10"/>
  <c r="E1103" i="10"/>
  <c r="P1094" i="10"/>
  <c r="E1094" i="10"/>
  <c r="P1085" i="10"/>
  <c r="E1085" i="10"/>
  <c r="P1076" i="10"/>
  <c r="E1076" i="10"/>
  <c r="P1067" i="10"/>
  <c r="E1067" i="10"/>
  <c r="P1058" i="10"/>
  <c r="E1058" i="10"/>
  <c r="P1049" i="10"/>
  <c r="E1049" i="10"/>
  <c r="P1040" i="10"/>
  <c r="E1040" i="10"/>
  <c r="E1031" i="10"/>
  <c r="E1022" i="10"/>
  <c r="E1013" i="10"/>
  <c r="P1004" i="10"/>
  <c r="E1004" i="10"/>
  <c r="P995" i="10"/>
  <c r="E995" i="10"/>
  <c r="E977" i="10"/>
  <c r="E968" i="10"/>
  <c r="E959" i="10"/>
  <c r="P948" i="10"/>
  <c r="E948" i="10"/>
  <c r="P937" i="10"/>
  <c r="E937" i="10"/>
  <c r="P926" i="10"/>
  <c r="E926" i="10"/>
  <c r="P915" i="10"/>
  <c r="E915" i="10"/>
  <c r="P904" i="10"/>
  <c r="E904" i="10"/>
  <c r="P893" i="10"/>
  <c r="E893" i="10"/>
  <c r="E882" i="10"/>
  <c r="E873" i="10"/>
  <c r="E864" i="10"/>
  <c r="E855" i="10"/>
  <c r="P846" i="10"/>
  <c r="E846" i="10"/>
  <c r="P837" i="10"/>
  <c r="E837" i="10"/>
  <c r="P828" i="10"/>
  <c r="E828" i="10"/>
  <c r="P819" i="10"/>
  <c r="E819" i="10"/>
  <c r="P808" i="10"/>
  <c r="E797" i="10"/>
  <c r="E786" i="10"/>
  <c r="E775" i="10"/>
  <c r="E764" i="10"/>
  <c r="E753" i="10"/>
  <c r="E742" i="10"/>
  <c r="E651" i="10"/>
  <c r="E638" i="10"/>
  <c r="E625" i="10"/>
  <c r="E612" i="10"/>
  <c r="E599" i="10"/>
  <c r="E586" i="10"/>
  <c r="E576" i="10"/>
  <c r="E566" i="10"/>
  <c r="E556" i="10"/>
  <c r="E546" i="10"/>
  <c r="E538" i="10"/>
  <c r="E530" i="10"/>
  <c r="E522" i="10"/>
  <c r="E514" i="10"/>
  <c r="E506" i="10"/>
  <c r="E498" i="10"/>
  <c r="E490" i="10"/>
  <c r="E482" i="10"/>
  <c r="E474" i="10"/>
  <c r="E466" i="10"/>
  <c r="E458" i="10"/>
  <c r="E450" i="10"/>
  <c r="E442" i="10"/>
  <c r="E434" i="10"/>
  <c r="E426" i="10"/>
  <c r="E418" i="10"/>
  <c r="E412" i="10"/>
  <c r="E406" i="10"/>
  <c r="E368" i="10"/>
  <c r="E361" i="10"/>
  <c r="E354" i="10"/>
  <c r="E347" i="10"/>
  <c r="E340" i="10"/>
  <c r="E333" i="10"/>
  <c r="E326" i="10"/>
  <c r="E319" i="10"/>
  <c r="E312" i="10"/>
  <c r="E305" i="10"/>
  <c r="E298" i="10"/>
  <c r="E281" i="10"/>
  <c r="E266" i="10"/>
  <c r="E252" i="10"/>
  <c r="E244" i="10"/>
  <c r="E236" i="10"/>
  <c r="E228" i="10"/>
  <c r="E220" i="10"/>
  <c r="E212" i="10"/>
  <c r="E204" i="10"/>
  <c r="E196" i="10"/>
  <c r="E188" i="10"/>
  <c r="E180" i="10"/>
  <c r="E172" i="10"/>
  <c r="E164" i="10"/>
  <c r="E156" i="10"/>
  <c r="E148" i="10"/>
  <c r="E140" i="10"/>
  <c r="E132" i="10"/>
  <c r="E124" i="10"/>
  <c r="E119" i="10"/>
  <c r="E112" i="10"/>
  <c r="E105" i="10"/>
  <c r="E98" i="10"/>
  <c r="E91" i="10"/>
  <c r="E84" i="10"/>
  <c r="E77" i="10"/>
  <c r="E70" i="10"/>
  <c r="E63" i="10"/>
  <c r="E56" i="10"/>
  <c r="E49" i="10"/>
  <c r="E42" i="10"/>
  <c r="E35" i="10"/>
  <c r="E28" i="10"/>
  <c r="E21" i="10"/>
  <c r="E14" i="10"/>
  <c r="E9" i="10"/>
  <c r="E4" i="10"/>
  <c r="K4" i="10" l="1"/>
  <c r="K2" i="20" s="1"/>
  <c r="X2" i="20" s="1"/>
  <c r="Q2" i="20" l="1"/>
  <c r="AB2" i="20"/>
  <c r="AF2" i="20" s="1"/>
  <c r="AN5" i="20" s="1"/>
  <c r="V4" i="10"/>
  <c r="V8" i="10"/>
  <c r="V6" i="10"/>
  <c r="V5" i="10"/>
  <c r="F118" i="13" s="1"/>
  <c r="V7" i="10"/>
  <c r="R2" i="20"/>
  <c r="P2" i="20"/>
  <c r="M2" i="20"/>
  <c r="AJ4" i="20" l="1"/>
  <c r="AN6" i="20"/>
  <c r="AJ3" i="20"/>
  <c r="AJ2" i="20"/>
  <c r="T4" i="20" l="1"/>
  <c r="T3" i="20"/>
  <c r="T2" i="20"/>
  <c r="K1303" i="10"/>
  <c r="K1321" i="10"/>
  <c r="K527" i="20" s="1"/>
  <c r="K1339" i="10"/>
  <c r="K1375" i="10"/>
  <c r="K1408" i="10"/>
  <c r="V1408" i="10" s="1"/>
  <c r="K1444" i="10"/>
  <c r="K1486" i="10"/>
  <c r="K1639" i="10"/>
  <c r="K1648" i="10"/>
  <c r="V1680" i="10"/>
  <c r="K641" i="20"/>
  <c r="X645" i="20" s="1"/>
  <c r="K1692" i="10"/>
  <c r="K1706" i="10"/>
  <c r="K1825" i="10"/>
  <c r="K1835" i="10"/>
  <c r="K1845" i="10"/>
  <c r="K682" i="20" s="1"/>
  <c r="K1865" i="10"/>
  <c r="K1885" i="10"/>
  <c r="K2025" i="10"/>
  <c r="K2235" i="10"/>
  <c r="K922" i="20" s="1"/>
  <c r="X926" i="20" s="1"/>
  <c r="K2245" i="10"/>
  <c r="K929" i="20" s="1"/>
  <c r="X933" i="20" s="1"/>
  <c r="K2265" i="10"/>
  <c r="K2285" i="10"/>
  <c r="K2350" i="10"/>
  <c r="K2372" i="10"/>
  <c r="K2394" i="10"/>
  <c r="K2416" i="10"/>
  <c r="V2416" i="10" s="1"/>
  <c r="K2460" i="10"/>
  <c r="K2493" i="10"/>
  <c r="K1091" i="20" s="1"/>
  <c r="X1095" i="20" s="1"/>
  <c r="K4664" i="10"/>
  <c r="K2110" i="20" s="1"/>
  <c r="K2570" i="10"/>
  <c r="K2592" i="10"/>
  <c r="K1156" i="20" s="1"/>
  <c r="X1161" i="20" s="1"/>
  <c r="K2637" i="10"/>
  <c r="K2659" i="10"/>
  <c r="K1200" i="20" s="1"/>
  <c r="X1204" i="20" s="1"/>
  <c r="K2791" i="10"/>
  <c r="K2845" i="10"/>
  <c r="K2953" i="10"/>
  <c r="K2979" i="10"/>
  <c r="K3004" i="10"/>
  <c r="K1308" i="20" s="1"/>
  <c r="X1312" i="20" s="1"/>
  <c r="K3030" i="10"/>
  <c r="K3056" i="10"/>
  <c r="V3065" i="10" s="1"/>
  <c r="K3082" i="10"/>
  <c r="K3108" i="10"/>
  <c r="K3148" i="10"/>
  <c r="K3208" i="10"/>
  <c r="K3228" i="10"/>
  <c r="K3248" i="10"/>
  <c r="K3268" i="10"/>
  <c r="K3288" i="10"/>
  <c r="K3311" i="10"/>
  <c r="V3311" i="10" s="1"/>
  <c r="K3337" i="10"/>
  <c r="K3363" i="10"/>
  <c r="K1439" i="20" s="1"/>
  <c r="X1443" i="20" s="1"/>
  <c r="K3389" i="10"/>
  <c r="K1453" i="20" s="1"/>
  <c r="X1457" i="20" s="1"/>
  <c r="K3545" i="10"/>
  <c r="K1538" i="20" s="1"/>
  <c r="X1542" i="20" s="1"/>
  <c r="K3571" i="10"/>
  <c r="K1552" i="20" s="1"/>
  <c r="X1556" i="20" s="1"/>
  <c r="K3623" i="10"/>
  <c r="K1580" i="20" s="1"/>
  <c r="X1584" i="20" s="1"/>
  <c r="K3649" i="10"/>
  <c r="K1594" i="20" s="1"/>
  <c r="X1598" i="20" s="1"/>
  <c r="K3701" i="10"/>
  <c r="K1623" i="20" s="1"/>
  <c r="X1627" i="20" s="1"/>
  <c r="K3727" i="10"/>
  <c r="K3753" i="10"/>
  <c r="K1651" i="20" s="1"/>
  <c r="X1655" i="20" s="1"/>
  <c r="K3835" i="10"/>
  <c r="K3863" i="10"/>
  <c r="K4031" i="10"/>
  <c r="K4085" i="10"/>
  <c r="K4109" i="10"/>
  <c r="K4133" i="10"/>
  <c r="K4157" i="10"/>
  <c r="K4181" i="10"/>
  <c r="K4205" i="10"/>
  <c r="K4229" i="10"/>
  <c r="K1904" i="20" s="1"/>
  <c r="K4253" i="10"/>
  <c r="K4277" i="10"/>
  <c r="K4319" i="10"/>
  <c r="K4331" i="10"/>
  <c r="K4343" i="10"/>
  <c r="K4580" i="10"/>
  <c r="K2081" i="20" s="1"/>
  <c r="K4592" i="10"/>
  <c r="K4604" i="10"/>
  <c r="K4616" i="10"/>
  <c r="K2094" i="20" s="1"/>
  <c r="K4628" i="10"/>
  <c r="K2098" i="20" s="1"/>
  <c r="K4640" i="10"/>
  <c r="K2102" i="20" s="1"/>
  <c r="K4652" i="10"/>
  <c r="K4688" i="10"/>
  <c r="K2118" i="20" s="1"/>
  <c r="K4700" i="10"/>
  <c r="K2122" i="20" s="1"/>
  <c r="K4712" i="10"/>
  <c r="K2126" i="20" s="1"/>
  <c r="K4724" i="10"/>
  <c r="K2130" i="20" s="1"/>
  <c r="K4748" i="10"/>
  <c r="K4760" i="10"/>
  <c r="K2144" i="20" s="1"/>
  <c r="K4772" i="10"/>
  <c r="K4784" i="10"/>
  <c r="K4796" i="10"/>
  <c r="K4808" i="10"/>
  <c r="K514" i="10"/>
  <c r="K178" i="20" s="1"/>
  <c r="K530" i="10"/>
  <c r="K546" i="10"/>
  <c r="K566" i="10"/>
  <c r="K586" i="10"/>
  <c r="K215" i="20" s="1"/>
  <c r="X219" i="20" s="1"/>
  <c r="K638" i="10"/>
  <c r="K664" i="10"/>
  <c r="K258" i="20" s="1"/>
  <c r="X262" i="20" s="1"/>
  <c r="K690" i="10"/>
  <c r="K716" i="10"/>
  <c r="K287" i="20" s="1"/>
  <c r="X291" i="20" s="1"/>
  <c r="K764" i="10"/>
  <c r="K786" i="10"/>
  <c r="K808" i="10"/>
  <c r="K344" i="20" s="1"/>
  <c r="X348" i="20" s="1"/>
  <c r="K828" i="10"/>
  <c r="K353" i="20" s="1"/>
  <c r="K846" i="10"/>
  <c r="K882" i="10"/>
  <c r="K926" i="10"/>
  <c r="K948" i="10"/>
  <c r="K407" i="20" s="1"/>
  <c r="X411" i="20" s="1"/>
  <c r="K1004" i="10"/>
  <c r="K1022" i="10"/>
  <c r="K1130" i="10"/>
  <c r="K1166" i="10"/>
  <c r="K460" i="20" s="1"/>
  <c r="X464" i="20" s="1"/>
  <c r="K1188" i="10"/>
  <c r="K482" i="10"/>
  <c r="K418" i="10"/>
  <c r="K968" i="10"/>
  <c r="K1040" i="10"/>
  <c r="K432" i="20" s="1"/>
  <c r="K1530" i="10"/>
  <c r="V1537" i="10" s="1"/>
  <c r="K1548" i="10"/>
  <c r="K1657" i="10"/>
  <c r="V1665" i="10" s="1"/>
  <c r="K986" i="10"/>
  <c r="V991" i="10" s="1"/>
  <c r="K864" i="10"/>
  <c r="V871" i="10" s="1"/>
  <c r="K450" i="10"/>
  <c r="K2755" i="10"/>
  <c r="K498" i="10"/>
  <c r="K466" i="10"/>
  <c r="K434" i="10"/>
  <c r="K406" i="10"/>
  <c r="K2438" i="10"/>
  <c r="K3675" i="10"/>
  <c r="K1390" i="10"/>
  <c r="K1357" i="10"/>
  <c r="K1148" i="10"/>
  <c r="K2504" i="10"/>
  <c r="K1067" i="10"/>
  <c r="V1073" i="10" s="1"/>
  <c r="K1103" i="10"/>
  <c r="K446" i="20" s="1"/>
  <c r="K1508" i="10"/>
  <c r="K590" i="20" s="1"/>
  <c r="X594" i="20" s="1"/>
  <c r="K3454" i="10"/>
  <c r="K1489" i="20" s="1"/>
  <c r="X1493" i="20" s="1"/>
  <c r="K3766" i="10"/>
  <c r="K4390" i="10"/>
  <c r="K14" i="10"/>
  <c r="K42" i="10"/>
  <c r="K23" i="20" s="1"/>
  <c r="K70" i="10"/>
  <c r="K98" i="10"/>
  <c r="K47" i="20" s="1"/>
  <c r="K124" i="10"/>
  <c r="K62" i="20" s="1"/>
  <c r="K156" i="10"/>
  <c r="K188" i="10"/>
  <c r="K220" i="10"/>
  <c r="K87" i="20" s="1"/>
  <c r="K252" i="10"/>
  <c r="K305" i="10"/>
  <c r="K99" i="20" s="1"/>
  <c r="X99" i="20" s="1"/>
  <c r="K333" i="10"/>
  <c r="K361" i="10"/>
  <c r="K385" i="10"/>
  <c r="K556" i="10"/>
  <c r="K193" i="20" s="1"/>
  <c r="X197" i="20" s="1"/>
  <c r="K753" i="10"/>
  <c r="K309" i="20" s="1"/>
  <c r="X313" i="20" s="1"/>
  <c r="K4676" i="10"/>
  <c r="V4680" i="10" s="1"/>
  <c r="K1013" i="10"/>
  <c r="K426" i="20" s="1"/>
  <c r="K1157" i="10"/>
  <c r="K1232" i="10"/>
  <c r="K502" i="20" s="1"/>
  <c r="X506" i="20" s="1"/>
  <c r="K1270" i="10"/>
  <c r="K1312" i="10"/>
  <c r="K525" i="20" s="1"/>
  <c r="K1435" i="10"/>
  <c r="V1438" i="10" s="1"/>
  <c r="K1519" i="10"/>
  <c r="V1519" i="10" s="1"/>
  <c r="K1593" i="10"/>
  <c r="V1599" i="10" s="1"/>
  <c r="K1666" i="10"/>
  <c r="K1875" i="10"/>
  <c r="K1935" i="10"/>
  <c r="K1975" i="10"/>
  <c r="K738" i="20" s="1"/>
  <c r="X742" i="20" s="1"/>
  <c r="K2035" i="10"/>
  <c r="K781" i="20" s="1"/>
  <c r="X785" i="20" s="1"/>
  <c r="K2095" i="10"/>
  <c r="K823" i="20" s="1"/>
  <c r="X827" i="20" s="1"/>
  <c r="K2135" i="10"/>
  <c r="K851" i="20" s="1"/>
  <c r="X855" i="20" s="1"/>
  <c r="K2175" i="10"/>
  <c r="K879" i="20" s="1"/>
  <c r="X883" i="20" s="1"/>
  <c r="K2215" i="10"/>
  <c r="K908" i="20" s="1"/>
  <c r="X912" i="20" s="1"/>
  <c r="K2383" i="10"/>
  <c r="K2471" i="10"/>
  <c r="K2648" i="10"/>
  <c r="K2800" i="10"/>
  <c r="K2872" i="10"/>
  <c r="K3043" i="10"/>
  <c r="K1329" i="20" s="1"/>
  <c r="X1334" i="20" s="1"/>
  <c r="K3138" i="10"/>
  <c r="K1372" i="20" s="1"/>
  <c r="K3218" i="10"/>
  <c r="K1388" i="20" s="1"/>
  <c r="K3298" i="10"/>
  <c r="K3558" i="10"/>
  <c r="K3662" i="10"/>
  <c r="K4073" i="10"/>
  <c r="K4169" i="10"/>
  <c r="K4265" i="10"/>
  <c r="K4337" i="10"/>
  <c r="K4376" i="10"/>
  <c r="K1974" i="20" s="1"/>
  <c r="K4562" i="10"/>
  <c r="K2075" i="20" s="1"/>
  <c r="K4598" i="10"/>
  <c r="K2087" i="20" s="1"/>
  <c r="K4646" i="10"/>
  <c r="K2104" i="20" s="1"/>
  <c r="K4694" i="10"/>
  <c r="K2120" i="20" s="1"/>
  <c r="K4742" i="10"/>
  <c r="K2138" i="20" s="1"/>
  <c r="K4790" i="10"/>
  <c r="K2154" i="20" s="1"/>
  <c r="K837" i="10"/>
  <c r="V842" i="10" s="1"/>
  <c r="K1381" i="10"/>
  <c r="V1386" i="10" s="1"/>
  <c r="K1085" i="10"/>
  <c r="K1210" i="10"/>
  <c r="K488" i="20" s="1"/>
  <c r="X492" i="20" s="1"/>
  <c r="K1620" i="10"/>
  <c r="K3376" i="10"/>
  <c r="K3480" i="10"/>
  <c r="K4017" i="10"/>
  <c r="K28" i="10"/>
  <c r="K56" i="10"/>
  <c r="K84" i="10"/>
  <c r="K41" i="20" s="1"/>
  <c r="K112" i="10"/>
  <c r="K140" i="10"/>
  <c r="K204" i="10"/>
  <c r="K236" i="10"/>
  <c r="K319" i="10"/>
  <c r="K107" i="20" s="1"/>
  <c r="K347" i="10"/>
  <c r="V350" i="10" s="1"/>
  <c r="K375" i="10"/>
  <c r="K396" i="10"/>
  <c r="V398" i="10" s="1"/>
  <c r="K458" i="10"/>
  <c r="K522" i="10"/>
  <c r="K599" i="10"/>
  <c r="K703" i="10"/>
  <c r="K797" i="10"/>
  <c r="K893" i="10"/>
  <c r="K977" i="10"/>
  <c r="K1199" i="10"/>
  <c r="V1203" i="10" s="1"/>
  <c r="K1252" i="10"/>
  <c r="K1285" i="10"/>
  <c r="K1417" i="10"/>
  <c r="K1475" i="10"/>
  <c r="K569" i="20" s="1"/>
  <c r="X573" i="20" s="1"/>
  <c r="K1557" i="10"/>
  <c r="V1562" i="10" s="1"/>
  <c r="K1611" i="10"/>
  <c r="V1613" i="10" s="1"/>
  <c r="K1815" i="10"/>
  <c r="K1915" i="10"/>
  <c r="K1955" i="10"/>
  <c r="K1995" i="10"/>
  <c r="K2075" i="10"/>
  <c r="K2115" i="10"/>
  <c r="K2155" i="10"/>
  <c r="K2195" i="10"/>
  <c r="K2339" i="10"/>
  <c r="K2427" i="10"/>
  <c r="K1048" i="20" s="1"/>
  <c r="X1053" i="20" s="1"/>
  <c r="K2692" i="10"/>
  <c r="K2836" i="10"/>
  <c r="K1253" i="20" s="1"/>
  <c r="K2991" i="10"/>
  <c r="K3095" i="10"/>
  <c r="K3178" i="10"/>
  <c r="K3258" i="10"/>
  <c r="K3610" i="10"/>
  <c r="K3714" i="10"/>
  <c r="V3723" i="10" s="1"/>
  <c r="K3849" i="10"/>
  <c r="K1700" i="20" s="1"/>
  <c r="X1704" i="20" s="1"/>
  <c r="K4121" i="10"/>
  <c r="K1841" i="20" s="1"/>
  <c r="X1845" i="20" s="1"/>
  <c r="K4217" i="10"/>
  <c r="K1897" i="20" s="1"/>
  <c r="X1901" i="20" s="1"/>
  <c r="K4313" i="10"/>
  <c r="K1954" i="20" s="1"/>
  <c r="K4363" i="10"/>
  <c r="K1970" i="20" s="1"/>
  <c r="K4404" i="10"/>
  <c r="K4574" i="10"/>
  <c r="K4622" i="10"/>
  <c r="K4670" i="10"/>
  <c r="K4718" i="10"/>
  <c r="K4766" i="10"/>
  <c r="K4814" i="10"/>
  <c r="K490" i="10"/>
  <c r="K426" i="10"/>
  <c r="K155" i="20" s="1"/>
  <c r="K281" i="10"/>
  <c r="K401" i="10"/>
  <c r="V403" i="10" s="1"/>
  <c r="E61" i="24" s="1"/>
  <c r="K612" i="10"/>
  <c r="K651" i="10"/>
  <c r="K742" i="10"/>
  <c r="K1735" i="10"/>
  <c r="V1742" i="10" s="1"/>
  <c r="K1725" i="10"/>
  <c r="V1732" i="10" s="1"/>
  <c r="K1745" i="10"/>
  <c r="V1746" i="10" s="1"/>
  <c r="K1755" i="10"/>
  <c r="V1764" i="10" s="1"/>
  <c r="K1775" i="10"/>
  <c r="V1784" i="10" s="1"/>
  <c r="K1795" i="10"/>
  <c r="V1804" i="10" s="1"/>
  <c r="K2045" i="10"/>
  <c r="V2047" i="10" s="1"/>
  <c r="K2055" i="10"/>
  <c r="V2063" i="10" s="1"/>
  <c r="K2065" i="10"/>
  <c r="V2068" i="10" s="1"/>
  <c r="K2255" i="10"/>
  <c r="V2260" i="10" s="1"/>
  <c r="K2295" i="10"/>
  <c r="K2306" i="10"/>
  <c r="V2313" i="10" s="1"/>
  <c r="K2328" i="10"/>
  <c r="K2515" i="10"/>
  <c r="K2526" i="10"/>
  <c r="V2531" i="10" s="1"/>
  <c r="K2548" i="10"/>
  <c r="K2559" i="10"/>
  <c r="V2561" i="10" s="1"/>
  <c r="K937" i="10"/>
  <c r="V943" i="10" s="1"/>
  <c r="K1058" i="10"/>
  <c r="K1076" i="10"/>
  <c r="K1094" i="10"/>
  <c r="K1112" i="10"/>
  <c r="V1120" i="10" s="1"/>
  <c r="K1464" i="10"/>
  <c r="V1471" i="10" s="1"/>
  <c r="K1566" i="10"/>
  <c r="K1575" i="10"/>
  <c r="K904" i="10"/>
  <c r="K2603" i="10"/>
  <c r="K2615" i="10"/>
  <c r="K2681" i="10"/>
  <c r="K3402" i="10"/>
  <c r="K3467" i="10"/>
  <c r="K3519" i="10"/>
  <c r="K1524" i="20" s="1"/>
  <c r="X1528" i="20" s="1"/>
  <c r="K3891" i="10"/>
  <c r="K1721" i="20" s="1"/>
  <c r="X1725" i="20" s="1"/>
  <c r="K4356" i="10"/>
  <c r="K4418" i="10"/>
  <c r="K4411" i="10"/>
  <c r="K4736" i="10"/>
  <c r="K35" i="10"/>
  <c r="K63" i="10"/>
  <c r="K32" i="20" s="1"/>
  <c r="K91" i="10"/>
  <c r="K119" i="10"/>
  <c r="K148" i="10"/>
  <c r="K68" i="20" s="1"/>
  <c r="K76" i="20"/>
  <c r="K212" i="10"/>
  <c r="K244" i="10"/>
  <c r="K93" i="20" s="1"/>
  <c r="K298" i="10"/>
  <c r="K326" i="10"/>
  <c r="K354" i="10"/>
  <c r="K380" i="10"/>
  <c r="V384" i="10" s="1"/>
  <c r="K506" i="10"/>
  <c r="K538" i="10"/>
  <c r="K576" i="10"/>
  <c r="K207" i="20" s="1"/>
  <c r="K625" i="10"/>
  <c r="K236" i="20" s="1"/>
  <c r="X241" i="20" s="1"/>
  <c r="K677" i="10"/>
  <c r="K265" i="20" s="1"/>
  <c r="X270" i="20" s="1"/>
  <c r="K729" i="10"/>
  <c r="K775" i="10"/>
  <c r="K323" i="20" s="1"/>
  <c r="X327" i="20" s="1"/>
  <c r="K855" i="10"/>
  <c r="K2701" i="10"/>
  <c r="V2708" i="10" s="1"/>
  <c r="K2719" i="10"/>
  <c r="V2723" i="10" s="1"/>
  <c r="K2728" i="10"/>
  <c r="V2729" i="10" s="1"/>
  <c r="K2737" i="10"/>
  <c r="V2738" i="10" s="1"/>
  <c r="K2764" i="10"/>
  <c r="K2773" i="10"/>
  <c r="V2779" i="10" s="1"/>
  <c r="K2809" i="10"/>
  <c r="K2827" i="10"/>
  <c r="V2833" i="10" s="1"/>
  <c r="K2863" i="10"/>
  <c r="V2869" i="10" s="1"/>
  <c r="K2881" i="10"/>
  <c r="V2886" i="10" s="1"/>
  <c r="K2899" i="10"/>
  <c r="V2904" i="10" s="1"/>
  <c r="K2908" i="10"/>
  <c r="V2912" i="10" s="1"/>
  <c r="K2917" i="10"/>
  <c r="V2922" i="10" s="1"/>
  <c r="K2935" i="10"/>
  <c r="V2940" i="10" s="1"/>
  <c r="K2944" i="10"/>
  <c r="K3128" i="10"/>
  <c r="V3137" i="10" s="1"/>
  <c r="K3168" i="10"/>
  <c r="K3188" i="10"/>
  <c r="V3191" i="10" s="1"/>
  <c r="K3350" i="10"/>
  <c r="V3355" i="10" s="1"/>
  <c r="K3415" i="10"/>
  <c r="K3441" i="10"/>
  <c r="K3493" i="10"/>
  <c r="K3506" i="10"/>
  <c r="V3512" i="10" s="1"/>
  <c r="K3597" i="10"/>
  <c r="V3606" i="10" s="1"/>
  <c r="K3779" i="10"/>
  <c r="V3779" i="10" s="1"/>
  <c r="K3793" i="10"/>
  <c r="V3806" i="10" s="1"/>
  <c r="K3807" i="10"/>
  <c r="V3816" i="10" s="1"/>
  <c r="K3428" i="10"/>
  <c r="V3435" i="10" s="1"/>
  <c r="K3905" i="10"/>
  <c r="V3914" i="10" s="1"/>
  <c r="K3919" i="10"/>
  <c r="V3919" i="10" s="1"/>
  <c r="K3947" i="10"/>
  <c r="V3958" i="10" s="1"/>
  <c r="K3961" i="10"/>
  <c r="V3971" i="10" s="1"/>
  <c r="K3975" i="10"/>
  <c r="V3975" i="10" s="1"/>
  <c r="K3989" i="10"/>
  <c r="V4001" i="10" s="1"/>
  <c r="K4003" i="10"/>
  <c r="V4006" i="10" s="1"/>
  <c r="K4059" i="10"/>
  <c r="V4060" i="10" s="1"/>
  <c r="K4301" i="10"/>
  <c r="V4305" i="10" s="1"/>
  <c r="K4432" i="10"/>
  <c r="V4438" i="10" s="1"/>
  <c r="K4472" i="10"/>
  <c r="V4480" i="10" s="1"/>
  <c r="K4512" i="10"/>
  <c r="V4521" i="10" s="1"/>
  <c r="K4549" i="10"/>
  <c r="K873" i="10"/>
  <c r="K915" i="10"/>
  <c r="K959" i="10"/>
  <c r="K414" i="20" s="1"/>
  <c r="K995" i="10"/>
  <c r="K1031" i="10"/>
  <c r="K430" i="20" s="1"/>
  <c r="K1139" i="10"/>
  <c r="K1177" i="10"/>
  <c r="K467" i="20" s="1"/>
  <c r="X471" i="20" s="1"/>
  <c r="K1221" i="10"/>
  <c r="K1243" i="10"/>
  <c r="V1249" i="10" s="1"/>
  <c r="K1261" i="10"/>
  <c r="V1266" i="10" s="1"/>
  <c r="K1279" i="10"/>
  <c r="K1294" i="10"/>
  <c r="V1299" i="10" s="1"/>
  <c r="K1330" i="10"/>
  <c r="K1366" i="10"/>
  <c r="K537" i="20" s="1"/>
  <c r="K1426" i="10"/>
  <c r="K1453" i="10"/>
  <c r="K1497" i="10"/>
  <c r="K583" i="20" s="1"/>
  <c r="X587" i="20" s="1"/>
  <c r="K1539" i="10"/>
  <c r="K606" i="20" s="1"/>
  <c r="K1584" i="10"/>
  <c r="K1602" i="10"/>
  <c r="K620" i="20" s="1"/>
  <c r="K1629" i="10"/>
  <c r="V1636" i="10" s="1"/>
  <c r="K1715" i="10"/>
  <c r="K656" i="20" s="1"/>
  <c r="K1785" i="10"/>
  <c r="K1805" i="10"/>
  <c r="K674" i="20" s="1"/>
  <c r="X674" i="20" s="1"/>
  <c r="AN675" i="20" s="1"/>
  <c r="K1855" i="10"/>
  <c r="K1905" i="10"/>
  <c r="K694" i="20" s="1"/>
  <c r="K1925" i="10"/>
  <c r="K1945" i="10"/>
  <c r="K717" i="20" s="1"/>
  <c r="X721" i="20" s="1"/>
  <c r="K1965" i="10"/>
  <c r="K731" i="20" s="1"/>
  <c r="X735" i="20" s="1"/>
  <c r="K1985" i="10"/>
  <c r="K745" i="20" s="1"/>
  <c r="X750" i="20" s="1"/>
  <c r="K2005" i="10"/>
  <c r="K2015" i="10"/>
  <c r="K767" i="20" s="1"/>
  <c r="X771" i="20" s="1"/>
  <c r="K2085" i="10"/>
  <c r="V2090" i="10" s="1"/>
  <c r="K2105" i="10"/>
  <c r="K830" i="20" s="1"/>
  <c r="X834" i="20" s="1"/>
  <c r="K2125" i="10"/>
  <c r="K2145" i="10"/>
  <c r="K858" i="20" s="1"/>
  <c r="X862" i="20" s="1"/>
  <c r="K2165" i="10"/>
  <c r="K872" i="20" s="1"/>
  <c r="X876" i="20" s="1"/>
  <c r="K2185" i="10"/>
  <c r="K886" i="20" s="1"/>
  <c r="X890" i="20" s="1"/>
  <c r="K2205" i="10"/>
  <c r="K2225" i="10"/>
  <c r="K915" i="20" s="1"/>
  <c r="X919" i="20" s="1"/>
  <c r="K2275" i="10"/>
  <c r="K2317" i="10"/>
  <c r="V2321" i="10" s="1"/>
  <c r="K2361" i="10"/>
  <c r="K2405" i="10"/>
  <c r="K2449" i="10"/>
  <c r="K1063" i="20" s="1"/>
  <c r="X1067" i="20" s="1"/>
  <c r="K2482" i="10"/>
  <c r="K2537" i="10"/>
  <c r="V2540" i="10" s="1"/>
  <c r="K2581" i="10"/>
  <c r="K2626" i="10"/>
  <c r="K2670" i="10"/>
  <c r="K1207" i="20" s="1"/>
  <c r="X1211" i="20" s="1"/>
  <c r="K2710" i="10"/>
  <c r="V2711" i="10" s="1"/>
  <c r="K2746" i="10"/>
  <c r="V2749" i="10" s="1"/>
  <c r="K2782" i="10"/>
  <c r="V2784" i="10" s="1"/>
  <c r="K2818" i="10"/>
  <c r="K1249" i="20" s="1"/>
  <c r="K2854" i="10"/>
  <c r="K2890" i="10"/>
  <c r="K2926" i="10"/>
  <c r="K2966" i="10"/>
  <c r="K1286" i="20" s="1"/>
  <c r="X1290" i="20" s="1"/>
  <c r="K3017" i="10"/>
  <c r="K3069" i="10"/>
  <c r="K1344" i="20" s="1"/>
  <c r="X1348" i="20" s="1"/>
  <c r="K3118" i="10"/>
  <c r="K3158" i="10"/>
  <c r="K1376" i="20" s="1"/>
  <c r="K3198" i="10"/>
  <c r="K1384" i="20" s="1"/>
  <c r="K3238" i="10"/>
  <c r="K3278" i="10"/>
  <c r="K3324" i="10"/>
  <c r="K3532" i="10"/>
  <c r="K3584" i="10"/>
  <c r="K3636" i="10"/>
  <c r="K3688" i="10"/>
  <c r="V3695" i="10" s="1"/>
  <c r="K3740" i="10"/>
  <c r="K1644" i="20" s="1"/>
  <c r="X1648" i="20" s="1"/>
  <c r="K3821" i="10"/>
  <c r="K3877" i="10"/>
  <c r="K3933" i="10"/>
  <c r="K1742" i="20" s="1"/>
  <c r="X1746" i="20" s="1"/>
  <c r="K4045" i="10"/>
  <c r="K1799" i="20" s="1"/>
  <c r="X1803" i="20" s="1"/>
  <c r="K4097" i="10"/>
  <c r="V4101" i="10" s="1"/>
  <c r="K4145" i="10"/>
  <c r="K1855" i="20" s="1"/>
  <c r="X1859" i="20" s="1"/>
  <c r="K4193" i="10"/>
  <c r="K4241" i="10"/>
  <c r="K4289" i="10"/>
  <c r="V4290" i="10" s="1"/>
  <c r="K4325" i="10"/>
  <c r="K4349" i="10"/>
  <c r="K4369" i="10"/>
  <c r="K4383" i="10"/>
  <c r="K4397" i="10"/>
  <c r="K4425" i="10"/>
  <c r="K4442" i="10"/>
  <c r="V4451" i="10" s="1"/>
  <c r="K4462" i="10"/>
  <c r="V4466" i="10" s="1"/>
  <c r="K4482" i="10"/>
  <c r="V4490" i="10" s="1"/>
  <c r="K4502" i="10"/>
  <c r="K4522" i="10"/>
  <c r="V4529" i="10" s="1"/>
  <c r="K4542" i="10"/>
  <c r="K4556" i="10"/>
  <c r="K4568" i="10"/>
  <c r="K4586" i="10"/>
  <c r="K4610" i="10"/>
  <c r="K4634" i="10"/>
  <c r="K4658" i="10"/>
  <c r="K4682" i="10"/>
  <c r="K4706" i="10"/>
  <c r="K4730" i="10"/>
  <c r="K4754" i="10"/>
  <c r="K4778" i="10"/>
  <c r="K4802" i="10"/>
  <c r="K1765" i="10"/>
  <c r="K1895" i="10"/>
  <c r="K819" i="10"/>
  <c r="V827" i="10" s="1"/>
  <c r="K1049" i="10"/>
  <c r="V1053" i="10" s="1"/>
  <c r="K4532" i="10"/>
  <c r="V4538" i="10" s="1"/>
  <c r="K4492" i="10"/>
  <c r="V4497" i="10" s="1"/>
  <c r="K4452" i="10"/>
  <c r="V4453" i="10" s="1"/>
  <c r="K1121" i="10"/>
  <c r="K1348" i="10"/>
  <c r="V1352" i="10" s="1"/>
  <c r="K1399" i="10"/>
  <c r="K474" i="10"/>
  <c r="K442" i="10"/>
  <c r="K412" i="10"/>
  <c r="K390" i="10"/>
  <c r="V394" i="10" s="1"/>
  <c r="K368" i="10"/>
  <c r="K340" i="10"/>
  <c r="K312" i="10"/>
  <c r="K266" i="10"/>
  <c r="K228" i="10"/>
  <c r="K196" i="10"/>
  <c r="K80" i="20" s="1"/>
  <c r="K132" i="10"/>
  <c r="K105" i="10"/>
  <c r="K77" i="10"/>
  <c r="K49" i="10"/>
  <c r="K21" i="10"/>
  <c r="K13" i="20" s="1"/>
  <c r="V4817" i="10" l="1"/>
  <c r="V4814" i="10"/>
  <c r="V4731" i="10"/>
  <c r="K2132" i="20"/>
  <c r="V4664" i="10"/>
  <c r="M1904" i="20"/>
  <c r="X1909" i="20"/>
  <c r="P1904" i="20"/>
  <c r="X1904" i="20"/>
  <c r="AB1904" i="20" s="1"/>
  <c r="AJ1904" i="20" s="1"/>
  <c r="T1904" i="20" s="1"/>
  <c r="Q1904" i="20"/>
  <c r="AN1902" i="20"/>
  <c r="AN1901" i="20"/>
  <c r="AN1903" i="20"/>
  <c r="AN1860" i="20"/>
  <c r="AN1859" i="20"/>
  <c r="AN1861" i="20"/>
  <c r="AN1846" i="20"/>
  <c r="AN1845" i="20"/>
  <c r="AN1847" i="20"/>
  <c r="AN1205" i="20"/>
  <c r="AN1204" i="20"/>
  <c r="AN1206" i="20"/>
  <c r="AN1162" i="20"/>
  <c r="AN1161" i="20"/>
  <c r="AN1163" i="20"/>
  <c r="AN1213" i="20"/>
  <c r="AN1212" i="20"/>
  <c r="AN1211" i="20"/>
  <c r="AN1350" i="20"/>
  <c r="AN1349" i="20"/>
  <c r="AN1348" i="20"/>
  <c r="AN1292" i="20"/>
  <c r="AN1291" i="20"/>
  <c r="AN1290" i="20"/>
  <c r="AN1336" i="20"/>
  <c r="AN1335" i="20"/>
  <c r="AN1334" i="20"/>
  <c r="AN1313" i="20"/>
  <c r="AN1312" i="20"/>
  <c r="AN1314" i="20"/>
  <c r="AN1444" i="20"/>
  <c r="AN1443" i="20"/>
  <c r="AN1445" i="20"/>
  <c r="AN1458" i="20"/>
  <c r="AN1457" i="20"/>
  <c r="AN1459" i="20"/>
  <c r="AN1494" i="20"/>
  <c r="AN1493" i="20"/>
  <c r="AN1495" i="20"/>
  <c r="AN1543" i="20"/>
  <c r="AN1542" i="20"/>
  <c r="AN1544" i="20"/>
  <c r="AN1529" i="20"/>
  <c r="AN1528" i="20"/>
  <c r="AN1530" i="20"/>
  <c r="AN1557" i="20"/>
  <c r="AN1556" i="20"/>
  <c r="AN1558" i="20"/>
  <c r="AN1584" i="20"/>
  <c r="AN1586" i="20"/>
  <c r="AN1585" i="20"/>
  <c r="AN1598" i="20"/>
  <c r="AN1600" i="20"/>
  <c r="AN1599" i="20"/>
  <c r="AN1657" i="20"/>
  <c r="AN1656" i="20"/>
  <c r="AN1655" i="20"/>
  <c r="AN1629" i="20"/>
  <c r="AN1628" i="20"/>
  <c r="AN1627" i="20"/>
  <c r="AN1649" i="20"/>
  <c r="AN1648" i="20"/>
  <c r="AN1650" i="20"/>
  <c r="AN1747" i="20"/>
  <c r="AN1746" i="20"/>
  <c r="AN1748" i="20"/>
  <c r="AN1706" i="20"/>
  <c r="AN1704" i="20"/>
  <c r="AN1705" i="20"/>
  <c r="AN1726" i="20"/>
  <c r="AN1725" i="20"/>
  <c r="AN1727" i="20"/>
  <c r="AN1804" i="20"/>
  <c r="AN1803" i="20"/>
  <c r="AN1805" i="20"/>
  <c r="AN1096" i="20"/>
  <c r="AN1095" i="20"/>
  <c r="AN1097" i="20"/>
  <c r="AN1068" i="20"/>
  <c r="AN1067" i="20"/>
  <c r="AN1069" i="20"/>
  <c r="AN1054" i="20"/>
  <c r="AN1053" i="20"/>
  <c r="AN1055" i="20"/>
  <c r="AN934" i="20"/>
  <c r="AN933" i="20"/>
  <c r="AN935" i="20"/>
  <c r="AN927" i="20"/>
  <c r="AN926" i="20"/>
  <c r="AN928" i="20"/>
  <c r="AN920" i="20"/>
  <c r="AN919" i="20"/>
  <c r="AN921" i="20"/>
  <c r="AN913" i="20"/>
  <c r="AN912" i="20"/>
  <c r="AN914" i="20"/>
  <c r="AN891" i="20"/>
  <c r="AN890" i="20"/>
  <c r="AN892" i="20"/>
  <c r="AN884" i="20"/>
  <c r="AN883" i="20"/>
  <c r="AN885" i="20"/>
  <c r="AN877" i="20"/>
  <c r="AN876" i="20"/>
  <c r="AN878" i="20"/>
  <c r="AN863" i="20"/>
  <c r="AN862" i="20"/>
  <c r="AN864" i="20"/>
  <c r="AN856" i="20"/>
  <c r="AN855" i="20"/>
  <c r="AN857" i="20"/>
  <c r="AN835" i="20"/>
  <c r="AN834" i="20"/>
  <c r="AN836" i="20"/>
  <c r="AN828" i="20"/>
  <c r="AN827" i="20"/>
  <c r="AN829" i="20"/>
  <c r="AN786" i="20"/>
  <c r="AN785" i="20"/>
  <c r="AN787" i="20"/>
  <c r="AN772" i="20"/>
  <c r="AN771" i="20"/>
  <c r="AN773" i="20"/>
  <c r="AN751" i="20"/>
  <c r="AN750" i="20"/>
  <c r="AN752" i="20"/>
  <c r="AN743" i="20"/>
  <c r="AN742" i="20"/>
  <c r="AN744" i="20"/>
  <c r="AN736" i="20"/>
  <c r="AN735" i="20"/>
  <c r="AN737" i="20"/>
  <c r="AN722" i="20"/>
  <c r="AN721" i="20"/>
  <c r="AN723" i="20"/>
  <c r="AN646" i="20"/>
  <c r="AN645" i="20"/>
  <c r="AN647" i="20"/>
  <c r="AN594" i="20"/>
  <c r="AN595" i="20"/>
  <c r="AN596" i="20"/>
  <c r="AN588" i="20"/>
  <c r="AN587" i="20"/>
  <c r="AN589" i="20"/>
  <c r="AN574" i="20"/>
  <c r="AN573" i="20"/>
  <c r="AN575" i="20"/>
  <c r="AN507" i="20"/>
  <c r="AN506" i="20"/>
  <c r="AN508" i="20"/>
  <c r="AN493" i="20"/>
  <c r="AN492" i="20"/>
  <c r="AN494" i="20"/>
  <c r="AN472" i="20"/>
  <c r="AN471" i="20"/>
  <c r="AN473" i="20"/>
  <c r="AN465" i="20"/>
  <c r="AN464" i="20"/>
  <c r="AN466" i="20"/>
  <c r="AN412" i="20"/>
  <c r="AN411" i="20"/>
  <c r="AN413" i="20"/>
  <c r="AN349" i="20"/>
  <c r="AN348" i="20"/>
  <c r="AN350" i="20"/>
  <c r="AN328" i="20"/>
  <c r="AN327" i="20"/>
  <c r="AN329" i="20"/>
  <c r="AN314" i="20"/>
  <c r="AN313" i="20"/>
  <c r="AN315" i="20"/>
  <c r="AN292" i="20"/>
  <c r="AN291" i="20"/>
  <c r="AN293" i="20"/>
  <c r="AN271" i="20"/>
  <c r="AN270" i="20"/>
  <c r="AN272" i="20"/>
  <c r="AN263" i="20"/>
  <c r="AN262" i="20"/>
  <c r="AN264" i="20"/>
  <c r="AN242" i="20"/>
  <c r="AN241" i="20"/>
  <c r="AN243" i="20"/>
  <c r="AN221" i="20"/>
  <c r="AN220" i="20"/>
  <c r="AN219" i="20"/>
  <c r="X207" i="20"/>
  <c r="AN210" i="20" s="1"/>
  <c r="X212" i="20"/>
  <c r="AN198" i="20"/>
  <c r="AN197" i="20"/>
  <c r="AN199" i="20"/>
  <c r="V315" i="10"/>
  <c r="K103" i="20"/>
  <c r="X103" i="20" s="1"/>
  <c r="V1381" i="10"/>
  <c r="V2863" i="10"/>
  <c r="V2870" i="10"/>
  <c r="V1754" i="10"/>
  <c r="V1751" i="10"/>
  <c r="V1737" i="10"/>
  <c r="V1741" i="10"/>
  <c r="V4366" i="10"/>
  <c r="V4315" i="10"/>
  <c r="V4224" i="10"/>
  <c r="V1199" i="10"/>
  <c r="V4289" i="10"/>
  <c r="V4097" i="10"/>
  <c r="V2167" i="10"/>
  <c r="V1368" i="10"/>
  <c r="V1294" i="10"/>
  <c r="V3810" i="10"/>
  <c r="V3814" i="10"/>
  <c r="V3785" i="10"/>
  <c r="V3781" i="10"/>
  <c r="V939" i="10"/>
  <c r="V2256" i="10"/>
  <c r="V2217" i="10"/>
  <c r="V2178" i="10"/>
  <c r="V2138" i="10"/>
  <c r="V2099" i="10"/>
  <c r="V2037" i="10"/>
  <c r="X80" i="20"/>
  <c r="M80" i="20"/>
  <c r="Q80" i="20"/>
  <c r="P80" i="20"/>
  <c r="R80" i="20"/>
  <c r="V343" i="10"/>
  <c r="K120" i="20"/>
  <c r="V372" i="10"/>
  <c r="K135" i="20"/>
  <c r="V448" i="10"/>
  <c r="K159" i="20"/>
  <c r="V1902" i="10"/>
  <c r="K692" i="20"/>
  <c r="V4759" i="10"/>
  <c r="K2142" i="20"/>
  <c r="V4667" i="10"/>
  <c r="K2108" i="20"/>
  <c r="V4573" i="10"/>
  <c r="K2077" i="20"/>
  <c r="V4545" i="10"/>
  <c r="K2069" i="20"/>
  <c r="V4428" i="10"/>
  <c r="K1989" i="20"/>
  <c r="V4386" i="10"/>
  <c r="K1976" i="20"/>
  <c r="V4351" i="10"/>
  <c r="K1966" i="20"/>
  <c r="V4203" i="10"/>
  <c r="K1883" i="20"/>
  <c r="X1887" i="20" s="1"/>
  <c r="P1376" i="20"/>
  <c r="X1376" i="20"/>
  <c r="Q1376" i="20"/>
  <c r="M1376" i="20"/>
  <c r="X1286" i="20"/>
  <c r="M1286" i="20"/>
  <c r="Q1286" i="20"/>
  <c r="P1286" i="20"/>
  <c r="V2896" i="10"/>
  <c r="K1265" i="20"/>
  <c r="X1207" i="20"/>
  <c r="P1207" i="20"/>
  <c r="Q1207" i="20"/>
  <c r="M1207" i="20"/>
  <c r="P1063" i="20"/>
  <c r="Q1063" i="20"/>
  <c r="X1063" i="20"/>
  <c r="M1063" i="20"/>
  <c r="V2408" i="10"/>
  <c r="K1034" i="20"/>
  <c r="X1038" i="20" s="1"/>
  <c r="M915" i="20"/>
  <c r="X915" i="20"/>
  <c r="P915" i="20"/>
  <c r="Q915" i="20"/>
  <c r="M886" i="20"/>
  <c r="P886" i="20"/>
  <c r="Q886" i="20"/>
  <c r="X886" i="20"/>
  <c r="V2127" i="10"/>
  <c r="K844" i="20"/>
  <c r="X848" i="20" s="1"/>
  <c r="V2007" i="10"/>
  <c r="K760" i="20"/>
  <c r="X764" i="20" s="1"/>
  <c r="X731" i="20"/>
  <c r="P731" i="20"/>
  <c r="M731" i="20"/>
  <c r="Q731" i="20"/>
  <c r="X717" i="20"/>
  <c r="P717" i="20"/>
  <c r="M717" i="20"/>
  <c r="Q717" i="20"/>
  <c r="X694" i="20"/>
  <c r="M694" i="20"/>
  <c r="AJ674" i="20"/>
  <c r="T674" i="20" s="1"/>
  <c r="M674" i="20"/>
  <c r="X656" i="20"/>
  <c r="M656" i="20"/>
  <c r="V1587" i="10"/>
  <c r="K616" i="20"/>
  <c r="V1500" i="10"/>
  <c r="V1430" i="10"/>
  <c r="K549" i="20"/>
  <c r="V1227" i="10"/>
  <c r="K495" i="20"/>
  <c r="V1144" i="10"/>
  <c r="K454" i="20"/>
  <c r="V1000" i="10"/>
  <c r="K422" i="20"/>
  <c r="V918" i="10"/>
  <c r="K386" i="20"/>
  <c r="X390" i="20" s="1"/>
  <c r="V3449" i="10"/>
  <c r="K1482" i="20"/>
  <c r="X1486" i="20" s="1"/>
  <c r="P651" i="10"/>
  <c r="K251" i="20"/>
  <c r="X255" i="20" s="1"/>
  <c r="V287" i="10"/>
  <c r="K2208" i="20"/>
  <c r="V433" i="10"/>
  <c r="K2162" i="20"/>
  <c r="V4723" i="10"/>
  <c r="K2128" i="20"/>
  <c r="V4627" i="10"/>
  <c r="K2096" i="20"/>
  <c r="V4407" i="10"/>
  <c r="K1983" i="20"/>
  <c r="V3096" i="10"/>
  <c r="K1358" i="20"/>
  <c r="X1363" i="20" s="1"/>
  <c r="X1048" i="20"/>
  <c r="M1048" i="20"/>
  <c r="Q1048" i="20"/>
  <c r="P1048" i="20"/>
  <c r="V2122" i="10"/>
  <c r="K837" i="20"/>
  <c r="X841" i="20" s="1"/>
  <c r="V1286" i="10"/>
  <c r="K519" i="20"/>
  <c r="V901" i="10"/>
  <c r="K372" i="20"/>
  <c r="X376" i="20" s="1"/>
  <c r="V528" i="10"/>
  <c r="K180" i="20"/>
  <c r="V178" i="10"/>
  <c r="K74" i="20"/>
  <c r="V59" i="10"/>
  <c r="K29" i="20"/>
  <c r="V3385" i="10"/>
  <c r="K1446" i="20"/>
  <c r="X1450" i="20" s="1"/>
  <c r="P2154" i="20"/>
  <c r="X2154" i="20"/>
  <c r="M2154" i="20"/>
  <c r="Q2154" i="20"/>
  <c r="P2087" i="20"/>
  <c r="Q2087" i="20"/>
  <c r="M2087" i="20"/>
  <c r="X2087" i="20"/>
  <c r="P1388" i="20"/>
  <c r="X1388" i="20"/>
  <c r="M1388" i="20"/>
  <c r="Q1388" i="20"/>
  <c r="P1329" i="20"/>
  <c r="Q1329" i="20"/>
  <c r="X1329" i="20"/>
  <c r="M1329" i="20"/>
  <c r="V2651" i="10"/>
  <c r="K1193" i="20"/>
  <c r="X1197" i="20" s="1"/>
  <c r="M193" i="20"/>
  <c r="X193" i="20"/>
  <c r="Q193" i="20"/>
  <c r="V364" i="10"/>
  <c r="K132" i="20"/>
  <c r="V338" i="10"/>
  <c r="K115" i="20"/>
  <c r="V307" i="10"/>
  <c r="F95" i="13" s="1"/>
  <c r="V160" i="10"/>
  <c r="K70" i="20"/>
  <c r="X47" i="20"/>
  <c r="M47" i="20"/>
  <c r="Q47" i="20"/>
  <c r="P47" i="20"/>
  <c r="R47" i="20"/>
  <c r="V4395" i="10"/>
  <c r="K1978" i="20"/>
  <c r="X446" i="20"/>
  <c r="M446" i="20"/>
  <c r="V1361" i="10"/>
  <c r="K535" i="20"/>
  <c r="V473" i="10"/>
  <c r="K165" i="20"/>
  <c r="X432" i="20"/>
  <c r="M432" i="20"/>
  <c r="V1195" i="10"/>
  <c r="K474" i="20"/>
  <c r="X478" i="20" s="1"/>
  <c r="V1029" i="10"/>
  <c r="K428" i="20"/>
  <c r="X353" i="20"/>
  <c r="M353" i="20"/>
  <c r="X287" i="20"/>
  <c r="M287" i="20"/>
  <c r="P586" i="10"/>
  <c r="V554" i="10"/>
  <c r="K186" i="20"/>
  <c r="X190" i="20" s="1"/>
  <c r="Q2126" i="20"/>
  <c r="P2126" i="20"/>
  <c r="X2126" i="20"/>
  <c r="M2126" i="20"/>
  <c r="P1091" i="20"/>
  <c r="Q1091" i="20"/>
  <c r="M1091" i="20"/>
  <c r="X1091" i="20"/>
  <c r="V2397" i="10"/>
  <c r="K1027" i="20"/>
  <c r="X1031" i="20" s="1"/>
  <c r="V2352" i="10"/>
  <c r="K999" i="20"/>
  <c r="X1003" i="20" s="1"/>
  <c r="V2266" i="10"/>
  <c r="K943" i="20"/>
  <c r="X947" i="20" s="1"/>
  <c r="Q922" i="20"/>
  <c r="X922" i="20"/>
  <c r="M922" i="20"/>
  <c r="P922" i="20"/>
  <c r="V1887" i="10"/>
  <c r="K690" i="20"/>
  <c r="X682" i="20"/>
  <c r="M682" i="20"/>
  <c r="V1825" i="10"/>
  <c r="K678" i="20"/>
  <c r="V1692" i="10"/>
  <c r="K648" i="20"/>
  <c r="X652" i="20" s="1"/>
  <c r="V1643" i="10"/>
  <c r="K628" i="20"/>
  <c r="V1448" i="10"/>
  <c r="K553" i="20"/>
  <c r="V1377" i="10"/>
  <c r="K539" i="20"/>
  <c r="X527" i="20"/>
  <c r="M527" i="20"/>
  <c r="V52" i="10"/>
  <c r="K26" i="20"/>
  <c r="V106" i="10"/>
  <c r="K50" i="20"/>
  <c r="V166" i="10"/>
  <c r="K72" i="20"/>
  <c r="V231" i="10"/>
  <c r="K89" i="20"/>
  <c r="V368" i="10"/>
  <c r="F104" i="13" s="1"/>
  <c r="V371" i="10"/>
  <c r="V417" i="10"/>
  <c r="F132" i="13" s="1"/>
  <c r="K150" i="20"/>
  <c r="V477" i="10"/>
  <c r="K167" i="20"/>
  <c r="V1773" i="10"/>
  <c r="K666" i="20"/>
  <c r="V4781" i="10"/>
  <c r="K2150" i="20"/>
  <c r="V4687" i="10"/>
  <c r="K2116" i="20"/>
  <c r="V4639" i="10"/>
  <c r="K2100" i="20"/>
  <c r="V4591" i="10"/>
  <c r="K2083" i="20"/>
  <c r="V4561" i="10"/>
  <c r="K2073" i="20"/>
  <c r="V4400" i="10"/>
  <c r="K1980" i="20"/>
  <c r="V4372" i="10"/>
  <c r="K1972" i="20"/>
  <c r="V4330" i="10"/>
  <c r="F121" i="13" s="1"/>
  <c r="K1958" i="20"/>
  <c r="V4300" i="10"/>
  <c r="K1940" i="20"/>
  <c r="X1944" i="20" s="1"/>
  <c r="P1855" i="20"/>
  <c r="X1855" i="20"/>
  <c r="M1855" i="20"/>
  <c r="Q1855" i="20"/>
  <c r="V4108" i="10"/>
  <c r="K1827" i="20"/>
  <c r="X1831" i="20" s="1"/>
  <c r="P1799" i="20"/>
  <c r="Q1799" i="20"/>
  <c r="X1799" i="20"/>
  <c r="M1799" i="20"/>
  <c r="X1644" i="20"/>
  <c r="P1644" i="20"/>
  <c r="Q1644" i="20"/>
  <c r="M1644" i="20"/>
  <c r="V3638" i="10"/>
  <c r="K1587" i="20"/>
  <c r="X1591" i="20" s="1"/>
  <c r="V3533" i="10"/>
  <c r="K1531" i="20"/>
  <c r="X1535" i="20" s="1"/>
  <c r="V3279" i="10"/>
  <c r="K1400" i="20"/>
  <c r="M1384" i="20"/>
  <c r="P1384" i="20"/>
  <c r="X1384" i="20"/>
  <c r="AJ1384" i="20" s="1"/>
  <c r="Q1384" i="20"/>
  <c r="V3021" i="10"/>
  <c r="K1315" i="20"/>
  <c r="X1319" i="20" s="1"/>
  <c r="V2929" i="10"/>
  <c r="K1273" i="20"/>
  <c r="V2858" i="10"/>
  <c r="K1257" i="20"/>
  <c r="V2674" i="10"/>
  <c r="V2585" i="10"/>
  <c r="K1148" i="20"/>
  <c r="X1153" i="20" s="1"/>
  <c r="V2502" i="10"/>
  <c r="K1084" i="20"/>
  <c r="X1088" i="20" s="1"/>
  <c r="V2452" i="10"/>
  <c r="V2364" i="10"/>
  <c r="K1006" i="20"/>
  <c r="X1010" i="20" s="1"/>
  <c r="V2277" i="10"/>
  <c r="K950" i="20"/>
  <c r="X954" i="20" s="1"/>
  <c r="V2207" i="10"/>
  <c r="K901" i="20"/>
  <c r="X905" i="20" s="1"/>
  <c r="P872" i="20"/>
  <c r="M872" i="20"/>
  <c r="Q872" i="20"/>
  <c r="X872" i="20"/>
  <c r="X858" i="20"/>
  <c r="M858" i="20"/>
  <c r="Q858" i="20"/>
  <c r="P858" i="20"/>
  <c r="P830" i="20"/>
  <c r="M830" i="20"/>
  <c r="X830" i="20"/>
  <c r="Q830" i="20"/>
  <c r="P767" i="20"/>
  <c r="X767" i="20"/>
  <c r="Q767" i="20"/>
  <c r="M767" i="20"/>
  <c r="X745" i="20"/>
  <c r="P745" i="20"/>
  <c r="M745" i="20"/>
  <c r="Q745" i="20"/>
  <c r="V1967" i="10"/>
  <c r="V1928" i="10"/>
  <c r="K703" i="20"/>
  <c r="X707" i="20" s="1"/>
  <c r="V1857" i="10"/>
  <c r="K684" i="20"/>
  <c r="V1788" i="10"/>
  <c r="K670" i="20"/>
  <c r="X620" i="20"/>
  <c r="M620" i="20"/>
  <c r="X606" i="20"/>
  <c r="M606" i="20"/>
  <c r="V1457" i="10"/>
  <c r="K555" i="20"/>
  <c r="X559" i="20" s="1"/>
  <c r="X537" i="20"/>
  <c r="AJ537" i="20" s="1"/>
  <c r="T537" i="20" s="1"/>
  <c r="M537" i="20"/>
  <c r="V1333" i="10"/>
  <c r="K529" i="20"/>
  <c r="V1298" i="10"/>
  <c r="K521" i="20"/>
  <c r="V1283" i="10"/>
  <c r="K517" i="20"/>
  <c r="X517" i="20" s="1"/>
  <c r="AN518" i="20" s="1"/>
  <c r="X467" i="20"/>
  <c r="M467" i="20"/>
  <c r="X430" i="20"/>
  <c r="M430" i="20"/>
  <c r="V962" i="10"/>
  <c r="V878" i="10"/>
  <c r="K363" i="20"/>
  <c r="V2917" i="10"/>
  <c r="V861" i="10"/>
  <c r="K359" i="20"/>
  <c r="V739" i="10"/>
  <c r="K294" i="20"/>
  <c r="X299" i="20" s="1"/>
  <c r="X236" i="20"/>
  <c r="M236" i="20"/>
  <c r="V545" i="10"/>
  <c r="K184" i="20"/>
  <c r="V329" i="10"/>
  <c r="K111" i="20"/>
  <c r="Q93" i="20"/>
  <c r="R93" i="20"/>
  <c r="X93" i="20"/>
  <c r="AN94" i="20" s="1"/>
  <c r="P93" i="20"/>
  <c r="M93" i="20"/>
  <c r="X76" i="20"/>
  <c r="M76" i="20"/>
  <c r="Q76" i="20"/>
  <c r="P76" i="20"/>
  <c r="R76" i="20"/>
  <c r="V149" i="10"/>
  <c r="F40" i="13" s="1"/>
  <c r="V94" i="10"/>
  <c r="K44" i="20"/>
  <c r="V39" i="10"/>
  <c r="K20" i="20"/>
  <c r="V4738" i="10"/>
  <c r="K2135" i="20"/>
  <c r="V4423" i="10"/>
  <c r="K1987" i="20"/>
  <c r="P1721" i="20"/>
  <c r="Q1721" i="20"/>
  <c r="X1721" i="20"/>
  <c r="M1721" i="20"/>
  <c r="V3469" i="10"/>
  <c r="K1496" i="20"/>
  <c r="X1500" i="20" s="1"/>
  <c r="V2690" i="10"/>
  <c r="K1214" i="20"/>
  <c r="X1218" i="20" s="1"/>
  <c r="V2606" i="10"/>
  <c r="K1164" i="20"/>
  <c r="X1169" i="20" s="1"/>
  <c r="V1464" i="10"/>
  <c r="V1096" i="10"/>
  <c r="K444" i="20"/>
  <c r="P968" i="10"/>
  <c r="K436" i="20"/>
  <c r="V940" i="10"/>
  <c r="K400" i="20"/>
  <c r="X404" i="20" s="1"/>
  <c r="V2066" i="10"/>
  <c r="F26" i="13" s="1"/>
  <c r="V2056" i="10"/>
  <c r="V2045" i="10"/>
  <c r="V1797" i="10"/>
  <c r="V1777" i="10"/>
  <c r="V750" i="10"/>
  <c r="K302" i="20"/>
  <c r="X306" i="20" s="1"/>
  <c r="P612" i="10"/>
  <c r="K229" i="20"/>
  <c r="X233" i="20" s="1"/>
  <c r="V282" i="10"/>
  <c r="V290" i="10"/>
  <c r="V497" i="10"/>
  <c r="K171" i="20"/>
  <c r="V4771" i="10"/>
  <c r="K2146" i="20"/>
  <c r="V4674" i="10"/>
  <c r="K2112" i="20"/>
  <c r="V4579" i="10"/>
  <c r="K2079" i="20"/>
  <c r="P1970" i="20"/>
  <c r="X1970" i="20"/>
  <c r="M1970" i="20"/>
  <c r="Q1970" i="20"/>
  <c r="Q1954" i="20"/>
  <c r="X1954" i="20"/>
  <c r="AN1955" i="20" s="1"/>
  <c r="M1954" i="20"/>
  <c r="P1954" i="20"/>
  <c r="Q1897" i="20"/>
  <c r="P1897" i="20"/>
  <c r="X1897" i="20"/>
  <c r="M1897" i="20"/>
  <c r="X1841" i="20"/>
  <c r="M1841" i="20"/>
  <c r="Q1841" i="20"/>
  <c r="P1841" i="20"/>
  <c r="V3715" i="10"/>
  <c r="K1630" i="20"/>
  <c r="X1634" i="20" s="1"/>
  <c r="V3612" i="10"/>
  <c r="K1573" i="20"/>
  <c r="X1577" i="20" s="1"/>
  <c r="V3186" i="10"/>
  <c r="K1380" i="20"/>
  <c r="V2995" i="10"/>
  <c r="K1300" i="20"/>
  <c r="X1305" i="20" s="1"/>
  <c r="V2696" i="10"/>
  <c r="K1221" i="20"/>
  <c r="V2343" i="10"/>
  <c r="K992" i="20"/>
  <c r="X996" i="20" s="1"/>
  <c r="V2162" i="10"/>
  <c r="K865" i="20"/>
  <c r="X869" i="20" s="1"/>
  <c r="V2082" i="10"/>
  <c r="K809" i="20"/>
  <c r="X813" i="20" s="1"/>
  <c r="V1962" i="10"/>
  <c r="K724" i="20"/>
  <c r="X728" i="20" s="1"/>
  <c r="V1823" i="10"/>
  <c r="K676" i="20"/>
  <c r="V1421" i="10"/>
  <c r="K547" i="20"/>
  <c r="V1256" i="10"/>
  <c r="K511" i="20"/>
  <c r="V1206" i="10"/>
  <c r="K481" i="20"/>
  <c r="X485" i="20" s="1"/>
  <c r="P873" i="10"/>
  <c r="K418" i="20"/>
  <c r="V803" i="10"/>
  <c r="K337" i="20"/>
  <c r="X341" i="20" s="1"/>
  <c r="P599" i="10"/>
  <c r="K222" i="20"/>
  <c r="X226" i="20" s="1"/>
  <c r="V465" i="10"/>
  <c r="K163" i="20"/>
  <c r="V323" i="10"/>
  <c r="V210" i="10"/>
  <c r="K83" i="20"/>
  <c r="V146" i="10"/>
  <c r="K66" i="20"/>
  <c r="Q41" i="20"/>
  <c r="R41" i="20"/>
  <c r="X41" i="20"/>
  <c r="P41" i="20"/>
  <c r="M41" i="20"/>
  <c r="V31" i="10"/>
  <c r="K17" i="20"/>
  <c r="V3484" i="10"/>
  <c r="K1503" i="20"/>
  <c r="X1507" i="20" s="1"/>
  <c r="V1623" i="10"/>
  <c r="K624" i="20"/>
  <c r="V1090" i="10"/>
  <c r="K442" i="20"/>
  <c r="V1385" i="10"/>
  <c r="K541" i="20"/>
  <c r="P2138" i="20"/>
  <c r="X2138" i="20"/>
  <c r="M2138" i="20"/>
  <c r="Q2138" i="20"/>
  <c r="X2104" i="20"/>
  <c r="P2104" i="20"/>
  <c r="M2104" i="20"/>
  <c r="Q2104" i="20"/>
  <c r="Q2075" i="20"/>
  <c r="P2075" i="20"/>
  <c r="X2075" i="20"/>
  <c r="M2075" i="20"/>
  <c r="V4341" i="10"/>
  <c r="K1962" i="20"/>
  <c r="V4178" i="10"/>
  <c r="K1869" i="20"/>
  <c r="X1873" i="20" s="1"/>
  <c r="V3664" i="10"/>
  <c r="K1601" i="20"/>
  <c r="X1605" i="20" s="1"/>
  <c r="V3301" i="10"/>
  <c r="K1404" i="20"/>
  <c r="X1408" i="20" s="1"/>
  <c r="V3225" i="10"/>
  <c r="V3145" i="10"/>
  <c r="V3044" i="10"/>
  <c r="V2801" i="10"/>
  <c r="K1245" i="20"/>
  <c r="V2472" i="10"/>
  <c r="K1077" i="20"/>
  <c r="X1081" i="20" s="1"/>
  <c r="P908" i="20"/>
  <c r="X908" i="20"/>
  <c r="M908" i="20"/>
  <c r="Q908" i="20"/>
  <c r="P879" i="20"/>
  <c r="Q879" i="20"/>
  <c r="X879" i="20"/>
  <c r="M879" i="20"/>
  <c r="P851" i="20"/>
  <c r="Q851" i="20"/>
  <c r="X851" i="20"/>
  <c r="M851" i="20"/>
  <c r="P823" i="20"/>
  <c r="X823" i="20"/>
  <c r="Q823" i="20"/>
  <c r="M823" i="20"/>
  <c r="P781" i="20"/>
  <c r="M781" i="20"/>
  <c r="Q781" i="20"/>
  <c r="X781" i="20"/>
  <c r="P738" i="20"/>
  <c r="X738" i="20"/>
  <c r="M738" i="20"/>
  <c r="Q738" i="20"/>
  <c r="V1876" i="10"/>
  <c r="K688" i="20"/>
  <c r="V1520" i="10"/>
  <c r="F450" i="13" s="1"/>
  <c r="K597" i="20"/>
  <c r="X601" i="20" s="1"/>
  <c r="X525" i="20"/>
  <c r="M525" i="20"/>
  <c r="X502" i="20"/>
  <c r="M502" i="20"/>
  <c r="X426" i="20"/>
  <c r="M426" i="20"/>
  <c r="X309" i="20"/>
  <c r="M309" i="20"/>
  <c r="V333" i="10"/>
  <c r="V305" i="10"/>
  <c r="V262" i="10"/>
  <c r="K2164" i="20"/>
  <c r="V191" i="10"/>
  <c r="K78" i="20"/>
  <c r="Q62" i="20"/>
  <c r="M62" i="20"/>
  <c r="X62" i="20"/>
  <c r="P62" i="20"/>
  <c r="R62" i="20"/>
  <c r="V73" i="10"/>
  <c r="K35" i="20"/>
  <c r="V18" i="10"/>
  <c r="K10" i="20"/>
  <c r="V3768" i="10"/>
  <c r="K1658" i="20"/>
  <c r="X1662" i="20" s="1"/>
  <c r="V1512" i="10"/>
  <c r="V2439" i="10"/>
  <c r="F492" i="13" s="1"/>
  <c r="K1056" i="20"/>
  <c r="X1060" i="20" s="1"/>
  <c r="V441" i="10"/>
  <c r="K157" i="20"/>
  <c r="V505" i="10"/>
  <c r="K173" i="20"/>
  <c r="V455" i="10"/>
  <c r="K161" i="20"/>
  <c r="V986" i="10"/>
  <c r="V489" i="10"/>
  <c r="K169" i="20"/>
  <c r="X460" i="20"/>
  <c r="M460" i="20"/>
  <c r="V1022" i="10"/>
  <c r="V1009" i="10"/>
  <c r="K424" i="20"/>
  <c r="V933" i="10"/>
  <c r="K393" i="20"/>
  <c r="X397" i="20" s="1"/>
  <c r="V850" i="10"/>
  <c r="K357" i="20"/>
  <c r="V815" i="10"/>
  <c r="V772" i="10"/>
  <c r="K316" i="20"/>
  <c r="X320" i="20" s="1"/>
  <c r="V702" i="10"/>
  <c r="K273" i="20"/>
  <c r="X277" i="20" s="1"/>
  <c r="P638" i="10"/>
  <c r="K244" i="20"/>
  <c r="X248" i="20" s="1"/>
  <c r="V572" i="10"/>
  <c r="K200" i="20"/>
  <c r="X204" i="20" s="1"/>
  <c r="V536" i="10"/>
  <c r="K182" i="20"/>
  <c r="V4812" i="10"/>
  <c r="K2160" i="20"/>
  <c r="V4788" i="10"/>
  <c r="K2152" i="20"/>
  <c r="X2144" i="20"/>
  <c r="M2144" i="20"/>
  <c r="Q2144" i="20"/>
  <c r="P2144" i="20"/>
  <c r="X2130" i="20"/>
  <c r="M2130" i="20"/>
  <c r="Q2130" i="20"/>
  <c r="P2130" i="20"/>
  <c r="Q2122" i="20"/>
  <c r="P2122" i="20"/>
  <c r="X2122" i="20"/>
  <c r="M2122" i="20"/>
  <c r="V4657" i="10"/>
  <c r="K2106" i="20"/>
  <c r="X2098" i="20"/>
  <c r="Q2098" i="20"/>
  <c r="P2098" i="20"/>
  <c r="M2098" i="20"/>
  <c r="V4608" i="10"/>
  <c r="K2089" i="20"/>
  <c r="Q2081" i="20"/>
  <c r="X2081" i="20"/>
  <c r="P2081" i="20"/>
  <c r="M2081" i="20"/>
  <c r="V4336" i="10"/>
  <c r="K1960" i="20"/>
  <c r="V4287" i="10"/>
  <c r="K1933" i="20"/>
  <c r="X1937" i="20" s="1"/>
  <c r="V4240" i="10"/>
  <c r="V4192" i="10"/>
  <c r="K1876" i="20"/>
  <c r="X1880" i="20" s="1"/>
  <c r="V4144" i="10"/>
  <c r="K1848" i="20"/>
  <c r="X1852" i="20" s="1"/>
  <c r="V4095" i="10"/>
  <c r="K1820" i="20"/>
  <c r="X1824" i="20" s="1"/>
  <c r="V3864" i="10"/>
  <c r="F89" i="13" s="1"/>
  <c r="K1707" i="20"/>
  <c r="X1711" i="20" s="1"/>
  <c r="P1651" i="20"/>
  <c r="X1651" i="20"/>
  <c r="M1651" i="20"/>
  <c r="Q1651" i="20"/>
  <c r="P1623" i="20"/>
  <c r="M1623" i="20"/>
  <c r="Q1623" i="20"/>
  <c r="X1623" i="20"/>
  <c r="P1580" i="20"/>
  <c r="Q1580" i="20"/>
  <c r="X1580" i="20"/>
  <c r="M1580" i="20"/>
  <c r="P1538" i="20"/>
  <c r="X1538" i="20"/>
  <c r="M1538" i="20"/>
  <c r="Q1538" i="20"/>
  <c r="P1439" i="20"/>
  <c r="M1439" i="20"/>
  <c r="Q1439" i="20"/>
  <c r="X1439" i="20"/>
  <c r="V3290" i="10"/>
  <c r="K1402" i="20"/>
  <c r="V3250" i="10"/>
  <c r="K1394" i="20"/>
  <c r="V3210" i="10"/>
  <c r="K1386" i="20"/>
  <c r="V3110" i="10"/>
  <c r="K1366" i="20"/>
  <c r="V3056" i="10"/>
  <c r="X1308" i="20"/>
  <c r="AN1309" i="20" s="1"/>
  <c r="M1308" i="20"/>
  <c r="P1308" i="20"/>
  <c r="Q1308" i="20"/>
  <c r="V2956" i="10"/>
  <c r="K1279" i="20"/>
  <c r="X1283" i="20" s="1"/>
  <c r="V2794" i="10"/>
  <c r="K1243" i="20"/>
  <c r="V2641" i="10"/>
  <c r="K1186" i="20"/>
  <c r="X1190" i="20" s="1"/>
  <c r="V2573" i="10"/>
  <c r="K1140" i="20"/>
  <c r="X1145" i="20" s="1"/>
  <c r="X2110" i="20"/>
  <c r="P2110" i="20"/>
  <c r="Q2110" i="20"/>
  <c r="M2110" i="20"/>
  <c r="V2464" i="10"/>
  <c r="K1070" i="20"/>
  <c r="X1074" i="20" s="1"/>
  <c r="V2417" i="10"/>
  <c r="K1041" i="20"/>
  <c r="X1045" i="20" s="1"/>
  <c r="V2286" i="10"/>
  <c r="K957" i="20"/>
  <c r="X961" i="20" s="1"/>
  <c r="M929" i="20"/>
  <c r="Q929" i="20"/>
  <c r="X929" i="20"/>
  <c r="P929" i="20"/>
  <c r="V2027" i="10"/>
  <c r="K774" i="20"/>
  <c r="X778" i="20" s="1"/>
  <c r="V1867" i="10"/>
  <c r="K686" i="20"/>
  <c r="V1835" i="10"/>
  <c r="K680" i="20"/>
  <c r="P1575" i="10"/>
  <c r="K655" i="20"/>
  <c r="X641" i="20"/>
  <c r="M641" i="20"/>
  <c r="V1651" i="10"/>
  <c r="K630" i="20"/>
  <c r="V1489" i="10"/>
  <c r="K576" i="20"/>
  <c r="X580" i="20" s="1"/>
  <c r="V1343" i="10"/>
  <c r="K531" i="20"/>
  <c r="V1306" i="10"/>
  <c r="K523" i="20"/>
  <c r="X13" i="20"/>
  <c r="M13" i="20"/>
  <c r="Q13" i="20"/>
  <c r="P13" i="20"/>
  <c r="R13" i="20"/>
  <c r="V80" i="10"/>
  <c r="K38" i="20"/>
  <c r="X38" i="20" s="1"/>
  <c r="V137" i="10"/>
  <c r="K64" i="20"/>
  <c r="V278" i="10"/>
  <c r="K2184" i="20"/>
  <c r="P1285" i="10"/>
  <c r="K545" i="20"/>
  <c r="V4804" i="10"/>
  <c r="K2158" i="20"/>
  <c r="V4707" i="10"/>
  <c r="K2124" i="20"/>
  <c r="V4615" i="10"/>
  <c r="K2092" i="20"/>
  <c r="P1742" i="20"/>
  <c r="X1742" i="20"/>
  <c r="M1742" i="20"/>
  <c r="Q1742" i="20"/>
  <c r="V3586" i="10"/>
  <c r="K1559" i="20"/>
  <c r="X1563" i="20" s="1"/>
  <c r="V3327" i="10"/>
  <c r="K1418" i="20"/>
  <c r="X1422" i="20" s="1"/>
  <c r="V3239" i="10"/>
  <c r="K1392" i="20"/>
  <c r="X1344" i="20"/>
  <c r="M1344" i="20"/>
  <c r="Q1344" i="20"/>
  <c r="P1344" i="20"/>
  <c r="X1249" i="20"/>
  <c r="P1249" i="20"/>
  <c r="Q1249" i="20"/>
  <c r="M1249" i="20"/>
  <c r="V2629" i="10"/>
  <c r="K1179" i="20"/>
  <c r="X1183" i="20" s="1"/>
  <c r="X323" i="20"/>
  <c r="M323" i="20"/>
  <c r="X265" i="20"/>
  <c r="M265" i="20"/>
  <c r="M207" i="20"/>
  <c r="Q207" i="20"/>
  <c r="V511" i="10"/>
  <c r="K176" i="20"/>
  <c r="V358" i="10"/>
  <c r="K129" i="20"/>
  <c r="V302" i="10"/>
  <c r="K95" i="20"/>
  <c r="V213" i="10"/>
  <c r="F48" i="13" s="1"/>
  <c r="K85" i="20"/>
  <c r="Q68" i="20"/>
  <c r="M68" i="20"/>
  <c r="X68" i="20"/>
  <c r="P68" i="20"/>
  <c r="R68" i="20"/>
  <c r="V121" i="10"/>
  <c r="K57" i="20"/>
  <c r="X32" i="20"/>
  <c r="M32" i="20"/>
  <c r="Q32" i="20"/>
  <c r="P32" i="20"/>
  <c r="R32" i="20"/>
  <c r="V12" i="10"/>
  <c r="V4414" i="10"/>
  <c r="K1985" i="20"/>
  <c r="V4359" i="10"/>
  <c r="K1968" i="20"/>
  <c r="Q1524" i="20"/>
  <c r="M1524" i="20"/>
  <c r="X1524" i="20"/>
  <c r="P1524" i="20"/>
  <c r="V3405" i="10"/>
  <c r="K1460" i="20"/>
  <c r="X1464" i="20" s="1"/>
  <c r="V2620" i="10"/>
  <c r="K1172" i="20"/>
  <c r="X1176" i="20" s="1"/>
  <c r="V912" i="10"/>
  <c r="K379" i="20"/>
  <c r="X383" i="20" s="1"/>
  <c r="V1573" i="10"/>
  <c r="K612" i="20"/>
  <c r="V1468" i="10"/>
  <c r="K562" i="20"/>
  <c r="X566" i="20" s="1"/>
  <c r="M1700" i="20"/>
  <c r="P1700" i="20"/>
  <c r="Q1700" i="20"/>
  <c r="X1700" i="20"/>
  <c r="V3265" i="10"/>
  <c r="K1396" i="20"/>
  <c r="P1253" i="20"/>
  <c r="Q1253" i="20"/>
  <c r="X1253" i="20"/>
  <c r="M1253" i="20"/>
  <c r="V2203" i="10"/>
  <c r="K893" i="20"/>
  <c r="X898" i="20" s="1"/>
  <c r="V2003" i="10"/>
  <c r="K753" i="20"/>
  <c r="X757" i="20" s="1"/>
  <c r="V1922" i="10"/>
  <c r="K696" i="20"/>
  <c r="X700" i="20" s="1"/>
  <c r="V1479" i="10"/>
  <c r="P703" i="10"/>
  <c r="K280" i="20"/>
  <c r="X284" i="20" s="1"/>
  <c r="V243" i="10"/>
  <c r="K91" i="20"/>
  <c r="V115" i="10"/>
  <c r="K54" i="20"/>
  <c r="V4018" i="10"/>
  <c r="K1785" i="20"/>
  <c r="X1789" i="20" s="1"/>
  <c r="V1217" i="10"/>
  <c r="P2120" i="20"/>
  <c r="Q2120" i="20"/>
  <c r="X2120" i="20"/>
  <c r="M2120" i="20"/>
  <c r="Q1974" i="20"/>
  <c r="P1974" i="20"/>
  <c r="X1974" i="20"/>
  <c r="M1974" i="20"/>
  <c r="V4276" i="10"/>
  <c r="K1926" i="20"/>
  <c r="X1930" i="20" s="1"/>
  <c r="V4084" i="10"/>
  <c r="K1813" i="20"/>
  <c r="X1817" i="20" s="1"/>
  <c r="V3559" i="10"/>
  <c r="K1545" i="20"/>
  <c r="X1549" i="20" s="1"/>
  <c r="Q1372" i="20"/>
  <c r="X1372" i="20"/>
  <c r="M1372" i="20"/>
  <c r="P1372" i="20"/>
  <c r="V2876" i="10"/>
  <c r="K1261" i="20"/>
  <c r="X1261" i="20" s="1"/>
  <c r="V2386" i="10"/>
  <c r="K1020" i="20"/>
  <c r="V1936" i="10"/>
  <c r="K710" i="20"/>
  <c r="X714" i="20" s="1"/>
  <c r="P1548" i="10"/>
  <c r="K634" i="20"/>
  <c r="X638" i="20" s="1"/>
  <c r="V1276" i="10"/>
  <c r="K515" i="20"/>
  <c r="V1162" i="10"/>
  <c r="K458" i="20"/>
  <c r="X87" i="20"/>
  <c r="M87" i="20"/>
  <c r="Q87" i="20"/>
  <c r="P87" i="20"/>
  <c r="R87" i="20"/>
  <c r="X23" i="20"/>
  <c r="M23" i="20"/>
  <c r="Q23" i="20"/>
  <c r="P23" i="20"/>
  <c r="R23" i="20"/>
  <c r="P1489" i="20"/>
  <c r="X1489" i="20"/>
  <c r="M1489" i="20"/>
  <c r="Q1489" i="20"/>
  <c r="V2506" i="10"/>
  <c r="K1098" i="20"/>
  <c r="X1102" i="20" s="1"/>
  <c r="V3677" i="10"/>
  <c r="K1608" i="20"/>
  <c r="X1613" i="20" s="1"/>
  <c r="V410" i="10"/>
  <c r="K148" i="20"/>
  <c r="X148" i="20" s="1"/>
  <c r="AB148" i="20" s="1"/>
  <c r="V2759" i="10"/>
  <c r="K1235" i="20"/>
  <c r="X1235" i="20" s="1"/>
  <c r="V425" i="10"/>
  <c r="K153" i="20"/>
  <c r="V1135" i="10"/>
  <c r="K452" i="20"/>
  <c r="X407" i="20"/>
  <c r="AN408" i="20" s="1"/>
  <c r="M407" i="20"/>
  <c r="V889" i="10"/>
  <c r="K365" i="20"/>
  <c r="X369" i="20" s="1"/>
  <c r="V794" i="10"/>
  <c r="K330" i="20"/>
  <c r="X334" i="20" s="1"/>
  <c r="X258" i="20"/>
  <c r="M258" i="20"/>
  <c r="M178" i="20"/>
  <c r="Q178" i="20"/>
  <c r="X178" i="20"/>
  <c r="V4800" i="10"/>
  <c r="K2156" i="20"/>
  <c r="V4776" i="10"/>
  <c r="K2148" i="20"/>
  <c r="V4753" i="10"/>
  <c r="K2140" i="20"/>
  <c r="P2118" i="20"/>
  <c r="X2118" i="20"/>
  <c r="M2118" i="20"/>
  <c r="Q2118" i="20"/>
  <c r="M2102" i="20"/>
  <c r="P2102" i="20"/>
  <c r="Q2102" i="20"/>
  <c r="X2102" i="20"/>
  <c r="X2094" i="20"/>
  <c r="M2094" i="20"/>
  <c r="P2094" i="20"/>
  <c r="Q2094" i="20"/>
  <c r="V4597" i="10"/>
  <c r="K2085" i="20"/>
  <c r="V4346" i="10"/>
  <c r="K1964" i="20"/>
  <c r="V4323" i="10"/>
  <c r="K1956" i="20"/>
  <c r="V4263" i="10"/>
  <c r="K1919" i="20"/>
  <c r="X1923" i="20" s="1"/>
  <c r="V4216" i="10"/>
  <c r="K1890" i="20"/>
  <c r="X1894" i="20" s="1"/>
  <c r="V4168" i="10"/>
  <c r="K1862" i="20"/>
  <c r="X1866" i="20" s="1"/>
  <c r="V4119" i="10"/>
  <c r="K1834" i="20"/>
  <c r="X1838" i="20" s="1"/>
  <c r="V4032" i="10"/>
  <c r="K1792" i="20"/>
  <c r="X1796" i="20" s="1"/>
  <c r="V3838" i="10"/>
  <c r="K1693" i="20"/>
  <c r="X1697" i="20" s="1"/>
  <c r="V3729" i="10"/>
  <c r="K1637" i="20"/>
  <c r="X1641" i="20" s="1"/>
  <c r="X1594" i="20"/>
  <c r="M1594" i="20"/>
  <c r="Q1594" i="20"/>
  <c r="P1594" i="20"/>
  <c r="X1552" i="20"/>
  <c r="P1552" i="20"/>
  <c r="Q1552" i="20"/>
  <c r="M1552" i="20"/>
  <c r="P1453" i="20"/>
  <c r="Q1453" i="20"/>
  <c r="M1453" i="20"/>
  <c r="X1453" i="20"/>
  <c r="V3340" i="10"/>
  <c r="K1425" i="20"/>
  <c r="X1429" i="20" s="1"/>
  <c r="V3312" i="10"/>
  <c r="K1411" i="20"/>
  <c r="X1415" i="20" s="1"/>
  <c r="V3270" i="10"/>
  <c r="K1398" i="20"/>
  <c r="V3230" i="10"/>
  <c r="K1390" i="20"/>
  <c r="V3150" i="10"/>
  <c r="K1374" i="20"/>
  <c r="V3086" i="10"/>
  <c r="K1351" i="20"/>
  <c r="X1355" i="20" s="1"/>
  <c r="V3060" i="10"/>
  <c r="K1337" i="20"/>
  <c r="X1341" i="20" s="1"/>
  <c r="V3034" i="10"/>
  <c r="K1322" i="20"/>
  <c r="X1326" i="20" s="1"/>
  <c r="V2980" i="10"/>
  <c r="K1293" i="20"/>
  <c r="X1297" i="20" s="1"/>
  <c r="V2850" i="10"/>
  <c r="K1255" i="20"/>
  <c r="P1200" i="20"/>
  <c r="Q1200" i="20"/>
  <c r="X1200" i="20"/>
  <c r="M1200" i="20"/>
  <c r="X1156" i="20"/>
  <c r="M1156" i="20"/>
  <c r="Q1156" i="20"/>
  <c r="P1156" i="20"/>
  <c r="V4201" i="10"/>
  <c r="V2485" i="10"/>
  <c r="V3407" i="10"/>
  <c r="V2060" i="10"/>
  <c r="V1801" i="10"/>
  <c r="V1756" i="10"/>
  <c r="V1761" i="10"/>
  <c r="V1725" i="10"/>
  <c r="V1733" i="10"/>
  <c r="V742" i="10"/>
  <c r="V749" i="10"/>
  <c r="V293" i="10"/>
  <c r="V1219" i="10"/>
  <c r="V4390" i="10"/>
  <c r="F236" i="13" s="1"/>
  <c r="V2438" i="10"/>
  <c r="V2755" i="10"/>
  <c r="V3062" i="10"/>
  <c r="V4634" i="10"/>
  <c r="V4638" i="10"/>
  <c r="V4586" i="10"/>
  <c r="F222" i="13" s="1"/>
  <c r="V4590" i="10"/>
  <c r="V4556" i="10"/>
  <c r="F155" i="13" s="1"/>
  <c r="V4560" i="10"/>
  <c r="V4369" i="10"/>
  <c r="F221" i="13" s="1"/>
  <c r="V4373" i="10"/>
  <c r="V4297" i="10"/>
  <c r="V4193" i="10"/>
  <c r="V4196" i="10"/>
  <c r="V4106" i="10"/>
  <c r="V3538" i="10"/>
  <c r="V2746" i="10"/>
  <c r="V2750" i="10"/>
  <c r="V2499" i="10"/>
  <c r="V1243" i="10"/>
  <c r="V1248" i="10"/>
  <c r="V3817" i="10"/>
  <c r="V3790" i="10"/>
  <c r="V2923" i="10"/>
  <c r="V326" i="10"/>
  <c r="V330" i="10"/>
  <c r="V3402" i="10"/>
  <c r="V3412" i="10"/>
  <c r="V908" i="10"/>
  <c r="V1466" i="10"/>
  <c r="V1114" i="10"/>
  <c r="V1058" i="10"/>
  <c r="V1062" i="10"/>
  <c r="V944" i="10"/>
  <c r="V2562" i="10"/>
  <c r="V2071" i="10"/>
  <c r="V2050" i="10"/>
  <c r="V1781" i="10"/>
  <c r="V746" i="10"/>
  <c r="V1208" i="10"/>
  <c r="V319" i="10"/>
  <c r="V321" i="10"/>
  <c r="F97" i="13" s="1"/>
  <c r="V1210" i="10"/>
  <c r="V1213" i="10"/>
  <c r="V3567" i="10"/>
  <c r="V2471" i="10"/>
  <c r="V2479" i="10"/>
  <c r="V1656" i="10"/>
  <c r="V1652" i="10"/>
  <c r="V54" i="10"/>
  <c r="V317" i="10"/>
  <c r="V4547" i="10"/>
  <c r="V4402" i="10"/>
  <c r="V3643" i="10"/>
  <c r="V3285" i="10"/>
  <c r="V3245" i="10"/>
  <c r="V3199" i="10"/>
  <c r="V3204" i="10"/>
  <c r="V3159" i="10"/>
  <c r="V3164" i="10"/>
  <c r="V3158" i="10"/>
  <c r="V3123" i="10"/>
  <c r="V3120" i="10"/>
  <c r="V3118" i="10"/>
  <c r="V3073" i="10"/>
  <c r="V3075" i="10"/>
  <c r="V3078" i="10"/>
  <c r="V3069" i="10"/>
  <c r="V1543" i="10"/>
  <c r="V1544" i="10"/>
  <c r="V1539" i="10"/>
  <c r="V4550" i="10"/>
  <c r="V4555" i="10"/>
  <c r="V4551" i="10"/>
  <c r="V3416" i="10"/>
  <c r="V3424" i="10"/>
  <c r="V3422" i="10"/>
  <c r="V3418" i="10"/>
  <c r="V2769" i="10"/>
  <c r="V2771" i="10"/>
  <c r="V2766" i="10"/>
  <c r="V250" i="10"/>
  <c r="V247" i="10"/>
  <c r="V244" i="10"/>
  <c r="V186" i="10"/>
  <c r="V182" i="10"/>
  <c r="V180" i="10"/>
  <c r="V67" i="10"/>
  <c r="V66" i="10"/>
  <c r="V63" i="10"/>
  <c r="F137" i="13" s="1"/>
  <c r="V2521" i="10"/>
  <c r="V2525" i="10"/>
  <c r="V2520" i="10"/>
  <c r="V2519" i="10"/>
  <c r="V2329" i="10"/>
  <c r="V2331" i="10"/>
  <c r="V3859" i="10"/>
  <c r="V3851" i="10"/>
  <c r="V86" i="10"/>
  <c r="F116" i="13" s="1"/>
  <c r="V87" i="10"/>
  <c r="V84" i="10"/>
  <c r="V88" i="10"/>
  <c r="V49" i="10"/>
  <c r="V53" i="10"/>
  <c r="V312" i="10"/>
  <c r="V316" i="10"/>
  <c r="V374" i="10"/>
  <c r="V4610" i="10"/>
  <c r="F256" i="13" s="1"/>
  <c r="V4614" i="10"/>
  <c r="V4568" i="10"/>
  <c r="F170" i="13" s="1"/>
  <c r="V4572" i="10"/>
  <c r="V4542" i="10"/>
  <c r="V4546" i="10"/>
  <c r="V4397" i="10"/>
  <c r="F255" i="13" s="1"/>
  <c r="V4401" i="10"/>
  <c r="V4374" i="10"/>
  <c r="V4325" i="10"/>
  <c r="V4329" i="10"/>
  <c r="V4299" i="10"/>
  <c r="V4204" i="10"/>
  <c r="V4098" i="10"/>
  <c r="V3636" i="10"/>
  <c r="V3647" i="10"/>
  <c r="V3639" i="10"/>
  <c r="V3278" i="10"/>
  <c r="V3284" i="10"/>
  <c r="V3238" i="10"/>
  <c r="V3244" i="10"/>
  <c r="V3198" i="10"/>
  <c r="V3205" i="10"/>
  <c r="V3165" i="10"/>
  <c r="V3121" i="10"/>
  <c r="V3070" i="10"/>
  <c r="V2894" i="10"/>
  <c r="V2897" i="10"/>
  <c r="V2890" i="10"/>
  <c r="V1545" i="10"/>
  <c r="P855" i="10"/>
  <c r="V963" i="10"/>
  <c r="V959" i="10"/>
  <c r="V922" i="10"/>
  <c r="V924" i="10"/>
  <c r="V919" i="10"/>
  <c r="V915" i="10"/>
  <c r="V4554" i="10"/>
  <c r="V3803" i="10"/>
  <c r="V3793" i="10"/>
  <c r="V3797" i="10"/>
  <c r="V3800" i="10"/>
  <c r="V3609" i="10"/>
  <c r="V3605" i="10"/>
  <c r="V3608" i="10"/>
  <c r="V3604" i="10"/>
  <c r="V3420" i="10"/>
  <c r="V2765" i="10"/>
  <c r="V2707" i="10"/>
  <c r="V2709" i="10"/>
  <c r="V2701" i="10"/>
  <c r="V513" i="10"/>
  <c r="V510" i="10"/>
  <c r="V506" i="10"/>
  <c r="V248" i="10"/>
  <c r="V184" i="10"/>
  <c r="V1098" i="10"/>
  <c r="V1097" i="10"/>
  <c r="V1094" i="10"/>
  <c r="V2518" i="10"/>
  <c r="V2336" i="10"/>
  <c r="V4132" i="10"/>
  <c r="V4130" i="10"/>
  <c r="V4125" i="10"/>
  <c r="V4121" i="10"/>
  <c r="V4122" i="10"/>
  <c r="V2430" i="10"/>
  <c r="V2428" i="10"/>
  <c r="F359" i="13" s="1"/>
  <c r="V2435" i="10"/>
  <c r="V2427" i="10"/>
  <c r="V2436" i="10"/>
  <c r="V47" i="10"/>
  <c r="V42" i="10"/>
  <c r="V1155" i="10"/>
  <c r="V1148" i="10"/>
  <c r="V976" i="10"/>
  <c r="V969" i="10"/>
  <c r="V4716" i="10"/>
  <c r="V4712" i="10"/>
  <c r="V4693" i="10"/>
  <c r="V4688" i="10"/>
  <c r="V2236" i="10"/>
  <c r="V2243" i="10"/>
  <c r="V2751" i="10"/>
  <c r="V1300" i="10"/>
  <c r="V1247" i="10"/>
  <c r="V3820" i="10"/>
  <c r="V3792" i="10"/>
  <c r="V2920" i="10"/>
  <c r="V2867" i="10"/>
  <c r="V331" i="10"/>
  <c r="V3404" i="10"/>
  <c r="V911" i="10"/>
  <c r="V1474" i="10"/>
  <c r="V1061" i="10"/>
  <c r="V942" i="10"/>
  <c r="V2563" i="10"/>
  <c r="V2261" i="10"/>
  <c r="V2259" i="10"/>
  <c r="V3259" i="10"/>
  <c r="V3264" i="10"/>
  <c r="V3258" i="10"/>
  <c r="V3180" i="10"/>
  <c r="V3185" i="10"/>
  <c r="V3178" i="10"/>
  <c r="V3099" i="10"/>
  <c r="V3101" i="10"/>
  <c r="V3104" i="10"/>
  <c r="V3095" i="10"/>
  <c r="V2197" i="10"/>
  <c r="V2202" i="10"/>
  <c r="V2195" i="10"/>
  <c r="F354" i="13" s="1"/>
  <c r="V2156" i="10"/>
  <c r="V2161" i="10"/>
  <c r="V2155" i="10"/>
  <c r="V2116" i="10"/>
  <c r="V2121" i="10"/>
  <c r="V2115" i="10"/>
  <c r="F85" i="13" s="1"/>
  <c r="V2076" i="10"/>
  <c r="V2081" i="10"/>
  <c r="V2075" i="10"/>
  <c r="V1997" i="10"/>
  <c r="V2002" i="10"/>
  <c r="V1995" i="10"/>
  <c r="V1956" i="10"/>
  <c r="V1961" i="10"/>
  <c r="V1955" i="10"/>
  <c r="V1916" i="10"/>
  <c r="V1921" i="10"/>
  <c r="V1915" i="10"/>
  <c r="V1817" i="10"/>
  <c r="V1822" i="10"/>
  <c r="V1815" i="10"/>
  <c r="V1615" i="10"/>
  <c r="V1614" i="10"/>
  <c r="V1611" i="10"/>
  <c r="V3219" i="10"/>
  <c r="V3224" i="10"/>
  <c r="V3218" i="10"/>
  <c r="V3139" i="10"/>
  <c r="V3144" i="10"/>
  <c r="V3138" i="10"/>
  <c r="V3047" i="10"/>
  <c r="V3049" i="10"/>
  <c r="V3052" i="10"/>
  <c r="V3043" i="10"/>
  <c r="V1242" i="10"/>
  <c r="V1232" i="10"/>
  <c r="V1111" i="10"/>
  <c r="V1103" i="10"/>
  <c r="V1045" i="10"/>
  <c r="V1040" i="10"/>
  <c r="V4727" i="10"/>
  <c r="V4724" i="10"/>
  <c r="V4704" i="10"/>
  <c r="V4700" i="10"/>
  <c r="V3754" i="10"/>
  <c r="V3753" i="10"/>
  <c r="V2848" i="10"/>
  <c r="V2851" i="10"/>
  <c r="V2845" i="10"/>
  <c r="V2247" i="10"/>
  <c r="V2245" i="10"/>
  <c r="V1681" i="10"/>
  <c r="V1687" i="10"/>
  <c r="V1688" i="10"/>
  <c r="V1679" i="10"/>
  <c r="F351" i="13" s="1"/>
  <c r="V2065" i="10"/>
  <c r="V2061" i="10"/>
  <c r="V2053" i="10"/>
  <c r="V1795" i="10"/>
  <c r="V1782" i="10"/>
  <c r="V1762" i="10"/>
  <c r="V1748" i="10"/>
  <c r="V1726" i="10"/>
  <c r="V1740" i="10"/>
  <c r="V752" i="10"/>
  <c r="V296" i="10"/>
  <c r="V291" i="10"/>
  <c r="V1200" i="10"/>
  <c r="V325" i="10"/>
  <c r="V1216" i="10"/>
  <c r="V1387" i="10"/>
  <c r="V3057" i="10"/>
  <c r="V1653" i="10"/>
  <c r="V119" i="10"/>
  <c r="E177" i="24" s="1"/>
  <c r="V122" i="10"/>
  <c r="V69" i="10"/>
  <c r="V14" i="10"/>
  <c r="F105" i="13" s="1"/>
  <c r="V9" i="10"/>
  <c r="V11" i="10"/>
  <c r="V1128" i="10"/>
  <c r="V1126" i="10"/>
  <c r="V1127" i="10"/>
  <c r="V1123" i="10"/>
  <c r="V1121" i="10"/>
  <c r="V4250" i="10"/>
  <c r="V4246" i="10"/>
  <c r="V4244" i="10"/>
  <c r="V4245" i="10"/>
  <c r="V4241" i="10"/>
  <c r="V4252" i="10"/>
  <c r="V4154" i="10"/>
  <c r="V4152" i="10"/>
  <c r="V4155" i="10"/>
  <c r="V4147" i="10"/>
  <c r="V4145" i="10"/>
  <c r="V4148" i="10"/>
  <c r="V4046" i="10"/>
  <c r="F5" i="13" s="1"/>
  <c r="V4049" i="10"/>
  <c r="V4053" i="10"/>
  <c r="V4057" i="10"/>
  <c r="V4045" i="10"/>
  <c r="V4051" i="10"/>
  <c r="V3934" i="10"/>
  <c r="F348" i="13" s="1"/>
  <c r="V3937" i="10"/>
  <c r="V3941" i="10"/>
  <c r="V3945" i="10"/>
  <c r="V3933" i="10"/>
  <c r="V3939" i="10"/>
  <c r="V3890" i="10"/>
  <c r="V3878" i="10"/>
  <c r="V3889" i="10"/>
  <c r="V3881" i="10"/>
  <c r="V3877" i="10"/>
  <c r="V3884" i="10"/>
  <c r="V3834" i="10"/>
  <c r="V3822" i="10"/>
  <c r="V3833" i="10"/>
  <c r="V3825" i="10"/>
  <c r="V3821" i="10"/>
  <c r="V3828" i="10"/>
  <c r="V3742" i="10"/>
  <c r="V3743" i="10"/>
  <c r="V3747" i="10"/>
  <c r="V3751" i="10"/>
  <c r="V3740" i="10"/>
  <c r="V3745" i="10"/>
  <c r="V2969" i="10"/>
  <c r="V2971" i="10"/>
  <c r="V2968" i="10"/>
  <c r="V2976" i="10"/>
  <c r="V2966" i="10"/>
  <c r="V2975" i="10"/>
  <c r="V2821" i="10"/>
  <c r="V2823" i="10"/>
  <c r="V2824" i="10"/>
  <c r="V2818" i="10"/>
  <c r="V2819" i="10"/>
  <c r="V2226" i="10"/>
  <c r="V2232" i="10"/>
  <c r="V2231" i="10"/>
  <c r="V2225" i="10"/>
  <c r="F429" i="13" s="1"/>
  <c r="V2228" i="10"/>
  <c r="V2187" i="10"/>
  <c r="V2193" i="10"/>
  <c r="V2192" i="10"/>
  <c r="V2185" i="10"/>
  <c r="V2189" i="10"/>
  <c r="V2147" i="10"/>
  <c r="V2153" i="10"/>
  <c r="V2152" i="10"/>
  <c r="V2145" i="10"/>
  <c r="F311" i="13" s="1"/>
  <c r="V2149" i="10"/>
  <c r="V2106" i="10"/>
  <c r="V2112" i="10"/>
  <c r="V2111" i="10"/>
  <c r="V2105" i="10"/>
  <c r="V2108" i="10"/>
  <c r="V2017" i="10"/>
  <c r="V2023" i="10"/>
  <c r="V2022" i="10"/>
  <c r="V2015" i="10"/>
  <c r="V2019" i="10"/>
  <c r="V1986" i="10"/>
  <c r="V1992" i="10"/>
  <c r="V1991" i="10"/>
  <c r="V1985" i="10"/>
  <c r="V1988" i="10"/>
  <c r="V1947" i="10"/>
  <c r="V1953" i="10"/>
  <c r="V1952" i="10"/>
  <c r="V1945" i="10"/>
  <c r="V1949" i="10"/>
  <c r="V1907" i="10"/>
  <c r="V1913" i="10"/>
  <c r="V1912" i="10"/>
  <c r="V1905" i="10"/>
  <c r="V1909" i="10"/>
  <c r="V1806" i="10"/>
  <c r="V1812" i="10"/>
  <c r="V1811" i="10"/>
  <c r="V1805" i="10"/>
  <c r="V1808" i="10"/>
  <c r="V1716" i="10"/>
  <c r="V1722" i="10"/>
  <c r="V1721" i="10"/>
  <c r="V1715" i="10"/>
  <c r="V1718" i="10"/>
  <c r="V1607" i="10"/>
  <c r="V1605" i="10"/>
  <c r="V1606" i="10"/>
  <c r="V1602" i="10"/>
  <c r="V1609" i="10"/>
  <c r="V1184" i="10"/>
  <c r="V1186" i="10"/>
  <c r="V1178" i="10"/>
  <c r="V1181" i="10"/>
  <c r="V1177" i="10"/>
  <c r="V1182" i="10"/>
  <c r="V1036" i="10"/>
  <c r="V1034" i="10"/>
  <c r="V1035" i="10"/>
  <c r="V1031" i="10"/>
  <c r="V1038" i="10"/>
  <c r="V3499" i="10"/>
  <c r="V3501" i="10"/>
  <c r="V3495" i="10"/>
  <c r="V3494" i="10"/>
  <c r="V3502" i="10"/>
  <c r="V3505" i="10"/>
  <c r="V3171" i="10"/>
  <c r="V3173" i="10"/>
  <c r="V3176" i="10"/>
  <c r="V3168" i="10"/>
  <c r="V3175" i="10"/>
  <c r="V2949" i="10"/>
  <c r="V2944" i="10"/>
  <c r="V2950" i="10"/>
  <c r="V2945" i="10"/>
  <c r="V2948" i="10"/>
  <c r="V2815" i="10"/>
  <c r="V2813" i="10"/>
  <c r="V2816" i="10"/>
  <c r="V2809" i="10"/>
  <c r="V2811" i="10"/>
  <c r="V782" i="10"/>
  <c r="V784" i="10"/>
  <c r="V776" i="10"/>
  <c r="V779" i="10"/>
  <c r="V775" i="10"/>
  <c r="F464" i="13" s="1"/>
  <c r="V780" i="10"/>
  <c r="P677" i="10"/>
  <c r="V685" i="10"/>
  <c r="V688" i="10"/>
  <c r="V680" i="10"/>
  <c r="V677" i="10"/>
  <c r="V681" i="10"/>
  <c r="P625" i="10"/>
  <c r="V632" i="10"/>
  <c r="V637" i="10"/>
  <c r="V628" i="10"/>
  <c r="V625" i="10"/>
  <c r="V627" i="10"/>
  <c r="V585" i="10"/>
  <c r="V578" i="10"/>
  <c r="V580" i="10"/>
  <c r="V576" i="10"/>
  <c r="V583" i="10"/>
  <c r="V3893" i="10"/>
  <c r="V3896" i="10"/>
  <c r="V3900" i="10"/>
  <c r="V3904" i="10"/>
  <c r="V3891" i="10"/>
  <c r="V3898" i="10"/>
  <c r="V3522" i="10"/>
  <c r="V3524" i="10"/>
  <c r="V3521" i="10"/>
  <c r="V3529" i="10"/>
  <c r="V3519" i="10"/>
  <c r="F24" i="13" s="1"/>
  <c r="V3528" i="10"/>
  <c r="V1579" i="10"/>
  <c r="V1577" i="10"/>
  <c r="V1576" i="10"/>
  <c r="V1575" i="10"/>
  <c r="V1581" i="10"/>
  <c r="V2558" i="10"/>
  <c r="V2550" i="10"/>
  <c r="V2553" i="10"/>
  <c r="V2554" i="10"/>
  <c r="V2548" i="10"/>
  <c r="V2551" i="10"/>
  <c r="V2300" i="10"/>
  <c r="V2299" i="10"/>
  <c r="V2298" i="10"/>
  <c r="V2839" i="10"/>
  <c r="V2841" i="10"/>
  <c r="V2842" i="10"/>
  <c r="V2836" i="10"/>
  <c r="V2838" i="10"/>
  <c r="V377" i="10"/>
  <c r="E55" i="24" s="1"/>
  <c r="V378" i="10"/>
  <c r="V375" i="10"/>
  <c r="F122" i="13" s="1"/>
  <c r="V379" i="10"/>
  <c r="V4746" i="10"/>
  <c r="V4745" i="10"/>
  <c r="V4742" i="10"/>
  <c r="F280" i="13" s="1"/>
  <c r="V4744" i="10"/>
  <c r="V4650" i="10"/>
  <c r="V4649" i="10"/>
  <c r="V4646" i="10"/>
  <c r="V4648" i="10"/>
  <c r="V4567" i="10"/>
  <c r="V4566" i="10"/>
  <c r="V4562" i="10"/>
  <c r="F165" i="13" s="1"/>
  <c r="V4565" i="10"/>
  <c r="V726" i="10"/>
  <c r="V724" i="10"/>
  <c r="V727" i="10"/>
  <c r="V719" i="10"/>
  <c r="V716" i="10"/>
  <c r="V728" i="10"/>
  <c r="V723" i="10"/>
  <c r="V720" i="10"/>
  <c r="V108" i="10"/>
  <c r="V110" i="10"/>
  <c r="V109" i="10"/>
  <c r="V105" i="10"/>
  <c r="V165" i="10"/>
  <c r="F42" i="13" s="1"/>
  <c r="V1122" i="10"/>
  <c r="V824" i="10"/>
  <c r="V822" i="10"/>
  <c r="V823" i="10"/>
  <c r="V819" i="10"/>
  <c r="V826" i="10"/>
  <c r="V4509" i="10"/>
  <c r="V4507" i="10"/>
  <c r="V4249" i="10"/>
  <c r="V4151" i="10"/>
  <c r="V4055" i="10"/>
  <c r="V4047" i="10"/>
  <c r="V3943" i="10"/>
  <c r="V3935" i="10"/>
  <c r="V3885" i="10"/>
  <c r="V3886" i="10"/>
  <c r="V3829" i="10"/>
  <c r="V3830" i="10"/>
  <c r="V3749" i="10"/>
  <c r="V3741" i="10"/>
  <c r="V3535" i="10"/>
  <c r="V3537" i="10"/>
  <c r="V3534" i="10"/>
  <c r="V3542" i="10"/>
  <c r="V3532" i="10"/>
  <c r="V3541" i="10"/>
  <c r="V2972" i="10"/>
  <c r="V2967" i="10"/>
  <c r="V2820" i="10"/>
  <c r="V2673" i="10"/>
  <c r="V2671" i="10"/>
  <c r="V2679" i="10"/>
  <c r="V2678" i="10"/>
  <c r="V2670" i="10"/>
  <c r="F447" i="13" s="1"/>
  <c r="V2675" i="10"/>
  <c r="V2584" i="10"/>
  <c r="V2582" i="10"/>
  <c r="F482" i="13" s="1"/>
  <c r="V2590" i="10"/>
  <c r="V2589" i="10"/>
  <c r="V2581" i="10"/>
  <c r="V2586" i="10"/>
  <c r="V2483" i="10"/>
  <c r="V2489" i="10"/>
  <c r="V2498" i="10"/>
  <c r="V2486" i="10"/>
  <c r="V2495" i="10"/>
  <c r="V2503" i="10"/>
  <c r="V2482" i="10"/>
  <c r="V2490" i="10"/>
  <c r="V2494" i="10"/>
  <c r="V2453" i="10"/>
  <c r="V2451" i="10"/>
  <c r="V2459" i="10"/>
  <c r="V2456" i="10"/>
  <c r="V2449" i="10"/>
  <c r="V2455" i="10"/>
  <c r="V2365" i="10"/>
  <c r="V2363" i="10"/>
  <c r="V2371" i="10"/>
  <c r="V2368" i="10"/>
  <c r="V2361" i="10"/>
  <c r="V2367" i="10"/>
  <c r="V2276" i="10"/>
  <c r="V2282" i="10"/>
  <c r="V2281" i="10"/>
  <c r="V2275" i="10"/>
  <c r="F8" i="13" s="1"/>
  <c r="V2278" i="10"/>
  <c r="V2227" i="10"/>
  <c r="V2206" i="10"/>
  <c r="V2212" i="10"/>
  <c r="V2211" i="10"/>
  <c r="V2205" i="10"/>
  <c r="V2208" i="10"/>
  <c r="V2188" i="10"/>
  <c r="V2166" i="10"/>
  <c r="V2172" i="10"/>
  <c r="V2171" i="10"/>
  <c r="V2165" i="10"/>
  <c r="F319" i="13" s="1"/>
  <c r="V2168" i="10"/>
  <c r="V2148" i="10"/>
  <c r="V2126" i="10"/>
  <c r="V2132" i="10"/>
  <c r="V2131" i="10"/>
  <c r="V2125" i="10"/>
  <c r="V2128" i="10"/>
  <c r="V2107" i="10"/>
  <c r="V2087" i="10"/>
  <c r="V2093" i="10"/>
  <c r="V2088" i="10"/>
  <c r="V2094" i="10"/>
  <c r="E88" i="24" s="1"/>
  <c r="V2091" i="10"/>
  <c r="V2018" i="10"/>
  <c r="V2006" i="10"/>
  <c r="V2012" i="10"/>
  <c r="V2011" i="10"/>
  <c r="V2005" i="10"/>
  <c r="V2008" i="10"/>
  <c r="V1987" i="10"/>
  <c r="V1966" i="10"/>
  <c r="V1972" i="10"/>
  <c r="V1971" i="10"/>
  <c r="V1965" i="10"/>
  <c r="F325" i="13" s="1"/>
  <c r="V1968" i="10"/>
  <c r="V1948" i="10"/>
  <c r="V1927" i="10"/>
  <c r="V1933" i="10"/>
  <c r="V1932" i="10"/>
  <c r="V1925" i="10"/>
  <c r="V1929" i="10"/>
  <c r="V1908" i="10"/>
  <c r="V1856" i="10"/>
  <c r="V1862" i="10"/>
  <c r="V1861" i="10"/>
  <c r="V1855" i="10"/>
  <c r="V1858" i="10"/>
  <c r="V1807" i="10"/>
  <c r="V1787" i="10"/>
  <c r="V1793" i="10"/>
  <c r="V1792" i="10"/>
  <c r="V1785" i="10"/>
  <c r="V1789" i="10"/>
  <c r="V1717" i="10"/>
  <c r="V1637" i="10"/>
  <c r="V1631" i="10"/>
  <c r="V1632" i="10"/>
  <c r="V1629" i="10"/>
  <c r="F277" i="13" s="1"/>
  <c r="V1635" i="10"/>
  <c r="V1610" i="10"/>
  <c r="V1456" i="10"/>
  <c r="V1454" i="10"/>
  <c r="F454" i="13" s="1"/>
  <c r="V1462" i="10"/>
  <c r="V1461" i="10"/>
  <c r="V1453" i="10"/>
  <c r="V1458" i="10"/>
  <c r="V1369" i="10"/>
  <c r="V1371" i="10"/>
  <c r="V1372" i="10"/>
  <c r="V1366" i="10"/>
  <c r="V1367" i="10"/>
  <c r="V1185" i="10"/>
  <c r="V1039" i="10"/>
  <c r="V3503" i="10"/>
  <c r="V3500" i="10"/>
  <c r="V3192" i="10"/>
  <c r="V3194" i="10"/>
  <c r="V3193" i="10"/>
  <c r="V3188" i="10"/>
  <c r="V3196" i="10"/>
  <c r="V3174" i="10"/>
  <c r="V3130" i="10"/>
  <c r="V3136" i="10"/>
  <c r="V3135" i="10"/>
  <c r="V3128" i="10"/>
  <c r="V3134" i="10"/>
  <c r="V2946" i="10"/>
  <c r="V2905" i="10"/>
  <c r="V2903" i="10"/>
  <c r="V2906" i="10"/>
  <c r="V2899" i="10"/>
  <c r="V2901" i="10"/>
  <c r="V2814" i="10"/>
  <c r="V2731" i="10"/>
  <c r="V2728" i="10"/>
  <c r="V2735" i="10"/>
  <c r="V2730" i="10"/>
  <c r="V2736" i="10"/>
  <c r="V783" i="10"/>
  <c r="V684" i="10"/>
  <c r="V689" i="10"/>
  <c r="V633" i="10"/>
  <c r="V636" i="10"/>
  <c r="V584" i="10"/>
  <c r="V544" i="10"/>
  <c r="V542" i="10"/>
  <c r="V541" i="10"/>
  <c r="V538" i="10"/>
  <c r="V382" i="10"/>
  <c r="V383" i="10"/>
  <c r="F123" i="13" s="1"/>
  <c r="V380" i="10"/>
  <c r="E56" i="24" s="1"/>
  <c r="V219" i="10"/>
  <c r="V217" i="10"/>
  <c r="V216" i="10"/>
  <c r="V212" i="10"/>
  <c r="V155" i="10"/>
  <c r="V153" i="10"/>
  <c r="V152" i="10"/>
  <c r="V148" i="10"/>
  <c r="V4418" i="10"/>
  <c r="F271" i="13" s="1"/>
  <c r="V4421" i="10"/>
  <c r="V4424" i="10"/>
  <c r="V4420" i="10"/>
  <c r="V3902" i="10"/>
  <c r="V3894" i="10"/>
  <c r="V3525" i="10"/>
  <c r="V3520" i="10"/>
  <c r="V2621" i="10"/>
  <c r="V2625" i="10"/>
  <c r="V2624" i="10"/>
  <c r="V2622" i="10"/>
  <c r="V2617" i="10"/>
  <c r="V2619" i="10"/>
  <c r="V1580" i="10"/>
  <c r="V1077" i="10"/>
  <c r="V1078" i="10"/>
  <c r="V2555" i="10"/>
  <c r="V2837" i="10"/>
  <c r="V805" i="10"/>
  <c r="V807" i="10"/>
  <c r="V799" i="10"/>
  <c r="V800" i="10"/>
  <c r="V797" i="10"/>
  <c r="F448" i="13" s="1"/>
  <c r="V804" i="10"/>
  <c r="V3379" i="10"/>
  <c r="V3381" i="10"/>
  <c r="V3378" i="10"/>
  <c r="V3386" i="10"/>
  <c r="V3376" i="10"/>
  <c r="V3377" i="10"/>
  <c r="V3382" i="10"/>
  <c r="V4795" i="10"/>
  <c r="V4794" i="10"/>
  <c r="V4790" i="10"/>
  <c r="V4793" i="10"/>
  <c r="V4699" i="10"/>
  <c r="V4698" i="10"/>
  <c r="V4694" i="10"/>
  <c r="V4697" i="10"/>
  <c r="V4603" i="10"/>
  <c r="V4602" i="10"/>
  <c r="V4598" i="10"/>
  <c r="F232" i="13" s="1"/>
  <c r="V4601" i="10"/>
  <c r="V4379" i="10"/>
  <c r="V4381" i="10"/>
  <c r="V4380" i="10"/>
  <c r="V4376" i="10"/>
  <c r="F226" i="13" s="1"/>
  <c r="V4377" i="10"/>
  <c r="V2803" i="10"/>
  <c r="V2805" i="10"/>
  <c r="V2806" i="10"/>
  <c r="V2800" i="10"/>
  <c r="V2802" i="10"/>
  <c r="V520" i="10"/>
  <c r="V514" i="10"/>
  <c r="V4645" i="10"/>
  <c r="V4640" i="10"/>
  <c r="V4620" i="10"/>
  <c r="V4616" i="10"/>
  <c r="F262" i="13" s="1"/>
  <c r="V3702" i="10"/>
  <c r="V3701" i="10"/>
  <c r="V3624" i="10"/>
  <c r="V3623" i="10"/>
  <c r="V3546" i="10"/>
  <c r="V3545" i="10"/>
  <c r="V3364" i="10"/>
  <c r="V3363" i="10"/>
  <c r="V3006" i="10"/>
  <c r="V3010" i="10"/>
  <c r="V3005" i="10"/>
  <c r="V3013" i="10"/>
  <c r="V3004" i="10"/>
  <c r="V3009" i="10"/>
  <c r="V313" i="10"/>
  <c r="V370" i="10"/>
  <c r="V4637" i="10"/>
  <c r="V4613" i="10"/>
  <c r="V4589" i="10"/>
  <c r="V4571" i="10"/>
  <c r="V4559" i="10"/>
  <c r="V4543" i="10"/>
  <c r="V4398" i="10"/>
  <c r="V4370" i="10"/>
  <c r="V4328" i="10"/>
  <c r="V4294" i="10"/>
  <c r="V4293" i="10"/>
  <c r="V4200" i="10"/>
  <c r="V4197" i="10"/>
  <c r="V4105" i="10"/>
  <c r="V4102" i="10"/>
  <c r="V3645" i="10"/>
  <c r="V3641" i="10"/>
  <c r="V3637" i="10"/>
  <c r="V3280" i="10"/>
  <c r="V3281" i="10"/>
  <c r="V3240" i="10"/>
  <c r="V3241" i="10"/>
  <c r="V3200" i="10"/>
  <c r="V3201" i="10"/>
  <c r="V3160" i="10"/>
  <c r="V3161" i="10"/>
  <c r="V3124" i="10"/>
  <c r="V3119" i="10"/>
  <c r="V3074" i="10"/>
  <c r="V3079" i="10"/>
  <c r="V3071" i="10"/>
  <c r="V2893" i="10"/>
  <c r="V2892" i="10"/>
  <c r="V2754" i="10"/>
  <c r="V2753" i="10"/>
  <c r="V1540" i="10"/>
  <c r="V1541" i="10"/>
  <c r="V1295" i="10"/>
  <c r="V1296" i="10"/>
  <c r="V1244" i="10"/>
  <c r="V1251" i="10"/>
  <c r="V967" i="10"/>
  <c r="V966" i="10"/>
  <c r="V923" i="10"/>
  <c r="V920" i="10"/>
  <c r="V4552" i="10"/>
  <c r="V3815" i="10"/>
  <c r="V3809" i="10"/>
  <c r="V3807" i="10"/>
  <c r="V3802" i="10"/>
  <c r="V3801" i="10"/>
  <c r="V3798" i="10"/>
  <c r="V3784" i="10"/>
  <c r="V3782" i="10"/>
  <c r="V3791" i="10"/>
  <c r="V3603" i="10"/>
  <c r="V3597" i="10"/>
  <c r="V3602" i="10"/>
  <c r="V3423" i="10"/>
  <c r="V3421" i="10"/>
  <c r="V3415" i="10"/>
  <c r="V2925" i="10"/>
  <c r="V2918" i="10"/>
  <c r="V2868" i="10"/>
  <c r="V2865" i="10"/>
  <c r="V2772" i="10"/>
  <c r="V2767" i="10"/>
  <c r="V2706" i="10"/>
  <c r="V2703" i="10"/>
  <c r="V507" i="10"/>
  <c r="F258" i="13" s="1"/>
  <c r="V327" i="10"/>
  <c r="V251" i="10"/>
  <c r="V187" i="10"/>
  <c r="V123" i="10"/>
  <c r="V3408" i="10"/>
  <c r="V3411" i="10"/>
  <c r="V3403" i="10"/>
  <c r="V1467" i="10"/>
  <c r="V1470" i="10"/>
  <c r="V1101" i="10"/>
  <c r="V1100" i="10"/>
  <c r="V2530" i="10"/>
  <c r="V2529" i="10"/>
  <c r="V2312" i="10"/>
  <c r="V2308" i="10"/>
  <c r="V2314" i="10"/>
  <c r="V2311" i="10"/>
  <c r="V2306" i="10"/>
  <c r="V2316" i="10"/>
  <c r="V4368" i="10"/>
  <c r="V4367" i="10"/>
  <c r="V4363" i="10"/>
  <c r="F179" i="13" s="1"/>
  <c r="V4317" i="10"/>
  <c r="V4316" i="10"/>
  <c r="V4313" i="10"/>
  <c r="F113" i="13" s="1"/>
  <c r="V4227" i="10"/>
  <c r="V4225" i="10"/>
  <c r="V4228" i="10"/>
  <c r="V4220" i="10"/>
  <c r="V4217" i="10"/>
  <c r="V4221" i="10"/>
  <c r="V3850" i="10"/>
  <c r="F82" i="13" s="1"/>
  <c r="V3853" i="10"/>
  <c r="V3857" i="10"/>
  <c r="V3861" i="10"/>
  <c r="V3849" i="10"/>
  <c r="V3855" i="10"/>
  <c r="V3716" i="10"/>
  <c r="V3717" i="10"/>
  <c r="V3721" i="10"/>
  <c r="V3725" i="10"/>
  <c r="V3714" i="10"/>
  <c r="V3719" i="10"/>
  <c r="V1478" i="10"/>
  <c r="V1476" i="10"/>
  <c r="F462" i="13" s="1"/>
  <c r="V1484" i="10"/>
  <c r="V1483" i="10"/>
  <c r="V1475" i="10"/>
  <c r="V1480" i="10"/>
  <c r="V1289" i="10"/>
  <c r="V1291" i="10"/>
  <c r="V1290" i="10"/>
  <c r="V1285" i="10"/>
  <c r="V1287" i="10"/>
  <c r="V3560" i="10"/>
  <c r="V3561" i="10"/>
  <c r="V3565" i="10"/>
  <c r="V3569" i="10"/>
  <c r="V3558" i="10"/>
  <c r="V3563" i="10"/>
  <c r="V2176" i="10"/>
  <c r="V2182" i="10"/>
  <c r="V2181" i="10"/>
  <c r="V2175" i="10"/>
  <c r="F327" i="13" s="1"/>
  <c r="V2177" i="10"/>
  <c r="V2097" i="10"/>
  <c r="V2103" i="10"/>
  <c r="V2102" i="10"/>
  <c r="V2095" i="10"/>
  <c r="V2098" i="10"/>
  <c r="V1982" i="10"/>
  <c r="V1975" i="10"/>
  <c r="V1314" i="10"/>
  <c r="V1312" i="10"/>
  <c r="V563" i="10"/>
  <c r="V556" i="10"/>
  <c r="V223" i="10"/>
  <c r="V220" i="10"/>
  <c r="V102" i="10"/>
  <c r="V98" i="10"/>
  <c r="V1392" i="10"/>
  <c r="V1390" i="10"/>
  <c r="V1175" i="10"/>
  <c r="V1166" i="10"/>
  <c r="V835" i="10"/>
  <c r="V831" i="10"/>
  <c r="V832" i="10"/>
  <c r="V828" i="10"/>
  <c r="V836" i="10"/>
  <c r="V3014" i="10"/>
  <c r="V2666" i="10"/>
  <c r="V2659" i="10"/>
  <c r="F467" i="13" s="1"/>
  <c r="V2594" i="10"/>
  <c r="V2592" i="10"/>
  <c r="F485" i="13" s="1"/>
  <c r="V1322" i="10"/>
  <c r="V1327" i="10"/>
  <c r="V1326" i="10"/>
  <c r="V1321" i="10"/>
  <c r="V1323" i="10"/>
  <c r="V1066" i="10"/>
  <c r="V1065" i="10"/>
  <c r="V947" i="10"/>
  <c r="V937" i="10"/>
  <c r="V2524" i="10"/>
  <c r="V2516" i="10"/>
  <c r="F503" i="13" s="1"/>
  <c r="V2264" i="10"/>
  <c r="V2257" i="10"/>
  <c r="V2074" i="10"/>
  <c r="V2072" i="10"/>
  <c r="V2064" i="10"/>
  <c r="V2059" i="10"/>
  <c r="V2052" i="10"/>
  <c r="V2051" i="10"/>
  <c r="V1798" i="10"/>
  <c r="V1800" i="10"/>
  <c r="V1775" i="10"/>
  <c r="V1780" i="10"/>
  <c r="V1755" i="10"/>
  <c r="V1760" i="10"/>
  <c r="V1749" i="10"/>
  <c r="V1750" i="10"/>
  <c r="V1729" i="10"/>
  <c r="V1730" i="10"/>
  <c r="V1744" i="10"/>
  <c r="V1738" i="10"/>
  <c r="V751" i="10"/>
  <c r="V744" i="10"/>
  <c r="V281" i="10"/>
  <c r="V292" i="10"/>
  <c r="V285" i="10"/>
  <c r="F497" i="13" s="1"/>
  <c r="V283" i="10"/>
  <c r="V4129" i="10"/>
  <c r="V4126" i="10"/>
  <c r="V3260" i="10"/>
  <c r="V3261" i="10"/>
  <c r="V3181" i="10"/>
  <c r="V3182" i="10"/>
  <c r="V3100" i="10"/>
  <c r="V3105" i="10"/>
  <c r="V3097" i="10"/>
  <c r="V2431" i="10"/>
  <c r="V2432" i="10"/>
  <c r="V2198" i="10"/>
  <c r="V2199" i="10"/>
  <c r="V2157" i="10"/>
  <c r="V2158" i="10"/>
  <c r="V2117" i="10"/>
  <c r="V2118" i="10"/>
  <c r="V2077" i="10"/>
  <c r="V2078" i="10"/>
  <c r="V1998" i="10"/>
  <c r="V1999" i="10"/>
  <c r="V1957" i="10"/>
  <c r="V1958" i="10"/>
  <c r="V1917" i="10"/>
  <c r="V1918" i="10"/>
  <c r="V1818" i="10"/>
  <c r="V1819" i="10"/>
  <c r="V1618" i="10"/>
  <c r="V1617" i="10"/>
  <c r="V1207" i="10"/>
  <c r="V1204" i="10"/>
  <c r="V320" i="10"/>
  <c r="V90" i="10"/>
  <c r="V1218" i="10"/>
  <c r="V1214" i="10"/>
  <c r="V1382" i="10"/>
  <c r="V1383" i="10"/>
  <c r="V3220" i="10"/>
  <c r="V3221" i="10"/>
  <c r="V3140" i="10"/>
  <c r="V3141" i="10"/>
  <c r="V3048" i="10"/>
  <c r="V3053" i="10"/>
  <c r="V3045" i="10"/>
  <c r="V2475" i="10"/>
  <c r="V2473" i="10"/>
  <c r="V2476" i="10"/>
  <c r="V2477" i="10"/>
  <c r="V2216" i="10"/>
  <c r="V2222" i="10"/>
  <c r="V2221" i="10"/>
  <c r="V2215" i="10"/>
  <c r="F415" i="13" s="1"/>
  <c r="V2218" i="10"/>
  <c r="V2137" i="10"/>
  <c r="V2143" i="10"/>
  <c r="V2142" i="10"/>
  <c r="V2135" i="10"/>
  <c r="V2139" i="10"/>
  <c r="V2036" i="10"/>
  <c r="V2042" i="10"/>
  <c r="V2041" i="10"/>
  <c r="V2035" i="10"/>
  <c r="V2038" i="10"/>
  <c r="V1020" i="10"/>
  <c r="V1013" i="10"/>
  <c r="V389" i="10"/>
  <c r="V385" i="10"/>
  <c r="V128" i="10"/>
  <c r="V124" i="10"/>
  <c r="V3456" i="10"/>
  <c r="V3454" i="10"/>
  <c r="V1553" i="10"/>
  <c r="V1548" i="10"/>
  <c r="V957" i="10"/>
  <c r="V952" i="10"/>
  <c r="V948" i="10"/>
  <c r="V892" i="10"/>
  <c r="V884" i="10"/>
  <c r="V885" i="10"/>
  <c r="V882" i="10"/>
  <c r="V795" i="10"/>
  <c r="V787" i="10"/>
  <c r="V790" i="10"/>
  <c r="V786" i="10"/>
  <c r="F468" i="13" s="1"/>
  <c r="V4764" i="10"/>
  <c r="V4760" i="10"/>
  <c r="V4632" i="10"/>
  <c r="V4628" i="10"/>
  <c r="V4585" i="10"/>
  <c r="V4580" i="10"/>
  <c r="F217" i="13" s="1"/>
  <c r="V3651" i="10"/>
  <c r="V3649" i="10"/>
  <c r="V3573" i="10"/>
  <c r="V3571" i="10"/>
  <c r="V3392" i="10"/>
  <c r="V3389" i="10"/>
  <c r="V2377" i="10"/>
  <c r="F304" i="13" s="1"/>
  <c r="V2372" i="10"/>
  <c r="V1490" i="10"/>
  <c r="V1488" i="10"/>
  <c r="V1496" i="10"/>
  <c r="V1493" i="10"/>
  <c r="V1486" i="10"/>
  <c r="V1492" i="10"/>
  <c r="V1411" i="10"/>
  <c r="V1413" i="10"/>
  <c r="V1412" i="10"/>
  <c r="V1416" i="10"/>
  <c r="V1409" i="10"/>
  <c r="V3061" i="10"/>
  <c r="V3066" i="10"/>
  <c r="V3058" i="10"/>
  <c r="V2847" i="10"/>
  <c r="V2846" i="10"/>
  <c r="V1684" i="10"/>
  <c r="V1691" i="10"/>
  <c r="V1683" i="10"/>
  <c r="V1648" i="10"/>
  <c r="V1649" i="10"/>
  <c r="V29" i="10"/>
  <c r="V50" i="10"/>
  <c r="F144" i="13" s="1"/>
  <c r="V65" i="10"/>
  <c r="V28" i="10"/>
  <c r="F114" i="13" s="1"/>
  <c r="V32" i="10"/>
  <c r="V33" i="10"/>
  <c r="V13" i="10"/>
  <c r="E84" i="24" s="1"/>
  <c r="V27" i="10"/>
  <c r="V22" i="10"/>
  <c r="F107" i="13" s="1"/>
  <c r="V23" i="10"/>
  <c r="V21" i="10"/>
  <c r="V26" i="10"/>
  <c r="V83" i="10"/>
  <c r="V136" i="10"/>
  <c r="V139" i="10"/>
  <c r="V135" i="10"/>
  <c r="V132" i="10"/>
  <c r="V138" i="10"/>
  <c r="V201" i="10"/>
  <c r="V197" i="10"/>
  <c r="F46" i="13" s="1"/>
  <c r="V200" i="10"/>
  <c r="V196" i="10"/>
  <c r="V203" i="10"/>
  <c r="V25" i="10"/>
  <c r="V24" i="10"/>
  <c r="V79" i="10"/>
  <c r="V133" i="10"/>
  <c r="V134" i="10"/>
  <c r="F37" i="13" s="1"/>
  <c r="V168" i="10"/>
  <c r="V169" i="10"/>
  <c r="V167" i="10"/>
  <c r="V164" i="10"/>
  <c r="V170" i="10"/>
  <c r="V171" i="10"/>
  <c r="V198" i="10"/>
  <c r="V199" i="10"/>
  <c r="V82" i="10"/>
  <c r="V78" i="10"/>
  <c r="V81" i="10"/>
  <c r="V77" i="10"/>
  <c r="F106" i="13" s="1"/>
  <c r="V202" i="10"/>
  <c r="V230" i="10"/>
  <c r="V234" i="10"/>
  <c r="V235" i="10"/>
  <c r="V267" i="10"/>
  <c r="V271" i="10"/>
  <c r="V277" i="10"/>
  <c r="V268" i="10"/>
  <c r="V274" i="10"/>
  <c r="V346" i="10"/>
  <c r="V391" i="10"/>
  <c r="F126" i="13" s="1"/>
  <c r="V393" i="10"/>
  <c r="V413" i="10"/>
  <c r="V416" i="10"/>
  <c r="V445" i="10"/>
  <c r="V444" i="10"/>
  <c r="V476" i="10"/>
  <c r="V480" i="10"/>
  <c r="V481" i="10"/>
  <c r="V1407" i="10"/>
  <c r="V1403" i="10"/>
  <c r="V1404" i="10"/>
  <c r="V1400" i="10"/>
  <c r="V1355" i="10"/>
  <c r="V1351" i="10"/>
  <c r="V1356" i="10"/>
  <c r="V4454" i="10"/>
  <c r="V4458" i="10"/>
  <c r="V4452" i="10"/>
  <c r="V4459" i="10"/>
  <c r="V4496" i="10"/>
  <c r="V4501" i="10"/>
  <c r="V4499" i="10"/>
  <c r="V4500" i="10"/>
  <c r="V4534" i="10"/>
  <c r="V4535" i="10"/>
  <c r="V4532" i="10"/>
  <c r="V1055" i="10"/>
  <c r="V1050" i="10"/>
  <c r="V1054" i="10"/>
  <c r="V1903" i="10"/>
  <c r="V1898" i="10"/>
  <c r="V1904" i="10"/>
  <c r="V1771" i="10"/>
  <c r="V1772" i="10"/>
  <c r="V1770" i="10"/>
  <c r="V4803" i="10"/>
  <c r="V4807" i="10"/>
  <c r="V4780" i="10"/>
  <c r="V4779" i="10"/>
  <c r="V4783" i="10"/>
  <c r="V4756" i="10"/>
  <c r="V4755" i="10"/>
  <c r="V4732" i="10"/>
  <c r="V4735" i="10"/>
  <c r="V4708" i="10"/>
  <c r="V4711" i="10"/>
  <c r="V4683" i="10"/>
  <c r="V4686" i="10"/>
  <c r="V4659" i="10"/>
  <c r="V4663" i="10"/>
  <c r="V4660" i="10"/>
  <c r="V51" i="10"/>
  <c r="V55" i="10"/>
  <c r="V107" i="10"/>
  <c r="F111" i="13" s="1"/>
  <c r="V111" i="10"/>
  <c r="V228" i="10"/>
  <c r="V232" i="10"/>
  <c r="V229" i="10"/>
  <c r="F50" i="13" s="1"/>
  <c r="V233" i="10"/>
  <c r="V266" i="10"/>
  <c r="V269" i="10"/>
  <c r="F147" i="13" s="1"/>
  <c r="V270" i="10"/>
  <c r="V275" i="10"/>
  <c r="V279" i="10"/>
  <c r="V272" i="10"/>
  <c r="V276" i="10"/>
  <c r="V280" i="10"/>
  <c r="V314" i="10"/>
  <c r="F96" i="13" s="1"/>
  <c r="V318" i="10"/>
  <c r="V340" i="10"/>
  <c r="V344" i="10"/>
  <c r="V341" i="10"/>
  <c r="V345" i="10"/>
  <c r="V369" i="10"/>
  <c r="V373" i="10"/>
  <c r="V390" i="10"/>
  <c r="E59" i="24" s="1"/>
  <c r="V395" i="10"/>
  <c r="V392" i="10"/>
  <c r="V412" i="10"/>
  <c r="F131" i="13" s="1"/>
  <c r="V415" i="10"/>
  <c r="V414" i="10"/>
  <c r="E125" i="24" s="1"/>
  <c r="V442" i="10"/>
  <c r="V449" i="10"/>
  <c r="V447" i="10"/>
  <c r="V446" i="10"/>
  <c r="V474" i="10"/>
  <c r="V478" i="10"/>
  <c r="V475" i="10"/>
  <c r="F224" i="13" s="1"/>
  <c r="V479" i="10"/>
  <c r="V1399" i="10"/>
  <c r="V1405" i="10"/>
  <c r="V1401" i="10"/>
  <c r="V1406" i="10"/>
  <c r="V1402" i="10"/>
  <c r="V1348" i="10"/>
  <c r="V1353" i="10"/>
  <c r="V1349" i="10"/>
  <c r="V1354" i="10"/>
  <c r="V1350" i="10"/>
  <c r="V1125" i="10"/>
  <c r="V1129" i="10"/>
  <c r="V1124" i="10"/>
  <c r="V4461" i="10"/>
  <c r="V4456" i="10"/>
  <c r="V4460" i="10"/>
  <c r="V4457" i="10"/>
  <c r="V4455" i="10"/>
  <c r="V4494" i="10"/>
  <c r="V4498" i="10"/>
  <c r="V4493" i="10"/>
  <c r="V4492" i="10"/>
  <c r="V4495" i="10"/>
  <c r="V4537" i="10"/>
  <c r="V4536" i="10"/>
  <c r="V4541" i="10"/>
  <c r="V4540" i="10"/>
  <c r="V4533" i="10"/>
  <c r="V1049" i="10"/>
  <c r="V1051" i="10"/>
  <c r="V1056" i="10"/>
  <c r="V1052" i="10"/>
  <c r="V1057" i="10"/>
  <c r="V821" i="10"/>
  <c r="V825" i="10"/>
  <c r="V820" i="10"/>
  <c r="V1896" i="10"/>
  <c r="V1901" i="10"/>
  <c r="V1895" i="10"/>
  <c r="V1900" i="10"/>
  <c r="V1897" i="10"/>
  <c r="V1774" i="10"/>
  <c r="V1767" i="10"/>
  <c r="V1765" i="10"/>
  <c r="V1769" i="10"/>
  <c r="V1768" i="10"/>
  <c r="V4802" i="10"/>
  <c r="V4806" i="10"/>
  <c r="V4805" i="10"/>
  <c r="V4778" i="10"/>
  <c r="V4782" i="10"/>
  <c r="V4754" i="10"/>
  <c r="V4758" i="10"/>
  <c r="V4757" i="10"/>
  <c r="V4730" i="10"/>
  <c r="V4734" i="10"/>
  <c r="V4733" i="10"/>
  <c r="V4706" i="10"/>
  <c r="F228" i="13" s="1"/>
  <c r="V4710" i="10"/>
  <c r="V4709" i="10"/>
  <c r="V4682" i="10"/>
  <c r="F218" i="13" s="1"/>
  <c r="V4685" i="10"/>
  <c r="V4684" i="10"/>
  <c r="V4658" i="10"/>
  <c r="V4668" i="10"/>
  <c r="V4661" i="10"/>
  <c r="V4665" i="10"/>
  <c r="V4669" i="10"/>
  <c r="V4662" i="10"/>
  <c r="V4636" i="10"/>
  <c r="V4635" i="10"/>
  <c r="F161" i="13" s="1"/>
  <c r="V4612" i="10"/>
  <c r="V4611" i="10"/>
  <c r="V4588" i="10"/>
  <c r="V4587" i="10"/>
  <c r="V4570" i="10"/>
  <c r="V4569" i="10"/>
  <c r="V4558" i="10"/>
  <c r="V4557" i="10"/>
  <c r="V4544" i="10"/>
  <c r="V4548" i="10"/>
  <c r="V4522" i="10"/>
  <c r="V4531" i="10"/>
  <c r="V4525" i="10"/>
  <c r="V4523" i="10"/>
  <c r="V4524" i="10"/>
  <c r="V4502" i="10"/>
  <c r="V4511" i="10"/>
  <c r="V4504" i="10"/>
  <c r="V4506" i="10"/>
  <c r="V4505" i="10"/>
  <c r="V4482" i="10"/>
  <c r="V4483" i="10"/>
  <c r="V4487" i="10"/>
  <c r="V4484" i="10"/>
  <c r="V4485" i="10"/>
  <c r="V4462" i="10"/>
  <c r="V4463" i="10"/>
  <c r="V4465" i="10"/>
  <c r="V4471" i="10"/>
  <c r="V4469" i="10"/>
  <c r="V4442" i="10"/>
  <c r="V4448" i="10"/>
  <c r="V4447" i="10"/>
  <c r="V4449" i="10"/>
  <c r="V4450" i="10"/>
  <c r="V4425" i="10"/>
  <c r="F154" i="13" s="1"/>
  <c r="V4429" i="10"/>
  <c r="V4426" i="10"/>
  <c r="V4430" i="10"/>
  <c r="V4399" i="10"/>
  <c r="V4403" i="10"/>
  <c r="V4383" i="10"/>
  <c r="F231" i="13" s="1"/>
  <c r="V4387" i="10"/>
  <c r="V4384" i="10"/>
  <c r="V4388" i="10"/>
  <c r="V4371" i="10"/>
  <c r="V4375" i="10"/>
  <c r="V4349" i="10"/>
  <c r="V4350" i="10"/>
  <c r="V4354" i="10"/>
  <c r="V4353" i="10"/>
  <c r="V4327" i="10"/>
  <c r="V4326" i="10"/>
  <c r="V4298" i="10"/>
  <c r="V4292" i="10"/>
  <c r="V4296" i="10"/>
  <c r="V4291" i="10"/>
  <c r="V4295" i="10"/>
  <c r="V4243" i="10"/>
  <c r="V4247" i="10"/>
  <c r="V4251" i="10"/>
  <c r="V4248" i="10"/>
  <c r="V4242" i="10"/>
  <c r="V4194" i="10"/>
  <c r="V4198" i="10"/>
  <c r="V4202" i="10"/>
  <c r="V4195" i="10"/>
  <c r="V4199" i="10"/>
  <c r="V4156" i="10"/>
  <c r="V4149" i="10"/>
  <c r="V4153" i="10"/>
  <c r="V4146" i="10"/>
  <c r="V4150" i="10"/>
  <c r="V4099" i="10"/>
  <c r="V4103" i="10"/>
  <c r="V4107" i="10"/>
  <c r="V4100" i="10"/>
  <c r="V4104" i="10"/>
  <c r="V4058" i="10"/>
  <c r="V4056" i="10"/>
  <c r="V4054" i="10"/>
  <c r="V4052" i="10"/>
  <c r="V4050" i="10"/>
  <c r="V4048" i="10"/>
  <c r="V3946" i="10"/>
  <c r="V3944" i="10"/>
  <c r="V3942" i="10"/>
  <c r="V3940" i="10"/>
  <c r="V3938" i="10"/>
  <c r="V3936" i="10"/>
  <c r="V3879" i="10"/>
  <c r="V3883" i="10"/>
  <c r="V3887" i="10"/>
  <c r="V3880" i="10"/>
  <c r="V3888" i="10"/>
  <c r="V3882" i="10"/>
  <c r="V3823" i="10"/>
  <c r="V3827" i="10"/>
  <c r="V3831" i="10"/>
  <c r="V3824" i="10"/>
  <c r="V3832" i="10"/>
  <c r="V3826" i="10"/>
  <c r="V3752" i="10"/>
  <c r="V3750" i="10"/>
  <c r="V3748" i="10"/>
  <c r="V3746" i="10"/>
  <c r="V3744" i="10"/>
  <c r="V3688" i="10"/>
  <c r="F491" i="13" s="1"/>
  <c r="V3692" i="10"/>
  <c r="V3696" i="10"/>
  <c r="V3700" i="10"/>
  <c r="V3693" i="10"/>
  <c r="V3691" i="10"/>
  <c r="V3699" i="10"/>
  <c r="V3648" i="10"/>
  <c r="V3646" i="10"/>
  <c r="V3644" i="10"/>
  <c r="V3642" i="10"/>
  <c r="V3640" i="10"/>
  <c r="V3584" i="10"/>
  <c r="V3595" i="10"/>
  <c r="V3593" i="10"/>
  <c r="V3591" i="10"/>
  <c r="V3589" i="10"/>
  <c r="V3587" i="10"/>
  <c r="V3585" i="10"/>
  <c r="V3544" i="10"/>
  <c r="V3540" i="10"/>
  <c r="V3536" i="10"/>
  <c r="V3543" i="10"/>
  <c r="V3539" i="10"/>
  <c r="V3324" i="10"/>
  <c r="V3334" i="10"/>
  <c r="V3330" i="10"/>
  <c r="V3326" i="10"/>
  <c r="V3333" i="10"/>
  <c r="V3329" i="10"/>
  <c r="V3325" i="10"/>
  <c r="V3286" i="10"/>
  <c r="V3282" i="10"/>
  <c r="V3287" i="10"/>
  <c r="V3283" i="10"/>
  <c r="V3246" i="10"/>
  <c r="V3242" i="10"/>
  <c r="V3247" i="10"/>
  <c r="V3243" i="10"/>
  <c r="V3206" i="10"/>
  <c r="V3202" i="10"/>
  <c r="V3207" i="10"/>
  <c r="V3203" i="10"/>
  <c r="V3166" i="10"/>
  <c r="V3162" i="10"/>
  <c r="V3167" i="10"/>
  <c r="V3163" i="10"/>
  <c r="V3127" i="10"/>
  <c r="V3122" i="10"/>
  <c r="V3126" i="10"/>
  <c r="V3125" i="10"/>
  <c r="V3080" i="10"/>
  <c r="V3076" i="10"/>
  <c r="V3072" i="10"/>
  <c r="V3081" i="10"/>
  <c r="V3077" i="10"/>
  <c r="V3017" i="10"/>
  <c r="V3026" i="10"/>
  <c r="V3022" i="10"/>
  <c r="V3018" i="10"/>
  <c r="V3027" i="10"/>
  <c r="V3023" i="10"/>
  <c r="V3019" i="10"/>
  <c r="V2978" i="10"/>
  <c r="V2974" i="10"/>
  <c r="V2970" i="10"/>
  <c r="V2977" i="10"/>
  <c r="V2973" i="10"/>
  <c r="V2926" i="10"/>
  <c r="V2932" i="10"/>
  <c r="V2928" i="10"/>
  <c r="V2931" i="10"/>
  <c r="V2927" i="10"/>
  <c r="V2898" i="10"/>
  <c r="V2895" i="10"/>
  <c r="V2891" i="10"/>
  <c r="V2854" i="10"/>
  <c r="V2859" i="10"/>
  <c r="V2855" i="10"/>
  <c r="V2860" i="10"/>
  <c r="V2856" i="10"/>
  <c r="V2826" i="10"/>
  <c r="V2822" i="10"/>
  <c r="V2825" i="10"/>
  <c r="V2782" i="10"/>
  <c r="V2785" i="10"/>
  <c r="V2789" i="10"/>
  <c r="V2790" i="10"/>
  <c r="V2788" i="10"/>
  <c r="V2748" i="10"/>
  <c r="V2752" i="10"/>
  <c r="V2747" i="10"/>
  <c r="V2710" i="10"/>
  <c r="V2712" i="10"/>
  <c r="V2717" i="10"/>
  <c r="V2718" i="10"/>
  <c r="V2716" i="10"/>
  <c r="V2680" i="10"/>
  <c r="V2676" i="10"/>
  <c r="V2672" i="10"/>
  <c r="V2677" i="10"/>
  <c r="V2626" i="10"/>
  <c r="F455" i="13" s="1"/>
  <c r="V2634" i="10"/>
  <c r="V2630" i="10"/>
  <c r="V2635" i="10"/>
  <c r="V2631" i="10"/>
  <c r="V2627" i="10"/>
  <c r="V2591" i="10"/>
  <c r="V2587" i="10"/>
  <c r="V2583" i="10"/>
  <c r="V2588" i="10"/>
  <c r="V2537" i="10"/>
  <c r="V2541" i="10"/>
  <c r="V2546" i="10"/>
  <c r="V2538" i="10"/>
  <c r="V2547" i="10"/>
  <c r="V2544" i="10"/>
  <c r="V2493" i="10"/>
  <c r="V2501" i="10"/>
  <c r="V2497" i="10"/>
  <c r="V2492" i="10"/>
  <c r="V2488" i="10"/>
  <c r="V2484" i="10"/>
  <c r="V2500" i="10"/>
  <c r="V2496" i="10"/>
  <c r="V2491" i="10"/>
  <c r="V2487" i="10"/>
  <c r="V2458" i="10"/>
  <c r="V2454" i="10"/>
  <c r="V2450" i="10"/>
  <c r="V2457" i="10"/>
  <c r="V2405" i="10"/>
  <c r="V2413" i="10"/>
  <c r="V2409" i="10"/>
  <c r="V2414" i="10"/>
  <c r="V2410" i="10"/>
  <c r="V2406" i="10"/>
  <c r="V2370" i="10"/>
  <c r="V2366" i="10"/>
  <c r="V2362" i="10"/>
  <c r="V2369" i="10"/>
  <c r="V2317" i="10"/>
  <c r="V2320" i="10"/>
  <c r="V2325" i="10"/>
  <c r="E145" i="24" s="1"/>
  <c r="V2319" i="10"/>
  <c r="V2324" i="10"/>
  <c r="V2326" i="10"/>
  <c r="V2283" i="10"/>
  <c r="V2279" i="10"/>
  <c r="V2284" i="10"/>
  <c r="V2280" i="10"/>
  <c r="V2233" i="10"/>
  <c r="V2229" i="10"/>
  <c r="V2234" i="10"/>
  <c r="V2230" i="10"/>
  <c r="V2213" i="10"/>
  <c r="V2209" i="10"/>
  <c r="V2214" i="10"/>
  <c r="F487" i="13" s="1"/>
  <c r="V2210" i="10"/>
  <c r="V2194" i="10"/>
  <c r="F345" i="13" s="1"/>
  <c r="V2190" i="10"/>
  <c r="V2186" i="10"/>
  <c r="V2191" i="10"/>
  <c r="V2173" i="10"/>
  <c r="V2169" i="10"/>
  <c r="V2174" i="10"/>
  <c r="V2170" i="10"/>
  <c r="V2154" i="10"/>
  <c r="V2150" i="10"/>
  <c r="V2146" i="10"/>
  <c r="V2151" i="10"/>
  <c r="V2133" i="10"/>
  <c r="V2129" i="10"/>
  <c r="V2134" i="10"/>
  <c r="V2130" i="10"/>
  <c r="V2113" i="10"/>
  <c r="V2109" i="10"/>
  <c r="V2114" i="10"/>
  <c r="V2110" i="10"/>
  <c r="V2085" i="10"/>
  <c r="V2092" i="10"/>
  <c r="V2086" i="10"/>
  <c r="V2089" i="10"/>
  <c r="V2024" i="10"/>
  <c r="V2020" i="10"/>
  <c r="V2016" i="10"/>
  <c r="V2021" i="10"/>
  <c r="V2013" i="10"/>
  <c r="V2009" i="10"/>
  <c r="V2014" i="10"/>
  <c r="V2010" i="10"/>
  <c r="V1993" i="10"/>
  <c r="V1989" i="10"/>
  <c r="V1994" i="10"/>
  <c r="V1990" i="10"/>
  <c r="V1973" i="10"/>
  <c r="V1969" i="10"/>
  <c r="V1974" i="10"/>
  <c r="V1970" i="10"/>
  <c r="V1954" i="10"/>
  <c r="V1950" i="10"/>
  <c r="V1946" i="10"/>
  <c r="V1951" i="10"/>
  <c r="V1934" i="10"/>
  <c r="V1930" i="10"/>
  <c r="V1926" i="10"/>
  <c r="V1931" i="10"/>
  <c r="V1914" i="10"/>
  <c r="V1910" i="10"/>
  <c r="V1906" i="10"/>
  <c r="V1911" i="10"/>
  <c r="V1863" i="10"/>
  <c r="V1859" i="10"/>
  <c r="V1864" i="10"/>
  <c r="V1860" i="10"/>
  <c r="V1813" i="10"/>
  <c r="V1809" i="10"/>
  <c r="V1814" i="10"/>
  <c r="V1810" i="10"/>
  <c r="V1794" i="10"/>
  <c r="V1790" i="10"/>
  <c r="V1786" i="10"/>
  <c r="V1791" i="10"/>
  <c r="V1723" i="10"/>
  <c r="V1719" i="10"/>
  <c r="V1724" i="10"/>
  <c r="V1720" i="10"/>
  <c r="V1630" i="10"/>
  <c r="V1634" i="10"/>
  <c r="V1638" i="10"/>
  <c r="V1633" i="10"/>
  <c r="V1604" i="10"/>
  <c r="V1608" i="10"/>
  <c r="V1603" i="10"/>
  <c r="V1584" i="10"/>
  <c r="V1590" i="10"/>
  <c r="V1586" i="10"/>
  <c r="V1589" i="10"/>
  <c r="V1585" i="10"/>
  <c r="V1546" i="10"/>
  <c r="V1542" i="10"/>
  <c r="V1547" i="10"/>
  <c r="V1497" i="10"/>
  <c r="V1505" i="10"/>
  <c r="V1501" i="10"/>
  <c r="V1506" i="10"/>
  <c r="V1502" i="10"/>
  <c r="V1498" i="10"/>
  <c r="F470" i="13" s="1"/>
  <c r="V1463" i="10"/>
  <c r="V1459" i="10"/>
  <c r="V1455" i="10"/>
  <c r="V1460" i="10"/>
  <c r="V1426" i="10"/>
  <c r="V1431" i="10"/>
  <c r="V1427" i="10"/>
  <c r="V1432" i="10"/>
  <c r="V1428" i="10"/>
  <c r="V1374" i="10"/>
  <c r="V1370" i="10"/>
  <c r="V1373" i="10"/>
  <c r="V1330" i="10"/>
  <c r="V1336" i="10"/>
  <c r="V1332" i="10"/>
  <c r="V1335" i="10"/>
  <c r="V1331" i="10"/>
  <c r="V1301" i="10"/>
  <c r="V1297" i="10"/>
  <c r="V1302" i="10"/>
  <c r="V1279" i="10"/>
  <c r="V1282" i="10"/>
  <c r="V1281" i="10"/>
  <c r="V1261" i="10"/>
  <c r="V1265" i="10"/>
  <c r="V1269" i="10"/>
  <c r="V1264" i="10"/>
  <c r="V1268" i="10"/>
  <c r="V1246" i="10"/>
  <c r="V1250" i="10"/>
  <c r="V1245" i="10"/>
  <c r="E70" i="24" s="1"/>
  <c r="V1221" i="10"/>
  <c r="V1224" i="10"/>
  <c r="V1228" i="10"/>
  <c r="V1230" i="10"/>
  <c r="V1225" i="10"/>
  <c r="V1229" i="10"/>
  <c r="V1179" i="10"/>
  <c r="V1183" i="10"/>
  <c r="V1187" i="10"/>
  <c r="V1180" i="10"/>
  <c r="V1139" i="10"/>
  <c r="V1143" i="10"/>
  <c r="V1147" i="10"/>
  <c r="V1142" i="10"/>
  <c r="V1146" i="10"/>
  <c r="V1033" i="10"/>
  <c r="V1037" i="10"/>
  <c r="V1032" i="10"/>
  <c r="V995" i="10"/>
  <c r="V999" i="10"/>
  <c r="V1003" i="10"/>
  <c r="V998" i="10"/>
  <c r="V1002" i="10"/>
  <c r="V961" i="10"/>
  <c r="V965" i="10"/>
  <c r="V960" i="10"/>
  <c r="V964" i="10"/>
  <c r="V916" i="10"/>
  <c r="V921" i="10"/>
  <c r="V925" i="10"/>
  <c r="V917" i="10"/>
  <c r="V873" i="10"/>
  <c r="V877" i="10"/>
  <c r="V881" i="10"/>
  <c r="V876" i="10"/>
  <c r="V880" i="10"/>
  <c r="V4553" i="10"/>
  <c r="V4549" i="10"/>
  <c r="V4514" i="10"/>
  <c r="V4518" i="10"/>
  <c r="V4512" i="10"/>
  <c r="V4519" i="10"/>
  <c r="V4517" i="10"/>
  <c r="V4474" i="10"/>
  <c r="V4479" i="10"/>
  <c r="V4472" i="10"/>
  <c r="V4473" i="10"/>
  <c r="V4475" i="10"/>
  <c r="V4437" i="10"/>
  <c r="V4436" i="10"/>
  <c r="V4441" i="10"/>
  <c r="V4435" i="10"/>
  <c r="V4433" i="10"/>
  <c r="V4307" i="10"/>
  <c r="V4303" i="10"/>
  <c r="V4308" i="10"/>
  <c r="V4302" i="10"/>
  <c r="V4310" i="10"/>
  <c r="V4301" i="10"/>
  <c r="V4062" i="10"/>
  <c r="V4066" i="10"/>
  <c r="V4063" i="10"/>
  <c r="V4071" i="10"/>
  <c r="V4065" i="10"/>
  <c r="V4072" i="10"/>
  <c r="V4068" i="10"/>
  <c r="V4009" i="10"/>
  <c r="V4013" i="10"/>
  <c r="V4005" i="10"/>
  <c r="V4014" i="10"/>
  <c r="V4008" i="10"/>
  <c r="V4012" i="10"/>
  <c r="V4015" i="10"/>
  <c r="V3995" i="10"/>
  <c r="V3993" i="10"/>
  <c r="V3998" i="10"/>
  <c r="V4002" i="10"/>
  <c r="V3994" i="10"/>
  <c r="V3989" i="10"/>
  <c r="V3997" i="10"/>
  <c r="V3976" i="10"/>
  <c r="F412" i="13" s="1"/>
  <c r="V3988" i="10"/>
  <c r="V3977" i="10"/>
  <c r="V3985" i="10"/>
  <c r="V3978" i="10"/>
  <c r="V3983" i="10"/>
  <c r="V3982" i="10"/>
  <c r="V3962" i="10"/>
  <c r="F490" i="13" s="1"/>
  <c r="V3966" i="10"/>
  <c r="V3970" i="10"/>
  <c r="V3974" i="10"/>
  <c r="V3965" i="10"/>
  <c r="V3973" i="10"/>
  <c r="V3967" i="10"/>
  <c r="V3952" i="10"/>
  <c r="V3956" i="10"/>
  <c r="V3949" i="10"/>
  <c r="V3957" i="10"/>
  <c r="V3951" i="10"/>
  <c r="V3959" i="10"/>
  <c r="V3947" i="10"/>
  <c r="V3927" i="10"/>
  <c r="V3923" i="10"/>
  <c r="V3926" i="10"/>
  <c r="V3929" i="10"/>
  <c r="V3920" i="10"/>
  <c r="F342" i="13" s="1"/>
  <c r="V3928" i="10"/>
  <c r="V3925" i="10"/>
  <c r="V3918" i="10"/>
  <c r="V3909" i="10"/>
  <c r="V3913" i="10"/>
  <c r="V3917" i="10"/>
  <c r="V3912" i="10"/>
  <c r="V3905" i="10"/>
  <c r="V3910" i="10"/>
  <c r="V3428" i="10"/>
  <c r="V3430" i="10"/>
  <c r="V3434" i="10"/>
  <c r="V3438" i="10"/>
  <c r="V3433" i="10"/>
  <c r="V3431" i="10"/>
  <c r="V3439" i="10"/>
  <c r="V3818" i="10"/>
  <c r="V3811" i="10"/>
  <c r="V3819" i="10"/>
  <c r="V3812" i="10"/>
  <c r="V3813" i="10"/>
  <c r="V3808" i="10"/>
  <c r="F23" i="13" s="1"/>
  <c r="V3795" i="10"/>
  <c r="V3799" i="10"/>
  <c r="V3804" i="10"/>
  <c r="V3796" i="10"/>
  <c r="V3805" i="10"/>
  <c r="V3794" i="10"/>
  <c r="V3789" i="10"/>
  <c r="V3780" i="10"/>
  <c r="F324" i="13" s="1"/>
  <c r="V3788" i="10"/>
  <c r="V3787" i="10"/>
  <c r="V3786" i="10"/>
  <c r="V3783" i="10"/>
  <c r="V3600" i="10"/>
  <c r="V3599" i="10"/>
  <c r="V3607" i="10"/>
  <c r="V3598" i="10"/>
  <c r="V3601" i="10"/>
  <c r="V3507" i="10"/>
  <c r="F32" i="13" s="1"/>
  <c r="V3511" i="10"/>
  <c r="V3515" i="10"/>
  <c r="V3506" i="10"/>
  <c r="V3514" i="10"/>
  <c r="V3508" i="10"/>
  <c r="V3516" i="10"/>
  <c r="V3497" i="10"/>
  <c r="V3498" i="10"/>
  <c r="V3504" i="10"/>
  <c r="V3493" i="10"/>
  <c r="V3496" i="10"/>
  <c r="V3443" i="10"/>
  <c r="V3447" i="10"/>
  <c r="V3448" i="10"/>
  <c r="V3453" i="10"/>
  <c r="V3442" i="10"/>
  <c r="V3450" i="10"/>
  <c r="V3441" i="10"/>
  <c r="V3426" i="10"/>
  <c r="V3419" i="10"/>
  <c r="V3427" i="10"/>
  <c r="V3417" i="10"/>
  <c r="V3425" i="10"/>
  <c r="V3352" i="10"/>
  <c r="V3356" i="10"/>
  <c r="V3360" i="10"/>
  <c r="V3350" i="10"/>
  <c r="V3357" i="10"/>
  <c r="V3351" i="10"/>
  <c r="V3359" i="10"/>
  <c r="V3189" i="10"/>
  <c r="V3197" i="10"/>
  <c r="V3195" i="10"/>
  <c r="V3190" i="10"/>
  <c r="V3172" i="10"/>
  <c r="V3170" i="10"/>
  <c r="V3177" i="10"/>
  <c r="V3169" i="10"/>
  <c r="V3131" i="10"/>
  <c r="V3129" i="10"/>
  <c r="V3133" i="10"/>
  <c r="V3132" i="10"/>
  <c r="V2947" i="10"/>
  <c r="V2952" i="10"/>
  <c r="V2951" i="10"/>
  <c r="V2935" i="10"/>
  <c r="V2941" i="10"/>
  <c r="V2943" i="10"/>
  <c r="V2938" i="10"/>
  <c r="V2936" i="10"/>
  <c r="V2919" i="10"/>
  <c r="V2921" i="10"/>
  <c r="V2924" i="10"/>
  <c r="V2909" i="10"/>
  <c r="V2913" i="10"/>
  <c r="V2908" i="10"/>
  <c r="V2914" i="10"/>
  <c r="V2916" i="10"/>
  <c r="V2902" i="10"/>
  <c r="V2900" i="10"/>
  <c r="V2907" i="10"/>
  <c r="V2881" i="10"/>
  <c r="V2887" i="10"/>
  <c r="V2885" i="10"/>
  <c r="V2884" i="10"/>
  <c r="V2882" i="10"/>
  <c r="V2866" i="10"/>
  <c r="V2864" i="10"/>
  <c r="V2871" i="10"/>
  <c r="V2827" i="10"/>
  <c r="V2834" i="10"/>
  <c r="V2832" i="10"/>
  <c r="V2831" i="10"/>
  <c r="V2829" i="10"/>
  <c r="V2812" i="10"/>
  <c r="V2810" i="10"/>
  <c r="V2817" i="10"/>
  <c r="V2773" i="10"/>
  <c r="V2780" i="10"/>
  <c r="V2778" i="10"/>
  <c r="V2777" i="10"/>
  <c r="V2775" i="10"/>
  <c r="V2768" i="10"/>
  <c r="V2764" i="10"/>
  <c r="V2770" i="10"/>
  <c r="V2737" i="10"/>
  <c r="V2743" i="10"/>
  <c r="V2744" i="10"/>
  <c r="V2742" i="10"/>
  <c r="V2745" i="10"/>
  <c r="V2732" i="10"/>
  <c r="V2734" i="10"/>
  <c r="V2733" i="10"/>
  <c r="V2719" i="10"/>
  <c r="V2725" i="10"/>
  <c r="V2727" i="10"/>
  <c r="V2724" i="10"/>
  <c r="V2726" i="10"/>
  <c r="V2704" i="10"/>
  <c r="V2702" i="10"/>
  <c r="V2705" i="10"/>
  <c r="V855" i="10"/>
  <c r="V858" i="10"/>
  <c r="V862" i="10"/>
  <c r="V859" i="10"/>
  <c r="V863" i="10"/>
  <c r="V777" i="10"/>
  <c r="V781" i="10"/>
  <c r="V785" i="10"/>
  <c r="V778" i="10"/>
  <c r="V729" i="10"/>
  <c r="V756" i="10"/>
  <c r="V760" i="10"/>
  <c r="V730" i="10"/>
  <c r="V734" i="10"/>
  <c r="V738" i="10"/>
  <c r="V755" i="10"/>
  <c r="V759" i="10"/>
  <c r="V763" i="10"/>
  <c r="V733" i="10"/>
  <c r="V737" i="10"/>
  <c r="V741" i="10"/>
  <c r="V678" i="10"/>
  <c r="V682" i="10"/>
  <c r="V686" i="10"/>
  <c r="V679" i="10"/>
  <c r="V683" i="10"/>
  <c r="V687" i="10"/>
  <c r="V626" i="10"/>
  <c r="V630" i="10"/>
  <c r="V635" i="10"/>
  <c r="V631" i="10"/>
  <c r="V629" i="10"/>
  <c r="V634" i="10"/>
  <c r="V577" i="10"/>
  <c r="F63" i="13" s="1"/>
  <c r="V582" i="10"/>
  <c r="V579" i="10"/>
  <c r="V581" i="10"/>
  <c r="V539" i="10"/>
  <c r="F286" i="13" s="1"/>
  <c r="V543" i="10"/>
  <c r="V540" i="10"/>
  <c r="V508" i="10"/>
  <c r="V512" i="10"/>
  <c r="V509" i="10"/>
  <c r="V381" i="10"/>
  <c r="V354" i="10"/>
  <c r="F102" i="13" s="1"/>
  <c r="V357" i="10"/>
  <c r="E3" i="24" s="1"/>
  <c r="V356" i="10"/>
  <c r="V360" i="10"/>
  <c r="V328" i="10"/>
  <c r="F98" i="13" s="1"/>
  <c r="V332" i="10"/>
  <c r="V298" i="10"/>
  <c r="V301" i="10"/>
  <c r="V300" i="10"/>
  <c r="F94" i="13" s="1"/>
  <c r="V304" i="10"/>
  <c r="V245" i="10"/>
  <c r="F51" i="13" s="1"/>
  <c r="V249" i="10"/>
  <c r="V246" i="10"/>
  <c r="V214" i="10"/>
  <c r="V218" i="10"/>
  <c r="V215" i="10"/>
  <c r="V183" i="10"/>
  <c r="V185" i="10"/>
  <c r="V181" i="10"/>
  <c r="F44" i="13" s="1"/>
  <c r="V150" i="10"/>
  <c r="V154" i="10"/>
  <c r="V151" i="10"/>
  <c r="V120" i="10"/>
  <c r="F476" i="13" s="1"/>
  <c r="V91" i="10"/>
  <c r="V95" i="10"/>
  <c r="V92" i="10"/>
  <c r="V96" i="10"/>
  <c r="V64" i="10"/>
  <c r="V68" i="10"/>
  <c r="V35" i="10"/>
  <c r="V38" i="10"/>
  <c r="V37" i="10"/>
  <c r="V41" i="10"/>
  <c r="V10" i="10"/>
  <c r="F475" i="13" s="1"/>
  <c r="V4736" i="10"/>
  <c r="V4737" i="10"/>
  <c r="V4740" i="10"/>
  <c r="V4411" i="10"/>
  <c r="V4415" i="10"/>
  <c r="V4412" i="10"/>
  <c r="V4416" i="10"/>
  <c r="V4422" i="10"/>
  <c r="V4419" i="10"/>
  <c r="V4356" i="10"/>
  <c r="F174" i="13" s="1"/>
  <c r="V4360" i="10"/>
  <c r="V4357" i="10"/>
  <c r="V4361" i="10"/>
  <c r="V3892" i="10"/>
  <c r="V3903" i="10"/>
  <c r="V3901" i="10"/>
  <c r="V3899" i="10"/>
  <c r="V3897" i="10"/>
  <c r="V3895" i="10"/>
  <c r="V3531" i="10"/>
  <c r="V3527" i="10"/>
  <c r="V3523" i="10"/>
  <c r="V3530" i="10"/>
  <c r="V3526" i="10"/>
  <c r="V3467" i="10"/>
  <c r="V3476" i="10"/>
  <c r="V3472" i="10"/>
  <c r="V3468" i="10"/>
  <c r="V3477" i="10"/>
  <c r="V3473" i="10"/>
  <c r="V2691" i="10"/>
  <c r="V2683" i="10"/>
  <c r="V2607" i="10"/>
  <c r="V2603" i="10"/>
  <c r="V913" i="10"/>
  <c r="V909" i="10"/>
  <c r="V914" i="10"/>
  <c r="V910" i="10"/>
  <c r="V905" i="10"/>
  <c r="V904" i="10"/>
  <c r="V907" i="10"/>
  <c r="V906" i="10"/>
  <c r="V1568" i="10"/>
  <c r="V1119" i="10"/>
  <c r="V1115" i="10"/>
  <c r="V1118" i="10"/>
  <c r="V1113" i="10"/>
  <c r="V1112" i="10"/>
  <c r="V1116" i="10"/>
  <c r="V1117" i="10"/>
  <c r="V1083" i="10"/>
  <c r="V1079" i="10"/>
  <c r="V1084" i="10"/>
  <c r="V1080" i="10"/>
  <c r="V1076" i="10"/>
  <c r="V1082" i="10"/>
  <c r="V1081" i="10"/>
  <c r="V2567" i="10"/>
  <c r="V2559" i="10"/>
  <c r="V2565" i="10"/>
  <c r="V2568" i="10"/>
  <c r="V2564" i="10"/>
  <c r="V2560" i="10"/>
  <c r="V2566" i="10"/>
  <c r="V2569" i="10"/>
  <c r="V2536" i="10"/>
  <c r="V2534" i="10"/>
  <c r="V2532" i="10"/>
  <c r="V2535" i="10"/>
  <c r="V2533" i="10"/>
  <c r="V2526" i="10"/>
  <c r="V2527" i="10"/>
  <c r="V2528" i="10"/>
  <c r="V2332" i="10"/>
  <c r="V2330" i="10"/>
  <c r="V2337" i="10"/>
  <c r="V2338" i="10"/>
  <c r="V2335" i="10"/>
  <c r="V2328" i="10"/>
  <c r="V2333" i="10"/>
  <c r="V2334" i="10"/>
  <c r="V2304" i="10"/>
  <c r="V2296" i="10"/>
  <c r="F33" i="13" s="1"/>
  <c r="V2302" i="10"/>
  <c r="V2305" i="10"/>
  <c r="V2301" i="10"/>
  <c r="V2297" i="10"/>
  <c r="V2303" i="10"/>
  <c r="V2295" i="10"/>
  <c r="V273" i="10"/>
  <c r="V342" i="10"/>
  <c r="F100" i="13" s="1"/>
  <c r="V443" i="10"/>
  <c r="F172" i="13" s="1"/>
  <c r="V4539" i="10"/>
  <c r="V1899" i="10"/>
  <c r="V1766" i="10"/>
  <c r="V4666" i="10"/>
  <c r="V4526" i="10"/>
  <c r="V4527" i="10"/>
  <c r="V4530" i="10"/>
  <c r="V4528" i="10"/>
  <c r="V4503" i="10"/>
  <c r="V4508" i="10"/>
  <c r="V4510" i="10"/>
  <c r="V4486" i="10"/>
  <c r="V4488" i="10"/>
  <c r="V4491" i="10"/>
  <c r="V4489" i="10"/>
  <c r="V4470" i="10"/>
  <c r="V4468" i="10"/>
  <c r="V4467" i="10"/>
  <c r="V4464" i="10"/>
  <c r="V4444" i="10"/>
  <c r="V4443" i="10"/>
  <c r="V4445" i="10"/>
  <c r="V4446" i="10"/>
  <c r="V4427" i="10"/>
  <c r="V4431" i="10"/>
  <c r="V4385" i="10"/>
  <c r="V4389" i="10"/>
  <c r="V4355" i="10"/>
  <c r="V4352" i="10"/>
  <c r="V3690" i="10"/>
  <c r="V3694" i="10"/>
  <c r="V3698" i="10"/>
  <c r="V3689" i="10"/>
  <c r="V3697" i="10"/>
  <c r="V3596" i="10"/>
  <c r="V3594" i="10"/>
  <c r="V3592" i="10"/>
  <c r="V3590" i="10"/>
  <c r="V3588" i="10"/>
  <c r="V3336" i="10"/>
  <c r="V3332" i="10"/>
  <c r="V3328" i="10"/>
  <c r="V3335" i="10"/>
  <c r="V3331" i="10"/>
  <c r="V3028" i="10"/>
  <c r="V3024" i="10"/>
  <c r="V3020" i="10"/>
  <c r="V3029" i="10"/>
  <c r="V3025" i="10"/>
  <c r="V2934" i="10"/>
  <c r="V2930" i="10"/>
  <c r="V2933" i="10"/>
  <c r="V2861" i="10"/>
  <c r="V2857" i="10"/>
  <c r="V2862" i="10"/>
  <c r="V2783" i="10"/>
  <c r="V2787" i="10"/>
  <c r="V2786" i="10"/>
  <c r="V2714" i="10"/>
  <c r="V2715" i="10"/>
  <c r="V2713" i="10"/>
  <c r="V2636" i="10"/>
  <c r="V2632" i="10"/>
  <c r="V2628" i="10"/>
  <c r="V2633" i="10"/>
  <c r="V2539" i="10"/>
  <c r="V2543" i="10"/>
  <c r="V2545" i="10"/>
  <c r="V2542" i="10"/>
  <c r="V2415" i="10"/>
  <c r="V2411" i="10"/>
  <c r="V2407" i="10"/>
  <c r="V2412" i="10"/>
  <c r="V2318" i="10"/>
  <c r="V2322" i="10"/>
  <c r="V2327" i="10"/>
  <c r="V2323" i="10"/>
  <c r="V1592" i="10"/>
  <c r="V1588" i="10"/>
  <c r="V1591" i="10"/>
  <c r="V1507" i="10"/>
  <c r="V1503" i="10"/>
  <c r="V1499" i="10"/>
  <c r="V1504" i="10"/>
  <c r="V1433" i="10"/>
  <c r="V1429" i="10"/>
  <c r="V1434" i="10"/>
  <c r="V1338" i="10"/>
  <c r="V1334" i="10"/>
  <c r="V1337" i="10"/>
  <c r="V1280" i="10"/>
  <c r="V1284" i="10"/>
  <c r="V1263" i="10"/>
  <c r="V1267" i="10"/>
  <c r="V1262" i="10"/>
  <c r="V1222" i="10"/>
  <c r="V1226" i="10"/>
  <c r="V1231" i="10"/>
  <c r="V1223" i="10"/>
  <c r="V1141" i="10"/>
  <c r="V1145" i="10"/>
  <c r="V1140" i="10"/>
  <c r="V997" i="10"/>
  <c r="V1001" i="10"/>
  <c r="V996" i="10"/>
  <c r="V875" i="10"/>
  <c r="V879" i="10"/>
  <c r="V874" i="10"/>
  <c r="V4516" i="10"/>
  <c r="V4520" i="10"/>
  <c r="V4515" i="10"/>
  <c r="V4513" i="10"/>
  <c r="V4477" i="10"/>
  <c r="V4481" i="10"/>
  <c r="V4476" i="10"/>
  <c r="V4478" i="10"/>
  <c r="V4434" i="10"/>
  <c r="V4439" i="10"/>
  <c r="V4432" i="10"/>
  <c r="V4440" i="10"/>
  <c r="V4311" i="10"/>
  <c r="V4304" i="10"/>
  <c r="V4312" i="10"/>
  <c r="V4306" i="10"/>
  <c r="V4309" i="10"/>
  <c r="V4070" i="10"/>
  <c r="V4059" i="10"/>
  <c r="V4067" i="10"/>
  <c r="V4061" i="10"/>
  <c r="V4069" i="10"/>
  <c r="V4064" i="10"/>
  <c r="V4004" i="10"/>
  <c r="V4003" i="10"/>
  <c r="V4010" i="10"/>
  <c r="V4011" i="10"/>
  <c r="V4007" i="10"/>
  <c r="V4016" i="10"/>
  <c r="V3991" i="10"/>
  <c r="V3996" i="10"/>
  <c r="V4000" i="10"/>
  <c r="V3990" i="10"/>
  <c r="F426" i="13" s="1"/>
  <c r="V3999" i="10"/>
  <c r="V3992" i="10"/>
  <c r="V3984" i="10"/>
  <c r="V3980" i="10"/>
  <c r="V3981" i="10"/>
  <c r="V3986" i="10"/>
  <c r="V3979" i="10"/>
  <c r="V3987" i="10"/>
  <c r="V3964" i="10"/>
  <c r="V3968" i="10"/>
  <c r="V3972" i="10"/>
  <c r="V3961" i="10"/>
  <c r="V3969" i="10"/>
  <c r="V3963" i="10"/>
  <c r="V3960" i="10"/>
  <c r="V3948" i="10"/>
  <c r="F357" i="13" s="1"/>
  <c r="V3953" i="10"/>
  <c r="V3954" i="10"/>
  <c r="V3955" i="10"/>
  <c r="V3950" i="10"/>
  <c r="V3931" i="10"/>
  <c r="V3922" i="10"/>
  <c r="V3930" i="10"/>
  <c r="V3921" i="10"/>
  <c r="V3924" i="10"/>
  <c r="V3932" i="10"/>
  <c r="V3907" i="10"/>
  <c r="V3911" i="10"/>
  <c r="V3915" i="10"/>
  <c r="V3908" i="10"/>
  <c r="V3916" i="10"/>
  <c r="V3906" i="10"/>
  <c r="F316" i="13" s="1"/>
  <c r="V3440" i="10"/>
  <c r="V3432" i="10"/>
  <c r="V3436" i="10"/>
  <c r="V3429" i="10"/>
  <c r="V3437" i="10"/>
  <c r="V3509" i="10"/>
  <c r="V3513" i="10"/>
  <c r="V3517" i="10"/>
  <c r="V3510" i="10"/>
  <c r="V3518" i="10"/>
  <c r="V3451" i="10"/>
  <c r="V3444" i="10"/>
  <c r="V3452" i="10"/>
  <c r="V3445" i="10"/>
  <c r="V3446" i="10"/>
  <c r="V3354" i="10"/>
  <c r="V3358" i="10"/>
  <c r="V3362" i="10"/>
  <c r="V3353" i="10"/>
  <c r="E30" i="24" s="1"/>
  <c r="V3361" i="10"/>
  <c r="V2937" i="10"/>
  <c r="V2939" i="10"/>
  <c r="V2942" i="10"/>
  <c r="V2911" i="10"/>
  <c r="V2915" i="10"/>
  <c r="V2910" i="10"/>
  <c r="V2883" i="10"/>
  <c r="V2889" i="10"/>
  <c r="V2888" i="10"/>
  <c r="V2830" i="10"/>
  <c r="V2828" i="10"/>
  <c r="V2835" i="10"/>
  <c r="V2776" i="10"/>
  <c r="V2774" i="10"/>
  <c r="V2781" i="10"/>
  <c r="V2739" i="10"/>
  <c r="V2741" i="10"/>
  <c r="V2740" i="10"/>
  <c r="V2720" i="10"/>
  <c r="V2722" i="10"/>
  <c r="V2721" i="10"/>
  <c r="V856" i="10"/>
  <c r="V860" i="10"/>
  <c r="V857" i="10"/>
  <c r="V754" i="10"/>
  <c r="V758" i="10"/>
  <c r="V762" i="10"/>
  <c r="V732" i="10"/>
  <c r="V736" i="10"/>
  <c r="V740" i="10"/>
  <c r="V757" i="10"/>
  <c r="V761" i="10"/>
  <c r="V731" i="10"/>
  <c r="V735" i="10"/>
  <c r="V355" i="10"/>
  <c r="V359" i="10"/>
  <c r="V299" i="10"/>
  <c r="V303" i="10"/>
  <c r="V93" i="10"/>
  <c r="F138" i="13" s="1"/>
  <c r="V97" i="10"/>
  <c r="V36" i="10"/>
  <c r="F119" i="13" s="1"/>
  <c r="V40" i="10"/>
  <c r="V4739" i="10"/>
  <c r="V4741" i="10"/>
  <c r="V4413" i="10"/>
  <c r="V4417" i="10"/>
  <c r="V4358" i="10"/>
  <c r="V4362" i="10"/>
  <c r="V3478" i="10"/>
  <c r="V3474" i="10"/>
  <c r="V3470" i="10"/>
  <c r="V3479" i="10"/>
  <c r="V3475" i="10"/>
  <c r="V3471" i="10"/>
  <c r="V2682" i="10"/>
  <c r="V2686" i="10"/>
  <c r="V2688" i="10"/>
  <c r="V2687" i="10"/>
  <c r="V2685" i="10"/>
  <c r="V2681" i="10"/>
  <c r="F471" i="13" s="1"/>
  <c r="V2689" i="10"/>
  <c r="V2684" i="10"/>
  <c r="V2610" i="10"/>
  <c r="V2612" i="10"/>
  <c r="V2604" i="10"/>
  <c r="V2613" i="10"/>
  <c r="V2609" i="10"/>
  <c r="V2605" i="10"/>
  <c r="V2611" i="10"/>
  <c r="V2608" i="10"/>
  <c r="V2614" i="10"/>
  <c r="V1571" i="10"/>
  <c r="V1569" i="10"/>
  <c r="V1574" i="10"/>
  <c r="V1572" i="10"/>
  <c r="V1566" i="10"/>
  <c r="F195" i="13" s="1"/>
  <c r="V1570" i="10"/>
  <c r="V1567" i="10"/>
  <c r="V3414" i="10"/>
  <c r="V3410" i="10"/>
  <c r="V3406" i="10"/>
  <c r="V3413" i="10"/>
  <c r="V3409" i="10"/>
  <c r="V2618" i="10"/>
  <c r="V2615" i="10"/>
  <c r="F451" i="13" s="1"/>
  <c r="V2616" i="10"/>
  <c r="V2623" i="10"/>
  <c r="V1583" i="10"/>
  <c r="V1578" i="10"/>
  <c r="V1582" i="10"/>
  <c r="V1473" i="10"/>
  <c r="V1469" i="10"/>
  <c r="V1465" i="10"/>
  <c r="F458" i="13" s="1"/>
  <c r="V1472" i="10"/>
  <c r="V1095" i="10"/>
  <c r="V1099" i="10"/>
  <c r="V1102" i="10"/>
  <c r="V1060" i="10"/>
  <c r="V1064" i="10"/>
  <c r="V1059" i="10"/>
  <c r="V1063" i="10"/>
  <c r="V941" i="10"/>
  <c r="V945" i="10"/>
  <c r="V938" i="10"/>
  <c r="V946" i="10"/>
  <c r="V2549" i="10"/>
  <c r="V2556" i="10"/>
  <c r="V2557" i="10"/>
  <c r="V2552" i="10"/>
  <c r="V2517" i="10"/>
  <c r="V2522" i="10"/>
  <c r="V2515" i="10"/>
  <c r="V2523" i="10"/>
  <c r="V2307" i="10"/>
  <c r="V2315" i="10"/>
  <c r="V2309" i="10"/>
  <c r="V2310" i="10"/>
  <c r="V2258" i="10"/>
  <c r="V2262" i="10"/>
  <c r="V2255" i="10"/>
  <c r="E112" i="24" s="1"/>
  <c r="V2263" i="10"/>
  <c r="V2067" i="10"/>
  <c r="V2069" i="10"/>
  <c r="V2073" i="10"/>
  <c r="V2070" i="10"/>
  <c r="V2058" i="10"/>
  <c r="V2062" i="10"/>
  <c r="V2057" i="10"/>
  <c r="V2055" i="10"/>
  <c r="F28" i="13" s="1"/>
  <c r="V2046" i="10"/>
  <c r="V2054" i="10"/>
  <c r="V2048" i="10"/>
  <c r="V2049" i="10"/>
  <c r="V1799" i="10"/>
  <c r="V1803" i="10"/>
  <c r="V1802" i="10"/>
  <c r="V1796" i="10"/>
  <c r="V1779" i="10"/>
  <c r="V1783" i="10"/>
  <c r="V1778" i="10"/>
  <c r="V1776" i="10"/>
  <c r="V1759" i="10"/>
  <c r="V1763" i="10"/>
  <c r="V1757" i="10"/>
  <c r="V1758" i="10"/>
  <c r="V1747" i="10"/>
  <c r="V1753" i="10"/>
  <c r="V1752" i="10"/>
  <c r="V1745" i="10"/>
  <c r="V1734" i="10"/>
  <c r="V1727" i="10"/>
  <c r="V1731" i="10"/>
  <c r="V1728" i="10"/>
  <c r="V1739" i="10"/>
  <c r="V1743" i="10"/>
  <c r="V1736" i="10"/>
  <c r="V1735" i="10"/>
  <c r="V745" i="10"/>
  <c r="V743" i="10"/>
  <c r="F452" i="13" s="1"/>
  <c r="V747" i="10"/>
  <c r="V748" i="10"/>
  <c r="V652" i="10"/>
  <c r="V656" i="10"/>
  <c r="V660" i="10"/>
  <c r="V655" i="10"/>
  <c r="V663" i="10"/>
  <c r="V653" i="10"/>
  <c r="V661" i="10"/>
  <c r="V612" i="10"/>
  <c r="V621" i="10"/>
  <c r="V617" i="10"/>
  <c r="V622" i="10"/>
  <c r="V614" i="10"/>
  <c r="V618" i="10"/>
  <c r="V623" i="10"/>
  <c r="V401" i="10"/>
  <c r="F128" i="13" s="1"/>
  <c r="V404" i="10"/>
  <c r="V405" i="10"/>
  <c r="V286" i="10"/>
  <c r="V294" i="10"/>
  <c r="V288" i="10"/>
  <c r="V284" i="10"/>
  <c r="E52" i="24" s="1"/>
  <c r="V297" i="10"/>
  <c r="V289" i="10"/>
  <c r="V295" i="10"/>
  <c r="V426" i="10"/>
  <c r="V430" i="10"/>
  <c r="V427" i="10"/>
  <c r="F157" i="13" s="1"/>
  <c r="V431" i="10"/>
  <c r="V490" i="10"/>
  <c r="V494" i="10"/>
  <c r="V492" i="10"/>
  <c r="V495" i="10"/>
  <c r="V4815" i="10"/>
  <c r="V4766" i="10"/>
  <c r="V4770" i="10"/>
  <c r="V4769" i="10"/>
  <c r="V4718" i="10"/>
  <c r="V4722" i="10"/>
  <c r="V4721" i="10"/>
  <c r="V4670" i="10"/>
  <c r="V4673" i="10"/>
  <c r="V4671" i="10"/>
  <c r="V4622" i="10"/>
  <c r="V4626" i="10"/>
  <c r="V4625" i="10"/>
  <c r="V4574" i="10"/>
  <c r="F175" i="13" s="1"/>
  <c r="V4578" i="10"/>
  <c r="V4577" i="10"/>
  <c r="V4404" i="10"/>
  <c r="F260" i="13" s="1"/>
  <c r="V4408" i="10"/>
  <c r="V4405" i="10"/>
  <c r="V4409" i="10"/>
  <c r="V4365" i="10"/>
  <c r="V4364" i="10"/>
  <c r="V4314" i="10"/>
  <c r="V4318" i="10"/>
  <c r="V4218" i="10"/>
  <c r="V4222" i="10"/>
  <c r="V4226" i="10"/>
  <c r="V4219" i="10"/>
  <c r="V4223" i="10"/>
  <c r="V4123" i="10"/>
  <c r="V4127" i="10"/>
  <c r="V4131" i="10"/>
  <c r="V4124" i="10"/>
  <c r="V4128" i="10"/>
  <c r="V3862" i="10"/>
  <c r="V3860" i="10"/>
  <c r="V3858" i="10"/>
  <c r="V3856" i="10"/>
  <c r="V3854" i="10"/>
  <c r="V3852" i="10"/>
  <c r="V3726" i="10"/>
  <c r="V3724" i="10"/>
  <c r="V3722" i="10"/>
  <c r="V3720" i="10"/>
  <c r="V3718" i="10"/>
  <c r="V3610" i="10"/>
  <c r="V3621" i="10"/>
  <c r="V3619" i="10"/>
  <c r="V3617" i="10"/>
  <c r="V3615" i="10"/>
  <c r="V3613" i="10"/>
  <c r="V3611" i="10"/>
  <c r="V3266" i="10"/>
  <c r="V3262" i="10"/>
  <c r="V3267" i="10"/>
  <c r="V3263" i="10"/>
  <c r="V3187" i="10"/>
  <c r="V3183" i="10"/>
  <c r="V3179" i="10"/>
  <c r="V3184" i="10"/>
  <c r="V3106" i="10"/>
  <c r="V3102" i="10"/>
  <c r="V3098" i="10"/>
  <c r="V3107" i="10"/>
  <c r="V3103" i="10"/>
  <c r="V2991" i="10"/>
  <c r="V3000" i="10"/>
  <c r="V2996" i="10"/>
  <c r="V2992" i="10"/>
  <c r="V3001" i="10"/>
  <c r="V2997" i="10"/>
  <c r="V2993" i="10"/>
  <c r="V2844" i="10"/>
  <c r="V2840" i="10"/>
  <c r="V2843" i="10"/>
  <c r="V2692" i="10"/>
  <c r="V2697" i="10"/>
  <c r="V2693" i="10"/>
  <c r="V2698" i="10"/>
  <c r="V2694" i="10"/>
  <c r="V2437" i="10"/>
  <c r="V2433" i="10"/>
  <c r="V2429" i="10"/>
  <c r="V2434" i="10"/>
  <c r="V2339" i="10"/>
  <c r="V2346" i="10"/>
  <c r="V2342" i="10"/>
  <c r="V2349" i="10"/>
  <c r="V2345" i="10"/>
  <c r="V2341" i="10"/>
  <c r="V2204" i="10"/>
  <c r="V2200" i="10"/>
  <c r="V2196" i="10"/>
  <c r="V2201" i="10"/>
  <c r="V2163" i="10"/>
  <c r="V2159" i="10"/>
  <c r="V2164" i="10"/>
  <c r="V2160" i="10"/>
  <c r="V2123" i="10"/>
  <c r="V2119" i="10"/>
  <c r="V2124" i="10"/>
  <c r="V2120" i="10"/>
  <c r="V2083" i="10"/>
  <c r="V2079" i="10"/>
  <c r="V2084" i="10"/>
  <c r="V2080" i="10"/>
  <c r="V2004" i="10"/>
  <c r="V2000" i="10"/>
  <c r="V1996" i="10"/>
  <c r="V2001" i="10"/>
  <c r="V1963" i="10"/>
  <c r="V1959" i="10"/>
  <c r="V1964" i="10"/>
  <c r="V1960" i="10"/>
  <c r="V1923" i="10"/>
  <c r="V1919" i="10"/>
  <c r="V1924" i="10"/>
  <c r="V1920" i="10"/>
  <c r="V1824" i="10"/>
  <c r="V1820" i="10"/>
  <c r="V1816" i="10"/>
  <c r="V1821" i="10"/>
  <c r="V1612" i="10"/>
  <c r="V1616" i="10"/>
  <c r="V1619" i="10"/>
  <c r="V1557" i="10"/>
  <c r="V1561" i="10"/>
  <c r="V1565" i="10"/>
  <c r="V1560" i="10"/>
  <c r="V1564" i="10"/>
  <c r="V1485" i="10"/>
  <c r="V1481" i="10"/>
  <c r="V1477" i="10"/>
  <c r="V1482" i="10"/>
  <c r="V1417" i="10"/>
  <c r="V1422" i="10"/>
  <c r="V1418" i="10"/>
  <c r="V1423" i="10"/>
  <c r="V1419" i="10"/>
  <c r="V1292" i="10"/>
  <c r="V1288" i="10"/>
  <c r="V1293" i="10"/>
  <c r="V1252" i="10"/>
  <c r="V1253" i="10"/>
  <c r="V1257" i="10"/>
  <c r="V1254" i="10"/>
  <c r="V1259" i="10"/>
  <c r="V1201" i="10"/>
  <c r="V1205" i="10"/>
  <c r="V1209" i="10"/>
  <c r="V1202" i="10"/>
  <c r="V977" i="10"/>
  <c r="V981" i="10"/>
  <c r="V985" i="10"/>
  <c r="V980" i="10"/>
  <c r="V984" i="10"/>
  <c r="V893" i="10"/>
  <c r="V896" i="10"/>
  <c r="V900" i="10"/>
  <c r="V895" i="10"/>
  <c r="V899" i="10"/>
  <c r="V903" i="10"/>
  <c r="V798" i="10"/>
  <c r="V802" i="10"/>
  <c r="V806" i="10"/>
  <c r="V801" i="10"/>
  <c r="V703" i="10"/>
  <c r="V706" i="10"/>
  <c r="V710" i="10"/>
  <c r="V714" i="10"/>
  <c r="V707" i="10"/>
  <c r="V711" i="10"/>
  <c r="V715" i="10"/>
  <c r="V599" i="10"/>
  <c r="V603" i="10"/>
  <c r="V607" i="10"/>
  <c r="V611" i="10"/>
  <c r="V602" i="10"/>
  <c r="V606" i="10"/>
  <c r="V610" i="10"/>
  <c r="V522" i="10"/>
  <c r="V525" i="10"/>
  <c r="V529" i="10"/>
  <c r="V526" i="10"/>
  <c r="V458" i="10"/>
  <c r="V462" i="10"/>
  <c r="V459" i="10"/>
  <c r="F214" i="13" s="1"/>
  <c r="V463" i="10"/>
  <c r="V396" i="10"/>
  <c r="V399" i="10"/>
  <c r="E60" i="24" s="1"/>
  <c r="V400" i="10"/>
  <c r="V376" i="10"/>
  <c r="V347" i="10"/>
  <c r="V351" i="10"/>
  <c r="V348" i="10"/>
  <c r="V352" i="10"/>
  <c r="V322" i="10"/>
  <c r="V324" i="10"/>
  <c r="V236" i="10"/>
  <c r="V240" i="10"/>
  <c r="V237" i="10"/>
  <c r="F36" i="13" s="1"/>
  <c r="V241" i="10"/>
  <c r="V204" i="10"/>
  <c r="V207" i="10"/>
  <c r="V211" i="10"/>
  <c r="V208" i="10"/>
  <c r="V172" i="10"/>
  <c r="V175" i="10"/>
  <c r="V179" i="10"/>
  <c r="V176" i="10"/>
  <c r="V140" i="10"/>
  <c r="V143" i="10"/>
  <c r="V147" i="10"/>
  <c r="V144" i="10"/>
  <c r="V112" i="10"/>
  <c r="V116" i="10"/>
  <c r="V113" i="10"/>
  <c r="V117" i="10"/>
  <c r="V85" i="10"/>
  <c r="V89" i="10"/>
  <c r="V56" i="10"/>
  <c r="V60" i="10"/>
  <c r="V57" i="10"/>
  <c r="V61" i="10"/>
  <c r="V30" i="10"/>
  <c r="V34" i="10"/>
  <c r="V4017" i="10"/>
  <c r="V4029" i="10"/>
  <c r="V4027" i="10"/>
  <c r="V4025" i="10"/>
  <c r="V4023" i="10"/>
  <c r="V4021" i="10"/>
  <c r="V4019" i="10"/>
  <c r="V3480" i="10"/>
  <c r="V3489" i="10"/>
  <c r="V3485" i="10"/>
  <c r="V3481" i="10"/>
  <c r="V3490" i="10"/>
  <c r="V3486" i="10"/>
  <c r="V3482" i="10"/>
  <c r="V3388" i="10"/>
  <c r="V3384" i="10"/>
  <c r="V3380" i="10"/>
  <c r="V3387" i="10"/>
  <c r="V3383" i="10"/>
  <c r="V1620" i="10"/>
  <c r="V1626" i="10"/>
  <c r="V1622" i="10"/>
  <c r="V1625" i="10"/>
  <c r="V1621" i="10"/>
  <c r="V1211" i="10"/>
  <c r="V1215" i="10"/>
  <c r="V1220" i="10"/>
  <c r="V1212" i="10"/>
  <c r="V1085" i="10"/>
  <c r="V1089" i="10"/>
  <c r="V1093" i="10"/>
  <c r="V1088" i="10"/>
  <c r="V1092" i="10"/>
  <c r="V1388" i="10"/>
  <c r="V1384" i="10"/>
  <c r="V1389" i="10"/>
  <c r="V837" i="10"/>
  <c r="V841" i="10"/>
  <c r="V845" i="10"/>
  <c r="V840" i="10"/>
  <c r="V844" i="10"/>
  <c r="V4792" i="10"/>
  <c r="V4791" i="10"/>
  <c r="V4743" i="10"/>
  <c r="V4747" i="10"/>
  <c r="V4696" i="10"/>
  <c r="V4695" i="10"/>
  <c r="V4647" i="10"/>
  <c r="V4651" i="10"/>
  <c r="V4600" i="10"/>
  <c r="V4599" i="10"/>
  <c r="V4564" i="10"/>
  <c r="V4563" i="10"/>
  <c r="V4378" i="10"/>
  <c r="V4382" i="10"/>
  <c r="V4337" i="10"/>
  <c r="V4340" i="10"/>
  <c r="V4339" i="10"/>
  <c r="V4265" i="10"/>
  <c r="V4269" i="10"/>
  <c r="V4273" i="10"/>
  <c r="V4266" i="10"/>
  <c r="V4270" i="10"/>
  <c r="V4274" i="10"/>
  <c r="V4169" i="10"/>
  <c r="V4171" i="10"/>
  <c r="V4175" i="10"/>
  <c r="V4180" i="10"/>
  <c r="V4172" i="10"/>
  <c r="V4176" i="10"/>
  <c r="V4073" i="10"/>
  <c r="V4082" i="10"/>
  <c r="V4080" i="10"/>
  <c r="V4078" i="10"/>
  <c r="V4076" i="10"/>
  <c r="V4074" i="10"/>
  <c r="V3662" i="10"/>
  <c r="V3673" i="10"/>
  <c r="V3671" i="10"/>
  <c r="V3669" i="10"/>
  <c r="V3667" i="10"/>
  <c r="V3665" i="10"/>
  <c r="V3663" i="10"/>
  <c r="V3570" i="10"/>
  <c r="V3568" i="10"/>
  <c r="V3566" i="10"/>
  <c r="V3564" i="10"/>
  <c r="V3562" i="10"/>
  <c r="V3298" i="10"/>
  <c r="V3308" i="10"/>
  <c r="V3304" i="10"/>
  <c r="V3300" i="10"/>
  <c r="V3307" i="10"/>
  <c r="V3303" i="10"/>
  <c r="V3299" i="10"/>
  <c r="F347" i="13" s="1"/>
  <c r="V3226" i="10"/>
  <c r="V3222" i="10"/>
  <c r="V3227" i="10"/>
  <c r="V3223" i="10"/>
  <c r="V3146" i="10"/>
  <c r="V3142" i="10"/>
  <c r="V3147" i="10"/>
  <c r="V3143" i="10"/>
  <c r="V3054" i="10"/>
  <c r="V3050" i="10"/>
  <c r="V3046" i="10"/>
  <c r="V3055" i="10"/>
  <c r="V3051" i="10"/>
  <c r="V2872" i="10"/>
  <c r="V2877" i="10"/>
  <c r="V2873" i="10"/>
  <c r="V2878" i="10"/>
  <c r="V2874" i="10"/>
  <c r="V2808" i="10"/>
  <c r="V2804" i="10"/>
  <c r="V2807" i="10"/>
  <c r="V2648" i="10"/>
  <c r="F463" i="13" s="1"/>
  <c r="V2656" i="10"/>
  <c r="V2652" i="10"/>
  <c r="V2657" i="10"/>
  <c r="V2653" i="10"/>
  <c r="V2649" i="10"/>
  <c r="V2481" i="10"/>
  <c r="V2478" i="10"/>
  <c r="V2474" i="10"/>
  <c r="V2480" i="10"/>
  <c r="V2383" i="10"/>
  <c r="V2391" i="10"/>
  <c r="V2387" i="10"/>
  <c r="V2392" i="10"/>
  <c r="V2388" i="10"/>
  <c r="V2384" i="10"/>
  <c r="V2223" i="10"/>
  <c r="V2219" i="10"/>
  <c r="V2224" i="10"/>
  <c r="V2220" i="10"/>
  <c r="V2183" i="10"/>
  <c r="V2179" i="10"/>
  <c r="V2184" i="10"/>
  <c r="V2180" i="10"/>
  <c r="V2144" i="10"/>
  <c r="V2140" i="10"/>
  <c r="V2136" i="10"/>
  <c r="V2141" i="10"/>
  <c r="V2104" i="10"/>
  <c r="V2100" i="10"/>
  <c r="V2096" i="10"/>
  <c r="V2101" i="10"/>
  <c r="V2043" i="10"/>
  <c r="V2039" i="10"/>
  <c r="V2044" i="10"/>
  <c r="V2040" i="10"/>
  <c r="V1977" i="10"/>
  <c r="V1981" i="10"/>
  <c r="V1976" i="10"/>
  <c r="V1979" i="10"/>
  <c r="V1983" i="10"/>
  <c r="V1978" i="10"/>
  <c r="V1984" i="10"/>
  <c r="V1980" i="10"/>
  <c r="V654" i="10"/>
  <c r="V658" i="10"/>
  <c r="V662" i="10"/>
  <c r="V659" i="10"/>
  <c r="V651" i="10"/>
  <c r="V657" i="10"/>
  <c r="V613" i="10"/>
  <c r="V615" i="10"/>
  <c r="V619" i="10"/>
  <c r="V624" i="10"/>
  <c r="V616" i="10"/>
  <c r="V620" i="10"/>
  <c r="V402" i="10"/>
  <c r="V428" i="10"/>
  <c r="V432" i="10"/>
  <c r="V429" i="10"/>
  <c r="V491" i="10"/>
  <c r="V496" i="10"/>
  <c r="V493" i="10"/>
  <c r="V4816" i="10"/>
  <c r="V4768" i="10"/>
  <c r="V4767" i="10"/>
  <c r="V4720" i="10"/>
  <c r="V4719" i="10"/>
  <c r="F233" i="13" s="1"/>
  <c r="V4672" i="10"/>
  <c r="V4675" i="10"/>
  <c r="V4624" i="10"/>
  <c r="V4623" i="10"/>
  <c r="V4576" i="10"/>
  <c r="V4575" i="10"/>
  <c r="V4406" i="10"/>
  <c r="V4410" i="10"/>
  <c r="V3622" i="10"/>
  <c r="V3620" i="10"/>
  <c r="V3618" i="10"/>
  <c r="V3616" i="10"/>
  <c r="V3614" i="10"/>
  <c r="V3002" i="10"/>
  <c r="V2998" i="10"/>
  <c r="V2994" i="10"/>
  <c r="V3003" i="10"/>
  <c r="V2999" i="10"/>
  <c r="V2699" i="10"/>
  <c r="V2695" i="10"/>
  <c r="V2700" i="10"/>
  <c r="V2348" i="10"/>
  <c r="V2344" i="10"/>
  <c r="V2340" i="10"/>
  <c r="V2347" i="10"/>
  <c r="V1559" i="10"/>
  <c r="V1563" i="10"/>
  <c r="V1558" i="10"/>
  <c r="V1424" i="10"/>
  <c r="V1420" i="10"/>
  <c r="V1425" i="10"/>
  <c r="V1258" i="10"/>
  <c r="V1255" i="10"/>
  <c r="V1260" i="10"/>
  <c r="V979" i="10"/>
  <c r="V983" i="10"/>
  <c r="V978" i="10"/>
  <c r="V982" i="10"/>
  <c r="V894" i="10"/>
  <c r="F457" i="13" s="1"/>
  <c r="V898" i="10"/>
  <c r="V902" i="10"/>
  <c r="V897" i="10"/>
  <c r="V704" i="10"/>
  <c r="V708" i="10"/>
  <c r="V712" i="10"/>
  <c r="V705" i="10"/>
  <c r="V709" i="10"/>
  <c r="V713" i="10"/>
  <c r="V601" i="10"/>
  <c r="V605" i="10"/>
  <c r="V609" i="10"/>
  <c r="V600" i="10"/>
  <c r="V604" i="10"/>
  <c r="V608" i="10"/>
  <c r="V523" i="10"/>
  <c r="F269" i="13" s="1"/>
  <c r="V527" i="10"/>
  <c r="V524" i="10"/>
  <c r="V460" i="10"/>
  <c r="V464" i="10"/>
  <c r="V461" i="10"/>
  <c r="V397" i="10"/>
  <c r="F127" i="13" s="1"/>
  <c r="V349" i="10"/>
  <c r="F101" i="13" s="1"/>
  <c r="V353" i="10"/>
  <c r="V238" i="10"/>
  <c r="V242" i="10"/>
  <c r="V239" i="10"/>
  <c r="V205" i="10"/>
  <c r="F47" i="13" s="1"/>
  <c r="V209" i="10"/>
  <c r="V206" i="10"/>
  <c r="V173" i="10"/>
  <c r="F43" i="13" s="1"/>
  <c r="V177" i="10"/>
  <c r="V174" i="10"/>
  <c r="V141" i="10"/>
  <c r="V145" i="10"/>
  <c r="V142" i="10"/>
  <c r="F39" i="13" s="1"/>
  <c r="V114" i="10"/>
  <c r="F110" i="13" s="1"/>
  <c r="V118" i="10"/>
  <c r="V58" i="10"/>
  <c r="F109" i="13" s="1"/>
  <c r="V62" i="10"/>
  <c r="V4030" i="10"/>
  <c r="V4028" i="10"/>
  <c r="V4026" i="10"/>
  <c r="V4024" i="10"/>
  <c r="V4022" i="10"/>
  <c r="V4020" i="10"/>
  <c r="V3491" i="10"/>
  <c r="V3487" i="10"/>
  <c r="V3483" i="10"/>
  <c r="V3492" i="10"/>
  <c r="V3488" i="10"/>
  <c r="V1628" i="10"/>
  <c r="V1624" i="10"/>
  <c r="V1627" i="10"/>
  <c r="V1087" i="10"/>
  <c r="V1091" i="10"/>
  <c r="V1086" i="10"/>
  <c r="V839" i="10"/>
  <c r="V843" i="10"/>
  <c r="V838" i="10"/>
  <c r="V4338" i="10"/>
  <c r="V4342" i="10"/>
  <c r="F140" i="13" s="1"/>
  <c r="V4267" i="10"/>
  <c r="V4271" i="10"/>
  <c r="V4275" i="10"/>
  <c r="V4268" i="10"/>
  <c r="V4272" i="10"/>
  <c r="V4179" i="10"/>
  <c r="V4173" i="10"/>
  <c r="V4177" i="10"/>
  <c r="V4170" i="10"/>
  <c r="V4174" i="10"/>
  <c r="V4083" i="10"/>
  <c r="V4081" i="10"/>
  <c r="V4079" i="10"/>
  <c r="V4077" i="10"/>
  <c r="V4075" i="10"/>
  <c r="F22" i="13" s="1"/>
  <c r="V3674" i="10"/>
  <c r="V3672" i="10"/>
  <c r="V3670" i="10"/>
  <c r="V3668" i="10"/>
  <c r="V3666" i="10"/>
  <c r="V3310" i="10"/>
  <c r="V3306" i="10"/>
  <c r="V3302" i="10"/>
  <c r="V3309" i="10"/>
  <c r="V3305" i="10"/>
  <c r="V2879" i="10"/>
  <c r="V2875" i="10"/>
  <c r="V2880" i="10"/>
  <c r="V2658" i="10"/>
  <c r="V2654" i="10"/>
  <c r="V2650" i="10"/>
  <c r="V2655" i="10"/>
  <c r="V2393" i="10"/>
  <c r="V2389" i="10"/>
  <c r="V2385" i="10"/>
  <c r="V2390" i="10"/>
  <c r="V1935" i="10"/>
  <c r="V1941" i="10"/>
  <c r="V1937" i="10"/>
  <c r="V1942" i="10"/>
  <c r="V1938" i="10"/>
  <c r="V1875" i="10"/>
  <c r="V1881" i="10"/>
  <c r="V1877" i="10"/>
  <c r="V1882" i="10"/>
  <c r="V1878" i="10"/>
  <c r="V1666" i="10"/>
  <c r="V1675" i="10"/>
  <c r="V1671" i="10"/>
  <c r="V1667" i="10"/>
  <c r="F349" i="13" s="1"/>
  <c r="V1676" i="10"/>
  <c r="V1672" i="10"/>
  <c r="V1668" i="10"/>
  <c r="V1593" i="10"/>
  <c r="V1596" i="10"/>
  <c r="V1600" i="10"/>
  <c r="V1597" i="10"/>
  <c r="V1601" i="10"/>
  <c r="V1529" i="10"/>
  <c r="V1525" i="10"/>
  <c r="V1521" i="10"/>
  <c r="V1526" i="10"/>
  <c r="V1522" i="10"/>
  <c r="V1435" i="10"/>
  <c r="V1441" i="10"/>
  <c r="V1437" i="10"/>
  <c r="V1440" i="10"/>
  <c r="V1436" i="10"/>
  <c r="V1319" i="10"/>
  <c r="V1315" i="10"/>
  <c r="V1320" i="10"/>
  <c r="V1316" i="10"/>
  <c r="V1270" i="10"/>
  <c r="V1273" i="10"/>
  <c r="V1277" i="10"/>
  <c r="V1274" i="10"/>
  <c r="V1278" i="10"/>
  <c r="V1234" i="10"/>
  <c r="V1237" i="10"/>
  <c r="V1241" i="10"/>
  <c r="V1236" i="10"/>
  <c r="V1240" i="10"/>
  <c r="V1157" i="10"/>
  <c r="V1161" i="10"/>
  <c r="V1165" i="10"/>
  <c r="V1160" i="10"/>
  <c r="V1164" i="10"/>
  <c r="V1015" i="10"/>
  <c r="V1019" i="10"/>
  <c r="V1014" i="10"/>
  <c r="V1018" i="10"/>
  <c r="V4678" i="10"/>
  <c r="V4679" i="10"/>
  <c r="V4681" i="10"/>
  <c r="V753" i="10"/>
  <c r="F456" i="13" s="1"/>
  <c r="V557" i="10"/>
  <c r="F71" i="13" s="1"/>
  <c r="V562" i="10"/>
  <c r="V559" i="10"/>
  <c r="V561" i="10"/>
  <c r="V565" i="10"/>
  <c r="V386" i="10"/>
  <c r="F124" i="13" s="1"/>
  <c r="V387" i="10"/>
  <c r="V361" i="10"/>
  <c r="F103" i="13" s="1"/>
  <c r="V365" i="10"/>
  <c r="V362" i="10"/>
  <c r="V366" i="10"/>
  <c r="V335" i="10"/>
  <c r="F99" i="13" s="1"/>
  <c r="V339" i="10"/>
  <c r="V336" i="10"/>
  <c r="V306" i="10"/>
  <c r="V310" i="10"/>
  <c r="V309" i="10"/>
  <c r="V253" i="10"/>
  <c r="E49" i="24" s="1"/>
  <c r="V257" i="10"/>
  <c r="V261" i="10"/>
  <c r="V265" i="10"/>
  <c r="V256" i="10"/>
  <c r="V260" i="10"/>
  <c r="V264" i="10"/>
  <c r="V227" i="10"/>
  <c r="V224" i="10"/>
  <c r="V221" i="10"/>
  <c r="F49" i="13" s="1"/>
  <c r="V225" i="10"/>
  <c r="V190" i="10"/>
  <c r="V194" i="10"/>
  <c r="V189" i="10"/>
  <c r="V193" i="10"/>
  <c r="V157" i="10"/>
  <c r="F41" i="13" s="1"/>
  <c r="V161" i="10"/>
  <c r="V158" i="10"/>
  <c r="V162" i="10"/>
  <c r="V125" i="10"/>
  <c r="V129" i="10"/>
  <c r="V126" i="10"/>
  <c r="F38" i="13" s="1"/>
  <c r="V130" i="10"/>
  <c r="V99" i="10"/>
  <c r="F142" i="13" s="1"/>
  <c r="V103" i="10"/>
  <c r="V100" i="10"/>
  <c r="V70" i="10"/>
  <c r="F141" i="13" s="1"/>
  <c r="V74" i="10"/>
  <c r="V71" i="10"/>
  <c r="V75" i="10"/>
  <c r="V44" i="10"/>
  <c r="V48" i="10"/>
  <c r="V45" i="10"/>
  <c r="V17" i="10"/>
  <c r="V16" i="10"/>
  <c r="V20" i="10"/>
  <c r="V4392" i="10"/>
  <c r="V4396" i="10"/>
  <c r="V4393" i="10"/>
  <c r="V3766" i="10"/>
  <c r="V3777" i="10"/>
  <c r="V3775" i="10"/>
  <c r="V3773" i="10"/>
  <c r="V3771" i="10"/>
  <c r="V3769" i="10"/>
  <c r="V3767" i="10"/>
  <c r="V3465" i="10"/>
  <c r="V3461" i="10"/>
  <c r="V3457" i="10"/>
  <c r="V3466" i="10"/>
  <c r="V3462" i="10"/>
  <c r="V3458" i="10"/>
  <c r="V1508" i="10"/>
  <c r="V1515" i="10"/>
  <c r="V1511" i="10"/>
  <c r="V1518" i="10"/>
  <c r="V1514" i="10"/>
  <c r="V1510" i="10"/>
  <c r="V1104" i="10"/>
  <c r="V1108" i="10"/>
  <c r="V1105" i="10"/>
  <c r="V1109" i="10"/>
  <c r="P1013" i="10"/>
  <c r="V1075" i="10"/>
  <c r="V1070" i="10"/>
  <c r="V1074" i="10"/>
  <c r="V1071" i="10"/>
  <c r="V2504" i="10"/>
  <c r="V2513" i="10"/>
  <c r="V2511" i="10"/>
  <c r="V2509" i="10"/>
  <c r="V2507" i="10"/>
  <c r="V2505" i="10"/>
  <c r="V1150" i="10"/>
  <c r="V1154" i="10"/>
  <c r="V1149" i="10"/>
  <c r="V1153" i="10"/>
  <c r="V1357" i="10"/>
  <c r="V1362" i="10"/>
  <c r="V1358" i="10"/>
  <c r="V1363" i="10"/>
  <c r="V1359" i="10"/>
  <c r="V1397" i="10"/>
  <c r="V1393" i="10"/>
  <c r="V1398" i="10"/>
  <c r="V1394" i="10"/>
  <c r="V3675" i="10"/>
  <c r="V3686" i="10"/>
  <c r="V3684" i="10"/>
  <c r="V3682" i="10"/>
  <c r="V3680" i="10"/>
  <c r="V3678" i="10"/>
  <c r="V3676" i="10"/>
  <c r="V2444" i="10"/>
  <c r="V2445" i="10"/>
  <c r="V2440" i="10"/>
  <c r="V2446" i="10"/>
  <c r="V2441" i="10"/>
  <c r="V406" i="10"/>
  <c r="F129" i="13" s="1"/>
  <c r="V409" i="10"/>
  <c r="E124" i="24" s="1"/>
  <c r="V408" i="10"/>
  <c r="V434" i="10"/>
  <c r="V437" i="10"/>
  <c r="V440" i="10"/>
  <c r="V438" i="10"/>
  <c r="V466" i="10"/>
  <c r="V468" i="10"/>
  <c r="V472" i="10"/>
  <c r="V471" i="10"/>
  <c r="V498" i="10"/>
  <c r="V502" i="10"/>
  <c r="V501" i="10"/>
  <c r="V503" i="10"/>
  <c r="V2762" i="10"/>
  <c r="V2758" i="10"/>
  <c r="V2761" i="10"/>
  <c r="V2757" i="10"/>
  <c r="V452" i="10"/>
  <c r="V456" i="10"/>
  <c r="V453" i="10"/>
  <c r="V457" i="10"/>
  <c r="V866" i="10"/>
  <c r="V870" i="10"/>
  <c r="V865" i="10"/>
  <c r="V869" i="10"/>
  <c r="V990" i="10"/>
  <c r="V994" i="10"/>
  <c r="V989" i="10"/>
  <c r="V993" i="10"/>
  <c r="V1658" i="10"/>
  <c r="V1662" i="10"/>
  <c r="V1659" i="10"/>
  <c r="V1663" i="10"/>
  <c r="V1552" i="10"/>
  <c r="V1556" i="10"/>
  <c r="V1551" i="10"/>
  <c r="V1555" i="10"/>
  <c r="V1532" i="10"/>
  <c r="V1536" i="10"/>
  <c r="V1531" i="10"/>
  <c r="V1535" i="10"/>
  <c r="V1042" i="10"/>
  <c r="V1046" i="10"/>
  <c r="V1043" i="10"/>
  <c r="V1047" i="10"/>
  <c r="V971" i="10"/>
  <c r="V975" i="10"/>
  <c r="V970" i="10"/>
  <c r="V974" i="10"/>
  <c r="V418" i="10"/>
  <c r="V422" i="10"/>
  <c r="V419" i="10"/>
  <c r="F162" i="13" s="1"/>
  <c r="V423" i="10"/>
  <c r="V482" i="10"/>
  <c r="V485" i="10"/>
  <c r="V488" i="10"/>
  <c r="V486" i="10"/>
  <c r="V1188" i="10"/>
  <c r="V1192" i="10"/>
  <c r="V1196" i="10"/>
  <c r="V1189" i="10"/>
  <c r="V1193" i="10"/>
  <c r="V1197" i="10"/>
  <c r="V1168" i="10"/>
  <c r="V1172" i="10"/>
  <c r="V1176" i="10"/>
  <c r="V1169" i="10"/>
  <c r="V1173" i="10"/>
  <c r="V1130" i="10"/>
  <c r="V1134" i="10"/>
  <c r="V1138" i="10"/>
  <c r="V1133" i="10"/>
  <c r="V1137" i="10"/>
  <c r="V1024" i="10"/>
  <c r="V1028" i="10"/>
  <c r="V1023" i="10"/>
  <c r="V1027" i="10"/>
  <c r="V1004" i="10"/>
  <c r="V1008" i="10"/>
  <c r="V1012" i="10"/>
  <c r="V1007" i="10"/>
  <c r="V1011" i="10"/>
  <c r="V950" i="10"/>
  <c r="V954" i="10"/>
  <c r="V958" i="10"/>
  <c r="V951" i="10"/>
  <c r="V955" i="10"/>
  <c r="V926" i="10"/>
  <c r="V930" i="10"/>
  <c r="V934" i="10"/>
  <c r="V927" i="10"/>
  <c r="V931" i="10"/>
  <c r="V935" i="10"/>
  <c r="V883" i="10"/>
  <c r="V887" i="10"/>
  <c r="V891" i="10"/>
  <c r="V886" i="10"/>
  <c r="V890" i="10"/>
  <c r="V846" i="10"/>
  <c r="V849" i="10"/>
  <c r="V854" i="10"/>
  <c r="V848" i="10"/>
  <c r="V853" i="10"/>
  <c r="V830" i="10"/>
  <c r="V834" i="10"/>
  <c r="V829" i="10"/>
  <c r="V833" i="10"/>
  <c r="V808" i="10"/>
  <c r="F472" i="13" s="1"/>
  <c r="V812" i="10"/>
  <c r="V816" i="10"/>
  <c r="V809" i="10"/>
  <c r="V813" i="10"/>
  <c r="V817" i="10"/>
  <c r="V788" i="10"/>
  <c r="V792" i="10"/>
  <c r="V796" i="10"/>
  <c r="V789" i="10"/>
  <c r="V793" i="10"/>
  <c r="V764" i="10"/>
  <c r="F460" i="13" s="1"/>
  <c r="V767" i="10"/>
  <c r="V769" i="10"/>
  <c r="V773" i="10"/>
  <c r="V701" i="10"/>
  <c r="V697" i="10"/>
  <c r="V693" i="10"/>
  <c r="V700" i="10"/>
  <c r="V696" i="10"/>
  <c r="V692" i="10"/>
  <c r="V690" i="10"/>
  <c r="V694" i="10"/>
  <c r="V691" i="10"/>
  <c r="V699" i="10"/>
  <c r="P664" i="10"/>
  <c r="V674" i="10"/>
  <c r="V670" i="10"/>
  <c r="V666" i="10"/>
  <c r="V673" i="10"/>
  <c r="V676" i="10"/>
  <c r="V672" i="10"/>
  <c r="V668" i="10"/>
  <c r="V675" i="10"/>
  <c r="V671" i="10"/>
  <c r="V667" i="10"/>
  <c r="V664" i="10"/>
  <c r="V669" i="10"/>
  <c r="V1943" i="10"/>
  <c r="V1939" i="10"/>
  <c r="V1944" i="10"/>
  <c r="V1940" i="10"/>
  <c r="V1883" i="10"/>
  <c r="V1879" i="10"/>
  <c r="V1884" i="10"/>
  <c r="V1880" i="10"/>
  <c r="V1677" i="10"/>
  <c r="V1673" i="10"/>
  <c r="V1669" i="10"/>
  <c r="V1678" i="10"/>
  <c r="V1674" i="10"/>
  <c r="V1670" i="10"/>
  <c r="V1594" i="10"/>
  <c r="V1598" i="10"/>
  <c r="V1595" i="10"/>
  <c r="V1527" i="10"/>
  <c r="V1523" i="10"/>
  <c r="V1528" i="10"/>
  <c r="V1524" i="10"/>
  <c r="V1443" i="10"/>
  <c r="V1439" i="10"/>
  <c r="V1442" i="10"/>
  <c r="V1317" i="10"/>
  <c r="V1313" i="10"/>
  <c r="V1318" i="10"/>
  <c r="V1271" i="10"/>
  <c r="V1275" i="10"/>
  <c r="V1272" i="10"/>
  <c r="V1235" i="10"/>
  <c r="V1239" i="10"/>
  <c r="V1233" i="10"/>
  <c r="V1238" i="10"/>
  <c r="V1159" i="10"/>
  <c r="V1163" i="10"/>
  <c r="V1158" i="10"/>
  <c r="V1017" i="10"/>
  <c r="V1021" i="10"/>
  <c r="V1016" i="10"/>
  <c r="V4676" i="10"/>
  <c r="F213" i="13" s="1"/>
  <c r="V4677" i="10"/>
  <c r="V560" i="10"/>
  <c r="V564" i="10"/>
  <c r="V558" i="10"/>
  <c r="V388" i="10"/>
  <c r="E57" i="24" s="1"/>
  <c r="V363" i="10"/>
  <c r="V367" i="10"/>
  <c r="V337" i="10"/>
  <c r="V334" i="10"/>
  <c r="V311" i="10"/>
  <c r="V308" i="10"/>
  <c r="V252" i="10"/>
  <c r="V255" i="10"/>
  <c r="F417" i="13" s="1"/>
  <c r="V259" i="10"/>
  <c r="V263" i="10"/>
  <c r="V254" i="10"/>
  <c r="V258" i="10"/>
  <c r="V222" i="10"/>
  <c r="V226" i="10"/>
  <c r="V188" i="10"/>
  <c r="V192" i="10"/>
  <c r="V195" i="10"/>
  <c r="F45" i="13" s="1"/>
  <c r="V156" i="10"/>
  <c r="V159" i="10"/>
  <c r="V163" i="10"/>
  <c r="V127" i="10"/>
  <c r="V131" i="10"/>
  <c r="V101" i="10"/>
  <c r="V104" i="10"/>
  <c r="V72" i="10"/>
  <c r="V76" i="10"/>
  <c r="V46" i="10"/>
  <c r="V43" i="10"/>
  <c r="F108" i="13" s="1"/>
  <c r="V15" i="10"/>
  <c r="V19" i="10"/>
  <c r="V4394" i="10"/>
  <c r="V4391" i="10"/>
  <c r="V3778" i="10"/>
  <c r="V3776" i="10"/>
  <c r="V3774" i="10"/>
  <c r="V3772" i="10"/>
  <c r="V3770" i="10"/>
  <c r="V3463" i="10"/>
  <c r="V3459" i="10"/>
  <c r="V3455" i="10"/>
  <c r="V3464" i="10"/>
  <c r="V3460" i="10"/>
  <c r="V1517" i="10"/>
  <c r="V1513" i="10"/>
  <c r="V1509" i="10"/>
  <c r="F474" i="13" s="1"/>
  <c r="V1516" i="10"/>
  <c r="V1106" i="10"/>
  <c r="V1110" i="10"/>
  <c r="V1107" i="10"/>
  <c r="V1067" i="10"/>
  <c r="V1068" i="10"/>
  <c r="V1072" i="10"/>
  <c r="V1069" i="10"/>
  <c r="V2514" i="10"/>
  <c r="V2512" i="10"/>
  <c r="V2510" i="10"/>
  <c r="V2508" i="10"/>
  <c r="V1152" i="10"/>
  <c r="V1156" i="10"/>
  <c r="V1151" i="10"/>
  <c r="V1364" i="10"/>
  <c r="V1360" i="10"/>
  <c r="V1365" i="10"/>
  <c r="V1395" i="10"/>
  <c r="V1391" i="10"/>
  <c r="V1396" i="10"/>
  <c r="V3687" i="10"/>
  <c r="V3685" i="10"/>
  <c r="V3683" i="10"/>
  <c r="V3681" i="10"/>
  <c r="V3679" i="10"/>
  <c r="V2447" i="10"/>
  <c r="V2442" i="10"/>
  <c r="V2448" i="10"/>
  <c r="V2443" i="10"/>
  <c r="V407" i="10"/>
  <c r="F130" i="13" s="1"/>
  <c r="V411" i="10"/>
  <c r="V435" i="10"/>
  <c r="F167" i="13" s="1"/>
  <c r="V439" i="10"/>
  <c r="V436" i="10"/>
  <c r="V467" i="10"/>
  <c r="F219" i="13" s="1"/>
  <c r="V470" i="10"/>
  <c r="V469" i="10"/>
  <c r="V499" i="10"/>
  <c r="F253" i="13" s="1"/>
  <c r="V504" i="10"/>
  <c r="V500" i="10"/>
  <c r="V2763" i="10"/>
  <c r="V2760" i="10"/>
  <c r="V2756" i="10"/>
  <c r="V450" i="10"/>
  <c r="V454" i="10"/>
  <c r="V451" i="10"/>
  <c r="F177" i="13" s="1"/>
  <c r="V864" i="10"/>
  <c r="V868" i="10"/>
  <c r="V872" i="10"/>
  <c r="V867" i="10"/>
  <c r="V988" i="10"/>
  <c r="V992" i="10"/>
  <c r="V987" i="10"/>
  <c r="V1657" i="10"/>
  <c r="V1660" i="10"/>
  <c r="V1664" i="10"/>
  <c r="V1661" i="10"/>
  <c r="V1550" i="10"/>
  <c r="V1554" i="10"/>
  <c r="V1549" i="10"/>
  <c r="V1530" i="10"/>
  <c r="V1534" i="10"/>
  <c r="V1538" i="10"/>
  <c r="V1533" i="10"/>
  <c r="V1048" i="10"/>
  <c r="V1044" i="10"/>
  <c r="V1041" i="10"/>
  <c r="V973" i="10"/>
  <c r="V968" i="10"/>
  <c r="V972" i="10"/>
  <c r="V420" i="10"/>
  <c r="V424" i="10"/>
  <c r="V421" i="10"/>
  <c r="V483" i="10"/>
  <c r="V487" i="10"/>
  <c r="V484" i="10"/>
  <c r="V1190" i="10"/>
  <c r="V1194" i="10"/>
  <c r="V1198" i="10"/>
  <c r="V1191" i="10"/>
  <c r="V1170" i="10"/>
  <c r="V1174" i="10"/>
  <c r="V1167" i="10"/>
  <c r="V1171" i="10"/>
  <c r="V1132" i="10"/>
  <c r="V1136" i="10"/>
  <c r="V1131" i="10"/>
  <c r="V1026" i="10"/>
  <c r="V1030" i="10"/>
  <c r="V1025" i="10"/>
  <c r="V1006" i="10"/>
  <c r="V1010" i="10"/>
  <c r="V1005" i="10"/>
  <c r="V956" i="10"/>
  <c r="V949" i="10"/>
  <c r="V953" i="10"/>
  <c r="V928" i="10"/>
  <c r="V932" i="10"/>
  <c r="V936" i="10"/>
  <c r="V929" i="10"/>
  <c r="V888" i="10"/>
  <c r="V847" i="10"/>
  <c r="V852" i="10"/>
  <c r="V851" i="10"/>
  <c r="V810" i="10"/>
  <c r="V814" i="10"/>
  <c r="V818" i="10"/>
  <c r="V811" i="10"/>
  <c r="V791" i="10"/>
  <c r="V774" i="10"/>
  <c r="V770" i="10"/>
  <c r="V765" i="10"/>
  <c r="V766" i="10"/>
  <c r="V771" i="10"/>
  <c r="V768" i="10"/>
  <c r="V698" i="10"/>
  <c r="V695" i="10"/>
  <c r="P690" i="10"/>
  <c r="V665" i="10"/>
  <c r="V717" i="10"/>
  <c r="V721" i="10"/>
  <c r="V725" i="10"/>
  <c r="V718" i="10"/>
  <c r="V722" i="10"/>
  <c r="V638" i="10"/>
  <c r="F77" i="13" s="1"/>
  <c r="V641" i="10"/>
  <c r="V645" i="10"/>
  <c r="V649" i="10"/>
  <c r="V642" i="10"/>
  <c r="V646" i="10"/>
  <c r="V650" i="10"/>
  <c r="V586" i="10"/>
  <c r="V590" i="10"/>
  <c r="V594" i="10"/>
  <c r="V598" i="10"/>
  <c r="V589" i="10"/>
  <c r="V593" i="10"/>
  <c r="V597" i="10"/>
  <c r="V566" i="10"/>
  <c r="V567" i="10"/>
  <c r="F72" i="13" s="1"/>
  <c r="V571" i="10"/>
  <c r="V575" i="10"/>
  <c r="V570" i="10"/>
  <c r="V546" i="10"/>
  <c r="V548" i="10"/>
  <c r="F70" i="13" s="1"/>
  <c r="V552" i="10"/>
  <c r="V547" i="10"/>
  <c r="V551" i="10"/>
  <c r="V530" i="10"/>
  <c r="V533" i="10"/>
  <c r="V537" i="10"/>
  <c r="V534" i="10"/>
  <c r="V517" i="10"/>
  <c r="V521" i="10"/>
  <c r="V518" i="10"/>
  <c r="V4808" i="10"/>
  <c r="F285" i="13" s="1"/>
  <c r="V4811" i="10"/>
  <c r="V4810" i="10"/>
  <c r="V4796" i="10"/>
  <c r="V4799" i="10"/>
  <c r="V4798" i="10"/>
  <c r="V4784" i="10"/>
  <c r="V4787" i="10"/>
  <c r="V4786" i="10"/>
  <c r="V4772" i="10"/>
  <c r="F268" i="13" s="1"/>
  <c r="V4775" i="10"/>
  <c r="V4774" i="10"/>
  <c r="V4763" i="10"/>
  <c r="V4762" i="10"/>
  <c r="V4748" i="10"/>
  <c r="V4752" i="10"/>
  <c r="V4751" i="10"/>
  <c r="V4726" i="10"/>
  <c r="V4725" i="10"/>
  <c r="V4715" i="10"/>
  <c r="V4714" i="10"/>
  <c r="V4703" i="10"/>
  <c r="V4702" i="10"/>
  <c r="V4691" i="10"/>
  <c r="V4692" i="10"/>
  <c r="V4652" i="10"/>
  <c r="V4656" i="10"/>
  <c r="V4655" i="10"/>
  <c r="V4644" i="10"/>
  <c r="V4643" i="10"/>
  <c r="V4631" i="10"/>
  <c r="V4630" i="10"/>
  <c r="V4619" i="10"/>
  <c r="V4618" i="10"/>
  <c r="V4604" i="10"/>
  <c r="F251" i="13" s="1"/>
  <c r="V4607" i="10"/>
  <c r="V4606" i="10"/>
  <c r="V4592" i="10"/>
  <c r="F227" i="13" s="1"/>
  <c r="V4596" i="10"/>
  <c r="V4595" i="10"/>
  <c r="V4584" i="10"/>
  <c r="V4583" i="10"/>
  <c r="V4343" i="10"/>
  <c r="F146" i="13" s="1"/>
  <c r="V4348" i="10"/>
  <c r="V4344" i="10"/>
  <c r="V4331" i="10"/>
  <c r="F136" i="13" s="1"/>
  <c r="V4335" i="10"/>
  <c r="V4334" i="10"/>
  <c r="V4319" i="10"/>
  <c r="F112" i="13" s="1"/>
  <c r="V4322" i="10"/>
  <c r="V4321" i="10"/>
  <c r="V4277" i="10"/>
  <c r="V4280" i="10"/>
  <c r="V4284" i="10"/>
  <c r="V4288" i="10"/>
  <c r="V4281" i="10"/>
  <c r="V4285" i="10"/>
  <c r="V4253" i="10"/>
  <c r="V4256" i="10"/>
  <c r="V4260" i="10"/>
  <c r="V4264" i="10"/>
  <c r="V4257" i="10"/>
  <c r="V4261" i="10"/>
  <c r="V4229" i="10"/>
  <c r="V4233" i="10"/>
  <c r="V4237" i="10"/>
  <c r="V4230" i="10"/>
  <c r="V4234" i="10"/>
  <c r="V4238" i="10"/>
  <c r="V4205" i="10"/>
  <c r="V4209" i="10"/>
  <c r="V4213" i="10"/>
  <c r="V4206" i="10"/>
  <c r="V4210" i="10"/>
  <c r="V4214" i="10"/>
  <c r="V4181" i="10"/>
  <c r="V4185" i="10"/>
  <c r="V4189" i="10"/>
  <c r="V4182" i="10"/>
  <c r="V4186" i="10"/>
  <c r="V4190" i="10"/>
  <c r="V4157" i="10"/>
  <c r="V4161" i="10"/>
  <c r="V4165" i="10"/>
  <c r="V4158" i="10"/>
  <c r="V4162" i="10"/>
  <c r="V4166" i="10"/>
  <c r="V4133" i="10"/>
  <c r="V4136" i="10"/>
  <c r="V4141" i="10"/>
  <c r="V4137" i="10"/>
  <c r="V4138" i="10"/>
  <c r="V4142" i="10"/>
  <c r="V4109" i="10"/>
  <c r="V4112" i="10"/>
  <c r="V4116" i="10"/>
  <c r="V4120" i="10"/>
  <c r="V4113" i="10"/>
  <c r="V4117" i="10"/>
  <c r="V4085" i="10"/>
  <c r="V4088" i="10"/>
  <c r="V4092" i="10"/>
  <c r="V4096" i="10"/>
  <c r="V4089" i="10"/>
  <c r="V4093" i="10"/>
  <c r="V4031" i="10"/>
  <c r="V4043" i="10"/>
  <c r="V4041" i="10"/>
  <c r="V4039" i="10"/>
  <c r="V4037" i="10"/>
  <c r="V4035" i="10"/>
  <c r="V4033" i="10"/>
  <c r="V3863" i="10"/>
  <c r="V3875" i="10"/>
  <c r="V3873" i="10"/>
  <c r="V3871" i="10"/>
  <c r="V3869" i="10"/>
  <c r="V3867" i="10"/>
  <c r="V3865" i="10"/>
  <c r="V3835" i="10"/>
  <c r="V3847" i="10"/>
  <c r="V3845" i="10"/>
  <c r="V3843" i="10"/>
  <c r="V3841" i="10"/>
  <c r="V639" i="10"/>
  <c r="V643" i="10"/>
  <c r="V647" i="10"/>
  <c r="V640" i="10"/>
  <c r="V644" i="10"/>
  <c r="V648" i="10"/>
  <c r="V588" i="10"/>
  <c r="V592" i="10"/>
  <c r="V596" i="10"/>
  <c r="V587" i="10"/>
  <c r="V591" i="10"/>
  <c r="V595" i="10"/>
  <c r="V574" i="10"/>
  <c r="V569" i="10"/>
  <c r="V573" i="10"/>
  <c r="V568" i="10"/>
  <c r="V553" i="10"/>
  <c r="V550" i="10"/>
  <c r="V555" i="10"/>
  <c r="V549" i="10"/>
  <c r="V531" i="10"/>
  <c r="F152" i="13" s="1"/>
  <c r="V535" i="10"/>
  <c r="V532" i="10"/>
  <c r="V515" i="10"/>
  <c r="F264" i="13" s="1"/>
  <c r="V519" i="10"/>
  <c r="V516" i="10"/>
  <c r="V4809" i="10"/>
  <c r="V4813" i="10"/>
  <c r="V4797" i="10"/>
  <c r="V4801" i="10"/>
  <c r="V4785" i="10"/>
  <c r="V4789" i="10"/>
  <c r="V4773" i="10"/>
  <c r="V4777" i="10"/>
  <c r="V4761" i="10"/>
  <c r="V4765" i="10"/>
  <c r="V4750" i="10"/>
  <c r="V4749" i="10"/>
  <c r="F257" i="13" s="1"/>
  <c r="V4729" i="10"/>
  <c r="V4728" i="10"/>
  <c r="V4713" i="10"/>
  <c r="V4717" i="10"/>
  <c r="V4701" i="10"/>
  <c r="V4705" i="10"/>
  <c r="V4689" i="10"/>
  <c r="V4690" i="10"/>
  <c r="V4654" i="10"/>
  <c r="F171" i="13" s="1"/>
  <c r="V4653" i="10"/>
  <c r="V4642" i="10"/>
  <c r="V4641" i="10"/>
  <c r="V4629" i="10"/>
  <c r="V4633" i="10"/>
  <c r="V4617" i="10"/>
  <c r="V4621" i="10"/>
  <c r="V4605" i="10"/>
  <c r="V4609" i="10"/>
  <c r="V4594" i="10"/>
  <c r="V4593" i="10"/>
  <c r="V4582" i="10"/>
  <c r="V4581" i="10"/>
  <c r="V4345" i="10"/>
  <c r="V4347" i="10"/>
  <c r="V4333" i="10"/>
  <c r="V4332" i="10"/>
  <c r="V4320" i="10"/>
  <c r="V4324" i="10"/>
  <c r="V4278" i="10"/>
  <c r="V4282" i="10"/>
  <c r="V4286" i="10"/>
  <c r="V4279" i="10"/>
  <c r="V4283" i="10"/>
  <c r="V4254" i="10"/>
  <c r="V4258" i="10"/>
  <c r="V4262" i="10"/>
  <c r="V4255" i="10"/>
  <c r="V4259" i="10"/>
  <c r="V4231" i="10"/>
  <c r="V4235" i="10"/>
  <c r="V4239" i="10"/>
  <c r="V4232" i="10"/>
  <c r="V4236" i="10"/>
  <c r="V4207" i="10"/>
  <c r="V4211" i="10"/>
  <c r="V4215" i="10"/>
  <c r="V4208" i="10"/>
  <c r="V4212" i="10"/>
  <c r="V4183" i="10"/>
  <c r="V4187" i="10"/>
  <c r="V4191" i="10"/>
  <c r="V4184" i="10"/>
  <c r="V4188" i="10"/>
  <c r="V4159" i="10"/>
  <c r="V4163" i="10"/>
  <c r="V4167" i="10"/>
  <c r="V4160" i="10"/>
  <c r="V4164" i="10"/>
  <c r="V4134" i="10"/>
  <c r="V4139" i="10"/>
  <c r="V4143" i="10"/>
  <c r="V4135" i="10"/>
  <c r="V4140" i="10"/>
  <c r="V4110" i="10"/>
  <c r="V4114" i="10"/>
  <c r="V4118" i="10"/>
  <c r="V4111" i="10"/>
  <c r="V4115" i="10"/>
  <c r="V4086" i="10"/>
  <c r="V4090" i="10"/>
  <c r="V4094" i="10"/>
  <c r="V4087" i="10"/>
  <c r="V4091" i="10"/>
  <c r="V4044" i="10"/>
  <c r="V4042" i="10"/>
  <c r="V4040" i="10"/>
  <c r="V4038" i="10"/>
  <c r="V4036" i="10"/>
  <c r="V4034" i="10"/>
  <c r="V3876" i="10"/>
  <c r="V3874" i="10"/>
  <c r="V3872" i="10"/>
  <c r="V3870" i="10"/>
  <c r="V3868" i="10"/>
  <c r="V3866" i="10"/>
  <c r="V3837" i="10"/>
  <c r="V3839" i="10"/>
  <c r="V3836" i="10"/>
  <c r="V3848" i="10"/>
  <c r="V3846" i="10"/>
  <c r="V3844" i="10"/>
  <c r="V3842" i="10"/>
  <c r="V3840" i="10"/>
  <c r="V3765" i="10"/>
  <c r="V3763" i="10"/>
  <c r="V3761" i="10"/>
  <c r="V3759" i="10"/>
  <c r="V3757" i="10"/>
  <c r="V3755" i="10"/>
  <c r="V3727" i="10"/>
  <c r="V3738" i="10"/>
  <c r="V3736" i="10"/>
  <c r="V3734" i="10"/>
  <c r="V3732" i="10"/>
  <c r="V3730" i="10"/>
  <c r="V3728" i="10"/>
  <c r="V3713" i="10"/>
  <c r="V3711" i="10"/>
  <c r="V3709" i="10"/>
  <c r="V3707" i="10"/>
  <c r="V3705" i="10"/>
  <c r="V3703" i="10"/>
  <c r="V3660" i="10"/>
  <c r="V3658" i="10"/>
  <c r="V3656" i="10"/>
  <c r="V3654" i="10"/>
  <c r="V3652" i="10"/>
  <c r="V3650" i="10"/>
  <c r="V3635" i="10"/>
  <c r="V3633" i="10"/>
  <c r="V3631" i="10"/>
  <c r="V3629" i="10"/>
  <c r="V3627" i="10"/>
  <c r="V3625" i="10"/>
  <c r="V3582" i="10"/>
  <c r="V3580" i="10"/>
  <c r="V3578" i="10"/>
  <c r="V3576" i="10"/>
  <c r="V3574" i="10"/>
  <c r="V3572" i="10"/>
  <c r="V3557" i="10"/>
  <c r="V3553" i="10"/>
  <c r="V3549" i="10"/>
  <c r="V3556" i="10"/>
  <c r="V3552" i="10"/>
  <c r="V3548" i="10"/>
  <c r="V3399" i="10"/>
  <c r="V3395" i="10"/>
  <c r="V3391" i="10"/>
  <c r="V3398" i="10"/>
  <c r="V3394" i="10"/>
  <c r="V3390" i="10"/>
  <c r="V3375" i="10"/>
  <c r="V3371" i="10"/>
  <c r="V3367" i="10"/>
  <c r="V3374" i="10"/>
  <c r="V3370" i="10"/>
  <c r="V3366" i="10"/>
  <c r="V3337" i="10"/>
  <c r="V3347" i="10"/>
  <c r="V3343" i="10"/>
  <c r="V3339" i="10"/>
  <c r="V3346" i="10"/>
  <c r="V3342" i="10"/>
  <c r="V3338" i="10"/>
  <c r="V3323" i="10"/>
  <c r="V3319" i="10"/>
  <c r="V3315" i="10"/>
  <c r="V3322" i="10"/>
  <c r="V3318" i="10"/>
  <c r="V3314" i="10"/>
  <c r="V3288" i="10"/>
  <c r="V3295" i="10"/>
  <c r="V3291" i="10"/>
  <c r="V3296" i="10"/>
  <c r="V3292" i="10"/>
  <c r="V3268" i="10"/>
  <c r="V3275" i="10"/>
  <c r="V3271" i="10"/>
  <c r="V3276" i="10"/>
  <c r="V3272" i="10"/>
  <c r="V3248" i="10"/>
  <c r="V3255" i="10"/>
  <c r="V3251" i="10"/>
  <c r="V3256" i="10"/>
  <c r="V3252" i="10"/>
  <c r="V3228" i="10"/>
  <c r="V3235" i="10"/>
  <c r="V3231" i="10"/>
  <c r="V3236" i="10"/>
  <c r="V3232" i="10"/>
  <c r="V3208" i="10"/>
  <c r="V3215" i="10"/>
  <c r="V3211" i="10"/>
  <c r="V3216" i="10"/>
  <c r="V3212" i="10"/>
  <c r="V3148" i="10"/>
  <c r="V3155" i="10"/>
  <c r="V3151" i="10"/>
  <c r="V3156" i="10"/>
  <c r="V3152" i="10"/>
  <c r="V3108" i="10"/>
  <c r="V3115" i="10"/>
  <c r="V3111" i="10"/>
  <c r="V3116" i="10"/>
  <c r="V3112" i="10"/>
  <c r="V3082" i="10"/>
  <c r="V3091" i="10"/>
  <c r="V3087" i="10"/>
  <c r="V3083" i="10"/>
  <c r="V3092" i="10"/>
  <c r="V3088" i="10"/>
  <c r="V3084" i="10"/>
  <c r="V3067" i="10"/>
  <c r="V3063" i="10"/>
  <c r="V3059" i="10"/>
  <c r="V3068" i="10"/>
  <c r="V3064" i="10"/>
  <c r="V3030" i="10"/>
  <c r="V3039" i="10"/>
  <c r="V3035" i="10"/>
  <c r="V3031" i="10"/>
  <c r="V3040" i="10"/>
  <c r="V3036" i="10"/>
  <c r="V3032" i="10"/>
  <c r="V3015" i="10"/>
  <c r="V3011" i="10"/>
  <c r="V3007" i="10"/>
  <c r="V3016" i="10"/>
  <c r="V3012" i="10"/>
  <c r="V3008" i="10"/>
  <c r="V2979" i="10"/>
  <c r="V2987" i="10"/>
  <c r="V2983" i="10"/>
  <c r="V2990" i="10"/>
  <c r="V2986" i="10"/>
  <c r="V2982" i="10"/>
  <c r="F66" i="13" s="1"/>
  <c r="V2953" i="10"/>
  <c r="V2963" i="10"/>
  <c r="V2959" i="10"/>
  <c r="V2955" i="10"/>
  <c r="V2962" i="10"/>
  <c r="V2958" i="10"/>
  <c r="V2954" i="10"/>
  <c r="V2853" i="10"/>
  <c r="V2849" i="10"/>
  <c r="V2852" i="10"/>
  <c r="V2791" i="10"/>
  <c r="V2797" i="10"/>
  <c r="V2793" i="10"/>
  <c r="V2796" i="10"/>
  <c r="V2792" i="10"/>
  <c r="V2661" i="10"/>
  <c r="V2665" i="10"/>
  <c r="V2669" i="10"/>
  <c r="V2662" i="10"/>
  <c r="V2663" i="10"/>
  <c r="V2667" i="10"/>
  <c r="V2660" i="10"/>
  <c r="V2664" i="10"/>
  <c r="V2668" i="10"/>
  <c r="V3764" i="10"/>
  <c r="V3762" i="10"/>
  <c r="V3760" i="10"/>
  <c r="V3758" i="10"/>
  <c r="V3756" i="10"/>
  <c r="V3739" i="10"/>
  <c r="V3737" i="10"/>
  <c r="V3735" i="10"/>
  <c r="V3733" i="10"/>
  <c r="V3731" i="10"/>
  <c r="V3712" i="10"/>
  <c r="V3710" i="10"/>
  <c r="V3708" i="10"/>
  <c r="V3706" i="10"/>
  <c r="V3704" i="10"/>
  <c r="V3661" i="10"/>
  <c r="V3659" i="10"/>
  <c r="V3657" i="10"/>
  <c r="V3655" i="10"/>
  <c r="V3653" i="10"/>
  <c r="V3634" i="10"/>
  <c r="V3632" i="10"/>
  <c r="V3630" i="10"/>
  <c r="V3628" i="10"/>
  <c r="V3626" i="10"/>
  <c r="V3583" i="10"/>
  <c r="V3581" i="10"/>
  <c r="V3579" i="10"/>
  <c r="V3577" i="10"/>
  <c r="V3575" i="10"/>
  <c r="V3555" i="10"/>
  <c r="V3551" i="10"/>
  <c r="V3547" i="10"/>
  <c r="V3554" i="10"/>
  <c r="V3550" i="10"/>
  <c r="V3401" i="10"/>
  <c r="V3397" i="10"/>
  <c r="V3393" i="10"/>
  <c r="V3400" i="10"/>
  <c r="V3396" i="10"/>
  <c r="V3373" i="10"/>
  <c r="V3369" i="10"/>
  <c r="V3365" i="10"/>
  <c r="V3372" i="10"/>
  <c r="V3368" i="10"/>
  <c r="V3349" i="10"/>
  <c r="V3345" i="10"/>
  <c r="V3341" i="10"/>
  <c r="V3348" i="10"/>
  <c r="V3344" i="10"/>
  <c r="V3321" i="10"/>
  <c r="V3317" i="10"/>
  <c r="V3313" i="10"/>
  <c r="V3320" i="10"/>
  <c r="V3316" i="10"/>
  <c r="V3297" i="10"/>
  <c r="V3293" i="10"/>
  <c r="V3289" i="10"/>
  <c r="V3294" i="10"/>
  <c r="V3277" i="10"/>
  <c r="V3273" i="10"/>
  <c r="V3269" i="10"/>
  <c r="V3274" i="10"/>
  <c r="V3257" i="10"/>
  <c r="V3253" i="10"/>
  <c r="V3249" i="10"/>
  <c r="V3254" i="10"/>
  <c r="V3237" i="10"/>
  <c r="V3233" i="10"/>
  <c r="V3229" i="10"/>
  <c r="V3234" i="10"/>
  <c r="V3217" i="10"/>
  <c r="V3213" i="10"/>
  <c r="V3209" i="10"/>
  <c r="V3214" i="10"/>
  <c r="V3157" i="10"/>
  <c r="V3153" i="10"/>
  <c r="V3149" i="10"/>
  <c r="V3154" i="10"/>
  <c r="V3117" i="10"/>
  <c r="V3113" i="10"/>
  <c r="V3109" i="10"/>
  <c r="V3114" i="10"/>
  <c r="V3093" i="10"/>
  <c r="V3089" i="10"/>
  <c r="V3085" i="10"/>
  <c r="V3094" i="10"/>
  <c r="V3090" i="10"/>
  <c r="V3041" i="10"/>
  <c r="V3037" i="10"/>
  <c r="V3033" i="10"/>
  <c r="V3042" i="10"/>
  <c r="V3038" i="10"/>
  <c r="V2989" i="10"/>
  <c r="V2985" i="10"/>
  <c r="V2981" i="10"/>
  <c r="V2988" i="10"/>
  <c r="V2984" i="10"/>
  <c r="V2965" i="10"/>
  <c r="V2961" i="10"/>
  <c r="V2957" i="10"/>
  <c r="F75" i="13" s="1"/>
  <c r="V2964" i="10"/>
  <c r="V2960" i="10"/>
  <c r="V2799" i="10"/>
  <c r="V2795" i="10"/>
  <c r="V2798" i="10"/>
  <c r="V2637" i="10"/>
  <c r="F459" i="13" s="1"/>
  <c r="V2644" i="10"/>
  <c r="V2640" i="10"/>
  <c r="V2647" i="10"/>
  <c r="V2643" i="10"/>
  <c r="V2639" i="10"/>
  <c r="V2601" i="10"/>
  <c r="V2597" i="10"/>
  <c r="V2593" i="10"/>
  <c r="V2600" i="10"/>
  <c r="V2596" i="10"/>
  <c r="V2570" i="10"/>
  <c r="F484" i="13" s="1"/>
  <c r="V2578" i="10"/>
  <c r="V2574" i="10"/>
  <c r="V2579" i="10"/>
  <c r="V2575" i="10"/>
  <c r="V2571" i="10"/>
  <c r="V2460" i="10"/>
  <c r="V2467" i="10"/>
  <c r="V2463" i="10"/>
  <c r="V2470" i="10"/>
  <c r="V2466" i="10"/>
  <c r="V2462" i="10"/>
  <c r="V2426" i="10"/>
  <c r="V2422" i="10"/>
  <c r="V2418" i="10"/>
  <c r="V2423" i="10"/>
  <c r="V2419" i="10"/>
  <c r="V2394" i="10"/>
  <c r="V2402" i="10"/>
  <c r="V2398" i="10"/>
  <c r="V2403" i="10"/>
  <c r="V2399" i="10"/>
  <c r="V2395" i="10"/>
  <c r="V2382" i="10"/>
  <c r="V2378" i="10"/>
  <c r="V2373" i="10"/>
  <c r="F302" i="13" s="1"/>
  <c r="V2379" i="10"/>
  <c r="V2374" i="10"/>
  <c r="V2359" i="10"/>
  <c r="V2355" i="10"/>
  <c r="V2351" i="10"/>
  <c r="V2358" i="10"/>
  <c r="V2354" i="10"/>
  <c r="V2285" i="10"/>
  <c r="F504" i="13" s="1"/>
  <c r="V2291" i="10"/>
  <c r="V2287" i="10"/>
  <c r="V2292" i="10"/>
  <c r="V2288" i="10"/>
  <c r="V2265" i="10"/>
  <c r="V2271" i="10"/>
  <c r="V2267" i="10"/>
  <c r="V2272" i="10"/>
  <c r="V2268" i="10"/>
  <c r="V2252" i="10"/>
  <c r="V2248" i="10"/>
  <c r="V2253" i="10"/>
  <c r="V2249" i="10"/>
  <c r="V2239" i="10"/>
  <c r="V2235" i="10"/>
  <c r="F435" i="13" s="1"/>
  <c r="V2242" i="10"/>
  <c r="V2238" i="10"/>
  <c r="V2025" i="10"/>
  <c r="F441" i="13" s="1"/>
  <c r="V2032" i="10"/>
  <c r="V2028" i="10"/>
  <c r="V2033" i="10"/>
  <c r="V2029" i="10"/>
  <c r="V1885" i="10"/>
  <c r="V1892" i="10"/>
  <c r="V1888" i="10"/>
  <c r="V1893" i="10"/>
  <c r="V1889" i="10"/>
  <c r="V1865" i="10"/>
  <c r="V1872" i="10"/>
  <c r="V1868" i="10"/>
  <c r="V1873" i="10"/>
  <c r="V1869" i="10"/>
  <c r="V1845" i="10"/>
  <c r="F318" i="13" s="1"/>
  <c r="V1847" i="10"/>
  <c r="V1851" i="10"/>
  <c r="V1846" i="10"/>
  <c r="V1850" i="10"/>
  <c r="V1854" i="10"/>
  <c r="V1848" i="10"/>
  <c r="V1849" i="10"/>
  <c r="V2646" i="10"/>
  <c r="V2642" i="10"/>
  <c r="V2638" i="10"/>
  <c r="V2645" i="10"/>
  <c r="V2599" i="10"/>
  <c r="V2595" i="10"/>
  <c r="V2602" i="10"/>
  <c r="E153" i="24" s="1"/>
  <c r="V2598" i="10"/>
  <c r="V2580" i="10"/>
  <c r="E93" i="24" s="1"/>
  <c r="V2576" i="10"/>
  <c r="V2572" i="10"/>
  <c r="V2577" i="10"/>
  <c r="V2469" i="10"/>
  <c r="V2465" i="10"/>
  <c r="V2461" i="10"/>
  <c r="V2468" i="10"/>
  <c r="V2424" i="10"/>
  <c r="V2420" i="10"/>
  <c r="V2425" i="10"/>
  <c r="V2421" i="10"/>
  <c r="V2404" i="10"/>
  <c r="V2400" i="10"/>
  <c r="V2396" i="10"/>
  <c r="V2401" i="10"/>
  <c r="V2380" i="10"/>
  <c r="V2375" i="10"/>
  <c r="V2381" i="10"/>
  <c r="V2350" i="10"/>
  <c r="V2357" i="10"/>
  <c r="V2353" i="10"/>
  <c r="V2360" i="10"/>
  <c r="V2356" i="10"/>
  <c r="V2293" i="10"/>
  <c r="V2289" i="10"/>
  <c r="V2294" i="10"/>
  <c r="V2290" i="10"/>
  <c r="V2273" i="10"/>
  <c r="V2269" i="10"/>
  <c r="V2274" i="10"/>
  <c r="F437" i="13" s="1"/>
  <c r="V2270" i="10"/>
  <c r="V2254" i="10"/>
  <c r="V2250" i="10"/>
  <c r="V2246" i="10"/>
  <c r="V2251" i="10"/>
  <c r="V2241" i="10"/>
  <c r="V2237" i="10"/>
  <c r="V2244" i="10"/>
  <c r="V2240" i="10"/>
  <c r="V2034" i="10"/>
  <c r="V2030" i="10"/>
  <c r="V2026" i="10"/>
  <c r="V2031" i="10"/>
  <c r="V1894" i="10"/>
  <c r="V1890" i="10"/>
  <c r="V1886" i="10"/>
  <c r="V1891" i="10"/>
  <c r="V1874" i="10"/>
  <c r="V1870" i="10"/>
  <c r="V1866" i="10"/>
  <c r="V1871" i="10"/>
  <c r="V1852" i="10"/>
  <c r="V1853" i="10"/>
  <c r="V1844" i="10"/>
  <c r="V1840" i="10"/>
  <c r="V1836" i="10"/>
  <c r="V1841" i="10"/>
  <c r="V1837" i="10"/>
  <c r="V1834" i="10"/>
  <c r="V1830" i="10"/>
  <c r="V1826" i="10"/>
  <c r="V1831" i="10"/>
  <c r="V1827" i="10"/>
  <c r="V1706" i="10"/>
  <c r="E119" i="24" s="1"/>
  <c r="V1711" i="10"/>
  <c r="V1707" i="10"/>
  <c r="V1712" i="10"/>
  <c r="V1708" i="10"/>
  <c r="F291" i="13" s="1"/>
  <c r="V1705" i="10"/>
  <c r="V1701" i="10"/>
  <c r="V1697" i="10"/>
  <c r="V1693" i="10"/>
  <c r="F350" i="13" s="1"/>
  <c r="V1702" i="10"/>
  <c r="V1698" i="10"/>
  <c r="V1694" i="10"/>
  <c r="P1566" i="10"/>
  <c r="V1690" i="10"/>
  <c r="V1686" i="10"/>
  <c r="V1682" i="10"/>
  <c r="P1557" i="10"/>
  <c r="V1689" i="10"/>
  <c r="V1685" i="10"/>
  <c r="V1654" i="10"/>
  <c r="V1650" i="10"/>
  <c r="V1655" i="10"/>
  <c r="V1639" i="10"/>
  <c r="F211" i="13" s="1"/>
  <c r="V1644" i="10"/>
  <c r="V1640" i="10"/>
  <c r="V1645" i="10"/>
  <c r="V1641" i="10"/>
  <c r="V1495" i="10"/>
  <c r="V1491" i="10"/>
  <c r="V1487" i="10"/>
  <c r="F466" i="13" s="1"/>
  <c r="V1494" i="10"/>
  <c r="V1444" i="10"/>
  <c r="V1449" i="10"/>
  <c r="V1445" i="10"/>
  <c r="V1450" i="10"/>
  <c r="V1446" i="10"/>
  <c r="V1414" i="10"/>
  <c r="V1410" i="10"/>
  <c r="V1415" i="10"/>
  <c r="V1375" i="10"/>
  <c r="V1378" i="10"/>
  <c r="V1379" i="10"/>
  <c r="V1339" i="10"/>
  <c r="V1344" i="10"/>
  <c r="V1340" i="10"/>
  <c r="V1345" i="10"/>
  <c r="V1341" i="10"/>
  <c r="V1328" i="10"/>
  <c r="V1325" i="10"/>
  <c r="V1329" i="10"/>
  <c r="V1324" i="10"/>
  <c r="V1303" i="10"/>
  <c r="V1309" i="10"/>
  <c r="V1305" i="10"/>
  <c r="V1308" i="10"/>
  <c r="V1304" i="10"/>
  <c r="V1842" i="10"/>
  <c r="V1838" i="10"/>
  <c r="V1843" i="10"/>
  <c r="F310" i="13" s="1"/>
  <c r="V1839" i="10"/>
  <c r="V1832" i="10"/>
  <c r="V1828" i="10"/>
  <c r="V1833" i="10"/>
  <c r="V1829" i="10"/>
  <c r="V1713" i="10"/>
  <c r="V1709" i="10"/>
  <c r="V1714" i="10"/>
  <c r="V1710" i="10"/>
  <c r="V1703" i="10"/>
  <c r="V1699" i="10"/>
  <c r="V1695" i="10"/>
  <c r="V1704" i="10"/>
  <c r="V1700" i="10"/>
  <c r="V1696" i="10"/>
  <c r="V1646" i="10"/>
  <c r="V1642" i="10"/>
  <c r="V1647" i="10"/>
  <c r="V1451" i="10"/>
  <c r="V1447" i="10"/>
  <c r="V1452" i="10"/>
  <c r="V1380" i="10"/>
  <c r="V1376" i="10"/>
  <c r="V1346" i="10"/>
  <c r="V1342" i="10"/>
  <c r="V1347" i="10"/>
  <c r="V1311" i="10"/>
  <c r="V1307" i="10"/>
  <c r="V1310" i="10"/>
  <c r="F414" i="13" l="1"/>
  <c r="F223" i="13"/>
  <c r="F432" i="13"/>
  <c r="F315" i="13"/>
  <c r="F273" i="13"/>
  <c r="F73" i="13"/>
  <c r="F176" i="13"/>
  <c r="F148" i="13"/>
  <c r="F76" i="13"/>
  <c r="F505" i="13"/>
  <c r="F411" i="13"/>
  <c r="F469" i="13"/>
  <c r="F408" i="13"/>
  <c r="E50" i="24"/>
  <c r="F74" i="13"/>
  <c r="F266" i="13"/>
  <c r="P2132" i="20"/>
  <c r="X2132" i="20"/>
  <c r="Q2132" i="20"/>
  <c r="M2132" i="20"/>
  <c r="F368" i="13"/>
  <c r="F88" i="13"/>
  <c r="E98" i="24"/>
  <c r="F384" i="13"/>
  <c r="F483" i="13"/>
  <c r="E178" i="24"/>
  <c r="F169" i="13"/>
  <c r="F465" i="13"/>
  <c r="AN1909" i="20"/>
  <c r="AN1910" i="20"/>
  <c r="AN1911" i="20"/>
  <c r="AN1925" i="20"/>
  <c r="AN1924" i="20"/>
  <c r="AN1923" i="20"/>
  <c r="AN1931" i="20"/>
  <c r="AN1930" i="20"/>
  <c r="AN1932" i="20"/>
  <c r="AN1939" i="20"/>
  <c r="AN1938" i="20"/>
  <c r="AN1937" i="20"/>
  <c r="AN1945" i="20"/>
  <c r="AN1944" i="20"/>
  <c r="AN1946" i="20"/>
  <c r="AN1840" i="20"/>
  <c r="AN1839" i="20"/>
  <c r="AN1838" i="20"/>
  <c r="AN1868" i="20"/>
  <c r="AN1867" i="20"/>
  <c r="AN1866" i="20"/>
  <c r="AN1896" i="20"/>
  <c r="AN1895" i="20"/>
  <c r="AN1894" i="20"/>
  <c r="AN1825" i="20"/>
  <c r="AN1824" i="20"/>
  <c r="AN1826" i="20"/>
  <c r="AN1854" i="20"/>
  <c r="AN1853" i="20"/>
  <c r="AN1852" i="20"/>
  <c r="AN1881" i="20"/>
  <c r="AN1880" i="20"/>
  <c r="AN1882" i="20"/>
  <c r="AN1819" i="20"/>
  <c r="AN1818" i="20"/>
  <c r="AN1817" i="20"/>
  <c r="AN1875" i="20"/>
  <c r="AN1874" i="20"/>
  <c r="AN1873" i="20"/>
  <c r="AN1832" i="20"/>
  <c r="AN1831" i="20"/>
  <c r="AN1833" i="20"/>
  <c r="AN1889" i="20"/>
  <c r="AN1888" i="20"/>
  <c r="AN1887" i="20"/>
  <c r="AN1185" i="20"/>
  <c r="AN1184" i="20"/>
  <c r="AN1183" i="20"/>
  <c r="AN1171" i="20"/>
  <c r="AN1170" i="20"/>
  <c r="AN1169" i="20"/>
  <c r="AN1218" i="20"/>
  <c r="AN1220" i="20"/>
  <c r="AN1219" i="20"/>
  <c r="AN1199" i="20"/>
  <c r="AN1198" i="20"/>
  <c r="AN1197" i="20"/>
  <c r="AN1177" i="20"/>
  <c r="AN1176" i="20"/>
  <c r="AN1178" i="20"/>
  <c r="AN1147" i="20"/>
  <c r="AN1146" i="20"/>
  <c r="AN1145" i="20"/>
  <c r="AN1191" i="20"/>
  <c r="AN1190" i="20"/>
  <c r="AN1192" i="20"/>
  <c r="AN1155" i="20"/>
  <c r="AN1154" i="20"/>
  <c r="AN1153" i="20"/>
  <c r="AN1298" i="20"/>
  <c r="AN1297" i="20"/>
  <c r="AN1299" i="20"/>
  <c r="AN1327" i="20"/>
  <c r="AN1326" i="20"/>
  <c r="AN1328" i="20"/>
  <c r="AN1342" i="20"/>
  <c r="AN1341" i="20"/>
  <c r="AN1343" i="20"/>
  <c r="AN1356" i="20"/>
  <c r="AN1355" i="20"/>
  <c r="AN1357" i="20"/>
  <c r="AN1307" i="20"/>
  <c r="AN1306" i="20"/>
  <c r="AN1305" i="20"/>
  <c r="AN1321" i="20"/>
  <c r="AN1320" i="20"/>
  <c r="AN1319" i="20"/>
  <c r="AN1365" i="20"/>
  <c r="AN1364" i="20"/>
  <c r="AN1363" i="20"/>
  <c r="AN1284" i="20"/>
  <c r="AN1283" i="20"/>
  <c r="AN1285" i="20"/>
  <c r="AN1416" i="20"/>
  <c r="AN1415" i="20"/>
  <c r="AN1417" i="20"/>
  <c r="AN1429" i="20"/>
  <c r="AN1431" i="20"/>
  <c r="AN1430" i="20"/>
  <c r="AN1424" i="20"/>
  <c r="AN1423" i="20"/>
  <c r="AN1422" i="20"/>
  <c r="AN1410" i="20"/>
  <c r="AN1409" i="20"/>
  <c r="AN1408" i="20"/>
  <c r="AN1466" i="20"/>
  <c r="AN1465" i="20"/>
  <c r="AN1464" i="20"/>
  <c r="AN1452" i="20"/>
  <c r="AN1450" i="20"/>
  <c r="AN1451" i="20"/>
  <c r="AN1488" i="20"/>
  <c r="AN1487" i="20"/>
  <c r="AN1486" i="20"/>
  <c r="AN1508" i="20"/>
  <c r="AN1507" i="20"/>
  <c r="AN1509" i="20"/>
  <c r="AN1502" i="20"/>
  <c r="AN1501" i="20"/>
  <c r="AN1500" i="20"/>
  <c r="AN1563" i="20"/>
  <c r="AN1564" i="20"/>
  <c r="AN1565" i="20"/>
  <c r="AN1535" i="20"/>
  <c r="AN1537" i="20"/>
  <c r="AN1536" i="20"/>
  <c r="AN1549" i="20"/>
  <c r="AN1550" i="20"/>
  <c r="AN1551" i="20"/>
  <c r="AN1615" i="20"/>
  <c r="AN1614" i="20"/>
  <c r="AN1613" i="20"/>
  <c r="AN1607" i="20"/>
  <c r="AN1606" i="20"/>
  <c r="AN1605" i="20"/>
  <c r="AN1579" i="20"/>
  <c r="AN1578" i="20"/>
  <c r="AN1577" i="20"/>
  <c r="AN1593" i="20"/>
  <c r="AN1592" i="20"/>
  <c r="AN1591" i="20"/>
  <c r="AN1643" i="20"/>
  <c r="AN1642" i="20"/>
  <c r="AN1641" i="20"/>
  <c r="AN1663" i="20"/>
  <c r="AN1662" i="20"/>
  <c r="AN1664" i="20"/>
  <c r="AN1635" i="20"/>
  <c r="AN1634" i="20"/>
  <c r="AN1636" i="20"/>
  <c r="AN1699" i="20"/>
  <c r="AN1698" i="20"/>
  <c r="AN1697" i="20"/>
  <c r="AN1711" i="20"/>
  <c r="AN1713" i="20"/>
  <c r="AN1712" i="20"/>
  <c r="AN1715" i="20"/>
  <c r="AN1798" i="20"/>
  <c r="AN1797" i="20"/>
  <c r="AN1796" i="20"/>
  <c r="AN1790" i="20"/>
  <c r="AN1789" i="20"/>
  <c r="AN1791" i="20"/>
  <c r="AN1102" i="20"/>
  <c r="AN1103" i="20"/>
  <c r="AN1104" i="20"/>
  <c r="AN1090" i="20"/>
  <c r="AN1089" i="20"/>
  <c r="AN1088" i="20"/>
  <c r="AN1083" i="20"/>
  <c r="AN1081" i="20"/>
  <c r="AN1082" i="20"/>
  <c r="AN1075" i="20"/>
  <c r="AN1074" i="20"/>
  <c r="AN1076" i="20"/>
  <c r="AN1061" i="20"/>
  <c r="AN1060" i="20"/>
  <c r="AN1062" i="20"/>
  <c r="AN1046" i="20"/>
  <c r="AN1045" i="20"/>
  <c r="AN1047" i="20"/>
  <c r="AN1039" i="20"/>
  <c r="AN1038" i="20"/>
  <c r="AN1040" i="20"/>
  <c r="AN1032" i="20"/>
  <c r="AN1031" i="20"/>
  <c r="AN1033" i="20"/>
  <c r="X1020" i="20"/>
  <c r="AN1022" i="20" s="1"/>
  <c r="X1024" i="20"/>
  <c r="AN1011" i="20"/>
  <c r="AN1010" i="20"/>
  <c r="AN1012" i="20"/>
  <c r="AN1004" i="20"/>
  <c r="AN1003" i="20"/>
  <c r="AN1005" i="20"/>
  <c r="AN997" i="20"/>
  <c r="AN996" i="20"/>
  <c r="AN998" i="20"/>
  <c r="AN962" i="20"/>
  <c r="AN961" i="20"/>
  <c r="AN963" i="20"/>
  <c r="AN955" i="20"/>
  <c r="AN954" i="20"/>
  <c r="AN956" i="20"/>
  <c r="AN948" i="20"/>
  <c r="AN947" i="20"/>
  <c r="AN949" i="20"/>
  <c r="AN906" i="20"/>
  <c r="AN905" i="20"/>
  <c r="AN907" i="20"/>
  <c r="AN899" i="20"/>
  <c r="AN898" i="20"/>
  <c r="AN900" i="20"/>
  <c r="AN870" i="20"/>
  <c r="AN869" i="20"/>
  <c r="AN871" i="20"/>
  <c r="AN849" i="20"/>
  <c r="AN848" i="20"/>
  <c r="AN850" i="20"/>
  <c r="AN842" i="20"/>
  <c r="AN841" i="20"/>
  <c r="AN843" i="20"/>
  <c r="AN814" i="20"/>
  <c r="AN813" i="20"/>
  <c r="AN815" i="20"/>
  <c r="AN779" i="20"/>
  <c r="AN778" i="20"/>
  <c r="AN780" i="20"/>
  <c r="AN765" i="20"/>
  <c r="AN764" i="20"/>
  <c r="AN766" i="20"/>
  <c r="AN758" i="20"/>
  <c r="AN757" i="20"/>
  <c r="AN759" i="20"/>
  <c r="AN729" i="20"/>
  <c r="AN730" i="20"/>
  <c r="AN728" i="20"/>
  <c r="AN715" i="20"/>
  <c r="AN714" i="20"/>
  <c r="AN716" i="20"/>
  <c r="AN708" i="20"/>
  <c r="AN707" i="20"/>
  <c r="AN709" i="20"/>
  <c r="AN653" i="20"/>
  <c r="AN652" i="20"/>
  <c r="AN654" i="20"/>
  <c r="AN639" i="20"/>
  <c r="AN638" i="20"/>
  <c r="AN640" i="20"/>
  <c r="AN602" i="20"/>
  <c r="AN601" i="20"/>
  <c r="AN603" i="20"/>
  <c r="AN581" i="20"/>
  <c r="AN580" i="20"/>
  <c r="AN582" i="20"/>
  <c r="AN567" i="20"/>
  <c r="AN566" i="20"/>
  <c r="AN568" i="20"/>
  <c r="AN560" i="20"/>
  <c r="AN559" i="20"/>
  <c r="AN561" i="20"/>
  <c r="X495" i="20"/>
  <c r="AN498" i="20" s="1"/>
  <c r="X499" i="20"/>
  <c r="AN486" i="20"/>
  <c r="AN485" i="20"/>
  <c r="AN487" i="20"/>
  <c r="AN479" i="20"/>
  <c r="AN478" i="20"/>
  <c r="AN480" i="20"/>
  <c r="AN463" i="20"/>
  <c r="AN462" i="20"/>
  <c r="AN461" i="20"/>
  <c r="AN405" i="20"/>
  <c r="AN404" i="20"/>
  <c r="AN406" i="20"/>
  <c r="AN398" i="20"/>
  <c r="AN397" i="20"/>
  <c r="AN399" i="20"/>
  <c r="AN391" i="20"/>
  <c r="AN390" i="20"/>
  <c r="AN392" i="20"/>
  <c r="AN384" i="20"/>
  <c r="AN383" i="20"/>
  <c r="AN385" i="20"/>
  <c r="AN377" i="20"/>
  <c r="AN376" i="20"/>
  <c r="AN378" i="20"/>
  <c r="AN370" i="20"/>
  <c r="AN369" i="20"/>
  <c r="AN371" i="20"/>
  <c r="AN342" i="20"/>
  <c r="AN341" i="20"/>
  <c r="AN343" i="20"/>
  <c r="AN335" i="20"/>
  <c r="AN334" i="20"/>
  <c r="AN336" i="20"/>
  <c r="AN321" i="20"/>
  <c r="AN320" i="20"/>
  <c r="AN322" i="20"/>
  <c r="AN307" i="20"/>
  <c r="AN306" i="20"/>
  <c r="AN308" i="20"/>
  <c r="AN300" i="20"/>
  <c r="AN299" i="20"/>
  <c r="AN301" i="20"/>
  <c r="AN285" i="20"/>
  <c r="AN284" i="20"/>
  <c r="AN286" i="20"/>
  <c r="AN278" i="20"/>
  <c r="AN277" i="20"/>
  <c r="AN279" i="20"/>
  <c r="AB207" i="20"/>
  <c r="AJ208" i="20" s="1"/>
  <c r="AN256" i="20"/>
  <c r="AN255" i="20"/>
  <c r="AN257" i="20"/>
  <c r="AN249" i="20"/>
  <c r="AN248" i="20"/>
  <c r="AN250" i="20"/>
  <c r="AN209" i="20"/>
  <c r="AN234" i="20"/>
  <c r="AN233" i="20"/>
  <c r="AN235" i="20"/>
  <c r="AN227" i="20"/>
  <c r="AN226" i="20"/>
  <c r="AN228" i="20"/>
  <c r="AN211" i="20"/>
  <c r="AN213" i="20"/>
  <c r="AN212" i="20"/>
  <c r="AN214" i="20"/>
  <c r="AN205" i="20"/>
  <c r="AN204" i="20"/>
  <c r="AN206" i="20"/>
  <c r="AN191" i="20"/>
  <c r="AN190" i="20"/>
  <c r="AN192" i="20"/>
  <c r="AN701" i="20"/>
  <c r="AN700" i="20"/>
  <c r="AN702" i="20"/>
  <c r="M655" i="20"/>
  <c r="X655" i="20"/>
  <c r="AB655" i="20" s="1"/>
  <c r="AN106" i="20"/>
  <c r="AN105" i="20"/>
  <c r="AN104" i="20"/>
  <c r="AJ2154" i="20"/>
  <c r="T2154" i="20" s="1"/>
  <c r="AN2155" i="20"/>
  <c r="AJ2144" i="20"/>
  <c r="T2144" i="20" s="1"/>
  <c r="AN2145" i="20"/>
  <c r="AJ2138" i="20"/>
  <c r="T2138" i="20" s="1"/>
  <c r="AN2139" i="20"/>
  <c r="AJ2130" i="20"/>
  <c r="T2130" i="20" s="1"/>
  <c r="AN2131" i="20"/>
  <c r="AJ2126" i="20"/>
  <c r="T2126" i="20" s="1"/>
  <c r="AN2127" i="20"/>
  <c r="AJ2122" i="20"/>
  <c r="T2122" i="20" s="1"/>
  <c r="AN2123" i="20"/>
  <c r="AJ2120" i="20"/>
  <c r="T2120" i="20" s="1"/>
  <c r="AN2121" i="20"/>
  <c r="AJ2118" i="20"/>
  <c r="T2118" i="20" s="1"/>
  <c r="AN2119" i="20"/>
  <c r="AJ2110" i="20"/>
  <c r="T2110" i="20" s="1"/>
  <c r="AN2111" i="20"/>
  <c r="AJ2104" i="20"/>
  <c r="T2104" i="20" s="1"/>
  <c r="AN2105" i="20"/>
  <c r="AJ2102" i="20"/>
  <c r="T2102" i="20" s="1"/>
  <c r="AN2103" i="20"/>
  <c r="AJ2098" i="20"/>
  <c r="T2098" i="20" s="1"/>
  <c r="AN2099" i="20"/>
  <c r="AJ2094" i="20"/>
  <c r="T2094" i="20" s="1"/>
  <c r="AN2095" i="20"/>
  <c r="AJ2087" i="20"/>
  <c r="T2087" i="20" s="1"/>
  <c r="AN2088" i="20"/>
  <c r="AJ2081" i="20"/>
  <c r="T2081" i="20" s="1"/>
  <c r="AN2082" i="20"/>
  <c r="AJ2075" i="20"/>
  <c r="T2075" i="20" s="1"/>
  <c r="AN2076" i="20"/>
  <c r="AJ1974" i="20"/>
  <c r="T1974" i="20" s="1"/>
  <c r="AN1975" i="20"/>
  <c r="AJ1970" i="20"/>
  <c r="T1970" i="20" s="1"/>
  <c r="AN1971" i="20"/>
  <c r="AJ1954" i="20"/>
  <c r="T1954" i="20" s="1"/>
  <c r="AJ1897" i="20"/>
  <c r="T1897" i="20" s="1"/>
  <c r="AN1899" i="20"/>
  <c r="AN1898" i="20"/>
  <c r="AN1900" i="20"/>
  <c r="E51" i="24"/>
  <c r="F267" i="13"/>
  <c r="F27" i="13"/>
  <c r="F434" i="13"/>
  <c r="AJ1855" i="20"/>
  <c r="T1855" i="20" s="1"/>
  <c r="AN1857" i="20"/>
  <c r="AN1856" i="20"/>
  <c r="AN1858" i="20"/>
  <c r="AJ1841" i="20"/>
  <c r="T1841" i="20" s="1"/>
  <c r="AN1843" i="20"/>
  <c r="AN1842" i="20"/>
  <c r="AN1844" i="20"/>
  <c r="AJ1799" i="20"/>
  <c r="T1799" i="20" s="1"/>
  <c r="AN1801" i="20"/>
  <c r="AN1800" i="20"/>
  <c r="AN1802" i="20"/>
  <c r="AJ1742" i="20"/>
  <c r="T1742" i="20" s="1"/>
  <c r="AN1744" i="20"/>
  <c r="AN1743" i="20"/>
  <c r="AN1745" i="20"/>
  <c r="AJ1721" i="20"/>
  <c r="T1721" i="20" s="1"/>
  <c r="AN1723" i="20"/>
  <c r="AN1722" i="20"/>
  <c r="AN1724" i="20"/>
  <c r="AJ1700" i="20"/>
  <c r="T1700" i="20" s="1"/>
  <c r="AN1702" i="20"/>
  <c r="AN1701" i="20"/>
  <c r="AN1703" i="20"/>
  <c r="AJ1651" i="20"/>
  <c r="T1651" i="20" s="1"/>
  <c r="AN1653" i="20"/>
  <c r="AN1652" i="20"/>
  <c r="AN1654" i="20"/>
  <c r="AJ1644" i="20"/>
  <c r="T1644" i="20" s="1"/>
  <c r="AN1646" i="20"/>
  <c r="AN1645" i="20"/>
  <c r="AN1647" i="20"/>
  <c r="AJ1623" i="20"/>
  <c r="T1623" i="20" s="1"/>
  <c r="AN1625" i="20"/>
  <c r="AN1624" i="20"/>
  <c r="AN1626" i="20"/>
  <c r="AJ1594" i="20"/>
  <c r="T1594" i="20" s="1"/>
  <c r="AN1596" i="20"/>
  <c r="AN1595" i="20"/>
  <c r="AN1597" i="20"/>
  <c r="AJ1580" i="20"/>
  <c r="T1580" i="20" s="1"/>
  <c r="AN1582" i="20"/>
  <c r="AN1581" i="20"/>
  <c r="AN1583" i="20"/>
  <c r="AJ1552" i="20"/>
  <c r="T1552" i="20" s="1"/>
  <c r="AN1554" i="20"/>
  <c r="AN1553" i="20"/>
  <c r="AN1555" i="20"/>
  <c r="AJ1538" i="20"/>
  <c r="T1538" i="20" s="1"/>
  <c r="AN1540" i="20"/>
  <c r="AN1539" i="20"/>
  <c r="AN1541" i="20"/>
  <c r="AJ1524" i="20"/>
  <c r="T1524" i="20" s="1"/>
  <c r="AN1526" i="20"/>
  <c r="AN1525" i="20"/>
  <c r="AN1527" i="20"/>
  <c r="AJ1489" i="20"/>
  <c r="T1489" i="20" s="1"/>
  <c r="AN1491" i="20"/>
  <c r="AN1490" i="20"/>
  <c r="AN1492" i="20"/>
  <c r="AJ1453" i="20"/>
  <c r="T1453" i="20" s="1"/>
  <c r="AN1455" i="20"/>
  <c r="AN1454" i="20"/>
  <c r="AN1456" i="20"/>
  <c r="AJ1439" i="20"/>
  <c r="T1439" i="20" s="1"/>
  <c r="AN1441" i="20"/>
  <c r="AN1440" i="20"/>
  <c r="AN1442" i="20"/>
  <c r="AJ1388" i="20"/>
  <c r="T1388" i="20" s="1"/>
  <c r="AN1389" i="20"/>
  <c r="T1384" i="20"/>
  <c r="AN1385" i="20"/>
  <c r="AJ1376" i="20"/>
  <c r="T1376" i="20" s="1"/>
  <c r="AN1377" i="20"/>
  <c r="AJ1372" i="20"/>
  <c r="T1372" i="20" s="1"/>
  <c r="AN1373" i="20"/>
  <c r="AJ1344" i="20"/>
  <c r="T1344" i="20" s="1"/>
  <c r="AN1346" i="20"/>
  <c r="AN1345" i="20"/>
  <c r="AN1347" i="20"/>
  <c r="AB1329" i="20"/>
  <c r="AJ1329" i="20" s="1"/>
  <c r="T1329" i="20" s="1"/>
  <c r="AN1332" i="20"/>
  <c r="AN1331" i="20"/>
  <c r="AN1333" i="20"/>
  <c r="AJ1308" i="20"/>
  <c r="T1308" i="20" s="1"/>
  <c r="AN1310" i="20"/>
  <c r="AN1311" i="20"/>
  <c r="AJ1286" i="20"/>
  <c r="T1286" i="20" s="1"/>
  <c r="AN1288" i="20"/>
  <c r="AN1287" i="20"/>
  <c r="AN1289" i="20"/>
  <c r="AJ1253" i="20"/>
  <c r="T1253" i="20" s="1"/>
  <c r="AN1254" i="20"/>
  <c r="AJ1249" i="20"/>
  <c r="T1249" i="20" s="1"/>
  <c r="AN1250" i="20"/>
  <c r="AJ1207" i="20"/>
  <c r="T1207" i="20" s="1"/>
  <c r="AN1209" i="20"/>
  <c r="AN1208" i="20"/>
  <c r="AN1210" i="20"/>
  <c r="AJ1200" i="20"/>
  <c r="T1200" i="20" s="1"/>
  <c r="AN1202" i="20"/>
  <c r="AN1201" i="20"/>
  <c r="AN1203" i="20"/>
  <c r="AB1156" i="20"/>
  <c r="AJ1157" i="20" s="1"/>
  <c r="T1157" i="20" s="1"/>
  <c r="AN1159" i="20"/>
  <c r="AN1158" i="20"/>
  <c r="AN1160" i="20"/>
  <c r="AJ1091" i="20"/>
  <c r="T1091" i="20" s="1"/>
  <c r="AN1093" i="20"/>
  <c r="AN1092" i="20"/>
  <c r="AN1094" i="20"/>
  <c r="AJ1063" i="20"/>
  <c r="T1063" i="20" s="1"/>
  <c r="AN1065" i="20"/>
  <c r="AN1064" i="20"/>
  <c r="AN1066" i="20"/>
  <c r="AB1048" i="20"/>
  <c r="AJ1049" i="20" s="1"/>
  <c r="T1049" i="20" s="1"/>
  <c r="AN1051" i="20"/>
  <c r="AN1050" i="20"/>
  <c r="AN1052" i="20"/>
  <c r="AN1023" i="20"/>
  <c r="AJ929" i="20"/>
  <c r="T929" i="20" s="1"/>
  <c r="AN931" i="20"/>
  <c r="AN930" i="20"/>
  <c r="AN932" i="20"/>
  <c r="AJ922" i="20"/>
  <c r="T922" i="20" s="1"/>
  <c r="AN924" i="20"/>
  <c r="AN923" i="20"/>
  <c r="AN925" i="20"/>
  <c r="AJ915" i="20"/>
  <c r="T915" i="20" s="1"/>
  <c r="AN917" i="20"/>
  <c r="AN916" i="20"/>
  <c r="AN918" i="20"/>
  <c r="AJ908" i="20"/>
  <c r="T908" i="20" s="1"/>
  <c r="AN910" i="20"/>
  <c r="AN909" i="20"/>
  <c r="AN911" i="20"/>
  <c r="AJ886" i="20"/>
  <c r="T886" i="20" s="1"/>
  <c r="AN888" i="20"/>
  <c r="AN887" i="20"/>
  <c r="AN889" i="20"/>
  <c r="AJ879" i="20"/>
  <c r="T879" i="20" s="1"/>
  <c r="AN881" i="20"/>
  <c r="AN880" i="20"/>
  <c r="AN882" i="20"/>
  <c r="AJ872" i="20"/>
  <c r="T872" i="20" s="1"/>
  <c r="AN874" i="20"/>
  <c r="AN873" i="20"/>
  <c r="AN875" i="20"/>
  <c r="AJ858" i="20"/>
  <c r="T858" i="20" s="1"/>
  <c r="AN860" i="20"/>
  <c r="AN859" i="20"/>
  <c r="AN861" i="20"/>
  <c r="AJ851" i="20"/>
  <c r="T851" i="20" s="1"/>
  <c r="AN853" i="20"/>
  <c r="AN852" i="20"/>
  <c r="AN854" i="20"/>
  <c r="AJ830" i="20"/>
  <c r="T830" i="20" s="1"/>
  <c r="AN832" i="20"/>
  <c r="AN831" i="20"/>
  <c r="AN833" i="20"/>
  <c r="AJ823" i="20"/>
  <c r="T823" i="20" s="1"/>
  <c r="AN825" i="20"/>
  <c r="AN824" i="20"/>
  <c r="AN826" i="20"/>
  <c r="AJ781" i="20"/>
  <c r="T781" i="20" s="1"/>
  <c r="AN783" i="20"/>
  <c r="AN782" i="20"/>
  <c r="AN784" i="20"/>
  <c r="AJ767" i="20"/>
  <c r="T767" i="20" s="1"/>
  <c r="AN769" i="20"/>
  <c r="AN768" i="20"/>
  <c r="AN770" i="20"/>
  <c r="AB745" i="20"/>
  <c r="AJ745" i="20" s="1"/>
  <c r="T745" i="20" s="1"/>
  <c r="AN748" i="20"/>
  <c r="AN747" i="20"/>
  <c r="AN749" i="20"/>
  <c r="AJ738" i="20"/>
  <c r="T738" i="20" s="1"/>
  <c r="AN739" i="20"/>
  <c r="AN741" i="20"/>
  <c r="AN740" i="20"/>
  <c r="AJ731" i="20"/>
  <c r="T731" i="20" s="1"/>
  <c r="AN733" i="20"/>
  <c r="AN732" i="20"/>
  <c r="AN734" i="20"/>
  <c r="AJ717" i="20"/>
  <c r="T717" i="20" s="1"/>
  <c r="AN719" i="20"/>
  <c r="AN718" i="20"/>
  <c r="AN720" i="20"/>
  <c r="AJ694" i="20"/>
  <c r="T694" i="20" s="1"/>
  <c r="AN695" i="20"/>
  <c r="AJ682" i="20"/>
  <c r="T682" i="20" s="1"/>
  <c r="AN683" i="20"/>
  <c r="AJ656" i="20"/>
  <c r="T656" i="20" s="1"/>
  <c r="AN657" i="20"/>
  <c r="AJ641" i="20"/>
  <c r="T641" i="20" s="1"/>
  <c r="AN643" i="20"/>
  <c r="AN642" i="20"/>
  <c r="AN644" i="20"/>
  <c r="AJ620" i="20"/>
  <c r="T620" i="20" s="1"/>
  <c r="AN621" i="20"/>
  <c r="AJ606" i="20"/>
  <c r="T606" i="20" s="1"/>
  <c r="AN607" i="20"/>
  <c r="AJ527" i="20"/>
  <c r="T527" i="20" s="1"/>
  <c r="AN528" i="20"/>
  <c r="AJ525" i="20"/>
  <c r="T525" i="20" s="1"/>
  <c r="AN526" i="20"/>
  <c r="AJ502" i="20"/>
  <c r="T502" i="20" s="1"/>
  <c r="AN504" i="20"/>
  <c r="AN503" i="20"/>
  <c r="AN505" i="20"/>
  <c r="AJ467" i="20"/>
  <c r="T467" i="20" s="1"/>
  <c r="AN469" i="20"/>
  <c r="AN468" i="20"/>
  <c r="AN470" i="20"/>
  <c r="AJ460" i="20"/>
  <c r="T460" i="20" s="1"/>
  <c r="AJ446" i="20"/>
  <c r="T446" i="20" s="1"/>
  <c r="AN447" i="20"/>
  <c r="AJ432" i="20"/>
  <c r="T432" i="20" s="1"/>
  <c r="AN433" i="20"/>
  <c r="AJ430" i="20"/>
  <c r="T430" i="20" s="1"/>
  <c r="AN431" i="20"/>
  <c r="AJ426" i="20"/>
  <c r="T426" i="20" s="1"/>
  <c r="AN427" i="20"/>
  <c r="AJ407" i="20"/>
  <c r="T407" i="20" s="1"/>
  <c r="AN409" i="20"/>
  <c r="AN410" i="20"/>
  <c r="AJ353" i="20"/>
  <c r="T353" i="20" s="1"/>
  <c r="AN354" i="20"/>
  <c r="AJ323" i="20"/>
  <c r="T323" i="20" s="1"/>
  <c r="AN325" i="20"/>
  <c r="AN324" i="20"/>
  <c r="AN326" i="20"/>
  <c r="AJ309" i="20"/>
  <c r="T309" i="20" s="1"/>
  <c r="AN311" i="20"/>
  <c r="AN310" i="20"/>
  <c r="AN312" i="20"/>
  <c r="AJ287" i="20"/>
  <c r="T287" i="20" s="1"/>
  <c r="AN289" i="20"/>
  <c r="AN288" i="20"/>
  <c r="AN290" i="20"/>
  <c r="AB265" i="20"/>
  <c r="AJ266" i="20" s="1"/>
  <c r="T266" i="20" s="1"/>
  <c r="AN268" i="20"/>
  <c r="AN267" i="20"/>
  <c r="AN269" i="20"/>
  <c r="AJ258" i="20"/>
  <c r="T258" i="20" s="1"/>
  <c r="AN260" i="20"/>
  <c r="AN259" i="20"/>
  <c r="AN261" i="20"/>
  <c r="AB236" i="20"/>
  <c r="AJ237" i="20" s="1"/>
  <c r="T237" i="20" s="1"/>
  <c r="AN239" i="20"/>
  <c r="AN238" i="20"/>
  <c r="AN240" i="20"/>
  <c r="AJ193" i="20"/>
  <c r="T193" i="20" s="1"/>
  <c r="AN196" i="20"/>
  <c r="AN195" i="20"/>
  <c r="AN194" i="20"/>
  <c r="AJ178" i="20"/>
  <c r="T178" i="20" s="1"/>
  <c r="AN179" i="20"/>
  <c r="Q103" i="20"/>
  <c r="M103" i="20"/>
  <c r="R103" i="20"/>
  <c r="P103" i="20"/>
  <c r="AJ93" i="20"/>
  <c r="AJ87" i="20"/>
  <c r="T87" i="20" s="1"/>
  <c r="AN88" i="20"/>
  <c r="AB80" i="20"/>
  <c r="AJ80" i="20" s="1"/>
  <c r="AN82" i="20"/>
  <c r="AJ76" i="20"/>
  <c r="T76" i="20" s="1"/>
  <c r="AN77" i="20"/>
  <c r="AJ68" i="20"/>
  <c r="T68" i="20" s="1"/>
  <c r="AN69" i="20"/>
  <c r="AJ62" i="20"/>
  <c r="T62" i="20" s="1"/>
  <c r="AN63" i="20"/>
  <c r="AJ47" i="20"/>
  <c r="T47" i="20" s="1"/>
  <c r="AN49" i="20"/>
  <c r="AN48" i="20"/>
  <c r="AJ41" i="20"/>
  <c r="T41" i="20" s="1"/>
  <c r="AN43" i="20"/>
  <c r="AN42" i="20"/>
  <c r="AN40" i="20"/>
  <c r="AN39" i="20"/>
  <c r="AJ32" i="20"/>
  <c r="T32" i="20" s="1"/>
  <c r="AN34" i="20"/>
  <c r="AN33" i="20"/>
  <c r="AB13" i="20"/>
  <c r="AJ13" i="20" s="1"/>
  <c r="AN15" i="20"/>
  <c r="AN14" i="20"/>
  <c r="AJ23" i="20"/>
  <c r="T23" i="20" s="1"/>
  <c r="AN25" i="20"/>
  <c r="AN24" i="20"/>
  <c r="AJ16" i="20"/>
  <c r="F453" i="13"/>
  <c r="F323" i="13"/>
  <c r="F352" i="13"/>
  <c r="F35" i="13"/>
  <c r="F92" i="13"/>
  <c r="F68" i="13"/>
  <c r="F427" i="13"/>
  <c r="F191" i="13"/>
  <c r="F481" i="13"/>
  <c r="F93" i="13"/>
  <c r="E67" i="24"/>
  <c r="F69" i="13"/>
  <c r="F346" i="13"/>
  <c r="F9" i="13"/>
  <c r="F59" i="13"/>
  <c r="E8" i="24"/>
  <c r="F363" i="13"/>
  <c r="F419" i="13"/>
  <c r="F382" i="13"/>
  <c r="F186" i="13"/>
  <c r="E83" i="24"/>
  <c r="F187" i="13"/>
  <c r="F203" i="13"/>
  <c r="E62" i="24"/>
  <c r="F328" i="13"/>
  <c r="F361" i="13"/>
  <c r="F430" i="13"/>
  <c r="F252" i="13"/>
  <c r="F206" i="13"/>
  <c r="E136" i="24"/>
  <c r="F199" i="13"/>
  <c r="F263" i="13"/>
  <c r="F389" i="13"/>
  <c r="F6" i="13"/>
  <c r="E126" i="24"/>
  <c r="E133" i="24"/>
  <c r="F356" i="13"/>
  <c r="F433" i="13"/>
  <c r="F326" i="13"/>
  <c r="F442" i="13"/>
  <c r="F67" i="13"/>
  <c r="F425" i="13"/>
  <c r="F500" i="13"/>
  <c r="F207" i="13"/>
  <c r="F57" i="13"/>
  <c r="F55" i="13"/>
  <c r="F308" i="13"/>
  <c r="E76" i="24"/>
  <c r="F381" i="13"/>
  <c r="F25" i="13"/>
  <c r="F84" i="13"/>
  <c r="F58" i="13"/>
  <c r="E149" i="24"/>
  <c r="F210" i="13"/>
  <c r="F190" i="13"/>
  <c r="F81" i="13"/>
  <c r="F376" i="13"/>
  <c r="F83" i="13"/>
  <c r="P1255" i="20"/>
  <c r="Q1255" i="20"/>
  <c r="M1255" i="20"/>
  <c r="X1255" i="20"/>
  <c r="P1293" i="20"/>
  <c r="Q1293" i="20"/>
  <c r="X1293" i="20"/>
  <c r="M1293" i="20"/>
  <c r="P1322" i="20"/>
  <c r="Q1322" i="20"/>
  <c r="X1322" i="20"/>
  <c r="M1322" i="20"/>
  <c r="X1337" i="20"/>
  <c r="M1337" i="20"/>
  <c r="Q1337" i="20"/>
  <c r="P1337" i="20"/>
  <c r="P1351" i="20"/>
  <c r="Q1351" i="20"/>
  <c r="X1351" i="20"/>
  <c r="M1351" i="20"/>
  <c r="P1374" i="20"/>
  <c r="Q1374" i="20"/>
  <c r="X1374" i="20"/>
  <c r="M1374" i="20"/>
  <c r="Q1390" i="20"/>
  <c r="X1390" i="20"/>
  <c r="M1390" i="20"/>
  <c r="P1390" i="20"/>
  <c r="Q1398" i="20"/>
  <c r="P1398" i="20"/>
  <c r="X1398" i="20"/>
  <c r="M1398" i="20"/>
  <c r="Q1411" i="20"/>
  <c r="X1411" i="20"/>
  <c r="M1411" i="20"/>
  <c r="P1411" i="20"/>
  <c r="P1425" i="20"/>
  <c r="X1425" i="20"/>
  <c r="M1425" i="20"/>
  <c r="Q1425" i="20"/>
  <c r="P1637" i="20"/>
  <c r="X1637" i="20"/>
  <c r="M1637" i="20"/>
  <c r="Q1637" i="20"/>
  <c r="X1693" i="20"/>
  <c r="P1693" i="20"/>
  <c r="Q1693" i="20"/>
  <c r="M1693" i="20"/>
  <c r="P1792" i="20"/>
  <c r="X1792" i="20"/>
  <c r="M1792" i="20"/>
  <c r="Q1792" i="20"/>
  <c r="M1834" i="20"/>
  <c r="P1834" i="20"/>
  <c r="Q1834" i="20"/>
  <c r="X1834" i="20"/>
  <c r="P1862" i="20"/>
  <c r="M1862" i="20"/>
  <c r="X1862" i="20"/>
  <c r="Q1862" i="20"/>
  <c r="Q1890" i="20"/>
  <c r="P1890" i="20"/>
  <c r="X1890" i="20"/>
  <c r="M1890" i="20"/>
  <c r="P1919" i="20"/>
  <c r="Q1919" i="20"/>
  <c r="X1919" i="20"/>
  <c r="M1919" i="20"/>
  <c r="P1956" i="20"/>
  <c r="Q1956" i="20"/>
  <c r="M1956" i="20"/>
  <c r="X1956" i="20"/>
  <c r="AN1957" i="20" s="1"/>
  <c r="M1964" i="20"/>
  <c r="X1964" i="20"/>
  <c r="P1964" i="20"/>
  <c r="Q1964" i="20"/>
  <c r="M2085" i="20"/>
  <c r="P2085" i="20"/>
  <c r="Q2085" i="20"/>
  <c r="X2085" i="20"/>
  <c r="P2140" i="20"/>
  <c r="Q2140" i="20"/>
  <c r="X2140" i="20"/>
  <c r="M2140" i="20"/>
  <c r="P2148" i="20"/>
  <c r="X2148" i="20"/>
  <c r="M2148" i="20"/>
  <c r="Q2148" i="20"/>
  <c r="P2156" i="20"/>
  <c r="X2156" i="20"/>
  <c r="M2156" i="20"/>
  <c r="Q2156" i="20"/>
  <c r="X57" i="20"/>
  <c r="AB57" i="20" s="1"/>
  <c r="AF57" i="20" s="1"/>
  <c r="R57" i="20"/>
  <c r="P57" i="20"/>
  <c r="M57" i="20"/>
  <c r="Q57" i="20"/>
  <c r="X523" i="20"/>
  <c r="M523" i="20"/>
  <c r="X531" i="20"/>
  <c r="M531" i="20"/>
  <c r="X576" i="20"/>
  <c r="M576" i="20"/>
  <c r="X630" i="20"/>
  <c r="M630" i="20"/>
  <c r="X680" i="20"/>
  <c r="M680" i="20"/>
  <c r="X686" i="20"/>
  <c r="M686" i="20"/>
  <c r="P774" i="20"/>
  <c r="Q774" i="20"/>
  <c r="X774" i="20"/>
  <c r="M774" i="20"/>
  <c r="P957" i="20"/>
  <c r="Q957" i="20"/>
  <c r="X957" i="20"/>
  <c r="M957" i="20"/>
  <c r="M1041" i="20"/>
  <c r="P1041" i="20"/>
  <c r="X1041" i="20"/>
  <c r="Q1041" i="20"/>
  <c r="M1070" i="20"/>
  <c r="P1070" i="20"/>
  <c r="Q1070" i="20"/>
  <c r="X1070" i="20"/>
  <c r="P1140" i="20"/>
  <c r="Q1140" i="20"/>
  <c r="X1140" i="20"/>
  <c r="M1140" i="20"/>
  <c r="X1186" i="20"/>
  <c r="M1186" i="20"/>
  <c r="P1186" i="20"/>
  <c r="Q1186" i="20"/>
  <c r="P1243" i="20"/>
  <c r="Q1243" i="20"/>
  <c r="X1243" i="20"/>
  <c r="M1243" i="20"/>
  <c r="X1279" i="20"/>
  <c r="M1279" i="20"/>
  <c r="Q1279" i="20"/>
  <c r="P1279" i="20"/>
  <c r="F478" i="13"/>
  <c r="M169" i="20"/>
  <c r="X169" i="20"/>
  <c r="Q169" i="20"/>
  <c r="Q78" i="20"/>
  <c r="M78" i="20"/>
  <c r="X78" i="20"/>
  <c r="P78" i="20"/>
  <c r="R78" i="20"/>
  <c r="P2164" i="20"/>
  <c r="Q2164" i="20"/>
  <c r="P2168" i="20"/>
  <c r="P2172" i="20"/>
  <c r="P2176" i="20"/>
  <c r="P2180" i="20"/>
  <c r="X2164" i="20"/>
  <c r="X2168" i="20"/>
  <c r="X2172" i="20"/>
  <c r="X2176" i="20"/>
  <c r="X2180" i="20"/>
  <c r="M2164" i="20"/>
  <c r="X597" i="20"/>
  <c r="M597" i="20"/>
  <c r="X688" i="20"/>
  <c r="M688" i="20"/>
  <c r="P1077" i="20"/>
  <c r="M1077" i="20"/>
  <c r="X1077" i="20"/>
  <c r="Q1077" i="20"/>
  <c r="X1245" i="20"/>
  <c r="M1245" i="20"/>
  <c r="Q1245" i="20"/>
  <c r="P1245" i="20"/>
  <c r="Q66" i="20"/>
  <c r="R66" i="20"/>
  <c r="P66" i="20"/>
  <c r="X66" i="20"/>
  <c r="M66" i="20"/>
  <c r="X83" i="20"/>
  <c r="M83" i="20"/>
  <c r="Q83" i="20"/>
  <c r="P83" i="20"/>
  <c r="R83" i="20"/>
  <c r="Q107" i="20"/>
  <c r="M107" i="20"/>
  <c r="X107" i="20"/>
  <c r="P107" i="20"/>
  <c r="R107" i="20"/>
  <c r="X163" i="20"/>
  <c r="Q163" i="20"/>
  <c r="M163" i="20"/>
  <c r="X222" i="20"/>
  <c r="M222" i="20"/>
  <c r="X337" i="20"/>
  <c r="M337" i="20"/>
  <c r="X418" i="20"/>
  <c r="M418" i="20"/>
  <c r="X481" i="20"/>
  <c r="M481" i="20"/>
  <c r="X511" i="20"/>
  <c r="M511" i="20"/>
  <c r="X547" i="20"/>
  <c r="M547" i="20"/>
  <c r="X676" i="20"/>
  <c r="M676" i="20"/>
  <c r="P724" i="20"/>
  <c r="X724" i="20"/>
  <c r="M724" i="20"/>
  <c r="Q724" i="20"/>
  <c r="P809" i="20"/>
  <c r="Q809" i="20"/>
  <c r="X809" i="20"/>
  <c r="M809" i="20"/>
  <c r="P865" i="20"/>
  <c r="M865" i="20"/>
  <c r="Q865" i="20"/>
  <c r="X865" i="20"/>
  <c r="P992" i="20"/>
  <c r="M992" i="20"/>
  <c r="Q992" i="20"/>
  <c r="X992" i="20"/>
  <c r="M1221" i="20"/>
  <c r="P1221" i="20"/>
  <c r="Q1221" i="20"/>
  <c r="X1221" i="20"/>
  <c r="P1300" i="20"/>
  <c r="X1300" i="20"/>
  <c r="Q1300" i="20"/>
  <c r="M1300" i="20"/>
  <c r="P1380" i="20"/>
  <c r="Q1380" i="20"/>
  <c r="X1380" i="20"/>
  <c r="M1380" i="20"/>
  <c r="X1573" i="20"/>
  <c r="Q1573" i="20"/>
  <c r="P1573" i="20"/>
  <c r="M1573" i="20"/>
  <c r="X1630" i="20"/>
  <c r="P1630" i="20"/>
  <c r="Q1630" i="20"/>
  <c r="M1630" i="20"/>
  <c r="Q2079" i="20"/>
  <c r="X2079" i="20"/>
  <c r="M2079" i="20"/>
  <c r="P2079" i="20"/>
  <c r="X2112" i="20"/>
  <c r="P2112" i="20"/>
  <c r="M2112" i="20"/>
  <c r="Q2112" i="20"/>
  <c r="Q2146" i="20"/>
  <c r="X2146" i="20"/>
  <c r="M2146" i="20"/>
  <c r="P2146" i="20"/>
  <c r="M171" i="20"/>
  <c r="X171" i="20"/>
  <c r="Q171" i="20"/>
  <c r="X229" i="20"/>
  <c r="M229" i="20"/>
  <c r="X302" i="20"/>
  <c r="M302" i="20"/>
  <c r="F502" i="13"/>
  <c r="F473" i="13"/>
  <c r="M1164" i="20"/>
  <c r="P1164" i="20"/>
  <c r="Q1164" i="20"/>
  <c r="X1164" i="20"/>
  <c r="X1214" i="20"/>
  <c r="M1214" i="20"/>
  <c r="Q1214" i="20"/>
  <c r="P1214" i="20"/>
  <c r="P1496" i="20"/>
  <c r="Q1496" i="20"/>
  <c r="M1496" i="20"/>
  <c r="X1496" i="20"/>
  <c r="Q1987" i="20"/>
  <c r="X1987" i="20"/>
  <c r="M1987" i="20"/>
  <c r="P1987" i="20"/>
  <c r="P2135" i="20"/>
  <c r="M2135" i="20"/>
  <c r="Q2135" i="20"/>
  <c r="X2135" i="20"/>
  <c r="M20" i="20"/>
  <c r="Q20" i="20"/>
  <c r="X20" i="20"/>
  <c r="P20" i="20"/>
  <c r="R20" i="20"/>
  <c r="X44" i="20"/>
  <c r="M44" i="20"/>
  <c r="Q44" i="20"/>
  <c r="P44" i="20"/>
  <c r="R44" i="20"/>
  <c r="T93" i="20"/>
  <c r="X363" i="20"/>
  <c r="M363" i="20"/>
  <c r="X414" i="20"/>
  <c r="M414" i="20"/>
  <c r="AJ517" i="20"/>
  <c r="T517" i="20" s="1"/>
  <c r="M517" i="20"/>
  <c r="X521" i="20"/>
  <c r="M521" i="20"/>
  <c r="X529" i="20"/>
  <c r="M529" i="20"/>
  <c r="X555" i="20"/>
  <c r="M555" i="20"/>
  <c r="X670" i="20"/>
  <c r="M670" i="20"/>
  <c r="X684" i="20"/>
  <c r="M684" i="20"/>
  <c r="P703" i="20"/>
  <c r="X703" i="20"/>
  <c r="M703" i="20"/>
  <c r="Q703" i="20"/>
  <c r="P1084" i="20"/>
  <c r="X1084" i="20"/>
  <c r="M1084" i="20"/>
  <c r="Q1084" i="20"/>
  <c r="X1148" i="20"/>
  <c r="P1148" i="20"/>
  <c r="Q1148" i="20"/>
  <c r="M1148" i="20"/>
  <c r="F91" i="13"/>
  <c r="M186" i="20"/>
  <c r="X186" i="20"/>
  <c r="Q186" i="20"/>
  <c r="X215" i="20"/>
  <c r="M215" i="20"/>
  <c r="X428" i="20"/>
  <c r="M428" i="20"/>
  <c r="X474" i="20"/>
  <c r="M474" i="20"/>
  <c r="M165" i="20"/>
  <c r="X165" i="20"/>
  <c r="Q165" i="20"/>
  <c r="X535" i="20"/>
  <c r="AN538" i="20" s="1"/>
  <c r="M535" i="20"/>
  <c r="Q1978" i="20"/>
  <c r="X1978" i="20"/>
  <c r="M1978" i="20"/>
  <c r="P1978" i="20"/>
  <c r="Q1193" i="20"/>
  <c r="P1193" i="20"/>
  <c r="X1193" i="20"/>
  <c r="M1193" i="20"/>
  <c r="P1446" i="20"/>
  <c r="Q1446" i="20"/>
  <c r="X1446" i="20"/>
  <c r="M1446" i="20"/>
  <c r="Q29" i="20"/>
  <c r="R29" i="20"/>
  <c r="P29" i="20"/>
  <c r="X29" i="20"/>
  <c r="M29" i="20"/>
  <c r="Q74" i="20"/>
  <c r="R74" i="20"/>
  <c r="X74" i="20"/>
  <c r="P74" i="20"/>
  <c r="M74" i="20"/>
  <c r="X180" i="20"/>
  <c r="Q180" i="20"/>
  <c r="M180" i="20"/>
  <c r="X372" i="20"/>
  <c r="M372" i="20"/>
  <c r="X519" i="20"/>
  <c r="M519" i="20"/>
  <c r="P837" i="20"/>
  <c r="M837" i="20"/>
  <c r="X837" i="20"/>
  <c r="Q837" i="20"/>
  <c r="X1358" i="20"/>
  <c r="Q1358" i="20"/>
  <c r="P1358" i="20"/>
  <c r="M1358" i="20"/>
  <c r="P1983" i="20"/>
  <c r="Q1983" i="20"/>
  <c r="M1983" i="20"/>
  <c r="X1983" i="20"/>
  <c r="Q2096" i="20"/>
  <c r="X2096" i="20"/>
  <c r="M2096" i="20"/>
  <c r="P2096" i="20"/>
  <c r="P2128" i="20"/>
  <c r="X2128" i="20"/>
  <c r="Q2128" i="20"/>
  <c r="M2128" i="20"/>
  <c r="Q2162" i="20"/>
  <c r="P2162" i="20"/>
  <c r="X2162" i="20"/>
  <c r="M2162" i="20"/>
  <c r="M155" i="20"/>
  <c r="X155" i="20"/>
  <c r="Q155" i="20"/>
  <c r="P2208" i="20"/>
  <c r="M2208" i="20"/>
  <c r="Q2208" i="20"/>
  <c r="P2212" i="20"/>
  <c r="P2216" i="20"/>
  <c r="P2220" i="20"/>
  <c r="P2224" i="20"/>
  <c r="P2228" i="20"/>
  <c r="P2232" i="20"/>
  <c r="X2208" i="20"/>
  <c r="X2212" i="20"/>
  <c r="X2216" i="20"/>
  <c r="X2220" i="20"/>
  <c r="X2224" i="20"/>
  <c r="X2228" i="20"/>
  <c r="X2232" i="20"/>
  <c r="X251" i="20"/>
  <c r="M251" i="20"/>
  <c r="F428" i="13"/>
  <c r="F418" i="13"/>
  <c r="F369" i="13"/>
  <c r="F391" i="13"/>
  <c r="E138" i="24"/>
  <c r="F445" i="13"/>
  <c r="F344" i="13"/>
  <c r="F444" i="13"/>
  <c r="F54" i="13"/>
  <c r="F477" i="13"/>
  <c r="F362" i="13"/>
  <c r="F375" i="13"/>
  <c r="F480" i="13"/>
  <c r="E102" i="24"/>
  <c r="E160" i="24"/>
  <c r="F60" i="13"/>
  <c r="E73" i="24"/>
  <c r="F397" i="13"/>
  <c r="F373" i="13"/>
  <c r="E15" i="24"/>
  <c r="E12" i="24"/>
  <c r="F449" i="13"/>
  <c r="F229" i="13"/>
  <c r="E39" i="24"/>
  <c r="E18" i="24"/>
  <c r="F403" i="13"/>
  <c r="F390" i="13"/>
  <c r="F479" i="13"/>
  <c r="E17" i="24"/>
  <c r="F65" i="13"/>
  <c r="F421" i="13"/>
  <c r="E131" i="24"/>
  <c r="F367" i="13"/>
  <c r="F431" i="13"/>
  <c r="F64" i="13"/>
  <c r="F90" i="13"/>
  <c r="F309" i="13"/>
  <c r="F395" i="13"/>
  <c r="F446" i="13"/>
  <c r="F461" i="13"/>
  <c r="F439" i="13"/>
  <c r="F194" i="13"/>
  <c r="F365" i="13"/>
  <c r="F343" i="13"/>
  <c r="E13" i="24"/>
  <c r="E64" i="24"/>
  <c r="F198" i="13"/>
  <c r="F320" i="13"/>
  <c r="F416" i="13"/>
  <c r="F317" i="13"/>
  <c r="F183" i="13"/>
  <c r="E89" i="24"/>
  <c r="F166" i="13"/>
  <c r="F4" i="13"/>
  <c r="F86" i="13"/>
  <c r="F494" i="13"/>
  <c r="F182" i="13"/>
  <c r="E127" i="24"/>
  <c r="F202" i="13"/>
  <c r="F56" i="13"/>
  <c r="F7" i="13"/>
  <c r="F312" i="13"/>
  <c r="F358" i="13"/>
  <c r="F436" i="13"/>
  <c r="F78" i="13"/>
  <c r="F400" i="13"/>
  <c r="F307" i="13"/>
  <c r="F413" i="13"/>
  <c r="E180" i="24"/>
  <c r="F341" i="13"/>
  <c r="E74" i="24"/>
  <c r="X330" i="20"/>
  <c r="M330" i="20"/>
  <c r="X365" i="20"/>
  <c r="M365" i="20"/>
  <c r="X452" i="20"/>
  <c r="M452" i="20"/>
  <c r="M153" i="20"/>
  <c r="X153" i="20"/>
  <c r="Q153" i="20"/>
  <c r="Q1235" i="20"/>
  <c r="P1235" i="20"/>
  <c r="M1235" i="20"/>
  <c r="AF148" i="20"/>
  <c r="P148" i="20"/>
  <c r="R148" i="20"/>
  <c r="M148" i="20"/>
  <c r="Q148" i="20"/>
  <c r="P1608" i="20"/>
  <c r="Q1608" i="20"/>
  <c r="X1608" i="20"/>
  <c r="M1608" i="20"/>
  <c r="P1098" i="20"/>
  <c r="X1098" i="20"/>
  <c r="M1098" i="20"/>
  <c r="Q1098" i="20"/>
  <c r="X458" i="20"/>
  <c r="M458" i="20"/>
  <c r="X515" i="20"/>
  <c r="M515" i="20"/>
  <c r="X634" i="20"/>
  <c r="AN635" i="20" s="1"/>
  <c r="M634" i="20"/>
  <c r="P710" i="20"/>
  <c r="M710" i="20"/>
  <c r="Q710" i="20"/>
  <c r="X710" i="20"/>
  <c r="M1020" i="20"/>
  <c r="Q1020" i="20"/>
  <c r="P1020" i="20"/>
  <c r="Q1261" i="20"/>
  <c r="M1261" i="20"/>
  <c r="P1261" i="20"/>
  <c r="X1545" i="20"/>
  <c r="P1545" i="20"/>
  <c r="Q1545" i="20"/>
  <c r="M1545" i="20"/>
  <c r="M1813" i="20"/>
  <c r="X1813" i="20"/>
  <c r="P1813" i="20"/>
  <c r="Q1813" i="20"/>
  <c r="P1926" i="20"/>
  <c r="Q1926" i="20"/>
  <c r="X1926" i="20"/>
  <c r="M1926" i="20"/>
  <c r="X488" i="20"/>
  <c r="M488" i="20"/>
  <c r="X1785" i="20"/>
  <c r="AN1786" i="20" s="1"/>
  <c r="Q1785" i="20"/>
  <c r="M1785" i="20"/>
  <c r="P1785" i="20"/>
  <c r="X54" i="20"/>
  <c r="Q54" i="20"/>
  <c r="M54" i="20"/>
  <c r="P54" i="20"/>
  <c r="R54" i="20"/>
  <c r="X91" i="20"/>
  <c r="M91" i="20"/>
  <c r="Q91" i="20"/>
  <c r="P91" i="20"/>
  <c r="R91" i="20"/>
  <c r="X280" i="20"/>
  <c r="M280" i="20"/>
  <c r="X569" i="20"/>
  <c r="M569" i="20"/>
  <c r="P696" i="20"/>
  <c r="Q696" i="20"/>
  <c r="X696" i="20"/>
  <c r="M696" i="20"/>
  <c r="X753" i="20"/>
  <c r="P753" i="20"/>
  <c r="Q753" i="20"/>
  <c r="M753" i="20"/>
  <c r="P893" i="20"/>
  <c r="M893" i="20"/>
  <c r="X893" i="20"/>
  <c r="Q893" i="20"/>
  <c r="P1396" i="20"/>
  <c r="Q1396" i="20"/>
  <c r="X1396" i="20"/>
  <c r="M1396" i="20"/>
  <c r="X562" i="20"/>
  <c r="M562" i="20"/>
  <c r="X612" i="20"/>
  <c r="M612" i="20"/>
  <c r="X379" i="20"/>
  <c r="M379" i="20"/>
  <c r="P1172" i="20"/>
  <c r="Q1172" i="20"/>
  <c r="X1172" i="20"/>
  <c r="M1172" i="20"/>
  <c r="X1460" i="20"/>
  <c r="Q1460" i="20"/>
  <c r="M1460" i="20"/>
  <c r="P1460" i="20"/>
  <c r="P1968" i="20"/>
  <c r="X1968" i="20"/>
  <c r="M1968" i="20"/>
  <c r="Q1968" i="20"/>
  <c r="P1985" i="20"/>
  <c r="Q1985" i="20"/>
  <c r="M1985" i="20"/>
  <c r="X1985" i="20"/>
  <c r="R7" i="20"/>
  <c r="Q7" i="20"/>
  <c r="M7" i="20"/>
  <c r="X7" i="20"/>
  <c r="AB7" i="20" s="1"/>
  <c r="AF7" i="20" s="1"/>
  <c r="P7" i="20"/>
  <c r="Q85" i="20"/>
  <c r="X85" i="20"/>
  <c r="P85" i="20"/>
  <c r="R85" i="20"/>
  <c r="M85" i="20"/>
  <c r="M95" i="20"/>
  <c r="X95" i="20"/>
  <c r="P95" i="20"/>
  <c r="R95" i="20"/>
  <c r="Q95" i="20"/>
  <c r="Q129" i="20"/>
  <c r="R129" i="20"/>
  <c r="X129" i="20"/>
  <c r="P129" i="20"/>
  <c r="M129" i="20"/>
  <c r="M176" i="20"/>
  <c r="X176" i="20"/>
  <c r="Q176" i="20"/>
  <c r="P1179" i="20"/>
  <c r="X1179" i="20"/>
  <c r="M1179" i="20"/>
  <c r="Q1179" i="20"/>
  <c r="Q1392" i="20"/>
  <c r="X1392" i="20"/>
  <c r="M1392" i="20"/>
  <c r="P1392" i="20"/>
  <c r="Q1418" i="20"/>
  <c r="X1418" i="20"/>
  <c r="M1418" i="20"/>
  <c r="P1418" i="20"/>
  <c r="M1559" i="20"/>
  <c r="P1559" i="20"/>
  <c r="Q1559" i="20"/>
  <c r="X1559" i="20"/>
  <c r="P2092" i="20"/>
  <c r="Q2092" i="20"/>
  <c r="M2092" i="20"/>
  <c r="X2092" i="20"/>
  <c r="P2124" i="20"/>
  <c r="M2124" i="20"/>
  <c r="X2124" i="20"/>
  <c r="Q2124" i="20"/>
  <c r="Q2158" i="20"/>
  <c r="P2158" i="20"/>
  <c r="X2158" i="20"/>
  <c r="M2158" i="20"/>
  <c r="X545" i="20"/>
  <c r="M545" i="20"/>
  <c r="X2204" i="20"/>
  <c r="X2200" i="20"/>
  <c r="X2196" i="20"/>
  <c r="X2192" i="20"/>
  <c r="X2188" i="20"/>
  <c r="X2184" i="20"/>
  <c r="M2184" i="20"/>
  <c r="P2204" i="20"/>
  <c r="P2200" i="20"/>
  <c r="P2196" i="20"/>
  <c r="P2192" i="20"/>
  <c r="P2188" i="20"/>
  <c r="Q2184" i="20"/>
  <c r="P2184" i="20"/>
  <c r="X64" i="20"/>
  <c r="M64" i="20"/>
  <c r="Q64" i="20"/>
  <c r="P64" i="20"/>
  <c r="R64" i="20"/>
  <c r="AJ38" i="20"/>
  <c r="Q38" i="20"/>
  <c r="M38" i="20"/>
  <c r="P38" i="20"/>
  <c r="R38" i="20"/>
  <c r="X1366" i="20"/>
  <c r="AN1367" i="20" s="1"/>
  <c r="M1366" i="20"/>
  <c r="P1366" i="20"/>
  <c r="Q1366" i="20"/>
  <c r="P1386" i="20"/>
  <c r="X1386" i="20"/>
  <c r="M1386" i="20"/>
  <c r="Q1386" i="20"/>
  <c r="P1394" i="20"/>
  <c r="X1394" i="20"/>
  <c r="M1394" i="20"/>
  <c r="Q1394" i="20"/>
  <c r="P1402" i="20"/>
  <c r="X1402" i="20"/>
  <c r="M1402" i="20"/>
  <c r="Q1402" i="20"/>
  <c r="M1707" i="20"/>
  <c r="P1707" i="20"/>
  <c r="Q1707" i="20"/>
  <c r="X1707" i="20"/>
  <c r="P1820" i="20"/>
  <c r="Q1820" i="20"/>
  <c r="X1820" i="20"/>
  <c r="M1820" i="20"/>
  <c r="P1848" i="20"/>
  <c r="X1848" i="20"/>
  <c r="Q1848" i="20"/>
  <c r="M1848" i="20"/>
  <c r="Q1876" i="20"/>
  <c r="P1876" i="20"/>
  <c r="X1876" i="20"/>
  <c r="M1876" i="20"/>
  <c r="Q1933" i="20"/>
  <c r="M1933" i="20"/>
  <c r="X1933" i="20"/>
  <c r="P1933" i="20"/>
  <c r="X1960" i="20"/>
  <c r="Q1960" i="20"/>
  <c r="M1960" i="20"/>
  <c r="P1960" i="20"/>
  <c r="M2089" i="20"/>
  <c r="Q2089" i="20"/>
  <c r="P2089" i="20"/>
  <c r="X2089" i="20"/>
  <c r="AB2089" i="20" s="1"/>
  <c r="AN2091" i="20" s="1"/>
  <c r="M2106" i="20"/>
  <c r="X2106" i="20"/>
  <c r="P2106" i="20"/>
  <c r="Q2106" i="20"/>
  <c r="Q2152" i="20"/>
  <c r="X2152" i="20"/>
  <c r="M2152" i="20"/>
  <c r="P2152" i="20"/>
  <c r="Q2160" i="20"/>
  <c r="P2160" i="20"/>
  <c r="X2160" i="20"/>
  <c r="M2160" i="20"/>
  <c r="M182" i="20"/>
  <c r="Q182" i="20"/>
  <c r="X182" i="20"/>
  <c r="M200" i="20"/>
  <c r="X200" i="20"/>
  <c r="Q200" i="20"/>
  <c r="X244" i="20"/>
  <c r="M244" i="20"/>
  <c r="X273" i="20"/>
  <c r="M273" i="20"/>
  <c r="X316" i="20"/>
  <c r="M316" i="20"/>
  <c r="X344" i="20"/>
  <c r="M344" i="20"/>
  <c r="X357" i="20"/>
  <c r="AJ357" i="20" s="1"/>
  <c r="M357" i="20"/>
  <c r="X393" i="20"/>
  <c r="M393" i="20"/>
  <c r="X424" i="20"/>
  <c r="M424" i="20"/>
  <c r="M161" i="20"/>
  <c r="X161" i="20"/>
  <c r="Q161" i="20"/>
  <c r="X173" i="20"/>
  <c r="M173" i="20"/>
  <c r="Q173" i="20"/>
  <c r="M157" i="20"/>
  <c r="X157" i="20"/>
  <c r="Q157" i="20"/>
  <c r="P1056" i="20"/>
  <c r="Q1056" i="20"/>
  <c r="X1056" i="20"/>
  <c r="M1056" i="20"/>
  <c r="X590" i="20"/>
  <c r="M590" i="20"/>
  <c r="M1658" i="20"/>
  <c r="P1658" i="20"/>
  <c r="Q1658" i="20"/>
  <c r="X1658" i="20"/>
  <c r="M10" i="20"/>
  <c r="Q10" i="20"/>
  <c r="X10" i="20"/>
  <c r="AJ10" i="20" s="1"/>
  <c r="R10" i="20"/>
  <c r="P10" i="20"/>
  <c r="X35" i="20"/>
  <c r="M35" i="20"/>
  <c r="Q35" i="20"/>
  <c r="R35" i="20"/>
  <c r="P35" i="20"/>
  <c r="F405" i="13"/>
  <c r="P1404" i="20"/>
  <c r="X1404" i="20"/>
  <c r="M1404" i="20"/>
  <c r="Q1404" i="20"/>
  <c r="X1601" i="20"/>
  <c r="M1601" i="20"/>
  <c r="Q1601" i="20"/>
  <c r="P1601" i="20"/>
  <c r="M1869" i="20"/>
  <c r="X1869" i="20"/>
  <c r="P1869" i="20"/>
  <c r="Q1869" i="20"/>
  <c r="P1962" i="20"/>
  <c r="X1962" i="20"/>
  <c r="M1962" i="20"/>
  <c r="Q1962" i="20"/>
  <c r="X541" i="20"/>
  <c r="M541" i="20"/>
  <c r="X442" i="20"/>
  <c r="M442" i="20"/>
  <c r="X624" i="20"/>
  <c r="M624" i="20"/>
  <c r="P1503" i="20"/>
  <c r="Q1503" i="20"/>
  <c r="X1503" i="20"/>
  <c r="M1503" i="20"/>
  <c r="Q17" i="20"/>
  <c r="X17" i="20"/>
  <c r="AN19" i="20" s="1"/>
  <c r="P17" i="20"/>
  <c r="R17" i="20"/>
  <c r="M17" i="20"/>
  <c r="E85" i="24"/>
  <c r="X400" i="20"/>
  <c r="M400" i="20"/>
  <c r="X436" i="20"/>
  <c r="M436" i="20"/>
  <c r="X444" i="20"/>
  <c r="M444" i="20"/>
  <c r="X111" i="20"/>
  <c r="M111" i="20"/>
  <c r="Q111" i="20"/>
  <c r="P111" i="20"/>
  <c r="R111" i="20"/>
  <c r="M184" i="20"/>
  <c r="Q184" i="20"/>
  <c r="X184" i="20"/>
  <c r="X294" i="20"/>
  <c r="M294" i="20"/>
  <c r="X359" i="20"/>
  <c r="M359" i="20"/>
  <c r="X901" i="20"/>
  <c r="M901" i="20"/>
  <c r="Q901" i="20"/>
  <c r="P901" i="20"/>
  <c r="P950" i="20"/>
  <c r="Q950" i="20"/>
  <c r="X950" i="20"/>
  <c r="M950" i="20"/>
  <c r="P1006" i="20"/>
  <c r="Q1006" i="20"/>
  <c r="X1006" i="20"/>
  <c r="M1006" i="20"/>
  <c r="P1257" i="20"/>
  <c r="X1257" i="20"/>
  <c r="M1257" i="20"/>
  <c r="Q1257" i="20"/>
  <c r="P1273" i="20"/>
  <c r="Q1273" i="20"/>
  <c r="X1273" i="20"/>
  <c r="M1273" i="20"/>
  <c r="P1315" i="20"/>
  <c r="M1315" i="20"/>
  <c r="X1315" i="20"/>
  <c r="Q1315" i="20"/>
  <c r="M1400" i="20"/>
  <c r="P1400" i="20"/>
  <c r="X1400" i="20"/>
  <c r="Q1400" i="20"/>
  <c r="X1531" i="20"/>
  <c r="P1531" i="20"/>
  <c r="Q1531" i="20"/>
  <c r="M1531" i="20"/>
  <c r="X1587" i="20"/>
  <c r="M1587" i="20"/>
  <c r="Q1587" i="20"/>
  <c r="P1587" i="20"/>
  <c r="P1827" i="20"/>
  <c r="X1827" i="20"/>
  <c r="M1827" i="20"/>
  <c r="Q1827" i="20"/>
  <c r="P1940" i="20"/>
  <c r="X1940" i="20"/>
  <c r="Q1940" i="20"/>
  <c r="M1940" i="20"/>
  <c r="M1958" i="20"/>
  <c r="X1958" i="20"/>
  <c r="P1958" i="20"/>
  <c r="Q1958" i="20"/>
  <c r="P1972" i="20"/>
  <c r="Q1972" i="20"/>
  <c r="X1972" i="20"/>
  <c r="M1972" i="20"/>
  <c r="M1980" i="20"/>
  <c r="X1980" i="20"/>
  <c r="P1980" i="20"/>
  <c r="Q1980" i="20"/>
  <c r="M2073" i="20"/>
  <c r="X2073" i="20"/>
  <c r="P2073" i="20"/>
  <c r="Q2073" i="20"/>
  <c r="X2083" i="20"/>
  <c r="M2083" i="20"/>
  <c r="Q2083" i="20"/>
  <c r="P2083" i="20"/>
  <c r="M2100" i="20"/>
  <c r="Q2100" i="20"/>
  <c r="P2100" i="20"/>
  <c r="X2100" i="20"/>
  <c r="P2116" i="20"/>
  <c r="M2116" i="20"/>
  <c r="Q2116" i="20"/>
  <c r="X2116" i="20"/>
  <c r="X2150" i="20"/>
  <c r="M2150" i="20"/>
  <c r="Q2150" i="20"/>
  <c r="P2150" i="20"/>
  <c r="X666" i="20"/>
  <c r="M666" i="20"/>
  <c r="M167" i="20"/>
  <c r="X167" i="20"/>
  <c r="Q167" i="20"/>
  <c r="P150" i="20"/>
  <c r="Q150" i="20"/>
  <c r="X150" i="20"/>
  <c r="AB150" i="20" s="1"/>
  <c r="M150" i="20"/>
  <c r="R150" i="20"/>
  <c r="Q89" i="20"/>
  <c r="X89" i="20"/>
  <c r="P89" i="20"/>
  <c r="R89" i="20"/>
  <c r="M89" i="20"/>
  <c r="X72" i="20"/>
  <c r="M72" i="20"/>
  <c r="Q72" i="20"/>
  <c r="P72" i="20"/>
  <c r="R72" i="20"/>
  <c r="X50" i="20"/>
  <c r="M50" i="20"/>
  <c r="Q50" i="20"/>
  <c r="P50" i="20"/>
  <c r="R50" i="20"/>
  <c r="X26" i="20"/>
  <c r="M26" i="20"/>
  <c r="Q26" i="20"/>
  <c r="P26" i="20"/>
  <c r="R26" i="20"/>
  <c r="X539" i="20"/>
  <c r="M539" i="20"/>
  <c r="X553" i="20"/>
  <c r="M553" i="20"/>
  <c r="X628" i="20"/>
  <c r="M628" i="20"/>
  <c r="X648" i="20"/>
  <c r="M648" i="20"/>
  <c r="X678" i="20"/>
  <c r="M678" i="20"/>
  <c r="X690" i="20"/>
  <c r="M690" i="20"/>
  <c r="X943" i="20"/>
  <c r="P943" i="20"/>
  <c r="Q943" i="20"/>
  <c r="M943" i="20"/>
  <c r="X999" i="20"/>
  <c r="M999" i="20"/>
  <c r="Q999" i="20"/>
  <c r="P999" i="20"/>
  <c r="X1027" i="20"/>
  <c r="P1027" i="20"/>
  <c r="Q1027" i="20"/>
  <c r="M1027" i="20"/>
  <c r="X70" i="20"/>
  <c r="M70" i="20"/>
  <c r="Q70" i="20"/>
  <c r="R70" i="20"/>
  <c r="P70" i="20"/>
  <c r="Q99" i="20"/>
  <c r="P99" i="20"/>
  <c r="R99" i="20"/>
  <c r="M99" i="20"/>
  <c r="M115" i="20"/>
  <c r="Q115" i="20"/>
  <c r="X115" i="20"/>
  <c r="P115" i="20"/>
  <c r="R115" i="20"/>
  <c r="Q132" i="20"/>
  <c r="R132" i="20"/>
  <c r="X132" i="20"/>
  <c r="P132" i="20"/>
  <c r="M132" i="20"/>
  <c r="P1482" i="20"/>
  <c r="X1482" i="20"/>
  <c r="Q1482" i="20"/>
  <c r="M1482" i="20"/>
  <c r="X386" i="20"/>
  <c r="M386" i="20"/>
  <c r="X422" i="20"/>
  <c r="M422" i="20"/>
  <c r="X454" i="20"/>
  <c r="M454" i="20"/>
  <c r="M495" i="20"/>
  <c r="X549" i="20"/>
  <c r="M549" i="20"/>
  <c r="X583" i="20"/>
  <c r="M583" i="20"/>
  <c r="X616" i="20"/>
  <c r="M616" i="20"/>
  <c r="P760" i="20"/>
  <c r="M760" i="20"/>
  <c r="Q760" i="20"/>
  <c r="X760" i="20"/>
  <c r="P844" i="20"/>
  <c r="Q844" i="20"/>
  <c r="X844" i="20"/>
  <c r="M844" i="20"/>
  <c r="P1034" i="20"/>
  <c r="Q1034" i="20"/>
  <c r="X1034" i="20"/>
  <c r="M1034" i="20"/>
  <c r="X1265" i="20"/>
  <c r="P1265" i="20"/>
  <c r="Q1265" i="20"/>
  <c r="M1265" i="20"/>
  <c r="P1883" i="20"/>
  <c r="X1883" i="20"/>
  <c r="M1883" i="20"/>
  <c r="Q1883" i="20"/>
  <c r="X1966" i="20"/>
  <c r="M1966" i="20"/>
  <c r="Q1966" i="20"/>
  <c r="P1966" i="20"/>
  <c r="Q1976" i="20"/>
  <c r="X1976" i="20"/>
  <c r="M1976" i="20"/>
  <c r="P1976" i="20"/>
  <c r="P1989" i="20"/>
  <c r="Q1989" i="20"/>
  <c r="M1989" i="20"/>
  <c r="X1989" i="20"/>
  <c r="Q2069" i="20"/>
  <c r="P2069" i="20"/>
  <c r="X2069" i="20"/>
  <c r="M2069" i="20"/>
  <c r="X2077" i="20"/>
  <c r="P2077" i="20"/>
  <c r="Q2077" i="20"/>
  <c r="M2077" i="20"/>
  <c r="X2108" i="20"/>
  <c r="P2108" i="20"/>
  <c r="M2108" i="20"/>
  <c r="Q2108" i="20"/>
  <c r="Q2142" i="20"/>
  <c r="P2142" i="20"/>
  <c r="X2142" i="20"/>
  <c r="M2142" i="20"/>
  <c r="X692" i="20"/>
  <c r="M692" i="20"/>
  <c r="M159" i="20"/>
  <c r="Q159" i="20"/>
  <c r="X159" i="20"/>
  <c r="M135" i="20"/>
  <c r="X135" i="20"/>
  <c r="P135" i="20"/>
  <c r="R135" i="20"/>
  <c r="Q135" i="20"/>
  <c r="Q120" i="20"/>
  <c r="P120" i="20"/>
  <c r="X120" i="20"/>
  <c r="M120" i="20"/>
  <c r="R120" i="20"/>
  <c r="AB2132" i="20" l="1"/>
  <c r="AN2134" i="20"/>
  <c r="AJ1020" i="20"/>
  <c r="T1020" i="20" s="1"/>
  <c r="AN1021" i="20"/>
  <c r="AN1025" i="20"/>
  <c r="AN1024" i="20"/>
  <c r="AN1026" i="20"/>
  <c r="AJ495" i="20"/>
  <c r="T495" i="20" s="1"/>
  <c r="AN497" i="20"/>
  <c r="AN496" i="20"/>
  <c r="AN500" i="20"/>
  <c r="AN499" i="20"/>
  <c r="AN501" i="20"/>
  <c r="AJ207" i="20"/>
  <c r="T207" i="20" s="1"/>
  <c r="AN368" i="20"/>
  <c r="AN367" i="20"/>
  <c r="AN366" i="20"/>
  <c r="AJ1330" i="20"/>
  <c r="T1330" i="20" s="1"/>
  <c r="AJ746" i="20"/>
  <c r="T746" i="20" s="1"/>
  <c r="AJ2027" i="20"/>
  <c r="AJ2026" i="20"/>
  <c r="AN959" i="20"/>
  <c r="AN958" i="20"/>
  <c r="AN960" i="20"/>
  <c r="AJ957" i="20"/>
  <c r="T957" i="20" s="1"/>
  <c r="AJ549" i="20"/>
  <c r="T549" i="20" s="1"/>
  <c r="AN550" i="20"/>
  <c r="AJ545" i="20"/>
  <c r="T545" i="20" s="1"/>
  <c r="AN546" i="20"/>
  <c r="AJ541" i="20"/>
  <c r="T541" i="20" s="1"/>
  <c r="AN542" i="20"/>
  <c r="AJ444" i="20"/>
  <c r="T444" i="20" s="1"/>
  <c r="AN445" i="20"/>
  <c r="AJ418" i="20"/>
  <c r="T418" i="20" s="1"/>
  <c r="AN419" i="20"/>
  <c r="AN149" i="20"/>
  <c r="AJ148" i="20"/>
  <c r="T148" i="20" s="1"/>
  <c r="AJ2232" i="20"/>
  <c r="T2232" i="20" s="1"/>
  <c r="AN2234" i="20"/>
  <c r="AN2233" i="20"/>
  <c r="AN2235" i="20"/>
  <c r="AJ2228" i="20"/>
  <c r="T2228" i="20" s="1"/>
  <c r="AN2230" i="20"/>
  <c r="AN2229" i="20"/>
  <c r="AN2231" i="20"/>
  <c r="AJ2224" i="20"/>
  <c r="T2224" i="20" s="1"/>
  <c r="AN2226" i="20"/>
  <c r="AN2225" i="20"/>
  <c r="AN2227" i="20"/>
  <c r="AJ2220" i="20"/>
  <c r="T2220" i="20" s="1"/>
  <c r="AN2222" i="20"/>
  <c r="AN2221" i="20"/>
  <c r="AN2223" i="20"/>
  <c r="AJ2216" i="20"/>
  <c r="T2216" i="20" s="1"/>
  <c r="AN2218" i="20"/>
  <c r="AN2217" i="20"/>
  <c r="AN2219" i="20"/>
  <c r="AJ2212" i="20"/>
  <c r="T2212" i="20" s="1"/>
  <c r="AN2214" i="20"/>
  <c r="AN2213" i="20"/>
  <c r="AN2215" i="20"/>
  <c r="AJ2208" i="20"/>
  <c r="T2208" i="20" s="1"/>
  <c r="AN2210" i="20"/>
  <c r="AN2209" i="20"/>
  <c r="AN2211" i="20"/>
  <c r="AJ2204" i="20"/>
  <c r="T2204" i="20" s="1"/>
  <c r="AN2206" i="20"/>
  <c r="AN2205" i="20"/>
  <c r="AN2207" i="20"/>
  <c r="AJ2200" i="20"/>
  <c r="T2200" i="20" s="1"/>
  <c r="AN2202" i="20"/>
  <c r="AN2201" i="20"/>
  <c r="AN2203" i="20"/>
  <c r="AJ2196" i="20"/>
  <c r="T2196" i="20" s="1"/>
  <c r="AN2198" i="20"/>
  <c r="AN2197" i="20"/>
  <c r="AN2199" i="20"/>
  <c r="AJ2192" i="20"/>
  <c r="T2192" i="20" s="1"/>
  <c r="AN2194" i="20"/>
  <c r="AN2193" i="20"/>
  <c r="AN2195" i="20"/>
  <c r="AJ2188" i="20"/>
  <c r="T2188" i="20" s="1"/>
  <c r="AN2190" i="20"/>
  <c r="AN2189" i="20"/>
  <c r="AN2191" i="20"/>
  <c r="AJ2184" i="20"/>
  <c r="T2184" i="20" s="1"/>
  <c r="AN2186" i="20"/>
  <c r="AN2185" i="20"/>
  <c r="AN2187" i="20"/>
  <c r="AJ2180" i="20"/>
  <c r="C18" i="22" s="1"/>
  <c r="AN2182" i="20"/>
  <c r="AN2181" i="20"/>
  <c r="AN2183" i="20"/>
  <c r="AJ2176" i="20"/>
  <c r="C25" i="22" s="1"/>
  <c r="AN2178" i="20"/>
  <c r="AN2177" i="20"/>
  <c r="AN2179" i="20"/>
  <c r="AJ2172" i="20"/>
  <c r="T2172" i="20" s="1"/>
  <c r="AN2175" i="20"/>
  <c r="AN2174" i="20"/>
  <c r="AN2173" i="20"/>
  <c r="AJ2168" i="20"/>
  <c r="C31" i="22" s="1"/>
  <c r="AN2170" i="20"/>
  <c r="AN2169" i="20"/>
  <c r="AN2171" i="20"/>
  <c r="AJ2164" i="20"/>
  <c r="T2164" i="20" s="1"/>
  <c r="AN2167" i="20"/>
  <c r="AN2165" i="20"/>
  <c r="AN2166" i="20"/>
  <c r="AJ2162" i="20"/>
  <c r="T2162" i="20" s="1"/>
  <c r="AN2163" i="20"/>
  <c r="AJ2160" i="20"/>
  <c r="T2160" i="20" s="1"/>
  <c r="AN2161" i="20"/>
  <c r="AJ2158" i="20"/>
  <c r="T2158" i="20" s="1"/>
  <c r="AN2159" i="20"/>
  <c r="AJ2156" i="20"/>
  <c r="T2156" i="20" s="1"/>
  <c r="AN2157" i="20"/>
  <c r="AJ2152" i="20"/>
  <c r="T2152" i="20" s="1"/>
  <c r="AN2153" i="20"/>
  <c r="AJ2150" i="20"/>
  <c r="T2150" i="20" s="1"/>
  <c r="AN2151" i="20"/>
  <c r="AJ2148" i="20"/>
  <c r="T2148" i="20" s="1"/>
  <c r="AN2149" i="20"/>
  <c r="AJ2146" i="20"/>
  <c r="T2146" i="20" s="1"/>
  <c r="AN2147" i="20"/>
  <c r="AJ2142" i="20"/>
  <c r="T2142" i="20" s="1"/>
  <c r="AN2143" i="20"/>
  <c r="AJ2140" i="20"/>
  <c r="T2140" i="20" s="1"/>
  <c r="AN2141" i="20"/>
  <c r="AB2135" i="20"/>
  <c r="AJ2135" i="20" s="1"/>
  <c r="T2135" i="20" s="1"/>
  <c r="AN2137" i="20"/>
  <c r="AJ2128" i="20"/>
  <c r="T2128" i="20" s="1"/>
  <c r="AN2129" i="20"/>
  <c r="AJ2124" i="20"/>
  <c r="T2124" i="20" s="1"/>
  <c r="AN2125" i="20"/>
  <c r="AJ2116" i="20"/>
  <c r="T2116" i="20" s="1"/>
  <c r="AN2117" i="20"/>
  <c r="AJ2112" i="20"/>
  <c r="T2112" i="20" s="1"/>
  <c r="AN2113" i="20"/>
  <c r="AJ2108" i="20"/>
  <c r="T2108" i="20" s="1"/>
  <c r="AN2109" i="20"/>
  <c r="AJ2106" i="20"/>
  <c r="T2106" i="20" s="1"/>
  <c r="AN2107" i="20"/>
  <c r="AJ2100" i="20"/>
  <c r="T2100" i="20" s="1"/>
  <c r="AN2101" i="20"/>
  <c r="AJ2096" i="20"/>
  <c r="T2096" i="20" s="1"/>
  <c r="AN2097" i="20"/>
  <c r="AJ2092" i="20"/>
  <c r="T2092" i="20" s="1"/>
  <c r="AN2093" i="20"/>
  <c r="AJ2085" i="20"/>
  <c r="T2085" i="20" s="1"/>
  <c r="AN2086" i="20"/>
  <c r="AJ2083" i="20"/>
  <c r="T2083" i="20" s="1"/>
  <c r="AN2084" i="20"/>
  <c r="AJ2079" i="20"/>
  <c r="T2079" i="20" s="1"/>
  <c r="AN2080" i="20"/>
  <c r="AJ2077" i="20"/>
  <c r="T2077" i="20" s="1"/>
  <c r="AN2078" i="20"/>
  <c r="AJ2073" i="20"/>
  <c r="T2073" i="20" s="1"/>
  <c r="AN2074" i="20"/>
  <c r="AJ2069" i="20"/>
  <c r="T2069" i="20" s="1"/>
  <c r="AN2070" i="20"/>
  <c r="AJ1989" i="20"/>
  <c r="T1989" i="20" s="1"/>
  <c r="AN1990" i="20"/>
  <c r="AJ1987" i="20"/>
  <c r="T1987" i="20" s="1"/>
  <c r="AN1988" i="20"/>
  <c r="AJ1985" i="20"/>
  <c r="T1985" i="20" s="1"/>
  <c r="AN1986" i="20"/>
  <c r="AJ1983" i="20"/>
  <c r="T1983" i="20" s="1"/>
  <c r="AN1984" i="20"/>
  <c r="AB1980" i="20"/>
  <c r="AJ1980" i="20" s="1"/>
  <c r="T1980" i="20" s="1"/>
  <c r="AN1982" i="20"/>
  <c r="AJ1978" i="20"/>
  <c r="T1978" i="20" s="1"/>
  <c r="AN1979" i="20"/>
  <c r="AJ1976" i="20"/>
  <c r="T1976" i="20" s="1"/>
  <c r="AN1977" i="20"/>
  <c r="AJ1972" i="20"/>
  <c r="T1972" i="20" s="1"/>
  <c r="AN1973" i="20"/>
  <c r="AJ1968" i="20"/>
  <c r="T1968" i="20" s="1"/>
  <c r="AN1969" i="20"/>
  <c r="AJ1966" i="20"/>
  <c r="T1966" i="20" s="1"/>
  <c r="AN1967" i="20"/>
  <c r="AJ1964" i="20"/>
  <c r="T1964" i="20" s="1"/>
  <c r="AN1965" i="20"/>
  <c r="AJ1962" i="20"/>
  <c r="T1962" i="20" s="1"/>
  <c r="AN1963" i="20"/>
  <c r="AJ1960" i="20"/>
  <c r="T1960" i="20" s="1"/>
  <c r="AN1961" i="20"/>
  <c r="AJ1958" i="20"/>
  <c r="T1958" i="20" s="1"/>
  <c r="AN1959" i="20"/>
  <c r="AJ1956" i="20"/>
  <c r="T1956" i="20" s="1"/>
  <c r="AJ1940" i="20"/>
  <c r="T1940" i="20" s="1"/>
  <c r="AN1942" i="20"/>
  <c r="AN1941" i="20"/>
  <c r="AN1943" i="20"/>
  <c r="AJ1933" i="20"/>
  <c r="T1933" i="20" s="1"/>
  <c r="AN1935" i="20"/>
  <c r="AN1934" i="20"/>
  <c r="AN1936" i="20"/>
  <c r="AJ1926" i="20"/>
  <c r="T1926" i="20" s="1"/>
  <c r="AN1928" i="20"/>
  <c r="AN1927" i="20"/>
  <c r="AN1929" i="20"/>
  <c r="AJ1919" i="20"/>
  <c r="T1919" i="20" s="1"/>
  <c r="AN1921" i="20"/>
  <c r="AN1920" i="20"/>
  <c r="AN1922" i="20"/>
  <c r="AN1907" i="20"/>
  <c r="AN1906" i="20"/>
  <c r="AN1908" i="20"/>
  <c r="AJ1890" i="20"/>
  <c r="T1890" i="20" s="1"/>
  <c r="AN1892" i="20"/>
  <c r="AN1891" i="20"/>
  <c r="AN1893" i="20"/>
  <c r="AJ1883" i="20"/>
  <c r="T1883" i="20" s="1"/>
  <c r="AN1885" i="20"/>
  <c r="AN1884" i="20"/>
  <c r="AN1886" i="20"/>
  <c r="AJ1876" i="20"/>
  <c r="T1876" i="20" s="1"/>
  <c r="AN1878" i="20"/>
  <c r="AN1877" i="20"/>
  <c r="AN1879" i="20"/>
  <c r="AJ1869" i="20"/>
  <c r="T1869" i="20" s="1"/>
  <c r="AN1871" i="20"/>
  <c r="AN1870" i="20"/>
  <c r="AN1872" i="20"/>
  <c r="AB1862" i="20"/>
  <c r="AJ1862" i="20" s="1"/>
  <c r="T1862" i="20" s="1"/>
  <c r="AN1864" i="20"/>
  <c r="AN1863" i="20"/>
  <c r="AN1865" i="20"/>
  <c r="AJ1848" i="20"/>
  <c r="T1848" i="20" s="1"/>
  <c r="AN1850" i="20"/>
  <c r="AN1849" i="20"/>
  <c r="AN1851" i="20"/>
  <c r="AJ1834" i="20"/>
  <c r="T1834" i="20" s="1"/>
  <c r="AN1836" i="20"/>
  <c r="AN1835" i="20"/>
  <c r="AN1837" i="20"/>
  <c r="AJ1827" i="20"/>
  <c r="T1827" i="20" s="1"/>
  <c r="AN1829" i="20"/>
  <c r="AN1828" i="20"/>
  <c r="AN1830" i="20"/>
  <c r="AJ1820" i="20"/>
  <c r="T1820" i="20" s="1"/>
  <c r="AN1822" i="20"/>
  <c r="AN1821" i="20"/>
  <c r="AN1823" i="20"/>
  <c r="AJ1813" i="20"/>
  <c r="T1813" i="20" s="1"/>
  <c r="AN1815" i="20"/>
  <c r="AN1814" i="20"/>
  <c r="AN1816" i="20"/>
  <c r="AJ1792" i="20"/>
  <c r="T1792" i="20" s="1"/>
  <c r="AN1794" i="20"/>
  <c r="AN1793" i="20"/>
  <c r="AN1795" i="20"/>
  <c r="AJ1785" i="20"/>
  <c r="T1785" i="20" s="1"/>
  <c r="AN1787" i="20"/>
  <c r="AN1788" i="20"/>
  <c r="AJ1707" i="20"/>
  <c r="T1707" i="20" s="1"/>
  <c r="AN1709" i="20"/>
  <c r="AN1708" i="20"/>
  <c r="AN1710" i="20"/>
  <c r="AJ1693" i="20"/>
  <c r="T1693" i="20" s="1"/>
  <c r="AN1695" i="20"/>
  <c r="AN1694" i="20"/>
  <c r="AN1696" i="20"/>
  <c r="AJ1658" i="20"/>
  <c r="T1658" i="20" s="1"/>
  <c r="AN1660" i="20"/>
  <c r="AN1659" i="20"/>
  <c r="AN1661" i="20"/>
  <c r="AJ1637" i="20"/>
  <c r="T1637" i="20" s="1"/>
  <c r="AN1639" i="20"/>
  <c r="AN1638" i="20"/>
  <c r="AN1640" i="20"/>
  <c r="AJ1630" i="20"/>
  <c r="T1630" i="20" s="1"/>
  <c r="AN1632" i="20"/>
  <c r="AN1631" i="20"/>
  <c r="AN1633" i="20"/>
  <c r="AB1608" i="20"/>
  <c r="AJ1608" i="20" s="1"/>
  <c r="T1608" i="20" s="1"/>
  <c r="AN1611" i="20"/>
  <c r="AN1610" i="20"/>
  <c r="AN1612" i="20"/>
  <c r="AJ1601" i="20"/>
  <c r="T1601" i="20" s="1"/>
  <c r="AN1603" i="20"/>
  <c r="AN1602" i="20"/>
  <c r="AN1604" i="20"/>
  <c r="AJ1587" i="20"/>
  <c r="T1587" i="20" s="1"/>
  <c r="AN1589" i="20"/>
  <c r="AN1588" i="20"/>
  <c r="AN1590" i="20"/>
  <c r="AJ1573" i="20"/>
  <c r="T1573" i="20" s="1"/>
  <c r="AN1575" i="20"/>
  <c r="AN1574" i="20"/>
  <c r="AN1576" i="20"/>
  <c r="AJ1559" i="20"/>
  <c r="T1559" i="20" s="1"/>
  <c r="AN1561" i="20"/>
  <c r="AN1560" i="20"/>
  <c r="AN1562" i="20"/>
  <c r="AJ1545" i="20"/>
  <c r="T1545" i="20" s="1"/>
  <c r="AN1547" i="20"/>
  <c r="AN1546" i="20"/>
  <c r="AN1548" i="20"/>
  <c r="AJ1531" i="20"/>
  <c r="T1531" i="20" s="1"/>
  <c r="AN1533" i="20"/>
  <c r="AN1532" i="20"/>
  <c r="AN1534" i="20"/>
  <c r="AJ1503" i="20"/>
  <c r="T1503" i="20" s="1"/>
  <c r="AN1505" i="20"/>
  <c r="AN1504" i="20"/>
  <c r="AN1506" i="20"/>
  <c r="AJ1496" i="20"/>
  <c r="T1496" i="20" s="1"/>
  <c r="AN1498" i="20"/>
  <c r="AN1497" i="20"/>
  <c r="AN1499" i="20"/>
  <c r="AJ1482" i="20"/>
  <c r="T1482" i="20" s="1"/>
  <c r="AN1484" i="20"/>
  <c r="AN1483" i="20"/>
  <c r="AN1485" i="20"/>
  <c r="AJ1460" i="20"/>
  <c r="T1460" i="20" s="1"/>
  <c r="AN1462" i="20"/>
  <c r="AN1461" i="20"/>
  <c r="AN1463" i="20"/>
  <c r="AJ1446" i="20"/>
  <c r="T1446" i="20" s="1"/>
  <c r="AN1448" i="20"/>
  <c r="AN1447" i="20"/>
  <c r="AN1449" i="20"/>
  <c r="AJ1425" i="20"/>
  <c r="T1425" i="20" s="1"/>
  <c r="AN1427" i="20"/>
  <c r="AN1426" i="20"/>
  <c r="AN1428" i="20"/>
  <c r="AJ1418" i="20"/>
  <c r="T1418" i="20" s="1"/>
  <c r="AN1419" i="20"/>
  <c r="AN1421" i="20"/>
  <c r="AN1420" i="20"/>
  <c r="AJ1411" i="20"/>
  <c r="T1411" i="20" s="1"/>
  <c r="AN1413" i="20"/>
  <c r="AN1412" i="20"/>
  <c r="AN1414" i="20"/>
  <c r="AJ1404" i="20"/>
  <c r="T1404" i="20" s="1"/>
  <c r="AN1406" i="20"/>
  <c r="AN1405" i="20"/>
  <c r="AN1407" i="20"/>
  <c r="AJ1402" i="20"/>
  <c r="T1402" i="20" s="1"/>
  <c r="AN1403" i="20"/>
  <c r="AJ1400" i="20"/>
  <c r="T1400" i="20" s="1"/>
  <c r="AN1401" i="20"/>
  <c r="AJ1398" i="20"/>
  <c r="T1398" i="20" s="1"/>
  <c r="AN1399" i="20"/>
  <c r="AJ1396" i="20"/>
  <c r="T1396" i="20" s="1"/>
  <c r="AN1397" i="20"/>
  <c r="AJ1394" i="20"/>
  <c r="T1394" i="20" s="1"/>
  <c r="AN1395" i="20"/>
  <c r="AJ1392" i="20"/>
  <c r="T1392" i="20" s="1"/>
  <c r="AN1393" i="20"/>
  <c r="AJ1390" i="20"/>
  <c r="T1390" i="20" s="1"/>
  <c r="AN1391" i="20"/>
  <c r="AJ1386" i="20"/>
  <c r="T1386" i="20" s="1"/>
  <c r="AN1387" i="20"/>
  <c r="AJ1380" i="20"/>
  <c r="T1380" i="20" s="1"/>
  <c r="AN1381" i="20"/>
  <c r="AJ1374" i="20"/>
  <c r="T1374" i="20" s="1"/>
  <c r="AN1375" i="20"/>
  <c r="AJ1366" i="20"/>
  <c r="T1366" i="20" s="1"/>
  <c r="AB1358" i="20"/>
  <c r="AJ1359" i="20" s="1"/>
  <c r="T1359" i="20" s="1"/>
  <c r="AN1361" i="20"/>
  <c r="AN1360" i="20"/>
  <c r="AN1362" i="20"/>
  <c r="AJ1351" i="20"/>
  <c r="T1351" i="20" s="1"/>
  <c r="AN1353" i="20"/>
  <c r="AN1352" i="20"/>
  <c r="AN1354" i="20"/>
  <c r="AJ1337" i="20"/>
  <c r="T1337" i="20" s="1"/>
  <c r="AN1339" i="20"/>
  <c r="AN1338" i="20"/>
  <c r="AN1340" i="20"/>
  <c r="AJ1048" i="20"/>
  <c r="T1048" i="20" s="1"/>
  <c r="AJ1322" i="20"/>
  <c r="T1322" i="20" s="1"/>
  <c r="AN1324" i="20"/>
  <c r="AN1323" i="20"/>
  <c r="AN1325" i="20"/>
  <c r="AJ1315" i="20"/>
  <c r="T1315" i="20" s="1"/>
  <c r="AN1317" i="20"/>
  <c r="AN1316" i="20"/>
  <c r="AN1318" i="20"/>
  <c r="AB1300" i="20"/>
  <c r="AJ1300" i="20" s="1"/>
  <c r="T1300" i="20" s="1"/>
  <c r="AN1304" i="20"/>
  <c r="AN1302" i="20"/>
  <c r="AN1303" i="20"/>
  <c r="AJ1293" i="20"/>
  <c r="T1293" i="20" s="1"/>
  <c r="AN1295" i="20"/>
  <c r="AN1294" i="20"/>
  <c r="AN1296" i="20"/>
  <c r="AJ1279" i="20"/>
  <c r="T1279" i="20" s="1"/>
  <c r="AN1281" i="20"/>
  <c r="AN1280" i="20"/>
  <c r="AN1282" i="20"/>
  <c r="AJ1273" i="20"/>
  <c r="T1273" i="20" s="1"/>
  <c r="AN1274" i="20"/>
  <c r="AJ1265" i="20"/>
  <c r="T1265" i="20" s="1"/>
  <c r="AN1266" i="20"/>
  <c r="AJ1261" i="20"/>
  <c r="T1261" i="20" s="1"/>
  <c r="AN1262" i="20"/>
  <c r="AJ1257" i="20"/>
  <c r="T1257" i="20" s="1"/>
  <c r="AN1258" i="20"/>
  <c r="AJ1255" i="20"/>
  <c r="T1255" i="20" s="1"/>
  <c r="AN1256" i="20"/>
  <c r="AJ1156" i="20"/>
  <c r="T1156" i="20" s="1"/>
  <c r="AJ1245" i="20"/>
  <c r="T1245" i="20" s="1"/>
  <c r="AN1246" i="20"/>
  <c r="AJ1243" i="20"/>
  <c r="T1243" i="20" s="1"/>
  <c r="AN1244" i="20"/>
  <c r="AJ1235" i="20"/>
  <c r="T1235" i="20" s="1"/>
  <c r="AN1236" i="20"/>
  <c r="AJ1221" i="20"/>
  <c r="T1221" i="20" s="1"/>
  <c r="AN1222" i="20"/>
  <c r="AJ1214" i="20"/>
  <c r="T1214" i="20" s="1"/>
  <c r="AN1216" i="20"/>
  <c r="AN1215" i="20"/>
  <c r="AN1217" i="20"/>
  <c r="AJ1193" i="20"/>
  <c r="T1193" i="20" s="1"/>
  <c r="AN1195" i="20"/>
  <c r="AN1194" i="20"/>
  <c r="AN1196" i="20"/>
  <c r="AJ1186" i="20"/>
  <c r="T1186" i="20" s="1"/>
  <c r="AN1188" i="20"/>
  <c r="AN1187" i="20"/>
  <c r="AN1189" i="20"/>
  <c r="AJ1179" i="20"/>
  <c r="T1179" i="20" s="1"/>
  <c r="AN1181" i="20"/>
  <c r="AN1180" i="20"/>
  <c r="AN1182" i="20"/>
  <c r="AJ1172" i="20"/>
  <c r="T1172" i="20" s="1"/>
  <c r="AN1174" i="20"/>
  <c r="AN1173" i="20"/>
  <c r="AN1175" i="20"/>
  <c r="AB1164" i="20"/>
  <c r="AJ1164" i="20" s="1"/>
  <c r="T1164" i="20" s="1"/>
  <c r="AN1167" i="20"/>
  <c r="AN1166" i="20"/>
  <c r="AN1168" i="20"/>
  <c r="AB1148" i="20"/>
  <c r="AJ1149" i="20" s="1"/>
  <c r="T1149" i="20" s="1"/>
  <c r="AN1151" i="20"/>
  <c r="AN1150" i="20"/>
  <c r="AN1152" i="20"/>
  <c r="AB1140" i="20"/>
  <c r="AJ1140" i="20" s="1"/>
  <c r="T1140" i="20" s="1"/>
  <c r="AN1143" i="20"/>
  <c r="AN1142" i="20"/>
  <c r="AN1144" i="20"/>
  <c r="AJ1098" i="20"/>
  <c r="T1098" i="20" s="1"/>
  <c r="AN1100" i="20"/>
  <c r="AN1099" i="20"/>
  <c r="AN1101" i="20"/>
  <c r="AJ1084" i="20"/>
  <c r="T1084" i="20" s="1"/>
  <c r="AN1086" i="20"/>
  <c r="AN1085" i="20"/>
  <c r="AN1087" i="20"/>
  <c r="AJ1077" i="20"/>
  <c r="T1077" i="20" s="1"/>
  <c r="AN1079" i="20"/>
  <c r="AN1078" i="20"/>
  <c r="AN1080" i="20"/>
  <c r="AJ1070" i="20"/>
  <c r="T1070" i="20" s="1"/>
  <c r="AN1072" i="20"/>
  <c r="AN1071" i="20"/>
  <c r="AN1073" i="20"/>
  <c r="AJ1056" i="20"/>
  <c r="T1056" i="20" s="1"/>
  <c r="AN1058" i="20"/>
  <c r="AN1057" i="20"/>
  <c r="AN1059" i="20"/>
  <c r="AJ1041" i="20"/>
  <c r="T1041" i="20" s="1"/>
  <c r="AN1043" i="20"/>
  <c r="AN1042" i="20"/>
  <c r="AN1044" i="20"/>
  <c r="AJ1034" i="20"/>
  <c r="T1034" i="20" s="1"/>
  <c r="AN1036" i="20"/>
  <c r="AN1035" i="20"/>
  <c r="AN1037" i="20"/>
  <c r="AJ1027" i="20"/>
  <c r="T1027" i="20" s="1"/>
  <c r="AN1029" i="20"/>
  <c r="AN1028" i="20"/>
  <c r="AN1030" i="20"/>
  <c r="AJ1006" i="20"/>
  <c r="T1006" i="20" s="1"/>
  <c r="AN1008" i="20"/>
  <c r="AN1007" i="20"/>
  <c r="AN1009" i="20"/>
  <c r="AJ999" i="20"/>
  <c r="T999" i="20" s="1"/>
  <c r="AN1001" i="20"/>
  <c r="AN1000" i="20"/>
  <c r="AN1002" i="20"/>
  <c r="AJ992" i="20"/>
  <c r="T992" i="20" s="1"/>
  <c r="AN994" i="20"/>
  <c r="AN993" i="20"/>
  <c r="AN995" i="20"/>
  <c r="AJ950" i="20"/>
  <c r="T950" i="20" s="1"/>
  <c r="AN952" i="20"/>
  <c r="AN951" i="20"/>
  <c r="AN953" i="20"/>
  <c r="AJ943" i="20"/>
  <c r="T943" i="20" s="1"/>
  <c r="AN945" i="20"/>
  <c r="AN944" i="20"/>
  <c r="AN946" i="20"/>
  <c r="AJ901" i="20"/>
  <c r="T901" i="20" s="1"/>
  <c r="AN903" i="20"/>
  <c r="AN902" i="20"/>
  <c r="AN904" i="20"/>
  <c r="AB893" i="20"/>
  <c r="AJ894" i="20" s="1"/>
  <c r="T894" i="20" s="1"/>
  <c r="AN896" i="20"/>
  <c r="AN895" i="20"/>
  <c r="AN897" i="20"/>
  <c r="AJ865" i="20"/>
  <c r="T865" i="20" s="1"/>
  <c r="AN867" i="20"/>
  <c r="AN866" i="20"/>
  <c r="AN868" i="20"/>
  <c r="AN845" i="20"/>
  <c r="AN847" i="20"/>
  <c r="AN846" i="20"/>
  <c r="AJ844" i="20"/>
  <c r="T844" i="20" s="1"/>
  <c r="AJ837" i="20"/>
  <c r="T837" i="20" s="1"/>
  <c r="AN839" i="20"/>
  <c r="AN838" i="20"/>
  <c r="AN840" i="20"/>
  <c r="AJ809" i="20"/>
  <c r="T809" i="20" s="1"/>
  <c r="AN811" i="20"/>
  <c r="AN810" i="20"/>
  <c r="AN812" i="20"/>
  <c r="AJ774" i="20"/>
  <c r="T774" i="20" s="1"/>
  <c r="AN776" i="20"/>
  <c r="AN775" i="20"/>
  <c r="AN777" i="20"/>
  <c r="AJ760" i="20"/>
  <c r="T760" i="20" s="1"/>
  <c r="AN762" i="20"/>
  <c r="AN761" i="20"/>
  <c r="AN763" i="20"/>
  <c r="AJ753" i="20"/>
  <c r="T753" i="20" s="1"/>
  <c r="AN755" i="20"/>
  <c r="AN754" i="20"/>
  <c r="AN756" i="20"/>
  <c r="AJ724" i="20"/>
  <c r="T724" i="20" s="1"/>
  <c r="AN726" i="20"/>
  <c r="AN725" i="20"/>
  <c r="AN727" i="20"/>
  <c r="AJ710" i="20"/>
  <c r="T710" i="20" s="1"/>
  <c r="AN711" i="20"/>
  <c r="AN713" i="20"/>
  <c r="AN712" i="20"/>
  <c r="AJ703" i="20"/>
  <c r="T703" i="20" s="1"/>
  <c r="AN704" i="20"/>
  <c r="AN706" i="20"/>
  <c r="AN705" i="20"/>
  <c r="AJ696" i="20"/>
  <c r="T696" i="20" s="1"/>
  <c r="AN698" i="20"/>
  <c r="AN697" i="20"/>
  <c r="AN699" i="20"/>
  <c r="AJ692" i="20"/>
  <c r="T692" i="20" s="1"/>
  <c r="AN693" i="20"/>
  <c r="AJ690" i="20"/>
  <c r="T690" i="20" s="1"/>
  <c r="AN691" i="20"/>
  <c r="AJ688" i="20"/>
  <c r="T688" i="20" s="1"/>
  <c r="AN689" i="20"/>
  <c r="AJ686" i="20"/>
  <c r="T686" i="20" s="1"/>
  <c r="AN687" i="20"/>
  <c r="AJ684" i="20"/>
  <c r="T684" i="20" s="1"/>
  <c r="AN685" i="20"/>
  <c r="AJ680" i="20"/>
  <c r="T680" i="20" s="1"/>
  <c r="AN681" i="20"/>
  <c r="AJ678" i="20"/>
  <c r="T678" i="20" s="1"/>
  <c r="AN679" i="20"/>
  <c r="AJ676" i="20"/>
  <c r="T676" i="20" s="1"/>
  <c r="AN677" i="20"/>
  <c r="AJ670" i="20"/>
  <c r="T670" i="20" s="1"/>
  <c r="AN671" i="20"/>
  <c r="AJ666" i="20"/>
  <c r="T666" i="20" s="1"/>
  <c r="AN667" i="20"/>
  <c r="AJ648" i="20"/>
  <c r="T648" i="20" s="1"/>
  <c r="AN650" i="20"/>
  <c r="AN649" i="20"/>
  <c r="AN651" i="20"/>
  <c r="AJ634" i="20"/>
  <c r="T634" i="20" s="1"/>
  <c r="AN636" i="20"/>
  <c r="AN637" i="20"/>
  <c r="AJ630" i="20"/>
  <c r="T630" i="20" s="1"/>
  <c r="AN631" i="20"/>
  <c r="AJ628" i="20"/>
  <c r="T628" i="20" s="1"/>
  <c r="AN629" i="20"/>
  <c r="AJ624" i="20"/>
  <c r="T624" i="20" s="1"/>
  <c r="AN625" i="20"/>
  <c r="AJ616" i="20"/>
  <c r="T616" i="20" s="1"/>
  <c r="AN617" i="20"/>
  <c r="AJ612" i="20"/>
  <c r="T612" i="20" s="1"/>
  <c r="AN613" i="20"/>
  <c r="AJ597" i="20"/>
  <c r="T597" i="20" s="1"/>
  <c r="AN599" i="20"/>
  <c r="AN598" i="20"/>
  <c r="AN600" i="20"/>
  <c r="AJ590" i="20"/>
  <c r="T590" i="20" s="1"/>
  <c r="AN592" i="20"/>
  <c r="AN591" i="20"/>
  <c r="AN593" i="20"/>
  <c r="AJ583" i="20"/>
  <c r="T583" i="20" s="1"/>
  <c r="AN585" i="20"/>
  <c r="AN584" i="20"/>
  <c r="AN586" i="20"/>
  <c r="AJ576" i="20"/>
  <c r="T576" i="20" s="1"/>
  <c r="AN579" i="20"/>
  <c r="AN578" i="20"/>
  <c r="AN577" i="20"/>
  <c r="AJ569" i="20"/>
  <c r="T569" i="20" s="1"/>
  <c r="AN572" i="20"/>
  <c r="AN571" i="20"/>
  <c r="AN570" i="20"/>
  <c r="AJ562" i="20"/>
  <c r="T562" i="20" s="1"/>
  <c r="AN565" i="20"/>
  <c r="AN564" i="20"/>
  <c r="AN563" i="20"/>
  <c r="AJ555" i="20"/>
  <c r="T555" i="20" s="1"/>
  <c r="AN556" i="20"/>
  <c r="AN558" i="20"/>
  <c r="AN557" i="20"/>
  <c r="AJ553" i="20"/>
  <c r="T553" i="20" s="1"/>
  <c r="AN554" i="20"/>
  <c r="AJ547" i="20"/>
  <c r="T547" i="20" s="1"/>
  <c r="AN548" i="20"/>
  <c r="AJ539" i="20"/>
  <c r="T539" i="20" s="1"/>
  <c r="AN540" i="20"/>
  <c r="AJ535" i="20"/>
  <c r="T535" i="20" s="1"/>
  <c r="AN536" i="20"/>
  <c r="AJ531" i="20"/>
  <c r="T531" i="20" s="1"/>
  <c r="AN532" i="20"/>
  <c r="AJ529" i="20"/>
  <c r="T529" i="20" s="1"/>
  <c r="AN530" i="20"/>
  <c r="AJ523" i="20"/>
  <c r="T523" i="20" s="1"/>
  <c r="AN524" i="20"/>
  <c r="AJ521" i="20"/>
  <c r="T521" i="20" s="1"/>
  <c r="AN522" i="20"/>
  <c r="AJ519" i="20"/>
  <c r="T519" i="20" s="1"/>
  <c r="AN520" i="20"/>
  <c r="AJ515" i="20"/>
  <c r="T515" i="20" s="1"/>
  <c r="AN516" i="20"/>
  <c r="AJ511" i="20"/>
  <c r="T511" i="20" s="1"/>
  <c r="AN512" i="20"/>
  <c r="AJ265" i="20"/>
  <c r="T265" i="20" s="1"/>
  <c r="AJ236" i="20"/>
  <c r="T236" i="20" s="1"/>
  <c r="AJ488" i="20"/>
  <c r="T488" i="20" s="1"/>
  <c r="AN490" i="20"/>
  <c r="AN489" i="20"/>
  <c r="AN491" i="20"/>
  <c r="AJ481" i="20"/>
  <c r="T481" i="20" s="1"/>
  <c r="AN484" i="20"/>
  <c r="AN483" i="20"/>
  <c r="AN482" i="20"/>
  <c r="AJ474" i="20"/>
  <c r="T474" i="20" s="1"/>
  <c r="AN477" i="20"/>
  <c r="AN476" i="20"/>
  <c r="AN475" i="20"/>
  <c r="AJ458" i="20"/>
  <c r="T458" i="20" s="1"/>
  <c r="AN459" i="20"/>
  <c r="AJ454" i="20"/>
  <c r="T454" i="20" s="1"/>
  <c r="AN455" i="20"/>
  <c r="AJ452" i="20"/>
  <c r="T452" i="20" s="1"/>
  <c r="AN453" i="20"/>
  <c r="AJ442" i="20"/>
  <c r="T442" i="20" s="1"/>
  <c r="AN443" i="20"/>
  <c r="AJ436" i="20"/>
  <c r="T436" i="20" s="1"/>
  <c r="AN437" i="20"/>
  <c r="AJ428" i="20"/>
  <c r="T428" i="20" s="1"/>
  <c r="AN429" i="20"/>
  <c r="AJ424" i="20"/>
  <c r="T424" i="20" s="1"/>
  <c r="AN425" i="20"/>
  <c r="AJ422" i="20"/>
  <c r="T422" i="20" s="1"/>
  <c r="AN423" i="20"/>
  <c r="AJ414" i="20"/>
  <c r="T414" i="20" s="1"/>
  <c r="AN415" i="20"/>
  <c r="AJ400" i="20"/>
  <c r="T400" i="20" s="1"/>
  <c r="AN403" i="20"/>
  <c r="AN402" i="20"/>
  <c r="AN401" i="20"/>
  <c r="AJ393" i="20"/>
  <c r="T393" i="20" s="1"/>
  <c r="AN395" i="20"/>
  <c r="AN394" i="20"/>
  <c r="AN396" i="20"/>
  <c r="AJ386" i="20"/>
  <c r="T386" i="20" s="1"/>
  <c r="AN388" i="20"/>
  <c r="AN387" i="20"/>
  <c r="AN389" i="20"/>
  <c r="AJ379" i="20"/>
  <c r="T379" i="20" s="1"/>
  <c r="AN381" i="20"/>
  <c r="AN380" i="20"/>
  <c r="AN382" i="20"/>
  <c r="AN374" i="20"/>
  <c r="AN373" i="20"/>
  <c r="AN375" i="20"/>
  <c r="AJ372" i="20"/>
  <c r="T372" i="20" s="1"/>
  <c r="AJ365" i="20"/>
  <c r="T365" i="20" s="1"/>
  <c r="AJ363" i="20"/>
  <c r="T363" i="20" s="1"/>
  <c r="AN364" i="20"/>
  <c r="AJ359" i="20"/>
  <c r="T359" i="20" s="1"/>
  <c r="AN360" i="20"/>
  <c r="T357" i="20"/>
  <c r="AN358" i="20"/>
  <c r="AJ344" i="20"/>
  <c r="T344" i="20" s="1"/>
  <c r="AN346" i="20"/>
  <c r="AN345" i="20"/>
  <c r="AN347" i="20"/>
  <c r="AJ337" i="20"/>
  <c r="T337" i="20" s="1"/>
  <c r="AN340" i="20"/>
  <c r="AN339" i="20"/>
  <c r="AN338" i="20"/>
  <c r="AJ330" i="20"/>
  <c r="AN332" i="20"/>
  <c r="AN331" i="20"/>
  <c r="AN333" i="20"/>
  <c r="AJ316" i="20"/>
  <c r="T316" i="20" s="1"/>
  <c r="AN318" i="20"/>
  <c r="AN317" i="20"/>
  <c r="AN319" i="20"/>
  <c r="AJ302" i="20"/>
  <c r="T302" i="20" s="1"/>
  <c r="AN304" i="20"/>
  <c r="AN303" i="20"/>
  <c r="AN305" i="20"/>
  <c r="AB294" i="20"/>
  <c r="AJ294" i="20" s="1"/>
  <c r="T294" i="20" s="1"/>
  <c r="AN297" i="20"/>
  <c r="AN296" i="20"/>
  <c r="AN298" i="20"/>
  <c r="AJ280" i="20"/>
  <c r="T280" i="20" s="1"/>
  <c r="AN282" i="20"/>
  <c r="AN281" i="20"/>
  <c r="AN283" i="20"/>
  <c r="AJ273" i="20"/>
  <c r="T273" i="20" s="1"/>
  <c r="AN275" i="20"/>
  <c r="AN274" i="20"/>
  <c r="AN276" i="20"/>
  <c r="AJ251" i="20"/>
  <c r="T251" i="20" s="1"/>
  <c r="AN253" i="20"/>
  <c r="AN252" i="20"/>
  <c r="AN254" i="20"/>
  <c r="AJ244" i="20"/>
  <c r="T244" i="20" s="1"/>
  <c r="AN246" i="20"/>
  <c r="AN245" i="20"/>
  <c r="AN247" i="20"/>
  <c r="AJ229" i="20"/>
  <c r="T229" i="20" s="1"/>
  <c r="AN231" i="20"/>
  <c r="AN230" i="20"/>
  <c r="AN232" i="20"/>
  <c r="AJ222" i="20"/>
  <c r="T222" i="20" s="1"/>
  <c r="AN224" i="20"/>
  <c r="AN223" i="20"/>
  <c r="AN225" i="20"/>
  <c r="AJ215" i="20"/>
  <c r="T215" i="20" s="1"/>
  <c r="AN217" i="20"/>
  <c r="AN216" i="20"/>
  <c r="AN218" i="20"/>
  <c r="AJ200" i="20"/>
  <c r="T200" i="20" s="1"/>
  <c r="AN203" i="20"/>
  <c r="AN202" i="20"/>
  <c r="AN201" i="20"/>
  <c r="AJ186" i="20"/>
  <c r="AN188" i="20"/>
  <c r="AN187" i="20"/>
  <c r="AN189" i="20"/>
  <c r="AJ184" i="20"/>
  <c r="T184" i="20" s="1"/>
  <c r="AN185" i="20"/>
  <c r="AJ182" i="20"/>
  <c r="T182" i="20" s="1"/>
  <c r="AN183" i="20"/>
  <c r="AJ180" i="20"/>
  <c r="T180" i="20" s="1"/>
  <c r="AN181" i="20"/>
  <c r="AJ176" i="20"/>
  <c r="T176" i="20" s="1"/>
  <c r="AN177" i="20"/>
  <c r="AB173" i="20"/>
  <c r="AJ173" i="20" s="1"/>
  <c r="T173" i="20" s="1"/>
  <c r="AN175" i="20"/>
  <c r="AJ171" i="20"/>
  <c r="T171" i="20" s="1"/>
  <c r="AN172" i="20"/>
  <c r="AJ169" i="20"/>
  <c r="T169" i="20" s="1"/>
  <c r="AN170" i="20"/>
  <c r="AJ167" i="20"/>
  <c r="T167" i="20" s="1"/>
  <c r="AN168" i="20"/>
  <c r="AJ165" i="20"/>
  <c r="T165" i="20" s="1"/>
  <c r="AN166" i="20"/>
  <c r="AJ163" i="20"/>
  <c r="T163" i="20" s="1"/>
  <c r="AN164" i="20"/>
  <c r="AJ161" i="20"/>
  <c r="T161" i="20" s="1"/>
  <c r="AN162" i="20"/>
  <c r="AJ159" i="20"/>
  <c r="T159" i="20" s="1"/>
  <c r="AN160" i="20"/>
  <c r="AJ157" i="20"/>
  <c r="T157" i="20" s="1"/>
  <c r="AN158" i="20"/>
  <c r="AJ155" i="20"/>
  <c r="T155" i="20" s="1"/>
  <c r="AN156" i="20"/>
  <c r="AJ153" i="20"/>
  <c r="T153" i="20" s="1"/>
  <c r="AN154" i="20"/>
  <c r="AF150" i="20"/>
  <c r="AN151" i="20"/>
  <c r="AJ135" i="20"/>
  <c r="T135" i="20" s="1"/>
  <c r="AN137" i="20"/>
  <c r="AN136" i="20"/>
  <c r="AJ132" i="20"/>
  <c r="T132" i="20" s="1"/>
  <c r="AN134" i="20"/>
  <c r="AN133" i="20"/>
  <c r="AJ129" i="20"/>
  <c r="T129" i="20" s="1"/>
  <c r="AN131" i="20"/>
  <c r="AN130" i="20"/>
  <c r="AJ120" i="20"/>
  <c r="T120" i="20" s="1"/>
  <c r="AN122" i="20"/>
  <c r="AN121" i="20"/>
  <c r="AN123" i="20"/>
  <c r="AB115" i="20"/>
  <c r="AJ115" i="20" s="1"/>
  <c r="AN118" i="20"/>
  <c r="AN117" i="20"/>
  <c r="AN119" i="20"/>
  <c r="AJ111" i="20"/>
  <c r="AN113" i="20"/>
  <c r="AN112" i="20"/>
  <c r="AN114" i="20"/>
  <c r="AJ107" i="20"/>
  <c r="T107" i="20" s="1"/>
  <c r="AN109" i="20"/>
  <c r="AN108" i="20"/>
  <c r="AN110" i="20"/>
  <c r="AJ99" i="20"/>
  <c r="T99" i="20" s="1"/>
  <c r="AN101" i="20"/>
  <c r="AN100" i="20"/>
  <c r="AN102" i="20"/>
  <c r="AJ95" i="20"/>
  <c r="T95" i="20" s="1"/>
  <c r="AN98" i="20"/>
  <c r="AN97" i="20"/>
  <c r="AN96" i="20"/>
  <c r="AJ81" i="20"/>
  <c r="T81" i="20" s="1"/>
  <c r="AJ91" i="20"/>
  <c r="T91" i="20" s="1"/>
  <c r="AN92" i="20"/>
  <c r="AJ89" i="20"/>
  <c r="T89" i="20" s="1"/>
  <c r="AN90" i="20"/>
  <c r="AJ85" i="20"/>
  <c r="T85" i="20" s="1"/>
  <c r="AN86" i="20"/>
  <c r="AJ83" i="20"/>
  <c r="T83" i="20" s="1"/>
  <c r="AN84" i="20"/>
  <c r="AJ78" i="20"/>
  <c r="T78" i="20" s="1"/>
  <c r="AN79" i="20"/>
  <c r="AJ74" i="20"/>
  <c r="T74" i="20" s="1"/>
  <c r="AN75" i="20"/>
  <c r="AJ72" i="20"/>
  <c r="T72" i="20" s="1"/>
  <c r="AN73" i="20"/>
  <c r="AJ70" i="20"/>
  <c r="T70" i="20" s="1"/>
  <c r="AN71" i="20"/>
  <c r="AJ66" i="20"/>
  <c r="T66" i="20" s="1"/>
  <c r="AN67" i="20"/>
  <c r="AJ64" i="20"/>
  <c r="AN65" i="20"/>
  <c r="AN61" i="20"/>
  <c r="AN60" i="20"/>
  <c r="AJ54" i="20"/>
  <c r="T54" i="20" s="1"/>
  <c r="AN56" i="20"/>
  <c r="AN55" i="20"/>
  <c r="AB50" i="20"/>
  <c r="AJ50" i="20" s="1"/>
  <c r="T50" i="20" s="1"/>
  <c r="AN53" i="20"/>
  <c r="AN52" i="20"/>
  <c r="AJ44" i="20"/>
  <c r="T44" i="20" s="1"/>
  <c r="AN46" i="20"/>
  <c r="AN45" i="20"/>
  <c r="AJ35" i="20"/>
  <c r="AN37" i="20"/>
  <c r="AN36" i="20"/>
  <c r="AJ29" i="20"/>
  <c r="T29" i="20" s="1"/>
  <c r="AN31" i="20"/>
  <c r="AN30" i="20"/>
  <c r="AJ26" i="20"/>
  <c r="T26" i="20" s="1"/>
  <c r="AN28" i="20"/>
  <c r="AN27" i="20"/>
  <c r="AJ20" i="20"/>
  <c r="AN22" i="20"/>
  <c r="AN21" i="20"/>
  <c r="AJ17" i="20"/>
  <c r="T17" i="20" s="1"/>
  <c r="AN18" i="20"/>
  <c r="AN12" i="20"/>
  <c r="AN11" i="20"/>
  <c r="T10" i="20"/>
  <c r="AJ2090" i="20"/>
  <c r="T2090" i="20" s="1"/>
  <c r="AJ2089" i="20"/>
  <c r="T2089" i="20" s="1"/>
  <c r="T16" i="20"/>
  <c r="T38" i="20"/>
  <c r="T208" i="20"/>
  <c r="T13" i="20"/>
  <c r="AJ9" i="20"/>
  <c r="AJ7" i="20"/>
  <c r="AJ8" i="20"/>
  <c r="T80" i="20"/>
  <c r="AJ59" i="20"/>
  <c r="T59" i="20" s="1"/>
  <c r="AJ58" i="20"/>
  <c r="T58" i="20" s="1"/>
  <c r="AJ57" i="20"/>
  <c r="T57" i="20" s="1"/>
  <c r="AJ2132" i="20" l="1"/>
  <c r="T2132" i="20" s="1"/>
  <c r="AJ2133" i="20"/>
  <c r="T2133" i="20" s="1"/>
  <c r="C17" i="22"/>
  <c r="T2176" i="20"/>
  <c r="T2180" i="20"/>
  <c r="T2168" i="20"/>
  <c r="AJ2136" i="20"/>
  <c r="T2136" i="20" s="1"/>
  <c r="AJ1981" i="20"/>
  <c r="T1981" i="20" s="1"/>
  <c r="C21" i="22"/>
  <c r="AJ1865" i="20"/>
  <c r="T1865" i="20" s="1"/>
  <c r="AJ1609" i="20"/>
  <c r="T1609" i="20" s="1"/>
  <c r="AJ1905" i="20"/>
  <c r="T1905" i="20" s="1"/>
  <c r="C23" i="22"/>
  <c r="AJ1358" i="20"/>
  <c r="T1358" i="20" s="1"/>
  <c r="AJ1301" i="20"/>
  <c r="T1301" i="20" s="1"/>
  <c r="C34" i="22"/>
  <c r="C16" i="22"/>
  <c r="AJ1165" i="20"/>
  <c r="T1165" i="20" s="1"/>
  <c r="AJ1141" i="20"/>
  <c r="T1141" i="20" s="1"/>
  <c r="AJ1148" i="20"/>
  <c r="T1148" i="20" s="1"/>
  <c r="AJ893" i="20"/>
  <c r="T893" i="20" s="1"/>
  <c r="C60" i="22"/>
  <c r="AJ174" i="20"/>
  <c r="T174" i="20" s="1"/>
  <c r="T330" i="20"/>
  <c r="T186" i="20"/>
  <c r="C33" i="22"/>
  <c r="AJ295" i="20"/>
  <c r="T295" i="20" s="1"/>
  <c r="C13" i="22"/>
  <c r="C2" i="22"/>
  <c r="C50" i="22"/>
  <c r="AJ116" i="20"/>
  <c r="T116" i="20" s="1"/>
  <c r="C30" i="22"/>
  <c r="AJ150" i="20"/>
  <c r="T150" i="20" s="1"/>
  <c r="AN152" i="20"/>
  <c r="C51" i="22"/>
  <c r="T111" i="20"/>
  <c r="C52" i="22"/>
  <c r="C22" i="22"/>
  <c r="C29" i="22"/>
  <c r="C47" i="22"/>
  <c r="E5" i="26"/>
  <c r="T64" i="20"/>
  <c r="C49" i="22"/>
  <c r="C57" i="22"/>
  <c r="C44" i="22"/>
  <c r="C48" i="22"/>
  <c r="T35" i="20"/>
  <c r="AJ51" i="20"/>
  <c r="T51" i="20" s="1"/>
  <c r="T20" i="20"/>
  <c r="E7" i="26"/>
  <c r="C59" i="22"/>
  <c r="E9" i="26"/>
  <c r="C45" i="22"/>
  <c r="C15" i="22"/>
  <c r="T7" i="20"/>
  <c r="C58" i="22"/>
  <c r="C65" i="22"/>
  <c r="T115" i="20"/>
  <c r="T8" i="20"/>
  <c r="C32" i="22"/>
  <c r="T9" i="20"/>
  <c r="C62" i="22"/>
  <c r="C35" i="22" l="1"/>
  <c r="C43" i="22"/>
  <c r="C19" i="22"/>
  <c r="C64" i="22"/>
  <c r="C20" i="22"/>
  <c r="C63" i="22"/>
</calcChain>
</file>

<file path=xl/sharedStrings.xml><?xml version="1.0" encoding="utf-8"?>
<sst xmlns="http://schemas.openxmlformats.org/spreadsheetml/2006/main" count="33806" uniqueCount="5294">
  <si>
    <t xml:space="preserve">NAMA BARANG </t>
  </si>
  <si>
    <t xml:space="preserve">PER DUS </t>
  </si>
  <si>
    <t>2 JAM ASTUNGKARA</t>
  </si>
  <si>
    <t>2 JAM CENDANA</t>
  </si>
  <si>
    <t>2 JAM CENDANA SYDNEY</t>
  </si>
  <si>
    <t>2 JAM JAGADHITA</t>
  </si>
  <si>
    <t>2 JAM JASMINE</t>
  </si>
  <si>
    <t>2 JAM OM SWASTIASTU</t>
  </si>
  <si>
    <t>2 JAM SANJIWANI</t>
  </si>
  <si>
    <t>2 JAM SARI MADU</t>
  </si>
  <si>
    <t>2 JAM SEKAR SARI</t>
  </si>
  <si>
    <t>2 JAM SERIBU BUNGA</t>
  </si>
  <si>
    <t>5 JAM CENDANA</t>
  </si>
  <si>
    <t>5 JAM CENDANA SYDNEY</t>
  </si>
  <si>
    <t>5 JAM SARI MADU</t>
  </si>
  <si>
    <t>5 JAM SEKAR SARI</t>
  </si>
  <si>
    <t>5 JAM SERIBU BUNGA</t>
  </si>
  <si>
    <t>APL ASTUNGKARA</t>
  </si>
  <si>
    <t>APL CEMPAKA</t>
  </si>
  <si>
    <t>APL CENDANA</t>
  </si>
  <si>
    <t>APL JASMINE</t>
  </si>
  <si>
    <t>APL JEPUN BALI</t>
  </si>
  <si>
    <t>APL NAYARA FLORA</t>
  </si>
  <si>
    <t>APL PUDAK</t>
  </si>
  <si>
    <t>APL SANJIWANI</t>
  </si>
  <si>
    <t>APL SARI MADU</t>
  </si>
  <si>
    <t>APL SEKAR SARI</t>
  </si>
  <si>
    <t>APL SERIBU BUNGA</t>
  </si>
  <si>
    <t>APL TULIP</t>
  </si>
  <si>
    <t>5 IN 1</t>
  </si>
  <si>
    <t>6 TERBAIK</t>
  </si>
  <si>
    <t>7 AROMA</t>
  </si>
  <si>
    <t>CEREMONY BHAKTI</t>
  </si>
  <si>
    <t>CEREMONY CHANDAN</t>
  </si>
  <si>
    <t>CEREMONY JAGADHITA</t>
  </si>
  <si>
    <t>CEREMONY JASMINE</t>
  </si>
  <si>
    <t>CEREMONY MAHAPUTRA</t>
  </si>
  <si>
    <t>CEREMONY MINI CHAMPACA</t>
  </si>
  <si>
    <t>CEREMONY MINI JASMINE</t>
  </si>
  <si>
    <t>CEREMONY MINI SARI MADU</t>
  </si>
  <si>
    <t>CEREMONY MOKSHA</t>
  </si>
  <si>
    <t>CEREMONY SRADHA</t>
  </si>
  <si>
    <t>DUPA NATURAL KADEK</t>
  </si>
  <si>
    <t>DUPA NATURAL KETUT</t>
  </si>
  <si>
    <t>DUPA NATURAL KOMANG</t>
  </si>
  <si>
    <t>DUPA NATURAL NYOMAN</t>
  </si>
  <si>
    <t>DUPA NATURAL PUTU</t>
  </si>
  <si>
    <t>DUPA NATURAL WAYAN</t>
  </si>
  <si>
    <t>DUPA PASUPATI AMERTHA DEWA</t>
  </si>
  <si>
    <t>DUPA PASUPATI SURYA KENCANA</t>
  </si>
  <si>
    <t>EKONOMIS ASTUNGKARA</t>
  </si>
  <si>
    <t>EKONOMIS CEMPAKA</t>
  </si>
  <si>
    <t>EKONOMIS CENDANA</t>
  </si>
  <si>
    <t>EKONOMIS FULL CELUP KADEK</t>
  </si>
  <si>
    <t>EKONOMIS FULL CELUP KETUT</t>
  </si>
  <si>
    <t>EKONOMIS FULL CELUP KOMANG</t>
  </si>
  <si>
    <t>EKONOMIS FULL CELUP PUTU</t>
  </si>
  <si>
    <t>EKONOMIS JASMINE</t>
  </si>
  <si>
    <t>EKONOMIS JEMPIRING</t>
  </si>
  <si>
    <t>EKONOMIS JEPUN BALI</t>
  </si>
  <si>
    <t>EKONOMIS LOTUS</t>
  </si>
  <si>
    <t>EKONOMIS NAYARA FLORA</t>
  </si>
  <si>
    <t>EKONOMIS SARI MADU</t>
  </si>
  <si>
    <t>EKONOMIS SERIBU BUNGA</t>
  </si>
  <si>
    <t>GB  P.28 CATUR SANAK KADEK</t>
  </si>
  <si>
    <t>GB  P.28 CATUR SANAK KETUT</t>
  </si>
  <si>
    <t>GB  P.28 CATUR SANAK KOMANG</t>
  </si>
  <si>
    <t>GB  P.28 CATUR SANAK PUTU</t>
  </si>
  <si>
    <t>GB  P.32 CATUR SANAK KETUT</t>
  </si>
  <si>
    <t>GB  P.32 CATUR SANAK KOMANG</t>
  </si>
  <si>
    <t>GB P.32 CATUR SANAK KADEK</t>
  </si>
  <si>
    <t>GB P.32 CATUR SANAK PUTU</t>
  </si>
  <si>
    <t>GB P.22 CATUR SANAK KADEK</t>
  </si>
  <si>
    <t>GB P.22 CATUR SANAK KETUT</t>
  </si>
  <si>
    <t>GB P.22 CATUR SANAK KOMANG</t>
  </si>
  <si>
    <t>GB P.22 CATUR SANAK PUTU</t>
  </si>
  <si>
    <t>GB 108 DEWA P.16 FULL AROMA CEMPAKA</t>
  </si>
  <si>
    <t>GB 108 DEWA P.16 FULL AROMA CENDANA</t>
  </si>
  <si>
    <t>GB 108 DEWA P.16 FULL AROMA JASMINE</t>
  </si>
  <si>
    <t>GB 108 DEWA P.16 FULL AROMA JEMPIRING</t>
  </si>
  <si>
    <t>GB 108 DEWA P.16 FULL AROMA PANDAN HARUM</t>
  </si>
  <si>
    <t>GB 108 DEWA P.16 FULL AROMA SERIBU BUNGA</t>
  </si>
  <si>
    <t>GB 108 DEWA P.22 FULL AROMA CEMPAKA</t>
  </si>
  <si>
    <t>GB 108 DEWA P.22 FULL AROMA CENDANA</t>
  </si>
  <si>
    <t>GB 108 DEWA P.22 FULL AROMA JASMINE</t>
  </si>
  <si>
    <t>GB 108 DEWA P.22 FULL AROMA JEMPIRING</t>
  </si>
  <si>
    <t>GB 108 DEWA P.22 FULL AROMA PANDAN HARUM</t>
  </si>
  <si>
    <t>GB 108 DEWA P.22 FULL AROMA SARI MADU</t>
  </si>
  <si>
    <t>GB 108 DEWA P.28 FULL AROMA CEMPAKA</t>
  </si>
  <si>
    <t>GB 108 DEWA P.28 FULL AROMA CENDANA</t>
  </si>
  <si>
    <t>GB 108 DEWA P.28 FULL AROMA JASMINE</t>
  </si>
  <si>
    <t>GB 108 DEWA P.28 FULL AROMA JEMPIRING</t>
  </si>
  <si>
    <t>GB 108 DEWA P.28 FULL AROMA PANDAN HARUM</t>
  </si>
  <si>
    <t>GB 108 DEWA P.28 FULL AROMA SARI MADU</t>
  </si>
  <si>
    <t>GB 108 DEWA P.28 FULL AROMA SERIBU BUNGA</t>
  </si>
  <si>
    <t>GB 108 DEWA P.32 FULL AROMA CEMPAKA</t>
  </si>
  <si>
    <t>GB 108 DEWA P.32 FULL AROMA CENDANA</t>
  </si>
  <si>
    <t>GB 108 DEWA P.32 FULL AROMA JASMINE</t>
  </si>
  <si>
    <t>GB 108 DEWA P.32 FULL AROMA JEMPIRING</t>
  </si>
  <si>
    <t>GB 108 DEWA P.32 FULL AROMA PANDAN HARUM</t>
  </si>
  <si>
    <t>GB 108 DEWA P.32 FULL AROMA SARI MADU</t>
  </si>
  <si>
    <t>GB 108 DEWA P.32 FULL AROMA SERIBU BUNGA</t>
  </si>
  <si>
    <t>GB 108 DEWA P.22 CEMPAKA HIJAU</t>
  </si>
  <si>
    <t>GB 108 DEWA P.22 CEMPAKA HITAM</t>
  </si>
  <si>
    <t>GB 108 DEWA P.22 CEMPAKA KUNING</t>
  </si>
  <si>
    <t>GB 108 DEWA P.22 CEMPAKA PUTIH</t>
  </si>
  <si>
    <t>GB 108 DEWA P.22 CENDANA HITAM</t>
  </si>
  <si>
    <t>GB 108 DEWA P.22 CENDANA PUTIH</t>
  </si>
  <si>
    <t>GB 108 DEWA P.22 JASMINE HITAM</t>
  </si>
  <si>
    <t>GB 108 DEWA P.22 JASMINE PUTIH</t>
  </si>
  <si>
    <t>GB 108 DEWA  P.22 JASMINE HIJAU</t>
  </si>
  <si>
    <t>GB 108 DEWA P.22 JEMPIRING HITAM</t>
  </si>
  <si>
    <t>GB 108 DEWA P.22 JEMPIRING PUTIH</t>
  </si>
  <si>
    <t>GB 108 DEWA P.22 LOTUS HITAM</t>
  </si>
  <si>
    <t>GB 108 DEWA P.22 LOTUS PUTIH</t>
  </si>
  <si>
    <t>GB 108 DEWA P.22 PUDAK HITAM</t>
  </si>
  <si>
    <t>GB 108 DEWA P.22 PUDAK PUTIH</t>
  </si>
  <si>
    <t>GB 108 DEWA P.22 SARI MADU HITAM</t>
  </si>
  <si>
    <t>GB 108 DEWA P.22 SARI MADU KUNING</t>
  </si>
  <si>
    <t>GB 108 DEWA P.22 SARI MADU MERAH</t>
  </si>
  <si>
    <t>GB 108 DEWA P.22 SARI MADU PUTIH</t>
  </si>
  <si>
    <t>GB 108 DEWA P.22 TULIP PUTIH</t>
  </si>
  <si>
    <t>GB 108 DEWA P.28 CEMPAKA HITAM</t>
  </si>
  <si>
    <t>GB 108 DEWA P.28 CEMPAKA KUNING</t>
  </si>
  <si>
    <t>GB 108 DEWA P.28 CEMPAKA MERAH</t>
  </si>
  <si>
    <t>GB 108 DEWA P.28 CEMPAKA PUTIH</t>
  </si>
  <si>
    <t>GB 108 DEWA P.28 CENDANA HITAM</t>
  </si>
  <si>
    <t>GB 108 DEWA P.28 CENDANA MERAH</t>
  </si>
  <si>
    <t>GB 108 DEWA P.28 JASMINE HIJAU</t>
  </si>
  <si>
    <t>GB 108 DEWA P.28 JASMINE HITAM</t>
  </si>
  <si>
    <t>GB 108 DEWA P.28 JASMINE MERAH</t>
  </si>
  <si>
    <t>GB 108 DEWA P.28 JEMPIRING HITAM</t>
  </si>
  <si>
    <t>GB 108 DEWA P.28 LOTUS HITAM</t>
  </si>
  <si>
    <t>GB 108 DEWA P.28 LOTUS PUTIH</t>
  </si>
  <si>
    <t>GB 108 DEWA P.28 PUDAK HITAM</t>
  </si>
  <si>
    <t>GB 108 DEWA P.28 SARI MADU HITAM</t>
  </si>
  <si>
    <t>GB 108 DEWA P.28 SARI MADU KUNING</t>
  </si>
  <si>
    <t>GB 108 DEWA P.28 SARI MADU MERAH</t>
  </si>
  <si>
    <t>GB 108 DEWA P.28 SARI MADU PUTIH</t>
  </si>
  <si>
    <t>GB 108 DEWA P.28 TULIP HITAM</t>
  </si>
  <si>
    <t>GB 108 DEWA P.32 CEMPAKA HIJAU</t>
  </si>
  <si>
    <t>GB 108 DEWA P.32 CEMPAKA HITAM</t>
  </si>
  <si>
    <t>GB 108 DEWA P.32 CEMPAKA PUTIH</t>
  </si>
  <si>
    <t>GB 108 DEWA P.32 CENDANA HITAM</t>
  </si>
  <si>
    <t>GB 108 DEWA P.32 CENDANA MERAH</t>
  </si>
  <si>
    <t>GB 108 DEWA P.32 CENDANA PUTIH</t>
  </si>
  <si>
    <t>GB 108  DEWA P.32 LOTUS HITAM</t>
  </si>
  <si>
    <t>GB 108 DEWA 32 LOTUS PUTIH</t>
  </si>
  <si>
    <t>GB 108 DEWA P.32 JASMINE HIJAU</t>
  </si>
  <si>
    <t>GB 108 DEWA P.32 JASMINE HITAM</t>
  </si>
  <si>
    <t>GB 108 DEWA P.32 JASMINE PUTIH</t>
  </si>
  <si>
    <t>GB 108 DEWA P.32 JEMPIRING HITAM</t>
  </si>
  <si>
    <t>GB 108 DEWA P.32 JEMPIRING PUTIH</t>
  </si>
  <si>
    <t>GB 108 DEWA P.32 PUDAK HITAM</t>
  </si>
  <si>
    <t>GB 108 DEWA P.32 PUDAK MERAH</t>
  </si>
  <si>
    <t>GB 108 DEWA P.32 SARI MADU HITAM</t>
  </si>
  <si>
    <t>GB 108 DEWA P.32 SARI MADU MERAH</t>
  </si>
  <si>
    <t>GB 108 DEWA P.32 SARI MADU PUTIH</t>
  </si>
  <si>
    <t>GB 108 DEWA P.32 SERUMPUN BAMBU</t>
  </si>
  <si>
    <t>GB 108 DEWA P16 FULL AROMA SARI MADU</t>
  </si>
  <si>
    <t>GB P.22 MAHADUPA</t>
  </si>
  <si>
    <t>GB P.28 MAHADUPA</t>
  </si>
  <si>
    <t>GB P.32 MAHADUPA</t>
  </si>
  <si>
    <t>GB P.28 GAHARU PENDEK</t>
  </si>
  <si>
    <t>GB PREMIUM P.22 ASTUNGKARA</t>
  </si>
  <si>
    <t>GB PREMIUM P.22 CEMPAKA</t>
  </si>
  <si>
    <t>GB PREMIUM P.22 CENDANA</t>
  </si>
  <si>
    <t>GB PREMIUM P.22 JASMINE</t>
  </si>
  <si>
    <t>GB PREMIUM P.22 JEMPIRING</t>
  </si>
  <si>
    <t>GB PREMIUM P.22 LOTUS</t>
  </si>
  <si>
    <t>GB PREMIUM P.22 SANJIWANI</t>
  </si>
  <si>
    <t>GB PREMIUM P.22 SARI MADU</t>
  </si>
  <si>
    <t>GB PREMIUM P.28 ASTUNGKARA</t>
  </si>
  <si>
    <t>GB PREMIUM P.28 CEMPAKA</t>
  </si>
  <si>
    <t>GB PREMIUM P.28 CENDANA</t>
  </si>
  <si>
    <t>GB PREMIUM P.28 JASMINE</t>
  </si>
  <si>
    <t>GB PREMIUM P.28 JEMPIRING</t>
  </si>
  <si>
    <t>GB PREMIUM P.28 LOTUS</t>
  </si>
  <si>
    <t>GB PREMIUM P.28 SARI MADU</t>
  </si>
  <si>
    <t>GB SW 108 P.22 ASTUNGKARA PEKAT</t>
  </si>
  <si>
    <t>GB SW 108 P.22 CEMPAKA PEKAT</t>
  </si>
  <si>
    <t>GB SW 108 P.22 CENDANA PEKAT</t>
  </si>
  <si>
    <t>GB SW 108 P.22 JASMINE PEKAT</t>
  </si>
  <si>
    <t>GB SW 108 P.22 JEMPIRING PEKAT</t>
  </si>
  <si>
    <t>GB SW 108 P.22 JEPUN BALI PEKAT</t>
  </si>
  <si>
    <t>GB SW 108 P.22 LOTUS PEKAT</t>
  </si>
  <si>
    <t>GB SW 108 P.22 NAYARAFLORA PEKAT</t>
  </si>
  <si>
    <t>GB SW 108 P.22 PUDAK PEKAT</t>
  </si>
  <si>
    <t>GB SW 108 P.22 SANJIWANI PEKAT</t>
  </si>
  <si>
    <t>GB SW 108 P.22 SARI MADU PEKAT</t>
  </si>
  <si>
    <t>GB SW 108 P.22 SEKAR SARI PEKAT</t>
  </si>
  <si>
    <t>GB SW 108 P.22 SERIBU BUNGA PEKAT</t>
  </si>
  <si>
    <t>GB SW 108 P.22 TULIP PEKAT</t>
  </si>
  <si>
    <t>GB SW 108 P.28  ABHIKYA PEKAT</t>
  </si>
  <si>
    <t>GB SW 108 P.28 AROMATHERAPY PEKAT</t>
  </si>
  <si>
    <t>GB SW 108 P.28 ASTUNGKARA HIJAU</t>
  </si>
  <si>
    <t>GB SW 108 P.28 ASTUNGKARA KUNING</t>
  </si>
  <si>
    <t>GB SW 108 P.28 ASTUNGKARA MERAH</t>
  </si>
  <si>
    <t>GB SW 108 P.28 ASTUNGKARA PEKAT</t>
  </si>
  <si>
    <t>GB SW 108 P.28 CEMPAKA PEKAT</t>
  </si>
  <si>
    <t>GB SW 108 P.28 CENDANA MERAH</t>
  </si>
  <si>
    <t>GB SW 108 P.28 CENDANA PEKAT</t>
  </si>
  <si>
    <t>GB SW 108 P.28 JASMINE MERAH</t>
  </si>
  <si>
    <t>GB SW 108 P.28 JASMINE PEKAT</t>
  </si>
  <si>
    <t>GB SW 108 P.28 JEMPIRING PEKAT</t>
  </si>
  <si>
    <t>GB SW 108 P.28 JEPUN BALI PEKAT</t>
  </si>
  <si>
    <t>GB SW 108 P.28 LOTUS PEKAT</t>
  </si>
  <si>
    <t>GB SW 108 P.28 NAYARA FLORA PEKAT</t>
  </si>
  <si>
    <t>GB SW 108 P.28 OM SWASTIASTU PEKAT</t>
  </si>
  <si>
    <t>GB SW 108 P.28 PUDAK PEKAT</t>
  </si>
  <si>
    <t>GB SW 108 P.28 SANJIWANI PEKAT</t>
  </si>
  <si>
    <t>GB SW 108 P.28 SARI MADU PEKAT</t>
  </si>
  <si>
    <t>GB SW 108 P.28 SARI MADU UNGU</t>
  </si>
  <si>
    <t>GB SW 108 P.28 SEKAR SARI PEKAT</t>
  </si>
  <si>
    <t>GB SW 108 P.28 SERIBU BUNGA PEKAT</t>
  </si>
  <si>
    <t>GB SW 108 P.28 TULIP PEKAT</t>
  </si>
  <si>
    <t>GB SW 108 P.32  ABHIKYA PEKAT</t>
  </si>
  <si>
    <t>GB SW 108 P.32 AROMATHERAPY PEKAT</t>
  </si>
  <si>
    <t>GB SW 108 P.32 ASTUNGKARA HIJAU</t>
  </si>
  <si>
    <t>GB SW 108 P.32 ASTUNGKARA MERAH</t>
  </si>
  <si>
    <t>GB SW 108 P.32 ASTUNGKARA PEKAT</t>
  </si>
  <si>
    <t>GB SW 108 P.32 CEMPAKA PEKAT</t>
  </si>
  <si>
    <t>GB SW 108 P.32 CENDANA PEKAT</t>
  </si>
  <si>
    <t>GB SW 108 P.32 JAGADHITA PEKAT</t>
  </si>
  <si>
    <t>GB SW 108 P.32 JASMINE PEKAT</t>
  </si>
  <si>
    <t>GB SW 108 P.32 JEMPIRING PEKAT</t>
  </si>
  <si>
    <t>GB SW 108 P.32 JEPUN BALI PEKAT</t>
  </si>
  <si>
    <t>GB SW 108 P.32 LOTUS PEKAT</t>
  </si>
  <si>
    <t>GB SW 108 P.32 NAYARA FLORA PEKAT</t>
  </si>
  <si>
    <t>GB SW 108 P.32 OM SWASTIASTU PEKAT</t>
  </si>
  <si>
    <t>GB SW 108 P.32 PUDAK PEKAT</t>
  </si>
  <si>
    <t>GB SW 108 P.32 SANJIWANI PEKAT</t>
  </si>
  <si>
    <t>GB SW 108 P.32 SARI MADU MERAH</t>
  </si>
  <si>
    <t>GB SW 108 P.32 SARI MADU PEKAT</t>
  </si>
  <si>
    <t>GB SW 108 P.32 SEKAR SARI PEKAT</t>
  </si>
  <si>
    <t>GB SW 108 P.32 SERIBU BUNGA PEKAT</t>
  </si>
  <si>
    <t>GB SW 108 P.32 TULIP PEKAT</t>
  </si>
  <si>
    <t>GB SW 108 P.39 ASTUNGKARA PEKAT</t>
  </si>
  <si>
    <t>GB SW 108 P.39 CENDANA PEKAT</t>
  </si>
  <si>
    <t>GB SW 108 P.39 JASMINE PEKAT</t>
  </si>
  <si>
    <t>GB SW 108 P.39 SARI MADU PEKAT</t>
  </si>
  <si>
    <t>GB TK P.28 SAI FLORA</t>
  </si>
  <si>
    <t>GB TK P.28 SENTHAMIL</t>
  </si>
  <si>
    <t>GB TK P.32 SAI FLORA</t>
  </si>
  <si>
    <t>GB TK P.32 SENTHAMIL</t>
  </si>
  <si>
    <t>GK 108 DEWA P.16 FULL AROMA CEMPAKA</t>
  </si>
  <si>
    <t>GK 108 DEWA P.16 FULL AROMA CENDANA</t>
  </si>
  <si>
    <t>GK 108 DEWA P.16 FULL AROMA JASMINE</t>
  </si>
  <si>
    <t>GK 108 DEWA P.16 FULL AROMA JEMPIRING</t>
  </si>
  <si>
    <t>GK 108 DEWA P.16 FULL AROMA PANDAN HARUM</t>
  </si>
  <si>
    <t>GK 108 DEWA P.16 FULL AROMA SERIBU BUNGA</t>
  </si>
  <si>
    <t>GK 108 DEWA P.22 CEMPAKA HITAM</t>
  </si>
  <si>
    <t>GK 108 DEWA P.22 CEMPAKA PUTIH</t>
  </si>
  <si>
    <t>GK 108 DEWA P.22 CENDANA HITAM</t>
  </si>
  <si>
    <t>GK 108 DEWA P.22 CENDANA PUTIH</t>
  </si>
  <si>
    <t>GK 108 DEWA P.22 JASMINE HITAM</t>
  </si>
  <si>
    <t>GK 108 DEWA P.22 JASMINE PUTIH</t>
  </si>
  <si>
    <t>GK 108 DEWA P.22 JEMPIRING HITAM</t>
  </si>
  <si>
    <t>GK 108 DEWA P.22 JEMPIRING PUTIH</t>
  </si>
  <si>
    <t>GK 108 DEWA P.22 LOTUS HITAM</t>
  </si>
  <si>
    <t>GK 108 DEWA P.22 LOTUS PUTIH</t>
  </si>
  <si>
    <t>GK 108 DEWA P.22 PUDAK PUTIH</t>
  </si>
  <si>
    <t>GK 108 DEWA P.22 SARI MADU HITAM</t>
  </si>
  <si>
    <t>GK 108 DEWA P.22 SARI MADU PUTIH</t>
  </si>
  <si>
    <t>GK 108 DEWA P.28 CEMPAKA HITAM</t>
  </si>
  <si>
    <t>GK 108 DEWA P.28 CENDANA HITAM</t>
  </si>
  <si>
    <t>GK 108 DEWA P.28 JASMINE HITAM</t>
  </si>
  <si>
    <t>GK 108 DEWA P.28 JASMINE PUTIH</t>
  </si>
  <si>
    <t>GK 108 DEWA P.28 JEMPIRING HITAM</t>
  </si>
  <si>
    <t>GK 108 DEWA P.28 JEMPIRING PUTIH</t>
  </si>
  <si>
    <t>GK 108 DEWA P.28 LOTUS HITAM</t>
  </si>
  <si>
    <t>GK 108 DEWA P.28 LOTUS PUTIH</t>
  </si>
  <si>
    <t>GK 108 DEWA P.28 PUDAK PUTIH</t>
  </si>
  <si>
    <t>GK 108 DEWA P.28 SARI MADU PUTIH</t>
  </si>
  <si>
    <t>GK 108 DEWA P16 FULL AROMA SARI MADU</t>
  </si>
  <si>
    <t>GK P.22 CATUR SANAK KADEK</t>
  </si>
  <si>
    <t>GK P.22 CATUR SANAK KETUT</t>
  </si>
  <si>
    <t>GK P.22 CATUR SANAK KOMANG</t>
  </si>
  <si>
    <t>GK P.22 CATUR SANAK PUTU</t>
  </si>
  <si>
    <t>GK P.28 CATUR SANAK KADEK</t>
  </si>
  <si>
    <t>GK P.28 CATUR SANAK KETUT</t>
  </si>
  <si>
    <t>GK P.28 CATUR SANAK KOMANG</t>
  </si>
  <si>
    <t>GK P.28 CATUR SANAK PUTU</t>
  </si>
  <si>
    <t>GK P.32 CATUR SANAK KADEK</t>
  </si>
  <si>
    <t>GK P.32 CATUR SANAK KETUT</t>
  </si>
  <si>
    <t>GK P.32 CATUR SANAK KOMANG</t>
  </si>
  <si>
    <t>GK P.32 CATUR SANAK PUTU</t>
  </si>
  <si>
    <t>GK PREMIUM P.22 ASTUNGKARA</t>
  </si>
  <si>
    <t>GK PREMIUM P.22 CENDANA</t>
  </si>
  <si>
    <t>GK PREMIUM P.22 JASMINE</t>
  </si>
  <si>
    <t>GK PREMIUM P.22 JEMPIRING</t>
  </si>
  <si>
    <t>GK PREMIUM P.22 LOTUS</t>
  </si>
  <si>
    <t>GK PREMIUM P.22 SANJIWANI</t>
  </si>
  <si>
    <t>GK PREMIUM P.22 SARI MADU</t>
  </si>
  <si>
    <t>GK PREMIUM P.22 SERIBU BUNGA</t>
  </si>
  <si>
    <t>GK PREMIUM P.28 ASTUNGKARA</t>
  </si>
  <si>
    <t>GK PREMIUM P.28 CEMPAKA</t>
  </si>
  <si>
    <t>GK PREMIUM P.28 CENDANA</t>
  </si>
  <si>
    <t>GK PREMIUM P.28 JASMINE</t>
  </si>
  <si>
    <t>GK PREMIUM P.28 JEMPIRING</t>
  </si>
  <si>
    <t>GK PREMIUM P.28 LOTUS</t>
  </si>
  <si>
    <t>GK PREMIUM P.28 PUDAK</t>
  </si>
  <si>
    <t>GK PREMIUM P.28 SANJIWANI</t>
  </si>
  <si>
    <t>GK PREMIUM P.28 SARI MADU</t>
  </si>
  <si>
    <t>GK PREMIUM P.28 SERIBU BUNGA</t>
  </si>
  <si>
    <t>GK SW 108  P.32 JEPUN BALI PEKAT</t>
  </si>
  <si>
    <t>GK SW 108 P.22 ASTUNGKARA PEKAT</t>
  </si>
  <si>
    <t>GK SW 108 P.22 CEMPAKA PEKAT</t>
  </si>
  <si>
    <t>GK SW 108 P.22 CENDANA PEKAT</t>
  </si>
  <si>
    <t>GK SW 108 P.22 JASMINE MERAH</t>
  </si>
  <si>
    <t>GK SW 108 P.22 JASMINE PEKAT</t>
  </si>
  <si>
    <t>GK SW 108 P.22 JEMPIRING PEKAT</t>
  </si>
  <si>
    <t>GK SW 108 P.22 JEPUN BALI PEKAT</t>
  </si>
  <si>
    <t>GK SW 108 P.22 LOTUS PEKAT</t>
  </si>
  <si>
    <t>GK SW 108 P.22 NAYARA PEKAT</t>
  </si>
  <si>
    <t>GK SW 108 P.22 PUDAK PEKAT</t>
  </si>
  <si>
    <t>GK SW 108 P.22 SANJIWANI PEKAT</t>
  </si>
  <si>
    <t>GK SW 108 P.22 SARI MADU PEKAT</t>
  </si>
  <si>
    <t>GK SW 108 P.22 SEKAR SARI PEKAT</t>
  </si>
  <si>
    <t>GK SW 108 P.22 SERIBU BUNGA PEKAT</t>
  </si>
  <si>
    <t>GK SW 108 P.22 TULIP PEKAT</t>
  </si>
  <si>
    <t>GK SW 108 P.28 AROMATHERAPY PEKAT</t>
  </si>
  <si>
    <t>GK SW 108 P.28 ASTUNGKARA MERAH</t>
  </si>
  <si>
    <t>GK SW 108 P.28 ASTUNGKARA PEKAT</t>
  </si>
  <si>
    <t>GK SW 108 P.28 CEMPAKA PEKAT</t>
  </si>
  <si>
    <t>GK SW 108 P.28 CENDANA PEKAT</t>
  </si>
  <si>
    <t>GK SW 108 P.28 JASMINE MERAH</t>
  </si>
  <si>
    <t>GK SW 108 P.28 JASMINE PEKAT</t>
  </si>
  <si>
    <t>GK SW 108 P.28 JEMPIRING PEKAT</t>
  </si>
  <si>
    <t>GK SW 108 P.28 JEPUN BALI PEKAT</t>
  </si>
  <si>
    <t>GK SW 108 P.28 LOTUS PEKAT</t>
  </si>
  <si>
    <t>GK SW 108 P.28 NAYARA PEKAT</t>
  </si>
  <si>
    <t>GK SW 108 P.28 OM SWASTIASTU PEKAT</t>
  </si>
  <si>
    <t>GK SW 108 P.28 PUDAK PEKAT</t>
  </si>
  <si>
    <t>GK SW 108 P.28 SANJIWANI PEKAT</t>
  </si>
  <si>
    <t>GK SW 108 P.28 SARI MADU PEKAT</t>
  </si>
  <si>
    <t>GK SW 108 P.28 SEKAR SARI PEKAT</t>
  </si>
  <si>
    <t>GK SW 108 P.28 SERIBU BUNGA PEKAT</t>
  </si>
  <si>
    <t>GK SW 108 P.28 TULIP PEKAT</t>
  </si>
  <si>
    <t>GK SW 108 P.32  ABHIKYA PEKAT</t>
  </si>
  <si>
    <t>GK SW 108 P.32 AROMATHERAPY PEKAT</t>
  </si>
  <si>
    <t>GK SW 108 P.32 ASTUNGKARA MERAH</t>
  </si>
  <si>
    <t>GK SW 108 P.32 ASTUNGKARA PEKAT</t>
  </si>
  <si>
    <t>GK SW 108 P.32 CEMPAKA PEKAT</t>
  </si>
  <si>
    <t>GK SW 108 P.32 CENDANA PEKAT</t>
  </si>
  <si>
    <t>GK SW 108 P.32 JASMINE MERAH</t>
  </si>
  <si>
    <t>GK SW 108 P.32 JASMINE PEKAT</t>
  </si>
  <si>
    <t>GK SW 108 P.32 JEMPIRING PEKAT</t>
  </si>
  <si>
    <t>GK SW 108 P.32 LOTUS PEKAT</t>
  </si>
  <si>
    <t>GK SW 108 P.32 MAHADUPA</t>
  </si>
  <si>
    <t>GK SW 108 P.32 NAYARA PEKAT</t>
  </si>
  <si>
    <t>GK SW 108 P.32 OM SWASTIASTU PEKAT</t>
  </si>
  <si>
    <t>GK SW 108 P.32 PUDAK PEKAT</t>
  </si>
  <si>
    <t>GK SW 108 P.32 SANJIWANI PEKAT</t>
  </si>
  <si>
    <t>GK SW 108 P.32 SARI MADU MERAH</t>
  </si>
  <si>
    <t>GK SW 108 P.32 SARI MADU PEKAT</t>
  </si>
  <si>
    <t>GK SW 108 P.32 SEKAR SARI PEKAT</t>
  </si>
  <si>
    <t>GK SW 108 P.32 SERIBU BUNGA PEKAT</t>
  </si>
  <si>
    <t>GK SW 108 P.32 TULIP PEKAT</t>
  </si>
  <si>
    <t>GK SW 108 P.22 MAHADUPA</t>
  </si>
  <si>
    <t>GK SW 108 P.28 MAHADUPA</t>
  </si>
  <si>
    <t>GM AROMATHERAPY</t>
  </si>
  <si>
    <t>GM ASTUNGKARA</t>
  </si>
  <si>
    <t>GM CEMPAKA</t>
  </si>
  <si>
    <t>GM CENDANA</t>
  </si>
  <si>
    <t>GM CS KADEK</t>
  </si>
  <si>
    <t>GM CS KETUT</t>
  </si>
  <si>
    <t>GM CS KOMANG</t>
  </si>
  <si>
    <t>GM CS PUTU</t>
  </si>
  <si>
    <t>GM JASMINE</t>
  </si>
  <si>
    <t>GM JEMPIRING</t>
  </si>
  <si>
    <t>GM JEPUN BALI</t>
  </si>
  <si>
    <t>GM LOTUS</t>
  </si>
  <si>
    <t>GM MAHADUPA</t>
  </si>
  <si>
    <t>GM NAYARA</t>
  </si>
  <si>
    <t>GM PUDAK</t>
  </si>
  <si>
    <t>GM SANJIWANI</t>
  </si>
  <si>
    <t>GM SARI MADU</t>
  </si>
  <si>
    <t>GM SEKAR SARI</t>
  </si>
  <si>
    <t>GM SERIBU BUNGA</t>
  </si>
  <si>
    <t>GM TULIP</t>
  </si>
  <si>
    <t>KOTAK BSR PREMIUM ABHIKYA</t>
  </si>
  <si>
    <t>KOTAK BSR PREMIUM AROMATHERAPY</t>
  </si>
  <si>
    <t>KOTAK BSR PREMIUM JASMINE</t>
  </si>
  <si>
    <t>KOTAK BSR PREMIUM SANJIWANI</t>
  </si>
  <si>
    <t>KOTAK BSR PREMIUM SARI MADU</t>
  </si>
  <si>
    <t>KOTAK BSR PREMIUM TULIP</t>
  </si>
  <si>
    <t>MINI BIASA PREMIUM ASTUNGKARA</t>
  </si>
  <si>
    <t>MINI BIASA PREMIUM CEMPAKA</t>
  </si>
  <si>
    <t>MINI BIASA PREMIUM CENDANA</t>
  </si>
  <si>
    <t>MINI BIASA PREMIUM JASMINE</t>
  </si>
  <si>
    <t>MINI BIASA PREMIUM JEMPIRING</t>
  </si>
  <si>
    <t>MINI BIASA PREMIUM JEPUN BALI</t>
  </si>
  <si>
    <t>MINI BIASA PREMIUM LOTUS</t>
  </si>
  <si>
    <t>MINI BIASA PREMIUM NAYARA FLORA</t>
  </si>
  <si>
    <t>MINI BIASA PREMIUM PUDAK</t>
  </si>
  <si>
    <t>MINI BIASA PREMIUM SANJIWANI</t>
  </si>
  <si>
    <t>MINI BIASA PREMIUM SARI MADU</t>
  </si>
  <si>
    <t>MINI BIASA PREMIUM SERIBU BUNGA</t>
  </si>
  <si>
    <t>PPL 018 ASTUNGKARA</t>
  </si>
  <si>
    <t>PPL 018 CENDANA</t>
  </si>
  <si>
    <t>PPL 018 JEPUN BALI</t>
  </si>
  <si>
    <t>PPL 018 LOTUS</t>
  </si>
  <si>
    <t>PPL 018 NAYARA FLORA</t>
  </si>
  <si>
    <t>PPL 018 PUDAK</t>
  </si>
  <si>
    <t>PPL 018 SANJIWANI</t>
  </si>
  <si>
    <t>PPL 018 SARI MADU</t>
  </si>
  <si>
    <t>PPL 018 SEKAR SARI</t>
  </si>
  <si>
    <t>PPL 018 SERIBU BUNGA</t>
  </si>
  <si>
    <t>PPL 072 ASTUNGKARA</t>
  </si>
  <si>
    <t>PPL 072 SANJIWANI</t>
  </si>
  <si>
    <t>PPL PREMIUM P.22 AROMATHERAPY</t>
  </si>
  <si>
    <t>PPL PREMIUM P.22 ASTUNGKARA</t>
  </si>
  <si>
    <t>PPL PREMIUM P.22 CEMPAKA</t>
  </si>
  <si>
    <t>PPL PREMIUM P.22 CENDANA</t>
  </si>
  <si>
    <t>PPL PREMIUM P.22 JASMINE</t>
  </si>
  <si>
    <t>PPL PREMIUM P.22 JEMPIRING</t>
  </si>
  <si>
    <t>PPL PREMIUM P.22 JEPUN BALI</t>
  </si>
  <si>
    <t>PPL PREMIUM P.22 LOTUS</t>
  </si>
  <si>
    <t>PPL PREMIUM P.22 PUDAK</t>
  </si>
  <si>
    <t>PPL PREMIUM P.22 SARI MADU</t>
  </si>
  <si>
    <t>PPL PREMIUM P.28 ABHIKYA</t>
  </si>
  <si>
    <t>PPL PREMIUM P.28 ASTUNGKARA</t>
  </si>
  <si>
    <t>PPL PREMIUM P.28 ASTUNGKARA HITAM</t>
  </si>
  <si>
    <t>PPL PREMIUM P.28 CEMPAKA</t>
  </si>
  <si>
    <t>PPL PREMIUM P.28 CEMPAKA HITAM</t>
  </si>
  <si>
    <t>PPL PREMIUM P.28 CENDANA</t>
  </si>
  <si>
    <t>PPL PREMIUM P.28 CENDANA HITAM</t>
  </si>
  <si>
    <t>PPL PREMIUM P.28 JAGADHITA</t>
  </si>
  <si>
    <t>PPL PREMIUM P.28 JASMINE</t>
  </si>
  <si>
    <t>PPL PREMIUM P.28 JASMINE HITAM</t>
  </si>
  <si>
    <t>PPL PREMIUM P.28 JEMPIRING</t>
  </si>
  <si>
    <t>PPL PREMIUM P.28 JEMPIRING HITAM</t>
  </si>
  <si>
    <t>PPL PREMIUM P.28 JEPUN BALI</t>
  </si>
  <si>
    <t>PPL PREMIUM P.28 JEPUN BALI HITAM</t>
  </si>
  <si>
    <t>PPL PREMIUM P.28 LOTUS</t>
  </si>
  <si>
    <t>PPL PREMIUM P.28 LOTUS HITAM</t>
  </si>
  <si>
    <t>PPL PREMIUM P.28 NAYARA  FLORA HITAM</t>
  </si>
  <si>
    <t>PPL PREMIUM P.28 OM SWASTIASTU</t>
  </si>
  <si>
    <t>PPL PREMIUM P.28 PUDAK</t>
  </si>
  <si>
    <t>PPL PREMIUM P.28 PUDAK HITAM</t>
  </si>
  <si>
    <t>PPL PREMIUM P.28 SANJIWANI</t>
  </si>
  <si>
    <t>PPL PREMIUM P.28 SANJIWANI HITAM</t>
  </si>
  <si>
    <t>PPL PREMIUM P.28 SARI MADU</t>
  </si>
  <si>
    <t>PPL PREMIUM P.28 SARI MADU HITAM</t>
  </si>
  <si>
    <t>PPL PREMIUM P.28 SEKAR SARI</t>
  </si>
  <si>
    <t>PPL PREMIUM P.28 SEKAR SARI HITAM</t>
  </si>
  <si>
    <t>PPL PREMIUM P.28 SERIBU BUNGA</t>
  </si>
  <si>
    <t>PPL PREMIUM P.28 SERIBU BUNGA HITAM</t>
  </si>
  <si>
    <t>PPL PREMIUM P.28 TULIP</t>
  </si>
  <si>
    <t>2 JAM GOVINDA</t>
  </si>
  <si>
    <t>APL ABHIKYA</t>
  </si>
  <si>
    <t>APL AROMATHERAPY</t>
  </si>
  <si>
    <t>APL JEMPIRING</t>
  </si>
  <si>
    <t>APL LOTUS</t>
  </si>
  <si>
    <t>CEREMONY SWARGA</t>
  </si>
  <si>
    <t>EKONOMIS ABHIKYA</t>
  </si>
  <si>
    <t>EKONOMIS JAGADHITA</t>
  </si>
  <si>
    <t>EKONOMIS PUDAK</t>
  </si>
  <si>
    <t>EKONOMIS SANJIWANI</t>
  </si>
  <si>
    <t>EKONOMIS TULIP</t>
  </si>
  <si>
    <t>GB 108 DEWA P.22 FULL AROMA SERIBU BUNGA</t>
  </si>
  <si>
    <t>GB 108 DEWA P.22 CENDANA MERAH</t>
  </si>
  <si>
    <t>GB 108 DEWA P.22 SARI MADU HIJAU</t>
  </si>
  <si>
    <t>GB 108 DEWA P.28 CENDANA PUTIH</t>
  </si>
  <si>
    <t>GB 108 DEWA P.28 JASMINE PUTIH</t>
  </si>
  <si>
    <t>GB 108 DEWA P.28 JASMINE UNGU</t>
  </si>
  <si>
    <t>GB 108 DEWA P.28 JEMPIRING PUTIH</t>
  </si>
  <si>
    <t>GB 108 DEWA P.28 PUDAK PUTIH</t>
  </si>
  <si>
    <t>GB 108 DEWA P.32 CEMPAKA MERAH</t>
  </si>
  <si>
    <t>GB 108 DEWA P.32 JASMINE MERAH</t>
  </si>
  <si>
    <t>GB PREMIUM P.28 SERIBU BUNGA</t>
  </si>
  <si>
    <t>GB SW 108 P.28 SARI MADU HIJAU</t>
  </si>
  <si>
    <t>GK 108 DEWA P.22 TULIP PUTIH</t>
  </si>
  <si>
    <t>GK 108 DEWA P.28 CEMPAKA PUTIH</t>
  </si>
  <si>
    <t>GK 108 DEWA P.28 CENDANA PUTIH</t>
  </si>
  <si>
    <t>GK 108 DEWA P.28 SARI MADU HITAM</t>
  </si>
  <si>
    <t>GK 108 DEWA P.28 TULIP PUTIH</t>
  </si>
  <si>
    <t>GK PREMIUM P.22 CEMPAKA</t>
  </si>
  <si>
    <t>PPL 018 JASMINE</t>
  </si>
  <si>
    <t>PPL PREMIUM P.22 NAYARA FLORA</t>
  </si>
  <si>
    <t>PPL PREMIUM P.28 NAYARA FLORA</t>
  </si>
  <si>
    <t>PPL PREMIUM P.28 TULIP HITAM</t>
  </si>
  <si>
    <t>2 JAM AYUR HERBAL</t>
  </si>
  <si>
    <t>4 JAM AYUR HERBAL</t>
  </si>
  <si>
    <t>EKONOMIS AROMATHERAPY</t>
  </si>
  <si>
    <t>GB 108 DEWA P.22 JASMINE MERAH</t>
  </si>
  <si>
    <t>GB 108 DEWA P.28 SARI MADU UNGU</t>
  </si>
  <si>
    <t>GB 1O08 DEWA P.32 TULIP HITAM</t>
  </si>
  <si>
    <t>GB PREMIUM P.28 AROMATHERAPY</t>
  </si>
  <si>
    <t>GB PREMIUM P.28 JEPUN BALI</t>
  </si>
  <si>
    <t>GB PREMIUM P.28 PUDAK</t>
  </si>
  <si>
    <t>GB PREMIUM P.28 SANJIWANI</t>
  </si>
  <si>
    <t>GK 108 DEWA P.28 PUDAK HITAM</t>
  </si>
  <si>
    <t>GK SW 108 P.28  ABHIKYA PEKAT</t>
  </si>
  <si>
    <t>GK SW 108 P.28 ASTUNGKARA HIJAU</t>
  </si>
  <si>
    <t>PPL PREMIUM P.22 SANJIWANI</t>
  </si>
  <si>
    <t>PPL PREMIUM P.22 SERIBU BUNGA</t>
  </si>
  <si>
    <t>PPL PREMIUM P.28 SARI MADU PCS</t>
  </si>
  <si>
    <t xml:space="preserve">APRIL </t>
  </si>
  <si>
    <t xml:space="preserve">MEI </t>
  </si>
  <si>
    <t xml:space="preserve">OKTOBER </t>
  </si>
  <si>
    <t>NO</t>
  </si>
  <si>
    <t>SATUAN</t>
  </si>
  <si>
    <t>PROYEKSI DESEMBER</t>
  </si>
  <si>
    <t>PACK</t>
  </si>
  <si>
    <t>DUS</t>
  </si>
  <si>
    <t xml:space="preserve">RTG </t>
  </si>
  <si>
    <t xml:space="preserve">PACK </t>
  </si>
  <si>
    <t xml:space="preserve">BOX </t>
  </si>
  <si>
    <t xml:space="preserve">PCS </t>
  </si>
  <si>
    <t xml:space="preserve">IKAT </t>
  </si>
  <si>
    <t xml:space="preserve">JENIS PARFUM </t>
  </si>
  <si>
    <t xml:space="preserve">KEPERLUAN PARFUM </t>
  </si>
  <si>
    <t>KEPERLUAN DUPA PROYEKSI DES</t>
  </si>
  <si>
    <t>JENIS DUPA</t>
  </si>
  <si>
    <t>22 ATP PEKAT</t>
  </si>
  <si>
    <t>28 ATP PEKAT</t>
  </si>
  <si>
    <t>32 ATP PEKAT</t>
  </si>
  <si>
    <t>KG</t>
  </si>
  <si>
    <t>PCS</t>
  </si>
  <si>
    <t>SUGANDI</t>
  </si>
  <si>
    <t>SWARNIM</t>
  </si>
  <si>
    <t>TERATAI</t>
  </si>
  <si>
    <t>YOSTIK</t>
  </si>
  <si>
    <t>SANDALWOOD</t>
  </si>
  <si>
    <t>KASTUR</t>
  </si>
  <si>
    <t>JASMIN</t>
  </si>
  <si>
    <t>KUPATA</t>
  </si>
  <si>
    <t>KAMBOJA</t>
  </si>
  <si>
    <t>LOTUS</t>
  </si>
  <si>
    <t>NAYARA COM</t>
  </si>
  <si>
    <t>PRAJITA</t>
  </si>
  <si>
    <t>DARSAN</t>
  </si>
  <si>
    <t>JOYA</t>
  </si>
  <si>
    <t>SARI BUNGA</t>
  </si>
  <si>
    <t>TULIP</t>
  </si>
  <si>
    <t>DEVANSI</t>
  </si>
  <si>
    <t>CAESAR</t>
  </si>
  <si>
    <t>SAI GANGGA</t>
  </si>
  <si>
    <t>JALSA</t>
  </si>
  <si>
    <t>JALSA COM</t>
  </si>
  <si>
    <t>KUSUM</t>
  </si>
  <si>
    <t>22 AP HITAM</t>
  </si>
  <si>
    <t>22 AP PUTIH</t>
  </si>
  <si>
    <t>28 AP HITAM</t>
  </si>
  <si>
    <t>28 AP MERAH</t>
  </si>
  <si>
    <t>28 AP PUTIH</t>
  </si>
  <si>
    <t>28 AP UNGU</t>
  </si>
  <si>
    <t>32 AP HITAM</t>
  </si>
  <si>
    <t>32 AP PUTIH</t>
  </si>
  <si>
    <t>25 PEKAT</t>
  </si>
  <si>
    <t>26 PEKAT</t>
  </si>
  <si>
    <t>27 PEKAT</t>
  </si>
  <si>
    <t>28 PEKAT</t>
  </si>
  <si>
    <t>22 AP BIASA</t>
  </si>
  <si>
    <t>SANDELWOOD</t>
  </si>
  <si>
    <t>VANTIK</t>
  </si>
  <si>
    <t>22 PREMUM</t>
  </si>
  <si>
    <t>28 GAHARU</t>
  </si>
  <si>
    <t xml:space="preserve">28 PREMIUM </t>
  </si>
  <si>
    <t>SANDALWOD</t>
  </si>
  <si>
    <t>PLASTIK 20 X 50</t>
  </si>
  <si>
    <t>PLASTIK 6 X 40</t>
  </si>
  <si>
    <t>PLASTIK 3 X 25 BIRU</t>
  </si>
  <si>
    <t>PLASTIK 16 X 35</t>
  </si>
  <si>
    <t>PLASTIK 25 X 45</t>
  </si>
  <si>
    <t>PLASTIK MERAH 3 X 23</t>
  </si>
  <si>
    <t>PLASTIK 22 X 40</t>
  </si>
  <si>
    <t>PLASTIK 4 X 17</t>
  </si>
  <si>
    <t>PLASTIK 22 X 30</t>
  </si>
  <si>
    <t>DUPLEK PASUPATI A. DEWA AMPLOP 6,5X29,5</t>
  </si>
  <si>
    <t>DUPLEK PASUPATI A. DEWA K. LUAR 7,3X10X33</t>
  </si>
  <si>
    <t>DUPLEK PASUPATI S. KENCANA AMPLOP 6,5X29,5</t>
  </si>
  <si>
    <t>FLAYER ABHIKYA 5,5 X 15,5</t>
  </si>
  <si>
    <t>PLASTIK 6 X 25</t>
  </si>
  <si>
    <t>PLASTIK 14 X 35</t>
  </si>
  <si>
    <t>C.S KADEK 6 X 16</t>
  </si>
  <si>
    <t>C.S KETUT 6 X 16</t>
  </si>
  <si>
    <t>C.S KOMANG 6 X 16</t>
  </si>
  <si>
    <t>C.SANAK KADEK 8 X 16</t>
  </si>
  <si>
    <t>STIKER MANTRA tanggung</t>
  </si>
  <si>
    <t>PLASTIK 16 X 45</t>
  </si>
  <si>
    <t>C.SANAK KETUT 8 X 16</t>
  </si>
  <si>
    <t>C.SANAK KETUT 8X 21</t>
  </si>
  <si>
    <t>STIKER MANTRA Panjang</t>
  </si>
  <si>
    <t>SABUK ONG KECIL 2,5 X 30</t>
  </si>
  <si>
    <t>STIKER MANTRA kecil</t>
  </si>
  <si>
    <t>PLASTIK 18 X 35</t>
  </si>
  <si>
    <t>STIKER 108 D CEMPAKA 7 x 12</t>
  </si>
  <si>
    <t>STIKER 108 D CENDANA 7 x 12</t>
  </si>
  <si>
    <t>STIKER 108 D JASMIN 7 x 12</t>
  </si>
  <si>
    <t>STIKER 108 D JEMPIRING 7 x 12</t>
  </si>
  <si>
    <t>STIKER 108 D PANDAN HARUM 7 x 12</t>
  </si>
  <si>
    <t>FLAYER DEWA 108 CEMPAKA 8 x 16</t>
  </si>
  <si>
    <t>DUPA 22 AP HITAM 3.5</t>
  </si>
  <si>
    <t>FLAYER DEWA 108 CENDANA 8 x 16</t>
  </si>
  <si>
    <t>STIKER 108 D CEMPAKA 8 X 16</t>
  </si>
  <si>
    <t>STIKER 108 D CENDANA 8 X 16</t>
  </si>
  <si>
    <t>STIKER 108 D JASMIN 8 X 16</t>
  </si>
  <si>
    <t>STIKER 108 D JEMPIRING 8 X 16</t>
  </si>
  <si>
    <t>STIKER 108 D PANDAN HARUM 8 X 16</t>
  </si>
  <si>
    <t>FLAYER DEWA 108 JASMINE 8 x 16</t>
  </si>
  <si>
    <t>FLAYER DEWA 108 JEMPIRING 8 x 16</t>
  </si>
  <si>
    <t>FLAYER DEWA 108 LOTUS 8 x 16</t>
  </si>
  <si>
    <t>FLAYER DEWA 108 PUDAK 8 x 16</t>
  </si>
  <si>
    <t>FLAYER DEWA 108 TULIP 8 x 16</t>
  </si>
  <si>
    <t xml:space="preserve">Duplek 2 jam cendana sydni </t>
  </si>
  <si>
    <t>DUPLEK ASTUNGKARA 2 JAM 0,7X6X31</t>
  </si>
  <si>
    <t>STIKER AYUR 4 jam</t>
  </si>
  <si>
    <t>FLDW07052</t>
  </si>
  <si>
    <t>STON0BT0</t>
  </si>
  <si>
    <t>AP8P.283.5H</t>
  </si>
  <si>
    <t>FLON0PD50</t>
  </si>
  <si>
    <t>PLNP0OP17</t>
  </si>
  <si>
    <t>OPNAEK7</t>
  </si>
  <si>
    <t>OCLGBDW</t>
  </si>
  <si>
    <t>OKMGBDW</t>
  </si>
  <si>
    <t>OTMGBDW</t>
  </si>
  <si>
    <t>SKU</t>
  </si>
  <si>
    <t/>
  </si>
  <si>
    <t>STSW15044</t>
  </si>
  <si>
    <t>1000 BUNGA 10 X 16</t>
  </si>
  <si>
    <t>BAHAN BANTU</t>
  </si>
  <si>
    <t>STIKER</t>
  </si>
  <si>
    <t>STSW15042</t>
  </si>
  <si>
    <t>1000 BUNGA 10 X 21</t>
  </si>
  <si>
    <t>STSW15055</t>
  </si>
  <si>
    <t>1000 BUNGA 5,5 X 14</t>
  </si>
  <si>
    <t>STSW15054</t>
  </si>
  <si>
    <t>1000 BUNGA 7 X 21</t>
  </si>
  <si>
    <t>STSW15052</t>
  </si>
  <si>
    <t>1000 BUNGA 8 X 16</t>
  </si>
  <si>
    <t>STSW15053</t>
  </si>
  <si>
    <t>1000 BUNGA 8 X 21</t>
  </si>
  <si>
    <t>STSW15051</t>
  </si>
  <si>
    <t>1000 BUNGA 9 X 16</t>
  </si>
  <si>
    <t>STTL1500</t>
  </si>
  <si>
    <t>1000 BUNGA TULISAN</t>
  </si>
  <si>
    <t>STDW15073</t>
  </si>
  <si>
    <t xml:space="preserve">108 D 1000 BUNGA 5 X 12 </t>
  </si>
  <si>
    <t>STDW15074</t>
  </si>
  <si>
    <t>108 D 1000 BUNGA 7X 12</t>
  </si>
  <si>
    <t>STDW05073</t>
  </si>
  <si>
    <t xml:space="preserve">108 D CENDANA 5X 12 </t>
  </si>
  <si>
    <t>STDW05074</t>
  </si>
  <si>
    <t>108 D CENDANA 7 X 12</t>
  </si>
  <si>
    <t>STDWO6073</t>
  </si>
  <si>
    <t xml:space="preserve">108 D JASMIN 5X 12 </t>
  </si>
  <si>
    <t>STDWO6074</t>
  </si>
  <si>
    <t xml:space="preserve">108 D JASMIN 7X 12 </t>
  </si>
  <si>
    <t>STDW07073</t>
  </si>
  <si>
    <t>108 D JEMPIRING 5X 12</t>
  </si>
  <si>
    <t>STDW07074</t>
  </si>
  <si>
    <t xml:space="preserve">108 D JEMPIRING 7 X 12 </t>
  </si>
  <si>
    <t>STDW51073</t>
  </si>
  <si>
    <t xml:space="preserve">108 D PANDAN HARUM 5 X 12 </t>
  </si>
  <si>
    <t>STDW51074</t>
  </si>
  <si>
    <t xml:space="preserve">108 D PANDAN HARUM 7X 12 </t>
  </si>
  <si>
    <t>STDW13073</t>
  </si>
  <si>
    <t>108 D SARI MADU 5X12</t>
  </si>
  <si>
    <t>STDW13074</t>
  </si>
  <si>
    <t>108 D SARI MADU 7X 12</t>
  </si>
  <si>
    <t>SW2J0030</t>
  </si>
  <si>
    <t>BARANG JADI</t>
  </si>
  <si>
    <t>SARASWATI</t>
  </si>
  <si>
    <t>SW2J0030PCS</t>
  </si>
  <si>
    <t>2 JAM ASTUNGKARA PCS</t>
  </si>
  <si>
    <t>SW2J0410</t>
  </si>
  <si>
    <t xml:space="preserve">2 JAM AYUR HERBAL </t>
  </si>
  <si>
    <t>SW2J0410PCS</t>
  </si>
  <si>
    <t>2 JAM AYUR HERBAL PCS</t>
  </si>
  <si>
    <t>SW2J0050</t>
  </si>
  <si>
    <t>SW2J0050PCS</t>
  </si>
  <si>
    <t>2 JAM CENDANA PCS</t>
  </si>
  <si>
    <t>SW2J0460</t>
  </si>
  <si>
    <t>SW2J0460PCS</t>
  </si>
  <si>
    <t>2 JAM CENDANA SYDNEY PCS</t>
  </si>
  <si>
    <t>SW2J0420</t>
  </si>
  <si>
    <t>SW2J0420PCS</t>
  </si>
  <si>
    <t>2 JAM GOVINDA PCS</t>
  </si>
  <si>
    <t>SW2J0170</t>
  </si>
  <si>
    <t>SW2J0170PCS</t>
  </si>
  <si>
    <t>2 JAM JAGADHITA PCS</t>
  </si>
  <si>
    <t>SW2J0060</t>
  </si>
  <si>
    <t>SW2J0060PCS</t>
  </si>
  <si>
    <t>2 JAM JASMINE PCS</t>
  </si>
  <si>
    <t>SW2J0180</t>
  </si>
  <si>
    <t>SW2J0180PCS</t>
  </si>
  <si>
    <t>2 JAM OM SWASTIASTU PCS</t>
  </si>
  <si>
    <t>SW2J0120</t>
  </si>
  <si>
    <t>SW2J0120PCS</t>
  </si>
  <si>
    <t>2 JAM SANJIWANI PCS</t>
  </si>
  <si>
    <t>SW2J0130</t>
  </si>
  <si>
    <t>SW2J0130PCS</t>
  </si>
  <si>
    <t>2 JAM SARI MADU PCS</t>
  </si>
  <si>
    <t>SW2J0140</t>
  </si>
  <si>
    <t>SW2J0140PCS</t>
  </si>
  <si>
    <t>2 JAM SEKAR SARI PCS</t>
  </si>
  <si>
    <t>SW2J0470</t>
  </si>
  <si>
    <t>SW2J0470PCS</t>
  </si>
  <si>
    <t>2 JAM SERIBU BUNGA PCS</t>
  </si>
  <si>
    <t>SW4J0410</t>
  </si>
  <si>
    <t>SW4J0410PCS</t>
  </si>
  <si>
    <t>4 JAM AYUR HERBAL PCS</t>
  </si>
  <si>
    <t>MART0270</t>
  </si>
  <si>
    <t>RENTENG</t>
  </si>
  <si>
    <t>MULTI AROMA</t>
  </si>
  <si>
    <t>MART0270PCS</t>
  </si>
  <si>
    <t>5 IN 1 PCS</t>
  </si>
  <si>
    <t>SW5J0050</t>
  </si>
  <si>
    <t>SW5J0050PCS</t>
  </si>
  <si>
    <t>5 JAM CENDANA PCS</t>
  </si>
  <si>
    <t>SW5J0460</t>
  </si>
  <si>
    <t>SW5J0460PCS</t>
  </si>
  <si>
    <t>5 JAM CENDANA SYDNEY PCS</t>
  </si>
  <si>
    <t>SW5J0130</t>
  </si>
  <si>
    <t>SW5J0130PCS</t>
  </si>
  <si>
    <t>5 JAM SARI MADU PCS</t>
  </si>
  <si>
    <t>SW5J0140</t>
  </si>
  <si>
    <t>SW5J0140PCS</t>
  </si>
  <si>
    <t>5 JAM SEKAR SARI PCS</t>
  </si>
  <si>
    <t>SW5J0470</t>
  </si>
  <si>
    <t>SW5J0470PCS</t>
  </si>
  <si>
    <t>5 JAM SERIBU BUNGA PCS</t>
  </si>
  <si>
    <t>MART0280</t>
  </si>
  <si>
    <t>MART0280PCS</t>
  </si>
  <si>
    <t>6 TERBAIK PCS</t>
  </si>
  <si>
    <t>MART0290</t>
  </si>
  <si>
    <t>MART0290PCS</t>
  </si>
  <si>
    <t>7 AROMA PCS</t>
  </si>
  <si>
    <t>STSW01055</t>
  </si>
  <si>
    <t>A.TERAPY 5,5 X 14</t>
  </si>
  <si>
    <t>STSW01054</t>
  </si>
  <si>
    <t>A.TERAPY 7 X 21</t>
  </si>
  <si>
    <t>STSW01052</t>
  </si>
  <si>
    <t>A.TERAPY 8 X 16</t>
  </si>
  <si>
    <t>STSW01053</t>
  </si>
  <si>
    <t>A.TERAPY 8 X 21</t>
  </si>
  <si>
    <t>STSW01051</t>
  </si>
  <si>
    <t>A.TERAPY 9 x 16</t>
  </si>
  <si>
    <t>STTL0100</t>
  </si>
  <si>
    <t>A.TERAPY TULISAN</t>
  </si>
  <si>
    <t>STSW02044</t>
  </si>
  <si>
    <t>ABHIKYA 10 X 16</t>
  </si>
  <si>
    <t>STSW02042</t>
  </si>
  <si>
    <t>ABHIKYA 10 X 21</t>
  </si>
  <si>
    <t>STSW02055</t>
  </si>
  <si>
    <t>ABHIKYA 5,5 X 14</t>
  </si>
  <si>
    <t>STSW02054</t>
  </si>
  <si>
    <t>ABHIKYA 7 X 21</t>
  </si>
  <si>
    <t>STSW02052</t>
  </si>
  <si>
    <t>ABHIKYA 8 X 16</t>
  </si>
  <si>
    <t>STSW02053</t>
  </si>
  <si>
    <t>ABHIKYA 8 X 21</t>
  </si>
  <si>
    <t>STSW02051</t>
  </si>
  <si>
    <t>ABHIKYA 9 x 16</t>
  </si>
  <si>
    <t>STTL0200</t>
  </si>
  <si>
    <t>ABHIKYA TULISAN</t>
  </si>
  <si>
    <t>HTS25B0</t>
  </si>
  <si>
    <t>ADAPTOR/TRANSFORME</t>
  </si>
  <si>
    <t>SPARE PART</t>
  </si>
  <si>
    <t>NULL</t>
  </si>
  <si>
    <t>AP8B.5010H</t>
  </si>
  <si>
    <t>ADONAN AP ARANG</t>
  </si>
  <si>
    <t>BARANG SETENGAH JADI</t>
  </si>
  <si>
    <t>AP1B.5010A</t>
  </si>
  <si>
    <t>ADONAN AP PINUS</t>
  </si>
  <si>
    <t>AP11B.500A</t>
  </si>
  <si>
    <t xml:space="preserve">ADONAN AP PREMIUM </t>
  </si>
  <si>
    <t>AP30B.500H</t>
  </si>
  <si>
    <t>ADONAN AP PREMIUM HITAM</t>
  </si>
  <si>
    <t>AP5B.5010B</t>
  </si>
  <si>
    <t>ADONAN AP SS1</t>
  </si>
  <si>
    <t>AP6B.5010M</t>
  </si>
  <si>
    <t>ADONAN AP SS1 WARNA</t>
  </si>
  <si>
    <t>AP6B.5010L</t>
  </si>
  <si>
    <t>ATP8B.5010H</t>
  </si>
  <si>
    <t>ADONAN ATP ARANG</t>
  </si>
  <si>
    <t>ATP2B.5010B</t>
  </si>
  <si>
    <t>ADONAN ATP BATOK NATURAL</t>
  </si>
  <si>
    <t>ATP3B500B</t>
  </si>
  <si>
    <t>ADONAN ATP BATOK NATURAL 2</t>
  </si>
  <si>
    <t>ATP3B500B3</t>
  </si>
  <si>
    <t>ADONAN ATP BATOK NATURAL 3</t>
  </si>
  <si>
    <t>ATP3B.5010CN</t>
  </si>
  <si>
    <t>ADONAN ATP BATOK PEKAT</t>
  </si>
  <si>
    <t>ATP4B.5010K</t>
  </si>
  <si>
    <t>ADONAN ATP BATOK PEKAT 5 JAM</t>
  </si>
  <si>
    <t>ATP4B.5010L</t>
  </si>
  <si>
    <t>ADONAN ATP BATOK PEKAT HERBAL</t>
  </si>
  <si>
    <t>ATP3B.5010C</t>
  </si>
  <si>
    <t>ADONAN ATP BATOK PKT</t>
  </si>
  <si>
    <t>ATP3B.5010CA</t>
  </si>
  <si>
    <t>ADONAN ATP PEKAT PA</t>
  </si>
  <si>
    <t>ATP1B.3010A</t>
  </si>
  <si>
    <t>ADONAN ATP PINUS</t>
  </si>
  <si>
    <t>ATP1B.3010A2</t>
  </si>
  <si>
    <t>ADONAN ATP PINUS 2</t>
  </si>
  <si>
    <t>ATP7B.3010M</t>
  </si>
  <si>
    <t>ADONAN ATP PINUS WARNA</t>
  </si>
  <si>
    <t>ATP7B.3010L</t>
  </si>
  <si>
    <t>ATP003B.5010C</t>
  </si>
  <si>
    <t>ADONAN ATP SS1 BATOK</t>
  </si>
  <si>
    <t>A00004</t>
  </si>
  <si>
    <t>ADONAN ATP WARNA</t>
  </si>
  <si>
    <t>ATP26B.1510K</t>
  </si>
  <si>
    <t>ADONAN AYUR HERBAL</t>
  </si>
  <si>
    <t>ATP9B.4010H</t>
  </si>
  <si>
    <t>ADONAN CEREMONY</t>
  </si>
  <si>
    <t>ATPB.15B</t>
  </si>
  <si>
    <t>ADONAN DUPA FGO</t>
  </si>
  <si>
    <t>ATP37B.15B</t>
  </si>
  <si>
    <t>ADONAN DUPA FGO CENDANA</t>
  </si>
  <si>
    <t>ATP33B.15B</t>
  </si>
  <si>
    <t>ADONAN DUPA FGO JEMPIRING</t>
  </si>
  <si>
    <t>ATP35B.15B</t>
  </si>
  <si>
    <t>ADONAN DUPA FGO MADU</t>
  </si>
  <si>
    <t>ATP34B.15B</t>
  </si>
  <si>
    <t>ADONAN DUPA FGO MAIDEN</t>
  </si>
  <si>
    <t>ATP36B.15B</t>
  </si>
  <si>
    <t>ADONAN DUPA FGO MOKSA</t>
  </si>
  <si>
    <t>ATP32B.15B</t>
  </si>
  <si>
    <t>ADONAN DUPA FGO SAI FLORA</t>
  </si>
  <si>
    <t>ATP11B.3010B</t>
  </si>
  <si>
    <t>ADONAN GAHARU</t>
  </si>
  <si>
    <t>ATPB.15BKR</t>
  </si>
  <si>
    <t>ADONAN KERUCUT FGO</t>
  </si>
  <si>
    <t>ATP37B.15BKR</t>
  </si>
  <si>
    <t>ADONAN KERUCUT FGO CENDANA</t>
  </si>
  <si>
    <t>ATP33B.15BKR</t>
  </si>
  <si>
    <t>ADONAN KERUCUT FGO JEMPIRING</t>
  </si>
  <si>
    <t>ATP35B.15BKR</t>
  </si>
  <si>
    <t>ADONAN KERUCUT FGO MADU</t>
  </si>
  <si>
    <t>ATP34B.15BKR</t>
  </si>
  <si>
    <t>ADONAN KERUCUT FGO MAIDEN</t>
  </si>
  <si>
    <t>ATP36B.15BKR</t>
  </si>
  <si>
    <t>ADONAN KERUCUT FGO MOKSA</t>
  </si>
  <si>
    <t>ATP32B.15BKR</t>
  </si>
  <si>
    <t>ADONAN KERUCUT FGO SAI FLORA</t>
  </si>
  <si>
    <t>ATP31B.15E</t>
  </si>
  <si>
    <t>ADONAN KUNYIT</t>
  </si>
  <si>
    <t>ATP30B.15B</t>
  </si>
  <si>
    <t>ADONAN MENYAN</t>
  </si>
  <si>
    <t>ATP16B.152B</t>
  </si>
  <si>
    <t>ADONAN NATURAL KADEK</t>
  </si>
  <si>
    <t>ATP18B.154B</t>
  </si>
  <si>
    <t>ADONAN NATURAL KETUT</t>
  </si>
  <si>
    <t>ATP17B.153B</t>
  </si>
  <si>
    <t>ADONAN NATURAL KOMANG</t>
  </si>
  <si>
    <t>ATP13B.156B</t>
  </si>
  <si>
    <t>ADONAN NATURAL NENGAH</t>
  </si>
  <si>
    <t>ATP14B.157B</t>
  </si>
  <si>
    <t>ADONAN NATURAL NYOMAN</t>
  </si>
  <si>
    <t>ATP15B.151B</t>
  </si>
  <si>
    <t>ADONAN NATURAL PUTU</t>
  </si>
  <si>
    <t>ATP12B.155B</t>
  </si>
  <si>
    <t>ADONAN NATURAL WAYAN</t>
  </si>
  <si>
    <t>ATP10B.158H</t>
  </si>
  <si>
    <t>ADONAN PASUPATI HITAM</t>
  </si>
  <si>
    <t>ATP10B.157D</t>
  </si>
  <si>
    <t>ADONAN PASUPATI MERAH</t>
  </si>
  <si>
    <t>ATP27B.59B</t>
  </si>
  <si>
    <t>ADONAN TH AYUR HERBAL</t>
  </si>
  <si>
    <t>ATP20B.52B</t>
  </si>
  <si>
    <t>ADONAN TH NATURAL KADEK</t>
  </si>
  <si>
    <t>ATP20B.54B</t>
  </si>
  <si>
    <t>ADONAN TH NATURAL KETUT</t>
  </si>
  <si>
    <t>ATP20B.53B</t>
  </si>
  <si>
    <t>ADONAN TH NATURAL KOMANG</t>
  </si>
  <si>
    <t>ATP20B.56B</t>
  </si>
  <si>
    <t>ADONAN TH NATURAL NENGAH</t>
  </si>
  <si>
    <t>ATP20B.57B</t>
  </si>
  <si>
    <t>ADONAN TH NATURAL NYOMAN</t>
  </si>
  <si>
    <t>ATP20B.51B</t>
  </si>
  <si>
    <t>ADONAN TH NATURAL PUTU</t>
  </si>
  <si>
    <t>ATP20B.55B</t>
  </si>
  <si>
    <t>ADONAN TH NATURAL WAYAN</t>
  </si>
  <si>
    <t>ATP19B.58H</t>
  </si>
  <si>
    <t>ADONAN TH PASUPATI HITAM</t>
  </si>
  <si>
    <t>ATP19B.57D</t>
  </si>
  <si>
    <t>ADONAN TH PASUPATI MERAH</t>
  </si>
  <si>
    <t>AIR</t>
  </si>
  <si>
    <t>LITER</t>
  </si>
  <si>
    <t>ONGKOS</t>
  </si>
  <si>
    <t>APSW3100</t>
  </si>
  <si>
    <t xml:space="preserve">AMPLOP 1000 BUNGA </t>
  </si>
  <si>
    <t>AMPLOP</t>
  </si>
  <si>
    <t>APSW0100</t>
  </si>
  <si>
    <t xml:space="preserve">AMPLOP A.TERAPY </t>
  </si>
  <si>
    <t>APSW0200</t>
  </si>
  <si>
    <t xml:space="preserve">AMPLOP ABHIKYA </t>
  </si>
  <si>
    <t>APSW0300</t>
  </si>
  <si>
    <t xml:space="preserve">AMPLOP ASTUNGKARA </t>
  </si>
  <si>
    <t>APSW0400</t>
  </si>
  <si>
    <t xml:space="preserve">AMPLOP CEMPAKA </t>
  </si>
  <si>
    <t>APSW0500</t>
  </si>
  <si>
    <t xml:space="preserve">AMPLOP CENDANA </t>
  </si>
  <si>
    <t>APSW0600</t>
  </si>
  <si>
    <t xml:space="preserve">AMPLOP JASMINE </t>
  </si>
  <si>
    <t>APSW0700</t>
  </si>
  <si>
    <t xml:space="preserve">AMPLOP JEMPIRING </t>
  </si>
  <si>
    <t>APSW0800</t>
  </si>
  <si>
    <t xml:space="preserve">AMPLOP JEPUN </t>
  </si>
  <si>
    <t>APSW0900</t>
  </si>
  <si>
    <t xml:space="preserve">AMPLOP LOTUS </t>
  </si>
  <si>
    <t>APSW1000</t>
  </si>
  <si>
    <t xml:space="preserve">AMPLOP NAYARA </t>
  </si>
  <si>
    <t>APSW1100</t>
  </si>
  <si>
    <t xml:space="preserve">AMPLOP PUDAK </t>
  </si>
  <si>
    <t>APSW1200</t>
  </si>
  <si>
    <t xml:space="preserve">AMPLOP SANJIWANI </t>
  </si>
  <si>
    <t>APSW1300</t>
  </si>
  <si>
    <t xml:space="preserve">AMPLOP SARI MADHU </t>
  </si>
  <si>
    <t>APSW1400</t>
  </si>
  <si>
    <t xml:space="preserve">AMPLOP SEKAR SARI </t>
  </si>
  <si>
    <t>APSW1600</t>
  </si>
  <si>
    <t xml:space="preserve">AMPLOP TULIP </t>
  </si>
  <si>
    <t>SWAP0020</t>
  </si>
  <si>
    <t>SWAP0020PCS</t>
  </si>
  <si>
    <t>APL ABHIKYA PCS</t>
  </si>
  <si>
    <t>SWAP0010</t>
  </si>
  <si>
    <t>SWAP0010PCS</t>
  </si>
  <si>
    <t>APL AROMATHERAPY PCS</t>
  </si>
  <si>
    <t>SWAP0030</t>
  </si>
  <si>
    <t>SWAP0030PCS</t>
  </si>
  <si>
    <t>APL ASTUNGKARA PCS</t>
  </si>
  <si>
    <t>SWAP0040</t>
  </si>
  <si>
    <t>SWAP0040PCS</t>
  </si>
  <si>
    <t>APL CEMPAKA PCS</t>
  </si>
  <si>
    <t>SWAP0050</t>
  </si>
  <si>
    <t>SWAP0050PCS</t>
  </si>
  <si>
    <t>APL CENDANA PCS</t>
  </si>
  <si>
    <t>SWAP0170</t>
  </si>
  <si>
    <t>APL JAGADHITA</t>
  </si>
  <si>
    <t>SWAP0060</t>
  </si>
  <si>
    <t>SWAP0060PCS</t>
  </si>
  <si>
    <t>APL JASMINE PCS</t>
  </si>
  <si>
    <t>SWAP0070</t>
  </si>
  <si>
    <t>SWAP0070PCS</t>
  </si>
  <si>
    <t>APL JEMPIRING PCS</t>
  </si>
  <si>
    <t>SWAP0080</t>
  </si>
  <si>
    <t>SWAP0080PCS</t>
  </si>
  <si>
    <t>APL JEPUN BALI PCS</t>
  </si>
  <si>
    <t>SWAP0090</t>
  </si>
  <si>
    <t>SWAP0090PCS</t>
  </si>
  <si>
    <t>APL LOTUS PCS</t>
  </si>
  <si>
    <t>SWAP0100</t>
  </si>
  <si>
    <t>SWAP0100PCS</t>
  </si>
  <si>
    <t>APL NAYARA PCS</t>
  </si>
  <si>
    <t>SWAP0180</t>
  </si>
  <si>
    <t>APL OM SWASTIASTU</t>
  </si>
  <si>
    <t>SWAP0180PCS</t>
  </si>
  <si>
    <t>APL OM SWASTIASTU PCS</t>
  </si>
  <si>
    <t>SWAP0110</t>
  </si>
  <si>
    <t>SWAP0110PCS</t>
  </si>
  <si>
    <t>APL PUDAK PCS</t>
  </si>
  <si>
    <t>SWAP0120</t>
  </si>
  <si>
    <t>SWAP0120PCS</t>
  </si>
  <si>
    <t>APL SANJIWANI PCS</t>
  </si>
  <si>
    <t>SWAP0130</t>
  </si>
  <si>
    <t>SWAP0130PCS</t>
  </si>
  <si>
    <t>APL SARI MADU PCS</t>
  </si>
  <si>
    <t>SWAP0140</t>
  </si>
  <si>
    <t>SWAP0140PCS</t>
  </si>
  <si>
    <t>APL SEKAR SARI PCS</t>
  </si>
  <si>
    <t>SWAP0150</t>
  </si>
  <si>
    <t>SWAP0150PCS</t>
  </si>
  <si>
    <t>APL SERIBU BUNGA PCS</t>
  </si>
  <si>
    <t>SWAP0160</t>
  </si>
  <si>
    <t>SWAP0160PCS</t>
  </si>
  <si>
    <t>APL TULIP PCS</t>
  </si>
  <si>
    <t>STSW03044</t>
  </si>
  <si>
    <t>ASTUNGKARA 10 X 16</t>
  </si>
  <si>
    <t>STSW03042</t>
  </si>
  <si>
    <t>ASTUNGKARA 10 X 21</t>
  </si>
  <si>
    <t>STSW03055</t>
  </si>
  <si>
    <t>ASTUNGKARA 5,5 X 14</t>
  </si>
  <si>
    <t>STSW03054</t>
  </si>
  <si>
    <t>ASTUNGKARA 7 X 21</t>
  </si>
  <si>
    <t>STSW03052</t>
  </si>
  <si>
    <t>ASTUNGKARA 8 X 16</t>
  </si>
  <si>
    <t>STSW03053</t>
  </si>
  <si>
    <t>ASTUNGKARA 8 X 21</t>
  </si>
  <si>
    <t>STSW03051</t>
  </si>
  <si>
    <t>ASTUNGKARA 9 x 16</t>
  </si>
  <si>
    <t>STTL0300</t>
  </si>
  <si>
    <t>ASTUNGKARA TULISAN</t>
  </si>
  <si>
    <t>STPL0AT0</t>
  </si>
  <si>
    <t xml:space="preserve">ATP </t>
  </si>
  <si>
    <t>PLMA4200</t>
  </si>
  <si>
    <t xml:space="preserve">BALI BESIK </t>
  </si>
  <si>
    <t>HTS31B0</t>
  </si>
  <si>
    <t>BALL BAERING</t>
  </si>
  <si>
    <t>HTS53B0</t>
  </si>
  <si>
    <t>BEARING BUSHING</t>
  </si>
  <si>
    <t>HTS56B0</t>
  </si>
  <si>
    <t>BLOCK OUT FEEDER</t>
  </si>
  <si>
    <t>HTS60B0</t>
  </si>
  <si>
    <t>BOARD AUTO FEEDER</t>
  </si>
  <si>
    <t>000BTL01</t>
  </si>
  <si>
    <t>BOTOL 1.5 Lt</t>
  </si>
  <si>
    <t>FLCS32047</t>
  </si>
  <si>
    <t>C. S PUTU 6 X 16</t>
  </si>
  <si>
    <t>STCS34052</t>
  </si>
  <si>
    <t>C. SANAK KOMANG 8 X 16</t>
  </si>
  <si>
    <t>STCS34053</t>
  </si>
  <si>
    <t>C. SANAK KOMANG 8X 21</t>
  </si>
  <si>
    <t>STCS34055</t>
  </si>
  <si>
    <t>C. SANAK KOMANG MINI</t>
  </si>
  <si>
    <t>STCS32052</t>
  </si>
  <si>
    <t>C. SANAK PUTU 8 X 16</t>
  </si>
  <si>
    <t>STCS32053</t>
  </si>
  <si>
    <t>C. SANAK PUTU 8X 21</t>
  </si>
  <si>
    <t>STCS32055</t>
  </si>
  <si>
    <t>C. SANAK PUTU MINI</t>
  </si>
  <si>
    <t>FLCS33047</t>
  </si>
  <si>
    <t>FLCS35047</t>
  </si>
  <si>
    <t>FLCS34047</t>
  </si>
  <si>
    <t>STCS33052</t>
  </si>
  <si>
    <t>STCS33053</t>
  </si>
  <si>
    <t>C.SANAK KADEK 8X 21</t>
  </si>
  <si>
    <t>STCS33055</t>
  </si>
  <si>
    <t>C.SANAK KADEK MINI</t>
  </si>
  <si>
    <t>STCS35052</t>
  </si>
  <si>
    <t>STCS35053</t>
  </si>
  <si>
    <t>STCS35055</t>
  </si>
  <si>
    <t>C.SANAK KETUT MINI</t>
  </si>
  <si>
    <t>STSW04044</t>
  </si>
  <si>
    <t>CEMPAKA 10 X 16</t>
  </si>
  <si>
    <t>STSW04042</t>
  </si>
  <si>
    <t>CEMPAKA 10 X 21</t>
  </si>
  <si>
    <t>STSW04055</t>
  </si>
  <si>
    <t>CEMPAKA 5,5 X 14</t>
  </si>
  <si>
    <t>STSW04054</t>
  </si>
  <si>
    <t>CEMPAKA 7 X 21</t>
  </si>
  <si>
    <t>STSW04052</t>
  </si>
  <si>
    <t>CEMPAKA 8 X 16</t>
  </si>
  <si>
    <t>STSW04053</t>
  </si>
  <si>
    <t>CEMPAKA 8 X 21</t>
  </si>
  <si>
    <t>STSW04051</t>
  </si>
  <si>
    <t>CEMPAKA 9 X 16</t>
  </si>
  <si>
    <t>STTL0400</t>
  </si>
  <si>
    <t>CEMPAKA TULISAN</t>
  </si>
  <si>
    <t>STSW05042</t>
  </si>
  <si>
    <t>CENDANA 10 X 21</t>
  </si>
  <si>
    <t>STSW05055</t>
  </si>
  <si>
    <t>CENDANA 5,5 X 14</t>
  </si>
  <si>
    <t>STSW05054</t>
  </si>
  <si>
    <t>CENDANA 7 X 21</t>
  </si>
  <si>
    <t>STSW05052</t>
  </si>
  <si>
    <t>CENDANA 8 X 16</t>
  </si>
  <si>
    <t>STSW05053</t>
  </si>
  <si>
    <t>CENDANA 8 X 21</t>
  </si>
  <si>
    <t>STSW05051</t>
  </si>
  <si>
    <t>CENDANA 9 X 16</t>
  </si>
  <si>
    <t>STTL0500</t>
  </si>
  <si>
    <t>CENDANA TULISAN</t>
  </si>
  <si>
    <t>CRRT0190</t>
  </si>
  <si>
    <t>CEREMONY</t>
  </si>
  <si>
    <t>PLCR1900</t>
  </si>
  <si>
    <t xml:space="preserve">CEREMONY BHAKTI </t>
  </si>
  <si>
    <t>PLASTIK</t>
  </si>
  <si>
    <t>CRRT0190PCS</t>
  </si>
  <si>
    <t>CEREMONY BHAKTI PCS</t>
  </si>
  <si>
    <t>CRRT0200</t>
  </si>
  <si>
    <t>PLCR2000</t>
  </si>
  <si>
    <t xml:space="preserve">CEREMONY CHANDAN </t>
  </si>
  <si>
    <t>CRRT0200PCS</t>
  </si>
  <si>
    <t>CEREMONY CHANDAN PCS</t>
  </si>
  <si>
    <t>CRRT0220</t>
  </si>
  <si>
    <t>PLCR2200</t>
  </si>
  <si>
    <t xml:space="preserve">CEREMONY JAGADHITA </t>
  </si>
  <si>
    <t>CRRT0220PCS</t>
  </si>
  <si>
    <t>CEREMONY JAGADHITA PCS</t>
  </si>
  <si>
    <t>CRRT0210</t>
  </si>
  <si>
    <t>PLCR0600</t>
  </si>
  <si>
    <t xml:space="preserve">CEREMONY JASMINE </t>
  </si>
  <si>
    <t>CRRT0210PCS</t>
  </si>
  <si>
    <t>CEREMONY JASMINE PCS</t>
  </si>
  <si>
    <t>CRRT0240</t>
  </si>
  <si>
    <t>PLCR2400</t>
  </si>
  <si>
    <t xml:space="preserve">CEREMONY MAHAPUTRA </t>
  </si>
  <si>
    <t>CRRT0240PCS</t>
  </si>
  <si>
    <t>CEREMONY MAHAPUTRA PCS</t>
  </si>
  <si>
    <t>CRMN0040</t>
  </si>
  <si>
    <t>CRMN0040PCS</t>
  </si>
  <si>
    <t>CEREMONY MINI CHAMPACA PCS</t>
  </si>
  <si>
    <t>CRMN0060</t>
  </si>
  <si>
    <t>CRMN0060PCS</t>
  </si>
  <si>
    <t>CEREMONY MINI JASMINE PCS</t>
  </si>
  <si>
    <t>CRMN0130</t>
  </si>
  <si>
    <t>CRMN0130PCS</t>
  </si>
  <si>
    <t>CEREMONY MINI SARI MADU PCS</t>
  </si>
  <si>
    <t>CRRT0230</t>
  </si>
  <si>
    <t>PLCR2300</t>
  </si>
  <si>
    <t xml:space="preserve">CEREMONY MOKSHA </t>
  </si>
  <si>
    <t>CRRT0230PCS</t>
  </si>
  <si>
    <t>CEREMONY MOKSHA PCS</t>
  </si>
  <si>
    <t>CRRT0250</t>
  </si>
  <si>
    <t>PLCR2500</t>
  </si>
  <si>
    <t xml:space="preserve">CEREMONY SRADHA </t>
  </si>
  <si>
    <t>CRRT0250PCS</t>
  </si>
  <si>
    <t>CEREMONY SRADHA PCS</t>
  </si>
  <si>
    <t>CRRT0260</t>
  </si>
  <si>
    <t>PLCR2600</t>
  </si>
  <si>
    <t xml:space="preserve">CEREMONY SWARGA </t>
  </si>
  <si>
    <t>CRRT0260PCS</t>
  </si>
  <si>
    <t>CEREMONY SWARGA PCS</t>
  </si>
  <si>
    <t>PLCM0400</t>
  </si>
  <si>
    <t xml:space="preserve">CERMIN CEMPAKA </t>
  </si>
  <si>
    <t>PLCM0600</t>
  </si>
  <si>
    <t xml:space="preserve">CERMIN JASMINE </t>
  </si>
  <si>
    <t>PLCM1300</t>
  </si>
  <si>
    <t xml:space="preserve">CERMIN SARI MADHU </t>
  </si>
  <si>
    <t>HTS35B0</t>
  </si>
  <si>
    <t>CLAMP</t>
  </si>
  <si>
    <t>HTS49B0</t>
  </si>
  <si>
    <t>COMPRES POWDER 18</t>
  </si>
  <si>
    <t>HTS14A0</t>
  </si>
  <si>
    <t>CONECTING ROAD</t>
  </si>
  <si>
    <t>HTS47B0</t>
  </si>
  <si>
    <t>DISK TOOTHIPICK</t>
  </si>
  <si>
    <t>HTS21B0</t>
  </si>
  <si>
    <t>DIVE BEARINGS</t>
  </si>
  <si>
    <t>DPSW122J0</t>
  </si>
  <si>
    <t>DULEK 2 JAM SANJIWANI</t>
  </si>
  <si>
    <t>ATP9P.163.5H</t>
  </si>
  <si>
    <t>DUPA 16 ATP CEREMONY KAKI HITAM 3.5</t>
  </si>
  <si>
    <t>Panjang 16</t>
  </si>
  <si>
    <t>ATP9P.163.0H</t>
  </si>
  <si>
    <t>DUPA 16 ATP CERMIN</t>
  </si>
  <si>
    <t>ATP27P.163.5B</t>
  </si>
  <si>
    <t>DUPA 16 ATP NATURAL 2 3.5</t>
  </si>
  <si>
    <t>ATP38P.163.5B</t>
  </si>
  <si>
    <t>DUPA 16 ATP NATURAL 3 3.5</t>
  </si>
  <si>
    <t>ATP2P.163.2B</t>
  </si>
  <si>
    <t>DUPA 16 ATP NATURAL 3.2</t>
  </si>
  <si>
    <t>ATP2P.163.5B</t>
  </si>
  <si>
    <t>DUPA 16 ATP NATURAL 3.5</t>
  </si>
  <si>
    <t>ATP3P.163.2C</t>
  </si>
  <si>
    <t>DUPA 16 ATP PEKAT 3.2</t>
  </si>
  <si>
    <t>ATP3P.163.5C</t>
  </si>
  <si>
    <t>DUPA 16 ATP PEKAT 3.5</t>
  </si>
  <si>
    <t>ATP9P.175.0KH</t>
  </si>
  <si>
    <t>DUPA 17 HITAM KAKI HITAM 5.0</t>
  </si>
  <si>
    <t>Panjang 17</t>
  </si>
  <si>
    <t>AP1P.223.2A</t>
  </si>
  <si>
    <t>DUPA 22 AP 3.2</t>
  </si>
  <si>
    <t>Panjang 22</t>
  </si>
  <si>
    <t>AP1P.223.8A</t>
  </si>
  <si>
    <t>DUPA 22 AP 3.8</t>
  </si>
  <si>
    <t>AP1P.223.5F</t>
  </si>
  <si>
    <t>DUPA 22 AP HIJAU 3.5</t>
  </si>
  <si>
    <t>AP8P.223.2H</t>
  </si>
  <si>
    <t>DUPA 22 AP HITAM 3.2</t>
  </si>
  <si>
    <t>AP8P.223.5H</t>
  </si>
  <si>
    <t>AP1P.223.5E</t>
  </si>
  <si>
    <t>DUPA 22 AP KUNING 3.5</t>
  </si>
  <si>
    <t>AP1P.223.5EKE</t>
  </si>
  <si>
    <t>DUPA 22 AP KUNING KK 3.5</t>
  </si>
  <si>
    <t>AP1P.223.5D</t>
  </si>
  <si>
    <t>DUPA 22 AP MERAH 3.5</t>
  </si>
  <si>
    <t>AP1P.223.5DKD</t>
  </si>
  <si>
    <t>DUPA 22 AP MERAH KM 3.5</t>
  </si>
  <si>
    <t>AP5P.223.2B</t>
  </si>
  <si>
    <t>DUPA 22 AP SS1 3.2</t>
  </si>
  <si>
    <t>AP5P.223.5B</t>
  </si>
  <si>
    <t>DUPA 22 AP SS1 3.5</t>
  </si>
  <si>
    <t>AP6P.223.5D</t>
  </si>
  <si>
    <t>DUPA 22 AP SS1 MERAH 3.5</t>
  </si>
  <si>
    <t>AP1P.223.5G</t>
  </si>
  <si>
    <t>DUPA 22 AP UNGU 3.5</t>
  </si>
  <si>
    <t>ATP7P.223.2F</t>
  </si>
  <si>
    <t>DUPA 22 ATP HIJAU 3.2</t>
  </si>
  <si>
    <t>ATP8P.223.2H</t>
  </si>
  <si>
    <t>DUPA 22 ATP HITAM 3.2</t>
  </si>
  <si>
    <t>ATP9P.223.0HKF</t>
  </si>
  <si>
    <t>DUPA 22 ATP HKH</t>
  </si>
  <si>
    <t>ATP9P.223.0HKE</t>
  </si>
  <si>
    <t>DUPA 22 ATP HKK</t>
  </si>
  <si>
    <t>ATP9P.223.0HKD</t>
  </si>
  <si>
    <t>DUPA 22 ATP HKM</t>
  </si>
  <si>
    <t>ATP9P.223.0HKA</t>
  </si>
  <si>
    <t>DUPA 22 ATP HKP</t>
  </si>
  <si>
    <t>ATP7P.223.2D</t>
  </si>
  <si>
    <t>DUPA 22 ATP MERAH 3.2</t>
  </si>
  <si>
    <t>ATP27P.223.5B</t>
  </si>
  <si>
    <t>DUPA 22 ATP NATURAL 2 3.5</t>
  </si>
  <si>
    <t>ATP38P.223.2B</t>
  </si>
  <si>
    <t>DUPA 22 ATP NATURAL 3 3.2</t>
  </si>
  <si>
    <t>ATP38P.223.5B</t>
  </si>
  <si>
    <t>DUPA 22 ATP NATURAL 3 3.5</t>
  </si>
  <si>
    <t>ATP2P.223.5B</t>
  </si>
  <si>
    <t>DUPA 22 ATP NATURAL 3.5</t>
  </si>
  <si>
    <t>ATP2P.224.0B</t>
  </si>
  <si>
    <t>DUPA 22 ATP NATURAL 4.0</t>
  </si>
  <si>
    <t>ATP2P.224.0CKE</t>
  </si>
  <si>
    <t>DUPA 22 ATP NATURAL KK 4.0</t>
  </si>
  <si>
    <t>ATP4P.225.0C</t>
  </si>
  <si>
    <t>DUPA 22 ATP PEKAT 2 JAM 5.0</t>
  </si>
  <si>
    <t>ATP3P.223.2C</t>
  </si>
  <si>
    <t>DUPA 22 ATP PEKAT 3.2</t>
  </si>
  <si>
    <t>ATP3P.223.2CRKN</t>
  </si>
  <si>
    <t>DUPA 22 ATP PEKAT 3.2 RKN</t>
  </si>
  <si>
    <t>ATP3P.223.5C</t>
  </si>
  <si>
    <t>DUPA 22 ATP PEKAT 3.5</t>
  </si>
  <si>
    <t>ATP3P.223.5CKE</t>
  </si>
  <si>
    <t>DUPA 22 ATP PEKAT KK 3.5</t>
  </si>
  <si>
    <t>ATP3P.224.0CKE</t>
  </si>
  <si>
    <t>DUPA 22 ATP PEKAT KK 4.0</t>
  </si>
  <si>
    <t>ATP3P.223.5CKD</t>
  </si>
  <si>
    <t>DUPA 22 ATP PEKAT KM 3.5</t>
  </si>
  <si>
    <t>ATP3P.223.2L</t>
  </si>
  <si>
    <t>DUPA 22 ATP PEKAT SS 3.2</t>
  </si>
  <si>
    <t>ATP1P.223.2A</t>
  </si>
  <si>
    <t>DUPA 22 ATP PUTIH 3.2</t>
  </si>
  <si>
    <t>ATP003P.223.2C</t>
  </si>
  <si>
    <t>DUPA 22 ATP SS1 3.5 BATOK</t>
  </si>
  <si>
    <t>ATP003P.223.5C</t>
  </si>
  <si>
    <t>DUPA 22 ATP SS1 3.5 BATOK KK</t>
  </si>
  <si>
    <t>ATP11P.223.5B</t>
  </si>
  <si>
    <t>DUPA 22 GAHARU 3.5</t>
  </si>
  <si>
    <t>ATP9P.223.0HKFRKN</t>
  </si>
  <si>
    <t>DUPA 22 HKH RKN</t>
  </si>
  <si>
    <t>ATP9P.223.0HKERKN</t>
  </si>
  <si>
    <t>DUPA 22 HKK RKN</t>
  </si>
  <si>
    <t>ATP9P.223.0HKDRKN</t>
  </si>
  <si>
    <t>DUPA 22 HKM RKN</t>
  </si>
  <si>
    <t>ATP9P.223.0HKPRKN</t>
  </si>
  <si>
    <t>DUPA 22 HKP RKN</t>
  </si>
  <si>
    <t>ATP31P.223.5E</t>
  </si>
  <si>
    <t>DUPA 22 KUNYIT 3.5</t>
  </si>
  <si>
    <t>ATP30P.223.5B</t>
  </si>
  <si>
    <t>DUPA 22 MENYAN 3.5</t>
  </si>
  <si>
    <t>ATP16P.223.2B</t>
  </si>
  <si>
    <t>DUPA 22 NATURAL KADEK</t>
  </si>
  <si>
    <t>ATP18P.223.2B</t>
  </si>
  <si>
    <t>DUPA 22 NATURAL KETUT</t>
  </si>
  <si>
    <t>ATP17P.223.2B</t>
  </si>
  <si>
    <t>DUPA 22 NATURAL KOMANG</t>
  </si>
  <si>
    <t>ATP13P.223.2B</t>
  </si>
  <si>
    <t>DUPA 22 NATURAL NENGAH</t>
  </si>
  <si>
    <t>ATP14P.223.2B</t>
  </si>
  <si>
    <t>DUPA 22 NATURAL NYOMAN</t>
  </si>
  <si>
    <t>ATP15P.223.2B</t>
  </si>
  <si>
    <t>DUPA 22 NATURAL PUTU</t>
  </si>
  <si>
    <t>ATP12P.223.2B</t>
  </si>
  <si>
    <t>DUPA 22 NATURAL WAYAN</t>
  </si>
  <si>
    <t>AP5P.224.4B</t>
  </si>
  <si>
    <t>DUPA 22 PREMIUM</t>
  </si>
  <si>
    <t>ATP2P.263.0B</t>
  </si>
  <si>
    <t>DUPA 26 ATP NATURAL 3.0</t>
  </si>
  <si>
    <t>Panjang 26</t>
  </si>
  <si>
    <t>ATP3P.263.0C</t>
  </si>
  <si>
    <t>DUPA 26 ATP PEKAT 3.0</t>
  </si>
  <si>
    <t>AP1P.283.2A</t>
  </si>
  <si>
    <t>DUPA 28 AP 3.2</t>
  </si>
  <si>
    <t>Panjang 28</t>
  </si>
  <si>
    <t>AP1P.223.5A</t>
  </si>
  <si>
    <t>DUPA 28 AP 3.5</t>
  </si>
  <si>
    <t>AP1P.283.8A</t>
  </si>
  <si>
    <t>DUPA 28 AP 3.8</t>
  </si>
  <si>
    <t>AP1P.224.0A</t>
  </si>
  <si>
    <t>DUPA 28 AP 4.0</t>
  </si>
  <si>
    <t>AP1P.283.2F</t>
  </si>
  <si>
    <t>DUPA 28 AP HIJAU 3.2</t>
  </si>
  <si>
    <t>AP1P.283.5F</t>
  </si>
  <si>
    <t>DUPA 28 AP HIJAU 3.5</t>
  </si>
  <si>
    <t>AP1P.283.5FKF</t>
  </si>
  <si>
    <t>DUPA 28 AP HIJAU KH 3.5</t>
  </si>
  <si>
    <t>AP8P.283.2H</t>
  </si>
  <si>
    <t>DUPA 28 AP HITAM 3.2</t>
  </si>
  <si>
    <t>DUPA 28 AP HITAM 3.5</t>
  </si>
  <si>
    <t>AP1P.283.5E</t>
  </si>
  <si>
    <t>DUPA 28 AP KUNING 3.5</t>
  </si>
  <si>
    <t>AP1P.283.2D</t>
  </si>
  <si>
    <t>DUPA 28 AP MERAH 3.2</t>
  </si>
  <si>
    <t>AP1P.283.5D</t>
  </si>
  <si>
    <t>DUPA 28 AP MERAH 3.5</t>
  </si>
  <si>
    <t>AP1P.283.5DKD</t>
  </si>
  <si>
    <t>DUPA 28 AP MERAH KM 3.5</t>
  </si>
  <si>
    <t>AP5P.283.5B</t>
  </si>
  <si>
    <t>DUPA 28 AP NATURAL 3.5</t>
  </si>
  <si>
    <t>AP5P.283.8B</t>
  </si>
  <si>
    <t>DUPA 28 AP NATURAL 3.8</t>
  </si>
  <si>
    <t>AP30P.283.8H</t>
  </si>
  <si>
    <t>DUPA 28 AP NATURAL HITAM 3.8</t>
  </si>
  <si>
    <t>AP5P.283.2B</t>
  </si>
  <si>
    <t>DUPA 28 AP SS1 3.2</t>
  </si>
  <si>
    <t>AP6P.283.2D</t>
  </si>
  <si>
    <t>DUPA 28 AP SS1 MERAH 3.2</t>
  </si>
  <si>
    <t>AP1P.283.5G</t>
  </si>
  <si>
    <t>DUPA 28 AP UNGU 3.5</t>
  </si>
  <si>
    <t>ATP22P.284.4J</t>
  </si>
  <si>
    <t>DUPA 28 ATP AYUR HERBAL 2 JAM</t>
  </si>
  <si>
    <t>ATP7P.283.2F</t>
  </si>
  <si>
    <t>DUPA 28 ATP HIJAU 3.2</t>
  </si>
  <si>
    <t>ATP7P.283.2FKF</t>
  </si>
  <si>
    <t>DUPA 28 ATP HIJAU KH 3.2</t>
  </si>
  <si>
    <t>ATP8P.283.5H</t>
  </si>
  <si>
    <t>DUPA 28 ATP HITAM 3.5</t>
  </si>
  <si>
    <t>ATP7P.283.2E</t>
  </si>
  <si>
    <t>DUPA 28 ATP KUNING 3.2</t>
  </si>
  <si>
    <t>ATP7P.283.2D</t>
  </si>
  <si>
    <t>DUPA 28 ATP MERAH 3.2</t>
  </si>
  <si>
    <t>ATP7P.283.2DKD</t>
  </si>
  <si>
    <t>DUPA 28 ATP MERAH KM 3.2</t>
  </si>
  <si>
    <t>ATP27P.283.2B</t>
  </si>
  <si>
    <t>DUPA 28 ATP NATURAL 2 3.2</t>
  </si>
  <si>
    <t>ATP27P.283.5B</t>
  </si>
  <si>
    <t>DUPA 28 ATP NATURAL 2 3.5</t>
  </si>
  <si>
    <t>ATP38P.283.2B</t>
  </si>
  <si>
    <t>DUPA 28 ATP NATURAL 3 3.2</t>
  </si>
  <si>
    <t>ATP38P.283.5B</t>
  </si>
  <si>
    <t>DUPA 28 ATP NATURAL 3 3.5</t>
  </si>
  <si>
    <t>ATP2P.283.2B</t>
  </si>
  <si>
    <t>DUPA 28 ATP NATURAL 3.2</t>
  </si>
  <si>
    <t>ATP2P.283.5B</t>
  </si>
  <si>
    <t>DUPA 28 ATP NATURAL 3.5</t>
  </si>
  <si>
    <t>ATP2P283.8B</t>
  </si>
  <si>
    <t>DUPA 28 ATP NATURAL 3.8</t>
  </si>
  <si>
    <t>ATP2P.285.0B</t>
  </si>
  <si>
    <t>DUPA 28 ATP PEKAT 2 JAM HERBAL</t>
  </si>
  <si>
    <t>ATP3P.283.2C</t>
  </si>
  <si>
    <t>DUPA 28 ATP PEKAT 3.2</t>
  </si>
  <si>
    <t>ATP3P.283.2CS</t>
  </si>
  <si>
    <t>DUPA 28 ATP PEKAT 3.2 PD 22.5CM (SAMPEL)</t>
  </si>
  <si>
    <t>ATP3P.283.2C PS</t>
  </si>
  <si>
    <t>DUPA 28 ATP PEKAT 3.2 PS</t>
  </si>
  <si>
    <t>ATP3P.283.2CRKN</t>
  </si>
  <si>
    <t>DUPA 28 ATP PEKAT 3.2 RKN</t>
  </si>
  <si>
    <t>ATP3P.283.5C</t>
  </si>
  <si>
    <t>DUPA 28 ATP PEKAT 3.5</t>
  </si>
  <si>
    <t>ATP3P.283.8C</t>
  </si>
  <si>
    <t>DUPA 28 ATP PEKAT 3.8</t>
  </si>
  <si>
    <t>ATP3P.283.5CKE</t>
  </si>
  <si>
    <t>DUPA 28 ATP PEKAT KK 3.5</t>
  </si>
  <si>
    <t>ATP3P.283.2L</t>
  </si>
  <si>
    <t>DUPA 28 ATP PEKAT SS 3.2</t>
  </si>
  <si>
    <t>ATP1P.283.5A2</t>
  </si>
  <si>
    <t>DUPA 28 ATP PUTIH 2 3.5</t>
  </si>
  <si>
    <t>ATP1P.283.8A2</t>
  </si>
  <si>
    <t>DUPA 28 ATP PUTIH 2 3.8</t>
  </si>
  <si>
    <t>ATP1P.283.2A</t>
  </si>
  <si>
    <t>DUPA 28 ATP PUTIH 3.2</t>
  </si>
  <si>
    <t>ATP003P.283.2C</t>
  </si>
  <si>
    <t>DUPA 28 ATP SS1 3.2 BATOK</t>
  </si>
  <si>
    <t>ATP003P.283.5C</t>
  </si>
  <si>
    <t>DUPA 28 ATP SS1 3.2 BATOK KK</t>
  </si>
  <si>
    <t>ATP7P.283.2G</t>
  </si>
  <si>
    <t>DUPA 28 ATP UNGU 3.2</t>
  </si>
  <si>
    <t>ATP37P.283.5B</t>
  </si>
  <si>
    <t>DUPA 28 FGO CENDANA 3.5</t>
  </si>
  <si>
    <t>ATP33P.283.5B</t>
  </si>
  <si>
    <t>DUPA 28 FGO JEMPIRING 3.5</t>
  </si>
  <si>
    <t>ATP35P.283.5B</t>
  </si>
  <si>
    <t>DUPA 28 FGO MADU 3.5</t>
  </si>
  <si>
    <t>ATP34P.283.5B</t>
  </si>
  <si>
    <t>DUPA 28 FGO MAIDEN 3.5</t>
  </si>
  <si>
    <t>ATP36P.283.5B</t>
  </si>
  <si>
    <t>DUPA 28 FGO MOKSA 3.5</t>
  </si>
  <si>
    <t>ATP32P.283.5B</t>
  </si>
  <si>
    <t>DUPA 28 FGO SAI FLORA 3.5</t>
  </si>
  <si>
    <t>ATP11P.283.5B</t>
  </si>
  <si>
    <t>DUPA 28 GAHARU 3.5</t>
  </si>
  <si>
    <t>ATP11P.284.0B</t>
  </si>
  <si>
    <t>DUPA 28 GAHARU 4.0</t>
  </si>
  <si>
    <t>ATP31P.284.0E</t>
  </si>
  <si>
    <t>DUPA 28 KUNYIT 4.0</t>
  </si>
  <si>
    <t>ATP30P.284.0B</t>
  </si>
  <si>
    <t>DUPA 28 MENYAN 4.0</t>
  </si>
  <si>
    <t>ATP12P.283.2B</t>
  </si>
  <si>
    <t>DUPA 28 NATURAL WAYAN</t>
  </si>
  <si>
    <t>ATP10P.283.5H</t>
  </si>
  <si>
    <t>DUPA 28 PASUPATI HITAM 3.5</t>
  </si>
  <si>
    <t>ATP10P.283.5D</t>
  </si>
  <si>
    <t>DUPA 28 PASUPATI MERAH 3.5</t>
  </si>
  <si>
    <t>AP5P.284.4B</t>
  </si>
  <si>
    <t>DUPA 28 PREMIUM</t>
  </si>
  <si>
    <t>AP30P.284.4H</t>
  </si>
  <si>
    <t>DUPA 28 PREMIUM HITAM</t>
  </si>
  <si>
    <t>AP1P.284.4EKE</t>
  </si>
  <si>
    <t>DUPA 28 PREMIUM KK</t>
  </si>
  <si>
    <t>AP1P.323.2A</t>
  </si>
  <si>
    <t>DUPA 32 AP 3.2</t>
  </si>
  <si>
    <t>Panjang 32</t>
  </si>
  <si>
    <t>AP1P.323.5A</t>
  </si>
  <si>
    <t>DUPA 32 AP 3.5</t>
  </si>
  <si>
    <t>AP1P.323.8A</t>
  </si>
  <si>
    <t>DUPA 32 AP 3.8</t>
  </si>
  <si>
    <t>AP1P.324.0A</t>
  </si>
  <si>
    <t>DUPA 32 AP 4.0</t>
  </si>
  <si>
    <t>AP1P.323.5F</t>
  </si>
  <si>
    <t>DUPA 32 AP HIJAU 3.5</t>
  </si>
  <si>
    <t>AP1P.323.5FKF</t>
  </si>
  <si>
    <t>DUPA 32 AP HIJAU KH 3.5</t>
  </si>
  <si>
    <t>AP8P.323.2H</t>
  </si>
  <si>
    <t>DUPA 32 AP HITAM 3.2</t>
  </si>
  <si>
    <t>AP8P.323.5H</t>
  </si>
  <si>
    <t>DUPA 32 AP HITAM 3.5</t>
  </si>
  <si>
    <t>AP1P.323.5E</t>
  </si>
  <si>
    <t>DUPA 32 AP KUNING 3.5</t>
  </si>
  <si>
    <t>AP1P.323.5D</t>
  </si>
  <si>
    <t>DUPA 32 AP MERAH 3.5</t>
  </si>
  <si>
    <t>AP1P.323.5DKD</t>
  </si>
  <si>
    <t>DUPA 32 AP MERAH KM 3.5</t>
  </si>
  <si>
    <t>AP5P.323.8B</t>
  </si>
  <si>
    <t>DUPA 32 AP NATURAL 3.8</t>
  </si>
  <si>
    <t>AP30P.323.8H</t>
  </si>
  <si>
    <t>DUPA 32 AP NATURAL HITAM 3.8</t>
  </si>
  <si>
    <t>AP5P.323.2B</t>
  </si>
  <si>
    <t>DUPA 32 AP SS1 3.2</t>
  </si>
  <si>
    <t>AP6P.323.2F</t>
  </si>
  <si>
    <t>DUPA 32 AP SS1 HIJAU 3.2</t>
  </si>
  <si>
    <t>AP6P.323.2D</t>
  </si>
  <si>
    <t>DUPA 32 AP SS1 MERAH 3.2</t>
  </si>
  <si>
    <t>ATP7P.323.2F</t>
  </si>
  <si>
    <t>DUPA 32 ATP HIJAU 3.2</t>
  </si>
  <si>
    <t>ATP7P.323.2FKF</t>
  </si>
  <si>
    <t>DUPA 32 ATP HIJAU KH 3.2</t>
  </si>
  <si>
    <t>ATP8P.323.2H</t>
  </si>
  <si>
    <t>DUPA 32 ATP HITAM 3.2</t>
  </si>
  <si>
    <t>ATP7P.323.2E</t>
  </si>
  <si>
    <t>DUPA 32 ATP KUNING 3.2</t>
  </si>
  <si>
    <t>ATP7P.323.2D</t>
  </si>
  <si>
    <t>DUPA 32 ATP MERAH 3.2</t>
  </si>
  <si>
    <t>ATP7P.323.2DKD</t>
  </si>
  <si>
    <t>DUPA 32 ATP MERAH KM 3.2</t>
  </si>
  <si>
    <t>ATP27P.323.2B</t>
  </si>
  <si>
    <t>DUPA 32 ATP NATURAL 2 3.2</t>
  </si>
  <si>
    <t>ATP27P.323.5B</t>
  </si>
  <si>
    <t>DUPA 32 ATP NATURAL 2 3.5</t>
  </si>
  <si>
    <t>ATP38P.323.2B</t>
  </si>
  <si>
    <t>DUPA 32 ATP NATURAL 3 3.2</t>
  </si>
  <si>
    <t>ATP38P.323.5B</t>
  </si>
  <si>
    <t>DUPA 32 ATP NATURAL 3 3.5</t>
  </si>
  <si>
    <t>ATP2P.323.2B</t>
  </si>
  <si>
    <t>DUPA 32 ATP NATURAL 3.2</t>
  </si>
  <si>
    <t>ATP2P.323.5B</t>
  </si>
  <si>
    <t>DUPA 32 ATP NATURAL 3.5</t>
  </si>
  <si>
    <t>ATP2P.323.8B</t>
  </si>
  <si>
    <t>DUPA 32 ATP NATURAL 3.8</t>
  </si>
  <si>
    <t>ATP3P.323.2C</t>
  </si>
  <si>
    <t>DUPA 32 ATP PEKAT 3.2</t>
  </si>
  <si>
    <t>ATP3P.323.2CS</t>
  </si>
  <si>
    <t>DUPA 32 ATP PEKAT 3.2 PD 25CM (SAMPEL)</t>
  </si>
  <si>
    <t>ATP3P.323.2CRKN</t>
  </si>
  <si>
    <t>DUPA 32 ATP PEKAT 3.2 RKN</t>
  </si>
  <si>
    <t>ATP3P.323.5C</t>
  </si>
  <si>
    <t>DUPA 32 ATP PEKAT 3.5</t>
  </si>
  <si>
    <t>ATP3P.323.8C</t>
  </si>
  <si>
    <t>DUPA 32 ATP PEKAT 3.8</t>
  </si>
  <si>
    <t>ATP3P.323.2CKF</t>
  </si>
  <si>
    <t>DUPA 32 ATP PEKAT KH 3.2</t>
  </si>
  <si>
    <t>ATP3P.323.2CKE</t>
  </si>
  <si>
    <t>DUPA 32 ATP PEKAT KK 3.2</t>
  </si>
  <si>
    <t>ATP3P.323.2CKD</t>
  </si>
  <si>
    <t>DUPA 32 ATP PEKAT KM 3.2</t>
  </si>
  <si>
    <t>ATP3P.323.2CKG</t>
  </si>
  <si>
    <t>DUPA 32 ATP PEKAT KU 3.2</t>
  </si>
  <si>
    <t>ATP1P.323.5A2</t>
  </si>
  <si>
    <t>DUPA 32 ATP PUTIH 2 3.5</t>
  </si>
  <si>
    <t>ATP1P.323.8A2</t>
  </si>
  <si>
    <t>DUPA 32 ATP PUTIH 2 3.8</t>
  </si>
  <si>
    <t>ATP1P.323.2A</t>
  </si>
  <si>
    <t>DUPA 32 ATP PUTIH 3.2</t>
  </si>
  <si>
    <t>ATP1P.323.5A</t>
  </si>
  <si>
    <t>DUPA 32 ATP PUTIH 3.5</t>
  </si>
  <si>
    <t>ATP003P.323.2C</t>
  </si>
  <si>
    <t>DUPA 32 ATP SS1 3.2 BATOK</t>
  </si>
  <si>
    <t>ATP003P.323.5C</t>
  </si>
  <si>
    <t>DUPA 32 ATP SS1 BATOK 3.2 KK</t>
  </si>
  <si>
    <t>ATP7P.323.2G</t>
  </si>
  <si>
    <t>DUPA 32 ATP UNGU 3.2</t>
  </si>
  <si>
    <t>ATP11P.323.5B</t>
  </si>
  <si>
    <t>DUPA 32 GAHARU 3.5</t>
  </si>
  <si>
    <t>ATP12P.323.2B</t>
  </si>
  <si>
    <t>DUPA 32 NATURAL WAYAN</t>
  </si>
  <si>
    <t>AP23P.324.4B</t>
  </si>
  <si>
    <t>DUPA 32 PREMIUM</t>
  </si>
  <si>
    <t>ATP22P.397.0J</t>
  </si>
  <si>
    <t>DUPA 39 ATP AYUR HERBAL 4 JAM</t>
  </si>
  <si>
    <t>Panjang 39</t>
  </si>
  <si>
    <t>ATP3P.393.2C</t>
  </si>
  <si>
    <t>DUPA 39 ATP PEKAT 3.2</t>
  </si>
  <si>
    <t>ATP4P.397.0C</t>
  </si>
  <si>
    <t>DUPA 39 ATP PEKAT 5 JAM</t>
  </si>
  <si>
    <t>ATP25P.397.0J</t>
  </si>
  <si>
    <t>DUPA 39 ATP PEKAT 5 JAM HERBAL</t>
  </si>
  <si>
    <t>SWKT0340</t>
  </si>
  <si>
    <t>SWKT0340PCS</t>
  </si>
  <si>
    <t>DUPA NATURAL KADEK PCS</t>
  </si>
  <si>
    <t>SWKT0360</t>
  </si>
  <si>
    <t>SWKT0360PCS</t>
  </si>
  <si>
    <t>DUPA NATURAL KETUT PCS</t>
  </si>
  <si>
    <t>SWKT0350</t>
  </si>
  <si>
    <t>SWKT0350PCS</t>
  </si>
  <si>
    <t>DUPA NATURAL KOMANG PCS</t>
  </si>
  <si>
    <t>SWKT0380</t>
  </si>
  <si>
    <t>DUPA NATURAL NENGAH</t>
  </si>
  <si>
    <t>SWKT0380PCS</t>
  </si>
  <si>
    <t>DUPA NATURAL NENGAH PCS</t>
  </si>
  <si>
    <t>SWKT0390</t>
  </si>
  <si>
    <t>SWKT0390PCS</t>
  </si>
  <si>
    <t>DUPA NATURAL NYOMAN PCS</t>
  </si>
  <si>
    <t>SWKT0330</t>
  </si>
  <si>
    <t>SWKT0330PCS</t>
  </si>
  <si>
    <t>DUPA NATURAL PUTU PCS</t>
  </si>
  <si>
    <t>SWKT0370</t>
  </si>
  <si>
    <t>SWKT0370PCS</t>
  </si>
  <si>
    <t>DUPA NATURAL WAYAN PCS</t>
  </si>
  <si>
    <t>SWPS0430PCS</t>
  </si>
  <si>
    <t>DUPA PASUPATI AMERTA DEWA PCS</t>
  </si>
  <si>
    <t>SWPS0430</t>
  </si>
  <si>
    <t>BOX</t>
  </si>
  <si>
    <t>SWPS0440</t>
  </si>
  <si>
    <t>SWPS0440PCS</t>
  </si>
  <si>
    <t>DUPA PASUPATI SURYA KENCANA PCS</t>
  </si>
  <si>
    <t>SC01PP17P17SSCHPCS</t>
  </si>
  <si>
    <t>DUPA SIXTH SCENSE</t>
  </si>
  <si>
    <t>SIXTH SCENSE</t>
  </si>
  <si>
    <t>DPSW052J0</t>
  </si>
  <si>
    <t>DUPLEK  CENDANA 2 JAM 0,7X6X31</t>
  </si>
  <si>
    <t>DPSW062J0</t>
  </si>
  <si>
    <t>DUPLEK 2 JAM JASMIN</t>
  </si>
  <si>
    <t>DPSW01KP0</t>
  </si>
  <si>
    <t>DUPLEK A.TERAPY K. BESAR 3,3X14,5X32</t>
  </si>
  <si>
    <t>DPSW02KP0</t>
  </si>
  <si>
    <t>DUPLEK ABHIKYA K. BESAR 3,3X14,5X32</t>
  </si>
  <si>
    <t>DPSW032J0</t>
  </si>
  <si>
    <t>DPNT48NT0</t>
  </si>
  <si>
    <t>DUPLEK BALI NATURAL AMPLOP 6,3X24</t>
  </si>
  <si>
    <t>DPSW055J0</t>
  </si>
  <si>
    <t>DUPLEK CENDANA  5 JAM 1X6X41,3</t>
  </si>
  <si>
    <t>DPSW05PCL0</t>
  </si>
  <si>
    <t>DUPLEK CENDANA POUCH</t>
  </si>
  <si>
    <t>DP0412J0</t>
  </si>
  <si>
    <t>DUPLEK GOVINDA  AMPLOP 5,5X30,5</t>
  </si>
  <si>
    <t>DPSW172J0</t>
  </si>
  <si>
    <t>DUPLEK JAGADHITA 2 JAM  0,7X6X31</t>
  </si>
  <si>
    <t>DPSW17KP0</t>
  </si>
  <si>
    <t>DUPLEK JAGADHITA PREMIUM 2X5,5X27,5</t>
  </si>
  <si>
    <t>DPSW06KP0</t>
  </si>
  <si>
    <t>DUPLEK JASMINE K. BESAR 3,3X14,5X32</t>
  </si>
  <si>
    <t>DPNT33NT0</t>
  </si>
  <si>
    <t>DUPLEK NATURAL KADEK AMPLOP 6,3X24</t>
  </si>
  <si>
    <t>DPNT35NT0</t>
  </si>
  <si>
    <t>DUPLEK NATURAL KETUT AMPLOP 6,3X24</t>
  </si>
  <si>
    <t>DPNT34NT0</t>
  </si>
  <si>
    <t>DUPLEK NATURAL KOMANG AMPLOP 6,3X24</t>
  </si>
  <si>
    <t>DPNT37NT0</t>
  </si>
  <si>
    <t>DUPLEK NATURAL NENGAH AMPLOP 6,3X24</t>
  </si>
  <si>
    <t>DPNT38NT0</t>
  </si>
  <si>
    <t>DUPLEK NATURAL NYOMAN AMPLOP 6,3X24</t>
  </si>
  <si>
    <t>DPNT32NT0</t>
  </si>
  <si>
    <t>DUPLEK NATURAL PUTU AMPLOP 6,3X24</t>
  </si>
  <si>
    <t>DPNT36NT0</t>
  </si>
  <si>
    <t>DUPLEK NATURAL WAYAN AMPLOP 6,3X24</t>
  </si>
  <si>
    <t>DPPS47PD0</t>
  </si>
  <si>
    <t>DPPS47PL0</t>
  </si>
  <si>
    <t>DPPS46PD0</t>
  </si>
  <si>
    <t>DPPS46PL0</t>
  </si>
  <si>
    <t>DUPLEK PASUPATI S. KENCANA K. LUAR 7,3X10X33</t>
  </si>
  <si>
    <t>DPSW05PCD0</t>
  </si>
  <si>
    <t xml:space="preserve">DUPLEK POUCH CENDANA AMPLOP </t>
  </si>
  <si>
    <t>DPSW13PCD0</t>
  </si>
  <si>
    <t>DUPLEK POUCH SARI MADHU AMPLOP</t>
  </si>
  <si>
    <t>DPSW14PCD0</t>
  </si>
  <si>
    <t>DUPLEK POUCH SEKAR SARI AMPLOP</t>
  </si>
  <si>
    <t>DPSW12KP0</t>
  </si>
  <si>
    <t>DUPLEK SANJIWANI K. BESAR 3,3X14,5X32</t>
  </si>
  <si>
    <t>DPSW132J0</t>
  </si>
  <si>
    <t>DUPLEK SARI MADHU 2 JAM 0,7X6X31</t>
  </si>
  <si>
    <t>DPSW135J0</t>
  </si>
  <si>
    <t>DUPLEK SARI MADHU 5 JAM 1X6X41,3</t>
  </si>
  <si>
    <t>DPSW13PCL0</t>
  </si>
  <si>
    <t>DUPLEK SARI MADHU POUCH</t>
  </si>
  <si>
    <t>DPSW13KP0</t>
  </si>
  <si>
    <t>DUPLEK SARI MADU K. BESAR 3,3X14,5X32</t>
  </si>
  <si>
    <t>DPSW142J0</t>
  </si>
  <si>
    <t>DUPLEK SEKAR SARI 2 JAM 0,7X6X31</t>
  </si>
  <si>
    <t>DPSW145J0</t>
  </si>
  <si>
    <t>DUPLEK SEKAR SARI 5 JAM  1X6X41,3</t>
  </si>
  <si>
    <t xml:space="preserve"> DPSW14PCL0</t>
  </si>
  <si>
    <t>DUPLEK SEKAR SARI POUCH</t>
  </si>
  <si>
    <t>DPSW182J0</t>
  </si>
  <si>
    <t>DUPLEK SWASTIASTU  2 JAM  0,7X6X31</t>
  </si>
  <si>
    <t>DPSW18KP0</t>
  </si>
  <si>
    <t>DUPLEK SWASTIASTU PREMIUM 2X5,5X27,5</t>
  </si>
  <si>
    <t>DPSW16KP0</t>
  </si>
  <si>
    <t>DUPLEK TULIP K. BESAR 3,3X14,5X32</t>
  </si>
  <si>
    <t>ALLS38B0</t>
  </si>
  <si>
    <t>DYNAMO MESIN</t>
  </si>
  <si>
    <t>DPSW432J0</t>
  </si>
  <si>
    <t xml:space="preserve">Duplek 2 jam 1000 bunga </t>
  </si>
  <si>
    <t>DPSW512J0</t>
  </si>
  <si>
    <t>DPSW435J0</t>
  </si>
  <si>
    <t xml:space="preserve">Duplek 5 jam 1000 bunga </t>
  </si>
  <si>
    <t>SWEK0020PCS</t>
  </si>
  <si>
    <t>SWEK0020</t>
  </si>
  <si>
    <t>EKONOMIS ABHIKYA PACK</t>
  </si>
  <si>
    <t>SWEK0010</t>
  </si>
  <si>
    <t>EKONOMIS AROMA THERAPY PACK</t>
  </si>
  <si>
    <t>SWEK0010PCS</t>
  </si>
  <si>
    <t>SWEK0030PCS</t>
  </si>
  <si>
    <t>SWEK0030</t>
  </si>
  <si>
    <t>EKONOMIS ASTUNGKARA PACK</t>
  </si>
  <si>
    <t>SWEK0040PCS</t>
  </si>
  <si>
    <t>SWEK0040</t>
  </si>
  <si>
    <t>EKONOMIS CEMPAKA PACK</t>
  </si>
  <si>
    <t>SWEK0050PCS</t>
  </si>
  <si>
    <t>SWEK0050</t>
  </si>
  <si>
    <t>EKONOMIS CENDANA PACK</t>
  </si>
  <si>
    <t>SWEK0340</t>
  </si>
  <si>
    <t>SWEK0360</t>
  </si>
  <si>
    <t>SWEK0350</t>
  </si>
  <si>
    <t>SWEK0330</t>
  </si>
  <si>
    <t>SWEK0170PCS</t>
  </si>
  <si>
    <t>SWEK0170</t>
  </si>
  <si>
    <t>EKONOMIS JAGADHITA PACK</t>
  </si>
  <si>
    <t>SWEK0210</t>
  </si>
  <si>
    <t>SWEK0060</t>
  </si>
  <si>
    <t>EKONOMIS JASMINE PACK</t>
  </si>
  <si>
    <t>SWEK0070PCS</t>
  </si>
  <si>
    <t>SWEK0070</t>
  </si>
  <si>
    <t>EKONOMIS JEMPIRING PACK</t>
  </si>
  <si>
    <t>SWEK0080PCS</t>
  </si>
  <si>
    <t>SWEK0080</t>
  </si>
  <si>
    <t>EKONOMIS JEPUN BALI PACK</t>
  </si>
  <si>
    <t>SWEK0090PCS</t>
  </si>
  <si>
    <t>SWEK0090</t>
  </si>
  <si>
    <t>EKONOMIS LOTUS PACK</t>
  </si>
  <si>
    <t>SWEK0100PCS</t>
  </si>
  <si>
    <t>SWEK0100</t>
  </si>
  <si>
    <t>EKONOMIS NAYARA PACK</t>
  </si>
  <si>
    <t>SWEK0180</t>
  </si>
  <si>
    <t>EKONOMIS OM SWASTIASTU</t>
  </si>
  <si>
    <t>SWEK0110PCS</t>
  </si>
  <si>
    <t>SWEK0110</t>
  </si>
  <si>
    <t>EKONOMIS PUDAK PACK</t>
  </si>
  <si>
    <t>SWEK0120PCS</t>
  </si>
  <si>
    <t>SWEK0120</t>
  </si>
  <si>
    <t>EKONOMIS SANJIWANI PACK</t>
  </si>
  <si>
    <t>SWEK0130PCS</t>
  </si>
  <si>
    <t>SWEK0130</t>
  </si>
  <si>
    <t>EKONOMIS SARI MADU PACK</t>
  </si>
  <si>
    <t>SWEK0140PCS</t>
  </si>
  <si>
    <t>EKONOMIS SEKAR SARI</t>
  </si>
  <si>
    <t>SWEK0140</t>
  </si>
  <si>
    <t>EKONOMIS SEKAR SARI PACK</t>
  </si>
  <si>
    <t>SWEK0150PCS</t>
  </si>
  <si>
    <t>SWEK0470</t>
  </si>
  <si>
    <t>EKONOMIS SERIBU BUNGA PACK</t>
  </si>
  <si>
    <t>SWEK0160PCS</t>
  </si>
  <si>
    <t>SWEK0160</t>
  </si>
  <si>
    <t>EKONOMIS TULIP PACK</t>
  </si>
  <si>
    <t>PLMA2800</t>
  </si>
  <si>
    <t xml:space="preserve">ENAM TERBAIK </t>
  </si>
  <si>
    <t>ALLS27B0</t>
  </si>
  <si>
    <t>FLAT AJECTOR</t>
  </si>
  <si>
    <t>FLSW15043</t>
  </si>
  <si>
    <t>FLAYER  1000 BUNGA 11 X 21</t>
  </si>
  <si>
    <t>FLAYER</t>
  </si>
  <si>
    <t>FLSW31053</t>
  </si>
  <si>
    <t>FLAYER 1000 AROMA 8 X 21</t>
  </si>
  <si>
    <t>FLSW31052</t>
  </si>
  <si>
    <t>FLAYER 1000 AROMA 8,5 X 15</t>
  </si>
  <si>
    <t>FLSW15044</t>
  </si>
  <si>
    <t>FLAYER 1000 BUNGA 11 X 16</t>
  </si>
  <si>
    <t>FLSW15047</t>
  </si>
  <si>
    <t>FLAYER 1000 BUNGA 5,5 X 15,5</t>
  </si>
  <si>
    <t>FLSW15046</t>
  </si>
  <si>
    <t>FLAYER 1000 BUNGA 8 X 16</t>
  </si>
  <si>
    <t>FLSW15045</t>
  </si>
  <si>
    <t>FLAYER 1000 BUNGA 8 X 21</t>
  </si>
  <si>
    <t>FLSW01044</t>
  </si>
  <si>
    <t>FLAYER A.TERAPY 11 X 16</t>
  </si>
  <si>
    <t>FLSW01043</t>
  </si>
  <si>
    <t>FLAYER A.TERAPY 11 X 21</t>
  </si>
  <si>
    <t>FLSW01047</t>
  </si>
  <si>
    <t>FLAYER A.TERAPY 5,5 X 15,5</t>
  </si>
  <si>
    <t>FLSW01046</t>
  </si>
  <si>
    <t>FLAYER A.TERAPY 8 X 16</t>
  </si>
  <si>
    <t>FLSW01045</t>
  </si>
  <si>
    <t>FLAYER A.TERAPY 8 X 21</t>
  </si>
  <si>
    <t>FLSW02044</t>
  </si>
  <si>
    <t>FLAYER ABHIKYA 11 X 16</t>
  </si>
  <si>
    <t>FLSW02043</t>
  </si>
  <si>
    <t>FLAYER ABHIKYA 11 X 21</t>
  </si>
  <si>
    <t>FLSW02047</t>
  </si>
  <si>
    <t>FLSW02046</t>
  </si>
  <si>
    <t>FLAYER ABHIKYA 8 X 16</t>
  </si>
  <si>
    <t>FLSW02045</t>
  </si>
  <si>
    <t>FLAYER ABHIKYA 8 X 21</t>
  </si>
  <si>
    <t>FLSW03044</t>
  </si>
  <si>
    <t>FLAYER ASTUNGKARA 11 X 16</t>
  </si>
  <si>
    <t>FLSW03043</t>
  </si>
  <si>
    <t>FLAYER ASTUNGKARA 11 X 21</t>
  </si>
  <si>
    <t>FLSW03047</t>
  </si>
  <si>
    <t>FLAYER ASTUNGKARA 5,5 X 15,5</t>
  </si>
  <si>
    <t>FLSW03046</t>
  </si>
  <si>
    <t>FLAYER ASTUNGKARA 8 X 16</t>
  </si>
  <si>
    <t>FLSW03045</t>
  </si>
  <si>
    <t>FLAYER ASTUNGKARA 8 X 21</t>
  </si>
  <si>
    <t>FLSW04044</t>
  </si>
  <si>
    <t>FLAYER CEMPAKA 11 X 16</t>
  </si>
  <si>
    <t>FLSW04043</t>
  </si>
  <si>
    <t>FLAYER CEMPAKA 11 X 21</t>
  </si>
  <si>
    <t>FLSW04047</t>
  </si>
  <si>
    <t>FLAYER CEMPAKA 5,5 X 15,5</t>
  </si>
  <si>
    <t>FLSW04046</t>
  </si>
  <si>
    <t>FLAYER CEMPAKA 8 X 16</t>
  </si>
  <si>
    <t>FLSW04045</t>
  </si>
  <si>
    <t>FLAYER CEMPAKA 8 X 21</t>
  </si>
  <si>
    <t>FLSW05044</t>
  </si>
  <si>
    <t>FLAYER CENDANA 11 X 16</t>
  </si>
  <si>
    <t>FLSW05043</t>
  </si>
  <si>
    <t>FLAYER CENDANA 11 X 21</t>
  </si>
  <si>
    <t>FLSW05047</t>
  </si>
  <si>
    <t>FLAYER CENDANA 5,5 X 15,5</t>
  </si>
  <si>
    <t>FLSW05046</t>
  </si>
  <si>
    <t>FLAYER CENDANA 8 X 16</t>
  </si>
  <si>
    <t>FLSW05045</t>
  </si>
  <si>
    <t>FLAYER CENDANA 8 X 21</t>
  </si>
  <si>
    <t>FLDW04044</t>
  </si>
  <si>
    <t>FLAYER DEWA 108 CEMPAKA 10 X 16</t>
  </si>
  <si>
    <t>FLDW04042</t>
  </si>
  <si>
    <t>FLAYER DEWA 108 CEMPAKA 10 X 22</t>
  </si>
  <si>
    <t>FLDW04052</t>
  </si>
  <si>
    <t>FLDW04053</t>
  </si>
  <si>
    <t>FLAYER DEWA 108 CEMPAKA 8 x 21</t>
  </si>
  <si>
    <t>FLDW05044</t>
  </si>
  <si>
    <t>FLAYER DEWA 108 CENDANA 10 X 16</t>
  </si>
  <si>
    <t>FLDW05042</t>
  </si>
  <si>
    <t>FLAYER DEWA 108 CENDANA 10 X 22</t>
  </si>
  <si>
    <t>FLDW05052</t>
  </si>
  <si>
    <t>FLDW05053</t>
  </si>
  <si>
    <t>FLAYER DEWA 108 CENDANA 8 x 21</t>
  </si>
  <si>
    <t>FLDW06044</t>
  </si>
  <si>
    <t>FLAYER DEWA 108 JASMINE 10 X 16</t>
  </si>
  <si>
    <t>FLDW06042</t>
  </si>
  <si>
    <t>FLAYER DEWA 108 JASMINE 10 X 22</t>
  </si>
  <si>
    <t>FLDW06052</t>
  </si>
  <si>
    <t>FLDW06053</t>
  </si>
  <si>
    <t>FLAYER DEWA 108 JASMINE 8 x 21</t>
  </si>
  <si>
    <t>FLDW07044</t>
  </si>
  <si>
    <t>FLAYER DEWA 108 JEMPIRING 10 X 16</t>
  </si>
  <si>
    <t>FLDW07042</t>
  </si>
  <si>
    <t>FLAYER DEWA 108 JEMPIRING 10 X 22</t>
  </si>
  <si>
    <t>FLDW07053</t>
  </si>
  <si>
    <t>FLAYER DEWA 108 JEMPIRING 8 x 21</t>
  </si>
  <si>
    <t>FLDW09044</t>
  </si>
  <si>
    <t>FLAYER DEWA 108 LOTUS 10 X 16</t>
  </si>
  <si>
    <t>FLDW09042</t>
  </si>
  <si>
    <t>FLAYER DEWA 108 LOTUS 10 X 22</t>
  </si>
  <si>
    <t>FLDW09052</t>
  </si>
  <si>
    <t>FLDW09053</t>
  </si>
  <si>
    <t>FLAYER DEWA 108 LOTUS 8 x 21</t>
  </si>
  <si>
    <t>FLDW11044</t>
  </si>
  <si>
    <t>FLAYER DEWA 108 PUDAK 10 X 16</t>
  </si>
  <si>
    <t>FLDW11042</t>
  </si>
  <si>
    <t>FLAYER DEWA 108 PUDAK 10 X 22</t>
  </si>
  <si>
    <t>FLDW11052</t>
  </si>
  <si>
    <t>FLDW11053</t>
  </si>
  <si>
    <t>FLAYER DEWA 108 PUDAK 8 x 21</t>
  </si>
  <si>
    <t>FLDW13044</t>
  </si>
  <si>
    <t>FLAYER DEWA 108 SARI MADHU 10 X 16</t>
  </si>
  <si>
    <t>FLDW13042</t>
  </si>
  <si>
    <t>FLAYER DEWA 108 SARI MADHU 10 X 22</t>
  </si>
  <si>
    <t>FLDW13052</t>
  </si>
  <si>
    <t>FLAYER DEWA 108 SARI MADHU 8 x 16</t>
  </si>
  <si>
    <t>FLDW13053</t>
  </si>
  <si>
    <t>FLAYER DEWA 108 SARI MADHU 8 x 21</t>
  </si>
  <si>
    <t>FLDW16044</t>
  </si>
  <si>
    <t>FLAYER DEWA 108 TULIP 10 X 16</t>
  </si>
  <si>
    <t>FLDW16042</t>
  </si>
  <si>
    <t>FLAYER DEWA 108 TULIP 10 X 22</t>
  </si>
  <si>
    <t>FLDW16052</t>
  </si>
  <si>
    <t>FLDW16053</t>
  </si>
  <si>
    <t>FLAYER DEWA 108 TULIP 8 x 21</t>
  </si>
  <si>
    <t>FLSW17044</t>
  </si>
  <si>
    <t>FLAYER JAGADHITA 11 X 16</t>
  </si>
  <si>
    <t>FLSW17043</t>
  </si>
  <si>
    <t>FLAYER JAGADHITA 11 X 21</t>
  </si>
  <si>
    <t>FLSW17047</t>
  </si>
  <si>
    <t>FLAYER JAGADHITA 5,5 X 15,5</t>
  </si>
  <si>
    <t>FLSW17046</t>
  </si>
  <si>
    <t>FLAYER JAGADHITA 8 X 16</t>
  </si>
  <si>
    <t>FLSW17045</t>
  </si>
  <si>
    <t>FLAYER JAGADHITA 8 X 21</t>
  </si>
  <si>
    <t>FLSW06044</t>
  </si>
  <si>
    <t>FLAYER JASMINE 11 X 16</t>
  </si>
  <si>
    <t>FLSW06043</t>
  </si>
  <si>
    <t>FLAYER JASMINE 11 X 21</t>
  </si>
  <si>
    <t>FLSW06047</t>
  </si>
  <si>
    <t>FLAYER JASMINE 5,5 X 15,5</t>
  </si>
  <si>
    <t>FLSW06046</t>
  </si>
  <si>
    <t>FLAYER JASMINE 8 X 16</t>
  </si>
  <si>
    <t>FLSW06045</t>
  </si>
  <si>
    <t>FLAYER JASMINE 8 X 21</t>
  </si>
  <si>
    <t>FLSW07044</t>
  </si>
  <si>
    <t>FLAYER JEMPIRING 11 X 16</t>
  </si>
  <si>
    <t>FLSW07043</t>
  </si>
  <si>
    <t>FLAYER JEMPIRING 11 X 21</t>
  </si>
  <si>
    <t>FLSW07047</t>
  </si>
  <si>
    <t>FLAYER JEMPIRING 5,5 X 15,5</t>
  </si>
  <si>
    <t>FLSW07046</t>
  </si>
  <si>
    <t>FLAYER JEMPIRING 8 X 16</t>
  </si>
  <si>
    <t>FLSW07045</t>
  </si>
  <si>
    <t>FLAYER JEMPIRING 8 X 21</t>
  </si>
  <si>
    <t>FLSW08044</t>
  </si>
  <si>
    <t>FLAYER JEPUN 11 X 16</t>
  </si>
  <si>
    <t>FLSW08043</t>
  </si>
  <si>
    <t>FLAYER JEPUN 11 X 21</t>
  </si>
  <si>
    <t>FLSW08047</t>
  </si>
  <si>
    <t>FLAYER JEPUN 5,5 X 15,5</t>
  </si>
  <si>
    <t>FLSW08046</t>
  </si>
  <si>
    <t>FLAYER JEPUN 8 X 16</t>
  </si>
  <si>
    <t>FLSW08045</t>
  </si>
  <si>
    <t>FLAYER JEPUN 8 X 21</t>
  </si>
  <si>
    <t>FLSW09044</t>
  </si>
  <si>
    <t>FLAYER LOTUS 11 X 16</t>
  </si>
  <si>
    <t>FLSW09043</t>
  </si>
  <si>
    <t>FLAYER LOTUS 11 X 21</t>
  </si>
  <si>
    <t>FLSW09047</t>
  </si>
  <si>
    <t>FLAYER LOTUS 5,5 X 15,5</t>
  </si>
  <si>
    <t>FLSW09046</t>
  </si>
  <si>
    <t>FLAYER LOTUS 8 X 16</t>
  </si>
  <si>
    <t>FLSW09045</t>
  </si>
  <si>
    <t>FLAYER LOTUS 8 X 21</t>
  </si>
  <si>
    <t>FLMH04052</t>
  </si>
  <si>
    <t>FLAYER MH CEMPAKA 7,5 X 16</t>
  </si>
  <si>
    <t>FLMH04053</t>
  </si>
  <si>
    <t>FLAYER MH CEMPAKA 8 x 21</t>
  </si>
  <si>
    <t>FLMH05052</t>
  </si>
  <si>
    <t>FLAYER MH CENDANA 7,5 X 16</t>
  </si>
  <si>
    <t>FLMH05053</t>
  </si>
  <si>
    <t>FLAYER MH CENDANA 8 x 21</t>
  </si>
  <si>
    <t>FLMH39053</t>
  </si>
  <si>
    <t>FLAYER MH GAHARU 8 X 21</t>
  </si>
  <si>
    <t>FLMH06053</t>
  </si>
  <si>
    <t>FLAYER MH JASMINE 8 X 21</t>
  </si>
  <si>
    <t>FLMH07053</t>
  </si>
  <si>
    <t>FLAYER MH JEMPIRING 8 X 21</t>
  </si>
  <si>
    <t>FLMH09052</t>
  </si>
  <si>
    <t>FLAYER MH LOTUS 7,5 X 16</t>
  </si>
  <si>
    <t>FLMH09053</t>
  </si>
  <si>
    <t>FLAYER MH LOTUS 8 x 21</t>
  </si>
  <si>
    <t>FLMH13053</t>
  </si>
  <si>
    <t>FLAYER MH MADU 8 X 21</t>
  </si>
  <si>
    <t>FLMH11053</t>
  </si>
  <si>
    <t>FLAYER MH PUDAK 8 X 21</t>
  </si>
  <si>
    <t>FLMH49052</t>
  </si>
  <si>
    <t>FLAYER MH SAIFLORA 7,5 X 16</t>
  </si>
  <si>
    <t>FLMH49053</t>
  </si>
  <si>
    <t>FLAYER MH SAIFLORA 8 x 21</t>
  </si>
  <si>
    <t>FLMH16053</t>
  </si>
  <si>
    <t>FLAYER MH TULIP 8 X 21</t>
  </si>
  <si>
    <t>FLSW10044</t>
  </si>
  <si>
    <t>FLAYER NAYARA 11 X 16</t>
  </si>
  <si>
    <t>FLSW10043</t>
  </si>
  <si>
    <t>FLAYER NAYARA 11 X 21</t>
  </si>
  <si>
    <t>FLSW10047</t>
  </si>
  <si>
    <t>FLAYER NAYARA 5,5 X 15,5</t>
  </si>
  <si>
    <t>FLSW10046</t>
  </si>
  <si>
    <t>FLAYER NAYARA 8 X 16</t>
  </si>
  <si>
    <t>FLSW10045</t>
  </si>
  <si>
    <t>FLAYER NAYARA 8 X 21</t>
  </si>
  <si>
    <t>FLSW11044</t>
  </si>
  <si>
    <t>FLAYER PUDAK 11 X 16</t>
  </si>
  <si>
    <t>FLSW11043</t>
  </si>
  <si>
    <t>FLAYER PUDAK 11 X 21</t>
  </si>
  <si>
    <t>FLSW11047</t>
  </si>
  <si>
    <t>FLAYER PUDAK 5,5 X 15,5</t>
  </si>
  <si>
    <t>FLSW11046</t>
  </si>
  <si>
    <t>FLAYER PUDAK 8 X 16</t>
  </si>
  <si>
    <t>FLSW11045</t>
  </si>
  <si>
    <t>FLAYER PUDAK 8 X 21</t>
  </si>
  <si>
    <t>FLMH0TG0</t>
  </si>
  <si>
    <t>FLAYER SABUK MH Tanggung</t>
  </si>
  <si>
    <t>FLSW12044</t>
  </si>
  <si>
    <t>FLAYER SANJIWANI 11 X 16</t>
  </si>
  <si>
    <t>FLSW12043</t>
  </si>
  <si>
    <t>FLAYER SANJIWANI 11 X 21</t>
  </si>
  <si>
    <t>FLSW12047</t>
  </si>
  <si>
    <t>FLAYER SANJIWANI 5,5 X 15,5</t>
  </si>
  <si>
    <t>FLSW12046</t>
  </si>
  <si>
    <t>FLAYER SANJIWANI 8 X 16</t>
  </si>
  <si>
    <t>FLSW12045</t>
  </si>
  <si>
    <t>FLAYER SANJIWANI 8 X 21</t>
  </si>
  <si>
    <t>FLSW13044</t>
  </si>
  <si>
    <t>FLAYER SARI MADHU 11 X 16</t>
  </si>
  <si>
    <t>FLSW13043</t>
  </si>
  <si>
    <t>FLAYER SARI MADHU 11 X 21</t>
  </si>
  <si>
    <t>FLSW13047</t>
  </si>
  <si>
    <t>FLAYER SARI MADHU 5,5 X 15,5</t>
  </si>
  <si>
    <t>FLSW13046</t>
  </si>
  <si>
    <t>FLAYER SARI MADHU 8 X 16</t>
  </si>
  <si>
    <t>FLSW13045</t>
  </si>
  <si>
    <t>FLAYER SARI MADHU 8 X 21</t>
  </si>
  <si>
    <t>FLSW14044</t>
  </si>
  <si>
    <t>FLAYER SEKAR SARI 11 X 16</t>
  </si>
  <si>
    <t>FLSW14043</t>
  </si>
  <si>
    <t>FLAYER SEKAR SARI 11 X 21</t>
  </si>
  <si>
    <t>FLSW14047</t>
  </si>
  <si>
    <t>FLAYER SEKAR SARI 5,5 X 15,5</t>
  </si>
  <si>
    <t>FLSW14046</t>
  </si>
  <si>
    <t>FLAYER SEKAR SARI 8 X 16</t>
  </si>
  <si>
    <t>FLSW14045</t>
  </si>
  <si>
    <t>FLAYER SEKAR SARI 8 X 21</t>
  </si>
  <si>
    <t>FLSW30053</t>
  </si>
  <si>
    <t>FLAYER SERUMPUN B 8 X 21</t>
  </si>
  <si>
    <t>FLSW30052</t>
  </si>
  <si>
    <t>FLAYER SERUMPUN B 8,5 X 15</t>
  </si>
  <si>
    <t>FLSW18044</t>
  </si>
  <si>
    <t>FLAYER SWASTIASTU 11 X 16</t>
  </si>
  <si>
    <t>FLSW18043</t>
  </si>
  <si>
    <t>FLAYER SWASTIASTU 11 X 21</t>
  </si>
  <si>
    <t>FLSW18047</t>
  </si>
  <si>
    <t>FLAYER SWASTIASTU 5,5 X 15,5</t>
  </si>
  <si>
    <t>FLSW18046</t>
  </si>
  <si>
    <t>FLAYER SWASTIASTU 8 X 16</t>
  </si>
  <si>
    <t>FLSW18045</t>
  </si>
  <si>
    <t>FLAYER SWASTIASTU 8 X 21</t>
  </si>
  <si>
    <t>FLSW16044</t>
  </si>
  <si>
    <t>FLAYER TULIP 11 X 16</t>
  </si>
  <si>
    <t>FLSW16043</t>
  </si>
  <si>
    <t>FLAYER TULIP 11 X 21</t>
  </si>
  <si>
    <t>FLSW16047</t>
  </si>
  <si>
    <t>FLAYER TULIP 5,5 X 15,5</t>
  </si>
  <si>
    <t>FLSW16046</t>
  </si>
  <si>
    <t>FLAYER TULIP 8 X 16</t>
  </si>
  <si>
    <t>FLSW16045</t>
  </si>
  <si>
    <t>FLAYER TULIP 8 X 21</t>
  </si>
  <si>
    <t>HTS22BSHT</t>
  </si>
  <si>
    <t>FUNEL PENDEK/SHORT ROCKET HOLDER</t>
  </si>
  <si>
    <t>HTS22BREG</t>
  </si>
  <si>
    <t>FUNEL/ROKET HOLDER</t>
  </si>
  <si>
    <t>STGH39PJ47</t>
  </si>
  <si>
    <t>GAHARU  PANJANG</t>
  </si>
  <si>
    <t>STGH39PD72</t>
  </si>
  <si>
    <t>GAHARU  PENDEK</t>
  </si>
  <si>
    <t>FLGH39052</t>
  </si>
  <si>
    <t>GAHARU 8 X 16</t>
  </si>
  <si>
    <t>FLGH39053</t>
  </si>
  <si>
    <t>GAHARU 8 X 21</t>
  </si>
  <si>
    <t>SWGB0400PCS</t>
  </si>
  <si>
    <t>GAHARU PENDEK PCS</t>
  </si>
  <si>
    <t>CSGB28340</t>
  </si>
  <si>
    <t>CATUR SANAK</t>
  </si>
  <si>
    <t>CSGB28360</t>
  </si>
  <si>
    <t>CSGB28350</t>
  </si>
  <si>
    <t>CSGB28330</t>
  </si>
  <si>
    <t>CSGB32360</t>
  </si>
  <si>
    <t>CSGB32350</t>
  </si>
  <si>
    <t>DWGB3209H</t>
  </si>
  <si>
    <t>108 DEWA</t>
  </si>
  <si>
    <t>DWGB2206F</t>
  </si>
  <si>
    <t>DWGBT28040</t>
  </si>
  <si>
    <t>GB 108 DEWA 28 CEMPAKA TRIDATU</t>
  </si>
  <si>
    <t>DWGBT28050</t>
  </si>
  <si>
    <t>GB 108 DEWA 28 CENDANA TRIDATU</t>
  </si>
  <si>
    <t>DWGBT28060</t>
  </si>
  <si>
    <t>GB 108 DEWA 28 JASMINE TRIDATU</t>
  </si>
  <si>
    <t>DWGBT28070</t>
  </si>
  <si>
    <t>GB 108 DEWA 28 JEMPIRING TRIDATU</t>
  </si>
  <si>
    <t>DWGBT28090</t>
  </si>
  <si>
    <t>GB 108 DEWA 28 LOTUS TRIDATU</t>
  </si>
  <si>
    <t>DWGBT28110</t>
  </si>
  <si>
    <t>GB 108 DEWA 28 PUDAK TRIDATU</t>
  </si>
  <si>
    <t>DWGBT28130</t>
  </si>
  <si>
    <t>GB 108 DEWA 28 SARI MADU TRIDATU</t>
  </si>
  <si>
    <t>DWGBT28160</t>
  </si>
  <si>
    <t>GB 108 DEWA 28 TULIP TRIDATU</t>
  </si>
  <si>
    <t>DWGB3209A</t>
  </si>
  <si>
    <t>DWGBFA16040</t>
  </si>
  <si>
    <t>DWGBFA16050</t>
  </si>
  <si>
    <t>DWGBFA16060</t>
  </si>
  <si>
    <t>DWGBFA16070</t>
  </si>
  <si>
    <t>DWGBFA16450PCS</t>
  </si>
  <si>
    <t xml:space="preserve">GB 108 DEWA P.16 FULL AROMA PANDAN HARUM </t>
  </si>
  <si>
    <t>DWGBFA16150</t>
  </si>
  <si>
    <t>DWGB2204F</t>
  </si>
  <si>
    <t>DWGB2204H</t>
  </si>
  <si>
    <t>DWGB2204E</t>
  </si>
  <si>
    <t>DWGB2204D</t>
  </si>
  <si>
    <t>GB 108 DEWA P.22 CEMPAKA MERAH</t>
  </si>
  <si>
    <t>DWGB2204A</t>
  </si>
  <si>
    <t>DWGB2205F</t>
  </si>
  <si>
    <t>GB 108 DEWA P.22 CENDANA HIJAU</t>
  </si>
  <si>
    <t>DWGB2205H</t>
  </si>
  <si>
    <t>DWGB2205E</t>
  </si>
  <si>
    <t>GB 108 DEWA P.22 CENDANA KUNING</t>
  </si>
  <si>
    <t>DWGB2205D</t>
  </si>
  <si>
    <t>DWGB2205A</t>
  </si>
  <si>
    <t>DWGBFA22040</t>
  </si>
  <si>
    <t>DWGBFA22050</t>
  </si>
  <si>
    <t>DWGBFA22060</t>
  </si>
  <si>
    <t>DWGBFA22070</t>
  </si>
  <si>
    <t>DWGBFA22450</t>
  </si>
  <si>
    <t xml:space="preserve">GB 108 DEWA P.22 FULL AROMA PANDAN HARUM </t>
  </si>
  <si>
    <t>DWGBFA22130</t>
  </si>
  <si>
    <t>DWGBFA22150</t>
  </si>
  <si>
    <t>DWGB2206H</t>
  </si>
  <si>
    <t>DWGB2206E</t>
  </si>
  <si>
    <t>GB 108 DEWA P.22 JASMINE KUNING</t>
  </si>
  <si>
    <t>DWGB2206D</t>
  </si>
  <si>
    <t>DWGB2206A</t>
  </si>
  <si>
    <t>DWGB2206G</t>
  </si>
  <si>
    <t>GB 108 DEWA P.22 JASMINE UNGU</t>
  </si>
  <si>
    <t>DWGB2207F</t>
  </si>
  <si>
    <t>GB 108 DEWA P.22 JEMPIRING HIJAU</t>
  </si>
  <si>
    <t>DWGB2207H</t>
  </si>
  <si>
    <t>DWGB2207D</t>
  </si>
  <si>
    <t>GB 108 DEWA P.22 JEMPIRING MERAH</t>
  </si>
  <si>
    <t>DWGB2207A</t>
  </si>
  <si>
    <t>DWGB2209F</t>
  </si>
  <si>
    <t>GB 108 DEWA P.22 LOTUS HIJAU</t>
  </si>
  <si>
    <t>DWGB2209H</t>
  </si>
  <si>
    <t>DWGB2209D</t>
  </si>
  <si>
    <t>GB 108 DEWA P.22 LOTUS MERAH</t>
  </si>
  <si>
    <t>DWGB2209A</t>
  </si>
  <si>
    <t>DWGB2211F</t>
  </si>
  <si>
    <t>GB 108 DEWA P.22 PUDAK HIJAU</t>
  </si>
  <si>
    <t>DWGB2211H</t>
  </si>
  <si>
    <t>DWGB2211D</t>
  </si>
  <si>
    <t>GB 108 DEWA P.22 PUDAK MERAH</t>
  </si>
  <si>
    <t>DWGB2211A</t>
  </si>
  <si>
    <t>DWGB2213F</t>
  </si>
  <si>
    <t>DWGB2213H</t>
  </si>
  <si>
    <t>DWGB2213EPCS</t>
  </si>
  <si>
    <t>DWGB2213D</t>
  </si>
  <si>
    <t>DWGB2213A</t>
  </si>
  <si>
    <t>DWGB2216F</t>
  </si>
  <si>
    <t>GB 108 DEWA P.22 TULIP HIJAU</t>
  </si>
  <si>
    <t>DWGB2216H</t>
  </si>
  <si>
    <t>GB 108 DEWA P.22 TULIP HITAM</t>
  </si>
  <si>
    <t>DWGB2216D</t>
  </si>
  <si>
    <t>GB 108 DEWA P.22 TULIP MERAH</t>
  </si>
  <si>
    <t>DWGB2216A</t>
  </si>
  <si>
    <t>DWGB2804F</t>
  </si>
  <si>
    <t>GB 108 DEWA P.28 CEMPAKA HIJAU</t>
  </si>
  <si>
    <t>DWGB2804H</t>
  </si>
  <si>
    <t>DWGB2804E</t>
  </si>
  <si>
    <t>DWGB2804D</t>
  </si>
  <si>
    <t>DWGB2804A</t>
  </si>
  <si>
    <t>DWGB2805F</t>
  </si>
  <si>
    <t>GB 108 DEWA P.28 CENDANA HIJAU</t>
  </si>
  <si>
    <t>DWGB2805H</t>
  </si>
  <si>
    <t>DWGB2805D</t>
  </si>
  <si>
    <t>DWGB2805A</t>
  </si>
  <si>
    <t>DWGBFA28040</t>
  </si>
  <si>
    <t>DWGBFA28050</t>
  </si>
  <si>
    <t>DWGBFA28060</t>
  </si>
  <si>
    <t>DWGBFA28070</t>
  </si>
  <si>
    <t>DWGBFA28450</t>
  </si>
  <si>
    <t xml:space="preserve">GB 108 DEWA P.28 FULL AROMA PANDAN HARUM </t>
  </si>
  <si>
    <t>DWGBFA28130</t>
  </si>
  <si>
    <t>DWGBFA28150</t>
  </si>
  <si>
    <t>DWGB2806F</t>
  </si>
  <si>
    <t>DWGB2806H</t>
  </si>
  <si>
    <t>DWGB2806D</t>
  </si>
  <si>
    <t>DWGB2806A</t>
  </si>
  <si>
    <t>DWGB2806G</t>
  </si>
  <si>
    <t>DWGB2807F</t>
  </si>
  <si>
    <t>GB 108 DEWA P.28 JEMPIRING HIJAU</t>
  </si>
  <si>
    <t>DWGB2807H</t>
  </si>
  <si>
    <t>DWGB2807D</t>
  </si>
  <si>
    <t>GB 108 DEWA P.28 JEMPIRING MERAH</t>
  </si>
  <si>
    <t>DWGB2807A</t>
  </si>
  <si>
    <t>DWGB2809F</t>
  </si>
  <si>
    <t>GB 108 DEWA P.28 LOTUS HIJAU</t>
  </si>
  <si>
    <t>DWGB2809H</t>
  </si>
  <si>
    <t>DWGB2809D</t>
  </si>
  <si>
    <t>GB 108 DEWA P.28 LOTUS MERAH</t>
  </si>
  <si>
    <t>DWGB2809A</t>
  </si>
  <si>
    <t>DWGB2811F</t>
  </si>
  <si>
    <t>GB 108 DEWA P.28 PUDAK HIJAU</t>
  </si>
  <si>
    <t>DWGB2811H</t>
  </si>
  <si>
    <t>DWGB2811D</t>
  </si>
  <si>
    <t>GB 108 DEWA P.28 PUDAK MERAH</t>
  </si>
  <si>
    <t>DWGB2811A</t>
  </si>
  <si>
    <t>DWGB2813F</t>
  </si>
  <si>
    <t>GB 108 DEWA P.28 SARI MADU HIJAU</t>
  </si>
  <si>
    <t>DWGB2813H</t>
  </si>
  <si>
    <t>DWGB2813E</t>
  </si>
  <si>
    <t>DWGB2813D</t>
  </si>
  <si>
    <t>DWGB2813A</t>
  </si>
  <si>
    <t>DWGB2813G</t>
  </si>
  <si>
    <t>DWGB28320</t>
  </si>
  <si>
    <t>GB 108 DEWA P.28 SERIBU AROMA</t>
  </si>
  <si>
    <t>DWGB28300</t>
  </si>
  <si>
    <t>GB 108 DEWA P.28 SERUMPUN BAMBU</t>
  </si>
  <si>
    <t>DWGB2816F</t>
  </si>
  <si>
    <t>GB 108 DEWA P.28 TULIP HIJAU</t>
  </si>
  <si>
    <t>DWGB2816H</t>
  </si>
  <si>
    <t>DWGB2816D</t>
  </si>
  <si>
    <t>GB 108 DEWA P.28 TULIP MERAH</t>
  </si>
  <si>
    <t>DWGB2816A</t>
  </si>
  <si>
    <t>GB 108 DEWA P.28 TULIP PUTIH</t>
  </si>
  <si>
    <t>DWGB3204F</t>
  </si>
  <si>
    <t>DWGB3204H</t>
  </si>
  <si>
    <t>DWGB3204D</t>
  </si>
  <si>
    <t>DWGB3204A</t>
  </si>
  <si>
    <t>DWGB3205F</t>
  </si>
  <si>
    <t>GB 108 DEWA P.32 CENDANA HIJAU</t>
  </si>
  <si>
    <t>DWGB3205H</t>
  </si>
  <si>
    <t>DWGB3205D</t>
  </si>
  <si>
    <t>DWGB3205A</t>
  </si>
  <si>
    <t>DWGBFA32040</t>
  </si>
  <si>
    <t>DWGBFA32050</t>
  </si>
  <si>
    <t>DWGBFA32060</t>
  </si>
  <si>
    <t>DWGBFA32070</t>
  </si>
  <si>
    <t>DWGBFA32450</t>
  </si>
  <si>
    <t xml:space="preserve">GB 108 DEWA P.32 FULL AROMA PANDAN HARUM </t>
  </si>
  <si>
    <t>DWGBFA32130</t>
  </si>
  <si>
    <t>DWGBFA32150</t>
  </si>
  <si>
    <t>DWGB3206F</t>
  </si>
  <si>
    <t>DWGB3206H</t>
  </si>
  <si>
    <t>DWGB3206D</t>
  </si>
  <si>
    <t>DWGB3206A</t>
  </si>
  <si>
    <t>DWGB3207H</t>
  </si>
  <si>
    <t>DWGB3207D</t>
  </si>
  <si>
    <t>GB 108 DEWA P.32 JEMPIRING MERAH</t>
  </si>
  <si>
    <t>DWGB3207A</t>
  </si>
  <si>
    <t>DWGB3209F</t>
  </si>
  <si>
    <t>GB 108 DEWA P.32 LOTUS HIJAU</t>
  </si>
  <si>
    <t>DWGB3209EPCS</t>
  </si>
  <si>
    <t>GB 108 DEWA P.32 LOTUS KUNING</t>
  </si>
  <si>
    <t>DWGB3209D</t>
  </si>
  <si>
    <t>GB 108 DEWA P.32 LOTUS MERAH</t>
  </si>
  <si>
    <t>DWGB3211F</t>
  </si>
  <si>
    <t>GB 108 DEWA P.32 PUDAK HIJAU</t>
  </si>
  <si>
    <t>DWGB3211H</t>
  </si>
  <si>
    <t>DWGB3211D</t>
  </si>
  <si>
    <t>DWGB3211A</t>
  </si>
  <si>
    <t>GB 108 DEWA P.32 PUDAK PUTIH</t>
  </si>
  <si>
    <t>DWGB3213F</t>
  </si>
  <si>
    <t>GB 108 DEWA P.32 SARI MADU HIJAU</t>
  </si>
  <si>
    <t>DWGB3213H</t>
  </si>
  <si>
    <t>DWGB3213D</t>
  </si>
  <si>
    <t>DWGB3213A</t>
  </si>
  <si>
    <t>DWGB32320</t>
  </si>
  <si>
    <t>GB 108 DEWA P.32 SERIBU AROMA</t>
  </si>
  <si>
    <t>DWGB32300</t>
  </si>
  <si>
    <t>DWGB3216F</t>
  </si>
  <si>
    <t>GB 108 DEWA P.32 TULIP HIJAU</t>
  </si>
  <si>
    <t>DWGB3216D</t>
  </si>
  <si>
    <t>GB 108 DEWA P.32 TULIP MERAH</t>
  </si>
  <si>
    <t>DWGB3216A</t>
  </si>
  <si>
    <t>GB 108 DEWA P.32 TULIP PUTIH</t>
  </si>
  <si>
    <t>DWGBFA16130</t>
  </si>
  <si>
    <t>DWGB3207F</t>
  </si>
  <si>
    <t>GB 108 DEWAP.32 JEMPIRING HIJAU</t>
  </si>
  <si>
    <t>DWGB3216H</t>
  </si>
  <si>
    <t>CSGB22340</t>
  </si>
  <si>
    <t>CSGB22360</t>
  </si>
  <si>
    <t>CSGB22350</t>
  </si>
  <si>
    <t>CSGB22330</t>
  </si>
  <si>
    <t>SWGB2240</t>
  </si>
  <si>
    <t>GB P.22 GAHARU</t>
  </si>
  <si>
    <t>MDGB22320</t>
  </si>
  <si>
    <t>MAHADUPA</t>
  </si>
  <si>
    <t>SWGB0400</t>
  </si>
  <si>
    <t>MDGB28320</t>
  </si>
  <si>
    <t>CSGB32340</t>
  </si>
  <si>
    <t>CSGB32330</t>
  </si>
  <si>
    <t>MDGB32320</t>
  </si>
  <si>
    <t>SWGBP22020</t>
  </si>
  <si>
    <t>GB PREMIUM P.22 ABHIKYA</t>
  </si>
  <si>
    <t>SWGBP22010</t>
  </si>
  <si>
    <t>GB PREMIUM P.22 AROMATHERAPY</t>
  </si>
  <si>
    <t>SWGBP2203</t>
  </si>
  <si>
    <t>SWGBP2204</t>
  </si>
  <si>
    <t xml:space="preserve">GB PREMIUM P.22 CEMPAKA </t>
  </si>
  <si>
    <t>SWGBP2205</t>
  </si>
  <si>
    <t>SWGBP22220</t>
  </si>
  <si>
    <t>GB PREMIUM P.22 JAGADHITA</t>
  </si>
  <si>
    <t>SWGBP22060</t>
  </si>
  <si>
    <t>SWGBP22070</t>
  </si>
  <si>
    <t>SWGBP22080</t>
  </si>
  <si>
    <t>GB PREMIUM P.22 JEPUN BALI</t>
  </si>
  <si>
    <t>SWGBP2209</t>
  </si>
  <si>
    <t>SWGBP22100</t>
  </si>
  <si>
    <t>GB PREMIUM P.22 NAYARA FLORA</t>
  </si>
  <si>
    <t>SWGBP22180</t>
  </si>
  <si>
    <t>GB PREMIUM P.22 OM SWASTIASTU</t>
  </si>
  <si>
    <t>SWGBP22110</t>
  </si>
  <si>
    <t>GB PREMIUM P.22 PUDAK</t>
  </si>
  <si>
    <t>SWGBP2212</t>
  </si>
  <si>
    <t>SWGBP2213</t>
  </si>
  <si>
    <t>SWGBP22140</t>
  </si>
  <si>
    <t>GB PREMIUM P.22 SEKAR SARI</t>
  </si>
  <si>
    <t>SWGBP2250</t>
  </si>
  <si>
    <t>GB PREMIUM P.22 SERIBU BUNGA</t>
  </si>
  <si>
    <t>SWGBP2216</t>
  </si>
  <si>
    <t>GB PREMIUM P.22 TULIP</t>
  </si>
  <si>
    <t>SWGBP2802</t>
  </si>
  <si>
    <t>GB PREMIUM P.28 ABHIKYA</t>
  </si>
  <si>
    <t>SWGBP2801</t>
  </si>
  <si>
    <t>SWGBP2803</t>
  </si>
  <si>
    <t>SWGBP2804APCS</t>
  </si>
  <si>
    <t xml:space="preserve">GB PREMIUM P.28 CEMPAKA </t>
  </si>
  <si>
    <t>SWGBP2805</t>
  </si>
  <si>
    <t>SWGBP28060</t>
  </si>
  <si>
    <t>SWGBP28070</t>
  </si>
  <si>
    <t>SWGBP2808</t>
  </si>
  <si>
    <t>SWGBP2809APCS</t>
  </si>
  <si>
    <t>SWGBP2811</t>
  </si>
  <si>
    <t>SWGBP2812APCS</t>
  </si>
  <si>
    <t>SWGBP2813</t>
  </si>
  <si>
    <t>SWGBP2815</t>
  </si>
  <si>
    <t>SWGBP28160PCS</t>
  </si>
  <si>
    <t>GB PREMIUM P.28 TULIP</t>
  </si>
  <si>
    <t>SWGB2202C</t>
  </si>
  <si>
    <t>GB SW 108 P.22  ABHIKYA PEKAT</t>
  </si>
  <si>
    <t>SWGB2202F</t>
  </si>
  <si>
    <t>GB SW 108 P.22 ABHIKYA HIJAU</t>
  </si>
  <si>
    <t>SWGB2202H</t>
  </si>
  <si>
    <t>GB SW 108 P.22 ABHIKYA HITAM</t>
  </si>
  <si>
    <t>SWGB2202D</t>
  </si>
  <si>
    <t>GB SW 108 P.22 ABHIKYA MERAH</t>
  </si>
  <si>
    <t>SWGB2201F</t>
  </si>
  <si>
    <t>GB SW 108 P.22 AROMATHERAPY HIJAU</t>
  </si>
  <si>
    <t>SWGB2201H</t>
  </si>
  <si>
    <t>GB SW 108 P.22 AROMATHERAPY HITAM</t>
  </si>
  <si>
    <t>SWGB2201D</t>
  </si>
  <si>
    <t>GB SW 108 P.22 AROMATHERAPY MERAH</t>
  </si>
  <si>
    <t>SWGB2201C</t>
  </si>
  <si>
    <t>GB SW 108 P.22 AROMATHERAPY PEKAT</t>
  </si>
  <si>
    <t>SWGB2203F</t>
  </si>
  <si>
    <t>GB SW 108 P.22 ASTUNGKARA HIJAU</t>
  </si>
  <si>
    <t>SWGB2203H</t>
  </si>
  <si>
    <t>GB SW 108 P.22 ASTUNGKARA HITAM</t>
  </si>
  <si>
    <t>SWGB2203D</t>
  </si>
  <si>
    <t>GB SW 108 P.22 ASTUNGKARA MERAH</t>
  </si>
  <si>
    <t>SWGB2203C</t>
  </si>
  <si>
    <t>SWGB2204F</t>
  </si>
  <si>
    <t>GB SW 108 P.22 CEMPAKA HIJAU</t>
  </si>
  <si>
    <t>SWGB2204H</t>
  </si>
  <si>
    <t>GB SW 108 P.22 CEMPAKA HITAM</t>
  </si>
  <si>
    <t>SWGB2204D</t>
  </si>
  <si>
    <t>GB SW 108 P.22 CEMPAKA MERAH</t>
  </si>
  <si>
    <t>SWGB2204C</t>
  </si>
  <si>
    <t>SWGB2205F</t>
  </si>
  <si>
    <t>GB SW 108 P.22 CENDANA HIJAU</t>
  </si>
  <si>
    <t>SWGB2205H</t>
  </si>
  <si>
    <t>GB SW 108 P.22 CENDANA HITAM</t>
  </si>
  <si>
    <t>SWGB2205D</t>
  </si>
  <si>
    <t>GB SW 108 P.22 CENDANA MERAH</t>
  </si>
  <si>
    <t>SWGB2205C</t>
  </si>
  <si>
    <t>SWGB2217F</t>
  </si>
  <si>
    <t>GB SW 108 P.22 JAGADHITA HIJAU</t>
  </si>
  <si>
    <t>SWGB2217H</t>
  </si>
  <si>
    <t>GB SW 108 P.22 JAGADHITA HITAM</t>
  </si>
  <si>
    <t>SWGB2217D</t>
  </si>
  <si>
    <t>GB SW 108 P.22 JAGADHITA MERAH</t>
  </si>
  <si>
    <t>SWGB2217C</t>
  </si>
  <si>
    <t>GB SW 108 P.22 JAGADHITA PEKAT</t>
  </si>
  <si>
    <t>SWGB2206F</t>
  </si>
  <si>
    <t>GB SW 108 P.22 JASMINE HIJAU</t>
  </si>
  <si>
    <t>SWGB2206H</t>
  </si>
  <si>
    <t>GB SW 108 P.22 JASMINE HITAM</t>
  </si>
  <si>
    <t>SWGB2206D</t>
  </si>
  <si>
    <t>GB SW 108 P.22 JASMINE MERAH</t>
  </si>
  <si>
    <t>SWGB2206C</t>
  </si>
  <si>
    <t>SWGB2207F</t>
  </si>
  <si>
    <t>GB SW 108 P.22 JEMPIRING HIJAU</t>
  </si>
  <si>
    <t>SWGB2207H</t>
  </si>
  <si>
    <t>GB SW 108 P.22 JEMPIRING HITAM</t>
  </si>
  <si>
    <t>SWGB2207D</t>
  </si>
  <si>
    <t>GB SW 108 P.22 JEMPIRING MERAH</t>
  </si>
  <si>
    <t>SWGB2207C</t>
  </si>
  <si>
    <t>SWGB2208F</t>
  </si>
  <si>
    <t>GB SW 108 P.22 JEPUN BALI HIJAU</t>
  </si>
  <si>
    <t>SWGB2208H</t>
  </si>
  <si>
    <t>GB SW 108 P.22 JEPUN BALI HITAM</t>
  </si>
  <si>
    <t>SWGB2208D</t>
  </si>
  <si>
    <t>GB SW 108 P.22 JEPUN BALI MERAH</t>
  </si>
  <si>
    <t>SWGB2208C</t>
  </si>
  <si>
    <t>SWGB2209F</t>
  </si>
  <si>
    <t>GB SW 108 P.22 LOTUS HIJAU</t>
  </si>
  <si>
    <t>SWGB2209H</t>
  </si>
  <si>
    <t>GB SW 108 P.22 LOTUS HITAM</t>
  </si>
  <si>
    <t>SWGB2209D</t>
  </si>
  <si>
    <t>GB SW 108 P.22 LOTUS MERAH</t>
  </si>
  <si>
    <t>SWGB2209C</t>
  </si>
  <si>
    <t>SWGB2210F</t>
  </si>
  <si>
    <t>GB SW 108 P.22 NAYARA FLORA HIJAU</t>
  </si>
  <si>
    <t>SWGB2210H</t>
  </si>
  <si>
    <t>GB SW 108 P.22 NAYARA FLORA HITAM</t>
  </si>
  <si>
    <t>SWGB2210D</t>
  </si>
  <si>
    <t>GB SW 108 P.22 NAYARA FLORA MERAH</t>
  </si>
  <si>
    <t>SWGB2210C</t>
  </si>
  <si>
    <t>SWGB2218F</t>
  </si>
  <si>
    <t>GB SW 108 P.22 OM SWASTIASTU HIJAU</t>
  </si>
  <si>
    <t>SWGB2218H</t>
  </si>
  <si>
    <t>GB SW 108 P.22 OM SWASTIASTU HITAM</t>
  </si>
  <si>
    <t>SWGB2218D</t>
  </si>
  <si>
    <t>GB SW 108 P.22 OM SWASTIASTU MERAH</t>
  </si>
  <si>
    <t>SWGB2218C</t>
  </si>
  <si>
    <t>GB SW 108 P.22 OM SWASTIASTU PEKAT</t>
  </si>
  <si>
    <t>SWGB2211F</t>
  </si>
  <si>
    <t>GB SW 108 P.22 PUDAK HIJAU</t>
  </si>
  <si>
    <t>SWGB2211H</t>
  </si>
  <si>
    <t>GB SW 108 P.22 PUDAK HITAM</t>
  </si>
  <si>
    <t>SWGB2211D</t>
  </si>
  <si>
    <t>GB SW 108 P.22 PUDAK MERAH</t>
  </si>
  <si>
    <t>SWGB2211C</t>
  </si>
  <si>
    <t>SWGB2212F</t>
  </si>
  <si>
    <t>GB SW 108 P.22 SANJIWANI HIJAU</t>
  </si>
  <si>
    <t>SWGB2212H</t>
  </si>
  <si>
    <t>GB SW 108 P.22 SANJIWANI HITAM</t>
  </si>
  <si>
    <t>SWGB2212D</t>
  </si>
  <si>
    <t>GB SW 108 P.22 SANJIWANI MERAH</t>
  </si>
  <si>
    <t>SWGB2212C</t>
  </si>
  <si>
    <t>SWGB2213G</t>
  </si>
  <si>
    <t>GB SW 108 P.22 SARI MADU HIJAU</t>
  </si>
  <si>
    <t>SWGB2213H</t>
  </si>
  <si>
    <t>GB SW 108 P.22 SARI MADU HITAM</t>
  </si>
  <si>
    <t>SWGB2213D</t>
  </si>
  <si>
    <t>GB SW 108 P.22 SARI MADU MERAH</t>
  </si>
  <si>
    <t>SWGB2213C</t>
  </si>
  <si>
    <t>SWGB2214F</t>
  </si>
  <si>
    <t>GB SW 108 P.22 SEKAR SARI HIJAU</t>
  </si>
  <si>
    <t>SWGB2214H</t>
  </si>
  <si>
    <t>GB SW 108 P.22 SEKAR SARI HITAM</t>
  </si>
  <si>
    <t>SWGB2214D</t>
  </si>
  <si>
    <t>GB SW 108 P.22 SEKAR SARI MERAH</t>
  </si>
  <si>
    <t>SWGB2214C</t>
  </si>
  <si>
    <t>SWGB2215F</t>
  </si>
  <si>
    <t>GB SW 108 P.22 SERIBU BUNGA HIJAU</t>
  </si>
  <si>
    <t>SWGB2215H</t>
  </si>
  <si>
    <t>GB SW 108 P.22 SERIBU BUNGA HITAM</t>
  </si>
  <si>
    <t>SWGB2215D</t>
  </si>
  <si>
    <t>GB SW 108 P.22 SERIBU BUNGA MERAH</t>
  </si>
  <si>
    <t>SWGB2215C</t>
  </si>
  <si>
    <t>SWGB2216F</t>
  </si>
  <si>
    <t>GB SW 108 P.22 TULIP HIJAU</t>
  </si>
  <si>
    <t>SWGB2216H</t>
  </si>
  <si>
    <t>GB SW 108 P.22 TULIP HITAM</t>
  </si>
  <si>
    <t>SWGB2216D</t>
  </si>
  <si>
    <t>GB SW 108 P.22 TULIP MERAH</t>
  </si>
  <si>
    <t>SWGB2216C</t>
  </si>
  <si>
    <t>SWGB2802C</t>
  </si>
  <si>
    <t>SWGB2802F</t>
  </si>
  <si>
    <t>GB SW 108 P.28 ABHIKYA HIJAU</t>
  </si>
  <si>
    <t>SWGB2802H</t>
  </si>
  <si>
    <t>GB SW 108 P.28 ABHIKYA HITAM</t>
  </si>
  <si>
    <t>SWGB2802D</t>
  </si>
  <si>
    <t>GB SW 108 P.28 ABHIKYA MERAH</t>
  </si>
  <si>
    <t>SWGB2801F</t>
  </si>
  <si>
    <t>GB SW 108 P.28 AROMATHERAPY HIJAU</t>
  </si>
  <si>
    <t>SWGB2801H</t>
  </si>
  <si>
    <t>GB SW 108 P.28 AROMATHERAPY HITAM</t>
  </si>
  <si>
    <t>SWGB2801D</t>
  </si>
  <si>
    <t>GB SW 108 P.28 AROMATHERAPY MERAH</t>
  </si>
  <si>
    <t>SWGB2801C</t>
  </si>
  <si>
    <t>SWGB2803F</t>
  </si>
  <si>
    <t>SWGB2803H</t>
  </si>
  <si>
    <t>GB SW 108 P.28 ASTUNGKARA HITAM</t>
  </si>
  <si>
    <t>SWGB2803E</t>
  </si>
  <si>
    <t>SWGB2803D</t>
  </si>
  <si>
    <t>SWGB2803C</t>
  </si>
  <si>
    <t>SWGB2804F</t>
  </si>
  <si>
    <t>GB SW 108 P.28 CEMPAKA HIJAU</t>
  </si>
  <si>
    <t>SWGB2804H</t>
  </si>
  <si>
    <t>GB SW 108 P.28 CEMPAKA HITAM</t>
  </si>
  <si>
    <t>SWGB2804D</t>
  </si>
  <si>
    <t>GB SW 108 P.28 CEMPAKA MERAH</t>
  </si>
  <si>
    <t>SWGB2804C</t>
  </si>
  <si>
    <t>SWGB2805F</t>
  </si>
  <si>
    <t>GB SW 108 P.28 CENDANA HIJAU</t>
  </si>
  <si>
    <t>SWGB2805H</t>
  </si>
  <si>
    <t>GB SW 108 P.28 CENDANA HITAM</t>
  </si>
  <si>
    <t>SWGB2805D</t>
  </si>
  <si>
    <t>SWGB2805C</t>
  </si>
  <si>
    <t>SWGB2817F</t>
  </si>
  <si>
    <t>GB SW 108 P.28 JAGADHITA HIJAU</t>
  </si>
  <si>
    <t>SWGB2817H</t>
  </si>
  <si>
    <t>GB SW 108 P.28 JAGADHITA HITAM</t>
  </si>
  <si>
    <t>SWGB2817D</t>
  </si>
  <si>
    <t>GB SW 108 P.28 JAGADHITA MERAH</t>
  </si>
  <si>
    <t>SWGB2817C</t>
  </si>
  <si>
    <t>GB SW 108 P.28 JAGADHITA PEKAT</t>
  </si>
  <si>
    <t>SWGB2806F</t>
  </si>
  <si>
    <t>GB SW 108 P.28 JASMINE HIJAU</t>
  </si>
  <si>
    <t>SWGB2806H</t>
  </si>
  <si>
    <t>GB SW 108 P.28 JASMINE HITAM</t>
  </si>
  <si>
    <t>SWGB2806E</t>
  </si>
  <si>
    <t>GB SW 108 P.28 JASMINE KUNING</t>
  </si>
  <si>
    <t>SWGB2806D</t>
  </si>
  <si>
    <t>SWGB2806C</t>
  </si>
  <si>
    <t>SWGB2807F</t>
  </si>
  <si>
    <t>GB SW 108 P.28 JEMPIRING HIJAU</t>
  </si>
  <si>
    <t>SWGB2807H</t>
  </si>
  <si>
    <t>GB SW 108 P.28 JEMPIRING HITAM</t>
  </si>
  <si>
    <t>SWGB2807D</t>
  </si>
  <si>
    <t>GB SW 108 P.28 JEMPIRING MERAH</t>
  </si>
  <si>
    <t>SWGB2807C</t>
  </si>
  <si>
    <t>SWGB2808F</t>
  </si>
  <si>
    <t>GB SW 108 P.28 JEPUN BALI HIJAU</t>
  </si>
  <si>
    <t>SWGB2808H</t>
  </si>
  <si>
    <t>GB SW 108 P.28 JEPUN BALI HITAM</t>
  </si>
  <si>
    <t>SWGB2808D</t>
  </si>
  <si>
    <t>GB SW 108 P.28 JEPUN BALI MERAH</t>
  </si>
  <si>
    <t>SWGB2808C</t>
  </si>
  <si>
    <t>SWGB2809F</t>
  </si>
  <si>
    <t>GB SW 108 P.28 LOTUS HIJAU</t>
  </si>
  <si>
    <t>SWGB2809H</t>
  </si>
  <si>
    <t>GB SW 108 P.28 LOTUS HITAM</t>
  </si>
  <si>
    <t>SWGB2809D</t>
  </si>
  <si>
    <t>GB SW 108 P.28 LOTUS MERAH</t>
  </si>
  <si>
    <t>SWGB2809C</t>
  </si>
  <si>
    <t>SWGB2810F</t>
  </si>
  <si>
    <t>GB SW 108 P.28 NAYARA FLORA HIJAU</t>
  </si>
  <si>
    <t>SWGB2810H</t>
  </si>
  <si>
    <t>GB SW 108 P.28 NAYARA FLORA HITAM</t>
  </si>
  <si>
    <t>SWGB2810D</t>
  </si>
  <si>
    <t>GB SW 108 P.28 NAYARA FLORA MERAH</t>
  </si>
  <si>
    <t>SWGB2810C</t>
  </si>
  <si>
    <t>SWGB2818F</t>
  </si>
  <si>
    <t>GB SW 108 P.28 OM SWASTIASTU HIJAU</t>
  </si>
  <si>
    <t>SWGB2818H</t>
  </si>
  <si>
    <t>GB SW 108 P.28 OM SWASTIASTU HITAM</t>
  </si>
  <si>
    <t>SWGB2818D</t>
  </si>
  <si>
    <t>GB SW 108 P.28 OM SWASTIASTU MERAH</t>
  </si>
  <si>
    <t>SWGB2818C</t>
  </si>
  <si>
    <t>SWGB2811F</t>
  </si>
  <si>
    <t>GB SW 108 P.28 PUDAK HIJAU</t>
  </si>
  <si>
    <t>SWGB2811H</t>
  </si>
  <si>
    <t>GB SW 108 P.28 PUDAK HITAM</t>
  </si>
  <si>
    <t>SWGB2811D</t>
  </si>
  <si>
    <t>GB SW 108 P.28 PUDAK MERAH</t>
  </si>
  <si>
    <t>SWGB2811C</t>
  </si>
  <si>
    <t>SWGB2812F</t>
  </si>
  <si>
    <t>GB SW 108 P.28 SANJIWANI HIJAU</t>
  </si>
  <si>
    <t>SWGB2812H</t>
  </si>
  <si>
    <t>GB SW 108 P.28 SANJIWANI HITAM</t>
  </si>
  <si>
    <t>SWGB2812C</t>
  </si>
  <si>
    <t>SWGB2813F</t>
  </si>
  <si>
    <t>SWGB2813H</t>
  </si>
  <si>
    <t>GB SW 108 P.28 SARI MADU HITAM</t>
  </si>
  <si>
    <t>SWGB2813D</t>
  </si>
  <si>
    <t>GB SW 108 P.28 SARI MADU MERAH</t>
  </si>
  <si>
    <t>SWGB2813C</t>
  </si>
  <si>
    <t>SWGB2813G</t>
  </si>
  <si>
    <t>SWGB2814F</t>
  </si>
  <si>
    <t>GB SW 108 P.28 SEKAR SARI HIJAU</t>
  </si>
  <si>
    <t>SWGB2814H</t>
  </si>
  <si>
    <t>GB SW 108 P.28 SEKAR SARI HITAM</t>
  </si>
  <si>
    <t>SWGB2814D</t>
  </si>
  <si>
    <t>GB SW 108 P.28 SEKAR SARI MERAH</t>
  </si>
  <si>
    <t>SWGB2814C</t>
  </si>
  <si>
    <t>SWGB2815F</t>
  </si>
  <si>
    <t>GB SW 108 P.28 SERIBU BUNGA HIJAU</t>
  </si>
  <si>
    <t>SWGB2815H</t>
  </si>
  <si>
    <t>GB SW 108 P.28 SERIBU BUNGA HITAM</t>
  </si>
  <si>
    <t>SWGB2815D</t>
  </si>
  <si>
    <t>GB SW 108 P.28 SERIBU BUNGA MERAH</t>
  </si>
  <si>
    <t>SWGB2815C</t>
  </si>
  <si>
    <t>SWGB2816F</t>
  </si>
  <si>
    <t>GB SW 108 P.28 TULIP HIJAU</t>
  </si>
  <si>
    <t>SWGB2816H</t>
  </si>
  <si>
    <t>GB SW 108 P.28 TULIP HITAM</t>
  </si>
  <si>
    <t>SWGB2816D</t>
  </si>
  <si>
    <t>GB SW 108 P.28 TULIP MERAH</t>
  </si>
  <si>
    <t>SWGB2816C</t>
  </si>
  <si>
    <t>SWGB3202C</t>
  </si>
  <si>
    <t>SWGB3202F</t>
  </si>
  <si>
    <t>GB SW 108 P.32 ABHIKYA HIJAU</t>
  </si>
  <si>
    <t>SWGB3202H</t>
  </si>
  <si>
    <t>GB SW 108 P.32 ABHIKYA HITAM</t>
  </si>
  <si>
    <t>SWGB3202D</t>
  </si>
  <si>
    <t>GB SW 108 P.32 ABHIKYA MERAH</t>
  </si>
  <si>
    <t>SWGB3201F</t>
  </si>
  <si>
    <t>GB SW 108 P.32 AROMATHERAPY HIJAU</t>
  </si>
  <si>
    <t>SWGB3201H</t>
  </si>
  <si>
    <t>GB SW 108 P.32 AROMATHERAPY HITAM</t>
  </si>
  <si>
    <t>SWGB3201D</t>
  </si>
  <si>
    <t>GB SW 108 P.32 AROMATHERAPY MERAH</t>
  </si>
  <si>
    <t>SWGB3201C</t>
  </si>
  <si>
    <t>SWGB3203F</t>
  </si>
  <si>
    <t>SWGB3203H</t>
  </si>
  <si>
    <t>GB SW 108 P.32 ASTUNGKARA HITAM</t>
  </si>
  <si>
    <t>SWGB3203D</t>
  </si>
  <si>
    <t>SWGB3203C</t>
  </si>
  <si>
    <t>SWGB3203GPCS</t>
  </si>
  <si>
    <t>GB SW 108 P.32 ASTUNGKARA UNGU</t>
  </si>
  <si>
    <t>SWGB3204F</t>
  </si>
  <si>
    <t>GB SW 108 P.32 CEMPAKA HIJAU</t>
  </si>
  <si>
    <t>SWGB3204H</t>
  </si>
  <si>
    <t>GB SW 108 P.32 CEMPAKA HITAM</t>
  </si>
  <si>
    <t>SWGB3204D</t>
  </si>
  <si>
    <t>GB SW 108 P.32 CEMPAKA MERAH</t>
  </si>
  <si>
    <t>SWGB3204C</t>
  </si>
  <si>
    <t>SWGB3205F</t>
  </si>
  <si>
    <t>GB SW 108 P.32 CENDANA HIJAU</t>
  </si>
  <si>
    <t>SWGB3205H</t>
  </si>
  <si>
    <t>GB SW 108 P.32 CENDANA HITAM</t>
  </si>
  <si>
    <t>SWGB3205D</t>
  </si>
  <si>
    <t>GB SW 108 P.32 CENDANA MERAH</t>
  </si>
  <si>
    <t>SWGB3205C</t>
  </si>
  <si>
    <t>SWGB3217F</t>
  </si>
  <si>
    <t>GB SW 108 P.32 JAGADHITA HIJAU</t>
  </si>
  <si>
    <t>SWGB3217H</t>
  </si>
  <si>
    <t>GB SW 108 P.32 JAGADHITA HITAM</t>
  </si>
  <si>
    <t>SWGB3217D</t>
  </si>
  <si>
    <t>GB SW 108 P.32 JAGADHITA MERAH</t>
  </si>
  <si>
    <t>SWGB3217C</t>
  </si>
  <si>
    <t>SWGB3206F</t>
  </si>
  <si>
    <t>GB SW 108 P.32 JASMINE HIJAU</t>
  </si>
  <si>
    <t>SWGB3206H</t>
  </si>
  <si>
    <t>GB SW 108 P.32 JASMINE HITAM</t>
  </si>
  <si>
    <t>SWGB3206E</t>
  </si>
  <si>
    <t>GB SW 108 P.32 JASMINE KUNING</t>
  </si>
  <si>
    <t>SWGB3206D</t>
  </si>
  <si>
    <t>GB SW 108 P.32 JASMINE MERAH</t>
  </si>
  <si>
    <t>SWGB3206C</t>
  </si>
  <si>
    <t>SWGB3206G</t>
  </si>
  <si>
    <t>GB SW 108 P.32 JASMINE UNGU</t>
  </si>
  <si>
    <t>SWGB3207F</t>
  </si>
  <si>
    <t>GB SW 108 P.32 JEMPIRING HIJAU</t>
  </si>
  <si>
    <t>SWGB3207H</t>
  </si>
  <si>
    <t>GB SW 108 P.32 JEMPIRING HITAM</t>
  </si>
  <si>
    <t>SWGB3207D</t>
  </si>
  <si>
    <t>GB SW 108 P.32 JEMPIRING MERAH</t>
  </si>
  <si>
    <t>SWGB3207C</t>
  </si>
  <si>
    <t>SWGB3208F</t>
  </si>
  <si>
    <t>GB SW 108 P.32 JEPUN BALI HIJAU</t>
  </si>
  <si>
    <t>SWGB3208H</t>
  </si>
  <si>
    <t>GB SW 108 P.32 JEPUN BALI HITAM</t>
  </si>
  <si>
    <t>SWGB3208D</t>
  </si>
  <si>
    <t>GB SW 108 P.32 JEPUN BALI MERAH</t>
  </si>
  <si>
    <t>SWGB3208C</t>
  </si>
  <si>
    <t>SWGB3209F</t>
  </si>
  <si>
    <t>GB SW 108 P.32 LOTUS HIJAU</t>
  </si>
  <si>
    <t>SWGB3209H</t>
  </si>
  <si>
    <t>GB SW 108 P.32 LOTUS HITAM</t>
  </si>
  <si>
    <t>SWGB3209D</t>
  </si>
  <si>
    <t>GB SW 108 P.32 LOTUS MERAH</t>
  </si>
  <si>
    <t>SWGB3209C</t>
  </si>
  <si>
    <t>SWGB3210F</t>
  </si>
  <si>
    <t>GB SW 108 P.32 NAYARA FLORA HIJAU</t>
  </si>
  <si>
    <t>SWGB3210H</t>
  </si>
  <si>
    <t>GB SW 108 P.32 NAYARA FLORA HITAM</t>
  </si>
  <si>
    <t>SWGB3210D</t>
  </si>
  <si>
    <t>GB SW 108 P.32 NAYARA FLORA MERAH</t>
  </si>
  <si>
    <t>SWGB3210C</t>
  </si>
  <si>
    <t>SWGB3218F</t>
  </si>
  <si>
    <t>GB SW 108 P.32 OM SWASTIASTU HIJAU</t>
  </si>
  <si>
    <t>SWGB3218H</t>
  </si>
  <si>
    <t>GB SW 108 P.32 OM SWASTIASTU HITAM</t>
  </si>
  <si>
    <t>SWGB3218D</t>
  </si>
  <si>
    <t>GB SW 108 P.32 OM SWASTIASTU MERAH</t>
  </si>
  <si>
    <t>SWGB3218C</t>
  </si>
  <si>
    <t>SWGB3211F</t>
  </si>
  <si>
    <t>GB SW 108 P.32 PUDAK HIJAU</t>
  </si>
  <si>
    <t>SWGB3211H</t>
  </si>
  <si>
    <t>GB SW 108 P.32 PUDAK HITAM</t>
  </si>
  <si>
    <t>SWGB3211D</t>
  </si>
  <si>
    <t>GB SW 108 P.32 PUDAK MERAH</t>
  </si>
  <si>
    <t>SWGB3211C</t>
  </si>
  <si>
    <t>SWGB3212F</t>
  </si>
  <si>
    <t>GB SW 108 P.32 SANJIWANI HIJAU</t>
  </si>
  <si>
    <t>SWGB3212H</t>
  </si>
  <si>
    <t>GB SW 108 P.32 SANJIWANI HITAM</t>
  </si>
  <si>
    <t>SWGB3212D</t>
  </si>
  <si>
    <t>GB SW 108 P.32 SANJIWANI MERAH</t>
  </si>
  <si>
    <t>SWGB3212C</t>
  </si>
  <si>
    <t>SWGB3213F</t>
  </si>
  <si>
    <t>GB SW 108 P.32 SARI MADU HIJAU</t>
  </si>
  <si>
    <t>SWGB3213H</t>
  </si>
  <si>
    <t>GB SW 108 P.32 SARI MADU HITAM</t>
  </si>
  <si>
    <t>SWGB3213D</t>
  </si>
  <si>
    <t>SWGB3213C</t>
  </si>
  <si>
    <t>SWGB3214F</t>
  </si>
  <si>
    <t>GB SW 108 P.32 SEKAR SARI HIJAU</t>
  </si>
  <si>
    <t>SWGB3214H</t>
  </si>
  <si>
    <t>GB SW 108 P.32 SEKAR SARI HITAM</t>
  </si>
  <si>
    <t>SWGB3214D</t>
  </si>
  <si>
    <t>GB SW 108 P.32 SEKAR SARI MERAH</t>
  </si>
  <si>
    <t>SWGB3214C</t>
  </si>
  <si>
    <t>SWGB3215F</t>
  </si>
  <si>
    <t>GB SW 108 P.32 SERIBU BUNGA HIJAU</t>
  </si>
  <si>
    <t>SWGB3215H</t>
  </si>
  <si>
    <t>GB SW 108 P.32 SERIBU BUNGA HITAM</t>
  </si>
  <si>
    <t>SWGB3215D</t>
  </si>
  <si>
    <t>GB SW 108 P.32 SERIBU BUNGA MERAH</t>
  </si>
  <si>
    <t>SWGB3215C</t>
  </si>
  <si>
    <t>SWGB3216F</t>
  </si>
  <si>
    <t>GB SW 108 P.32 TULIP HIJAU</t>
  </si>
  <si>
    <t>SWGB3216H</t>
  </si>
  <si>
    <t>GB SW 108 P.32 TULIP HITAM</t>
  </si>
  <si>
    <t>SWGB3216D</t>
  </si>
  <si>
    <t>GB SW 108 P.32 TULIP MERAH</t>
  </si>
  <si>
    <t>SWGB3216C</t>
  </si>
  <si>
    <t>SWGB3902C</t>
  </si>
  <si>
    <t>GB SW 108 P.39  ABHIKYA PEKAT</t>
  </si>
  <si>
    <t>SWGB3902F</t>
  </si>
  <si>
    <t>GB SW 108 P.39 ABHIKYA HIJAU</t>
  </si>
  <si>
    <t>SWGB3902H</t>
  </si>
  <si>
    <t>GB SW 108 P.39 ABHIKYA HITAM</t>
  </si>
  <si>
    <t>SWGB3902D</t>
  </si>
  <si>
    <t>GB SW 108 P.39 ABHIKYA MERAH</t>
  </si>
  <si>
    <t>SWGB3901F</t>
  </si>
  <si>
    <t>GB SW 108 P.39 AROMATHERAPY HIJAU</t>
  </si>
  <si>
    <t>SWGB3901H</t>
  </si>
  <si>
    <t>GB SW 108 P.39 AROMATHERAPY HITAM</t>
  </si>
  <si>
    <t>SWGB3901D</t>
  </si>
  <si>
    <t>GB SW 108 P.39 AROMATHERAPY MERAH</t>
  </si>
  <si>
    <t>SWGB3901C</t>
  </si>
  <si>
    <t>GB SW 108 P.39 AROMATHERAPY PEKAT</t>
  </si>
  <si>
    <t>SWGB3903F</t>
  </si>
  <si>
    <t>GB SW 108 P.39 ASTUNGKARA HIJAU</t>
  </si>
  <si>
    <t>SWGB3903H</t>
  </si>
  <si>
    <t>GB SW 108 P.39 ASTUNGKARA HITAM</t>
  </si>
  <si>
    <t>SWGB3903D</t>
  </si>
  <si>
    <t>GB SW 108 P.39 ASTUNGKARA MERAH</t>
  </si>
  <si>
    <t>SWGB3903C</t>
  </si>
  <si>
    <t>SWGB3904F</t>
  </si>
  <si>
    <t>GB SW 108 P.39 CEMPAKA HIJAU</t>
  </si>
  <si>
    <t>SWGB3904H</t>
  </si>
  <si>
    <t>GB SW 108 P.39 CEMPAKA HITAM</t>
  </si>
  <si>
    <t>SWGB3904D</t>
  </si>
  <si>
    <t>GB SW 108 P.39 CEMPAKA MERAH</t>
  </si>
  <si>
    <t>SWGB3904C</t>
  </si>
  <si>
    <t>GB SW 108 P.39 CEMPAKA PEKAT</t>
  </si>
  <si>
    <t>SWGB3905F</t>
  </si>
  <si>
    <t>GB SW 108 P.39 CENDANA HIJAU</t>
  </si>
  <si>
    <t>SWGB3905H</t>
  </si>
  <si>
    <t>GB SW 108 P.39 CENDANA HITAM</t>
  </si>
  <si>
    <t>SWGB3905D</t>
  </si>
  <si>
    <t>GB SW 108 P.39 CENDANA MERAH</t>
  </si>
  <si>
    <t>SWGB3905C</t>
  </si>
  <si>
    <t>SWGB3917F</t>
  </si>
  <si>
    <t>GB SW 108 P.39 JAGADHITA HIJAU</t>
  </si>
  <si>
    <t>SWGB3917H</t>
  </si>
  <si>
    <t>GB SW 108 P.39 JAGADHITA HITAM</t>
  </si>
  <si>
    <t>SWGB3917D</t>
  </si>
  <si>
    <t>GB SW 108 P.39 JAGADHITA MERAH</t>
  </si>
  <si>
    <t>SWGB3917C</t>
  </si>
  <si>
    <t>GB SW 108 P.39 JAGADHITA PEKAT</t>
  </si>
  <si>
    <t>SWGB3906F</t>
  </si>
  <si>
    <t>GB SW 108 P.39 JASMINE HIJAU</t>
  </si>
  <si>
    <t>SWGB3906H</t>
  </si>
  <si>
    <t>GB SW 108 P.39 JASMINE HITAM</t>
  </si>
  <si>
    <t>SWGB3906D</t>
  </si>
  <si>
    <t>GB SW 108 P.39 JASMINE MERAH</t>
  </si>
  <si>
    <t>SWGB3906C</t>
  </si>
  <si>
    <t>SWGB3907F</t>
  </si>
  <si>
    <t>GB SW 108 P.39 JEMPIRING HIJAU</t>
  </si>
  <si>
    <t>SWGB3907H</t>
  </si>
  <si>
    <t>GB SW 108 P.39 JEMPIRING HITAM</t>
  </si>
  <si>
    <t>SWGB3907D</t>
  </si>
  <si>
    <t>GB SW 108 P.39 JEMPIRING MERAH</t>
  </si>
  <si>
    <t>SWGB3907C</t>
  </si>
  <si>
    <t>GB SW 108 P.39 JEMPIRING PEKAT</t>
  </si>
  <si>
    <t>SWGB3908F</t>
  </si>
  <si>
    <t>GB SW 108 P.39 JEPUN BALI HIJAU</t>
  </si>
  <si>
    <t>SWGB3908H</t>
  </si>
  <si>
    <t>GB SW 108 P.39 JEPUN BALI HITAM</t>
  </si>
  <si>
    <t>SWGB3908D</t>
  </si>
  <si>
    <t>GB SW 108 P.39 JEPUN BALI MERAH</t>
  </si>
  <si>
    <t>SWGB3908C</t>
  </si>
  <si>
    <t>GB SW 108 P.39 JEPUN BALI PEKAT</t>
  </si>
  <si>
    <t>SWGB3909F</t>
  </si>
  <si>
    <t>GB SW 108 P.39 LOTUS HIJAU</t>
  </si>
  <si>
    <t>SWGB3909H</t>
  </si>
  <si>
    <t>GB SW 108 P.39 LOTUS HITAM</t>
  </si>
  <si>
    <t>SWGB3909D</t>
  </si>
  <si>
    <t>GB SW 108 P.39 LOTUS MERAH</t>
  </si>
  <si>
    <t>SWGB3909C</t>
  </si>
  <si>
    <t>GB SW 108 P.39 LOTUS PEKAT</t>
  </si>
  <si>
    <t>SWGB3910F</t>
  </si>
  <si>
    <t>GB SW 108 P.39 NAYARA FLORA HIJAU</t>
  </si>
  <si>
    <t>SWGB3910H</t>
  </si>
  <si>
    <t>GB SW 108 P.39 NAYARA FLORA HITAM</t>
  </si>
  <si>
    <t>SWGB3910D</t>
  </si>
  <si>
    <t>GB SW 108 P.39 NAYARA FLORA MERAH</t>
  </si>
  <si>
    <t>SWGB3910C</t>
  </si>
  <si>
    <t>GB SW 108 P.39 NAYARA FLORA PEKAT</t>
  </si>
  <si>
    <t>SWGB3918F</t>
  </si>
  <si>
    <t>GB SW 108 P.39 OM SWASTIASTU HIJAU</t>
  </si>
  <si>
    <t>SWGB3918H</t>
  </si>
  <si>
    <t>GB SW 108 P.39 OM SWASTIASTU HITAM</t>
  </si>
  <si>
    <t>SWGB3918D</t>
  </si>
  <si>
    <t>GB SW 108 P.39 OM SWASTIASTU MERAH</t>
  </si>
  <si>
    <t>SWGB3918C</t>
  </si>
  <si>
    <t>GB SW 108 P.39 OM SWASTIASTU PEKAT</t>
  </si>
  <si>
    <t>SWGB3911F</t>
  </si>
  <si>
    <t>GB SW 108 P.39 PUDAK HIJAU</t>
  </si>
  <si>
    <t>SWGB3911H</t>
  </si>
  <si>
    <t>GB SW 108 P.39 PUDAK HITAM</t>
  </si>
  <si>
    <t>SWGB3911D</t>
  </si>
  <si>
    <t>GB SW 108 P.39 PUDAK MERAH</t>
  </si>
  <si>
    <t>SWGB3911C</t>
  </si>
  <si>
    <t>GB SW 108 P.39 PUDAK PEKAT</t>
  </si>
  <si>
    <t>SWGB3912F</t>
  </si>
  <si>
    <t>GB SW 108 P.39 SANJIWANI HIJAU</t>
  </si>
  <si>
    <t>SWGB3912H</t>
  </si>
  <si>
    <t>GB SW 108 P.39 SANJIWANI HITAM</t>
  </si>
  <si>
    <t>SWGB3912D</t>
  </si>
  <si>
    <t>GB SW 108 P.39 SANJIWANI MERAH</t>
  </si>
  <si>
    <t>SWGB3912C</t>
  </si>
  <si>
    <t>GB SW 108 P.39 SANJIWANI PEKAT</t>
  </si>
  <si>
    <t>SWGB3913F</t>
  </si>
  <si>
    <t>GB SW 108 P.39 SARI MADU HIJAU</t>
  </si>
  <si>
    <t>SWGB3913H</t>
  </si>
  <si>
    <t>GB SW 108 P.39 SARI MADU HITAM</t>
  </si>
  <si>
    <t>SWGB3913D</t>
  </si>
  <si>
    <t>GB SW 108 P.39 SARI MADU MERAH</t>
  </si>
  <si>
    <t>SWGB3913C</t>
  </si>
  <si>
    <t>SWGB3914F</t>
  </si>
  <si>
    <t>GB SW 108 P.39 SEKAR SARI HIJAU</t>
  </si>
  <si>
    <t>SWGB3914H</t>
  </si>
  <si>
    <t>GB SW 108 P.39 SEKAR SARI HITAM</t>
  </si>
  <si>
    <t>SWGB3914D</t>
  </si>
  <si>
    <t>GB SW 108 P.39 SEKAR SARI MERAH</t>
  </si>
  <si>
    <t>SWGB3914C</t>
  </si>
  <si>
    <t>GB SW 108 P.39 SEKAR SARI PEKAT</t>
  </si>
  <si>
    <t>SWGB3915F</t>
  </si>
  <si>
    <t>GB SW 108 P.39 SERIBU BUNGA HIJAU</t>
  </si>
  <si>
    <t>SWGB3915H</t>
  </si>
  <si>
    <t>GB SW 108 P.39 SERIBU BUNGA HITAM</t>
  </si>
  <si>
    <t>SWGB3915D</t>
  </si>
  <si>
    <t>GB SW 108 P.39 SERIBU BUNGA MERAH</t>
  </si>
  <si>
    <t>SWGB3915C</t>
  </si>
  <si>
    <t>GB SW 108 P.39 SERIBU BUNGA PEKAT</t>
  </si>
  <si>
    <t>SWGB3916F</t>
  </si>
  <si>
    <t>GB SW 108 P.39 TULIP HIJAU</t>
  </si>
  <si>
    <t>SWGB3916H</t>
  </si>
  <si>
    <t>GB SW 108 P.39 TULIP HITAM</t>
  </si>
  <si>
    <t>SWGB3916D</t>
  </si>
  <si>
    <t>GB SW 108 P.39 TULIP MERAH</t>
  </si>
  <si>
    <t>SWGB3916C</t>
  </si>
  <si>
    <t>GB SW 108 P.39 TULIP PEKAT</t>
  </si>
  <si>
    <t>1GB28ACKPCS</t>
  </si>
  <si>
    <t>TAKSU 108</t>
  </si>
  <si>
    <t>1GB28BCKPCS</t>
  </si>
  <si>
    <t>1GB32ACKPCS</t>
  </si>
  <si>
    <t>1GB32BCKPCS</t>
  </si>
  <si>
    <t>DWGK3209H</t>
  </si>
  <si>
    <t>GK 108  DEWA P.32 LOTUS HITAM</t>
  </si>
  <si>
    <t>DWGK2206F</t>
  </si>
  <si>
    <t>GK 108 DEWA  P.22 JASMINE HIJAU</t>
  </si>
  <si>
    <t>DWGKT22040</t>
  </si>
  <si>
    <t>GK 108 DEWA 22 CEMPAKA TRIDATU</t>
  </si>
  <si>
    <t>DWGKT22050</t>
  </si>
  <si>
    <t>GK 108 DEWA 22 CENDANA TRIDATU</t>
  </si>
  <si>
    <t>DWGKT22060</t>
  </si>
  <si>
    <t>GK 108 DEWA 22 JASMINE TRIDATU</t>
  </si>
  <si>
    <t>DWGKT22070</t>
  </si>
  <si>
    <t>GK 108 DEWA 22 JEMPIRING TRIDATU</t>
  </si>
  <si>
    <t>DWGKT22090</t>
  </si>
  <si>
    <t>GK 108 DEWA 22 LOTUS TRIDATU</t>
  </si>
  <si>
    <t>DWGKT22110</t>
  </si>
  <si>
    <t>GK 108 DEWA 22 PUDAK TRIDATU</t>
  </si>
  <si>
    <t>DWGKT22130</t>
  </si>
  <si>
    <t>GK 108 DEWA 22 SARI MADU TRIDATU</t>
  </si>
  <si>
    <t>DWGKT22160</t>
  </si>
  <si>
    <t>GK 108 DEWA 22 TULIP TRIDATU</t>
  </si>
  <si>
    <t>DWGKT28040</t>
  </si>
  <si>
    <t>GK 108 DEWA 28 CEMPAKA TRIDATU</t>
  </si>
  <si>
    <t>DWGKT28050</t>
  </si>
  <si>
    <t>GK 108 DEWA 28 CENDANA TRIDATU</t>
  </si>
  <si>
    <t>DWGKT28060</t>
  </si>
  <si>
    <t>GK 108 DEWA 28 JASMINE TRIDATU</t>
  </si>
  <si>
    <t>DWGKT28070</t>
  </si>
  <si>
    <t>GK 108 DEWA 28 JEMPIRING TRIDATU</t>
  </si>
  <si>
    <t>DWGKT28090</t>
  </si>
  <si>
    <t>GK 108 DEWA 28 LOTUS TRIDATU</t>
  </si>
  <si>
    <t>DWGKT28110</t>
  </si>
  <si>
    <t>GK 108 DEWA 28 PUDAK TRIDATU</t>
  </si>
  <si>
    <t>DWGKT28130</t>
  </si>
  <si>
    <t>GK 108 DEWA 28 SARI MADU TRIDATU</t>
  </si>
  <si>
    <t>DWGKT28160</t>
  </si>
  <si>
    <t>GK 108 DEWA 28 TULIP TRIDATU</t>
  </si>
  <si>
    <t>DWGK3209A</t>
  </si>
  <si>
    <t>GK 108 DEWA 32 LOTUS PUTIH</t>
  </si>
  <si>
    <t>DWGKFA16040</t>
  </si>
  <si>
    <t>DWGKFA16050</t>
  </si>
  <si>
    <t>DWGKFA16060</t>
  </si>
  <si>
    <t>DWGKFA16070</t>
  </si>
  <si>
    <t>DWGKFA16450</t>
  </si>
  <si>
    <t xml:space="preserve">GK 108 DEWA P.16 FULL AROMA PANDAN HARUM </t>
  </si>
  <si>
    <t>DWGKFA16150</t>
  </si>
  <si>
    <t>DWGK2204F</t>
  </si>
  <si>
    <t>GK 108 DEWA P.22 CEMPAKA HIJAU</t>
  </si>
  <si>
    <t>DWGK2204H</t>
  </si>
  <si>
    <t>DWGK2204D</t>
  </si>
  <si>
    <t>GK 108 DEWA P.22 CEMPAKA MERAH</t>
  </si>
  <si>
    <t>DWGK2204A</t>
  </si>
  <si>
    <t>DWGK2205F</t>
  </si>
  <si>
    <t>GK 108 DEWA P.22 CENDANA HIJAU</t>
  </si>
  <si>
    <t>DWGK2205H</t>
  </si>
  <si>
    <t>DWGK2205D</t>
  </si>
  <si>
    <t>GK 108 DEWA P.22 CENDANA MERAH</t>
  </si>
  <si>
    <t>DWGK2205A</t>
  </si>
  <si>
    <t>DWGK2206H</t>
  </si>
  <si>
    <t>DWGK2206D</t>
  </si>
  <si>
    <t>GK 108 DEWA P.22 JASMINE MERAH</t>
  </si>
  <si>
    <t>DWGK2206A</t>
  </si>
  <si>
    <t>DWGK2207F</t>
  </si>
  <si>
    <t>GK 108 DEWA P.22 JEMPIRING HIJAU</t>
  </si>
  <si>
    <t>DWGK2207H</t>
  </si>
  <si>
    <t>DWGK2207D</t>
  </si>
  <si>
    <t>GK 108 DEWA P.22 JEMPIRING MERAH</t>
  </si>
  <si>
    <t>DWGK2207A</t>
  </si>
  <si>
    <t>DWGK2209F</t>
  </si>
  <si>
    <t>GK 108 DEWA P.22 LOTUS HIJAU</t>
  </si>
  <si>
    <t>DWGK2209H</t>
  </si>
  <si>
    <t>DWGK2209D</t>
  </si>
  <si>
    <t>GK 108 DEWA P.22 LOTUS MERAH</t>
  </si>
  <si>
    <t>DWGK2209A</t>
  </si>
  <si>
    <t>DWGK2211F</t>
  </si>
  <si>
    <t>GK 108 DEWA P.22 PUDAK HIJAU</t>
  </si>
  <si>
    <t>DWGK2211H</t>
  </si>
  <si>
    <t>GK 108 DEWA P.22 PUDAK HITAM</t>
  </si>
  <si>
    <t>DWGK2211D</t>
  </si>
  <si>
    <t>GK 108 DEWA P.22 PUDAK MERAH</t>
  </si>
  <si>
    <t>DWGK2211A</t>
  </si>
  <si>
    <t>DWGK2213F</t>
  </si>
  <si>
    <t>GK 108 DEWA P.22 SARI MADU HIJAU</t>
  </si>
  <si>
    <t>DWGK2213H</t>
  </si>
  <si>
    <t>DWGK2213D</t>
  </si>
  <si>
    <t>GK 108 DEWA P.22 SARI MADU MERAH</t>
  </si>
  <si>
    <t>DWGK2213A</t>
  </si>
  <si>
    <t>DWGK2216F</t>
  </si>
  <si>
    <t>GK 108 DEWA P.22 TULIP HIJAU</t>
  </si>
  <si>
    <t>DWGK2216H</t>
  </si>
  <si>
    <t>GK 108 DEWA P.22 TULIP HITAM</t>
  </si>
  <si>
    <t>DWGK2216D</t>
  </si>
  <si>
    <t>GK 108 DEWA P.22 TULIP MERAH</t>
  </si>
  <si>
    <t>DWGK2216A</t>
  </si>
  <si>
    <t>DWGK2804F</t>
  </si>
  <si>
    <t>GK 108 DEWA P.28 CEMPAKA HIJAU</t>
  </si>
  <si>
    <t>DWGK2804H</t>
  </si>
  <si>
    <t>DWGK2804D</t>
  </si>
  <si>
    <t>GK 108 DEWA P.28 CEMPAKA MERAH</t>
  </si>
  <si>
    <t>DWGK2804A</t>
  </si>
  <si>
    <t>DWGK2805F</t>
  </si>
  <si>
    <t>GK 108 DEWA P.28 CENDANA HIJAU</t>
  </si>
  <si>
    <t>DWGK2805H</t>
  </si>
  <si>
    <t>DWGK2805D</t>
  </si>
  <si>
    <t>GK 108 DEWA P.28 CENDANA MERAH</t>
  </si>
  <si>
    <t>DWGK2805A</t>
  </si>
  <si>
    <t>DWGK2806F</t>
  </si>
  <si>
    <t>GK 108 DEWA P.28 JASMINE HIJAU</t>
  </si>
  <si>
    <t>DWGK2806H</t>
  </si>
  <si>
    <t>DWGK2806D</t>
  </si>
  <si>
    <t>GK 108 DEWA P.28 JASMINE MERAH</t>
  </si>
  <si>
    <t>DWGK2806A</t>
  </si>
  <si>
    <t>DWGK2807F</t>
  </si>
  <si>
    <t>GK 108 DEWA P.28 JEMPIRING HIJAU</t>
  </si>
  <si>
    <t>DWGK2807H</t>
  </si>
  <si>
    <t>DWGK2807D</t>
  </si>
  <si>
    <t>GK 108 DEWA P.28 JEMPIRING MERAH</t>
  </si>
  <si>
    <t>DWGK2807A</t>
  </si>
  <si>
    <t>DWGK2809F</t>
  </si>
  <si>
    <t>GK 108 DEWA P.28 LOTUS HIJAU</t>
  </si>
  <si>
    <t>DWGK2809H</t>
  </si>
  <si>
    <t>DWGK2809D</t>
  </si>
  <si>
    <t>GK 108 DEWA P.28 LOTUS MERAH</t>
  </si>
  <si>
    <t>DWGK2809A</t>
  </si>
  <si>
    <t>DWGK2811F</t>
  </si>
  <si>
    <t>GK 108 DEWA P.28 PUDAK HIJAU</t>
  </si>
  <si>
    <t>DWGK2811H</t>
  </si>
  <si>
    <t>DWGK2811D</t>
  </si>
  <si>
    <t>GK 108 DEWA P.28 PUDAK MERAH</t>
  </si>
  <si>
    <t>DWGK2811A</t>
  </si>
  <si>
    <t>DWGK2813F</t>
  </si>
  <si>
    <t>GK 108 DEWA P.28 SARI MADU HIJAU</t>
  </si>
  <si>
    <t>DWGK2813H</t>
  </si>
  <si>
    <t>DWGK2813D</t>
  </si>
  <si>
    <t>GK 108 DEWA P.28 SARI MADU MERAH</t>
  </si>
  <si>
    <t>DWGK2813A</t>
  </si>
  <si>
    <t>DWGK2816F</t>
  </si>
  <si>
    <t>GK 108 DEWA P.28 TULIP HIJAU</t>
  </si>
  <si>
    <t>DWGK2816H</t>
  </si>
  <si>
    <t>GK 108 DEWA P.28 TULIP HITAM</t>
  </si>
  <si>
    <t>DWGK2816D</t>
  </si>
  <si>
    <t>GK 108 DEWA P.28 TULIP MERAH</t>
  </si>
  <si>
    <t>DWGK2816A</t>
  </si>
  <si>
    <t>DWGK3204F</t>
  </si>
  <si>
    <t>GK 108 DEWA P.32 CEMPAKA HIJAU</t>
  </si>
  <si>
    <t>DWGK3204H</t>
  </si>
  <si>
    <t>GK 108 DEWA P.32 CEMPAKA HITAM</t>
  </si>
  <si>
    <t>DWGK3204D</t>
  </si>
  <si>
    <t>GK 108 DEWA P.32 CEMPAKA MERAH</t>
  </si>
  <si>
    <t>DWGK3204A</t>
  </si>
  <si>
    <t>GK 108 DEWA P.32 CEMPAKA PUTIH</t>
  </si>
  <si>
    <t>DWGK3205F</t>
  </si>
  <si>
    <t>GK 108 DEWA P.32 CENDANA HIJAU</t>
  </si>
  <si>
    <t>DWGK3205H</t>
  </si>
  <si>
    <t>GK 108 DEWA P.32 CENDANA HITAM</t>
  </si>
  <si>
    <t>DWGK3205D</t>
  </si>
  <si>
    <t>GK 108 DEWA P.32 CENDANA MERAH</t>
  </si>
  <si>
    <t>DWGK3205A</t>
  </si>
  <si>
    <t>GK 108 DEWA P.32 CENDANA PUTIH</t>
  </si>
  <si>
    <t>DWGK3206F</t>
  </si>
  <si>
    <t>GK 108 DEWA P.32 JASMINE HIJAU</t>
  </si>
  <si>
    <t>DWGK3206H</t>
  </si>
  <si>
    <t>GK 108 DEWA P.32 JASMINE HITAM</t>
  </si>
  <si>
    <t>DWGK3206D</t>
  </si>
  <si>
    <t>GK 108 DEWA P.32 JASMINE MERAH</t>
  </si>
  <si>
    <t>DWGK3206A</t>
  </si>
  <si>
    <t>GK 108 DEWA P.32 JASMINE PUTIH</t>
  </si>
  <si>
    <t>DWGK3207H</t>
  </si>
  <si>
    <t>GK 108 DEWA P.32 JEMPIRING HITAM</t>
  </si>
  <si>
    <t>DWGK3207D</t>
  </si>
  <si>
    <t>GK 108 DEWA P.32 JEMPIRING MERAH</t>
  </si>
  <si>
    <t>DWGK3207A</t>
  </si>
  <si>
    <t>GK 108 DEWA P.32 JEMPIRING PUTIH</t>
  </si>
  <si>
    <t>DWGK3209F</t>
  </si>
  <si>
    <t>GK 108 DEWA P.32 LOTUS HIJAU</t>
  </si>
  <si>
    <t>DWGK3209D</t>
  </si>
  <si>
    <t>GK 108 DEWA P.32 LOTUS MERAH</t>
  </si>
  <si>
    <t>DWGK3211F</t>
  </si>
  <si>
    <t>GK 108 DEWA P.32 PUDAK HIJAU</t>
  </si>
  <si>
    <t>DWGK3211H</t>
  </si>
  <si>
    <t>GK 108 DEWA P.32 PUDAK HITAM</t>
  </si>
  <si>
    <t>DWGK3211D</t>
  </si>
  <si>
    <t>GK 108 DEWA P.32 PUDAK MERAH</t>
  </si>
  <si>
    <t>DWGK3211A</t>
  </si>
  <si>
    <t>GK 108 DEWA P.32 PUDAK PUTIH</t>
  </si>
  <si>
    <t>DWGK3213F</t>
  </si>
  <si>
    <t>GK 108 DEWA P.32 SARI MADU HIJAU</t>
  </si>
  <si>
    <t>DWGK3213H</t>
  </si>
  <si>
    <t>GK 108 DEWA P.32 SARI MADU HITAM</t>
  </si>
  <si>
    <t>DWGK3213D</t>
  </si>
  <si>
    <t>GK 108 DEWA P.32 SARI MADU MERAH</t>
  </si>
  <si>
    <t>DWGK3213A</t>
  </si>
  <si>
    <t>GK 108 DEWA P.32 SARI MADU PUTIH</t>
  </si>
  <si>
    <t>DWGK3216F</t>
  </si>
  <si>
    <t>GK 108 DEWA P.32 TULIP HIJAU</t>
  </si>
  <si>
    <t>DWGK3216H</t>
  </si>
  <si>
    <t>GK 108 DEWA P.32 TULIP HITAM</t>
  </si>
  <si>
    <t>DWGK3216D</t>
  </si>
  <si>
    <t>GK 108 DEWA P.32 TULIP MERAH</t>
  </si>
  <si>
    <t>DWGK3216A</t>
  </si>
  <si>
    <t>GK 108 DEWA P.32 TULIP PUTIH</t>
  </si>
  <si>
    <t>DWGKFA16130</t>
  </si>
  <si>
    <t>DWGK3207F</t>
  </si>
  <si>
    <t>GK 108 DEWAP.32 JEMPIRING HIJAU</t>
  </si>
  <si>
    <t>CSGK22340</t>
  </si>
  <si>
    <t>CSGK22360</t>
  </si>
  <si>
    <t>CSGK22350</t>
  </si>
  <si>
    <t>CSGK22330</t>
  </si>
  <si>
    <t>CSGK28340</t>
  </si>
  <si>
    <t>CSGK28360</t>
  </si>
  <si>
    <t>CSGK2835C</t>
  </si>
  <si>
    <t>CSGK2833CPCS</t>
  </si>
  <si>
    <t>CSGK3234C</t>
  </si>
  <si>
    <t>CSGK3236C</t>
  </si>
  <si>
    <t>CSGK3235C</t>
  </si>
  <si>
    <t>CSGK3233C</t>
  </si>
  <si>
    <t>SWGKP2202</t>
  </si>
  <si>
    <t>GK PREMIUM P.22 ABHIKYA</t>
  </si>
  <si>
    <t>SWGKP2201</t>
  </si>
  <si>
    <t>GK PREMIUM P.22 AROMATHERAPY</t>
  </si>
  <si>
    <t>SWGKP2203</t>
  </si>
  <si>
    <t>SWGKP2204</t>
  </si>
  <si>
    <t xml:space="preserve">GK PREMIUM P.22 CEMPAKA </t>
  </si>
  <si>
    <t>SWGKP2205</t>
  </si>
  <si>
    <t>SWGKP22050PCS</t>
  </si>
  <si>
    <t>GK PREMIUM P.22 CENDANA (DUS)</t>
  </si>
  <si>
    <t>SWGKP2222</t>
  </si>
  <si>
    <t>GK PREMIUM P.22 JAGADHITA</t>
  </si>
  <si>
    <t>SWGKP2206</t>
  </si>
  <si>
    <t>SWGKP22060PCS</t>
  </si>
  <si>
    <t>GK PREMIUM P.22 JASMINE (DUS)</t>
  </si>
  <si>
    <t>SWGKP22070</t>
  </si>
  <si>
    <t>SWGKP2208</t>
  </si>
  <si>
    <t>GK PREMIUM P.22 JEPUN BALI</t>
  </si>
  <si>
    <t>SWGKP2209</t>
  </si>
  <si>
    <t>SWGKP2210</t>
  </si>
  <si>
    <t>GK PREMIUM P.22 NAYARA FLORA</t>
  </si>
  <si>
    <t>SWGKP2218</t>
  </si>
  <si>
    <t>GK PREMIUM P.22 OM SWASTIASTU</t>
  </si>
  <si>
    <t>SWGKP2211</t>
  </si>
  <si>
    <t>GK PREMIUM P.22 PUDAK</t>
  </si>
  <si>
    <t>SWGKP2212</t>
  </si>
  <si>
    <t>SWGKP2213</t>
  </si>
  <si>
    <t>SWGKP2214</t>
  </si>
  <si>
    <t>GK PREMIUM P.22 SEKAR SARI</t>
  </si>
  <si>
    <t>SWGKP2215</t>
  </si>
  <si>
    <t>SWGKP2216</t>
  </si>
  <si>
    <t>GK PREMIUM P.22 TULIP</t>
  </si>
  <si>
    <t>SWGKP2802</t>
  </si>
  <si>
    <t>GK PREMIUM P.28 ABHIKYA</t>
  </si>
  <si>
    <t>SWGKP2801</t>
  </si>
  <si>
    <t>GK PREMIUM P.28 AROMATHERAPY</t>
  </si>
  <si>
    <t>SWGKP28030PCS</t>
  </si>
  <si>
    <t>SWGKP28040</t>
  </si>
  <si>
    <t xml:space="preserve">GK PREMIUM P.28 CEMPAKA </t>
  </si>
  <si>
    <t>SWGKP2805APCS</t>
  </si>
  <si>
    <t>SWGKP2822</t>
  </si>
  <si>
    <t>GK PREMIUM P.28 JAGADHITA</t>
  </si>
  <si>
    <t>SWGKP2806APCS</t>
  </si>
  <si>
    <t>SWGKP28070</t>
  </si>
  <si>
    <t>SWGKP2808</t>
  </si>
  <si>
    <t>GK PREMIUM P.28 JEPUN BALI</t>
  </si>
  <si>
    <t>SWGKP2809</t>
  </si>
  <si>
    <t>SWGKP2810</t>
  </si>
  <si>
    <t>GK PREMIUM P.28 NAYARA FLORA</t>
  </si>
  <si>
    <t>SWGKP2818</t>
  </si>
  <si>
    <t>GK PREMIUM P.28 OM SWASTIASTU</t>
  </si>
  <si>
    <t>SWGKP2811</t>
  </si>
  <si>
    <t>SWGKP2812APCS</t>
  </si>
  <si>
    <t>SWGKP2813</t>
  </si>
  <si>
    <t>SWGKP2814</t>
  </si>
  <si>
    <t>GK PREMIUM P.28 SEKAR SARI</t>
  </si>
  <si>
    <t>SWGKP2815</t>
  </si>
  <si>
    <t>SWGKP28160PCS</t>
  </si>
  <si>
    <t>GK PREMIUM P.28 TULIP</t>
  </si>
  <si>
    <t>SWGK3208C</t>
  </si>
  <si>
    <t>SWGK2202C</t>
  </si>
  <si>
    <t>GK SW 108 P.22  ABHIKYA PEKAT</t>
  </si>
  <si>
    <t>SWGK2202F</t>
  </si>
  <si>
    <t>GK SW 108 P.22 ABHIKYA HIJAU</t>
  </si>
  <si>
    <t>SWGK2202H</t>
  </si>
  <si>
    <t>GK SW 108 P.22 ABHIKYA HITAM</t>
  </si>
  <si>
    <t>SWGK2202D</t>
  </si>
  <si>
    <t>GK SW 108 P.22 ABHIKYA MERAH</t>
  </si>
  <si>
    <t>SWGK2201F</t>
  </si>
  <si>
    <t>GK SW 108 P.22 AROMATHERAPY HIJAU</t>
  </si>
  <si>
    <t>SWGK2201H</t>
  </si>
  <si>
    <t>GK SW 108 P.22 AROMATHERAPY HITAM</t>
  </si>
  <si>
    <t>SWGK2201D</t>
  </si>
  <si>
    <t>GK SW 108 P.22 AROMATHERAPY MERAH</t>
  </si>
  <si>
    <t>SWGK2201C</t>
  </si>
  <si>
    <t>GK SW 108 P.22 AROMATHERAPY PEKAT</t>
  </si>
  <si>
    <t>SWGK2203F</t>
  </si>
  <si>
    <t>GK SW 108 P.22 ASTUNGKARA HIJAU</t>
  </si>
  <si>
    <t>SWGK2203H</t>
  </si>
  <si>
    <t>GK SW 108 P.22 ASTUNGKARA HITAM</t>
  </si>
  <si>
    <t>SWGK2203D</t>
  </si>
  <si>
    <t>GK SW 108 P.22 ASTUNGKARA MERAH</t>
  </si>
  <si>
    <t>SWGK2203C</t>
  </si>
  <si>
    <t>SWGK2204F</t>
  </si>
  <si>
    <t>GK SW 108 P.22 CEMPAKA HIJAU</t>
  </si>
  <si>
    <t>SWGK2204H</t>
  </si>
  <si>
    <t>GK SW 108 P.22 CEMPAKA HITAM</t>
  </si>
  <si>
    <t>SWGK2204D</t>
  </si>
  <si>
    <t>GK SW 108 P.22 CEMPAKA MERAH</t>
  </si>
  <si>
    <t>SWGK2204C</t>
  </si>
  <si>
    <t>SWGK2205F</t>
  </si>
  <si>
    <t>GK SW 108 P.22 CENDANA HIJAU</t>
  </si>
  <si>
    <t>SWGK2205H</t>
  </si>
  <si>
    <t>GK SW 108 P.22 CENDANA HITAM</t>
  </si>
  <si>
    <t>SWGK2205D</t>
  </si>
  <si>
    <t>GK SW 108 P.22 CENDANA MERAH</t>
  </si>
  <si>
    <t>SWGK2205C</t>
  </si>
  <si>
    <t>SWGK2217F</t>
  </si>
  <si>
    <t>GK SW 108 P.22 JAGADHITA HIJAU</t>
  </si>
  <si>
    <t>SWGK2217H</t>
  </si>
  <si>
    <t>GK SW 108 P.22 JAGADHITA HITAM</t>
  </si>
  <si>
    <t>SWGK2217D</t>
  </si>
  <si>
    <t>GK SW 108 P.22 JAGADHITA MERAH</t>
  </si>
  <si>
    <t>SWGK2217C</t>
  </si>
  <si>
    <t>GK SW 108 P.22 JAGADHITA PEKAT</t>
  </si>
  <si>
    <t>SWGK2206F</t>
  </si>
  <si>
    <t>GK SW 108 P.22 JASMINE HIJAU</t>
  </si>
  <si>
    <t>SWGK2206H</t>
  </si>
  <si>
    <t>GK SW 108 P.22 JASMINE HITAM</t>
  </si>
  <si>
    <t>SWGK2206D</t>
  </si>
  <si>
    <t>SWGK2206C</t>
  </si>
  <si>
    <t>SWGK2207F</t>
  </si>
  <si>
    <t>GK SW 108 P.22 JEMPIRING HIJAU</t>
  </si>
  <si>
    <t>SWGK2207H</t>
  </si>
  <si>
    <t>GK SW 108 P.22 JEMPIRING HITAM</t>
  </si>
  <si>
    <t>SWGK2207D</t>
  </si>
  <si>
    <t>GK SW 108 P.22 JEMPIRING MERAH</t>
  </si>
  <si>
    <t>SWGK2207C</t>
  </si>
  <si>
    <t>SWGK2208F</t>
  </si>
  <si>
    <t>GK SW 108 P.22 JEPUN BALI HIJAU</t>
  </si>
  <si>
    <t>SWGK2208H</t>
  </si>
  <si>
    <t>GK SW 108 P.22 JEPUN BALI HITAM</t>
  </si>
  <si>
    <t>SWGK2208D</t>
  </si>
  <si>
    <t>GK SW 108 P.22 JEPUN BALI MERAH</t>
  </si>
  <si>
    <t>SWGK2208C</t>
  </si>
  <si>
    <t>SWGK2209F</t>
  </si>
  <si>
    <t>GK SW 108 P.22 LOTUS HIJAU</t>
  </si>
  <si>
    <t>SWGK2209H</t>
  </si>
  <si>
    <t>GK SW 108 P.22 LOTUS HITAM</t>
  </si>
  <si>
    <t>SWGK2209D</t>
  </si>
  <si>
    <t>GK SW 108 P.22 LOTUS MERAH</t>
  </si>
  <si>
    <t>SWGK2209C</t>
  </si>
  <si>
    <t>MDGK22320</t>
  </si>
  <si>
    <t>SWGK2210F</t>
  </si>
  <si>
    <t>GK SW 108 P.22 NAYARA HIJAU</t>
  </si>
  <si>
    <t>SWGK2210H</t>
  </si>
  <si>
    <t>GK SW 108 P.22 NAYARA HITAM</t>
  </si>
  <si>
    <t>SWGK2210D</t>
  </si>
  <si>
    <t>GK SW 108 P.22 NAYARA MERAH</t>
  </si>
  <si>
    <t>SWGK2210C</t>
  </si>
  <si>
    <t>SWGK2218F</t>
  </si>
  <si>
    <t>GK SW 108 P.22 OM SWASTIASTU HIJAU</t>
  </si>
  <si>
    <t>SWGK2218H</t>
  </si>
  <si>
    <t>GK SW 108 P.22 OM SWASTIASTU HITAM</t>
  </si>
  <si>
    <t>SWGK2218D</t>
  </si>
  <si>
    <t>GK SW 108 P.22 OM SWASTIASTU MERAH</t>
  </si>
  <si>
    <t>SWGK2218C</t>
  </si>
  <si>
    <t>GK SW 108 P.22 OM SWASTIASTU PEKAT</t>
  </si>
  <si>
    <t>SWGK2211F</t>
  </si>
  <si>
    <t>GK SW 108 P.22 PUDAK HIJAU</t>
  </si>
  <si>
    <t>SWGK2211H</t>
  </si>
  <si>
    <t>GK SW 108 P.22 PUDAK HITAM</t>
  </si>
  <si>
    <t>SWGK2211D</t>
  </si>
  <si>
    <t>GK SW 108 P.22 PUDAK MERAH</t>
  </si>
  <si>
    <t>SWGK2211C</t>
  </si>
  <si>
    <t>SWGK2212F</t>
  </si>
  <si>
    <t>GK SW 108 P.22 SANJIWANI HIJAU</t>
  </si>
  <si>
    <t>SWGK2212H</t>
  </si>
  <si>
    <t>GK SW 108 P.22 SANJIWANI HITAM</t>
  </si>
  <si>
    <t>SWGK2212D</t>
  </si>
  <si>
    <t>GK SW 108 P.22 SANJIWANI MERAH</t>
  </si>
  <si>
    <t>SWGK2212C</t>
  </si>
  <si>
    <t>SWGK2213F</t>
  </si>
  <si>
    <t>GK SW 108 P.22 SARI MADU HIJAU</t>
  </si>
  <si>
    <t>SWGK2213H</t>
  </si>
  <si>
    <t>GK SW 108 P.22 SARI MADU HITAM</t>
  </si>
  <si>
    <t>SWGK2213D</t>
  </si>
  <si>
    <t>GK SW 108 P.22 SARI MADU MERAH</t>
  </si>
  <si>
    <t>SWGK2213C</t>
  </si>
  <si>
    <t>SWGK2214F</t>
  </si>
  <si>
    <t>GK SW 108 P.22 SEKAR SARI HIJAU</t>
  </si>
  <si>
    <t>SWGK2214H</t>
  </si>
  <si>
    <t>GK SW 108 P.22 SEKAR SARI HITAM</t>
  </si>
  <si>
    <t>SWGK2214D</t>
  </si>
  <si>
    <t>GK SW 108 P.22 SEKAR SARI MERAH</t>
  </si>
  <si>
    <t>SWGK2214C</t>
  </si>
  <si>
    <t>SWGK2215F</t>
  </si>
  <si>
    <t>GK SW 108 P.22 SERIBU BUNGA HIJAU</t>
  </si>
  <si>
    <t>SWGK2215H</t>
  </si>
  <si>
    <t>GK SW 108 P.22 SERIBU BUNGA HITAM</t>
  </si>
  <si>
    <t>SWGK2215D</t>
  </si>
  <si>
    <t>GK SW 108 P.22 SERIBU BUNGA MERAH</t>
  </si>
  <si>
    <t>SWGK2215C</t>
  </si>
  <si>
    <t>SWGK2216F</t>
  </si>
  <si>
    <t>GK SW 108 P.22 TULIP HIJAU</t>
  </si>
  <si>
    <t>SWGK2216H</t>
  </si>
  <si>
    <t>GK SW 108 P.22 TULIP HITAM</t>
  </si>
  <si>
    <t>SWGK2216D</t>
  </si>
  <si>
    <t>GK SW 108 P.22 TULIP MERAH</t>
  </si>
  <si>
    <t>SWGK2216C</t>
  </si>
  <si>
    <t>SWGK2802C</t>
  </si>
  <si>
    <t>SWGK2802F</t>
  </si>
  <si>
    <t>GK SW 108 P.28 ABHIKYA HIJAU</t>
  </si>
  <si>
    <t>SWGK2802H</t>
  </si>
  <si>
    <t>GK SW 108 P.28 ABHIKYA HITAM</t>
  </si>
  <si>
    <t>SWGK2802D</t>
  </si>
  <si>
    <t>GK SW 108 P.28 ABHIKYA MERAH</t>
  </si>
  <si>
    <t>SWGK2801F</t>
  </si>
  <si>
    <t>GK SW 108 P.28 AROMATHERAPY HIJAU</t>
  </si>
  <si>
    <t>SWGK2801H</t>
  </si>
  <si>
    <t>GK SW 108 P.28 AROMATHERAPY HITAM</t>
  </si>
  <si>
    <t>SWGK2801D</t>
  </si>
  <si>
    <t>GK SW 108 P.28 AROMATHERAPY MERAH</t>
  </si>
  <si>
    <t>SWGK2801C</t>
  </si>
  <si>
    <t>SWGK2803F</t>
  </si>
  <si>
    <t>SWGK2803H</t>
  </si>
  <si>
    <t>GK SW 108 P.28 ASTUNGKARA HITAM</t>
  </si>
  <si>
    <t>SWGK2803D</t>
  </si>
  <si>
    <t>SWGK2803C</t>
  </si>
  <si>
    <t>SWGK2804F</t>
  </si>
  <si>
    <t>GK SW 108 P.28 CEMPAKA HIJAU</t>
  </si>
  <si>
    <t>SWGK2804H</t>
  </si>
  <si>
    <t>GK SW 108 P.28 CEMPAKA HITAM</t>
  </si>
  <si>
    <t>SWGK2804D</t>
  </si>
  <si>
    <t>GK SW 108 P.28 CEMPAKA MERAH</t>
  </si>
  <si>
    <t>SWGK2804C</t>
  </si>
  <si>
    <t>SWGK2805F</t>
  </si>
  <si>
    <t>GK SW 108 P.28 CENDANA HIJAU</t>
  </si>
  <si>
    <t>SWGK2805H</t>
  </si>
  <si>
    <t>GK SW 108 P.28 CENDANA HITAM</t>
  </si>
  <si>
    <t>SWGK2805D</t>
  </si>
  <si>
    <t>GK SW 108 P.28 CENDANA MERAH</t>
  </si>
  <si>
    <t>SWGK2805C</t>
  </si>
  <si>
    <t>SWGK2817F</t>
  </si>
  <si>
    <t>GK SW 108 P.28 JAGADHITA HIJAU</t>
  </si>
  <si>
    <t>SWGK2817H</t>
  </si>
  <si>
    <t>GK SW 108 P.28 JAGADHITA HITAM</t>
  </si>
  <si>
    <t>SWGK2817D</t>
  </si>
  <si>
    <t>GK SW 108 P.28 JAGADHITA MERAH</t>
  </si>
  <si>
    <t>SWGK2817C</t>
  </si>
  <si>
    <t>GK SW 108 P.28 JAGADHITA PEKAT</t>
  </si>
  <si>
    <t>SWGK2806F</t>
  </si>
  <si>
    <t>GK SW 108 P.28 JASMINE HIJAU</t>
  </si>
  <si>
    <t>SWGK2806H</t>
  </si>
  <si>
    <t>GK SW 108 P.28 JASMINE HITAM</t>
  </si>
  <si>
    <t>SWGK2806D</t>
  </si>
  <si>
    <t>SWGK2806C</t>
  </si>
  <si>
    <t>SWGK2807F</t>
  </si>
  <si>
    <t>GK SW 108 P.28 JEMPIRING HIJAU</t>
  </si>
  <si>
    <t>SWGK2807H</t>
  </si>
  <si>
    <t>GK SW 108 P.28 JEMPIRING HITAM</t>
  </si>
  <si>
    <t>SWGK2807D</t>
  </si>
  <si>
    <t>GK SW 108 P.28 JEMPIRING MERAH</t>
  </si>
  <si>
    <t>SWGK2807C</t>
  </si>
  <si>
    <t>SWGK2808F</t>
  </si>
  <si>
    <t>GK SW 108 P.28 JEPUN BALI HIJAU</t>
  </si>
  <si>
    <t>SWGK2808H</t>
  </si>
  <si>
    <t>GK SW 108 P.28 JEPUN BALI HITAM</t>
  </si>
  <si>
    <t>SWGK2808D</t>
  </si>
  <si>
    <t>GK SW 108 P.28 JEPUN BALI MERAH</t>
  </si>
  <si>
    <t>SWGK2808C</t>
  </si>
  <si>
    <t>SWGK2809F</t>
  </si>
  <si>
    <t>GK SW 108 P.28 LOTUS HIJAU</t>
  </si>
  <si>
    <t>SWGK2809H</t>
  </si>
  <si>
    <t>GK SW 108 P.28 LOTUS HITAM</t>
  </si>
  <si>
    <t>SWGK2809D</t>
  </si>
  <si>
    <t>GK SW 108 P.28 LOTUS MERAH</t>
  </si>
  <si>
    <t>SWGK2809C</t>
  </si>
  <si>
    <t>MDGK28320</t>
  </si>
  <si>
    <t>SWGK2810F</t>
  </si>
  <si>
    <t>GK SW 108 P.28 NAYARA HIJAU</t>
  </si>
  <si>
    <t>SWGK2810H</t>
  </si>
  <si>
    <t>GK SW 108 P.28 NAYARA HITAM</t>
  </si>
  <si>
    <t>SWGK2810D</t>
  </si>
  <si>
    <t>GK SW 108 P.28 NAYARA MERAH</t>
  </si>
  <si>
    <t>SWGK2810C</t>
  </si>
  <si>
    <t>SWGK2818F</t>
  </si>
  <si>
    <t>GK SW 108 P.28 OM SWASTIASTU HIJAU</t>
  </si>
  <si>
    <t>SWGK2818H</t>
  </si>
  <si>
    <t>GK SW 108 P.28 OM SWASTIASTU HITAM</t>
  </si>
  <si>
    <t>SWGK2818D</t>
  </si>
  <si>
    <t>GK SW 108 P.28 OM SWASTIASTU MERAH</t>
  </si>
  <si>
    <t>SWGK2818C</t>
  </si>
  <si>
    <t>SWGK2811F</t>
  </si>
  <si>
    <t>GK SW 108 P.28 PUDAK HIJAU</t>
  </si>
  <si>
    <t>SWGK2811H</t>
  </si>
  <si>
    <t>GK SW 108 P.28 PUDAK HITAM</t>
  </si>
  <si>
    <t>SWGK2811D</t>
  </si>
  <si>
    <t>GK SW 108 P.28 PUDAK MERAH</t>
  </si>
  <si>
    <t>SWGK2811C</t>
  </si>
  <si>
    <t>SWGK2812F</t>
  </si>
  <si>
    <t>GK SW 108 P.28 SANJIWANI HIJAU</t>
  </si>
  <si>
    <t>SWGK2812H</t>
  </si>
  <si>
    <t>GK SW 108 P.28 SANJIWANI HITAM</t>
  </si>
  <si>
    <t>SWGK2812D</t>
  </si>
  <si>
    <t>GK SW 108 P.28 SANJIWANI MERAH</t>
  </si>
  <si>
    <t>SWGK2812C</t>
  </si>
  <si>
    <t>SWGK2813F</t>
  </si>
  <si>
    <t>GK SW 108 P.28 SARI MADU HIJAU</t>
  </si>
  <si>
    <t>SWGK2813H</t>
  </si>
  <si>
    <t>GK SW 108 P.28 SARI MADU HITAM</t>
  </si>
  <si>
    <t>SWGK2813D</t>
  </si>
  <si>
    <t>GK SW 108 P.28 SARI MADU MERAH</t>
  </si>
  <si>
    <t>SWGK2813C</t>
  </si>
  <si>
    <t>SWGK2814F</t>
  </si>
  <si>
    <t>GK SW 108 P.28 SEKAR SARI HIJAU</t>
  </si>
  <si>
    <t>SWGK2814H</t>
  </si>
  <si>
    <t>GK SW 108 P.28 SEKAR SARI HITAM</t>
  </si>
  <si>
    <t>SWGK2814D</t>
  </si>
  <si>
    <t>GK SW 108 P.28 SEKAR SARI MERAH</t>
  </si>
  <si>
    <t>SWGK2814C</t>
  </si>
  <si>
    <t>SWGK2815F</t>
  </si>
  <si>
    <t>GK SW 108 P.28 SERIBU BUNGA HIJAU</t>
  </si>
  <si>
    <t>SWGK2815H</t>
  </si>
  <si>
    <t>GK SW 108 P.28 SERIBU BUNGA HITAM</t>
  </si>
  <si>
    <t>SWGK2815D</t>
  </si>
  <si>
    <t>GK SW 108 P.28 SERIBU BUNGA MERAH</t>
  </si>
  <si>
    <t>SWGK2815C</t>
  </si>
  <si>
    <t>SWGK2816F</t>
  </si>
  <si>
    <t>GK SW 108 P.28 TULIP HIJAU</t>
  </si>
  <si>
    <t>SWGK2816H</t>
  </si>
  <si>
    <t>GK SW 108 P.28 TULIP HITAM</t>
  </si>
  <si>
    <t>SWGK2816D</t>
  </si>
  <si>
    <t>GK SW 108 P.28 TULIP MERAH</t>
  </si>
  <si>
    <t>SWGK2816C</t>
  </si>
  <si>
    <t>SWGK3202C</t>
  </si>
  <si>
    <t>SWGK3202F</t>
  </si>
  <si>
    <t>GK SW 108 P.32 ABHIKYA HIJAU</t>
  </si>
  <si>
    <t>SWGK3202H</t>
  </si>
  <si>
    <t>GK SW 108 P.32 ABHIKYA HITAM</t>
  </si>
  <si>
    <t>SWGK3202D</t>
  </si>
  <si>
    <t>GK SW 108 P.32 ABHIKYA MERAH</t>
  </si>
  <si>
    <t>SWGK3201F</t>
  </si>
  <si>
    <t>GK SW 108 P.32 AROMATHERAPY HIJAU</t>
  </si>
  <si>
    <t>SWGK3201H</t>
  </si>
  <si>
    <t>GK SW 108 P.32 AROMATHERAPY HITAM</t>
  </si>
  <si>
    <t>SWGK3201D</t>
  </si>
  <si>
    <t>GK SW 108 P.32 AROMATHERAPY MERAH</t>
  </si>
  <si>
    <t>SWGK3201C</t>
  </si>
  <si>
    <t>SWGK3203F</t>
  </si>
  <si>
    <t>GK SW 108 P.32 ASTUNGKARA HIJAU</t>
  </si>
  <si>
    <t>SWGK3203H</t>
  </si>
  <si>
    <t>GK SW 108 P.32 ASTUNGKARA HITAM</t>
  </si>
  <si>
    <t>SWGK3203D</t>
  </si>
  <si>
    <t>SWGK3203C</t>
  </si>
  <si>
    <t>SWGK3204F</t>
  </si>
  <si>
    <t>GK SW 108 P.32 CEMPAKA HIJAU</t>
  </si>
  <si>
    <t>SWGK3204H</t>
  </si>
  <si>
    <t>GK SW 108 P.32 CEMPAKA HITAM</t>
  </si>
  <si>
    <t>SWGK3204D</t>
  </si>
  <si>
    <t>GK SW 108 P.32 CEMPAKA MERAH</t>
  </si>
  <si>
    <t>SWGK3204C</t>
  </si>
  <si>
    <t>SWGK3205F</t>
  </si>
  <si>
    <t>GK SW 108 P.32 CENDANA HIJAU</t>
  </si>
  <si>
    <t>SWGK3205H</t>
  </si>
  <si>
    <t>GK SW 108 P.32 CENDANA HITAM</t>
  </si>
  <si>
    <t>SWGK3205D</t>
  </si>
  <si>
    <t>GK SW 108 P.32 CENDANA MERAH</t>
  </si>
  <si>
    <t>SWGK3205C</t>
  </si>
  <si>
    <t>SWGK3217F</t>
  </si>
  <si>
    <t>GK SW 108 P.32 JAGADHITA HIJAU</t>
  </si>
  <si>
    <t>SWGK3217H</t>
  </si>
  <si>
    <t>GK SW 108 P.32 JAGADHITA HITAM</t>
  </si>
  <si>
    <t>SWGK3217D</t>
  </si>
  <si>
    <t>GK SW 108 P.32 JAGADHITA MERAH</t>
  </si>
  <si>
    <t>SWGK3217C</t>
  </si>
  <si>
    <t>GK SW 108 P.32 JAGADHITA PEKAT</t>
  </si>
  <si>
    <t>SWGK3206F</t>
  </si>
  <si>
    <t>GK SW 108 P.32 JASMINE HIJAU</t>
  </si>
  <si>
    <t>SWGK3206H</t>
  </si>
  <si>
    <t>GK SW 108 P.32 JASMINE HITAM</t>
  </si>
  <si>
    <t>SWGK3206D</t>
  </si>
  <si>
    <t>SWGK3206C</t>
  </si>
  <si>
    <t>SWGK3207F</t>
  </si>
  <si>
    <t>GK SW 108 P.32 JEMPIRING HIJAU</t>
  </si>
  <si>
    <t>SWGK3207H</t>
  </si>
  <si>
    <t>GK SW 108 P.32 JEMPIRING HITAM</t>
  </si>
  <si>
    <t>SWGK3207D</t>
  </si>
  <si>
    <t>GK SW 108 P.32 JEMPIRING MERAH</t>
  </si>
  <si>
    <t>SWGK3207C</t>
  </si>
  <si>
    <t>SWGK3208F</t>
  </si>
  <si>
    <t>GK SW 108 P.32 JEPUN BALI HIJAU</t>
  </si>
  <si>
    <t>SWGK3208H</t>
  </si>
  <si>
    <t>GK SW 108 P.32 JEPUN BALI HITAM</t>
  </si>
  <si>
    <t>SWGK3208D</t>
  </si>
  <si>
    <t>GK SW 108 P.32 JEPUN BALI MERAH</t>
  </si>
  <si>
    <t>SWGK3209F</t>
  </si>
  <si>
    <t>GK SW 108 P.32 LOTUS HIJAU</t>
  </si>
  <si>
    <t>SWGK3209H</t>
  </si>
  <si>
    <t>GK SW 108 P.32 LOTUS HITAM</t>
  </si>
  <si>
    <t>SWGK3209D</t>
  </si>
  <si>
    <t>GK SW 108 P.32 LOTUS MERAH</t>
  </si>
  <si>
    <t>SWGK3209C</t>
  </si>
  <si>
    <t>MDGK32320</t>
  </si>
  <si>
    <t>SWGK3210F</t>
  </si>
  <si>
    <t>GK SW 108 P.32 NAYARA HIJAU</t>
  </si>
  <si>
    <t>SWGK3210H</t>
  </si>
  <si>
    <t>GK SW 108 P.32 NAYARA HITAM</t>
  </si>
  <si>
    <t>SWGK3210D</t>
  </si>
  <si>
    <t>GK SW 108 P.32 NAYARA MERAH</t>
  </si>
  <si>
    <t>SWGK3210C</t>
  </si>
  <si>
    <t>SWGK3218F</t>
  </si>
  <si>
    <t>GK SW 108 P.32 OM SWASTIASTU HIJAU</t>
  </si>
  <si>
    <t>SWGK3218H</t>
  </si>
  <si>
    <t>GK SW 108 P.32 OM SWASTIASTU HITAM</t>
  </si>
  <si>
    <t>SWGK3218D</t>
  </si>
  <si>
    <t>GK SW 108 P.32 OM SWASTIASTU MERAH</t>
  </si>
  <si>
    <t>SWGK3218C</t>
  </si>
  <si>
    <t>SWGK3211F</t>
  </si>
  <si>
    <t>GK SW 108 P.32 PUDAK HIJAU</t>
  </si>
  <si>
    <t>SWGK3211H</t>
  </si>
  <si>
    <t>GK SW 108 P.32 PUDAK HITAM</t>
  </si>
  <si>
    <t>SWGK3211D</t>
  </si>
  <si>
    <t>GK SW 108 P.32 PUDAK MERAH</t>
  </si>
  <si>
    <t>SWGK3211C</t>
  </si>
  <si>
    <t>SWGK3212F</t>
  </si>
  <si>
    <t>GK SW 108 P.32 SANJIWANI HIJAU</t>
  </si>
  <si>
    <t>SWGK3212H</t>
  </si>
  <si>
    <t>GK SW 108 P.32 SANJIWANI HITAM</t>
  </si>
  <si>
    <t>SWGK3212D</t>
  </si>
  <si>
    <t>GK SW 108 P.32 SANJIWANI MERAH</t>
  </si>
  <si>
    <t>SWGK3212C</t>
  </si>
  <si>
    <t>SWGK3213F</t>
  </si>
  <si>
    <t>GK SW 108 P.32 SARI MADU HIJAU</t>
  </si>
  <si>
    <t>SWGK3213H</t>
  </si>
  <si>
    <t>GK SW 108 P.32 SARI MADU HITAM</t>
  </si>
  <si>
    <t>SWGK3213D</t>
  </si>
  <si>
    <t>SWGK3213C</t>
  </si>
  <si>
    <t>SWGK3214F</t>
  </si>
  <si>
    <t>GK SW 108 P.32 SEKAR SARI HIJAU</t>
  </si>
  <si>
    <t>SWGK3214H</t>
  </si>
  <si>
    <t>GK SW 108 P.32 SEKAR SARI HITAM</t>
  </si>
  <si>
    <t>SWGK3214D</t>
  </si>
  <si>
    <t>GK SW 108 P.32 SEKAR SARI MERAH</t>
  </si>
  <si>
    <t>SWGK3214C</t>
  </si>
  <si>
    <t>SWGK3215F</t>
  </si>
  <si>
    <t>GK SW 108 P.32 SERIBU BUNGA HIJAU</t>
  </si>
  <si>
    <t>SWGK3215H</t>
  </si>
  <si>
    <t>GK SW 108 P.32 SERIBU BUNGA HITAM</t>
  </si>
  <si>
    <t>SWGK3215D</t>
  </si>
  <si>
    <t>GK SW 108 P.32 SERIBU BUNGA MERAH</t>
  </si>
  <si>
    <t>SWGK3215C</t>
  </si>
  <si>
    <t>SWGK3216F</t>
  </si>
  <si>
    <t>GK SW 108 P.32 TULIP HIJAU</t>
  </si>
  <si>
    <t>SWGK3216H</t>
  </si>
  <si>
    <t>GK SW 108 P.32 TULIP HITAM</t>
  </si>
  <si>
    <t>SWGK3216D</t>
  </si>
  <si>
    <t>GK SW 108 P.32 TULIP MERAH</t>
  </si>
  <si>
    <t>SWGK3216C</t>
  </si>
  <si>
    <t>SWGM0020</t>
  </si>
  <si>
    <t>GM ABHIKYA</t>
  </si>
  <si>
    <t>SWGM0010</t>
  </si>
  <si>
    <t>SWGM0030</t>
  </si>
  <si>
    <t>SWGM0040</t>
  </si>
  <si>
    <t>SWGM0050</t>
  </si>
  <si>
    <t>CSGM0340</t>
  </si>
  <si>
    <t>CSGM0360</t>
  </si>
  <si>
    <t>CSGM0350</t>
  </si>
  <si>
    <t>CSGM0330</t>
  </si>
  <si>
    <t>SWGM0170</t>
  </si>
  <si>
    <t>GM JAGADHITA</t>
  </si>
  <si>
    <t>SWGM0060</t>
  </si>
  <si>
    <t>SWGM0070</t>
  </si>
  <si>
    <t>SWGM0080</t>
  </si>
  <si>
    <t>SWGM0090</t>
  </si>
  <si>
    <t>MDGM0320</t>
  </si>
  <si>
    <t>SWGM0100</t>
  </si>
  <si>
    <t>SWGM0180</t>
  </si>
  <si>
    <t>GM OM SWASTIASTU</t>
  </si>
  <si>
    <t>DWGM16470</t>
  </si>
  <si>
    <t>GM P.16 1000 BUNGA</t>
  </si>
  <si>
    <t>DWGM1604</t>
  </si>
  <si>
    <t>GM P.16 CEMPAKA</t>
  </si>
  <si>
    <t>DWGM16050</t>
  </si>
  <si>
    <t>GM P.16 CENDANA</t>
  </si>
  <si>
    <t>DWGM16060</t>
  </si>
  <si>
    <t>GM P.16 JASMINE</t>
  </si>
  <si>
    <t>DWGM16070</t>
  </si>
  <si>
    <t>GM P.16 JEMPIRING</t>
  </si>
  <si>
    <t>DWGM16450</t>
  </si>
  <si>
    <t>GM P.16 PANDAN</t>
  </si>
  <si>
    <t>DWGM16130</t>
  </si>
  <si>
    <t>GM P.16 SARI MADU</t>
  </si>
  <si>
    <t>SWGM0110</t>
  </si>
  <si>
    <t>SWGM0120</t>
  </si>
  <si>
    <t>SWGM0130</t>
  </si>
  <si>
    <t>SWGM0140</t>
  </si>
  <si>
    <t>SWGM0150</t>
  </si>
  <si>
    <t>SWGM0160</t>
  </si>
  <si>
    <t>HTS58B0</t>
  </si>
  <si>
    <t>HOLD BAMBOO STICK</t>
  </si>
  <si>
    <t>ATP37BKR</t>
  </si>
  <si>
    <t>INCENSE CONE CENDANA</t>
  </si>
  <si>
    <t>ATP32BKR</t>
  </si>
  <si>
    <t>INCENSE CONE DEWI SRI</t>
  </si>
  <si>
    <t>ATP33BKR</t>
  </si>
  <si>
    <t>INCENSE CONE JEMPIRING</t>
  </si>
  <si>
    <t>ATP34BKR</t>
  </si>
  <si>
    <t>INCENSE CONE MAHATRILOKA</t>
  </si>
  <si>
    <t>ATP35BKR</t>
  </si>
  <si>
    <t>INCENSE CONE PADMA</t>
  </si>
  <si>
    <t>ATP36BKR</t>
  </si>
  <si>
    <t>INCENSE CONE RAJA HARUM</t>
  </si>
  <si>
    <t>HTS50B0</t>
  </si>
  <si>
    <t>INVERTER</t>
  </si>
  <si>
    <t>000IS40</t>
  </si>
  <si>
    <t>ISOLASI 1 INCHI TANGGUNG</t>
  </si>
  <si>
    <t>000IS39</t>
  </si>
  <si>
    <t>ISOLASI 1/2 INCHI KECIL</t>
  </si>
  <si>
    <t>000IS41</t>
  </si>
  <si>
    <t>ISOLASI 2 INCHI BESAR</t>
  </si>
  <si>
    <t>000IS42</t>
  </si>
  <si>
    <t>ISOLASI BESAR COKELAT</t>
  </si>
  <si>
    <t>STSW17044</t>
  </si>
  <si>
    <t>JAGADHITA 10 X 16</t>
  </si>
  <si>
    <t>STSW17042</t>
  </si>
  <si>
    <t>JAGADHITA 10 X 21</t>
  </si>
  <si>
    <t>STSW17055</t>
  </si>
  <si>
    <t>JAGADHITA 5,5 X 14</t>
  </si>
  <si>
    <t>STSW17054</t>
  </si>
  <si>
    <t>JAGADHITA 7 X 21</t>
  </si>
  <si>
    <t>STSW17052</t>
  </si>
  <si>
    <t>JAGADHITA 8 X 16</t>
  </si>
  <si>
    <t>STSW17053</t>
  </si>
  <si>
    <t>JAGADHITA 8 X 21</t>
  </si>
  <si>
    <t>STSW17051</t>
  </si>
  <si>
    <t>JAGADHITA 9 x 16</t>
  </si>
  <si>
    <t>STTL1700</t>
  </si>
  <si>
    <t>JAGADHITA TULISAN</t>
  </si>
  <si>
    <t>STSW06044</t>
  </si>
  <si>
    <t>JASMINE 10 X 16</t>
  </si>
  <si>
    <t>STSW06042</t>
  </si>
  <si>
    <t>JASMINE 10 X 21</t>
  </si>
  <si>
    <t>STSW06055</t>
  </si>
  <si>
    <t>JASMINE 5,5 X 14</t>
  </si>
  <si>
    <t>STSW06054</t>
  </si>
  <si>
    <t>JASMINE 7 x 21</t>
  </si>
  <si>
    <t>STSW06052</t>
  </si>
  <si>
    <t>JASMINE 8 X 16</t>
  </si>
  <si>
    <t>STSW06053</t>
  </si>
  <si>
    <t>JASMINE 8 X 21</t>
  </si>
  <si>
    <t>STSW06051</t>
  </si>
  <si>
    <t>JASMINE 9 x 16</t>
  </si>
  <si>
    <t>STTL0600</t>
  </si>
  <si>
    <t>JASMINE TULISAN</t>
  </si>
  <si>
    <t>STSW07044</t>
  </si>
  <si>
    <t>JEMPIRING 10 X 16</t>
  </si>
  <si>
    <t>STSW07042</t>
  </si>
  <si>
    <t>JEMPIRING 10 X 21</t>
  </si>
  <si>
    <t>STSW07055</t>
  </si>
  <si>
    <t>JEMPIRING 5,5 X 14</t>
  </si>
  <si>
    <t>STSW07054</t>
  </si>
  <si>
    <t>JEMPIRING 7 X 21</t>
  </si>
  <si>
    <t>STSW07052</t>
  </si>
  <si>
    <t>JEMPIRING 8 X 16</t>
  </si>
  <si>
    <t>STSW07053</t>
  </si>
  <si>
    <t>JEMPIRING 8 X 21</t>
  </si>
  <si>
    <t>STSW07051</t>
  </si>
  <si>
    <t>JEMPIRING 9 x 16</t>
  </si>
  <si>
    <t>STTL0700</t>
  </si>
  <si>
    <t>JEMPIRING TULISAN</t>
  </si>
  <si>
    <t>STSW08044</t>
  </si>
  <si>
    <t>JEPUN 10 X 16</t>
  </si>
  <si>
    <t>STSW08042</t>
  </si>
  <si>
    <t>JEPUN 10 X 21</t>
  </si>
  <si>
    <t>STSW08055</t>
  </si>
  <si>
    <t>JEPUN 5,5 X 14</t>
  </si>
  <si>
    <t>STSW08054</t>
  </si>
  <si>
    <t>JEPUN 7 X 21</t>
  </si>
  <si>
    <t>STSW08052</t>
  </si>
  <si>
    <t>JEPUN 8 X 16</t>
  </si>
  <si>
    <t>STSW08053</t>
  </si>
  <si>
    <t>JEPUN 8 X 21</t>
  </si>
  <si>
    <t>STSW08051</t>
  </si>
  <si>
    <t>JEPUN 9 x 16</t>
  </si>
  <si>
    <t>STTL0800</t>
  </si>
  <si>
    <t>JEPUN TULISAN</t>
  </si>
  <si>
    <t>KTNP0066</t>
  </si>
  <si>
    <t>KARDUS DUPA 22 60 X 23 X 50</t>
  </si>
  <si>
    <t>KTNP0071</t>
  </si>
  <si>
    <t>KARDUS DUPA 22 60 X 23 X 57</t>
  </si>
  <si>
    <t>KTNP0070</t>
  </si>
  <si>
    <t>KARDUS DUPA 28 60 X 29 X 37 BEKAS</t>
  </si>
  <si>
    <t>KTNP0067</t>
  </si>
  <si>
    <t>KARDUS DUPA 28 60 X 29 X 44</t>
  </si>
  <si>
    <t>KTNP0068</t>
  </si>
  <si>
    <t>KARDUS DUPA 32 57 X 33 X 43</t>
  </si>
  <si>
    <t>KTNP0065</t>
  </si>
  <si>
    <t>KARDUS POLOS BALI BESIK 57 X 31 X 31</t>
  </si>
  <si>
    <t>KTPR0065</t>
  </si>
  <si>
    <t>KARDUS SABLON 6  TERBAIK &amp; 7 AROMA 57 X 31 X 31</t>
  </si>
  <si>
    <t>KTNP0069</t>
  </si>
  <si>
    <t xml:space="preserve">KARDUS STANDART </t>
  </si>
  <si>
    <t>000KRT01</t>
  </si>
  <si>
    <t>KARET GELANG</t>
  </si>
  <si>
    <t>KS00076</t>
  </si>
  <si>
    <t xml:space="preserve">KERTAS KUNING </t>
  </si>
  <si>
    <t>KHA DEP 35</t>
  </si>
  <si>
    <t>BAHAN BAKU</t>
  </si>
  <si>
    <t>KHA.B156D</t>
  </si>
  <si>
    <t>KHA METHANOL 156</t>
  </si>
  <si>
    <t>SWKB0020</t>
  </si>
  <si>
    <t>SWKB0010</t>
  </si>
  <si>
    <t>SWKB0210</t>
  </si>
  <si>
    <t>SWKB0120</t>
  </si>
  <si>
    <t>SWKB0130</t>
  </si>
  <si>
    <t>SWKB0160</t>
  </si>
  <si>
    <t>HTS43B0</t>
  </si>
  <si>
    <t>LAMPU POWER</t>
  </si>
  <si>
    <t>LISTRIK</t>
  </si>
  <si>
    <t>HTS39BLON</t>
  </si>
  <si>
    <t>LONG KEY</t>
  </si>
  <si>
    <t>ALLS41B0</t>
  </si>
  <si>
    <t>LONG SPRING / PIR</t>
  </si>
  <si>
    <t>STSW09044</t>
  </si>
  <si>
    <t>LOTUS 10 X 16</t>
  </si>
  <si>
    <t>STSW09042</t>
  </si>
  <si>
    <t>LOTUS 10 X 21</t>
  </si>
  <si>
    <t>STSW09055</t>
  </si>
  <si>
    <t>LOTUS 5,5 X 14</t>
  </si>
  <si>
    <t>STSW09054</t>
  </si>
  <si>
    <t>LOTUS 7 X 21</t>
  </si>
  <si>
    <t>STSW09052</t>
  </si>
  <si>
    <t>LOTUS 8 X 16</t>
  </si>
  <si>
    <t>STSW09053</t>
  </si>
  <si>
    <t>LOTUS 8 X 21</t>
  </si>
  <si>
    <t>STSW09051</t>
  </si>
  <si>
    <t>LOTUS 9 x 16</t>
  </si>
  <si>
    <t>STTL0900</t>
  </si>
  <si>
    <t>LOTUS TULISAN</t>
  </si>
  <si>
    <t>STMD50055</t>
  </si>
  <si>
    <t>MAHADUPA 5,5 X 14</t>
  </si>
  <si>
    <t>STMD50054</t>
  </si>
  <si>
    <t>MAHADUPA 7 X 21</t>
  </si>
  <si>
    <t>STMD50052</t>
  </si>
  <si>
    <t>MAHADUPA 8 X 16</t>
  </si>
  <si>
    <t>STMD50053</t>
  </si>
  <si>
    <t>MAHADUPA 8 X 21</t>
  </si>
  <si>
    <t>STMD50051</t>
  </si>
  <si>
    <t>MAHADUPA 9 X 16</t>
  </si>
  <si>
    <t>STTL5000</t>
  </si>
  <si>
    <t>MAHADUPA TULISAN</t>
  </si>
  <si>
    <t>HLM1A00</t>
  </si>
  <si>
    <t>MESIN DUPA HL OTOMATIS</t>
  </si>
  <si>
    <t>HTM1A18</t>
  </si>
  <si>
    <t>MESIN DUPA HT OTOMATIS SET PISTON 18</t>
  </si>
  <si>
    <t>HTM1A22</t>
  </si>
  <si>
    <t>MESIN DUPA HT OTOMATIS SET PISTON 22</t>
  </si>
  <si>
    <t>HLM7A0</t>
  </si>
  <si>
    <t>MESIN DUPA KERUCUT</t>
  </si>
  <si>
    <t>HLM6A0</t>
  </si>
  <si>
    <t>MESIN DUPA LINGKAR</t>
  </si>
  <si>
    <t>SWMBP0020</t>
  </si>
  <si>
    <t>MINI BIASA PREMIUM ABHIKYA</t>
  </si>
  <si>
    <t>SWMBP0010</t>
  </si>
  <si>
    <t>MINI BIASA PREMIUM AROMATHERAPY</t>
  </si>
  <si>
    <t>SWMBP0030</t>
  </si>
  <si>
    <t>SWMBP0040</t>
  </si>
  <si>
    <t>SWMBP0050</t>
  </si>
  <si>
    <t>SWMBP0170</t>
  </si>
  <si>
    <t>MINI BIASA PREMIUM JAGADHITA</t>
  </si>
  <si>
    <t>SWMBP0060</t>
  </si>
  <si>
    <t>SWMBP0070</t>
  </si>
  <si>
    <t>SWMBP0080</t>
  </si>
  <si>
    <t>SWMBP0090</t>
  </si>
  <si>
    <t>SWMBP0100</t>
  </si>
  <si>
    <t>SWMBP0180</t>
  </si>
  <si>
    <t>MINI BIASA PREMIUM OM SWASTIASTU</t>
  </si>
  <si>
    <t>SWMBP0110</t>
  </si>
  <si>
    <t>SWMBP0120</t>
  </si>
  <si>
    <t>SWMBP0130</t>
  </si>
  <si>
    <t>SWMBP0140</t>
  </si>
  <si>
    <t>MINI BIASA PREMIUM SEKAR SARI</t>
  </si>
  <si>
    <t>SWMBP0150</t>
  </si>
  <si>
    <t>SWMBP0160</t>
  </si>
  <si>
    <t>MINI BIASA PREMIUM TULIP</t>
  </si>
  <si>
    <t>MXM15</t>
  </si>
  <si>
    <t>MIXER 15KG</t>
  </si>
  <si>
    <t>FLNT48047</t>
  </si>
  <si>
    <t>NATURAL 5,5 X 14,5</t>
  </si>
  <si>
    <t>STSW10044</t>
  </si>
  <si>
    <t>NAYARA 10 X 16</t>
  </si>
  <si>
    <t>STSW10042</t>
  </si>
  <si>
    <t>NAYARA 10 X 21</t>
  </si>
  <si>
    <t>STSW10055</t>
  </si>
  <si>
    <t>NAYARA 5,5 X 14</t>
  </si>
  <si>
    <t>STSW10054</t>
  </si>
  <si>
    <t>NAYARA 7 X 21</t>
  </si>
  <si>
    <t>STSW10052</t>
  </si>
  <si>
    <t>NAYARA 8 X 16</t>
  </si>
  <si>
    <t>STSW10053</t>
  </si>
  <si>
    <t>NAYARA 8 X 21</t>
  </si>
  <si>
    <t>STSW10051</t>
  </si>
  <si>
    <t>NAYARA 9 x 16</t>
  </si>
  <si>
    <t>STTL1000</t>
  </si>
  <si>
    <t>NAYARA TULISAN</t>
  </si>
  <si>
    <t>ALLS15B10</t>
  </si>
  <si>
    <t>NOZZEL 10</t>
  </si>
  <si>
    <t>ALLS15B12</t>
  </si>
  <si>
    <t>NOZZEL 12</t>
  </si>
  <si>
    <t>ALLS15B14</t>
  </si>
  <si>
    <t>NOZZEL 14</t>
  </si>
  <si>
    <t>ALLS15B3.0</t>
  </si>
  <si>
    <t>NOZZEL 3.0</t>
  </si>
  <si>
    <t>ALLS15B3.2</t>
  </si>
  <si>
    <t>NOZZEL 3.2</t>
  </si>
  <si>
    <t>ALLS15B3.8</t>
  </si>
  <si>
    <t>NOZZEL 3.8</t>
  </si>
  <si>
    <t>ALLS15B4.0</t>
  </si>
  <si>
    <t>NOZZEL 4.0</t>
  </si>
  <si>
    <t>ALLS15B4.2</t>
  </si>
  <si>
    <t>NOZZEL 4.2</t>
  </si>
  <si>
    <t>ALLS15B4.4</t>
  </si>
  <si>
    <t>NOZZEL 4.4</t>
  </si>
  <si>
    <t>ALLS15B5.0</t>
  </si>
  <si>
    <t>NOZZEL 5.0</t>
  </si>
  <si>
    <t>ALLS15B5.2</t>
  </si>
  <si>
    <t>NOZZEL 5.2</t>
  </si>
  <si>
    <t>ALLS15B5.4</t>
  </si>
  <si>
    <t>NOZZEL 5.4</t>
  </si>
  <si>
    <t>ALLS15B6.0</t>
  </si>
  <si>
    <t>NOZZEL 6,0</t>
  </si>
  <si>
    <t>ALLS15B7.0</t>
  </si>
  <si>
    <t>NOZZEL 7,0</t>
  </si>
  <si>
    <t>ALLS16B7.0</t>
  </si>
  <si>
    <t>NOZZEL 7,0 BIG MACHINE</t>
  </si>
  <si>
    <t>ALLS15B8.0</t>
  </si>
  <si>
    <t>NOZZEL 8,0</t>
  </si>
  <si>
    <t>PTE.E1B</t>
  </si>
  <si>
    <t>OBAT JAMUR</t>
  </si>
  <si>
    <t xml:space="preserve">ONGKARA BULAT </t>
  </si>
  <si>
    <t>STON0OV0</t>
  </si>
  <si>
    <t xml:space="preserve">ONGKARA OVAL </t>
  </si>
  <si>
    <t>ONGKAR</t>
  </si>
  <si>
    <t>ONGKIR BALI AGUNG PERKASA</t>
  </si>
  <si>
    <t>IKAT</t>
  </si>
  <si>
    <t>OADAPP.17</t>
  </si>
  <si>
    <t>ONGKOS ADONAN</t>
  </si>
  <si>
    <t>OADAPP.22</t>
  </si>
  <si>
    <t>OADAPP.28</t>
  </si>
  <si>
    <t>OADAPP.32</t>
  </si>
  <si>
    <t>OADATPP.16</t>
  </si>
  <si>
    <t>OADATPP.22</t>
  </si>
  <si>
    <t>OADATPP.28</t>
  </si>
  <si>
    <t>OADATPP.32</t>
  </si>
  <si>
    <t>OADATPP.39.5JM</t>
  </si>
  <si>
    <t>OADATPP.22N</t>
  </si>
  <si>
    <t>OADATPP.28P</t>
  </si>
  <si>
    <t>OADATPP.39</t>
  </si>
  <si>
    <t>OCLGBFLA</t>
  </si>
  <si>
    <t>ONGKOS CELUP GB  FULL AROMA</t>
  </si>
  <si>
    <t>ONGKOS CELUP</t>
  </si>
  <si>
    <t>OCLGB1000A</t>
  </si>
  <si>
    <t>ONGKOS CELUP GB 1000 AROMA</t>
  </si>
  <si>
    <t>OCLGBCS</t>
  </si>
  <si>
    <t>ONGKOS CELUP GB CATUR SANAK</t>
  </si>
  <si>
    <t>ONGKOS CELUP GB DEWA</t>
  </si>
  <si>
    <t>OCLGBMD</t>
  </si>
  <si>
    <t>ONGKOS CELUP GB MAHA DUPA</t>
  </si>
  <si>
    <t>OCLGBPR</t>
  </si>
  <si>
    <t>ONGKOS CELUP GB PREMIUM</t>
  </si>
  <si>
    <t>OCLGBSW</t>
  </si>
  <si>
    <t>ONGKOS CELUP GB SARASWATI</t>
  </si>
  <si>
    <t>OCLGBSBM</t>
  </si>
  <si>
    <t>ONGKOS CELUP GB SERUMPUN BAMBU</t>
  </si>
  <si>
    <t>OCLGBTDT</t>
  </si>
  <si>
    <t>ONGKOS CELUP GB TRIDATU</t>
  </si>
  <si>
    <t>OCLGKCS</t>
  </si>
  <si>
    <t>ONGKOS CELUP GK CATUR SNAK</t>
  </si>
  <si>
    <t>OCLGKDW</t>
  </si>
  <si>
    <t>ONGKOS CELUP GK DEWA</t>
  </si>
  <si>
    <t>OCLGKFLA</t>
  </si>
  <si>
    <t>ONGKOS CELUP GK FULL AROMA</t>
  </si>
  <si>
    <t>OCLGKMD</t>
  </si>
  <si>
    <t>ONGKOS CELUP GK MAHA DUPA</t>
  </si>
  <si>
    <t>OCLGKPR</t>
  </si>
  <si>
    <t>ONGKOS CELUP GK PREMIUM</t>
  </si>
  <si>
    <t>OCLGKSW</t>
  </si>
  <si>
    <t>ONGKOS CELUP GK SARASWATI</t>
  </si>
  <si>
    <t>OCLGKTDT</t>
  </si>
  <si>
    <t>ONGKOS CELUP GK TRIDATU</t>
  </si>
  <si>
    <t>OCLGMMD</t>
  </si>
  <si>
    <t>ONGKOS CELUP GM MAHA DUPA</t>
  </si>
  <si>
    <t>OCLGMSW</t>
  </si>
  <si>
    <t>ONGKOS CELUP GM SARASWATI</t>
  </si>
  <si>
    <t>OCLKT2J</t>
  </si>
  <si>
    <t>ONGKOS CELUP KOTAK 2J</t>
  </si>
  <si>
    <t>OCLKT2JH</t>
  </si>
  <si>
    <t>ONGKOS CELUP KOTAK 2JH</t>
  </si>
  <si>
    <t>OCLKT5J</t>
  </si>
  <si>
    <t>ONGKOS CELUP KOTAK 5J</t>
  </si>
  <si>
    <t>OCLKT5JH</t>
  </si>
  <si>
    <t>ONGKOS CELUP KOTAK 5JH</t>
  </si>
  <si>
    <t>OCLKTPR</t>
  </si>
  <si>
    <t>ONGKOS CELUP KOTAK PREMIUM</t>
  </si>
  <si>
    <t>OCLPL18</t>
  </si>
  <si>
    <t>ONGKOS CELUP PEPEL 018</t>
  </si>
  <si>
    <t>OCLPLAPL</t>
  </si>
  <si>
    <t>ONGKOS CELUP PEPEL AMPLOP</t>
  </si>
  <si>
    <t>OCLPLCS</t>
  </si>
  <si>
    <t>ONGKOS CELUP PEPEL CATUR SANAK</t>
  </si>
  <si>
    <t>OCLPLEK</t>
  </si>
  <si>
    <t>ONGKOS CELUP PEPEL EKONOMIS</t>
  </si>
  <si>
    <t>OCLPLMP</t>
  </si>
  <si>
    <t>ONGKOS CELUP PEPEL MINI PREMIUM</t>
  </si>
  <si>
    <t>OCLPL36</t>
  </si>
  <si>
    <t>ONGKOS CELUP PEPEL O36</t>
  </si>
  <si>
    <t>OCLPL72</t>
  </si>
  <si>
    <t>ONGKOS CELUP PEPEL O72</t>
  </si>
  <si>
    <t>OCLPLPR</t>
  </si>
  <si>
    <t>ONGKOS CELUP PEPEL PREMIUM</t>
  </si>
  <si>
    <t>OCLRTF1</t>
  </si>
  <si>
    <t>ONGKOS CELUP RENTENG 5 IN 1</t>
  </si>
  <si>
    <t>OCLRT6T</t>
  </si>
  <si>
    <t>ONGKOS CELUP RENTENG 6 TERBAIK</t>
  </si>
  <si>
    <t>OCLRT7A</t>
  </si>
  <si>
    <t>ONGKOS CELUP RENTENG 7 AROMA</t>
  </si>
  <si>
    <t>OCLRTBB</t>
  </si>
  <si>
    <t>ONGKOS CELUP RENTENG BALI BESIK</t>
  </si>
  <si>
    <t>OCLRTCR</t>
  </si>
  <si>
    <t>ONGKOS CELUP RENTENG CEREMONY BESAR</t>
  </si>
  <si>
    <t>OCLRTCM</t>
  </si>
  <si>
    <t>ONGKOS CELUP RENTENG CEREMONY MINI</t>
  </si>
  <si>
    <t>OJDAPP.22</t>
  </si>
  <si>
    <t>ONGKOS JEMUR DUPA</t>
  </si>
  <si>
    <t>OJDAPP.28</t>
  </si>
  <si>
    <t>OJDAPP.32</t>
  </si>
  <si>
    <t>OJDATPP.16</t>
  </si>
  <si>
    <t>OJDATPP.22</t>
  </si>
  <si>
    <t>OJDATPP.28</t>
  </si>
  <si>
    <t>OJDATPP.32</t>
  </si>
  <si>
    <t>OJDATPP.39.5JM</t>
  </si>
  <si>
    <t>OJDATPP.22N</t>
  </si>
  <si>
    <t>OJDATPP.28P</t>
  </si>
  <si>
    <t>OJDATPP.39</t>
  </si>
  <si>
    <t>OKMRTF1</t>
  </si>
  <si>
    <t>ONGKOS KEMAS  RENTENG 5 IN 1</t>
  </si>
  <si>
    <t>ONGKOS KEMAS</t>
  </si>
  <si>
    <t>OKMGB1000</t>
  </si>
  <si>
    <t>ONGKOS KEMAS GB 1000 AROMA</t>
  </si>
  <si>
    <t>OKMGBCS</t>
  </si>
  <si>
    <t>ONGKOS KEMAS GB CATUR SANAK</t>
  </si>
  <si>
    <t>ONGKOS KEMAS GB DEWA</t>
  </si>
  <si>
    <t>OKMGBFLA</t>
  </si>
  <si>
    <t>ONGKOS KEMAS GB FULL AROMA</t>
  </si>
  <si>
    <t>OKMGBMD</t>
  </si>
  <si>
    <t>ONGKOS KEMAS GB MAHADUPA</t>
  </si>
  <si>
    <t>OKMGBPR</t>
  </si>
  <si>
    <t>ONGKOS KEMAS GB PREMIUM</t>
  </si>
  <si>
    <t>OKMGBSW</t>
  </si>
  <si>
    <t>ONGKOS KEMAS GB SARASWATI</t>
  </si>
  <si>
    <t>OKMGBSBM</t>
  </si>
  <si>
    <t>ONGKOS KEMAS GB SERUMPUN BAMBU</t>
  </si>
  <si>
    <t>OKMGBTDT</t>
  </si>
  <si>
    <t>ONGKOS KEMAS GB TRIDATU</t>
  </si>
  <si>
    <t>OKMGKCS</t>
  </si>
  <si>
    <t>ONGKOS KEMAS GK CATUR SANAK</t>
  </si>
  <si>
    <t>OKMGKDW</t>
  </si>
  <si>
    <t>ONGKOS KEMAS GK DEWA</t>
  </si>
  <si>
    <t>OKMGKFLA</t>
  </si>
  <si>
    <t>ONGKOS KEMAS GK FULL AROMA</t>
  </si>
  <si>
    <t>OKMGKMD</t>
  </si>
  <si>
    <t>ONGKOS KEMAS GK MAHADUPA</t>
  </si>
  <si>
    <t>OKMGKPR</t>
  </si>
  <si>
    <t>ONGKOS KEMAS GK PREMIUM</t>
  </si>
  <si>
    <t>OKMGKSW</t>
  </si>
  <si>
    <t>ONGKOS KEMAS GK SARASWATI</t>
  </si>
  <si>
    <t>OKMGKTDT</t>
  </si>
  <si>
    <t>ONGKOS KEMAS GK TRIDATU</t>
  </si>
  <si>
    <t>OKMGMMD</t>
  </si>
  <si>
    <t>ONGKOS KEMAS GM MAHADUPA</t>
  </si>
  <si>
    <t>OKMGMSW</t>
  </si>
  <si>
    <t>ONGKOS KEMAS GM SARASWATI</t>
  </si>
  <si>
    <t>OKMKT2J</t>
  </si>
  <si>
    <t>ONGKOS KEMAS KOTAK 2J</t>
  </si>
  <si>
    <t>OKKT2J</t>
  </si>
  <si>
    <t>OKMKT2JH</t>
  </si>
  <si>
    <t>ONGKOS KEMAS KOTAK 2JH</t>
  </si>
  <si>
    <t>OKMKT5J</t>
  </si>
  <si>
    <t>ONGKOS KEMAS KOTAK 5J</t>
  </si>
  <si>
    <t>OKMKT5JH</t>
  </si>
  <si>
    <t>ONGKOS KEMAS KOTAK 5JH</t>
  </si>
  <si>
    <t>OKMKTNTR</t>
  </si>
  <si>
    <t>ONGKOS KEMAS KOTAK NATURAL</t>
  </si>
  <si>
    <t>OKMKTPS</t>
  </si>
  <si>
    <t>ONGKOS KEMAS KOTAK PASUPATI</t>
  </si>
  <si>
    <t>OKMKTPR</t>
  </si>
  <si>
    <t>ONGKOS KEMAS KOTAK PREMIUM</t>
  </si>
  <si>
    <t>OKMPLMP</t>
  </si>
  <si>
    <t>ONGKOS KEMAS MINI PREMIUM</t>
  </si>
  <si>
    <t>OKMPL36</t>
  </si>
  <si>
    <t>ONGKOS KEMAS PEPEL  036</t>
  </si>
  <si>
    <t>OKMPL18</t>
  </si>
  <si>
    <t>ONGKOS KEMAS PEPEL 018</t>
  </si>
  <si>
    <t>OKMPL72</t>
  </si>
  <si>
    <t>ONGKOS KEMAS PEPEL 072</t>
  </si>
  <si>
    <t>OKMPLAPL</t>
  </si>
  <si>
    <t>ONGKOS KEMAS PEPEL AMPLOP</t>
  </si>
  <si>
    <t>OKMAY</t>
  </si>
  <si>
    <t>ONGKOS KEMAS PEPEL AYUR</t>
  </si>
  <si>
    <t>OKMPLAY</t>
  </si>
  <si>
    <t>OKMPLCS</t>
  </si>
  <si>
    <t>ONGKOS KEMAS PEPEL CATUR ANAK</t>
  </si>
  <si>
    <t>OKMPLEK</t>
  </si>
  <si>
    <t>ONGKOS KEMAS PEPEL EKONOMIS</t>
  </si>
  <si>
    <t>OKMPLGHR</t>
  </si>
  <si>
    <t>ONGKOS KEMAS PEPEL GAHARU</t>
  </si>
  <si>
    <t>OKMPLGVN</t>
  </si>
  <si>
    <t>ONGKOS KEMAS PEPEL GOVINDA</t>
  </si>
  <si>
    <t>OKMGVN</t>
  </si>
  <si>
    <t>OKMPLPR</t>
  </si>
  <si>
    <t>ONGKOS KEMAS PEPEL PREMIUM</t>
  </si>
  <si>
    <t>OKMRT6T</t>
  </si>
  <si>
    <t>ONGKOS KEMAS RENTENG 6 TERBAIK</t>
  </si>
  <si>
    <t>OKMRT7A</t>
  </si>
  <si>
    <t>ONGKOS KEMAS RENTENG 7 AROMA</t>
  </si>
  <si>
    <t>OKMRTBB</t>
  </si>
  <si>
    <t>ONGKOS KEMAS RENTENG BALI BESIK</t>
  </si>
  <si>
    <t>OKMRTCR</t>
  </si>
  <si>
    <t>ONGKOS KEMAS RENTENG CEREMONY BESAR</t>
  </si>
  <si>
    <t>OKMRTCM</t>
  </si>
  <si>
    <t>ONGKOS KEMAS RENTENG CEREMONY MINI</t>
  </si>
  <si>
    <t>OKKR</t>
  </si>
  <si>
    <t>ONGKOS KERUCUT FGO</t>
  </si>
  <si>
    <t>ONGKUL</t>
  </si>
  <si>
    <t>ONGKOS KULI</t>
  </si>
  <si>
    <t>OMX</t>
  </si>
  <si>
    <t>ONGKOS MIXING</t>
  </si>
  <si>
    <t>OPSKT</t>
  </si>
  <si>
    <t>ONGKOS PASUPATI PER KOTAK</t>
  </si>
  <si>
    <t>OCDATP.39AYR</t>
  </si>
  <si>
    <t>ONGKOS PENGERJAAN</t>
  </si>
  <si>
    <t>OCDATP.28AYR</t>
  </si>
  <si>
    <t>OCDAPP.28</t>
  </si>
  <si>
    <t>OCDAPP.32</t>
  </si>
  <si>
    <t>OCDATP.16</t>
  </si>
  <si>
    <t>OCDATP.22</t>
  </si>
  <si>
    <t>OCDATP.28</t>
  </si>
  <si>
    <t>OCDATP.32</t>
  </si>
  <si>
    <t>OCDATP.39.5JM</t>
  </si>
  <si>
    <t>OCDATP.22N</t>
  </si>
  <si>
    <t>OCDATP.28P</t>
  </si>
  <si>
    <t>OCDAPP.22</t>
  </si>
  <si>
    <t>OCDATP.39</t>
  </si>
  <si>
    <t>OTMGB1000A</t>
  </si>
  <si>
    <t>ONGKOS TIMBANG GB 1000 AROMA</t>
  </si>
  <si>
    <t>ONGKOS TIMBANG</t>
  </si>
  <si>
    <t>OTMGBCS</t>
  </si>
  <si>
    <t>ONGKOS TIMBANG GB CATUR SANAK</t>
  </si>
  <si>
    <t>ONGKOS TIMBANG GB DEWA</t>
  </si>
  <si>
    <t>OTMGBFLA</t>
  </si>
  <si>
    <t>ONGKOS TIMBANG GB FULL AROMA</t>
  </si>
  <si>
    <t>OTMGBMD</t>
  </si>
  <si>
    <t>ONGKOS TIMBANG GB MAHA DUPA</t>
  </si>
  <si>
    <t>OTMGBPR</t>
  </si>
  <si>
    <t>ONGKOS TIMBANG GB PREMIUM</t>
  </si>
  <si>
    <t>OTMGBSW</t>
  </si>
  <si>
    <t>ONGKOS TIMBANG GB SARASWATI</t>
  </si>
  <si>
    <t>OTMGBSBM</t>
  </si>
  <si>
    <t>ONGKOS TIMBANG GB SERUMPUN BAMBU</t>
  </si>
  <si>
    <t>OTMGBTDT</t>
  </si>
  <si>
    <t>ONGKOS TIMBANG GB TRIDATU</t>
  </si>
  <si>
    <t>OTMGKCS</t>
  </si>
  <si>
    <t>ONGKOS TIMBANG GK CS</t>
  </si>
  <si>
    <t>OTMGKDW</t>
  </si>
  <si>
    <t>ONGKOS TIMBANG GK DEWA</t>
  </si>
  <si>
    <t>OTMGKFLA</t>
  </si>
  <si>
    <t>ONGKOS TIMBANG GK FULL AROMA</t>
  </si>
  <si>
    <t>OTMGKMD</t>
  </si>
  <si>
    <t>ONGKOS TIMBANG GK MAHA DUPA</t>
  </si>
  <si>
    <t>OTMGKPR</t>
  </si>
  <si>
    <t>ONGKOS TIMBANG GK PREMIUM</t>
  </si>
  <si>
    <t>OTMGKSW</t>
  </si>
  <si>
    <t>ONGKOS TIMBANG GK SARASWATI</t>
  </si>
  <si>
    <t>OTMGKTDT</t>
  </si>
  <si>
    <t>ONGKOS TIMBANG GK TRIDATU</t>
  </si>
  <si>
    <t>OTMGMMD</t>
  </si>
  <si>
    <t>ONGKOS TIMBANG GM MAHA DUPA</t>
  </si>
  <si>
    <t>OTMGMSW</t>
  </si>
  <si>
    <t>ONGKOS TIMBANG GM SARASWATI</t>
  </si>
  <si>
    <t>ONGTRAN</t>
  </si>
  <si>
    <t>ONGKOS TRANSPORTASI</t>
  </si>
  <si>
    <t>OPCOM6</t>
  </si>
  <si>
    <t>OP COMBINASI 1000 BUNGA</t>
  </si>
  <si>
    <t>OPCOM4</t>
  </si>
  <si>
    <t>OP COMBINASI CEMPAKA</t>
  </si>
  <si>
    <t>OPCOM1</t>
  </si>
  <si>
    <t>OP COMBINASI CENDANA</t>
  </si>
  <si>
    <t>OPCOM8</t>
  </si>
  <si>
    <t>OP COMBINASI JALSA</t>
  </si>
  <si>
    <t>OPCOM5</t>
  </si>
  <si>
    <t>OP COMBINASI MOKSHA</t>
  </si>
  <si>
    <t>OPCOM3</t>
  </si>
  <si>
    <t>OP COMBINASI NAYARA</t>
  </si>
  <si>
    <t>OPCOM7</t>
  </si>
  <si>
    <t>OP COMBINASI SYDNEY</t>
  </si>
  <si>
    <t>OPFA2J63</t>
  </si>
  <si>
    <t>OP FULL AROMA   2 JAM 1000 BUNGA HERBAL</t>
  </si>
  <si>
    <t>OPFA2J3</t>
  </si>
  <si>
    <t>OP FULL AROMA   2 JAM ASTUNGKARA</t>
  </si>
  <si>
    <t>OPFA2J15</t>
  </si>
  <si>
    <t>OP FULL AROMA   2 JAM CENDANA</t>
  </si>
  <si>
    <t>OPFA2J18</t>
  </si>
  <si>
    <t>OP FULL AROMA   2 JAM JAGADHITA</t>
  </si>
  <si>
    <t>OPFA2J13</t>
  </si>
  <si>
    <t>OP FULL AROMA   2 JAM SARI MADU</t>
  </si>
  <si>
    <t>OPFA2J62</t>
  </si>
  <si>
    <t>OP FULL AROMA   2 JAM SEDNEY</t>
  </si>
  <si>
    <t>OPFA2J14</t>
  </si>
  <si>
    <t>OP FULL AROMA   2 JAM SEKAR SARI</t>
  </si>
  <si>
    <t>OPFA2J17</t>
  </si>
  <si>
    <t>OP FULL AROMA   2 JAM SWASTIASTU</t>
  </si>
  <si>
    <t>OPFA5J63</t>
  </si>
  <si>
    <t>OP FULL AROMA   5 JAM 1000 BUNGA HERBAL</t>
  </si>
  <si>
    <t>OPFA5J5</t>
  </si>
  <si>
    <t>OP FULL AROMA   5 JAM CENDANA</t>
  </si>
  <si>
    <t>OPFA5J13</t>
  </si>
  <si>
    <t>OP FULL AROMA   5 JAM SARI MADHU</t>
  </si>
  <si>
    <t>OPFA5J62</t>
  </si>
  <si>
    <t>OP FULL AROMA   5 JAM SEDNEY</t>
  </si>
  <si>
    <t>OPFA5J14</t>
  </si>
  <si>
    <t>OP FULL AROMA   5 JAM SEKAR SARI</t>
  </si>
  <si>
    <t>OPFACS43</t>
  </si>
  <si>
    <t>OP FULL AROMA  CS KADEK</t>
  </si>
  <si>
    <t>OPFACS45</t>
  </si>
  <si>
    <t>OP FULL AROMA  CS KETUT</t>
  </si>
  <si>
    <t>OPFACS44</t>
  </si>
  <si>
    <t>OP FULL AROMA  CS KOMANG</t>
  </si>
  <si>
    <t>OPFACS42</t>
  </si>
  <si>
    <t>OP FULL AROMA  CS PUTU</t>
  </si>
  <si>
    <t>OPFADW15</t>
  </si>
  <si>
    <t>OP FULL AROMA  DW 108 D FULL A 1000 BUNGA</t>
  </si>
  <si>
    <t>OPFADW4</t>
  </si>
  <si>
    <t>OP FULL AROMA  DW 108 D FULL A CEMPAKA</t>
  </si>
  <si>
    <t>OPFADW5</t>
  </si>
  <si>
    <t>OP FULL AROMA  DW 108 D FULL A CENDANA</t>
  </si>
  <si>
    <t>OPFADW6</t>
  </si>
  <si>
    <t>OP FULL AROMA  DW 108 D FULL A JASMINE</t>
  </si>
  <si>
    <t>OPFADW7</t>
  </si>
  <si>
    <t>OP FULL AROMA  DW 108 D FULL A JEMPIRING</t>
  </si>
  <si>
    <t>OPFADW28</t>
  </si>
  <si>
    <t>OP FULL AROMA  DW 108 D FULL A PANDAN HARUM</t>
  </si>
  <si>
    <t>OPFADW13</t>
  </si>
  <si>
    <t>OP FULL AROMA  DW 108 D FULL A SM</t>
  </si>
  <si>
    <t>OPFAMD57</t>
  </si>
  <si>
    <t>OP FULL AROMA  MD CLASIC</t>
  </si>
  <si>
    <t>OPFAMH59</t>
  </si>
  <si>
    <t>OP FULL AROMA  MH CEMPAKA MH</t>
  </si>
  <si>
    <t>OPFAMH58</t>
  </si>
  <si>
    <t>OP FULL AROMA  MH CENDANA MH</t>
  </si>
  <si>
    <t>OPFAMH60</t>
  </si>
  <si>
    <t>OP FULL AROMA  MH LOTUS MH</t>
  </si>
  <si>
    <t>OPFAMH56</t>
  </si>
  <si>
    <t>OP FULL AROMA  MH SAIFLORA MH</t>
  </si>
  <si>
    <t>OPFA6T15</t>
  </si>
  <si>
    <t>OP FULL AROMA 6T 6 TERBAIK 1000 BUNGA</t>
  </si>
  <si>
    <t>OPFA6T4</t>
  </si>
  <si>
    <t>OP FULL AROMA 6T 6 TERBAIK CEMPAKA</t>
  </si>
  <si>
    <t>OPFA6T5</t>
  </si>
  <si>
    <t>OP FULL AROMA 6T 6 TERBAIK CENDANA</t>
  </si>
  <si>
    <t>OPFA6T31</t>
  </si>
  <si>
    <t>OP FULL AROMA 6T 6 TERBAIK LILY</t>
  </si>
  <si>
    <t>OPFA6T30</t>
  </si>
  <si>
    <t>OP FULL AROMA 6T 6 TERBAIK MELATI</t>
  </si>
  <si>
    <t>OPFA6T11</t>
  </si>
  <si>
    <t>OP FULL AROMA 6T 6 TERBAIK PUDAK</t>
  </si>
  <si>
    <t>OPFA7A34</t>
  </si>
  <si>
    <t>OP FULL AROMA 7A 7 AROMA BEAUTY</t>
  </si>
  <si>
    <t>OPFA7A37</t>
  </si>
  <si>
    <t>OP FULL AROMA 7A 7 AROMA COZY</t>
  </si>
  <si>
    <t>OPFA7A36</t>
  </si>
  <si>
    <t>OP FULL AROMA 7A 7 AROMA FLORA</t>
  </si>
  <si>
    <t>OPFA7A7</t>
  </si>
  <si>
    <t>OP FULL AROMA 7A 7 AROMA JEMPIRING</t>
  </si>
  <si>
    <t>OPFA7A35</t>
  </si>
  <si>
    <t>OP FULL AROMA 7A 7 AROMA MENYAN</t>
  </si>
  <si>
    <t>OPFA7A33</t>
  </si>
  <si>
    <t>OP FULL AROMA 7A 7 AROMA SEREH WANGI</t>
  </si>
  <si>
    <t>OPFA7A32</t>
  </si>
  <si>
    <t>OP FULL AROMA 7A 7 AROMA TERATAI</t>
  </si>
  <si>
    <t>OPFAAN43</t>
  </si>
  <si>
    <t xml:space="preserve">OP FULL AROMA AN KADEK </t>
  </si>
  <si>
    <t>OPFAAN45</t>
  </si>
  <si>
    <t>OP FULL AROMA AN KETUT</t>
  </si>
  <si>
    <t>OPFAAN44</t>
  </si>
  <si>
    <t>OP FULL AROMA AN KOMANG</t>
  </si>
  <si>
    <t>OPFAAN47</t>
  </si>
  <si>
    <t>OP FULL AROMA AN NENGAH</t>
  </si>
  <si>
    <t>OPFAAN48</t>
  </si>
  <si>
    <t>OP FULL AROMA AN NYOMAN</t>
  </si>
  <si>
    <t>OPFAAN42</t>
  </si>
  <si>
    <t>OP FULL AROMA AN PUTU</t>
  </si>
  <si>
    <t>OPFAAN46</t>
  </si>
  <si>
    <t>OP FULL AROMA AN WAYAN</t>
  </si>
  <si>
    <t>OPFAAS55</t>
  </si>
  <si>
    <t>OP FULL AROMA AS AMERTA DEWA</t>
  </si>
  <si>
    <t>OPFAAS54</t>
  </si>
  <si>
    <t>OP FULL AROMA AS SURYA KENCANA</t>
  </si>
  <si>
    <t>OPFACM4</t>
  </si>
  <si>
    <t>OP FULL AROMA CM CERMIN CEMPAKA</t>
  </si>
  <si>
    <t>OPFACM6</t>
  </si>
  <si>
    <t>OP FULL AROMA CM CERMIN JASMINE</t>
  </si>
  <si>
    <t>OPFACM13</t>
  </si>
  <si>
    <t>OP FULL AROMA CM CERMIN SARI MADHU</t>
  </si>
  <si>
    <t>OPFACR19</t>
  </si>
  <si>
    <t>OP FULL AROMA CR BHAKTI</t>
  </si>
  <si>
    <t>OPFACR20</t>
  </si>
  <si>
    <t>OP FULL AROMA CR CHANDAN</t>
  </si>
  <si>
    <t>OPFACR18</t>
  </si>
  <si>
    <t>OP FULL AROMA CR JAGADHITA</t>
  </si>
  <si>
    <t>OPFACR6</t>
  </si>
  <si>
    <t>OP FULL AROMA CR JASMINE</t>
  </si>
  <si>
    <t>OPFACR22</t>
  </si>
  <si>
    <t xml:space="preserve">OP FULL AROMA CR MAHAPUTRA </t>
  </si>
  <si>
    <t>OPFACR21</t>
  </si>
  <si>
    <t>OP FULL AROMA CR MOKSHA</t>
  </si>
  <si>
    <t>OPFACR23</t>
  </si>
  <si>
    <t>OP FULL AROMA CR SRADHA</t>
  </si>
  <si>
    <t>OPFACR24</t>
  </si>
  <si>
    <t>OP FULL AROMA CR SWARGA</t>
  </si>
  <si>
    <t>OPFAF126</t>
  </si>
  <si>
    <t>OP FULL AROMA F1 5A KEMBANG KERTAS</t>
  </si>
  <si>
    <t>OPFAF63</t>
  </si>
  <si>
    <t>OP FULL AROMA F1 5A KEMBANG SERIBU</t>
  </si>
  <si>
    <t>OPFAF129</t>
  </si>
  <si>
    <t>OP FULL AROMA F1 5A KENYERI</t>
  </si>
  <si>
    <t>OPFAF127</t>
  </si>
  <si>
    <t>OP FULL AROMA F1 5A PACAR AIR</t>
  </si>
  <si>
    <t>OPFAF128</t>
  </si>
  <si>
    <t>OP FULL AROMA F1 5A PANDAN HARUM</t>
  </si>
  <si>
    <t>OPFASW15</t>
  </si>
  <si>
    <t>OP FULL AROMA SWT 1000 BUNGA</t>
  </si>
  <si>
    <t>OPFASW2</t>
  </si>
  <si>
    <t>OP FULL AROMA SWT ABHIKYA</t>
  </si>
  <si>
    <t>OPFASW1</t>
  </si>
  <si>
    <t>OP FULL AROMA SWT AROMA TERAPY</t>
  </si>
  <si>
    <t>OPFASW3</t>
  </si>
  <si>
    <t>OP FULL AROMA SWT ASTUNGKARA</t>
  </si>
  <si>
    <t>OPFASW4</t>
  </si>
  <si>
    <t>OP FULL AROMA SWT CEMPAKA</t>
  </si>
  <si>
    <t>OPFASW5</t>
  </si>
  <si>
    <t>OP FULL AROMA SWT CENDANA</t>
  </si>
  <si>
    <t>OPFASW18</t>
  </si>
  <si>
    <t>OP FULL AROMA SWT JAGADHITA</t>
  </si>
  <si>
    <t>OPFASW6</t>
  </si>
  <si>
    <t>OP FULL AROMA SWT JASMINE</t>
  </si>
  <si>
    <t>OPFASW7</t>
  </si>
  <si>
    <t>OP FULL AROMA SWT JEMPIRING</t>
  </si>
  <si>
    <t>OPFASW8</t>
  </si>
  <si>
    <t>OP FULL AROMA SWT JEPUN</t>
  </si>
  <si>
    <t>OPFASW9</t>
  </si>
  <si>
    <t>OP FULL AROMA SWT LOTUS</t>
  </si>
  <si>
    <t>OPFASW10</t>
  </si>
  <si>
    <t>OP FULL AROMA SWT NAYARA</t>
  </si>
  <si>
    <t>OPFASW17</t>
  </si>
  <si>
    <t>OP FULL AROMA SWT OM SWASTIASTU BIASA</t>
  </si>
  <si>
    <t>OPFASW11</t>
  </si>
  <si>
    <t>OP FULL AROMA SWT PUDAK</t>
  </si>
  <si>
    <t>OPFASW12</t>
  </si>
  <si>
    <t>OP FULL AROMA SWT SANJIWANI</t>
  </si>
  <si>
    <t>OPFASW13</t>
  </si>
  <si>
    <t>OP FULL AROMA SWT SARI MADHU</t>
  </si>
  <si>
    <t>OPFASW14</t>
  </si>
  <si>
    <t>OP FULL AROMA SWT SEKAR SARI</t>
  </si>
  <si>
    <t>OPFASW16</t>
  </si>
  <si>
    <t>OP FULL AROMA SWT TULIP</t>
  </si>
  <si>
    <t>OPFATN43</t>
  </si>
  <si>
    <t xml:space="preserve">OP FULL AROMA TN KADEK </t>
  </si>
  <si>
    <t>OPFATN45</t>
  </si>
  <si>
    <t>OP FULL AROMA TN KETUT</t>
  </si>
  <si>
    <t>OPFATN44</t>
  </si>
  <si>
    <t>OP FULL AROMA TN KOMANG</t>
  </si>
  <si>
    <t>OPFATN47</t>
  </si>
  <si>
    <t>OP FULL AROMA TN NENGAH</t>
  </si>
  <si>
    <t>OPFATN48</t>
  </si>
  <si>
    <t>OP FULL AROMA TN NYOMAN</t>
  </si>
  <si>
    <t>OPFATN42</t>
  </si>
  <si>
    <t>OP FULL AROMA TN PUTU</t>
  </si>
  <si>
    <t>OPFATN46</t>
  </si>
  <si>
    <t>OP FULL AROMA TN WAYAN</t>
  </si>
  <si>
    <t>OPFATP55</t>
  </si>
  <si>
    <t>OP FULL AROMA TP AMERTA DEWA</t>
  </si>
  <si>
    <t>OPFATP54</t>
  </si>
  <si>
    <t>OP FULL AROMA TP SURYA KENCANA</t>
  </si>
  <si>
    <t>OPNADW13</t>
  </si>
  <si>
    <t>OP NON FUL AROMA DW 108  SARI MADHU</t>
  </si>
  <si>
    <t>OPNADW4</t>
  </si>
  <si>
    <t>OP NON FUL AROMA DW 108 CEMPAKA</t>
  </si>
  <si>
    <t>OPNADW5</t>
  </si>
  <si>
    <t>OP NON FUL AROMA DW 108 CENDANA</t>
  </si>
  <si>
    <t>OPNADW6</t>
  </si>
  <si>
    <t>OP NON FUL AROMA DW 108 JASMINE</t>
  </si>
  <si>
    <t>OPNADW7</t>
  </si>
  <si>
    <t>OP NON FUL AROMA DW 108 JEMPIRING</t>
  </si>
  <si>
    <t>OPNADW9</t>
  </si>
  <si>
    <t>OP NON FUL AROMA DW 108 LOTUS</t>
  </si>
  <si>
    <t>OPNADW11</t>
  </si>
  <si>
    <t>OP NON FUL AROMA DW 108 PUDAK</t>
  </si>
  <si>
    <t>OPNADW16</t>
  </si>
  <si>
    <t>OP NON FUL AROMA DW 108 TULIP</t>
  </si>
  <si>
    <t>OPNAEK41</t>
  </si>
  <si>
    <t>OP NON FUL AROMA EK 1000 AROMA</t>
  </si>
  <si>
    <t>OPNAEK15</t>
  </si>
  <si>
    <t>OP NON FUL AROMA EK 1000 BUNGA EKO</t>
  </si>
  <si>
    <t>OPNAEK1</t>
  </si>
  <si>
    <t>OP NON FUL AROMA EK A. TERAPY EKO</t>
  </si>
  <si>
    <t>OPNAEK2</t>
  </si>
  <si>
    <t>OP NON FUL AROMA EK ABHIKYA EKO</t>
  </si>
  <si>
    <t>OPNAEK3</t>
  </si>
  <si>
    <t>OP NON FUL AROMA EK ASTUNGKARA EKO</t>
  </si>
  <si>
    <t>OPNAEK4</t>
  </si>
  <si>
    <t>OP NON FUL AROMA EK CEMPAKA</t>
  </si>
  <si>
    <t>OPNAEK5</t>
  </si>
  <si>
    <t>OP NON FUL AROMA EK CENDANA</t>
  </si>
  <si>
    <t>OPNAEK18</t>
  </si>
  <si>
    <t>OP NON FUL AROMA EK JAGADHITA EKO</t>
  </si>
  <si>
    <t>OPNAEK6</t>
  </si>
  <si>
    <t>OP NON FUL AROMA EK JASMINE</t>
  </si>
  <si>
    <t>OP NON FUL AROMA EK JEMPIRING</t>
  </si>
  <si>
    <t>OPNAEK8</t>
  </si>
  <si>
    <t>OP NON FUL AROMA EK JEPUN EKO</t>
  </si>
  <si>
    <t>OPNAEK9</t>
  </si>
  <si>
    <t>OP NON FUL AROMA EK LOTUS</t>
  </si>
  <si>
    <t>OPNAEK10</t>
  </si>
  <si>
    <t>OP NON FUL AROMA EK NAYARA EKO</t>
  </si>
  <si>
    <t>OPNAEK11</t>
  </si>
  <si>
    <t>OP NON FUL AROMA EK PUDAK</t>
  </si>
  <si>
    <t>OPNAEK12</t>
  </si>
  <si>
    <t>OP NON FUL AROMA EK SANJIWANI EKO</t>
  </si>
  <si>
    <t>OPNAEK13</t>
  </si>
  <si>
    <t>OP NON FUL AROMA EK SARI MADHU</t>
  </si>
  <si>
    <t>OPNAEK14</t>
  </si>
  <si>
    <t>OP NON FUL AROMA EK SEKAR SARI EKO</t>
  </si>
  <si>
    <t>OPNAEK40</t>
  </si>
  <si>
    <t>OP NON FUL AROMA EK SERUMPUN BAMBU</t>
  </si>
  <si>
    <t>OPNAEK17</t>
  </si>
  <si>
    <t>OP NON FUL AROMA EK SWASTIASTU EKO</t>
  </si>
  <si>
    <t>OPNAEK16</t>
  </si>
  <si>
    <t>OP NON FUL AROMA EK TULIP</t>
  </si>
  <si>
    <t>OPCOM9</t>
  </si>
  <si>
    <t>OPLOSAN COMBINASI SCENTAMIL</t>
  </si>
  <si>
    <t>OPFAH7</t>
  </si>
  <si>
    <t>OPLOSAN FGO CENDANA</t>
  </si>
  <si>
    <t>OPFAH6</t>
  </si>
  <si>
    <t>OPLOSAN FGO JEMPIRING</t>
  </si>
  <si>
    <t>OPFAH4</t>
  </si>
  <si>
    <t>OPLOSAN FGO MADU</t>
  </si>
  <si>
    <t>OPFAH3</t>
  </si>
  <si>
    <t>OPLOSAN FGO MAIDEN</t>
  </si>
  <si>
    <t>OPFAH2</t>
  </si>
  <si>
    <t>OPLOSAN FGO MOKSA</t>
  </si>
  <si>
    <t>OPFAH5</t>
  </si>
  <si>
    <t>OPLOSAN FGO NAMYA</t>
  </si>
  <si>
    <t>OPFAH1</t>
  </si>
  <si>
    <t>OPLOSAN FGO SAIFLORA</t>
  </si>
  <si>
    <t>OPFA2J6</t>
  </si>
  <si>
    <t>OPLOSAN FULL AROMA 2 JAM JASMIN</t>
  </si>
  <si>
    <t>OPFA2J16</t>
  </si>
  <si>
    <t>OPLOSAN FULL AROMA 2 JAM SANJIWANI</t>
  </si>
  <si>
    <t>OPFAAY4J</t>
  </si>
  <si>
    <t>OPLOSAN FULL AROMA AYUR 4 JAM</t>
  </si>
  <si>
    <t>OPFAT6.SCENSE</t>
  </si>
  <si>
    <t xml:space="preserve">OPLOSAN FULL AROMA SIXTH SCENSE </t>
  </si>
  <si>
    <t>OPFATKS68</t>
  </si>
  <si>
    <t>OPLOSAN FULL AROMA TAKSU CENTAMIL</t>
  </si>
  <si>
    <t>OPFATKS67</t>
  </si>
  <si>
    <t>OPLOSAN FULL AROMA TAKSU SAI FLORA</t>
  </si>
  <si>
    <t>SW00310PCS</t>
  </si>
  <si>
    <t>PARCEL A</t>
  </si>
  <si>
    <t>DB.A5B</t>
  </si>
  <si>
    <t xml:space="preserve">PARFUM DB TULIP </t>
  </si>
  <si>
    <t>MDR.B25J</t>
  </si>
  <si>
    <t>PARFUM JEMPIRING BALI</t>
  </si>
  <si>
    <t>KH.F5B</t>
  </si>
  <si>
    <t>PARFUM KH CENTAMIL</t>
  </si>
  <si>
    <t>KH.G25J</t>
  </si>
  <si>
    <t>PARFUM KH DRAKAR</t>
  </si>
  <si>
    <t>KH.A20J</t>
  </si>
  <si>
    <t>PARFUM KH KHARIS CHOULY</t>
  </si>
  <si>
    <t>KH.B25J</t>
  </si>
  <si>
    <t>PARFUM KH KHARIS NELLA</t>
  </si>
  <si>
    <t>KH.D30J</t>
  </si>
  <si>
    <t>PARFUM KH LEMON</t>
  </si>
  <si>
    <t>KH.C30J</t>
  </si>
  <si>
    <t xml:space="preserve">PARFUM KH PALA </t>
  </si>
  <si>
    <t>KH.E5J</t>
  </si>
  <si>
    <t>PARFUM KH STROBERI</t>
  </si>
  <si>
    <t>MDR.A25J</t>
  </si>
  <si>
    <t>PARFUM MDR CENDANA INDIA</t>
  </si>
  <si>
    <t>MW.A25J</t>
  </si>
  <si>
    <t>PARFUM MW WHITE MUSK</t>
  </si>
  <si>
    <t>OR.E25J</t>
  </si>
  <si>
    <t>PARFUM OR CAESAR DR 23768 RTD-1</t>
  </si>
  <si>
    <t>OR.C25J</t>
  </si>
  <si>
    <t>PARFUM OR CHAMPAPURI 95161</t>
  </si>
  <si>
    <t>OR.L25J</t>
  </si>
  <si>
    <t>PARFUM OR DELHI 95331</t>
  </si>
  <si>
    <t>OR.F25J</t>
  </si>
  <si>
    <t>PARFUM OR DEVANSHI 29719 RTD-1</t>
  </si>
  <si>
    <t>OR.O25J</t>
  </si>
  <si>
    <t>PARFUM OR FIRAKI 34028.</t>
  </si>
  <si>
    <t>OR.S25J</t>
  </si>
  <si>
    <t>PARFUM OR GULISTAN 29357</t>
  </si>
  <si>
    <t>OR.J25J</t>
  </si>
  <si>
    <t>PARFUM OR JALSA  29714</t>
  </si>
  <si>
    <t>OR.I25J</t>
  </si>
  <si>
    <t>PARFUM OR JALSA  29714 -RTD1</t>
  </si>
  <si>
    <t>OR.Q25J</t>
  </si>
  <si>
    <t>PARFUM OR KASTUR 95157</t>
  </si>
  <si>
    <t>OR.H25J</t>
  </si>
  <si>
    <t>PARFUM OR KUPATA 69115</t>
  </si>
  <si>
    <t>OR.T25J</t>
  </si>
  <si>
    <t>PARFUM OR KUSUM 60745 A</t>
  </si>
  <si>
    <t>OR.R25J</t>
  </si>
  <si>
    <t>PARFUM OR LOHITA 69056</t>
  </si>
  <si>
    <t>OR.U25J</t>
  </si>
  <si>
    <t>PARFUM OR MOGRIT 84035</t>
  </si>
  <si>
    <t>OR.A25J</t>
  </si>
  <si>
    <t>PARFUM OR MUSK</t>
  </si>
  <si>
    <t>OR.B25J</t>
  </si>
  <si>
    <t>PARFUM OR MUSK CONC</t>
  </si>
  <si>
    <t>OR.K25J</t>
  </si>
  <si>
    <t>PARFUM OR NAMYA 69077</t>
  </si>
  <si>
    <t>OR.G25J</t>
  </si>
  <si>
    <t>PARFUM OR PRAJITA 69079</t>
  </si>
  <si>
    <t>OR.M25J</t>
  </si>
  <si>
    <t>PARFUM OR SAI GANGGA 69260</t>
  </si>
  <si>
    <t>OR.N25J</t>
  </si>
  <si>
    <t>PARFUM OR SHICHI 84004 A.</t>
  </si>
  <si>
    <t>OR.P25J</t>
  </si>
  <si>
    <t>PARFUM OR STYRAX 27036</t>
  </si>
  <si>
    <t>OR.D25J</t>
  </si>
  <si>
    <t>PARFUM OR SUGANDHI 95152</t>
  </si>
  <si>
    <t>OR.V25J</t>
  </si>
  <si>
    <t>PARFUM OR SWARNIM 34485</t>
  </si>
  <si>
    <t>PR.C25J</t>
  </si>
  <si>
    <t xml:space="preserve">PARFUM PR COUNTRY FLORA </t>
  </si>
  <si>
    <t>PR.H25J</t>
  </si>
  <si>
    <t>PARFUM PR GAHARU</t>
  </si>
  <si>
    <t>PR.G25J</t>
  </si>
  <si>
    <t>PARFUM PR MADU EURO</t>
  </si>
  <si>
    <t>PR.I25J</t>
  </si>
  <si>
    <t>PARFUM PR MAIDEN</t>
  </si>
  <si>
    <t>PR.D25J</t>
  </si>
  <si>
    <t xml:space="preserve">PARFUM PR SAI FLORA </t>
  </si>
  <si>
    <t>PR.B25J</t>
  </si>
  <si>
    <t xml:space="preserve">PARFUM PR SERIBU BUNGA </t>
  </si>
  <si>
    <t>PR.E25J</t>
  </si>
  <si>
    <t xml:space="preserve">PARFUM PR SHIV SAKTI </t>
  </si>
  <si>
    <t>PR.A25J</t>
  </si>
  <si>
    <t xml:space="preserve">PARFUM PR SUPER JASMIN </t>
  </si>
  <si>
    <t>PR.F25J</t>
  </si>
  <si>
    <t>PARFUM PR THURGAS</t>
  </si>
  <si>
    <t>SC.M25J</t>
  </si>
  <si>
    <t>PARFUM SC CENDANA 9337893</t>
  </si>
  <si>
    <t>SC.E25J</t>
  </si>
  <si>
    <t>PARFUM SC DARSHAN 30C10036</t>
  </si>
  <si>
    <t>SC.R25J</t>
  </si>
  <si>
    <t>PARFUM SC HIJAZI</t>
  </si>
  <si>
    <t>SC.O25J</t>
  </si>
  <si>
    <t>PARFUM SC JASMIN 93.45155</t>
  </si>
  <si>
    <t>SC.L25J</t>
  </si>
  <si>
    <t>PARFUM SC JOSS 9336436</t>
  </si>
  <si>
    <t>SC.H25J</t>
  </si>
  <si>
    <t>PARFUM SC JOYA 93,27973/SM</t>
  </si>
  <si>
    <t>SC.P25J</t>
  </si>
  <si>
    <t>PARFUM SC KAMBOJA 95.60498</t>
  </si>
  <si>
    <t>SC.F25J</t>
  </si>
  <si>
    <t>PARFUM SC LIVING 33C11015</t>
  </si>
  <si>
    <t>SC.D25J</t>
  </si>
  <si>
    <t>PARFUM SC LOTUS 93,30534</t>
  </si>
  <si>
    <t>SC.I25J</t>
  </si>
  <si>
    <t>PARFUM SC MADHU SCENTIUM</t>
  </si>
  <si>
    <t>SC.Q1B</t>
  </si>
  <si>
    <t>PARFUM SC OUD SAFRAN BOTOL</t>
  </si>
  <si>
    <t>SC.P5J</t>
  </si>
  <si>
    <t>PARFUM SC OUD SAFRAN JERIGEN</t>
  </si>
  <si>
    <t>SC.G25J</t>
  </si>
  <si>
    <t>PARFUM SC PUHPORY WOODY</t>
  </si>
  <si>
    <t>SC.J25J</t>
  </si>
  <si>
    <t>PARFUM SC SARI BUNGA 3331540</t>
  </si>
  <si>
    <t>SC.N25J</t>
  </si>
  <si>
    <t>PARFUM SC STROBERI</t>
  </si>
  <si>
    <t>SC.K25J</t>
  </si>
  <si>
    <t>PARFUM SC TERATAI 93,34752</t>
  </si>
  <si>
    <t>SC.B25J</t>
  </si>
  <si>
    <t>PARFUM SC VANTICK 33,26982</t>
  </si>
  <si>
    <t>SC.A25J</t>
  </si>
  <si>
    <t>PARFUM SC WOODY ONE 93,30376</t>
  </si>
  <si>
    <t>SC.C25J</t>
  </si>
  <si>
    <t>PARFUM SC YOSTIK 33,26499</t>
  </si>
  <si>
    <t>SK.C1B</t>
  </si>
  <si>
    <t xml:space="preserve">PARFUM SK GRACE </t>
  </si>
  <si>
    <t>SK.A25J</t>
  </si>
  <si>
    <t>PARFUM SK SANDAL WOOD</t>
  </si>
  <si>
    <t>SK.B1B</t>
  </si>
  <si>
    <t>PARFUM SK SRI KRISNA</t>
  </si>
  <si>
    <t>HLS10B18</t>
  </si>
  <si>
    <t>PISTON 18</t>
  </si>
  <si>
    <t>HTS10B22</t>
  </si>
  <si>
    <t>PISTON 22</t>
  </si>
  <si>
    <t>HTS10A18</t>
  </si>
  <si>
    <t>PISTON SET 18</t>
  </si>
  <si>
    <t>HTS10A22</t>
  </si>
  <si>
    <t>PISTON SET 22</t>
  </si>
  <si>
    <t>HTS10A23</t>
  </si>
  <si>
    <t>PISTON SET 23</t>
  </si>
  <si>
    <t>PLNP0OP75</t>
  </si>
  <si>
    <t>PLASTIK 02 X 12</t>
  </si>
  <si>
    <t>PLNP0OP25</t>
  </si>
  <si>
    <t>PLASTIK 10 X 35</t>
  </si>
  <si>
    <t>PLNP0OP24</t>
  </si>
  <si>
    <t>PLASTIK 10 X 45</t>
  </si>
  <si>
    <t>PLNP0OP23</t>
  </si>
  <si>
    <t>PLASTIK 12 X 35</t>
  </si>
  <si>
    <t>PLNP0OP22</t>
  </si>
  <si>
    <t>PLASTIK 12 X 45</t>
  </si>
  <si>
    <t>PLNP0OP21</t>
  </si>
  <si>
    <t>PLNP0OP20</t>
  </si>
  <si>
    <t>PLASTIK 14 X 45</t>
  </si>
  <si>
    <t>PLNP0OP19</t>
  </si>
  <si>
    <t>PLASTIK 15 X 35</t>
  </si>
  <si>
    <t>PLNP0OP18</t>
  </si>
  <si>
    <t>PLASTIK 15 X 45</t>
  </si>
  <si>
    <t>PLNP0OP78</t>
  </si>
  <si>
    <t>PLASTIK 16 X 40</t>
  </si>
  <si>
    <t>PLNP0OP16</t>
  </si>
  <si>
    <t>PLNP0OP77</t>
  </si>
  <si>
    <t>PLNP0OP15</t>
  </si>
  <si>
    <t>PLASTIK 20 X 30</t>
  </si>
  <si>
    <t>PLNP0OP14</t>
  </si>
  <si>
    <t>PLASTIK 20 X 35</t>
  </si>
  <si>
    <t>PLNP0OP13</t>
  </si>
  <si>
    <t>PLASTIK 20 X 40</t>
  </si>
  <si>
    <t>PLNP0OP12</t>
  </si>
  <si>
    <t>PLASTIK 20 X 45</t>
  </si>
  <si>
    <t>PLNP0OP11</t>
  </si>
  <si>
    <t>PLNP0OP09</t>
  </si>
  <si>
    <t>PLNP0OP10</t>
  </si>
  <si>
    <t>PLASTIK 22 X 35</t>
  </si>
  <si>
    <t>PLNP0OP08</t>
  </si>
  <si>
    <t>PLNP0OP07</t>
  </si>
  <si>
    <t>PLASTIK 22 X 45</t>
  </si>
  <si>
    <t>PLNP0OP06</t>
  </si>
  <si>
    <t>PLASTIK 22 X 50</t>
  </si>
  <si>
    <t>PLNP0OP05</t>
  </si>
  <si>
    <t>PLASTIK 23 X 45</t>
  </si>
  <si>
    <t>PLNP0OP04</t>
  </si>
  <si>
    <t>PLASTIK 25 X 40</t>
  </si>
  <si>
    <t>PLNP0OP03</t>
  </si>
  <si>
    <t>PLNPOPEB35</t>
  </si>
  <si>
    <t>PLNP0OP02</t>
  </si>
  <si>
    <t>PLASTIK 30 X 40</t>
  </si>
  <si>
    <t>PLNP0OP01</t>
  </si>
  <si>
    <t>PLASTIK 30 X 50</t>
  </si>
  <si>
    <t>PLNP0OP31</t>
  </si>
  <si>
    <t>PLASTIK 4 X 15</t>
  </si>
  <si>
    <t>PLNP0OP32</t>
  </si>
  <si>
    <t>PLNP0OP30</t>
  </si>
  <si>
    <t>PLASTIK 4 X 20</t>
  </si>
  <si>
    <t>PLNP0OP26</t>
  </si>
  <si>
    <t>PLNP0OP27</t>
  </si>
  <si>
    <t>PLASTIK 6 X 30</t>
  </si>
  <si>
    <t>PLNP0OP79</t>
  </si>
  <si>
    <t>PLNP0OP28</t>
  </si>
  <si>
    <t>PLASTIK 6 X 45</t>
  </si>
  <si>
    <t>PLNP0OP80</t>
  </si>
  <si>
    <t>PLASTIK 6 x 35</t>
  </si>
  <si>
    <t>PLNP0PEB34</t>
  </si>
  <si>
    <t>PLASTIK BIRU 3,5 X 22</t>
  </si>
  <si>
    <t>PLNP0OP29</t>
  </si>
  <si>
    <t>PLASTIK CEREMONY   6 X 25</t>
  </si>
  <si>
    <t>PLNP0OP76</t>
  </si>
  <si>
    <t xml:space="preserve">PLASTIK KUNING </t>
  </si>
  <si>
    <t>PLNP0PEM36</t>
  </si>
  <si>
    <t>PLNP0PEM33</t>
  </si>
  <si>
    <t>PLASTIK MERAH 3,5 X 22</t>
  </si>
  <si>
    <t>HTS44B0</t>
  </si>
  <si>
    <t>PLASTIK OIL</t>
  </si>
  <si>
    <t>PLNP0RL37</t>
  </si>
  <si>
    <t>PLASTIK PASUPATI</t>
  </si>
  <si>
    <t>PLNP0PE35</t>
  </si>
  <si>
    <t>PLASTIK PUTIH  3 X 23</t>
  </si>
  <si>
    <t>HTS55B0</t>
  </si>
  <si>
    <t>POTENSIO</t>
  </si>
  <si>
    <t>SWP180020</t>
  </si>
  <si>
    <t>PPL 018 ABHIKYA</t>
  </si>
  <si>
    <t>SWP180010</t>
  </si>
  <si>
    <t>PPL 018 AROMATHERAPY</t>
  </si>
  <si>
    <t>SWP180030</t>
  </si>
  <si>
    <t>SWP180040</t>
  </si>
  <si>
    <t>PPL 018 CEMPAKA</t>
  </si>
  <si>
    <t>SWP180050</t>
  </si>
  <si>
    <t>SWP180170</t>
  </si>
  <si>
    <t>PPL 018 JAGADHITA</t>
  </si>
  <si>
    <t>SWP180060</t>
  </si>
  <si>
    <t>SWP180070</t>
  </si>
  <si>
    <t>PPL 018 JEMPIRING</t>
  </si>
  <si>
    <t>SWP180080</t>
  </si>
  <si>
    <t>SWP180090</t>
  </si>
  <si>
    <t>SWP180100</t>
  </si>
  <si>
    <t>SWP180180</t>
  </si>
  <si>
    <t>PPL 018 OM SWASTIASTU</t>
  </si>
  <si>
    <t>SWP180110</t>
  </si>
  <si>
    <t>SWP180120</t>
  </si>
  <si>
    <t>SWP180130</t>
  </si>
  <si>
    <t>SWP180140</t>
  </si>
  <si>
    <t>SWP180150</t>
  </si>
  <si>
    <t>SWP180160</t>
  </si>
  <si>
    <t>PPL 018 TULIP</t>
  </si>
  <si>
    <t>SWP360020</t>
  </si>
  <si>
    <t>PPL 036 ABHIKYA</t>
  </si>
  <si>
    <t>SWP360010</t>
  </si>
  <si>
    <t>PPL 036 AROMATHERAPY</t>
  </si>
  <si>
    <t>SWP360030</t>
  </si>
  <si>
    <t>PPL 036 ASTUNGKARA</t>
  </si>
  <si>
    <t>SWP360040</t>
  </si>
  <si>
    <t>PPL 036 CEMPAKA</t>
  </si>
  <si>
    <t>SWP360050</t>
  </si>
  <si>
    <t>PPL 036 CENDANA</t>
  </si>
  <si>
    <t>SWP360170</t>
  </si>
  <si>
    <t>PPL 036 JAGADHITA</t>
  </si>
  <si>
    <t>SWP360060</t>
  </si>
  <si>
    <t>PPL 036 JASMINE</t>
  </si>
  <si>
    <t>SWP360070</t>
  </si>
  <si>
    <t>PPL 036 JEMPIRING</t>
  </si>
  <si>
    <t>SWP360080</t>
  </si>
  <si>
    <t>PPL 036 JEPUN</t>
  </si>
  <si>
    <t>SWP360090</t>
  </si>
  <si>
    <t>PPL 036 LOTUS</t>
  </si>
  <si>
    <t>SWP360100</t>
  </si>
  <si>
    <t>PPL 036 NAYARA FLORA</t>
  </si>
  <si>
    <t>SWP360180</t>
  </si>
  <si>
    <t>PPL 036 OM SWASTIASTU</t>
  </si>
  <si>
    <t>SWP360110</t>
  </si>
  <si>
    <t>PPL 036 PUDAK</t>
  </si>
  <si>
    <t>SWP360120</t>
  </si>
  <si>
    <t>PPL 036 SANJIWANI</t>
  </si>
  <si>
    <t>SWP360130</t>
  </si>
  <si>
    <t>PPL 036 SARI AMDU</t>
  </si>
  <si>
    <t>SWP360140</t>
  </si>
  <si>
    <t>PPL 036 SEKAR SARI</t>
  </si>
  <si>
    <t>SWP360150</t>
  </si>
  <si>
    <t>PPL 036 SERIBU BUNGA</t>
  </si>
  <si>
    <t>SWP360160</t>
  </si>
  <si>
    <t>PPL 036 TULIP</t>
  </si>
  <si>
    <t>SWP720020</t>
  </si>
  <si>
    <t>PPL 072 ABHIKYA</t>
  </si>
  <si>
    <t>SWP720010</t>
  </si>
  <si>
    <t>PPL 072 AROMATHERAPY</t>
  </si>
  <si>
    <t>SWP720030</t>
  </si>
  <si>
    <t>SWP720040</t>
  </si>
  <si>
    <t>PPL 072 CEMPAKA</t>
  </si>
  <si>
    <t>SWP720050</t>
  </si>
  <si>
    <t>PPL 072 CENDANA</t>
  </si>
  <si>
    <t>SWP720170</t>
  </si>
  <si>
    <t>PPL 072 JAGADHITA</t>
  </si>
  <si>
    <t>SWP720060</t>
  </si>
  <si>
    <t>PPL 072 JASMINE</t>
  </si>
  <si>
    <t>SWP720070</t>
  </si>
  <si>
    <t>PPL 072 JEMPIRING</t>
  </si>
  <si>
    <t>SWP720080</t>
  </si>
  <si>
    <t>PPL 072 JEPUN BALI</t>
  </si>
  <si>
    <t>SWP720090</t>
  </si>
  <si>
    <t>PPL 072 LOTUS</t>
  </si>
  <si>
    <t>SWP720100</t>
  </si>
  <si>
    <t>PPL 072 NAYARA FLORA</t>
  </si>
  <si>
    <t>SWP720180</t>
  </si>
  <si>
    <t>PPL 072 OM SWASTIASTU</t>
  </si>
  <si>
    <t>SWP720110</t>
  </si>
  <si>
    <t>PPL 072 PUDAK</t>
  </si>
  <si>
    <t>SWP720120</t>
  </si>
  <si>
    <t>SWP720130</t>
  </si>
  <si>
    <t>PPL 072 SARI MADU</t>
  </si>
  <si>
    <t>SWP720140</t>
  </si>
  <si>
    <t>PPL 072 SEKAR SARI</t>
  </si>
  <si>
    <t>SWP720150</t>
  </si>
  <si>
    <t>PPL 072 SERIBU BUNGA</t>
  </si>
  <si>
    <t>SWP720160</t>
  </si>
  <si>
    <t>PPL 072 TULIP</t>
  </si>
  <si>
    <t>SW00400</t>
  </si>
  <si>
    <t>PPL GAHARU PENDEK</t>
  </si>
  <si>
    <t>SWPP0400PCS</t>
  </si>
  <si>
    <t>PPL GAHARU PENDEK PCS</t>
  </si>
  <si>
    <t>SWPP22020</t>
  </si>
  <si>
    <t>PPL PREMIUM P.22 ABHIKYA</t>
  </si>
  <si>
    <t>SWPP2202E</t>
  </si>
  <si>
    <t>PPL PREMIUM P.22 ABHIKYA KUNING</t>
  </si>
  <si>
    <t>SWPP22020PCS</t>
  </si>
  <si>
    <t>PPL PREMIUM P.22 ABHIKYA PCS</t>
  </si>
  <si>
    <t>SWPP22010</t>
  </si>
  <si>
    <t>SWPP2201E</t>
  </si>
  <si>
    <t>PPL PREMIUM P.22 AROMATHERAPY KUNING</t>
  </si>
  <si>
    <t>SWPP22010PCS</t>
  </si>
  <si>
    <t>PPL PREMIUM P.22 AROMATHERAPY PCS</t>
  </si>
  <si>
    <t>SWPP22030</t>
  </si>
  <si>
    <t xml:space="preserve">PPL PREMIUM P.22 ASTUNGKARA </t>
  </si>
  <si>
    <t>SWPP22030PCS</t>
  </si>
  <si>
    <t>PPL PREMIUM P.22 ASTUNGKARA  PCS</t>
  </si>
  <si>
    <t>SWPP2203E</t>
  </si>
  <si>
    <t>PPL PREMIUM P.22 ASTUNGKARA KUNING</t>
  </si>
  <si>
    <t>SWPP22040</t>
  </si>
  <si>
    <t>SWPP2204E</t>
  </si>
  <si>
    <t>PPL PREMIUM P.22 CEMPAKA KUNING</t>
  </si>
  <si>
    <t>SWPP22040PCS</t>
  </si>
  <si>
    <t>PPL PREMIUM P.22 CEMPAKA PCS</t>
  </si>
  <si>
    <t>SWPP22050</t>
  </si>
  <si>
    <t>SWPP2205E</t>
  </si>
  <si>
    <t>PPL PREMIUM P.22 CENDANA KUNING</t>
  </si>
  <si>
    <t>SWPP22050PCS</t>
  </si>
  <si>
    <t>PPL PREMIUM P.22 CENDANA PCS</t>
  </si>
  <si>
    <t>SWPP22170</t>
  </si>
  <si>
    <t>PPL PREMIUM P.22 JAGADHITA</t>
  </si>
  <si>
    <t>SWPP2217E</t>
  </si>
  <si>
    <t>PPL PREMIUM P.22 JAGADHITA KUNING</t>
  </si>
  <si>
    <t>SWPP22170PCS</t>
  </si>
  <si>
    <t>PPL PREMIUM P.22 JAGADHITA PCS</t>
  </si>
  <si>
    <t>SWPP22060</t>
  </si>
  <si>
    <t>SWPP2206E</t>
  </si>
  <si>
    <t>PPL PREMIUM P.22 JASMINE KUNING</t>
  </si>
  <si>
    <t>SWPP22060PCS</t>
  </si>
  <si>
    <t>PPL PREMIUM P.22 JASMINE PCS</t>
  </si>
  <si>
    <t>SWPP22070</t>
  </si>
  <si>
    <t>SWPP2207E</t>
  </si>
  <si>
    <t>PPL PREMIUM P.22 JEMPIRING KUNING</t>
  </si>
  <si>
    <t>SWPP22070PCS</t>
  </si>
  <si>
    <t>PPL PREMIUM P.22 JEMPIRING PCS</t>
  </si>
  <si>
    <t>SWPP22080</t>
  </si>
  <si>
    <t xml:space="preserve">PPL PREMIUM P.22 JEPUN BALI </t>
  </si>
  <si>
    <t>SWPP22080PCS</t>
  </si>
  <si>
    <t>PPL PREMIUM P.22 JEPUN BALI  PCS</t>
  </si>
  <si>
    <t>SWPP2208E</t>
  </si>
  <si>
    <t>PPL PREMIUM P.22 JEPUN BALI KUNING</t>
  </si>
  <si>
    <t>SWPP22090</t>
  </si>
  <si>
    <t>SWPP2209E</t>
  </si>
  <si>
    <t>PPL PREMIUM P.22 LOTUS KUNING</t>
  </si>
  <si>
    <t>SWPP22090PCS</t>
  </si>
  <si>
    <t>PPL PREMIUM P.22 LOTUS PCS</t>
  </si>
  <si>
    <t>SWPP22100</t>
  </si>
  <si>
    <t>SWPP2210E</t>
  </si>
  <si>
    <t>PPL PREMIUM P.22 NAYARA FLORA KUNING</t>
  </si>
  <si>
    <t>SWPP22100PCS</t>
  </si>
  <si>
    <t>PPL PREMIUM P.22 NAYARA FLORA PCS</t>
  </si>
  <si>
    <t>SWPP22180</t>
  </si>
  <si>
    <t xml:space="preserve">PPL PREMIUM P.22 OM SWASTIASTU </t>
  </si>
  <si>
    <t>SWPP2218E</t>
  </si>
  <si>
    <t>PPL PREMIUM P.22 OM SWASTIASTU KUNING</t>
  </si>
  <si>
    <t>SWPP22180PCS</t>
  </si>
  <si>
    <t>PPL PREMIUM P.22 OM SWASTIASTU PCS</t>
  </si>
  <si>
    <t>SWPP22110</t>
  </si>
  <si>
    <t>SWPP2211E</t>
  </si>
  <si>
    <t>PPL PREMIUM P.22 PUDAK KUNING</t>
  </si>
  <si>
    <t>SWPP22110PCS</t>
  </si>
  <si>
    <t>PPL PREMIUM P.22 PUDAK PCS</t>
  </si>
  <si>
    <t>SWPP22120</t>
  </si>
  <si>
    <t>SWPP2212E</t>
  </si>
  <si>
    <t>PPL PREMIUM P.22 SANJIWANI KUNING</t>
  </si>
  <si>
    <t>SWPP22120PCS</t>
  </si>
  <si>
    <t>PPL PREMIUM P.22 SANJIWANI PCS</t>
  </si>
  <si>
    <t>SWPP22130</t>
  </si>
  <si>
    <t>SWPP2213E</t>
  </si>
  <si>
    <t>PPL PREMIUM P.22 SARI MADU KUNING</t>
  </si>
  <si>
    <t>SWPP22130PCS</t>
  </si>
  <si>
    <t>PPL PREMIUM P.22 SARI MADU PCS</t>
  </si>
  <si>
    <t>SWPP22140</t>
  </si>
  <si>
    <t>PPL PREMIUM P.22 SEKAR SARI</t>
  </si>
  <si>
    <t>SWPP2214E</t>
  </si>
  <si>
    <t>PPL PREMIUM P.22 SEKAR SARI KUNING</t>
  </si>
  <si>
    <t>SWPP22140PCS</t>
  </si>
  <si>
    <t>PPL PREMIUM P.22 SEKAR SARI PCS</t>
  </si>
  <si>
    <t>SWPP22150</t>
  </si>
  <si>
    <t>SWPP2215E</t>
  </si>
  <si>
    <t>PPL PREMIUM P.22 SERIBU BUNGA KUNING</t>
  </si>
  <si>
    <t>SWPP22150PCS</t>
  </si>
  <si>
    <t>PPL PREMIUM P.22 SERIBU BUNGA PCS</t>
  </si>
  <si>
    <t>SWPP22160</t>
  </si>
  <si>
    <t xml:space="preserve">PPL PREMIUM P.22 TULIP </t>
  </si>
  <si>
    <t>SWPP2216E</t>
  </si>
  <si>
    <t>PPL PREMIUM P.22 TULIP KUNING</t>
  </si>
  <si>
    <t>SWPP22160PCS</t>
  </si>
  <si>
    <t>PPL PREMIUM P.22 TULIP PCS</t>
  </si>
  <si>
    <t>SWPP28020</t>
  </si>
  <si>
    <t>SWPP2802H</t>
  </si>
  <si>
    <t xml:space="preserve">PPL PREMIUM P.28 ABHIKYA HITAM </t>
  </si>
  <si>
    <t>SWPP2802HPCS</t>
  </si>
  <si>
    <t>PPL PREMIUM P.28 ABHIKYA HITAM PCS</t>
  </si>
  <si>
    <t>SWPP2802E</t>
  </si>
  <si>
    <t>PPL PREMIUM P.28 ABHIKYA KUNING</t>
  </si>
  <si>
    <t>SWPP28020PCS</t>
  </si>
  <si>
    <t>PPL PREMIUM P.28 ABHIKYA PCS</t>
  </si>
  <si>
    <t>SWPP2801H</t>
  </si>
  <si>
    <t xml:space="preserve">PPL PREMIUM P.28 AROMA THERAPY HITAM </t>
  </si>
  <si>
    <t>SWPP2801HPCS</t>
  </si>
  <si>
    <t>PPL PREMIUM P.28 AROMA THERAPY HITAM PCS</t>
  </si>
  <si>
    <t>SWPP28010</t>
  </si>
  <si>
    <t>PPL PREMIUM P.28 AROMATHERAPY</t>
  </si>
  <si>
    <t>SWPP2801E</t>
  </si>
  <si>
    <t>PPL PREMIUM P.28 AROMATHERAPY KUNING</t>
  </si>
  <si>
    <t>SWPP28010PCS</t>
  </si>
  <si>
    <t>PPL PREMIUM P.28 AROMATHERAPY PCS</t>
  </si>
  <si>
    <t>SWPP28030</t>
  </si>
  <si>
    <t xml:space="preserve">PPL PREMIUM P.28 ASTUNGKARA </t>
  </si>
  <si>
    <t>SWPP28030PCS</t>
  </si>
  <si>
    <t>PPL PREMIUM P.28 ASTUNGKARA  PCS</t>
  </si>
  <si>
    <t>SWPP2803H</t>
  </si>
  <si>
    <t xml:space="preserve">PPL PREMIUM P.28 ASTUNGKARA HITAM </t>
  </si>
  <si>
    <t>SWPP2803HPCS</t>
  </si>
  <si>
    <t>PPL PREMIUM P.28 ASTUNGKARA HITAM PCS</t>
  </si>
  <si>
    <t>SWPP2803E</t>
  </si>
  <si>
    <t>PPL PREMIUM P.28 ASTUNGKARA KUNING</t>
  </si>
  <si>
    <t>SWPP28040</t>
  </si>
  <si>
    <t>SWPP2804H</t>
  </si>
  <si>
    <t xml:space="preserve">PPL PREMIUM P.28 CEMPAKA HITAM </t>
  </si>
  <si>
    <t>SWPP2804HPCS</t>
  </si>
  <si>
    <t>PPL PREMIUM P.28 CEMPAKA HITAM PCS</t>
  </si>
  <si>
    <t>SWPP2804E</t>
  </si>
  <si>
    <t>PPL PREMIUM P.28 CEMPAKA KUNING</t>
  </si>
  <si>
    <t>SWPP28040PCS</t>
  </si>
  <si>
    <t>PPL PREMIUM P.28 CEMPAKA PCS</t>
  </si>
  <si>
    <t>SWPP28050</t>
  </si>
  <si>
    <t>SWPP2805H</t>
  </si>
  <si>
    <t xml:space="preserve">PPL PREMIUM P.28 CENDANA HITAM </t>
  </si>
  <si>
    <t>SWPP2805HPCS</t>
  </si>
  <si>
    <t>PPL PREMIUM P.28 CENDANA HITAM PCS</t>
  </si>
  <si>
    <t>SWPP2805E</t>
  </si>
  <si>
    <t>PPL PREMIUM P.28 CENDANA KUNING</t>
  </si>
  <si>
    <t>SWPP28050PCS</t>
  </si>
  <si>
    <t>PPL PREMIUM P.28 CENDANA PCS</t>
  </si>
  <si>
    <t>SWPP28170</t>
  </si>
  <si>
    <t>SWPP2817H</t>
  </si>
  <si>
    <t xml:space="preserve">PPL PREMIUM P.28 JAGADHITA HITAM </t>
  </si>
  <si>
    <t>SWPP2817HPCS</t>
  </si>
  <si>
    <t>PPL PREMIUM P.28 JAGADHITA HITAM PCS</t>
  </si>
  <si>
    <t>SWPP2817E</t>
  </si>
  <si>
    <t>PPL PREMIUM P.28 JAGADHITA KUNING</t>
  </si>
  <si>
    <t>SWPP28170PCS</t>
  </si>
  <si>
    <t>PPL PREMIUM P.28 JAGADHITA PCS</t>
  </si>
  <si>
    <t>SWPP28060</t>
  </si>
  <si>
    <t>SWPP2821H</t>
  </si>
  <si>
    <t xml:space="preserve">PPL PREMIUM P.28 JASMINE HITAM </t>
  </si>
  <si>
    <t>SWPP2806HPCS</t>
  </si>
  <si>
    <t>PPL PREMIUM P.28 JASMINE HITAM PCS</t>
  </si>
  <si>
    <t>SWPP2806E</t>
  </si>
  <si>
    <t>PPL PREMIUM P.28 JASMINE KUNING</t>
  </si>
  <si>
    <t>SWPP28060PCS</t>
  </si>
  <si>
    <t>PPL PREMIUM P.28 JASMINE PCS</t>
  </si>
  <si>
    <t>SWPP28070</t>
  </si>
  <si>
    <t>SWPP2807H</t>
  </si>
  <si>
    <t xml:space="preserve">PPL PREMIUM P.28 JEMPIRING HITAM </t>
  </si>
  <si>
    <t>SWPP2807HPCS</t>
  </si>
  <si>
    <t>PPL PREMIUM P.28 JEMPIRING HITAM PCS</t>
  </si>
  <si>
    <t>SWPP2807E</t>
  </si>
  <si>
    <t>PPL PREMIUM P.28 JEMPIRING KUNING</t>
  </si>
  <si>
    <t>SWPP28070PCS</t>
  </si>
  <si>
    <t>PPL PREMIUM P.28 JEMPIRING PCS</t>
  </si>
  <si>
    <t>SWPP28080</t>
  </si>
  <si>
    <t xml:space="preserve">PPL PREMIUM P.28 JEPUN BALI </t>
  </si>
  <si>
    <t>SWPP28080PCS</t>
  </si>
  <si>
    <t>PPL PREMIUM P.28 JEPUN BALI  PCS</t>
  </si>
  <si>
    <t>SWPP2808H</t>
  </si>
  <si>
    <t xml:space="preserve">PPL PREMIUM P.28 JEPUN BALI HITAM </t>
  </si>
  <si>
    <t>SWPP2808HPCS</t>
  </si>
  <si>
    <t>PPL PREMIUM P.28 JEPUN BALI HITAM PCS</t>
  </si>
  <si>
    <t>SWPP2808E</t>
  </si>
  <si>
    <t>PPL PREMIUM P.28 JEPUN BALI KUNING</t>
  </si>
  <si>
    <t>SWPP28090</t>
  </si>
  <si>
    <t>SWPP2809H</t>
  </si>
  <si>
    <t xml:space="preserve">PPL PREMIUM P.28 LOTUS HITAM </t>
  </si>
  <si>
    <t>SWPP2809HPCS</t>
  </si>
  <si>
    <t>PPL PREMIUM P.28 LOTUS HITAM PCS</t>
  </si>
  <si>
    <t>SWPP2809E</t>
  </si>
  <si>
    <t>PPL PREMIUM P.28 LOTUS KUNING</t>
  </si>
  <si>
    <t>SWPP28090PCS</t>
  </si>
  <si>
    <t>PPL PREMIUM P.28 LOTUS PCS</t>
  </si>
  <si>
    <t>SWPP2810H</t>
  </si>
  <si>
    <t xml:space="preserve">PPL PREMIUM P.28 NAYARA  FLORA HITAM </t>
  </si>
  <si>
    <t>nullSWPP28100</t>
  </si>
  <si>
    <t>SWPP2810HPCS</t>
  </si>
  <si>
    <t>PPL PREMIUM P.28 NAYARA FLORA HITAM PCS</t>
  </si>
  <si>
    <t>SWPP2810E</t>
  </si>
  <si>
    <t>PPL PREMIUM P.28 NAYARA FLORA KUNING</t>
  </si>
  <si>
    <t>SWPP28100PCS</t>
  </si>
  <si>
    <t>PPL PREMIUM P.28 NAYARA FLORA PCS</t>
  </si>
  <si>
    <t>SWPP28180</t>
  </si>
  <si>
    <t xml:space="preserve">PPL PREMIUM P.28 OM SWASTIASTU </t>
  </si>
  <si>
    <t>SWPP2818H</t>
  </si>
  <si>
    <t xml:space="preserve">PPL PREMIUM P.28 OM SWASTIASTU HITAM </t>
  </si>
  <si>
    <t>SWPP2818HPCS</t>
  </si>
  <si>
    <t>PPL PREMIUM P.28 OM SWASTIASTU HITAM PCS</t>
  </si>
  <si>
    <t>SWPP2818E</t>
  </si>
  <si>
    <t>PPL PREMIUM P.28 OM SWASTIASTU KUNING</t>
  </si>
  <si>
    <t>SWPP28180PCS</t>
  </si>
  <si>
    <t>PPL PREMIUM P.28 OM SWASTIASTU PCS</t>
  </si>
  <si>
    <t>SWPP28110</t>
  </si>
  <si>
    <t>SWPP2811H</t>
  </si>
  <si>
    <t xml:space="preserve">PPL PREMIUM P.28 PUDAK HITAM </t>
  </si>
  <si>
    <t>SWPP2811HPCS</t>
  </si>
  <si>
    <t>PPL PREMIUM P.28 PUDAK HITAM PCS</t>
  </si>
  <si>
    <t>SWPP2811E</t>
  </si>
  <si>
    <t>PPL PREMIUM P.28 PUDAK KUNING</t>
  </si>
  <si>
    <t>SWPP28110PCS</t>
  </si>
  <si>
    <t>PPL PREMIUM P.28 PUDAK PCS</t>
  </si>
  <si>
    <t>SWPP28120</t>
  </si>
  <si>
    <t>SWPP2812H</t>
  </si>
  <si>
    <t xml:space="preserve">PPL PREMIUM P.28 SANJIWANI HITAM </t>
  </si>
  <si>
    <t>SWPP2812HPCS</t>
  </si>
  <si>
    <t>PPL PREMIUM P.28 SANJIWANI HITAM PCS</t>
  </si>
  <si>
    <t>SWPP2812E</t>
  </si>
  <si>
    <t>PPL PREMIUM P.28 SANJIWANI KUNING</t>
  </si>
  <si>
    <t>SWPP28120PCS</t>
  </si>
  <si>
    <t>PPL PREMIUM P.28 SANJIWANI PCS</t>
  </si>
  <si>
    <t>SWPP28130</t>
  </si>
  <si>
    <t>SWPP2813H</t>
  </si>
  <si>
    <t xml:space="preserve">PPL PREMIUM P.28 SARI MADU HITAM </t>
  </si>
  <si>
    <t>SWPP2813HPCS</t>
  </si>
  <si>
    <t>PPL PREMIUM P.28 SARI MADU HITAM PCS</t>
  </si>
  <si>
    <t>SWPP2813E</t>
  </si>
  <si>
    <t>PPL PREMIUM P.28 SARI MADU KUNING</t>
  </si>
  <si>
    <t>SWPP28130PCS</t>
  </si>
  <si>
    <t>SWPP28140</t>
  </si>
  <si>
    <t>SWPP2814H</t>
  </si>
  <si>
    <t xml:space="preserve">PPL PREMIUM P.28 SEKAR SARI HITAM </t>
  </si>
  <si>
    <t>SWPP2814HPCS</t>
  </si>
  <si>
    <t>PPL PREMIUM P.28 SEKAR SARI HITAM PCS</t>
  </si>
  <si>
    <t>SWPP2814E</t>
  </si>
  <si>
    <t>PPL PREMIUM P.28 SEKAR SARI KUNING</t>
  </si>
  <si>
    <t>SWPP28140PCS</t>
  </si>
  <si>
    <t>PPL PREMIUM P.28 SEKAR SARI PCS</t>
  </si>
  <si>
    <t>SWPP28150</t>
  </si>
  <si>
    <t>SWPP2815H</t>
  </si>
  <si>
    <t xml:space="preserve">PPL PREMIUM P.28 SERIBU BUNGA HITAM </t>
  </si>
  <si>
    <t>SWPP2847HPCS</t>
  </si>
  <si>
    <t>PPL PREMIUM P.28 SERIBU BUNGA HITAM PCS</t>
  </si>
  <si>
    <t>SWPP2815E</t>
  </si>
  <si>
    <t>PPL PREMIUM P.28 SERIBU BUNGA KUNING</t>
  </si>
  <si>
    <t>SWPP28150PCS</t>
  </si>
  <si>
    <t>PPL PREMIUM P.28 SERIBU BUNGA PCS</t>
  </si>
  <si>
    <t>SWPP28160</t>
  </si>
  <si>
    <t xml:space="preserve">PPL PREMIUM P.28 TULIP </t>
  </si>
  <si>
    <t>SWPP2816H</t>
  </si>
  <si>
    <t xml:space="preserve">PPL PREMIUM P.28 TULIP HITAM </t>
  </si>
  <si>
    <t>SWPP2816HPCS</t>
  </si>
  <si>
    <t>PPL PREMIUM P.28 TULIP HITAM PCS</t>
  </si>
  <si>
    <t>SWPP2816E</t>
  </si>
  <si>
    <t>PPL PREMIUM P.28 TULIP KUNING</t>
  </si>
  <si>
    <t>SWPP28160PCS</t>
  </si>
  <si>
    <t>PPL PREMIUM P.28 TULIP PCS</t>
  </si>
  <si>
    <t>PRMMC01</t>
  </si>
  <si>
    <t>PRESSING MATERIAL MACHINE FOR COILS</t>
  </si>
  <si>
    <t>SWPS0430PRM</t>
  </si>
  <si>
    <t>PROMO DUPA PASUPATI AMERTHA DEWA</t>
  </si>
  <si>
    <t>SWPS0440PRM</t>
  </si>
  <si>
    <t>PROMO DUPA PASUPATI SURYA KENCANA</t>
  </si>
  <si>
    <t>SWEK0340PRM</t>
  </si>
  <si>
    <t>PROMO EKONOMIS FULL CELUP KADEK</t>
  </si>
  <si>
    <t>SWEK0360PRM</t>
  </si>
  <si>
    <t>PROMO EKONOMIS FULL CELUP KETUT</t>
  </si>
  <si>
    <t>SWEK0350PRM</t>
  </si>
  <si>
    <t>PROMO EKONOMIS FULL CELUP KOMANG</t>
  </si>
  <si>
    <t>SWEK0330PRM</t>
  </si>
  <si>
    <t>PROMO EKONOMIS FULL CELUP PUTU</t>
  </si>
  <si>
    <t>STSW11044</t>
  </si>
  <si>
    <t>PUDAK 10 X 16</t>
  </si>
  <si>
    <t>STSW11042</t>
  </si>
  <si>
    <t>PUDAK 10 X 21</t>
  </si>
  <si>
    <t>STSW11055</t>
  </si>
  <si>
    <t>PUDAK 5,5 X 14</t>
  </si>
  <si>
    <t>STSW11054</t>
  </si>
  <si>
    <t>PUDAK 7 X 21</t>
  </si>
  <si>
    <t>STSW11052</t>
  </si>
  <si>
    <t>PUDAK 8 X 16</t>
  </si>
  <si>
    <t>STSW11053</t>
  </si>
  <si>
    <t>PUDAK 8 X 21</t>
  </si>
  <si>
    <t>STSW11051</t>
  </si>
  <si>
    <t>PUDAK 9 X 16</t>
  </si>
  <si>
    <t>STTL1100</t>
  </si>
  <si>
    <t>PUDAK TULISAN</t>
  </si>
  <si>
    <t>PLMA2700</t>
  </si>
  <si>
    <t xml:space="preserve">RENTENG FIVE IN ONE </t>
  </si>
  <si>
    <t>HTS33B0</t>
  </si>
  <si>
    <t>RODA BESI ATAS</t>
  </si>
  <si>
    <t>HTS32B0</t>
  </si>
  <si>
    <t>RODA BESI BAWAH</t>
  </si>
  <si>
    <t>HTS54B0</t>
  </si>
  <si>
    <t>RODA BESI FEEDER</t>
  </si>
  <si>
    <t>ALLS7B0</t>
  </si>
  <si>
    <t>RODA KARET HIJAU DAN BEARING/ROBBER ROLLER+BEARING</t>
  </si>
  <si>
    <t>ALLS26B2.0</t>
  </si>
  <si>
    <t>ROKET 2,0</t>
  </si>
  <si>
    <t>ALLS26B2.1</t>
  </si>
  <si>
    <t>ROKET 2,1</t>
  </si>
  <si>
    <t>ALLS26B2.4</t>
  </si>
  <si>
    <t>ROKET 2,4</t>
  </si>
  <si>
    <t>ALLS26B3.0</t>
  </si>
  <si>
    <t>ROKET 3,0</t>
  </si>
  <si>
    <t>ALLS26B3.2</t>
  </si>
  <si>
    <t>ROKET 3,2</t>
  </si>
  <si>
    <t>ALLS26B4.2</t>
  </si>
  <si>
    <t>ROKET 4,2</t>
  </si>
  <si>
    <t>ALLS26B4.5</t>
  </si>
  <si>
    <t>ROKET 4,5</t>
  </si>
  <si>
    <t>ALLS26B5.0</t>
  </si>
  <si>
    <t>ROKET 5,0</t>
  </si>
  <si>
    <t>ALLS26B6.0</t>
  </si>
  <si>
    <t>ROKET 6,0</t>
  </si>
  <si>
    <t>ALLS26BSHT</t>
  </si>
  <si>
    <t>ROKET SHORT</t>
  </si>
  <si>
    <t>FLON0MN49</t>
  </si>
  <si>
    <t>SABUK ONG MINI 2,5 X 20</t>
  </si>
  <si>
    <t>FLON0PJ48</t>
  </si>
  <si>
    <t>SABUK ONG PJ 2,5 X 33</t>
  </si>
  <si>
    <t>FLON0PJ70</t>
  </si>
  <si>
    <t>SABUK ONG PJ BARU 2,5 X 48</t>
  </si>
  <si>
    <t>FLON0TG71</t>
  </si>
  <si>
    <t>SABUK ONG TANGGUNG 2,5 X 37</t>
  </si>
  <si>
    <t>STSW12044</t>
  </si>
  <si>
    <t>SANJIWANI 10 X 16</t>
  </si>
  <si>
    <t>STSW12042</t>
  </si>
  <si>
    <t>SANJIWANI 10 X 21</t>
  </si>
  <si>
    <t>STSW12055</t>
  </si>
  <si>
    <t>SANJIWANI 5,5 X 14</t>
  </si>
  <si>
    <t>STSW12054</t>
  </si>
  <si>
    <t>SANJIWANI 7 X 21</t>
  </si>
  <si>
    <t>STSW12052</t>
  </si>
  <si>
    <t>SANJIWANI 8 X 16</t>
  </si>
  <si>
    <t>STSW12053</t>
  </si>
  <si>
    <t>SANJIWANI 8 X 21</t>
  </si>
  <si>
    <t>STSW12051</t>
  </si>
  <si>
    <t>SANJIWANI 9 X 16</t>
  </si>
  <si>
    <t>STTL1200</t>
  </si>
  <si>
    <t>SANJIWANI TULISAN</t>
  </si>
  <si>
    <t>STSW13055</t>
  </si>
  <si>
    <t>SARI MADHU 5,5 X 14</t>
  </si>
  <si>
    <t>STSW13054</t>
  </si>
  <si>
    <t>SARI MADHU 7 X 21</t>
  </si>
  <si>
    <t>STSW13052</t>
  </si>
  <si>
    <t>SARI MADHU 8 X 16</t>
  </si>
  <si>
    <t>STSW13053</t>
  </si>
  <si>
    <t>SARI MADHU 8 X 21</t>
  </si>
  <si>
    <t>STSW13051</t>
  </si>
  <si>
    <t>SARI MADHU 9 x 16</t>
  </si>
  <si>
    <t>STTL1300</t>
  </si>
  <si>
    <t>SARI MADHU TULISAN</t>
  </si>
  <si>
    <t>ALLS11B0</t>
  </si>
  <si>
    <t>SCREW</t>
  </si>
  <si>
    <t>HTS30B0</t>
  </si>
  <si>
    <t>SEAL BEARING BUSHING</t>
  </si>
  <si>
    <t>STSW14044</t>
  </si>
  <si>
    <t>SEKAR SARI 10 X 16</t>
  </si>
  <si>
    <t>STSW14042</t>
  </si>
  <si>
    <t>SEKAR SARI 10 X 21</t>
  </si>
  <si>
    <t>STSW14055</t>
  </si>
  <si>
    <t>SEKAR SARI 5,5 X 14</t>
  </si>
  <si>
    <t>STSW14054</t>
  </si>
  <si>
    <t>SEKAR SARI 7 X 21</t>
  </si>
  <si>
    <t>STSW14052</t>
  </si>
  <si>
    <t>SEKAR SARI 8 X 16</t>
  </si>
  <si>
    <t>STSW14053</t>
  </si>
  <si>
    <t>SEKAR SARI 8 X 21</t>
  </si>
  <si>
    <t>STSW14051</t>
  </si>
  <si>
    <t>SEKAR SARI 9 X 16</t>
  </si>
  <si>
    <t>STTL1400</t>
  </si>
  <si>
    <t>SEKAR SARI TULISAN</t>
  </si>
  <si>
    <t>HTS20B0</t>
  </si>
  <si>
    <t>SENSOR BULAT</t>
  </si>
  <si>
    <t>HTS19B0</t>
  </si>
  <si>
    <t>SENSOR KOTAK</t>
  </si>
  <si>
    <t>SHD.B156D</t>
  </si>
  <si>
    <t>SHD METHANOL 156</t>
  </si>
  <si>
    <t>HTS40SHT</t>
  </si>
  <si>
    <t>SHORT KEY</t>
  </si>
  <si>
    <t>BBM.C250D</t>
  </si>
  <si>
    <t>SOLFEN BBM GLISERIN 250</t>
  </si>
  <si>
    <t>KHA.A225D</t>
  </si>
  <si>
    <t>SOLFEN KHA DEP 225</t>
  </si>
  <si>
    <t>KHA.A35J</t>
  </si>
  <si>
    <t>SOLFEN KHA DEP 35</t>
  </si>
  <si>
    <t>KHA.C250D</t>
  </si>
  <si>
    <t>SOLFEN KHA GLISERIN 250</t>
  </si>
  <si>
    <t>KHA.C35J</t>
  </si>
  <si>
    <t>SOLFEN KHA GLISERIN 35</t>
  </si>
  <si>
    <t>ELT1P.161.3B</t>
  </si>
  <si>
    <t>STICK ED LOTUS 16 1.3</t>
  </si>
  <si>
    <t>ELT1P.161.4B</t>
  </si>
  <si>
    <t>STICK ED LOTUS 16 1.4</t>
  </si>
  <si>
    <t>ELT1P.221.3B</t>
  </si>
  <si>
    <t>STICK ED LOTUS 22 1.3</t>
  </si>
  <si>
    <t>ELT1P.221.4B</t>
  </si>
  <si>
    <t>STICK ED LOTUS 22 1.4</t>
  </si>
  <si>
    <t>ELT1P.261.3B</t>
  </si>
  <si>
    <t>STICK ED LOTUS 26 1.3</t>
  </si>
  <si>
    <t>ELT1P.261.4B</t>
  </si>
  <si>
    <t>STICK ED LOTUS 26 1.4</t>
  </si>
  <si>
    <t>ELT1P.281.3B</t>
  </si>
  <si>
    <t>STICK ED LOTUS 28 1.3</t>
  </si>
  <si>
    <t>ELT1P.281.4B</t>
  </si>
  <si>
    <t>STICK ED LOTUS 28 1.4</t>
  </si>
  <si>
    <t>ELT1P.321.3B</t>
  </si>
  <si>
    <t>STICK ED LOTUS 32 1.3</t>
  </si>
  <si>
    <t>ELT1P.321.4B</t>
  </si>
  <si>
    <t>STICK ED LOTUS 32 1.4</t>
  </si>
  <si>
    <t>ELT1P.391.3B</t>
  </si>
  <si>
    <t>STICK ED LOTUS 39 1.3</t>
  </si>
  <si>
    <t>ELT1P.391.4B</t>
  </si>
  <si>
    <t>STICK ED LOTUS 39 1.4</t>
  </si>
  <si>
    <t>ELT1P.392.5B</t>
  </si>
  <si>
    <t>STICK ED LOTUS 39 2.5</t>
  </si>
  <si>
    <t>FND1P.161.3B</t>
  </si>
  <si>
    <t>STICK FANDA 16 1.3</t>
  </si>
  <si>
    <t>FND1P.161.4B</t>
  </si>
  <si>
    <t>STICK FANDA 16 1.4</t>
  </si>
  <si>
    <t>FND1P.221.3B</t>
  </si>
  <si>
    <t>STICK FANDA 22 1.3</t>
  </si>
  <si>
    <t>FND1P.221.4B</t>
  </si>
  <si>
    <t>STICK FANDA 22 1.4</t>
  </si>
  <si>
    <t>FND1P.261.3B</t>
  </si>
  <si>
    <t>STICK FANDA 26 1.3</t>
  </si>
  <si>
    <t>FND1P.261.4B</t>
  </si>
  <si>
    <t>STICK FANDA 26 1.4</t>
  </si>
  <si>
    <t>FND1P.281.3B</t>
  </si>
  <si>
    <t>STICK FANDA 28 1.3</t>
  </si>
  <si>
    <t>FND1P.281.4B</t>
  </si>
  <si>
    <t>STICK FANDA 28 1.4</t>
  </si>
  <si>
    <t>FND1P.321.3B</t>
  </si>
  <si>
    <t>STICK FANDA 32 1.3</t>
  </si>
  <si>
    <t>FND1P.321.4B</t>
  </si>
  <si>
    <t>STICK FANDA 32 1.4</t>
  </si>
  <si>
    <t>FND1P.391.3B</t>
  </si>
  <si>
    <t>STICK FANDA 39 1.3</t>
  </si>
  <si>
    <t>FND1P.391.4B</t>
  </si>
  <si>
    <t>STICK FANDA 39 1.4</t>
  </si>
  <si>
    <t>FND1P.392.5B</t>
  </si>
  <si>
    <t>STICK FANDA 39 2.5</t>
  </si>
  <si>
    <t>STPL01J0</t>
  </si>
  <si>
    <t xml:space="preserve">STIKER 1 JAM </t>
  </si>
  <si>
    <t>STPL01,5J0</t>
  </si>
  <si>
    <t xml:space="preserve">STIKER 1,5 JAM </t>
  </si>
  <si>
    <t>STDW15081</t>
  </si>
  <si>
    <t>STIKER 108 D 1000 BUNGA 5 X 12</t>
  </si>
  <si>
    <t>STDW15082</t>
  </si>
  <si>
    <t>STIKER 108 D 1000 BUNGA 7 x 12</t>
  </si>
  <si>
    <t>STDW15052</t>
  </si>
  <si>
    <t>STIKER 108 D 1000 BUNGA 8 X 16</t>
  </si>
  <si>
    <t>STDW15053</t>
  </si>
  <si>
    <t>STIKER 108 D 1000 BUNGA 8 X 21</t>
  </si>
  <si>
    <t>STDW04081</t>
  </si>
  <si>
    <t>STIKER 108 D CEMPAKA 5 X 12</t>
  </si>
  <si>
    <t>STDW04082</t>
  </si>
  <si>
    <t>STDW04052</t>
  </si>
  <si>
    <t>STDW04053</t>
  </si>
  <si>
    <t>STIKER 108 D CEMPAKA 8 X 21</t>
  </si>
  <si>
    <t>STDW05081</t>
  </si>
  <si>
    <t>STIKER 108 D CENDANA 5 X 12</t>
  </si>
  <si>
    <t>STDW05082</t>
  </si>
  <si>
    <t>STDW05052</t>
  </si>
  <si>
    <t>STDW05053</t>
  </si>
  <si>
    <t>STIKER 108 D CENDANA 8 X 21</t>
  </si>
  <si>
    <t>STDW06081</t>
  </si>
  <si>
    <t>STIKER 108 D JASMIN 5 X 12</t>
  </si>
  <si>
    <t>STDW06082</t>
  </si>
  <si>
    <t>STDW06052</t>
  </si>
  <si>
    <t>STDW06053</t>
  </si>
  <si>
    <t>STIKER 108 D JASMIN 8 X 21</t>
  </si>
  <si>
    <t>STDW07081</t>
  </si>
  <si>
    <t>STIKER 108 D JEMPIRING 5 X 12</t>
  </si>
  <si>
    <t>STDW07082</t>
  </si>
  <si>
    <t>STDW07052</t>
  </si>
  <si>
    <t>STDW07053</t>
  </si>
  <si>
    <t>STIKER 108 D JEMPIRING 8 X 21</t>
  </si>
  <si>
    <t>STDW51081</t>
  </si>
  <si>
    <t>STIKER 108 D PANDAN HARUM 5 X 12</t>
  </si>
  <si>
    <t>STDW51082</t>
  </si>
  <si>
    <t>STDW51052</t>
  </si>
  <si>
    <t>STDW51053</t>
  </si>
  <si>
    <t>STIKER 108 D PANDAN HARUM 8 X 21</t>
  </si>
  <si>
    <t>STDW13081</t>
  </si>
  <si>
    <t>STIKER 108 D SM 5 X 12</t>
  </si>
  <si>
    <t>STDW13082</t>
  </si>
  <si>
    <t>STIKER 108 D SM 7 x 12</t>
  </si>
  <si>
    <t>STDW13052</t>
  </si>
  <si>
    <t>STIKER 108 D SM 8 X 16</t>
  </si>
  <si>
    <t>STDW13053</t>
  </si>
  <si>
    <t>STIKER 108 D SM 8 X 21</t>
  </si>
  <si>
    <t>STAY402J59</t>
  </si>
  <si>
    <t>STAY404J58</t>
  </si>
  <si>
    <t>STPL0FA0</t>
  </si>
  <si>
    <t xml:space="preserve">STIKER FULL AROMA </t>
  </si>
  <si>
    <t>STMT0PJ58</t>
  </si>
  <si>
    <t>STMT0KC60</t>
  </si>
  <si>
    <t>STMT0MN61</t>
  </si>
  <si>
    <t>STIKER MANTRA mini</t>
  </si>
  <si>
    <t>STMT0TG59</t>
  </si>
  <si>
    <t>STTK39</t>
  </si>
  <si>
    <t>STIKER TAKSU CENTAMIL 8X16</t>
  </si>
  <si>
    <t>STTK40</t>
  </si>
  <si>
    <t>STIKER TAKSU CENTAMIL 8X21</t>
  </si>
  <si>
    <t>STTK37</t>
  </si>
  <si>
    <t>STIKER TAKSU SAI FLORA 8X16</t>
  </si>
  <si>
    <t>STTK38</t>
  </si>
  <si>
    <t>STIKER TAKSU SAI FLORA 8X21</t>
  </si>
  <si>
    <t>STPL02JO</t>
  </si>
  <si>
    <t>STIKER TEMPEL POLOS</t>
  </si>
  <si>
    <t>STSW18044</t>
  </si>
  <si>
    <t>SWASTIASTU 10 X 16</t>
  </si>
  <si>
    <t>STSW18042</t>
  </si>
  <si>
    <t>SWASTIASTU 10 X 21</t>
  </si>
  <si>
    <t>STSW18055</t>
  </si>
  <si>
    <t>SWASTIASTU 5,5 X 14</t>
  </si>
  <si>
    <t>STSW18054</t>
  </si>
  <si>
    <t>SWASTIASTU 7 X 21</t>
  </si>
  <si>
    <t>STSW18052</t>
  </si>
  <si>
    <t>SWASTIASTU 8 X 16</t>
  </si>
  <si>
    <t>STSW18053</t>
  </si>
  <si>
    <t>SWASTIASTU 8 X 21</t>
  </si>
  <si>
    <t>STSW18051</t>
  </si>
  <si>
    <t>SWASTIASTU 9 x 16</t>
  </si>
  <si>
    <t>STTL1800</t>
  </si>
  <si>
    <t>SWASTIASTU TULISAN</t>
  </si>
  <si>
    <t>HTS57B0</t>
  </si>
  <si>
    <t>SWITCH ON OFF  FOR FEEDER</t>
  </si>
  <si>
    <t>TLPLS</t>
  </si>
  <si>
    <t>TALI  PLASTIK</t>
  </si>
  <si>
    <t>TLCR</t>
  </si>
  <si>
    <t>TALI CEREMONY</t>
  </si>
  <si>
    <t>AG1600H</t>
  </si>
  <si>
    <t>TEPUNG AGG ARANG</t>
  </si>
  <si>
    <t>NLL17N.0II</t>
  </si>
  <si>
    <t>TEPUNG ANGIN ARANG</t>
  </si>
  <si>
    <t>NLL17N.0I</t>
  </si>
  <si>
    <t>TEPUNG ANGIN BATOK</t>
  </si>
  <si>
    <t>HSG1500B</t>
  </si>
  <si>
    <t>TEPUNG ANGIN KOPI</t>
  </si>
  <si>
    <t>SB1500A</t>
  </si>
  <si>
    <t>TEPUNG CALSIUM</t>
  </si>
  <si>
    <t>TC2B</t>
  </si>
  <si>
    <t>TEPUNG CENGKEH</t>
  </si>
  <si>
    <t>A00001</t>
  </si>
  <si>
    <t>TEPUNG CUCI MOLEN JATI</t>
  </si>
  <si>
    <t>A00002</t>
  </si>
  <si>
    <t>TEPUNG CUCI MOLEN PINUS</t>
  </si>
  <si>
    <t>FRD9M.800B</t>
  </si>
  <si>
    <t>TEPUNG FRD GAHARU M.80 25</t>
  </si>
  <si>
    <t>FUD600A</t>
  </si>
  <si>
    <t>TEPUNG FUD PINUS</t>
  </si>
  <si>
    <t>GMT3M.800B</t>
  </si>
  <si>
    <t>TEPUNG GMT JATI M.80</t>
  </si>
  <si>
    <t>HHY1M.800I</t>
  </si>
  <si>
    <t>TEPUNG HHY JOSS POWDER M.80 COKELAT</t>
  </si>
  <si>
    <t>HHY1M.800A</t>
  </si>
  <si>
    <t>TEPUNG HHY LI M.80 PUTIH</t>
  </si>
  <si>
    <t>HOANG1500Q</t>
  </si>
  <si>
    <t>TEPUNG HOANG PEWARNA GREEN</t>
  </si>
  <si>
    <t>HOANG1500N</t>
  </si>
  <si>
    <t>TEPUNG HOANG PEWARNA PINK</t>
  </si>
  <si>
    <t>HOANG1500O</t>
  </si>
  <si>
    <t>TEPUNG HOANG PEWARNA RED</t>
  </si>
  <si>
    <t>HOANG1500P</t>
  </si>
  <si>
    <t>TEPUNG HOANG PEWARNA YELLOW</t>
  </si>
  <si>
    <t>HSG500H</t>
  </si>
  <si>
    <t>TEPUNG HSG ARANG</t>
  </si>
  <si>
    <t>HSG400B</t>
  </si>
  <si>
    <t>TEPUNG HSG BATOK</t>
  </si>
  <si>
    <t>HSG800B</t>
  </si>
  <si>
    <t>TEPUNG HSG KOPI</t>
  </si>
  <si>
    <t>TKM4B</t>
  </si>
  <si>
    <t>TEPUNG KAYU MANIS</t>
  </si>
  <si>
    <t>KHR12N.0A</t>
  </si>
  <si>
    <t>TEPUNG KHR SODIUM BENZOAT</t>
  </si>
  <si>
    <t>OLN11N.0B</t>
  </si>
  <si>
    <t>TEPUNG KULIT MENYAN</t>
  </si>
  <si>
    <t>TK1B</t>
  </si>
  <si>
    <t>TEPUNG KUNYIT</t>
  </si>
  <si>
    <t>BNN2N.0I</t>
  </si>
  <si>
    <t>TEPUNG LENGKET LOKAL COKLAT</t>
  </si>
  <si>
    <t>BNN2N.0A</t>
  </si>
  <si>
    <t>TEPUNG LENGKET LOKAL PUTIH</t>
  </si>
  <si>
    <t>NLL16N.0D</t>
  </si>
  <si>
    <t xml:space="preserve">TEPUNG LENGKET MERAH </t>
  </si>
  <si>
    <t>SJD11N.0B</t>
  </si>
  <si>
    <t>TEPUNG MAHONI</t>
  </si>
  <si>
    <t>MDR1500B</t>
  </si>
  <si>
    <t>TEPUNG MDR PEWARNA BIRU</t>
  </si>
  <si>
    <t>MDR1500F</t>
  </si>
  <si>
    <t>TEPUNG MDR PEWARNA HIJAU</t>
  </si>
  <si>
    <t>MDR1500E</t>
  </si>
  <si>
    <t>TEPUNG MDR PEWARNA KUNING</t>
  </si>
  <si>
    <t>MDR1500D</t>
  </si>
  <si>
    <t>TEPUNG MDR PEWARNA MERAH</t>
  </si>
  <si>
    <t>MDR1500G</t>
  </si>
  <si>
    <t>TEPUNG MDR PEWARNA UNGU</t>
  </si>
  <si>
    <t>OLN10N.0B</t>
  </si>
  <si>
    <t>TEPUNG MENYAN</t>
  </si>
  <si>
    <t>TM3B</t>
  </si>
  <si>
    <t>TEPUNG MESUI</t>
  </si>
  <si>
    <t>MSLM1300M</t>
  </si>
  <si>
    <t>TEPUNG MSLM ANTI JAMUR</t>
  </si>
  <si>
    <t>NLL15N.0B</t>
  </si>
  <si>
    <t>TEPUNG NLL TEPUNG MURAH</t>
  </si>
  <si>
    <t>NNG900B</t>
  </si>
  <si>
    <t>TEPUNG NNG GAHARU 50</t>
  </si>
  <si>
    <t>TP5B</t>
  </si>
  <si>
    <t>TEPUNG PALA</t>
  </si>
  <si>
    <t>RC700B</t>
  </si>
  <si>
    <t>TEPUNG RC TSG 3</t>
  </si>
  <si>
    <t>RDN500H</t>
  </si>
  <si>
    <t>TEPUNG RDN ARANG</t>
  </si>
  <si>
    <t>RFK700B</t>
  </si>
  <si>
    <t>TEPUNG RFK TSG</t>
  </si>
  <si>
    <t>RFK700B4</t>
  </si>
  <si>
    <t>TEPUNG RFK TSG 4</t>
  </si>
  <si>
    <t>SBG14N.0A</t>
  </si>
  <si>
    <t>TEPUNG SBG CALSIUM</t>
  </si>
  <si>
    <t>SHD600A</t>
  </si>
  <si>
    <t>TEPUNG SHD PINUS</t>
  </si>
  <si>
    <t>SR700B</t>
  </si>
  <si>
    <t>TEPUNG SR TSG 2</t>
  </si>
  <si>
    <t>ULM600A</t>
  </si>
  <si>
    <t>TEPUNG ULM PINUS</t>
  </si>
  <si>
    <t>ULM1000A</t>
  </si>
  <si>
    <t>TEPUNG ULM PINUS M.100</t>
  </si>
  <si>
    <t>PLMA2900</t>
  </si>
  <si>
    <t xml:space="preserve">TUJUH AROMA </t>
  </si>
  <si>
    <t>STSW16044</t>
  </si>
  <si>
    <t>TULIP 10 X 16</t>
  </si>
  <si>
    <t>STSW16042</t>
  </si>
  <si>
    <t>TULIP 10 X 21</t>
  </si>
  <si>
    <t>STSW16055</t>
  </si>
  <si>
    <t>TULIP 5,5 X 14</t>
  </si>
  <si>
    <t>STSW16054</t>
  </si>
  <si>
    <t>TULIP 7 X 21</t>
  </si>
  <si>
    <t>STSW16052</t>
  </si>
  <si>
    <t>TULIP 8 X 16</t>
  </si>
  <si>
    <t>STSW16053</t>
  </si>
  <si>
    <t>TULIP 8 X 21</t>
  </si>
  <si>
    <t>STSW16051</t>
  </si>
  <si>
    <t>TULIP 9 x 16</t>
  </si>
  <si>
    <t>STTL1600</t>
  </si>
  <si>
    <t>TULIP TULISAN</t>
  </si>
  <si>
    <t>DPSW515J0</t>
  </si>
  <si>
    <t xml:space="preserve">duplek 5 jam cendana sydni </t>
  </si>
  <si>
    <t>OPSOL0058</t>
  </si>
  <si>
    <t>oplosan obat jamur</t>
  </si>
  <si>
    <t>OPSOL00582</t>
  </si>
  <si>
    <t>oplosan obat jamur sawe</t>
  </si>
  <si>
    <t>OPSOL0064</t>
  </si>
  <si>
    <t>oplosan solfen</t>
  </si>
  <si>
    <t>PLNP0OP080</t>
  </si>
  <si>
    <t>plastik 35 × 40</t>
  </si>
  <si>
    <t>KODE BOM</t>
  </si>
  <si>
    <t>KODE ITEM</t>
  </si>
  <si>
    <t>STIKER AYUR 2 JAM</t>
  </si>
  <si>
    <t>STIKER AYUR 4 JAM</t>
  </si>
  <si>
    <t>KERBUTUHAN</t>
  </si>
  <si>
    <t>DUPLEK 2 JAM SANJIWANI</t>
  </si>
  <si>
    <t>STIKER AYUR 2 jam</t>
  </si>
  <si>
    <t>NAMA KOMPONEN</t>
  </si>
  <si>
    <t>JUMLAH</t>
  </si>
  <si>
    <t>TOTAL</t>
  </si>
  <si>
    <t>NAMA ITEM</t>
  </si>
  <si>
    <t>KATEGORI</t>
  </si>
  <si>
    <t>KATEGORI 2</t>
  </si>
  <si>
    <t>NAMA BARANG</t>
  </si>
  <si>
    <t>LIVING</t>
  </si>
  <si>
    <t>22 HKH</t>
  </si>
  <si>
    <t>FIRAKI</t>
  </si>
  <si>
    <t>22 HKK</t>
  </si>
  <si>
    <t>STYRAX</t>
  </si>
  <si>
    <t>22 HKP</t>
  </si>
  <si>
    <t>GULISTAN</t>
  </si>
  <si>
    <t>22 HKM</t>
  </si>
  <si>
    <t>SUGANDHI</t>
  </si>
  <si>
    <t>JASMINE</t>
  </si>
  <si>
    <t>SC CENDANA</t>
  </si>
  <si>
    <t>MOGRIT</t>
  </si>
  <si>
    <t>28 PREMIUM HITAM</t>
  </si>
  <si>
    <t>28 PREMIUM</t>
  </si>
  <si>
    <t>JOSS</t>
  </si>
  <si>
    <t>DARSHAN</t>
  </si>
  <si>
    <t>SCENTAMIL</t>
  </si>
  <si>
    <t>22 PREMIUM</t>
  </si>
  <si>
    <t>32 ATP PEKAT N32</t>
  </si>
  <si>
    <t>SC JASMINE</t>
  </si>
  <si>
    <t>22 ATP PEKAT N32</t>
  </si>
  <si>
    <t>VANTICK</t>
  </si>
  <si>
    <t>DEVANSHI</t>
  </si>
  <si>
    <t>28 ATP PEKAT N32</t>
  </si>
  <si>
    <t>28 ATP MERAH N32</t>
  </si>
  <si>
    <t>28 ATP HIJAU N32</t>
  </si>
  <si>
    <t>SC TERATAI</t>
  </si>
  <si>
    <t>28 AP HITAM N3.8</t>
  </si>
  <si>
    <t>28 AP N3.8</t>
  </si>
  <si>
    <t>22 AP N3.8</t>
  </si>
  <si>
    <t>22 AP HITAM N3.5</t>
  </si>
  <si>
    <t>16 ATP PEKAT N32</t>
  </si>
  <si>
    <t>32 ATP NATURAL 3 N32</t>
  </si>
  <si>
    <t>SAI FLORA</t>
  </si>
  <si>
    <t>28 ATP NATURAL 3 N32</t>
  </si>
  <si>
    <t>32 ATP MERAH N32</t>
  </si>
  <si>
    <t>22 PEKAT</t>
  </si>
  <si>
    <t>16 PEKAT</t>
  </si>
  <si>
    <t>GRACE</t>
  </si>
  <si>
    <t>DUPA PASUPATI SK</t>
  </si>
  <si>
    <t>DUPA PASUPATI AD</t>
  </si>
  <si>
    <t>16 ATP CERMIN</t>
  </si>
  <si>
    <t>SRI KRISNA</t>
  </si>
  <si>
    <t>26 ATP PEKAT N30</t>
  </si>
  <si>
    <t>COUNTRY FLORA</t>
  </si>
  <si>
    <t>STROBERI</t>
  </si>
  <si>
    <t>5 JAM HERBAL</t>
  </si>
  <si>
    <t>SANDAL</t>
  </si>
  <si>
    <t>DELHI</t>
  </si>
  <si>
    <t>2 JAM HERBAL</t>
  </si>
  <si>
    <t>2 JAM AYUR</t>
  </si>
  <si>
    <t>KEPERLUAN</t>
  </si>
  <si>
    <t>PARFUM</t>
  </si>
  <si>
    <t>KEMASAN PACK</t>
  </si>
  <si>
    <t>KEPERLUAN KEMASAN</t>
  </si>
  <si>
    <t>KEPERLUAN DUPA</t>
  </si>
  <si>
    <t>KODE</t>
  </si>
  <si>
    <t>NAMA PARFUM</t>
  </si>
  <si>
    <t>BOM</t>
  </si>
  <si>
    <t>PROYEKSI</t>
  </si>
  <si>
    <t>KEBUTUHAN</t>
  </si>
  <si>
    <t>ISI DUS</t>
  </si>
  <si>
    <t>PROYEKSI
SATUAN</t>
  </si>
  <si>
    <t xml:space="preserve">                                                                                                   </t>
  </si>
  <si>
    <t>KET : ADA 60 DUS TAMBAHAN MURNI DI PROYEKSI JANUARI SELEBIHNYA KEKURANGAN PROYEKSI BULAN DESEMBER</t>
  </si>
  <si>
    <t>PROYEKSI JANUARI</t>
  </si>
  <si>
    <t>YANG SUDAH TEREALISASI</t>
  </si>
  <si>
    <t>NAMA</t>
  </si>
  <si>
    <t xml:space="preserve"> </t>
  </si>
  <si>
    <t>PROYEKSI BULAN FEBRUARI 2023</t>
  </si>
  <si>
    <t>PROYEKSI FEBRUARI</t>
  </si>
  <si>
    <t>PROYEKSI PDJ BULAN FEBRUARI 2023</t>
  </si>
  <si>
    <t>HBLGB28BTX0PCS</t>
  </si>
  <si>
    <t>GB P.28 HERBAL MENYAN</t>
  </si>
  <si>
    <t>GB P.28 HERBAL KUNYIT</t>
  </si>
  <si>
    <t>GK P.22 HERBAL MENYAN</t>
  </si>
  <si>
    <t>GK P.22 HERBAL KUNYIT</t>
  </si>
  <si>
    <t>HBLGB28KNY0PCS</t>
  </si>
  <si>
    <t>HBLGK22BTX0PCS</t>
  </si>
  <si>
    <t>HBLGK22KNY0PCS</t>
  </si>
  <si>
    <t>STMNY0001</t>
  </si>
  <si>
    <t xml:space="preserve">MENYAN 8 X 16 </t>
  </si>
  <si>
    <t>STKNY0001</t>
  </si>
  <si>
    <t>KUNYIT 8 X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</si>
</sst>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* #,##0.00_ ;_ * \-#,##0.00_ ;_ * &quot;-&quot;??_ ;_ @_ "/>
    <numFmt numFmtId="165" formatCode="_ * #,##0_ ;_ * \-#,##0_ ;_ * &quot;-&quot;??_ ;_ @_ "/>
    <numFmt numFmtId="166" formatCode="_ * #,##0.0_ ;_ * \-#,##0.0_ ;_ * &quot;-&quot;??_ ;_ @_ "/>
    <numFmt numFmtId="167" formatCode="0.0000"/>
    <numFmt numFmtId="168" formatCode="#,##0.0000"/>
  </numFmts>
  <fonts count="2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mbria"/>
      <family val="1"/>
    </font>
    <font>
      <b/>
      <sz val="25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indexed="8"/>
      <name val="Cambria"/>
      <family val="1"/>
    </font>
    <font>
      <b/>
      <sz val="12"/>
      <color theme="1"/>
      <name val="Cambria"/>
      <family val="1"/>
    </font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4"/>
      <color theme="1"/>
      <name val="Cambria"/>
      <family val="1"/>
    </font>
    <font>
      <b/>
      <sz val="12"/>
      <color theme="1"/>
      <name val="Cambria"/>
      <family val="1"/>
    </font>
    <font>
      <b/>
      <sz val="9"/>
      <color theme="1"/>
      <name val="Cambria"/>
      <family val="1"/>
    </font>
    <font>
      <b/>
      <u/>
      <sz val="25"/>
      <color theme="1"/>
      <name val="Cambria"/>
      <family val="1"/>
    </font>
    <font>
      <b/>
      <sz val="9"/>
      <color theme="1"/>
      <name val="Cambria"/>
      <family val="1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164" fontId="10" fillId="0" borderId="0" applyFont="0" applyFill="0" applyBorder="0" applyAlignment="0" applyProtection="0">
      <alignment vertical="center"/>
    </xf>
    <xf numFmtId="0" fontId="10" fillId="0" borderId="0"/>
    <xf numFmtId="164" fontId="10" fillId="0" borderId="0" applyFont="0" applyFill="0" applyBorder="0" applyAlignment="0" applyProtection="0">
      <alignment vertical="center"/>
    </xf>
    <xf numFmtId="164" fontId="9" fillId="0" borderId="0" applyFont="0" applyFill="0" applyBorder="0" applyAlignment="0" applyProtection="0">
      <alignment vertical="center"/>
    </xf>
    <xf numFmtId="0" fontId="9" fillId="0" borderId="0"/>
    <xf numFmtId="164" fontId="17" fillId="0" borderId="0" applyFont="0" applyFill="0" applyBorder="0" applyAlignment="0" applyProtection="0">
      <alignment vertical="center"/>
    </xf>
  </cellStyleXfs>
  <cellXfs count="149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left"/>
    </xf>
    <xf numFmtId="0" fontId="15" fillId="2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5" fontId="12" fillId="0" borderId="1" xfId="1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165" fontId="12" fillId="0" borderId="0" xfId="1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2" fillId="0" borderId="1" xfId="1" applyNumberFormat="1" applyFont="1" applyFill="1" applyBorder="1" applyAlignment="1">
      <alignment horizontal="center" vertical="center"/>
    </xf>
    <xf numFmtId="2" fontId="12" fillId="0" borderId="0" xfId="0" applyNumberFormat="1" applyFont="1" applyAlignment="1">
      <alignment horizontal="right"/>
    </xf>
    <xf numFmtId="2" fontId="12" fillId="0" borderId="1" xfId="0" applyNumberFormat="1" applyFont="1" applyBorder="1" applyAlignment="1">
      <alignment horizontal="right"/>
    </xf>
    <xf numFmtId="2" fontId="12" fillId="0" borderId="1" xfId="0" applyNumberFormat="1" applyFont="1" applyBorder="1" applyAlignment="1">
      <alignment horizontal="right" vertical="top"/>
    </xf>
    <xf numFmtId="2" fontId="12" fillId="0" borderId="1" xfId="1" applyNumberFormat="1" applyFont="1" applyBorder="1" applyAlignment="1">
      <alignment horizontal="right" vertical="center"/>
    </xf>
    <xf numFmtId="0" fontId="12" fillId="0" borderId="1" xfId="0" applyFont="1" applyBorder="1"/>
    <xf numFmtId="165" fontId="12" fillId="0" borderId="1" xfId="1" applyNumberFormat="1" applyFont="1" applyBorder="1" applyAlignment="1">
      <alignment horizontal="left" vertical="center"/>
    </xf>
    <xf numFmtId="165" fontId="12" fillId="0" borderId="1" xfId="0" applyNumberFormat="1" applyFont="1" applyBorder="1"/>
    <xf numFmtId="166" fontId="12" fillId="0" borderId="1" xfId="0" applyNumberFormat="1" applyFont="1" applyBorder="1"/>
    <xf numFmtId="164" fontId="12" fillId="0" borderId="1" xfId="0" applyNumberFormat="1" applyFont="1" applyBorder="1"/>
    <xf numFmtId="2" fontId="12" fillId="0" borderId="1" xfId="0" applyNumberFormat="1" applyFont="1" applyBorder="1"/>
    <xf numFmtId="0" fontId="16" fillId="2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165" fontId="16" fillId="4" borderId="1" xfId="1" applyNumberFormat="1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 vertical="center" wrapText="1"/>
    </xf>
    <xf numFmtId="165" fontId="12" fillId="0" borderId="1" xfId="4" applyNumberFormat="1" applyFont="1" applyFill="1" applyBorder="1" applyAlignment="1">
      <alignment horizontal="center" vertical="center"/>
    </xf>
    <xf numFmtId="165" fontId="12" fillId="0" borderId="0" xfId="4" applyNumberFormat="1" applyFont="1" applyFill="1" applyAlignment="1">
      <alignment horizontal="center" vertical="center"/>
    </xf>
    <xf numFmtId="0" fontId="12" fillId="0" borderId="0" xfId="5" applyFont="1"/>
    <xf numFmtId="167" fontId="12" fillId="0" borderId="0" xfId="5" applyNumberFormat="1" applyFont="1"/>
    <xf numFmtId="167" fontId="12" fillId="0" borderId="0" xfId="5" applyNumberFormat="1" applyFont="1" applyAlignment="1">
      <alignment horizontal="right" vertical="center"/>
    </xf>
    <xf numFmtId="0" fontId="16" fillId="2" borderId="1" xfId="5" applyFont="1" applyFill="1" applyBorder="1" applyAlignment="1">
      <alignment horizontal="center" vertical="center"/>
    </xf>
    <xf numFmtId="0" fontId="16" fillId="2" borderId="1" xfId="5" applyFont="1" applyFill="1" applyBorder="1" applyAlignment="1">
      <alignment vertical="center"/>
    </xf>
    <xf numFmtId="165" fontId="16" fillId="2" borderId="1" xfId="4" applyNumberFormat="1" applyFont="1" applyFill="1" applyBorder="1" applyAlignment="1">
      <alignment horizontal="center" vertical="center" wrapText="1"/>
    </xf>
    <xf numFmtId="0" fontId="16" fillId="2" borderId="1" xfId="5" applyFont="1" applyFill="1" applyBorder="1" applyAlignment="1">
      <alignment horizontal="center" vertical="center" wrapText="1"/>
    </xf>
    <xf numFmtId="167" fontId="16" fillId="2" borderId="1" xfId="5" applyNumberFormat="1" applyFont="1" applyFill="1" applyBorder="1" applyAlignment="1">
      <alignment horizontal="center" vertical="center" wrapText="1"/>
    </xf>
    <xf numFmtId="0" fontId="12" fillId="0" borderId="1" xfId="5" applyFont="1" applyBorder="1"/>
    <xf numFmtId="0" fontId="12" fillId="0" borderId="0" xfId="5" applyFont="1" applyAlignment="1">
      <alignment horizontal="center"/>
    </xf>
    <xf numFmtId="0" fontId="12" fillId="0" borderId="0" xfId="5" applyFont="1" applyAlignment="1">
      <alignment horizontal="center" vertical="center"/>
    </xf>
    <xf numFmtId="0" fontId="14" fillId="0" borderId="0" xfId="5" applyFont="1" applyAlignment="1">
      <alignment horizontal="center" vertical="center"/>
    </xf>
    <xf numFmtId="0" fontId="16" fillId="4" borderId="1" xfId="5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0" fontId="12" fillId="3" borderId="1" xfId="0" applyFont="1" applyFill="1" applyBorder="1"/>
    <xf numFmtId="0" fontId="1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center" vertical="center"/>
    </xf>
    <xf numFmtId="165" fontId="12" fillId="3" borderId="1" xfId="1" applyNumberFormat="1" applyFont="1" applyFill="1" applyBorder="1" applyAlignment="1">
      <alignment horizontal="left" vertical="center"/>
    </xf>
    <xf numFmtId="2" fontId="12" fillId="3" borderId="1" xfId="0" applyNumberFormat="1" applyFont="1" applyFill="1" applyBorder="1" applyAlignment="1">
      <alignment horizontal="right"/>
    </xf>
    <xf numFmtId="0" fontId="12" fillId="3" borderId="0" xfId="0" applyFont="1" applyFill="1"/>
    <xf numFmtId="165" fontId="12" fillId="0" borderId="1" xfId="1" applyNumberFormat="1" applyFont="1" applyFill="1" applyBorder="1" applyAlignment="1">
      <alignment horizontal="left" vertical="center"/>
    </xf>
    <xf numFmtId="4" fontId="16" fillId="4" borderId="1" xfId="0" applyNumberFormat="1" applyFont="1" applyFill="1" applyBorder="1" applyAlignment="1">
      <alignment horizontal="center" vertical="center"/>
    </xf>
    <xf numFmtId="4" fontId="12" fillId="0" borderId="1" xfId="0" applyNumberFormat="1" applyFont="1" applyBorder="1"/>
    <xf numFmtId="4" fontId="0" fillId="0" borderId="0" xfId="0" applyNumberFormat="1"/>
    <xf numFmtId="4" fontId="16" fillId="4" borderId="1" xfId="5" applyNumberFormat="1" applyFont="1" applyFill="1" applyBorder="1" applyAlignment="1">
      <alignment horizontal="center" vertical="center"/>
    </xf>
    <xf numFmtId="4" fontId="12" fillId="0" borderId="1" xfId="5" applyNumberFormat="1" applyFont="1" applyBorder="1"/>
    <xf numFmtId="4" fontId="12" fillId="0" borderId="0" xfId="5" applyNumberFormat="1" applyFont="1"/>
    <xf numFmtId="4" fontId="12" fillId="0" borderId="0" xfId="0" applyNumberFormat="1" applyFont="1" applyAlignment="1">
      <alignment horizontal="right"/>
    </xf>
    <xf numFmtId="4" fontId="15" fillId="2" borderId="1" xfId="0" applyNumberFormat="1" applyFont="1" applyFill="1" applyBorder="1" applyAlignment="1">
      <alignment horizontal="center" vertical="center" wrapText="1"/>
    </xf>
    <xf numFmtId="4" fontId="12" fillId="0" borderId="1" xfId="0" applyNumberFormat="1" applyFont="1" applyBorder="1" applyAlignment="1">
      <alignment horizontal="right"/>
    </xf>
    <xf numFmtId="4" fontId="12" fillId="3" borderId="1" xfId="0" applyNumberFormat="1" applyFont="1" applyFill="1" applyBorder="1" applyAlignment="1">
      <alignment horizontal="right"/>
    </xf>
    <xf numFmtId="0" fontId="18" fillId="0" borderId="0" xfId="0" applyFont="1"/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165" fontId="18" fillId="0" borderId="0" xfId="6" applyNumberFormat="1" applyFont="1" applyAlignment="1">
      <alignment horizontal="center" vertical="center"/>
    </xf>
    <xf numFmtId="3" fontId="18" fillId="0" borderId="0" xfId="0" applyNumberFormat="1" applyFont="1"/>
    <xf numFmtId="0" fontId="20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2" fillId="0" borderId="1" xfId="0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65" fontId="22" fillId="0" borderId="1" xfId="6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165" fontId="19" fillId="4" borderId="1" xfId="6" applyNumberFormat="1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165" fontId="19" fillId="4" borderId="1" xfId="6" applyNumberFormat="1" applyFont="1" applyFill="1" applyBorder="1" applyAlignment="1">
      <alignment vertical="center" wrapText="1"/>
    </xf>
    <xf numFmtId="0" fontId="19" fillId="2" borderId="1" xfId="0" applyFont="1" applyFill="1" applyBorder="1" applyAlignment="1">
      <alignment horizontal="center" vertical="center"/>
    </xf>
    <xf numFmtId="165" fontId="12" fillId="0" borderId="0" xfId="0" applyNumberFormat="1" applyFont="1"/>
    <xf numFmtId="167" fontId="16" fillId="2" borderId="1" xfId="5" applyNumberFormat="1" applyFont="1" applyFill="1" applyBorder="1" applyAlignment="1">
      <alignment horizontal="center" vertical="center"/>
    </xf>
    <xf numFmtId="0" fontId="12" fillId="2" borderId="1" xfId="5" applyFont="1" applyFill="1" applyBorder="1" applyAlignment="1">
      <alignment horizontal="center"/>
    </xf>
    <xf numFmtId="0" fontId="12" fillId="2" borderId="1" xfId="5" applyFont="1" applyFill="1" applyBorder="1"/>
    <xf numFmtId="0" fontId="12" fillId="2" borderId="1" xfId="5" applyFont="1" applyFill="1" applyBorder="1" applyAlignment="1">
      <alignment horizontal="left"/>
    </xf>
    <xf numFmtId="0" fontId="12" fillId="2" borderId="1" xfId="5" applyFont="1" applyFill="1" applyBorder="1" applyAlignment="1">
      <alignment horizontal="center" vertical="center"/>
    </xf>
    <xf numFmtId="165" fontId="12" fillId="2" borderId="1" xfId="4" applyNumberFormat="1" applyFont="1" applyFill="1" applyBorder="1" applyAlignment="1">
      <alignment horizontal="center" vertical="center"/>
    </xf>
    <xf numFmtId="165" fontId="14" fillId="2" borderId="1" xfId="5" applyNumberFormat="1" applyFont="1" applyFill="1" applyBorder="1" applyAlignment="1">
      <alignment horizontal="center" vertical="center"/>
    </xf>
    <xf numFmtId="0" fontId="14" fillId="2" borderId="1" xfId="5" applyFont="1" applyFill="1" applyBorder="1" applyAlignment="1">
      <alignment horizontal="center" vertical="center"/>
    </xf>
    <xf numFmtId="165" fontId="12" fillId="2" borderId="1" xfId="5" applyNumberFormat="1" applyFont="1" applyFill="1" applyBorder="1"/>
    <xf numFmtId="167" fontId="12" fillId="2" borderId="1" xfId="5" applyNumberFormat="1" applyFont="1" applyFill="1" applyBorder="1"/>
    <xf numFmtId="167" fontId="12" fillId="2" borderId="1" xfId="5" applyNumberFormat="1" applyFont="1" applyFill="1" applyBorder="1" applyAlignment="1">
      <alignment horizontal="right" vertical="center"/>
    </xf>
    <xf numFmtId="0" fontId="12" fillId="2" borderId="0" xfId="5" applyFont="1" applyFill="1"/>
    <xf numFmtId="168" fontId="16" fillId="4" borderId="1" xfId="0" applyNumberFormat="1" applyFont="1" applyFill="1" applyBorder="1" applyAlignment="1">
      <alignment horizontal="center" vertical="center"/>
    </xf>
    <xf numFmtId="168" fontId="12" fillId="0" borderId="1" xfId="0" applyNumberFormat="1" applyFont="1" applyBorder="1"/>
    <xf numFmtId="168" fontId="0" fillId="0" borderId="0" xfId="0" applyNumberFormat="1"/>
    <xf numFmtId="0" fontId="4" fillId="2" borderId="0" xfId="0" applyFont="1" applyFill="1"/>
    <xf numFmtId="0" fontId="12" fillId="0" borderId="1" xfId="5" applyFont="1" applyBorder="1" applyAlignment="1">
      <alignment horizontal="center"/>
    </xf>
    <xf numFmtId="0" fontId="12" fillId="0" borderId="1" xfId="5" applyFont="1" applyBorder="1" applyAlignment="1">
      <alignment horizontal="left"/>
    </xf>
    <xf numFmtId="0" fontId="12" fillId="0" borderId="1" xfId="5" applyFont="1" applyBorder="1" applyAlignment="1">
      <alignment horizontal="center" vertical="center"/>
    </xf>
    <xf numFmtId="165" fontId="14" fillId="0" borderId="1" xfId="5" applyNumberFormat="1" applyFont="1" applyBorder="1" applyAlignment="1">
      <alignment horizontal="center" vertical="center"/>
    </xf>
    <xf numFmtId="0" fontId="14" fillId="0" borderId="1" xfId="5" applyFont="1" applyBorder="1" applyAlignment="1">
      <alignment horizontal="center" vertical="center"/>
    </xf>
    <xf numFmtId="165" fontId="12" fillId="0" borderId="1" xfId="5" applyNumberFormat="1" applyFont="1" applyBorder="1"/>
    <xf numFmtId="167" fontId="12" fillId="0" borderId="1" xfId="5" applyNumberFormat="1" applyFont="1" applyBorder="1"/>
    <xf numFmtId="167" fontId="12" fillId="0" borderId="1" xfId="5" applyNumberFormat="1" applyFont="1" applyBorder="1" applyAlignment="1">
      <alignment horizontal="right" vertical="center"/>
    </xf>
    <xf numFmtId="0" fontId="7" fillId="0" borderId="0" xfId="0" applyFont="1"/>
    <xf numFmtId="0" fontId="4" fillId="0" borderId="0" xfId="0" applyFont="1"/>
    <xf numFmtId="1" fontId="12" fillId="0" borderId="1" xfId="5" applyNumberFormat="1" applyFont="1" applyBorder="1" applyAlignment="1">
      <alignment horizontal="center" vertical="center"/>
    </xf>
    <xf numFmtId="165" fontId="12" fillId="0" borderId="1" xfId="4" applyNumberFormat="1" applyFont="1" applyFill="1" applyBorder="1" applyAlignment="1"/>
    <xf numFmtId="0" fontId="8" fillId="0" borderId="0" xfId="0" applyFont="1"/>
    <xf numFmtId="0" fontId="5" fillId="0" borderId="0" xfId="0" applyFont="1"/>
    <xf numFmtId="166" fontId="12" fillId="0" borderId="1" xfId="5" applyNumberFormat="1" applyFont="1" applyBorder="1"/>
    <xf numFmtId="164" fontId="12" fillId="0" borderId="1" xfId="5" applyNumberFormat="1" applyFont="1" applyBorder="1"/>
    <xf numFmtId="0" fontId="6" fillId="0" borderId="0" xfId="0" applyFont="1"/>
    <xf numFmtId="165" fontId="12" fillId="0" borderId="0" xfId="4" applyNumberFormat="1" applyFont="1" applyFill="1" applyAlignment="1"/>
    <xf numFmtId="0" fontId="3" fillId="0" borderId="0" xfId="0" applyFont="1"/>
    <xf numFmtId="3" fontId="24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65" fontId="14" fillId="4" borderId="1" xfId="6" applyNumberFormat="1" applyFont="1" applyFill="1" applyBorder="1" applyAlignment="1">
      <alignment horizontal="center" vertical="center" wrapText="1"/>
    </xf>
    <xf numFmtId="0" fontId="2" fillId="0" borderId="0" xfId="0" applyFont="1"/>
    <xf numFmtId="3" fontId="21" fillId="4" borderId="9" xfId="0" applyNumberFormat="1" applyFont="1" applyFill="1" applyBorder="1" applyAlignment="1">
      <alignment horizontal="center" vertical="center"/>
    </xf>
    <xf numFmtId="0" fontId="21" fillId="4" borderId="9" xfId="0" applyFont="1" applyFill="1" applyBorder="1" applyAlignment="1">
      <alignment horizontal="center" vertical="center"/>
    </xf>
    <xf numFmtId="3" fontId="21" fillId="4" borderId="9" xfId="6" applyNumberFormat="1" applyFont="1" applyFill="1" applyBorder="1" applyAlignment="1">
      <alignment horizontal="center" vertical="center"/>
    </xf>
    <xf numFmtId="0" fontId="2" fillId="0" borderId="1" xfId="0" applyFont="1" applyBorder="1"/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horizontal="center" vertical="center"/>
    </xf>
    <xf numFmtId="165" fontId="12" fillId="0" borderId="2" xfId="1" applyNumberFormat="1" applyFont="1" applyFill="1" applyBorder="1" applyAlignment="1">
      <alignment horizontal="center" vertical="center"/>
    </xf>
    <xf numFmtId="165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65" fontId="12" fillId="0" borderId="2" xfId="1" applyNumberFormat="1" applyFont="1" applyBorder="1" applyAlignment="1">
      <alignment horizontal="left" vertical="center"/>
    </xf>
    <xf numFmtId="2" fontId="12" fillId="0" borderId="2" xfId="0" applyNumberFormat="1" applyFont="1" applyBorder="1" applyAlignment="1">
      <alignment horizontal="right"/>
    </xf>
    <xf numFmtId="4" fontId="12" fillId="0" borderId="2" xfId="0" applyNumberFormat="1" applyFont="1" applyBorder="1" applyAlignment="1">
      <alignment horizontal="right"/>
    </xf>
    <xf numFmtId="0" fontId="13" fillId="0" borderId="0" xfId="0" applyFont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horizontal="center" vertical="center"/>
    </xf>
    <xf numFmtId="0" fontId="21" fillId="4" borderId="8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6" fillId="2" borderId="3" xfId="5" applyFont="1" applyFill="1" applyBorder="1" applyAlignment="1">
      <alignment horizontal="center" vertical="center" wrapText="1"/>
    </xf>
    <xf numFmtId="0" fontId="16" fillId="2" borderId="4" xfId="5" applyFont="1" applyFill="1" applyBorder="1" applyAlignment="1">
      <alignment horizontal="center" vertical="center" wrapText="1"/>
    </xf>
    <xf numFmtId="0" fontId="16" fillId="2" borderId="5" xfId="5" applyFont="1" applyFill="1" applyBorder="1" applyAlignment="1">
      <alignment horizontal="center" vertical="center" wrapText="1"/>
    </xf>
    <xf numFmtId="0" fontId="16" fillId="2" borderId="3" xfId="5" applyFont="1" applyFill="1" applyBorder="1" applyAlignment="1">
      <alignment horizontal="center" vertical="center"/>
    </xf>
    <xf numFmtId="0" fontId="16" fillId="2" borderId="4" xfId="5" applyFont="1" applyFill="1" applyBorder="1" applyAlignment="1">
      <alignment horizontal="center" vertical="center"/>
    </xf>
    <xf numFmtId="0" fontId="16" fillId="2" borderId="5" xfId="5" applyFont="1" applyFill="1" applyBorder="1" applyAlignment="1">
      <alignment horizontal="center" vertical="center"/>
    </xf>
    <xf numFmtId="0" fontId="1" fillId="0" borderId="1" xfId="0" applyFont="1" applyBorder="1"/>
  </cellXfs>
  <cellStyles count="7">
    <cellStyle name="Comma" xfId="1" builtinId="3"/>
    <cellStyle name="Comma 2" xfId="3" xr:uid="{00000000-0005-0000-0000-000032000000}"/>
    <cellStyle name="Comma 3" xfId="4" xr:uid="{27E84A27-6B2C-49DD-BE3C-E759EB0C2F98}"/>
    <cellStyle name="Comma 4" xfId="6" xr:uid="{3B81E9D7-968C-4E14-B6D0-BC62029BA16E}"/>
    <cellStyle name="Normal" xfId="0" builtinId="0"/>
    <cellStyle name="Normal 2" xfId="2" xr:uid="{00000000-0005-0000-0000-000020000000}"/>
    <cellStyle name="Normal 3" xfId="5" xr:uid="{5A3E48B7-5169-4F8B-87A0-B152BE172C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00B050"/>
  </sheetPr>
  <dimension ref="A1:AA4848"/>
  <sheetViews>
    <sheetView zoomScale="85" zoomScaleNormal="85" workbookViewId="0">
      <pane ySplit="3" topLeftCell="A4742" activePane="bottomLeft" state="frozen"/>
      <selection pane="bottomLeft" activeCell="AC4808" sqref="AC4808"/>
    </sheetView>
  </sheetViews>
  <sheetFormatPr defaultColWidth="9" defaultRowHeight="14.25"/>
  <cols>
    <col min="1" max="1" width="4.85546875" style="11" customWidth="1"/>
    <col min="2" max="2" width="18.5703125" style="11" customWidth="1"/>
    <col min="3" max="3" width="46.85546875" style="1" customWidth="1"/>
    <col min="4" max="4" width="10.140625" style="12" hidden="1" customWidth="1"/>
    <col min="5" max="5" width="17" style="12" hidden="1" customWidth="1"/>
    <col min="6" max="6" width="9.28515625" style="12" hidden="1" customWidth="1"/>
    <col min="7" max="7" width="17" style="12" hidden="1" customWidth="1"/>
    <col min="8" max="8" width="10.5703125" style="12" hidden="1" customWidth="1"/>
    <col min="9" max="9" width="16.28515625" style="12" hidden="1" customWidth="1"/>
    <col min="10" max="10" width="15.42578125" style="12" hidden="1" customWidth="1"/>
    <col min="11" max="11" width="16.140625" style="13" customWidth="1"/>
    <col min="12" max="12" width="16.140625" style="13" hidden="1" customWidth="1"/>
    <col min="13" max="13" width="10.42578125" style="12" customWidth="1"/>
    <col min="14" max="14" width="13" style="14" customWidth="1"/>
    <col min="15" max="15" width="10.28515625" style="14" customWidth="1"/>
    <col min="16" max="16" width="13.42578125" style="1" hidden="1" customWidth="1"/>
    <col min="17" max="17" width="14.7109375" style="1" hidden="1" customWidth="1"/>
    <col min="18" max="18" width="9.140625" style="1" hidden="1" customWidth="1"/>
    <col min="19" max="19" width="19.5703125" style="1" hidden="1" customWidth="1"/>
    <col min="20" max="20" width="45.5703125" style="2" hidden="1" customWidth="1"/>
    <col min="21" max="21" width="12.28515625" style="16" hidden="1" customWidth="1"/>
    <col min="22" max="22" width="14.5703125" style="60" hidden="1" customWidth="1"/>
    <col min="23" max="23" width="15.85546875" style="1" hidden="1" customWidth="1"/>
    <col min="24" max="24" width="14.5703125" style="1" hidden="1" customWidth="1"/>
    <col min="25" max="25" width="12.7109375" style="1" hidden="1" customWidth="1"/>
    <col min="26" max="26" width="9" style="1" hidden="1" customWidth="1"/>
    <col min="27" max="27" width="0" style="1" hidden="1" customWidth="1"/>
    <col min="28" max="16384" width="9" style="1"/>
  </cols>
  <sheetData>
    <row r="1" spans="1:27">
      <c r="A1" s="137" t="s">
        <v>5281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</row>
    <row r="2" spans="1:27" ht="39" customHeight="1">
      <c r="A2" s="137"/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</row>
    <row r="3" spans="1:27" ht="51" customHeight="1">
      <c r="A3" s="26" t="s">
        <v>502</v>
      </c>
      <c r="B3" s="26" t="s">
        <v>5197</v>
      </c>
      <c r="C3" s="26" t="s">
        <v>0</v>
      </c>
      <c r="D3" s="27" t="s">
        <v>499</v>
      </c>
      <c r="E3" s="27" t="s">
        <v>1</v>
      </c>
      <c r="F3" s="27" t="s">
        <v>500</v>
      </c>
      <c r="G3" s="27" t="s">
        <v>1</v>
      </c>
      <c r="H3" s="27" t="s">
        <v>501</v>
      </c>
      <c r="I3" s="27" t="s">
        <v>1</v>
      </c>
      <c r="J3" s="27" t="s">
        <v>503</v>
      </c>
      <c r="K3" s="28" t="s">
        <v>5275</v>
      </c>
      <c r="L3" s="28" t="s">
        <v>5272</v>
      </c>
      <c r="M3" s="29" t="s">
        <v>503</v>
      </c>
      <c r="N3" s="28" t="s">
        <v>5275</v>
      </c>
      <c r="O3" s="29" t="s">
        <v>503</v>
      </c>
      <c r="P3" s="3" t="s">
        <v>514</v>
      </c>
      <c r="Q3" s="3" t="s">
        <v>515</v>
      </c>
      <c r="R3" s="3" t="s">
        <v>503</v>
      </c>
      <c r="S3" s="3" t="s">
        <v>5196</v>
      </c>
      <c r="T3" s="3" t="s">
        <v>5203</v>
      </c>
      <c r="U3" s="30" t="s">
        <v>5204</v>
      </c>
      <c r="V3" s="61" t="s">
        <v>5205</v>
      </c>
      <c r="W3" s="3" t="s">
        <v>512</v>
      </c>
      <c r="X3" s="3" t="s">
        <v>513</v>
      </c>
      <c r="Y3" s="26" t="s">
        <v>503</v>
      </c>
      <c r="Z3" s="26" t="s">
        <v>5271</v>
      </c>
    </row>
    <row r="4" spans="1:27">
      <c r="A4" s="4">
        <v>1</v>
      </c>
      <c r="B4" s="20" t="s">
        <v>678</v>
      </c>
      <c r="C4" s="5" t="s">
        <v>450</v>
      </c>
      <c r="D4" s="6">
        <v>16</v>
      </c>
      <c r="E4" s="7">
        <f>D4/45</f>
        <v>0.35555555555555557</v>
      </c>
      <c r="F4" s="6"/>
      <c r="G4" s="6"/>
      <c r="H4" s="6">
        <v>49</v>
      </c>
      <c r="I4" s="6">
        <v>1</v>
      </c>
      <c r="J4" s="6" t="s">
        <v>505</v>
      </c>
      <c r="K4" s="15">
        <f>L4</f>
        <v>72</v>
      </c>
      <c r="L4" s="15">
        <f>N4*Z4</f>
        <v>72</v>
      </c>
      <c r="M4" s="6" t="s">
        <v>505</v>
      </c>
      <c r="N4" s="9">
        <f>VLOOKUP(B4,tb_januari,9,FALSE)</f>
        <v>1</v>
      </c>
      <c r="O4" s="10" t="s">
        <v>506</v>
      </c>
      <c r="P4" s="20"/>
      <c r="Q4" s="20"/>
      <c r="R4" s="20"/>
      <c r="S4" s="20" t="s">
        <v>4418</v>
      </c>
      <c r="T4" s="21" t="str">
        <f t="shared" ref="T4:T67" si="0">VLOOKUP(S4,db_barang,2,FALSE)</f>
        <v>PLASTIK CEREMONY   6 X 25</v>
      </c>
      <c r="U4" s="17">
        <v>10</v>
      </c>
      <c r="V4" s="62">
        <f>$K$4*U4</f>
        <v>720</v>
      </c>
      <c r="W4" s="20"/>
      <c r="X4" s="20"/>
      <c r="Y4" s="20" t="str">
        <f t="shared" ref="Y4:Y67" si="1">VLOOKUP(S4,db_barang,3,FALSE)</f>
        <v>PCS</v>
      </c>
      <c r="Z4" s="20">
        <v>72</v>
      </c>
      <c r="AA4" s="84"/>
    </row>
    <row r="5" spans="1:27" hidden="1">
      <c r="A5" s="4"/>
      <c r="B5" s="20"/>
      <c r="C5" s="5"/>
      <c r="D5" s="6"/>
      <c r="E5" s="7"/>
      <c r="F5" s="6"/>
      <c r="G5" s="6"/>
      <c r="H5" s="6"/>
      <c r="I5" s="6"/>
      <c r="J5" s="6"/>
      <c r="K5" s="15"/>
      <c r="L5" s="15"/>
      <c r="M5" s="6"/>
      <c r="N5" s="9"/>
      <c r="O5" s="10"/>
      <c r="P5" s="20"/>
      <c r="Q5" s="20"/>
      <c r="R5" s="20"/>
      <c r="S5" s="20" t="s">
        <v>1537</v>
      </c>
      <c r="T5" s="21" t="str">
        <f t="shared" si="0"/>
        <v>DUPLEK GOVINDA  AMPLOP 5,5X30,5</v>
      </c>
      <c r="U5" s="17">
        <v>10</v>
      </c>
      <c r="V5" s="62">
        <f t="shared" ref="V5:V7" si="2">$K$4*U5</f>
        <v>720</v>
      </c>
      <c r="W5" s="20"/>
      <c r="X5" s="20"/>
      <c r="Y5" s="20" t="str">
        <f t="shared" si="1"/>
        <v>PCS</v>
      </c>
    </row>
    <row r="6" spans="1:27" hidden="1">
      <c r="A6" s="4"/>
      <c r="B6" s="20"/>
      <c r="C6" s="5"/>
      <c r="D6" s="6"/>
      <c r="E6" s="7"/>
      <c r="F6" s="6"/>
      <c r="G6" s="6"/>
      <c r="H6" s="6"/>
      <c r="I6" s="6"/>
      <c r="J6" s="6"/>
      <c r="K6" s="15"/>
      <c r="L6" s="15"/>
      <c r="M6" s="6"/>
      <c r="N6" s="9"/>
      <c r="O6" s="10"/>
      <c r="P6" s="20"/>
      <c r="Q6" s="20"/>
      <c r="R6" s="20"/>
      <c r="S6" s="20" t="s">
        <v>4384</v>
      </c>
      <c r="T6" s="21" t="str">
        <f t="shared" si="0"/>
        <v>PLASTIK 20 X 50</v>
      </c>
      <c r="U6" s="17">
        <v>1</v>
      </c>
      <c r="V6" s="62">
        <f t="shared" si="2"/>
        <v>72</v>
      </c>
      <c r="W6" s="20"/>
      <c r="X6" s="20"/>
      <c r="Y6" s="20" t="str">
        <f t="shared" si="1"/>
        <v>PCS</v>
      </c>
    </row>
    <row r="7" spans="1:27" hidden="1">
      <c r="A7" s="4"/>
      <c r="B7" s="20"/>
      <c r="C7" s="5"/>
      <c r="D7" s="6"/>
      <c r="E7" s="7"/>
      <c r="F7" s="6"/>
      <c r="G7" s="6"/>
      <c r="H7" s="6"/>
      <c r="I7" s="6"/>
      <c r="J7" s="6"/>
      <c r="K7" s="15"/>
      <c r="L7" s="15"/>
      <c r="M7" s="6"/>
      <c r="N7" s="9"/>
      <c r="O7" s="10"/>
      <c r="P7" s="20"/>
      <c r="Q7" s="20"/>
      <c r="R7" s="20"/>
      <c r="S7" s="20" t="s">
        <v>3857</v>
      </c>
      <c r="T7" s="21" t="str">
        <f t="shared" si="0"/>
        <v>ONGKOS KEMAS PEPEL GOVINDA</v>
      </c>
      <c r="U7" s="17">
        <v>10</v>
      </c>
      <c r="V7" s="62">
        <f t="shared" si="2"/>
        <v>720</v>
      </c>
      <c r="W7" s="20"/>
      <c r="X7" s="20"/>
      <c r="Y7" s="20" t="str">
        <f t="shared" si="1"/>
        <v>PACK</v>
      </c>
    </row>
    <row r="8" spans="1:27" hidden="1">
      <c r="A8" s="4"/>
      <c r="B8" s="20"/>
      <c r="C8" s="5"/>
      <c r="D8" s="6"/>
      <c r="E8" s="7"/>
      <c r="F8" s="6"/>
      <c r="G8" s="6"/>
      <c r="H8" s="6"/>
      <c r="I8" s="6"/>
      <c r="J8" s="6"/>
      <c r="K8" s="15"/>
      <c r="L8" s="15"/>
      <c r="M8" s="6"/>
      <c r="N8" s="9"/>
      <c r="O8" s="10"/>
      <c r="P8" s="20"/>
      <c r="Q8" s="20"/>
      <c r="R8" s="20"/>
      <c r="S8" s="20" t="s">
        <v>1294</v>
      </c>
      <c r="T8" s="21" t="str">
        <f t="shared" si="0"/>
        <v>DUPA 28 ATP AYUR HERBAL 2 JAM</v>
      </c>
      <c r="U8" s="17">
        <v>0.185</v>
      </c>
      <c r="V8" s="62">
        <f>$K$4*U8</f>
        <v>13.32</v>
      </c>
      <c r="W8" s="20"/>
      <c r="X8" s="20"/>
      <c r="Y8" s="20" t="str">
        <f t="shared" si="1"/>
        <v>KG</v>
      </c>
    </row>
    <row r="9" spans="1:27">
      <c r="A9" s="4">
        <v>2</v>
      </c>
      <c r="B9" s="1" t="s">
        <v>668</v>
      </c>
      <c r="C9" s="5" t="s">
        <v>483</v>
      </c>
      <c r="D9" s="6">
        <v>57</v>
      </c>
      <c r="E9" s="7">
        <f>D9/72</f>
        <v>0.79166666666666663</v>
      </c>
      <c r="F9" s="6">
        <v>100</v>
      </c>
      <c r="G9" s="6"/>
      <c r="H9" s="6">
        <v>87</v>
      </c>
      <c r="I9" s="6">
        <v>1</v>
      </c>
      <c r="J9" s="6" t="s">
        <v>505</v>
      </c>
      <c r="K9" s="15">
        <f>L9</f>
        <v>648</v>
      </c>
      <c r="L9" s="15">
        <f>N9*Z9</f>
        <v>648</v>
      </c>
      <c r="M9" s="6" t="s">
        <v>505</v>
      </c>
      <c r="N9" s="9">
        <f>VLOOKUP(B9,tb_januari,9,FALSE)</f>
        <v>9</v>
      </c>
      <c r="O9" s="10" t="s">
        <v>506</v>
      </c>
      <c r="P9" s="20"/>
      <c r="Q9" s="20"/>
      <c r="R9" s="20"/>
      <c r="S9" s="20" t="s">
        <v>4411</v>
      </c>
      <c r="T9" s="21" t="str">
        <f t="shared" si="0"/>
        <v>PLASTIK 6 X 40</v>
      </c>
      <c r="U9" s="17">
        <v>10</v>
      </c>
      <c r="V9" s="62">
        <f>$K$9*U9</f>
        <v>6480</v>
      </c>
      <c r="W9" s="20"/>
      <c r="X9" s="20" t="s">
        <v>5273</v>
      </c>
      <c r="Y9" s="20" t="str">
        <f t="shared" si="1"/>
        <v>PCS</v>
      </c>
      <c r="Z9" s="20">
        <v>72</v>
      </c>
    </row>
    <row r="10" spans="1:27" hidden="1">
      <c r="A10" s="4"/>
      <c r="B10" s="4"/>
      <c r="C10" s="5"/>
      <c r="D10" s="6"/>
      <c r="E10" s="7"/>
      <c r="F10" s="6"/>
      <c r="G10" s="6"/>
      <c r="H10" s="6"/>
      <c r="I10" s="6"/>
      <c r="J10" s="6"/>
      <c r="K10" s="15"/>
      <c r="L10" s="15"/>
      <c r="M10" s="6"/>
      <c r="N10" s="9"/>
      <c r="O10" s="10"/>
      <c r="P10" s="20"/>
      <c r="Q10" s="20"/>
      <c r="R10" s="20"/>
      <c r="S10" s="20" t="s">
        <v>5031</v>
      </c>
      <c r="T10" s="21" t="str">
        <f t="shared" si="0"/>
        <v>STIKER AYUR 2 JAM</v>
      </c>
      <c r="U10" s="17">
        <v>10</v>
      </c>
      <c r="V10" s="62">
        <f>$K$9*U10</f>
        <v>6480</v>
      </c>
      <c r="W10" s="20"/>
      <c r="X10" s="20"/>
      <c r="Y10" s="20" t="str">
        <f t="shared" si="1"/>
        <v>PCS</v>
      </c>
    </row>
    <row r="11" spans="1:27" hidden="1">
      <c r="A11" s="4"/>
      <c r="B11" s="4"/>
      <c r="C11" s="5"/>
      <c r="D11" s="6"/>
      <c r="E11" s="7"/>
      <c r="F11" s="6"/>
      <c r="G11" s="6"/>
      <c r="H11" s="6"/>
      <c r="I11" s="6"/>
      <c r="J11" s="6"/>
      <c r="K11" s="15"/>
      <c r="L11" s="15"/>
      <c r="M11" s="6"/>
      <c r="N11" s="9"/>
      <c r="O11" s="10"/>
      <c r="P11" s="20"/>
      <c r="Q11" s="20"/>
      <c r="R11" s="20"/>
      <c r="S11" s="20" t="s">
        <v>4384</v>
      </c>
      <c r="T11" s="21" t="str">
        <f t="shared" si="0"/>
        <v>PLASTIK 20 X 50</v>
      </c>
      <c r="U11" s="17">
        <v>1</v>
      </c>
      <c r="V11" s="62">
        <f>$K$9*U11</f>
        <v>648</v>
      </c>
      <c r="W11" s="20"/>
      <c r="X11" s="20"/>
      <c r="Y11" s="20" t="str">
        <f t="shared" si="1"/>
        <v>PCS</v>
      </c>
    </row>
    <row r="12" spans="1:27" hidden="1">
      <c r="A12" s="4"/>
      <c r="B12" s="4"/>
      <c r="C12" s="5"/>
      <c r="D12" s="6"/>
      <c r="E12" s="7"/>
      <c r="F12" s="6"/>
      <c r="G12" s="6"/>
      <c r="H12" s="6"/>
      <c r="I12" s="6"/>
      <c r="J12" s="6"/>
      <c r="K12" s="15"/>
      <c r="L12" s="15"/>
      <c r="M12" s="6"/>
      <c r="N12" s="9"/>
      <c r="O12" s="10"/>
      <c r="P12" s="20"/>
      <c r="Q12" s="20"/>
      <c r="R12" s="20"/>
      <c r="S12" s="20" t="s">
        <v>3848</v>
      </c>
      <c r="T12" s="21" t="str">
        <f t="shared" si="0"/>
        <v>ONGKOS KEMAS PEPEL AYUR</v>
      </c>
      <c r="U12" s="17">
        <v>10</v>
      </c>
      <c r="V12" s="62">
        <f>$K$9*U12</f>
        <v>6480</v>
      </c>
      <c r="W12" s="20"/>
      <c r="X12" s="20"/>
      <c r="Y12" s="20" t="str">
        <f t="shared" si="1"/>
        <v>PACK</v>
      </c>
    </row>
    <row r="13" spans="1:27" hidden="1">
      <c r="A13" s="4"/>
      <c r="B13" s="4"/>
      <c r="C13" s="5"/>
      <c r="D13" s="6"/>
      <c r="E13" s="7"/>
      <c r="F13" s="6"/>
      <c r="G13" s="6"/>
      <c r="H13" s="6"/>
      <c r="I13" s="6"/>
      <c r="J13" s="6"/>
      <c r="K13" s="15"/>
      <c r="L13" s="15"/>
      <c r="M13" s="6"/>
      <c r="N13" s="9"/>
      <c r="O13" s="10"/>
      <c r="P13" s="20"/>
      <c r="Q13" s="20"/>
      <c r="R13" s="20"/>
      <c r="S13" s="20" t="s">
        <v>1294</v>
      </c>
      <c r="T13" s="21" t="str">
        <f t="shared" si="0"/>
        <v>DUPA 28 ATP AYUR HERBAL 2 JAM</v>
      </c>
      <c r="U13" s="17">
        <v>0.16400000000000001</v>
      </c>
      <c r="V13" s="62">
        <f>$K$9*U13</f>
        <v>106.27200000000001</v>
      </c>
      <c r="W13" s="20"/>
      <c r="X13" s="20"/>
      <c r="Y13" s="20" t="str">
        <f t="shared" si="1"/>
        <v>KG</v>
      </c>
    </row>
    <row r="14" spans="1:27">
      <c r="A14" s="4">
        <v>3</v>
      </c>
      <c r="B14" s="20" t="s">
        <v>672</v>
      </c>
      <c r="C14" s="5" t="s">
        <v>3</v>
      </c>
      <c r="D14" s="6">
        <v>42</v>
      </c>
      <c r="E14" s="7">
        <f>D14/45</f>
        <v>0.93333333333333335</v>
      </c>
      <c r="F14" s="6">
        <v>50</v>
      </c>
      <c r="G14" s="6">
        <v>1</v>
      </c>
      <c r="H14" s="6">
        <v>100</v>
      </c>
      <c r="I14" s="6">
        <v>1</v>
      </c>
      <c r="J14" s="6" t="s">
        <v>505</v>
      </c>
      <c r="K14" s="15">
        <f>L14</f>
        <v>135</v>
      </c>
      <c r="L14" s="15">
        <f>N14*Z14</f>
        <v>135</v>
      </c>
      <c r="M14" s="6" t="s">
        <v>505</v>
      </c>
      <c r="N14" s="9">
        <f>VLOOKUP(B14,tb_januari,9,FALSE)</f>
        <v>3</v>
      </c>
      <c r="O14" s="10" t="s">
        <v>506</v>
      </c>
      <c r="P14" s="20"/>
      <c r="Q14" s="20"/>
      <c r="R14" s="20"/>
      <c r="S14" s="20" t="s">
        <v>1522</v>
      </c>
      <c r="T14" s="21" t="str">
        <f>VLOOKUP(S14,db_barang,2,FALSE)</f>
        <v>DUPLEK  CENDANA 2 JAM 0,7X6X31</v>
      </c>
      <c r="U14" s="17">
        <v>6</v>
      </c>
      <c r="V14" s="62">
        <f>$K$14*U14</f>
        <v>810</v>
      </c>
      <c r="W14" s="20"/>
      <c r="X14" s="20"/>
      <c r="Y14" s="20" t="str">
        <f t="shared" si="1"/>
        <v>PCS</v>
      </c>
      <c r="Z14" s="20">
        <v>45</v>
      </c>
    </row>
    <row r="15" spans="1:27" hidden="1">
      <c r="A15" s="4"/>
      <c r="B15" s="4"/>
      <c r="C15" s="5"/>
      <c r="D15" s="6"/>
      <c r="E15" s="7"/>
      <c r="F15" s="6"/>
      <c r="G15" s="6"/>
      <c r="H15" s="6"/>
      <c r="I15" s="6"/>
      <c r="J15" s="6"/>
      <c r="K15" s="15"/>
      <c r="L15" s="15"/>
      <c r="M15" s="6"/>
      <c r="N15" s="9"/>
      <c r="O15" s="10"/>
      <c r="P15" s="20"/>
      <c r="Q15" s="20"/>
      <c r="R15" s="20"/>
      <c r="S15" s="20" t="s">
        <v>4384</v>
      </c>
      <c r="T15" s="21" t="str">
        <f t="shared" si="0"/>
        <v>PLASTIK 20 X 50</v>
      </c>
      <c r="U15" s="17">
        <v>1</v>
      </c>
      <c r="V15" s="62">
        <f t="shared" ref="V15:V20" si="3">$K$14*U15</f>
        <v>135</v>
      </c>
      <c r="W15" s="20"/>
      <c r="X15" s="20"/>
      <c r="Y15" s="20" t="str">
        <f t="shared" si="1"/>
        <v>PCS</v>
      </c>
    </row>
    <row r="16" spans="1:27" hidden="1">
      <c r="A16" s="4"/>
      <c r="B16" s="4"/>
      <c r="C16" s="5"/>
      <c r="D16" s="6"/>
      <c r="E16" s="7"/>
      <c r="F16" s="6"/>
      <c r="G16" s="6"/>
      <c r="H16" s="6"/>
      <c r="I16" s="6"/>
      <c r="J16" s="6"/>
      <c r="K16" s="15"/>
      <c r="L16" s="15"/>
      <c r="M16" s="6"/>
      <c r="N16" s="9"/>
      <c r="O16" s="10"/>
      <c r="P16" s="20"/>
      <c r="Q16" s="20"/>
      <c r="R16" s="20"/>
      <c r="S16" s="20" t="s">
        <v>3962</v>
      </c>
      <c r="T16" s="21" t="str">
        <f t="shared" si="0"/>
        <v>OP FULL AROMA   5 JAM CENDANA</v>
      </c>
      <c r="U16" s="17">
        <v>0.10680000000000001</v>
      </c>
      <c r="V16" s="62">
        <f t="shared" si="3"/>
        <v>14.418000000000001</v>
      </c>
      <c r="W16" s="20"/>
      <c r="X16" s="20"/>
      <c r="Y16" s="20" t="str">
        <f t="shared" si="1"/>
        <v>KG</v>
      </c>
    </row>
    <row r="17" spans="1:26" hidden="1">
      <c r="A17" s="4"/>
      <c r="B17" s="4"/>
      <c r="C17" s="5"/>
      <c r="D17" s="6"/>
      <c r="E17" s="7"/>
      <c r="F17" s="6"/>
      <c r="G17" s="6"/>
      <c r="H17" s="6"/>
      <c r="I17" s="6"/>
      <c r="J17" s="6"/>
      <c r="K17" s="15"/>
      <c r="L17" s="15"/>
      <c r="M17" s="6"/>
      <c r="N17" s="9"/>
      <c r="O17" s="10"/>
      <c r="P17" s="20"/>
      <c r="Q17" s="20"/>
      <c r="R17" s="20"/>
      <c r="S17" s="20" t="s">
        <v>3733</v>
      </c>
      <c r="T17" s="21" t="str">
        <f t="shared" si="0"/>
        <v>ONGKOS CELUP KOTAK 2J</v>
      </c>
      <c r="U17" s="17">
        <v>6</v>
      </c>
      <c r="V17" s="62">
        <f t="shared" si="3"/>
        <v>810</v>
      </c>
      <c r="W17" s="20"/>
      <c r="X17" s="20"/>
      <c r="Y17" s="20" t="str">
        <f t="shared" si="1"/>
        <v>KG</v>
      </c>
    </row>
    <row r="18" spans="1:26" hidden="1">
      <c r="A18" s="4"/>
      <c r="B18" s="4"/>
      <c r="C18" s="5"/>
      <c r="D18" s="6"/>
      <c r="E18" s="7"/>
      <c r="F18" s="6"/>
      <c r="G18" s="6"/>
      <c r="H18" s="6"/>
      <c r="I18" s="6"/>
      <c r="J18" s="6"/>
      <c r="K18" s="15"/>
      <c r="L18" s="15"/>
      <c r="M18" s="6"/>
      <c r="N18" s="9"/>
      <c r="O18" s="10"/>
      <c r="P18" s="20"/>
      <c r="Q18" s="20"/>
      <c r="R18" s="20"/>
      <c r="S18" s="20" t="s">
        <v>3823</v>
      </c>
      <c r="T18" s="21" t="str">
        <f t="shared" si="0"/>
        <v>ONGKOS KEMAS KOTAK 2J</v>
      </c>
      <c r="U18" s="17">
        <v>6</v>
      </c>
      <c r="V18" s="62">
        <f t="shared" si="3"/>
        <v>810</v>
      </c>
      <c r="W18" s="20"/>
      <c r="X18" s="20"/>
      <c r="Y18" s="20" t="str">
        <f t="shared" si="1"/>
        <v>PCS</v>
      </c>
    </row>
    <row r="19" spans="1:26" hidden="1">
      <c r="A19" s="4"/>
      <c r="B19" s="4"/>
      <c r="C19" s="5"/>
      <c r="D19" s="6"/>
      <c r="E19" s="7"/>
      <c r="F19" s="6"/>
      <c r="G19" s="6"/>
      <c r="H19" s="6"/>
      <c r="I19" s="6"/>
      <c r="J19" s="6"/>
      <c r="K19" s="15"/>
      <c r="L19" s="15"/>
      <c r="M19" s="6"/>
      <c r="N19" s="9"/>
      <c r="O19" s="10"/>
      <c r="P19" s="20"/>
      <c r="Q19" s="20"/>
      <c r="R19" s="20"/>
      <c r="S19" s="20" t="s">
        <v>1322</v>
      </c>
      <c r="T19" s="21" t="str">
        <f t="shared" si="0"/>
        <v>DUPA 28 ATP PEKAT 2 JAM HERBAL</v>
      </c>
      <c r="U19" s="17">
        <v>0.126</v>
      </c>
      <c r="V19" s="62">
        <f t="shared" si="3"/>
        <v>17.010000000000002</v>
      </c>
      <c r="W19" s="20"/>
      <c r="X19" s="20"/>
      <c r="Y19" s="20" t="str">
        <f t="shared" si="1"/>
        <v>KG</v>
      </c>
    </row>
    <row r="20" spans="1:26" hidden="1">
      <c r="A20" s="4"/>
      <c r="B20" s="4"/>
      <c r="C20" s="5"/>
      <c r="D20" s="6"/>
      <c r="E20" s="7"/>
      <c r="F20" s="6"/>
      <c r="G20" s="6"/>
      <c r="H20" s="6"/>
      <c r="I20" s="6"/>
      <c r="J20" s="6"/>
      <c r="K20" s="15"/>
      <c r="L20" s="15"/>
      <c r="M20" s="6"/>
      <c r="N20" s="9"/>
      <c r="O20" s="10"/>
      <c r="P20" s="20"/>
      <c r="Q20" s="20"/>
      <c r="R20" s="20"/>
      <c r="S20" s="20" t="s">
        <v>4418</v>
      </c>
      <c r="T20" s="21" t="str">
        <f t="shared" si="0"/>
        <v>PLASTIK CEREMONY   6 X 25</v>
      </c>
      <c r="U20" s="17">
        <v>6</v>
      </c>
      <c r="V20" s="62">
        <f t="shared" si="3"/>
        <v>810</v>
      </c>
      <c r="W20" s="20"/>
      <c r="X20" s="20"/>
      <c r="Y20" s="20" t="str">
        <f t="shared" si="1"/>
        <v>PCS</v>
      </c>
    </row>
    <row r="21" spans="1:26">
      <c r="A21" s="4">
        <v>4</v>
      </c>
      <c r="B21" s="20" t="s">
        <v>675</v>
      </c>
      <c r="C21" s="5" t="s">
        <v>4</v>
      </c>
      <c r="D21" s="6">
        <v>198</v>
      </c>
      <c r="E21" s="7">
        <f>D21/45</f>
        <v>4.4000000000000004</v>
      </c>
      <c r="F21" s="6">
        <v>332</v>
      </c>
      <c r="G21" s="6">
        <v>1</v>
      </c>
      <c r="H21" s="6">
        <v>154</v>
      </c>
      <c r="I21" s="6">
        <v>1</v>
      </c>
      <c r="J21" s="6" t="s">
        <v>505</v>
      </c>
      <c r="K21" s="15">
        <f>L21</f>
        <v>540</v>
      </c>
      <c r="L21" s="15">
        <f>N21*Z21</f>
        <v>540</v>
      </c>
      <c r="M21" s="6" t="s">
        <v>505</v>
      </c>
      <c r="N21" s="9">
        <f>VLOOKUP(B21,tb_januari,9,FALSE)</f>
        <v>12</v>
      </c>
      <c r="O21" s="10" t="s">
        <v>506</v>
      </c>
      <c r="P21" s="20"/>
      <c r="Q21" s="20"/>
      <c r="R21" s="20"/>
      <c r="S21" s="20" t="s">
        <v>1322</v>
      </c>
      <c r="T21" s="21" t="str">
        <f t="shared" si="0"/>
        <v>DUPA 28 ATP PEKAT 2 JAM HERBAL</v>
      </c>
      <c r="U21" s="17">
        <v>0.21</v>
      </c>
      <c r="V21" s="62">
        <f>$K$21*U21</f>
        <v>113.39999999999999</v>
      </c>
      <c r="W21" s="20"/>
      <c r="X21" s="20"/>
      <c r="Y21" s="20" t="str">
        <f t="shared" si="1"/>
        <v>KG</v>
      </c>
      <c r="Z21" s="20">
        <v>45</v>
      </c>
    </row>
    <row r="22" spans="1:26" hidden="1">
      <c r="A22" s="4"/>
      <c r="B22" s="4"/>
      <c r="C22" s="5"/>
      <c r="D22" s="6"/>
      <c r="E22" s="7"/>
      <c r="F22" s="6"/>
      <c r="G22" s="6"/>
      <c r="H22" s="6"/>
      <c r="I22" s="6"/>
      <c r="J22" s="6"/>
      <c r="K22" s="15"/>
      <c r="L22" s="15"/>
      <c r="M22" s="6"/>
      <c r="N22" s="9"/>
      <c r="O22" s="10"/>
      <c r="P22" s="20"/>
      <c r="Q22" s="20"/>
      <c r="R22" s="20"/>
      <c r="S22" s="20" t="s">
        <v>1596</v>
      </c>
      <c r="T22" s="21" t="str">
        <f t="shared" si="0"/>
        <v xml:space="preserve">Duplek 2 jam cendana sydni </v>
      </c>
      <c r="U22" s="17">
        <v>10</v>
      </c>
      <c r="V22" s="62">
        <f t="shared" ref="V22:V27" si="4">$K$21*U22</f>
        <v>5400</v>
      </c>
      <c r="W22" s="20"/>
      <c r="X22" s="20"/>
      <c r="Y22" s="20" t="str">
        <f t="shared" si="1"/>
        <v>PCS</v>
      </c>
    </row>
    <row r="23" spans="1:26" hidden="1">
      <c r="A23" s="4"/>
      <c r="B23" s="4"/>
      <c r="C23" s="5"/>
      <c r="D23" s="6"/>
      <c r="E23" s="7"/>
      <c r="F23" s="6"/>
      <c r="G23" s="6"/>
      <c r="H23" s="6"/>
      <c r="I23" s="6"/>
      <c r="J23" s="6"/>
      <c r="K23" s="15"/>
      <c r="L23" s="15"/>
      <c r="M23" s="6"/>
      <c r="N23" s="9"/>
      <c r="O23" s="10"/>
      <c r="P23" s="20"/>
      <c r="Q23" s="20"/>
      <c r="R23" s="20"/>
      <c r="S23" s="20" t="s">
        <v>4384</v>
      </c>
      <c r="T23" s="21" t="str">
        <f t="shared" si="0"/>
        <v>PLASTIK 20 X 50</v>
      </c>
      <c r="U23" s="17">
        <v>1</v>
      </c>
      <c r="V23" s="62">
        <f t="shared" si="4"/>
        <v>540</v>
      </c>
      <c r="W23" s="20"/>
      <c r="X23" s="20"/>
      <c r="Y23" s="20" t="str">
        <f t="shared" si="1"/>
        <v>PCS</v>
      </c>
    </row>
    <row r="24" spans="1:26" hidden="1">
      <c r="A24" s="4"/>
      <c r="B24" s="4"/>
      <c r="C24" s="5"/>
      <c r="D24" s="6"/>
      <c r="E24" s="7"/>
      <c r="F24" s="6"/>
      <c r="G24" s="6"/>
      <c r="H24" s="6"/>
      <c r="I24" s="6"/>
      <c r="J24" s="6"/>
      <c r="K24" s="15"/>
      <c r="L24" s="15"/>
      <c r="M24" s="6"/>
      <c r="N24" s="9"/>
      <c r="O24" s="10"/>
      <c r="P24" s="20"/>
      <c r="Q24" s="20"/>
      <c r="R24" s="20"/>
      <c r="S24" s="20" t="s">
        <v>3966</v>
      </c>
      <c r="T24" s="21" t="str">
        <f t="shared" si="0"/>
        <v>OP FULL AROMA   5 JAM SEDNEY</v>
      </c>
      <c r="U24" s="17">
        <v>0.17799999999999999</v>
      </c>
      <c r="V24" s="62">
        <f t="shared" si="4"/>
        <v>96.11999999999999</v>
      </c>
      <c r="W24" s="20"/>
      <c r="X24" s="20"/>
      <c r="Y24" s="20" t="str">
        <f t="shared" si="1"/>
        <v>KG</v>
      </c>
    </row>
    <row r="25" spans="1:26" hidden="1">
      <c r="A25" s="4"/>
      <c r="B25" s="4"/>
      <c r="C25" s="5"/>
      <c r="D25" s="6"/>
      <c r="E25" s="7"/>
      <c r="F25" s="6"/>
      <c r="G25" s="6"/>
      <c r="H25" s="6"/>
      <c r="I25" s="6"/>
      <c r="J25" s="6"/>
      <c r="K25" s="15"/>
      <c r="L25" s="15"/>
      <c r="M25" s="6"/>
      <c r="N25" s="9"/>
      <c r="O25" s="10"/>
      <c r="P25" s="20"/>
      <c r="Q25" s="20"/>
      <c r="R25" s="20"/>
      <c r="S25" s="20" t="s">
        <v>3735</v>
      </c>
      <c r="T25" s="21" t="str">
        <f t="shared" si="0"/>
        <v>ONGKOS CELUP KOTAK 2JH</v>
      </c>
      <c r="U25" s="17">
        <v>10</v>
      </c>
      <c r="V25" s="62">
        <f>$K$21*U25</f>
        <v>5400</v>
      </c>
      <c r="W25" s="20"/>
      <c r="X25" s="20"/>
      <c r="Y25" s="20" t="str">
        <f t="shared" si="1"/>
        <v>KG</v>
      </c>
    </row>
    <row r="26" spans="1:26" hidden="1">
      <c r="A26" s="4"/>
      <c r="B26" s="4"/>
      <c r="C26" s="5"/>
      <c r="D26" s="6"/>
      <c r="E26" s="7"/>
      <c r="F26" s="6"/>
      <c r="G26" s="6"/>
      <c r="H26" s="6"/>
      <c r="I26" s="6"/>
      <c r="J26" s="6"/>
      <c r="K26" s="15"/>
      <c r="L26" s="15"/>
      <c r="M26" s="6"/>
      <c r="N26" s="9"/>
      <c r="O26" s="10"/>
      <c r="P26" s="20"/>
      <c r="Q26" s="20"/>
      <c r="R26" s="20"/>
      <c r="S26" s="20" t="s">
        <v>3824</v>
      </c>
      <c r="T26" s="21" t="str">
        <f t="shared" si="0"/>
        <v>ONGKOS KEMAS KOTAK 2JH</v>
      </c>
      <c r="U26" s="17">
        <v>10</v>
      </c>
      <c r="V26" s="62">
        <f t="shared" si="4"/>
        <v>5400</v>
      </c>
      <c r="W26" s="20"/>
      <c r="X26" s="20"/>
      <c r="Y26" s="20" t="str">
        <f t="shared" si="1"/>
        <v>PACK</v>
      </c>
    </row>
    <row r="27" spans="1:26" hidden="1">
      <c r="A27" s="4"/>
      <c r="B27" s="4"/>
      <c r="C27" s="5"/>
      <c r="D27" s="6"/>
      <c r="E27" s="7"/>
      <c r="F27" s="6"/>
      <c r="G27" s="6"/>
      <c r="H27" s="6"/>
      <c r="I27" s="6"/>
      <c r="J27" s="6"/>
      <c r="K27" s="15"/>
      <c r="L27" s="15"/>
      <c r="M27" s="6"/>
      <c r="N27" s="9"/>
      <c r="O27" s="10"/>
      <c r="P27" s="20"/>
      <c r="Q27" s="20"/>
      <c r="R27" s="20"/>
      <c r="S27" s="20" t="s">
        <v>4418</v>
      </c>
      <c r="T27" s="21" t="str">
        <f t="shared" si="0"/>
        <v>PLASTIK CEREMONY   6 X 25</v>
      </c>
      <c r="U27" s="17">
        <v>10</v>
      </c>
      <c r="V27" s="62">
        <f t="shared" si="4"/>
        <v>5400</v>
      </c>
      <c r="W27" s="20"/>
      <c r="X27" s="20"/>
      <c r="Y27" s="20" t="str">
        <f t="shared" si="1"/>
        <v>PCS</v>
      </c>
    </row>
    <row r="28" spans="1:26">
      <c r="A28" s="4">
        <v>5</v>
      </c>
      <c r="B28" s="20" t="s">
        <v>663</v>
      </c>
      <c r="C28" s="5" t="s">
        <v>2</v>
      </c>
      <c r="D28" s="6">
        <v>58</v>
      </c>
      <c r="E28" s="7">
        <f>D28/45</f>
        <v>1.288888888888889</v>
      </c>
      <c r="F28" s="6">
        <v>73</v>
      </c>
      <c r="G28" s="6">
        <v>1</v>
      </c>
      <c r="H28" s="6">
        <v>59</v>
      </c>
      <c r="I28" s="6">
        <v>1</v>
      </c>
      <c r="J28" s="6" t="s">
        <v>505</v>
      </c>
      <c r="K28" s="15">
        <f>L28</f>
        <v>90</v>
      </c>
      <c r="L28" s="15">
        <f>N28*Z28</f>
        <v>90</v>
      </c>
      <c r="M28" s="6" t="s">
        <v>505</v>
      </c>
      <c r="N28" s="9">
        <f>VLOOKUP(B28,tb_januari,9,FALSE)</f>
        <v>2</v>
      </c>
      <c r="O28" s="10" t="s">
        <v>506</v>
      </c>
      <c r="P28" s="20"/>
      <c r="Q28" s="20"/>
      <c r="R28" s="20"/>
      <c r="S28" s="20" t="s">
        <v>1530</v>
      </c>
      <c r="T28" s="21" t="str">
        <f t="shared" si="0"/>
        <v>DUPLEK ASTUNGKARA 2 JAM 0,7X6X31</v>
      </c>
      <c r="U28" s="17">
        <v>6</v>
      </c>
      <c r="V28" s="62">
        <f>$K$28*U28</f>
        <v>540</v>
      </c>
      <c r="W28" s="20"/>
      <c r="X28" s="20"/>
      <c r="Y28" s="20" t="str">
        <f t="shared" si="1"/>
        <v>PCS</v>
      </c>
      <c r="Z28" s="20">
        <v>45</v>
      </c>
    </row>
    <row r="29" spans="1:26" hidden="1">
      <c r="A29" s="4"/>
      <c r="B29" s="4"/>
      <c r="C29" s="5"/>
      <c r="D29" s="6"/>
      <c r="E29" s="7"/>
      <c r="F29" s="6"/>
      <c r="G29" s="6"/>
      <c r="H29" s="6"/>
      <c r="I29" s="6"/>
      <c r="J29" s="6"/>
      <c r="K29" s="15"/>
      <c r="L29" s="15"/>
      <c r="M29" s="6"/>
      <c r="N29" s="9"/>
      <c r="O29" s="10"/>
      <c r="P29" s="20"/>
      <c r="Q29" s="20"/>
      <c r="R29" s="20"/>
      <c r="S29" s="20" t="s">
        <v>4384</v>
      </c>
      <c r="T29" s="21" t="str">
        <f t="shared" si="0"/>
        <v>PLASTIK 20 X 50</v>
      </c>
      <c r="U29" s="17">
        <v>1</v>
      </c>
      <c r="V29" s="62">
        <f t="shared" ref="V29:V34" si="5">$K$28*U29</f>
        <v>90</v>
      </c>
      <c r="W29" s="20"/>
      <c r="X29" s="20"/>
      <c r="Y29" s="20" t="str">
        <f t="shared" si="1"/>
        <v>PCS</v>
      </c>
    </row>
    <row r="30" spans="1:26" hidden="1">
      <c r="A30" s="4"/>
      <c r="B30" s="4"/>
      <c r="C30" s="5"/>
      <c r="D30" s="6"/>
      <c r="E30" s="7"/>
      <c r="F30" s="6"/>
      <c r="G30" s="6"/>
      <c r="H30" s="6"/>
      <c r="I30" s="6"/>
      <c r="J30" s="6"/>
      <c r="K30" s="15"/>
      <c r="L30" s="15"/>
      <c r="M30" s="6"/>
      <c r="N30" s="9"/>
      <c r="O30" s="10"/>
      <c r="P30" s="20"/>
      <c r="Q30" s="20"/>
      <c r="R30" s="20"/>
      <c r="S30" s="20" t="s">
        <v>3946</v>
      </c>
      <c r="T30" s="21" t="str">
        <f t="shared" si="0"/>
        <v>OP FULL AROMA   2 JAM ASTUNGKARA</v>
      </c>
      <c r="U30" s="17">
        <v>0.10680000000000001</v>
      </c>
      <c r="V30" s="62">
        <f t="shared" si="5"/>
        <v>9.6120000000000001</v>
      </c>
      <c r="W30" s="20"/>
      <c r="X30" s="20"/>
      <c r="Y30" s="20" t="str">
        <f t="shared" si="1"/>
        <v>KG</v>
      </c>
    </row>
    <row r="31" spans="1:26" hidden="1">
      <c r="A31" s="4"/>
      <c r="B31" s="4"/>
      <c r="C31" s="5"/>
      <c r="D31" s="6"/>
      <c r="E31" s="7"/>
      <c r="F31" s="6"/>
      <c r="G31" s="6"/>
      <c r="H31" s="6"/>
      <c r="I31" s="6"/>
      <c r="J31" s="6"/>
      <c r="K31" s="15"/>
      <c r="L31" s="15"/>
      <c r="M31" s="6"/>
      <c r="N31" s="9"/>
      <c r="O31" s="10"/>
      <c r="P31" s="20"/>
      <c r="Q31" s="20"/>
      <c r="R31" s="20"/>
      <c r="S31" s="20" t="s">
        <v>3733</v>
      </c>
      <c r="T31" s="21" t="str">
        <f t="shared" si="0"/>
        <v>ONGKOS CELUP KOTAK 2J</v>
      </c>
      <c r="U31" s="17">
        <v>6</v>
      </c>
      <c r="V31" s="62">
        <f t="shared" si="5"/>
        <v>540</v>
      </c>
      <c r="W31" s="20"/>
      <c r="X31" s="20"/>
      <c r="Y31" s="20" t="str">
        <f t="shared" si="1"/>
        <v>KG</v>
      </c>
    </row>
    <row r="32" spans="1:26" hidden="1">
      <c r="A32" s="4"/>
      <c r="B32" s="4"/>
      <c r="C32" s="5"/>
      <c r="D32" s="6"/>
      <c r="E32" s="7"/>
      <c r="F32" s="6"/>
      <c r="G32" s="6"/>
      <c r="H32" s="6"/>
      <c r="I32" s="6"/>
      <c r="J32" s="6"/>
      <c r="K32" s="15"/>
      <c r="L32" s="15"/>
      <c r="M32" s="6"/>
      <c r="N32" s="9"/>
      <c r="O32" s="10"/>
      <c r="P32" s="20"/>
      <c r="Q32" s="20"/>
      <c r="R32" s="20"/>
      <c r="S32" s="20" t="s">
        <v>3823</v>
      </c>
      <c r="T32" s="21" t="str">
        <f t="shared" si="0"/>
        <v>ONGKOS KEMAS KOTAK 2J</v>
      </c>
      <c r="U32" s="17">
        <v>6</v>
      </c>
      <c r="V32" s="62">
        <f t="shared" si="5"/>
        <v>540</v>
      </c>
      <c r="W32" s="20"/>
      <c r="X32" s="20"/>
      <c r="Y32" s="20" t="str">
        <f t="shared" si="1"/>
        <v>PCS</v>
      </c>
    </row>
    <row r="33" spans="1:26" hidden="1">
      <c r="A33" s="4"/>
      <c r="B33" s="4"/>
      <c r="C33" s="5"/>
      <c r="D33" s="6"/>
      <c r="E33" s="7"/>
      <c r="F33" s="6"/>
      <c r="G33" s="6"/>
      <c r="H33" s="6"/>
      <c r="I33" s="6"/>
      <c r="J33" s="6"/>
      <c r="K33" s="15"/>
      <c r="L33" s="15"/>
      <c r="M33" s="6"/>
      <c r="N33" s="9"/>
      <c r="O33" s="10"/>
      <c r="P33" s="20"/>
      <c r="Q33" s="20"/>
      <c r="R33" s="20"/>
      <c r="S33" s="20" t="s">
        <v>1322</v>
      </c>
      <c r="T33" s="21" t="str">
        <f t="shared" si="0"/>
        <v>DUPA 28 ATP PEKAT 2 JAM HERBAL</v>
      </c>
      <c r="U33" s="17">
        <v>0.126</v>
      </c>
      <c r="V33" s="62">
        <f t="shared" si="5"/>
        <v>11.34</v>
      </c>
      <c r="W33" s="20"/>
      <c r="X33" s="20"/>
      <c r="Y33" s="20" t="str">
        <f t="shared" si="1"/>
        <v>KG</v>
      </c>
    </row>
    <row r="34" spans="1:26" hidden="1">
      <c r="A34" s="4"/>
      <c r="B34" s="4"/>
      <c r="C34" s="5"/>
      <c r="D34" s="6"/>
      <c r="E34" s="7"/>
      <c r="F34" s="6"/>
      <c r="G34" s="6"/>
      <c r="H34" s="6"/>
      <c r="I34" s="6"/>
      <c r="J34" s="6"/>
      <c r="K34" s="15"/>
      <c r="L34" s="15"/>
      <c r="M34" s="6"/>
      <c r="N34" s="9"/>
      <c r="O34" s="10"/>
      <c r="P34" s="20"/>
      <c r="Q34" s="20"/>
      <c r="R34" s="20"/>
      <c r="S34" s="20" t="s">
        <v>4418</v>
      </c>
      <c r="T34" s="21" t="str">
        <f t="shared" si="0"/>
        <v>PLASTIK CEREMONY   6 X 25</v>
      </c>
      <c r="U34" s="17">
        <v>6</v>
      </c>
      <c r="V34" s="62">
        <f t="shared" si="5"/>
        <v>540</v>
      </c>
      <c r="W34" s="20"/>
      <c r="X34" s="20"/>
      <c r="Y34" s="20" t="str">
        <f t="shared" si="1"/>
        <v>PCS</v>
      </c>
    </row>
    <row r="35" spans="1:26">
      <c r="A35" s="4">
        <v>6</v>
      </c>
      <c r="B35" s="20" t="s">
        <v>681</v>
      </c>
      <c r="C35" s="5" t="s">
        <v>5</v>
      </c>
      <c r="D35" s="6">
        <v>14</v>
      </c>
      <c r="E35" s="7">
        <f>D35/45</f>
        <v>0.31111111111111112</v>
      </c>
      <c r="F35" s="6">
        <v>24</v>
      </c>
      <c r="G35" s="6">
        <v>1</v>
      </c>
      <c r="H35" s="6"/>
      <c r="I35" s="6"/>
      <c r="J35" s="6" t="s">
        <v>505</v>
      </c>
      <c r="K35" s="15">
        <f>L35</f>
        <v>45</v>
      </c>
      <c r="L35" s="15">
        <f>N35*Z35</f>
        <v>45</v>
      </c>
      <c r="M35" s="6" t="s">
        <v>505</v>
      </c>
      <c r="N35" s="9">
        <f>VLOOKUP(B35,tb_januari,9,FALSE)</f>
        <v>1</v>
      </c>
      <c r="O35" s="10" t="s">
        <v>506</v>
      </c>
      <c r="P35" s="20"/>
      <c r="Q35" s="20"/>
      <c r="R35" s="20"/>
      <c r="S35" s="20" t="s">
        <v>1322</v>
      </c>
      <c r="T35" s="21" t="str">
        <f t="shared" si="0"/>
        <v>DUPA 28 ATP PEKAT 2 JAM HERBAL</v>
      </c>
      <c r="U35" s="17">
        <v>0.126</v>
      </c>
      <c r="V35" s="62">
        <f>$K$35*U35</f>
        <v>5.67</v>
      </c>
      <c r="W35" s="20"/>
      <c r="X35" s="20"/>
      <c r="Y35" s="20" t="str">
        <f t="shared" si="1"/>
        <v>KG</v>
      </c>
      <c r="Z35" s="20">
        <v>45</v>
      </c>
    </row>
    <row r="36" spans="1:26" hidden="1">
      <c r="A36" s="4"/>
      <c r="B36" s="4"/>
      <c r="C36" s="5"/>
      <c r="D36" s="6"/>
      <c r="E36" s="7"/>
      <c r="F36" s="6"/>
      <c r="G36" s="6"/>
      <c r="H36" s="6"/>
      <c r="I36" s="6"/>
      <c r="J36" s="6"/>
      <c r="K36" s="15"/>
      <c r="L36" s="15"/>
      <c r="M36" s="6"/>
      <c r="N36" s="9"/>
      <c r="O36" s="10"/>
      <c r="P36" s="20"/>
      <c r="Q36" s="20"/>
      <c r="R36" s="20"/>
      <c r="S36" s="20" t="s">
        <v>1539</v>
      </c>
      <c r="T36" s="21" t="str">
        <f t="shared" si="0"/>
        <v>DUPLEK JAGADHITA 2 JAM  0,7X6X31</v>
      </c>
      <c r="U36" s="17">
        <v>6</v>
      </c>
      <c r="V36" s="62">
        <f t="shared" ref="V36:V41" si="6">$K$35*U36</f>
        <v>270</v>
      </c>
      <c r="W36" s="20"/>
      <c r="X36" s="20"/>
      <c r="Y36" s="20" t="str">
        <f t="shared" si="1"/>
        <v>PCS</v>
      </c>
    </row>
    <row r="37" spans="1:26" hidden="1">
      <c r="A37" s="4"/>
      <c r="B37" s="4"/>
      <c r="C37" s="5"/>
      <c r="D37" s="6"/>
      <c r="E37" s="7"/>
      <c r="F37" s="6"/>
      <c r="G37" s="6"/>
      <c r="H37" s="6"/>
      <c r="I37" s="6"/>
      <c r="J37" s="6"/>
      <c r="K37" s="15"/>
      <c r="L37" s="15"/>
      <c r="M37" s="6"/>
      <c r="N37" s="9"/>
      <c r="O37" s="10"/>
      <c r="P37" s="20"/>
      <c r="Q37" s="20"/>
      <c r="R37" s="20"/>
      <c r="S37" s="20" t="s">
        <v>4384</v>
      </c>
      <c r="T37" s="21" t="str">
        <f t="shared" si="0"/>
        <v>PLASTIK 20 X 50</v>
      </c>
      <c r="U37" s="17">
        <v>1</v>
      </c>
      <c r="V37" s="62">
        <f t="shared" si="6"/>
        <v>45</v>
      </c>
      <c r="W37" s="20"/>
      <c r="X37" s="20"/>
      <c r="Y37" s="20" t="str">
        <f t="shared" si="1"/>
        <v>PCS</v>
      </c>
    </row>
    <row r="38" spans="1:26" hidden="1">
      <c r="A38" s="4"/>
      <c r="B38" s="4"/>
      <c r="C38" s="5"/>
      <c r="D38" s="6"/>
      <c r="E38" s="7"/>
      <c r="F38" s="6"/>
      <c r="G38" s="6"/>
      <c r="H38" s="6"/>
      <c r="I38" s="6"/>
      <c r="J38" s="6"/>
      <c r="K38" s="15"/>
      <c r="L38" s="15"/>
      <c r="M38" s="6"/>
      <c r="N38" s="9"/>
      <c r="O38" s="10"/>
      <c r="P38" s="20"/>
      <c r="Q38" s="20"/>
      <c r="R38" s="20"/>
      <c r="S38" s="20" t="s">
        <v>3950</v>
      </c>
      <c r="T38" s="21" t="str">
        <f t="shared" si="0"/>
        <v>OP FULL AROMA   2 JAM JAGADHITA</v>
      </c>
      <c r="U38" s="17">
        <v>0.10680000000000001</v>
      </c>
      <c r="V38" s="62">
        <f t="shared" si="6"/>
        <v>4.806</v>
      </c>
      <c r="W38" s="20"/>
      <c r="X38" s="20"/>
      <c r="Y38" s="20" t="str">
        <f t="shared" si="1"/>
        <v>KG</v>
      </c>
    </row>
    <row r="39" spans="1:26" hidden="1">
      <c r="A39" s="4"/>
      <c r="B39" s="4"/>
      <c r="C39" s="5"/>
      <c r="D39" s="6"/>
      <c r="E39" s="7"/>
      <c r="F39" s="6"/>
      <c r="G39" s="6"/>
      <c r="H39" s="6"/>
      <c r="I39" s="6"/>
      <c r="J39" s="6"/>
      <c r="K39" s="15"/>
      <c r="L39" s="15"/>
      <c r="M39" s="6"/>
      <c r="N39" s="9"/>
      <c r="O39" s="10"/>
      <c r="P39" s="20"/>
      <c r="Q39" s="20"/>
      <c r="R39" s="20"/>
      <c r="S39" s="20" t="s">
        <v>3733</v>
      </c>
      <c r="T39" s="21" t="str">
        <f t="shared" si="0"/>
        <v>ONGKOS CELUP KOTAK 2J</v>
      </c>
      <c r="U39" s="17">
        <v>6</v>
      </c>
      <c r="V39" s="62">
        <f t="shared" si="6"/>
        <v>270</v>
      </c>
      <c r="W39" s="20"/>
      <c r="X39" s="20"/>
      <c r="Y39" s="20" t="str">
        <f t="shared" si="1"/>
        <v>KG</v>
      </c>
    </row>
    <row r="40" spans="1:26" hidden="1">
      <c r="A40" s="4"/>
      <c r="B40" s="4"/>
      <c r="C40" s="5"/>
      <c r="D40" s="6"/>
      <c r="E40" s="7"/>
      <c r="F40" s="6"/>
      <c r="G40" s="6"/>
      <c r="H40" s="6"/>
      <c r="I40" s="6"/>
      <c r="J40" s="6"/>
      <c r="K40" s="15"/>
      <c r="L40" s="15"/>
      <c r="M40" s="6"/>
      <c r="N40" s="9"/>
      <c r="O40" s="10"/>
      <c r="P40" s="20"/>
      <c r="Q40" s="20"/>
      <c r="R40" s="20"/>
      <c r="S40" s="20" t="s">
        <v>3823</v>
      </c>
      <c r="T40" s="21" t="str">
        <f t="shared" si="0"/>
        <v>ONGKOS KEMAS KOTAK 2J</v>
      </c>
      <c r="U40" s="17">
        <v>6</v>
      </c>
      <c r="V40" s="62">
        <f t="shared" si="6"/>
        <v>270</v>
      </c>
      <c r="W40" s="20"/>
      <c r="X40" s="20"/>
      <c r="Y40" s="20" t="str">
        <f t="shared" si="1"/>
        <v>PCS</v>
      </c>
    </row>
    <row r="41" spans="1:26" hidden="1">
      <c r="A41" s="4"/>
      <c r="B41" s="4"/>
      <c r="C41" s="5"/>
      <c r="D41" s="6"/>
      <c r="E41" s="7"/>
      <c r="F41" s="6"/>
      <c r="G41" s="6"/>
      <c r="H41" s="6"/>
      <c r="I41" s="6"/>
      <c r="J41" s="6"/>
      <c r="K41" s="15"/>
      <c r="L41" s="15"/>
      <c r="M41" s="6"/>
      <c r="N41" s="9"/>
      <c r="O41" s="10"/>
      <c r="P41" s="20"/>
      <c r="Q41" s="20"/>
      <c r="R41" s="20"/>
      <c r="S41" s="20" t="s">
        <v>4418</v>
      </c>
      <c r="T41" s="21" t="str">
        <f t="shared" si="0"/>
        <v>PLASTIK CEREMONY   6 X 25</v>
      </c>
      <c r="U41" s="17">
        <v>6</v>
      </c>
      <c r="V41" s="62">
        <f t="shared" si="6"/>
        <v>270</v>
      </c>
      <c r="W41" s="20"/>
      <c r="X41" s="20"/>
      <c r="Y41" s="20" t="str">
        <f t="shared" si="1"/>
        <v>PCS</v>
      </c>
    </row>
    <row r="42" spans="1:26">
      <c r="A42" s="4">
        <v>7</v>
      </c>
      <c r="B42" s="20" t="s">
        <v>684</v>
      </c>
      <c r="C42" s="5" t="s">
        <v>6</v>
      </c>
      <c r="D42" s="6">
        <v>78</v>
      </c>
      <c r="E42" s="7">
        <f>D42/45</f>
        <v>1.7333333333333334</v>
      </c>
      <c r="F42" s="6">
        <v>113</v>
      </c>
      <c r="G42" s="6">
        <v>1</v>
      </c>
      <c r="H42" s="6">
        <v>141</v>
      </c>
      <c r="I42" s="6">
        <v>1</v>
      </c>
      <c r="J42" s="6" t="s">
        <v>505</v>
      </c>
      <c r="K42" s="15">
        <f>L42</f>
        <v>180</v>
      </c>
      <c r="L42" s="15">
        <f>N42*Z42</f>
        <v>180</v>
      </c>
      <c r="M42" s="6" t="s">
        <v>505</v>
      </c>
      <c r="N42" s="9">
        <f>VLOOKUP(B42,tb_januari,9,FALSE)</f>
        <v>4</v>
      </c>
      <c r="O42" s="10" t="s">
        <v>506</v>
      </c>
      <c r="P42" s="20"/>
      <c r="Q42" s="20"/>
      <c r="R42" s="20"/>
      <c r="S42" s="20" t="s">
        <v>1322</v>
      </c>
      <c r="T42" s="21" t="str">
        <f t="shared" si="0"/>
        <v>DUPA 28 ATP PEKAT 2 JAM HERBAL</v>
      </c>
      <c r="U42" s="17">
        <v>0.24099999999999999</v>
      </c>
      <c r="V42" s="62">
        <f>$K$42*U42</f>
        <v>43.379999999999995</v>
      </c>
      <c r="W42" s="20"/>
      <c r="X42" s="20"/>
      <c r="Y42" s="20" t="str">
        <f t="shared" si="1"/>
        <v>KG</v>
      </c>
      <c r="Z42" s="20">
        <v>45</v>
      </c>
    </row>
    <row r="43" spans="1:26" hidden="1">
      <c r="A43" s="4"/>
      <c r="B43" s="4"/>
      <c r="C43" s="5"/>
      <c r="D43" s="6"/>
      <c r="E43" s="7"/>
      <c r="F43" s="6"/>
      <c r="G43" s="6"/>
      <c r="H43" s="6"/>
      <c r="I43" s="6"/>
      <c r="J43" s="6"/>
      <c r="K43" s="15"/>
      <c r="L43" s="15"/>
      <c r="M43" s="6"/>
      <c r="N43" s="9"/>
      <c r="O43" s="10"/>
      <c r="P43" s="20"/>
      <c r="Q43" s="20"/>
      <c r="R43" s="20"/>
      <c r="S43" s="20" t="s">
        <v>1524</v>
      </c>
      <c r="T43" s="21" t="str">
        <f t="shared" si="0"/>
        <v>DUPLEK 2 JAM JASMIN</v>
      </c>
      <c r="U43" s="17">
        <v>10</v>
      </c>
      <c r="V43" s="62">
        <f t="shared" ref="V43:V48" si="7">$K$42*U43</f>
        <v>1800</v>
      </c>
      <c r="W43" s="20"/>
      <c r="X43" s="20"/>
      <c r="Y43" s="20" t="str">
        <f t="shared" si="1"/>
        <v>PCS</v>
      </c>
    </row>
    <row r="44" spans="1:26" hidden="1">
      <c r="A44" s="4"/>
      <c r="B44" s="4"/>
      <c r="C44" s="5"/>
      <c r="D44" s="6"/>
      <c r="E44" s="7"/>
      <c r="F44" s="6"/>
      <c r="G44" s="6"/>
      <c r="H44" s="6"/>
      <c r="I44" s="6"/>
      <c r="J44" s="6"/>
      <c r="K44" s="15"/>
      <c r="L44" s="15"/>
      <c r="M44" s="6"/>
      <c r="N44" s="9"/>
      <c r="O44" s="10"/>
      <c r="P44" s="20"/>
      <c r="Q44" s="20"/>
      <c r="R44" s="20"/>
      <c r="S44" s="20" t="s">
        <v>4203</v>
      </c>
      <c r="T44" s="21" t="str">
        <f t="shared" si="0"/>
        <v>OPLOSAN FULL AROMA 2 JAM JASMIN</v>
      </c>
      <c r="U44" s="17">
        <v>0.17799999999999999</v>
      </c>
      <c r="V44" s="62">
        <f t="shared" si="7"/>
        <v>32.04</v>
      </c>
      <c r="W44" s="20"/>
      <c r="X44" s="20"/>
      <c r="Y44" s="20" t="str">
        <f t="shared" si="1"/>
        <v>KG</v>
      </c>
    </row>
    <row r="45" spans="1:26" hidden="1">
      <c r="A45" s="4"/>
      <c r="B45" s="4"/>
      <c r="C45" s="5"/>
      <c r="D45" s="6"/>
      <c r="E45" s="7"/>
      <c r="F45" s="6"/>
      <c r="G45" s="6"/>
      <c r="H45" s="6"/>
      <c r="I45" s="6"/>
      <c r="J45" s="6"/>
      <c r="K45" s="15"/>
      <c r="L45" s="15"/>
      <c r="M45" s="6"/>
      <c r="N45" s="9"/>
      <c r="O45" s="10"/>
      <c r="P45" s="20"/>
      <c r="Q45" s="20"/>
      <c r="R45" s="20"/>
      <c r="S45" s="20" t="s">
        <v>4384</v>
      </c>
      <c r="T45" s="21" t="str">
        <f t="shared" si="0"/>
        <v>PLASTIK 20 X 50</v>
      </c>
      <c r="U45" s="17">
        <v>1</v>
      </c>
      <c r="V45" s="62">
        <f t="shared" si="7"/>
        <v>180</v>
      </c>
      <c r="W45" s="20"/>
      <c r="X45" s="20"/>
      <c r="Y45" s="20" t="str">
        <f t="shared" si="1"/>
        <v>PCS</v>
      </c>
    </row>
    <row r="46" spans="1:26" hidden="1">
      <c r="A46" s="4"/>
      <c r="B46" s="4"/>
      <c r="C46" s="5"/>
      <c r="D46" s="6"/>
      <c r="E46" s="7"/>
      <c r="F46" s="6"/>
      <c r="G46" s="6"/>
      <c r="H46" s="6"/>
      <c r="I46" s="6"/>
      <c r="J46" s="6"/>
      <c r="K46" s="15"/>
      <c r="L46" s="15"/>
      <c r="M46" s="6"/>
      <c r="N46" s="9"/>
      <c r="O46" s="10"/>
      <c r="P46" s="20"/>
      <c r="Q46" s="20"/>
      <c r="R46" s="20"/>
      <c r="S46" s="20" t="s">
        <v>4408</v>
      </c>
      <c r="T46" s="21" t="str">
        <f t="shared" si="0"/>
        <v>PLASTIK 6 X 25</v>
      </c>
      <c r="U46" s="17">
        <v>10</v>
      </c>
      <c r="V46" s="62">
        <f t="shared" si="7"/>
        <v>1800</v>
      </c>
      <c r="W46" s="20"/>
      <c r="X46" s="20"/>
      <c r="Y46" s="20" t="str">
        <f t="shared" si="1"/>
        <v>PCS</v>
      </c>
    </row>
    <row r="47" spans="1:26" hidden="1">
      <c r="A47" s="4"/>
      <c r="B47" s="4"/>
      <c r="C47" s="5"/>
      <c r="D47" s="6"/>
      <c r="E47" s="7"/>
      <c r="F47" s="6"/>
      <c r="G47" s="6"/>
      <c r="H47" s="6"/>
      <c r="I47" s="6"/>
      <c r="J47" s="6"/>
      <c r="K47" s="15"/>
      <c r="L47" s="15"/>
      <c r="M47" s="6"/>
      <c r="N47" s="9"/>
      <c r="O47" s="10"/>
      <c r="P47" s="20"/>
      <c r="Q47" s="20"/>
      <c r="R47" s="20"/>
      <c r="S47" s="20" t="s">
        <v>3824</v>
      </c>
      <c r="T47" s="21" t="str">
        <f t="shared" si="0"/>
        <v>ONGKOS KEMAS KOTAK 2JH</v>
      </c>
      <c r="U47" s="17">
        <v>10</v>
      </c>
      <c r="V47" s="62">
        <f t="shared" si="7"/>
        <v>1800</v>
      </c>
      <c r="W47" s="20"/>
      <c r="X47" s="20"/>
      <c r="Y47" s="20" t="str">
        <f t="shared" si="1"/>
        <v>PACK</v>
      </c>
    </row>
    <row r="48" spans="1:26" hidden="1">
      <c r="A48" s="4"/>
      <c r="B48" s="4"/>
      <c r="C48" s="5"/>
      <c r="D48" s="6"/>
      <c r="E48" s="7"/>
      <c r="F48" s="6"/>
      <c r="G48" s="6"/>
      <c r="H48" s="6"/>
      <c r="I48" s="6"/>
      <c r="J48" s="6"/>
      <c r="K48" s="15"/>
      <c r="L48" s="15"/>
      <c r="M48" s="6"/>
      <c r="N48" s="9"/>
      <c r="O48" s="10"/>
      <c r="P48" s="20"/>
      <c r="Q48" s="20"/>
      <c r="R48" s="20"/>
      <c r="S48" s="20" t="s">
        <v>3735</v>
      </c>
      <c r="T48" s="21" t="str">
        <f t="shared" si="0"/>
        <v>ONGKOS CELUP KOTAK 2JH</v>
      </c>
      <c r="U48" s="17">
        <v>10</v>
      </c>
      <c r="V48" s="62">
        <f t="shared" si="7"/>
        <v>1800</v>
      </c>
      <c r="W48" s="20"/>
      <c r="X48" s="20"/>
      <c r="Y48" s="20" t="str">
        <f t="shared" si="1"/>
        <v>KG</v>
      </c>
    </row>
    <row r="49" spans="1:26">
      <c r="A49" s="4">
        <v>8</v>
      </c>
      <c r="B49" s="20" t="s">
        <v>687</v>
      </c>
      <c r="C49" s="5" t="s">
        <v>7</v>
      </c>
      <c r="D49" s="6">
        <v>20</v>
      </c>
      <c r="E49" s="7">
        <f>D49/45</f>
        <v>0.44444444444444442</v>
      </c>
      <c r="F49" s="6">
        <v>19</v>
      </c>
      <c r="G49" s="6">
        <v>1</v>
      </c>
      <c r="H49" s="6">
        <v>25</v>
      </c>
      <c r="I49" s="6">
        <v>1</v>
      </c>
      <c r="J49" s="6" t="s">
        <v>505</v>
      </c>
      <c r="K49" s="15">
        <f>L49</f>
        <v>90</v>
      </c>
      <c r="L49" s="15">
        <f>N49*Z49</f>
        <v>90</v>
      </c>
      <c r="M49" s="6" t="s">
        <v>505</v>
      </c>
      <c r="N49" s="9">
        <f>VLOOKUP(B49,tb_januari,9,FALSE)</f>
        <v>2</v>
      </c>
      <c r="O49" s="10" t="s">
        <v>506</v>
      </c>
      <c r="P49" s="20"/>
      <c r="Q49" s="20"/>
      <c r="R49" s="20"/>
      <c r="S49" s="20" t="s">
        <v>1322</v>
      </c>
      <c r="T49" s="21" t="str">
        <f t="shared" si="0"/>
        <v>DUPA 28 ATP PEKAT 2 JAM HERBAL</v>
      </c>
      <c r="U49" s="17">
        <v>0.126</v>
      </c>
      <c r="V49" s="62">
        <f>$K$49*U49</f>
        <v>11.34</v>
      </c>
      <c r="W49" s="20"/>
      <c r="X49" s="20"/>
      <c r="Y49" s="20" t="str">
        <f t="shared" si="1"/>
        <v>KG</v>
      </c>
      <c r="Z49" s="20">
        <v>45</v>
      </c>
    </row>
    <row r="50" spans="1:26" hidden="1">
      <c r="A50" s="4"/>
      <c r="B50" s="4"/>
      <c r="C50" s="5"/>
      <c r="D50" s="6"/>
      <c r="E50" s="7"/>
      <c r="F50" s="6"/>
      <c r="G50" s="6"/>
      <c r="H50" s="6"/>
      <c r="I50" s="6"/>
      <c r="J50" s="6"/>
      <c r="K50" s="15"/>
      <c r="L50" s="15"/>
      <c r="M50" s="6"/>
      <c r="N50" s="9"/>
      <c r="O50" s="10"/>
      <c r="P50" s="20"/>
      <c r="Q50" s="20"/>
      <c r="R50" s="20"/>
      <c r="S50" s="20" t="s">
        <v>1586</v>
      </c>
      <c r="T50" s="21" t="str">
        <f t="shared" si="0"/>
        <v>DUPLEK SWASTIASTU  2 JAM  0,7X6X31</v>
      </c>
      <c r="U50" s="17">
        <v>6</v>
      </c>
      <c r="V50" s="62">
        <f t="shared" ref="V50:V55" si="8">$K$49*U50</f>
        <v>540</v>
      </c>
      <c r="W50" s="20"/>
      <c r="X50" s="20"/>
      <c r="Y50" s="20" t="str">
        <f t="shared" si="1"/>
        <v>PCS</v>
      </c>
    </row>
    <row r="51" spans="1:26" hidden="1">
      <c r="A51" s="4"/>
      <c r="B51" s="4"/>
      <c r="C51" s="5"/>
      <c r="D51" s="6"/>
      <c r="E51" s="7"/>
      <c r="F51" s="6"/>
      <c r="G51" s="6"/>
      <c r="H51" s="6"/>
      <c r="I51" s="6"/>
      <c r="J51" s="6"/>
      <c r="K51" s="15"/>
      <c r="L51" s="15"/>
      <c r="M51" s="6"/>
      <c r="N51" s="9"/>
      <c r="O51" s="10"/>
      <c r="P51" s="20"/>
      <c r="Q51" s="20"/>
      <c r="R51" s="20"/>
      <c r="S51" s="20" t="s">
        <v>4384</v>
      </c>
      <c r="T51" s="21" t="str">
        <f t="shared" si="0"/>
        <v>PLASTIK 20 X 50</v>
      </c>
      <c r="U51" s="17">
        <v>1</v>
      </c>
      <c r="V51" s="62">
        <f t="shared" si="8"/>
        <v>90</v>
      </c>
      <c r="W51" s="20"/>
      <c r="X51" s="20"/>
      <c r="Y51" s="20" t="str">
        <f t="shared" si="1"/>
        <v>PCS</v>
      </c>
    </row>
    <row r="52" spans="1:26" hidden="1">
      <c r="A52" s="4"/>
      <c r="B52" s="4"/>
      <c r="C52" s="5"/>
      <c r="D52" s="6"/>
      <c r="E52" s="7"/>
      <c r="F52" s="6"/>
      <c r="G52" s="6"/>
      <c r="H52" s="6"/>
      <c r="I52" s="6"/>
      <c r="J52" s="6"/>
      <c r="K52" s="15"/>
      <c r="L52" s="15"/>
      <c r="M52" s="6"/>
      <c r="N52" s="9"/>
      <c r="O52" s="10"/>
      <c r="P52" s="20"/>
      <c r="Q52" s="20"/>
      <c r="R52" s="20"/>
      <c r="S52" s="20" t="s">
        <v>3958</v>
      </c>
      <c r="T52" s="21" t="str">
        <f t="shared" si="0"/>
        <v>OP FULL AROMA   2 JAM SWASTIASTU</v>
      </c>
      <c r="U52" s="17">
        <v>0.10680000000000001</v>
      </c>
      <c r="V52" s="62">
        <f t="shared" si="8"/>
        <v>9.6120000000000001</v>
      </c>
      <c r="W52" s="20"/>
      <c r="X52" s="20"/>
      <c r="Y52" s="20" t="str">
        <f t="shared" si="1"/>
        <v>KG</v>
      </c>
    </row>
    <row r="53" spans="1:26" hidden="1">
      <c r="A53" s="4"/>
      <c r="B53" s="4"/>
      <c r="C53" s="5"/>
      <c r="D53" s="6"/>
      <c r="E53" s="7"/>
      <c r="F53" s="6"/>
      <c r="G53" s="6"/>
      <c r="H53" s="6"/>
      <c r="I53" s="6"/>
      <c r="J53" s="6"/>
      <c r="K53" s="15"/>
      <c r="L53" s="15"/>
      <c r="M53" s="6"/>
      <c r="N53" s="9"/>
      <c r="O53" s="10"/>
      <c r="P53" s="20"/>
      <c r="Q53" s="20"/>
      <c r="R53" s="20"/>
      <c r="S53" s="20" t="s">
        <v>3733</v>
      </c>
      <c r="T53" s="21" t="str">
        <f t="shared" si="0"/>
        <v>ONGKOS CELUP KOTAK 2J</v>
      </c>
      <c r="U53" s="17">
        <v>6</v>
      </c>
      <c r="V53" s="62">
        <f t="shared" si="8"/>
        <v>540</v>
      </c>
      <c r="W53" s="20"/>
      <c r="X53" s="20"/>
      <c r="Y53" s="20" t="str">
        <f t="shared" si="1"/>
        <v>KG</v>
      </c>
    </row>
    <row r="54" spans="1:26" hidden="1">
      <c r="A54" s="4"/>
      <c r="B54" s="4"/>
      <c r="C54" s="5"/>
      <c r="D54" s="6"/>
      <c r="E54" s="7"/>
      <c r="F54" s="6"/>
      <c r="G54" s="6"/>
      <c r="H54" s="6"/>
      <c r="I54" s="6"/>
      <c r="J54" s="6"/>
      <c r="K54" s="15"/>
      <c r="L54" s="15"/>
      <c r="M54" s="6"/>
      <c r="N54" s="9"/>
      <c r="O54" s="10"/>
      <c r="P54" s="20"/>
      <c r="Q54" s="20"/>
      <c r="R54" s="20"/>
      <c r="S54" s="20" t="s">
        <v>3823</v>
      </c>
      <c r="T54" s="21" t="str">
        <f t="shared" si="0"/>
        <v>ONGKOS KEMAS KOTAK 2J</v>
      </c>
      <c r="U54" s="17">
        <v>6</v>
      </c>
      <c r="V54" s="62">
        <f t="shared" si="8"/>
        <v>540</v>
      </c>
      <c r="W54" s="20"/>
      <c r="X54" s="20"/>
      <c r="Y54" s="20" t="str">
        <f t="shared" si="1"/>
        <v>PCS</v>
      </c>
    </row>
    <row r="55" spans="1:26" hidden="1">
      <c r="A55" s="4"/>
      <c r="B55" s="4"/>
      <c r="C55" s="5"/>
      <c r="D55" s="6"/>
      <c r="E55" s="7"/>
      <c r="F55" s="6"/>
      <c r="G55" s="6"/>
      <c r="H55" s="6"/>
      <c r="I55" s="6"/>
      <c r="J55" s="6"/>
      <c r="K55" s="15"/>
      <c r="L55" s="15"/>
      <c r="M55" s="6"/>
      <c r="N55" s="9"/>
      <c r="O55" s="10"/>
      <c r="P55" s="20"/>
      <c r="Q55" s="20"/>
      <c r="R55" s="20"/>
      <c r="S55" s="20" t="s">
        <v>4418</v>
      </c>
      <c r="T55" s="21" t="str">
        <f t="shared" si="0"/>
        <v>PLASTIK CEREMONY   6 X 25</v>
      </c>
      <c r="U55" s="17">
        <v>6</v>
      </c>
      <c r="V55" s="62">
        <f t="shared" si="8"/>
        <v>540</v>
      </c>
      <c r="W55" s="20"/>
      <c r="X55" s="20"/>
      <c r="Y55" s="20" t="str">
        <f t="shared" si="1"/>
        <v>PCS</v>
      </c>
    </row>
    <row r="56" spans="1:26">
      <c r="A56" s="4">
        <v>9</v>
      </c>
      <c r="B56" s="20" t="s">
        <v>690</v>
      </c>
      <c r="C56" s="5" t="s">
        <v>8</v>
      </c>
      <c r="D56" s="6">
        <v>39</v>
      </c>
      <c r="E56" s="7">
        <f>D56/45</f>
        <v>0.8666666666666667</v>
      </c>
      <c r="F56" s="6">
        <v>80</v>
      </c>
      <c r="G56" s="6">
        <v>1</v>
      </c>
      <c r="H56" s="6">
        <v>50</v>
      </c>
      <c r="I56" s="6">
        <v>1</v>
      </c>
      <c r="J56" s="6" t="s">
        <v>505</v>
      </c>
      <c r="K56" s="15">
        <f>L56</f>
        <v>45</v>
      </c>
      <c r="L56" s="15">
        <f>N56*Z56</f>
        <v>45</v>
      </c>
      <c r="M56" s="6" t="s">
        <v>505</v>
      </c>
      <c r="N56" s="9">
        <f>VLOOKUP(B56,tb_januari,9,FALSE)</f>
        <v>1</v>
      </c>
      <c r="O56" s="10" t="s">
        <v>506</v>
      </c>
      <c r="P56" s="20"/>
      <c r="Q56" s="20"/>
      <c r="R56" s="20"/>
      <c r="S56" s="20" t="s">
        <v>4205</v>
      </c>
      <c r="T56" s="21" t="str">
        <f t="shared" si="0"/>
        <v>OPLOSAN FULL AROMA 2 JAM SANJIWANI</v>
      </c>
      <c r="U56" s="17">
        <v>0.17799999999999999</v>
      </c>
      <c r="V56" s="62">
        <f>$K$56*U56</f>
        <v>8.01</v>
      </c>
      <c r="W56" s="20"/>
      <c r="X56" s="20"/>
      <c r="Y56" s="20" t="str">
        <f t="shared" si="1"/>
        <v>KG</v>
      </c>
      <c r="Z56" s="20">
        <v>45</v>
      </c>
    </row>
    <row r="57" spans="1:26" hidden="1">
      <c r="A57" s="4"/>
      <c r="B57" s="4"/>
      <c r="C57" s="5"/>
      <c r="D57" s="6"/>
      <c r="E57" s="7"/>
      <c r="F57" s="6"/>
      <c r="G57" s="6"/>
      <c r="H57" s="6"/>
      <c r="I57" s="6"/>
      <c r="J57" s="6"/>
      <c r="K57" s="15"/>
      <c r="L57" s="15"/>
      <c r="M57" s="6"/>
      <c r="N57" s="9"/>
      <c r="O57" s="10"/>
      <c r="P57" s="20"/>
      <c r="Q57" s="20"/>
      <c r="R57" s="20"/>
      <c r="S57" s="20" t="s">
        <v>1322</v>
      </c>
      <c r="T57" s="21" t="str">
        <f t="shared" si="0"/>
        <v>DUPA 28 ATP PEKAT 2 JAM HERBAL</v>
      </c>
      <c r="U57" s="17">
        <v>0.24099999999999999</v>
      </c>
      <c r="V57" s="62">
        <f t="shared" ref="V57:V62" si="9">$K$56*U57</f>
        <v>10.844999999999999</v>
      </c>
      <c r="W57" s="20"/>
      <c r="X57" s="20"/>
      <c r="Y57" s="20" t="str">
        <f t="shared" si="1"/>
        <v>KG</v>
      </c>
    </row>
    <row r="58" spans="1:26" hidden="1">
      <c r="A58" s="4"/>
      <c r="B58" s="4"/>
      <c r="C58" s="5"/>
      <c r="D58" s="6"/>
      <c r="E58" s="7"/>
      <c r="F58" s="6"/>
      <c r="G58" s="6"/>
      <c r="H58" s="6"/>
      <c r="I58" s="6"/>
      <c r="J58" s="6"/>
      <c r="K58" s="15"/>
      <c r="L58" s="15"/>
      <c r="M58" s="6"/>
      <c r="N58" s="9"/>
      <c r="O58" s="10"/>
      <c r="P58" s="20"/>
      <c r="Q58" s="20"/>
      <c r="R58" s="20"/>
      <c r="S58" s="20" t="s">
        <v>1125</v>
      </c>
      <c r="T58" s="21" t="str">
        <f t="shared" si="0"/>
        <v>DULEK 2 JAM SANJIWANI</v>
      </c>
      <c r="U58" s="17">
        <v>10</v>
      </c>
      <c r="V58" s="62">
        <f t="shared" si="9"/>
        <v>450</v>
      </c>
      <c r="W58" s="20"/>
      <c r="X58" s="20"/>
      <c r="Y58" s="20" t="str">
        <f t="shared" si="1"/>
        <v>PCS</v>
      </c>
    </row>
    <row r="59" spans="1:26" hidden="1">
      <c r="A59" s="4"/>
      <c r="B59" s="4"/>
      <c r="C59" s="5"/>
      <c r="D59" s="6"/>
      <c r="E59" s="7"/>
      <c r="F59" s="6"/>
      <c r="G59" s="6"/>
      <c r="H59" s="6"/>
      <c r="I59" s="6"/>
      <c r="J59" s="6"/>
      <c r="K59" s="15"/>
      <c r="L59" s="15"/>
      <c r="M59" s="6"/>
      <c r="N59" s="9"/>
      <c r="O59" s="10"/>
      <c r="P59" s="20"/>
      <c r="Q59" s="20"/>
      <c r="R59" s="20"/>
      <c r="S59" s="20" t="s">
        <v>4408</v>
      </c>
      <c r="T59" s="21" t="str">
        <f t="shared" si="0"/>
        <v>PLASTIK 6 X 25</v>
      </c>
      <c r="U59" s="17">
        <v>10</v>
      </c>
      <c r="V59" s="62">
        <f t="shared" si="9"/>
        <v>450</v>
      </c>
      <c r="W59" s="20"/>
      <c r="X59" s="20"/>
      <c r="Y59" s="20" t="str">
        <f t="shared" si="1"/>
        <v>PCS</v>
      </c>
    </row>
    <row r="60" spans="1:26" hidden="1">
      <c r="A60" s="4"/>
      <c r="B60" s="4"/>
      <c r="C60" s="5"/>
      <c r="D60" s="6"/>
      <c r="E60" s="7"/>
      <c r="F60" s="6"/>
      <c r="G60" s="6"/>
      <c r="H60" s="6"/>
      <c r="I60" s="6"/>
      <c r="J60" s="6"/>
      <c r="K60" s="15"/>
      <c r="L60" s="15"/>
      <c r="M60" s="6"/>
      <c r="N60" s="9"/>
      <c r="O60" s="10"/>
      <c r="P60" s="20"/>
      <c r="Q60" s="20"/>
      <c r="R60" s="20"/>
      <c r="S60" s="20" t="s">
        <v>4384</v>
      </c>
      <c r="T60" s="21" t="str">
        <f t="shared" si="0"/>
        <v>PLASTIK 20 X 50</v>
      </c>
      <c r="U60" s="17">
        <v>1</v>
      </c>
      <c r="V60" s="62">
        <f t="shared" si="9"/>
        <v>45</v>
      </c>
      <c r="W60" s="20"/>
      <c r="X60" s="20"/>
      <c r="Y60" s="20" t="str">
        <f t="shared" si="1"/>
        <v>PCS</v>
      </c>
    </row>
    <row r="61" spans="1:26" hidden="1">
      <c r="A61" s="4"/>
      <c r="B61" s="4"/>
      <c r="C61" s="5"/>
      <c r="D61" s="6"/>
      <c r="E61" s="7"/>
      <c r="F61" s="6"/>
      <c r="G61" s="6"/>
      <c r="H61" s="6"/>
      <c r="I61" s="6"/>
      <c r="J61" s="6"/>
      <c r="K61" s="15"/>
      <c r="L61" s="15"/>
      <c r="M61" s="6"/>
      <c r="N61" s="9"/>
      <c r="O61" s="10"/>
      <c r="P61" s="20"/>
      <c r="Q61" s="20"/>
      <c r="R61" s="20"/>
      <c r="S61" s="20" t="s">
        <v>3824</v>
      </c>
      <c r="T61" s="21" t="str">
        <f t="shared" si="0"/>
        <v>ONGKOS KEMAS KOTAK 2JH</v>
      </c>
      <c r="U61" s="17">
        <v>10</v>
      </c>
      <c r="V61" s="62">
        <f t="shared" si="9"/>
        <v>450</v>
      </c>
      <c r="W61" s="20"/>
      <c r="X61" s="20"/>
      <c r="Y61" s="20" t="str">
        <f t="shared" si="1"/>
        <v>PACK</v>
      </c>
    </row>
    <row r="62" spans="1:26" hidden="1">
      <c r="A62" s="4"/>
      <c r="B62" s="4"/>
      <c r="C62" s="5"/>
      <c r="D62" s="6"/>
      <c r="E62" s="7"/>
      <c r="F62" s="6"/>
      <c r="G62" s="6"/>
      <c r="H62" s="6"/>
      <c r="I62" s="6"/>
      <c r="J62" s="6"/>
      <c r="K62" s="15"/>
      <c r="L62" s="15"/>
      <c r="M62" s="6"/>
      <c r="N62" s="9"/>
      <c r="O62" s="10"/>
      <c r="P62" s="20"/>
      <c r="Q62" s="20"/>
      <c r="R62" s="20"/>
      <c r="S62" s="20" t="s">
        <v>3735</v>
      </c>
      <c r="T62" s="21" t="str">
        <f t="shared" si="0"/>
        <v>ONGKOS CELUP KOTAK 2JH</v>
      </c>
      <c r="U62" s="17">
        <v>10</v>
      </c>
      <c r="V62" s="62">
        <f t="shared" si="9"/>
        <v>450</v>
      </c>
      <c r="W62" s="20"/>
      <c r="X62" s="20"/>
      <c r="Y62" s="20" t="str">
        <f t="shared" si="1"/>
        <v>KG</v>
      </c>
    </row>
    <row r="63" spans="1:26">
      <c r="A63" s="4">
        <v>10</v>
      </c>
      <c r="B63" s="20" t="s">
        <v>693</v>
      </c>
      <c r="C63" s="5" t="s">
        <v>9</v>
      </c>
      <c r="D63" s="6">
        <v>52</v>
      </c>
      <c r="E63" s="7">
        <f>D63/45</f>
        <v>1.1555555555555554</v>
      </c>
      <c r="F63" s="6">
        <v>62</v>
      </c>
      <c r="G63" s="6">
        <v>1</v>
      </c>
      <c r="H63" s="6">
        <v>75</v>
      </c>
      <c r="I63" s="6">
        <v>1</v>
      </c>
      <c r="J63" s="6" t="s">
        <v>505</v>
      </c>
      <c r="K63" s="15">
        <f>L63</f>
        <v>90</v>
      </c>
      <c r="L63" s="15">
        <f>N63*Z63</f>
        <v>90</v>
      </c>
      <c r="M63" s="6" t="s">
        <v>505</v>
      </c>
      <c r="N63" s="9">
        <f>VLOOKUP(B63,tb_januari,9,FALSE)</f>
        <v>2</v>
      </c>
      <c r="O63" s="10" t="s">
        <v>506</v>
      </c>
      <c r="P63" s="20"/>
      <c r="Q63" s="20"/>
      <c r="R63" s="20"/>
      <c r="S63" s="20" t="s">
        <v>1572</v>
      </c>
      <c r="T63" s="21" t="str">
        <f t="shared" si="0"/>
        <v>DUPLEK SARI MADHU 2 JAM 0,7X6X31</v>
      </c>
      <c r="U63" s="17">
        <v>6</v>
      </c>
      <c r="V63" s="62">
        <f>$K$63*U63</f>
        <v>540</v>
      </c>
      <c r="W63" s="20"/>
      <c r="X63" s="20"/>
      <c r="Y63" s="20" t="str">
        <f t="shared" si="1"/>
        <v>PCS</v>
      </c>
      <c r="Z63" s="20">
        <v>45</v>
      </c>
    </row>
    <row r="64" spans="1:26" hidden="1">
      <c r="A64" s="4"/>
      <c r="B64" s="4"/>
      <c r="C64" s="5"/>
      <c r="D64" s="6"/>
      <c r="E64" s="7"/>
      <c r="F64" s="6"/>
      <c r="G64" s="6"/>
      <c r="H64" s="6"/>
      <c r="I64" s="6"/>
      <c r="J64" s="6"/>
      <c r="K64" s="15"/>
      <c r="L64" s="15"/>
      <c r="M64" s="6"/>
      <c r="N64" s="9"/>
      <c r="O64" s="10"/>
      <c r="P64" s="20"/>
      <c r="Q64" s="20"/>
      <c r="R64" s="20"/>
      <c r="S64" s="20" t="s">
        <v>4384</v>
      </c>
      <c r="T64" s="21" t="str">
        <f t="shared" si="0"/>
        <v>PLASTIK 20 X 50</v>
      </c>
      <c r="U64" s="17">
        <v>1</v>
      </c>
      <c r="V64" s="62">
        <f t="shared" ref="V64:V69" si="10">$K$63*U64</f>
        <v>90</v>
      </c>
      <c r="W64" s="20"/>
      <c r="X64" s="20"/>
      <c r="Y64" s="20" t="str">
        <f t="shared" si="1"/>
        <v>PCS</v>
      </c>
    </row>
    <row r="65" spans="1:26" hidden="1">
      <c r="A65" s="4"/>
      <c r="B65" s="4"/>
      <c r="C65" s="5"/>
      <c r="D65" s="6"/>
      <c r="E65" s="7"/>
      <c r="F65" s="6"/>
      <c r="G65" s="6"/>
      <c r="H65" s="6"/>
      <c r="I65" s="6"/>
      <c r="J65" s="6"/>
      <c r="K65" s="15"/>
      <c r="L65" s="15"/>
      <c r="M65" s="6"/>
      <c r="N65" s="9"/>
      <c r="O65" s="10"/>
      <c r="P65" s="20"/>
      <c r="Q65" s="20"/>
      <c r="R65" s="20"/>
      <c r="S65" s="20" t="s">
        <v>3964</v>
      </c>
      <c r="T65" s="21" t="str">
        <f t="shared" si="0"/>
        <v>OP FULL AROMA   5 JAM SARI MADHU</v>
      </c>
      <c r="U65" s="17">
        <v>0.10680000000000001</v>
      </c>
      <c r="V65" s="62">
        <f t="shared" si="10"/>
        <v>9.6120000000000001</v>
      </c>
      <c r="W65" s="20"/>
      <c r="X65" s="20"/>
      <c r="Y65" s="20" t="str">
        <f t="shared" si="1"/>
        <v>KG</v>
      </c>
    </row>
    <row r="66" spans="1:26" hidden="1">
      <c r="A66" s="4"/>
      <c r="B66" s="4"/>
      <c r="C66" s="5"/>
      <c r="D66" s="6"/>
      <c r="E66" s="7"/>
      <c r="F66" s="6"/>
      <c r="G66" s="6"/>
      <c r="H66" s="6"/>
      <c r="I66" s="6"/>
      <c r="J66" s="6"/>
      <c r="K66" s="15"/>
      <c r="L66" s="15"/>
      <c r="M66" s="6"/>
      <c r="N66" s="9"/>
      <c r="O66" s="10"/>
      <c r="P66" s="20"/>
      <c r="Q66" s="20"/>
      <c r="R66" s="20"/>
      <c r="S66" s="20" t="s">
        <v>3733</v>
      </c>
      <c r="T66" s="21" t="str">
        <f t="shared" si="0"/>
        <v>ONGKOS CELUP KOTAK 2J</v>
      </c>
      <c r="U66" s="17">
        <v>6</v>
      </c>
      <c r="V66" s="62">
        <f t="shared" si="10"/>
        <v>540</v>
      </c>
      <c r="W66" s="20"/>
      <c r="X66" s="20"/>
      <c r="Y66" s="20" t="str">
        <f t="shared" si="1"/>
        <v>KG</v>
      </c>
    </row>
    <row r="67" spans="1:26" hidden="1">
      <c r="A67" s="4"/>
      <c r="B67" s="4"/>
      <c r="C67" s="5"/>
      <c r="D67" s="6"/>
      <c r="E67" s="7"/>
      <c r="F67" s="6"/>
      <c r="G67" s="6"/>
      <c r="H67" s="6"/>
      <c r="I67" s="6"/>
      <c r="J67" s="6"/>
      <c r="K67" s="15"/>
      <c r="L67" s="15"/>
      <c r="M67" s="6"/>
      <c r="N67" s="9"/>
      <c r="O67" s="10"/>
      <c r="P67" s="20"/>
      <c r="Q67" s="20"/>
      <c r="R67" s="20"/>
      <c r="S67" s="20" t="s">
        <v>3823</v>
      </c>
      <c r="T67" s="21" t="str">
        <f t="shared" si="0"/>
        <v>ONGKOS KEMAS KOTAK 2J</v>
      </c>
      <c r="U67" s="17">
        <v>6</v>
      </c>
      <c r="V67" s="62">
        <f t="shared" si="10"/>
        <v>540</v>
      </c>
      <c r="W67" s="20"/>
      <c r="X67" s="20"/>
      <c r="Y67" s="20" t="str">
        <f t="shared" si="1"/>
        <v>PCS</v>
      </c>
    </row>
    <row r="68" spans="1:26" hidden="1">
      <c r="A68" s="4"/>
      <c r="B68" s="4"/>
      <c r="C68" s="5"/>
      <c r="D68" s="6"/>
      <c r="E68" s="7"/>
      <c r="F68" s="6"/>
      <c r="G68" s="6"/>
      <c r="H68" s="6"/>
      <c r="I68" s="6"/>
      <c r="J68" s="6"/>
      <c r="K68" s="15"/>
      <c r="L68" s="15"/>
      <c r="M68" s="6"/>
      <c r="N68" s="9"/>
      <c r="O68" s="10"/>
      <c r="P68" s="20"/>
      <c r="Q68" s="20"/>
      <c r="R68" s="20"/>
      <c r="S68" s="20" t="s">
        <v>1322</v>
      </c>
      <c r="T68" s="21" t="str">
        <f t="shared" ref="T68:T131" si="11">VLOOKUP(S68,db_barang,2,FALSE)</f>
        <v>DUPA 28 ATP PEKAT 2 JAM HERBAL</v>
      </c>
      <c r="U68" s="17">
        <v>0.126</v>
      </c>
      <c r="V68" s="62">
        <f t="shared" si="10"/>
        <v>11.34</v>
      </c>
      <c r="W68" s="20"/>
      <c r="X68" s="20"/>
      <c r="Y68" s="20" t="str">
        <f t="shared" ref="Y68:Y131" si="12">VLOOKUP(S68,db_barang,3,FALSE)</f>
        <v>KG</v>
      </c>
    </row>
    <row r="69" spans="1:26" hidden="1">
      <c r="A69" s="4"/>
      <c r="B69" s="4"/>
      <c r="C69" s="5"/>
      <c r="D69" s="6"/>
      <c r="E69" s="7"/>
      <c r="F69" s="6"/>
      <c r="G69" s="6"/>
      <c r="H69" s="6"/>
      <c r="I69" s="6"/>
      <c r="J69" s="6"/>
      <c r="K69" s="15"/>
      <c r="L69" s="15"/>
      <c r="M69" s="6"/>
      <c r="N69" s="9"/>
      <c r="O69" s="10"/>
      <c r="P69" s="20"/>
      <c r="Q69" s="20"/>
      <c r="R69" s="20"/>
      <c r="S69" s="20" t="s">
        <v>4418</v>
      </c>
      <c r="T69" s="21" t="str">
        <f t="shared" si="11"/>
        <v>PLASTIK CEREMONY   6 X 25</v>
      </c>
      <c r="U69" s="17">
        <v>6</v>
      </c>
      <c r="V69" s="62">
        <f t="shared" si="10"/>
        <v>540</v>
      </c>
      <c r="W69" s="20"/>
      <c r="X69" s="20"/>
      <c r="Y69" s="20" t="str">
        <f t="shared" si="12"/>
        <v>PCS</v>
      </c>
    </row>
    <row r="70" spans="1:26">
      <c r="A70" s="4">
        <v>11</v>
      </c>
      <c r="B70" s="20" t="s">
        <v>696</v>
      </c>
      <c r="C70" s="5" t="s">
        <v>10</v>
      </c>
      <c r="D70" s="6">
        <v>47</v>
      </c>
      <c r="E70" s="7">
        <f>D70/45</f>
        <v>1.0444444444444445</v>
      </c>
      <c r="F70" s="6">
        <v>94</v>
      </c>
      <c r="G70" s="6">
        <v>1</v>
      </c>
      <c r="H70" s="6">
        <v>74</v>
      </c>
      <c r="I70" s="6">
        <v>1</v>
      </c>
      <c r="J70" s="6" t="s">
        <v>505</v>
      </c>
      <c r="K70" s="15">
        <f>L70</f>
        <v>135</v>
      </c>
      <c r="L70" s="15">
        <f>N70*Z70</f>
        <v>135</v>
      </c>
      <c r="M70" s="6" t="s">
        <v>505</v>
      </c>
      <c r="N70" s="9">
        <f>VLOOKUP(B70,tb_januari,9,FALSE)</f>
        <v>3</v>
      </c>
      <c r="O70" s="10" t="s">
        <v>506</v>
      </c>
      <c r="P70" s="20"/>
      <c r="Q70" s="20"/>
      <c r="R70" s="20"/>
      <c r="S70" s="20" t="s">
        <v>1580</v>
      </c>
      <c r="T70" s="21" t="str">
        <f t="shared" si="11"/>
        <v>DUPLEK SEKAR SARI 2 JAM 0,7X6X31</v>
      </c>
      <c r="U70" s="17">
        <v>6</v>
      </c>
      <c r="V70" s="62">
        <f>$K$70*U70</f>
        <v>810</v>
      </c>
      <c r="W70" s="20"/>
      <c r="X70" s="20"/>
      <c r="Y70" s="20" t="str">
        <f t="shared" si="12"/>
        <v>PCS</v>
      </c>
      <c r="Z70" s="20">
        <v>45</v>
      </c>
    </row>
    <row r="71" spans="1:26" hidden="1">
      <c r="A71" s="4"/>
      <c r="B71" s="4"/>
      <c r="C71" s="5"/>
      <c r="D71" s="6"/>
      <c r="E71" s="7"/>
      <c r="F71" s="6"/>
      <c r="G71" s="6"/>
      <c r="H71" s="6"/>
      <c r="I71" s="6"/>
      <c r="J71" s="6"/>
      <c r="K71" s="15"/>
      <c r="L71" s="15"/>
      <c r="M71" s="6"/>
      <c r="N71" s="9"/>
      <c r="O71" s="10"/>
      <c r="P71" s="20"/>
      <c r="Q71" s="20"/>
      <c r="R71" s="20"/>
      <c r="S71" s="20" t="s">
        <v>4384</v>
      </c>
      <c r="T71" s="21" t="str">
        <f t="shared" si="11"/>
        <v>PLASTIK 20 X 50</v>
      </c>
      <c r="U71" s="17">
        <v>1</v>
      </c>
      <c r="V71" s="62">
        <f t="shared" ref="V71:V76" si="13">$K$70*U71</f>
        <v>135</v>
      </c>
      <c r="W71" s="20"/>
      <c r="X71" s="20"/>
      <c r="Y71" s="20" t="str">
        <f t="shared" si="12"/>
        <v>PCS</v>
      </c>
    </row>
    <row r="72" spans="1:26" hidden="1">
      <c r="A72" s="4"/>
      <c r="B72" s="4"/>
      <c r="C72" s="5"/>
      <c r="D72" s="6"/>
      <c r="E72" s="7"/>
      <c r="F72" s="6"/>
      <c r="G72" s="6"/>
      <c r="H72" s="6"/>
      <c r="I72" s="6"/>
      <c r="J72" s="6"/>
      <c r="K72" s="15"/>
      <c r="L72" s="15"/>
      <c r="M72" s="6"/>
      <c r="N72" s="9"/>
      <c r="O72" s="10"/>
      <c r="P72" s="20"/>
      <c r="Q72" s="20"/>
      <c r="R72" s="20"/>
      <c r="S72" s="20" t="s">
        <v>3968</v>
      </c>
      <c r="T72" s="21" t="str">
        <f t="shared" si="11"/>
        <v>OP FULL AROMA   5 JAM SEKAR SARI</v>
      </c>
      <c r="U72" s="17">
        <v>0.10680000000000001</v>
      </c>
      <c r="V72" s="62">
        <f t="shared" si="13"/>
        <v>14.418000000000001</v>
      </c>
      <c r="W72" s="20"/>
      <c r="X72" s="20"/>
      <c r="Y72" s="20" t="str">
        <f t="shared" si="12"/>
        <v>KG</v>
      </c>
    </row>
    <row r="73" spans="1:26" hidden="1">
      <c r="A73" s="4"/>
      <c r="B73" s="4"/>
      <c r="C73" s="5"/>
      <c r="D73" s="6"/>
      <c r="E73" s="7"/>
      <c r="F73" s="6"/>
      <c r="G73" s="6"/>
      <c r="H73" s="6"/>
      <c r="I73" s="6"/>
      <c r="J73" s="6"/>
      <c r="K73" s="15"/>
      <c r="L73" s="15"/>
      <c r="M73" s="6"/>
      <c r="N73" s="9"/>
      <c r="O73" s="10"/>
      <c r="P73" s="20"/>
      <c r="Q73" s="20"/>
      <c r="R73" s="20"/>
      <c r="S73" s="20" t="s">
        <v>3733</v>
      </c>
      <c r="T73" s="21" t="str">
        <f t="shared" si="11"/>
        <v>ONGKOS CELUP KOTAK 2J</v>
      </c>
      <c r="U73" s="17">
        <v>6</v>
      </c>
      <c r="V73" s="62">
        <f t="shared" si="13"/>
        <v>810</v>
      </c>
      <c r="W73" s="20"/>
      <c r="X73" s="20"/>
      <c r="Y73" s="20" t="str">
        <f t="shared" si="12"/>
        <v>KG</v>
      </c>
    </row>
    <row r="74" spans="1:26" hidden="1">
      <c r="A74" s="4"/>
      <c r="B74" s="4"/>
      <c r="C74" s="5"/>
      <c r="D74" s="6"/>
      <c r="E74" s="7"/>
      <c r="F74" s="6"/>
      <c r="G74" s="6"/>
      <c r="H74" s="6"/>
      <c r="I74" s="6"/>
      <c r="J74" s="6"/>
      <c r="K74" s="15"/>
      <c r="L74" s="15"/>
      <c r="M74" s="6"/>
      <c r="N74" s="9"/>
      <c r="O74" s="10"/>
      <c r="P74" s="20"/>
      <c r="Q74" s="20"/>
      <c r="R74" s="20"/>
      <c r="S74" s="20" t="s">
        <v>3823</v>
      </c>
      <c r="T74" s="21" t="str">
        <f t="shared" si="11"/>
        <v>ONGKOS KEMAS KOTAK 2J</v>
      </c>
      <c r="U74" s="17">
        <v>6</v>
      </c>
      <c r="V74" s="62">
        <f t="shared" si="13"/>
        <v>810</v>
      </c>
      <c r="W74" s="20"/>
      <c r="X74" s="20"/>
      <c r="Y74" s="20" t="str">
        <f t="shared" si="12"/>
        <v>PCS</v>
      </c>
    </row>
    <row r="75" spans="1:26" hidden="1">
      <c r="A75" s="4"/>
      <c r="B75" s="4"/>
      <c r="C75" s="5"/>
      <c r="D75" s="6"/>
      <c r="E75" s="7"/>
      <c r="F75" s="6"/>
      <c r="G75" s="6"/>
      <c r="H75" s="6"/>
      <c r="I75" s="6"/>
      <c r="J75" s="6"/>
      <c r="K75" s="15"/>
      <c r="L75" s="15"/>
      <c r="M75" s="6"/>
      <c r="N75" s="9"/>
      <c r="O75" s="10"/>
      <c r="P75" s="20"/>
      <c r="Q75" s="20"/>
      <c r="R75" s="20"/>
      <c r="S75" s="20" t="s">
        <v>1322</v>
      </c>
      <c r="T75" s="21" t="str">
        <f t="shared" si="11"/>
        <v>DUPA 28 ATP PEKAT 2 JAM HERBAL</v>
      </c>
      <c r="U75" s="17">
        <v>0.126</v>
      </c>
      <c r="V75" s="62">
        <f t="shared" si="13"/>
        <v>17.010000000000002</v>
      </c>
      <c r="W75" s="20"/>
      <c r="X75" s="20"/>
      <c r="Y75" s="20" t="str">
        <f t="shared" si="12"/>
        <v>KG</v>
      </c>
    </row>
    <row r="76" spans="1:26" hidden="1">
      <c r="A76" s="4"/>
      <c r="B76" s="4"/>
      <c r="C76" s="5"/>
      <c r="D76" s="6"/>
      <c r="E76" s="7"/>
      <c r="F76" s="6"/>
      <c r="G76" s="6"/>
      <c r="H76" s="6"/>
      <c r="I76" s="6"/>
      <c r="J76" s="6"/>
      <c r="K76" s="15"/>
      <c r="L76" s="15"/>
      <c r="M76" s="6"/>
      <c r="N76" s="9"/>
      <c r="O76" s="10"/>
      <c r="P76" s="20"/>
      <c r="Q76" s="20"/>
      <c r="R76" s="20"/>
      <c r="S76" s="20" t="s">
        <v>4418</v>
      </c>
      <c r="T76" s="21" t="str">
        <f t="shared" si="11"/>
        <v>PLASTIK CEREMONY   6 X 25</v>
      </c>
      <c r="U76" s="17">
        <v>6</v>
      </c>
      <c r="V76" s="62">
        <f t="shared" si="13"/>
        <v>810</v>
      </c>
      <c r="W76" s="20"/>
      <c r="X76" s="20"/>
      <c r="Y76" s="20" t="str">
        <f t="shared" si="12"/>
        <v>PCS</v>
      </c>
    </row>
    <row r="77" spans="1:26">
      <c r="A77" s="4">
        <v>12</v>
      </c>
      <c r="B77" s="20" t="s">
        <v>699</v>
      </c>
      <c r="C77" s="5" t="s">
        <v>11</v>
      </c>
      <c r="D77" s="6">
        <v>139</v>
      </c>
      <c r="E77" s="7">
        <f>D77/45</f>
        <v>3.088888888888889</v>
      </c>
      <c r="F77" s="6">
        <v>187</v>
      </c>
      <c r="G77" s="6">
        <v>1</v>
      </c>
      <c r="H77" s="6">
        <v>145</v>
      </c>
      <c r="I77" s="6">
        <v>1</v>
      </c>
      <c r="J77" s="6" t="s">
        <v>505</v>
      </c>
      <c r="K77" s="15">
        <f>L77</f>
        <v>270</v>
      </c>
      <c r="L77" s="15">
        <f>N77*Z77</f>
        <v>270</v>
      </c>
      <c r="M77" s="6" t="s">
        <v>505</v>
      </c>
      <c r="N77" s="9">
        <f>VLOOKUP(B77,tb_januari,9,FALSE)</f>
        <v>6</v>
      </c>
      <c r="O77" s="10" t="s">
        <v>506</v>
      </c>
      <c r="P77" s="20"/>
      <c r="Q77" s="20"/>
      <c r="R77" s="20"/>
      <c r="S77" s="20" t="s">
        <v>1594</v>
      </c>
      <c r="T77" s="21" t="str">
        <f t="shared" si="11"/>
        <v xml:space="preserve">Duplek 2 jam 1000 bunga </v>
      </c>
      <c r="U77" s="17">
        <v>10</v>
      </c>
      <c r="V77" s="62">
        <f>$K$77*U77</f>
        <v>2700</v>
      </c>
      <c r="W77" s="20"/>
      <c r="X77" s="20"/>
      <c r="Y77" s="20" t="str">
        <f t="shared" si="12"/>
        <v>PCS</v>
      </c>
      <c r="Z77" s="20">
        <v>45</v>
      </c>
    </row>
    <row r="78" spans="1:26" hidden="1">
      <c r="A78" s="4"/>
      <c r="B78" s="4"/>
      <c r="C78" s="5"/>
      <c r="D78" s="6"/>
      <c r="E78" s="7"/>
      <c r="F78" s="6"/>
      <c r="G78" s="6"/>
      <c r="H78" s="6"/>
      <c r="I78" s="6"/>
      <c r="J78" s="6"/>
      <c r="K78" s="15"/>
      <c r="L78" s="15"/>
      <c r="M78" s="6"/>
      <c r="N78" s="9"/>
      <c r="O78" s="10"/>
      <c r="P78" s="20"/>
      <c r="Q78" s="20"/>
      <c r="R78" s="20"/>
      <c r="S78" s="20" t="s">
        <v>4384</v>
      </c>
      <c r="T78" s="21" t="str">
        <f t="shared" si="11"/>
        <v>PLASTIK 20 X 50</v>
      </c>
      <c r="U78" s="17">
        <v>1</v>
      </c>
      <c r="V78" s="62">
        <f t="shared" ref="V78:V83" si="14">$K$77*U78</f>
        <v>270</v>
      </c>
      <c r="W78" s="20"/>
      <c r="X78" s="20"/>
      <c r="Y78" s="20" t="str">
        <f t="shared" si="12"/>
        <v>PCS</v>
      </c>
    </row>
    <row r="79" spans="1:26" hidden="1">
      <c r="A79" s="4"/>
      <c r="B79" s="4"/>
      <c r="C79" s="5"/>
      <c r="D79" s="6"/>
      <c r="E79" s="7"/>
      <c r="F79" s="6"/>
      <c r="G79" s="6"/>
      <c r="H79" s="6"/>
      <c r="I79" s="6"/>
      <c r="J79" s="6"/>
      <c r="K79" s="15"/>
      <c r="L79" s="15"/>
      <c r="M79" s="6"/>
      <c r="N79" s="9"/>
      <c r="O79" s="10"/>
      <c r="P79" s="20"/>
      <c r="Q79" s="20"/>
      <c r="R79" s="20"/>
      <c r="S79" s="20" t="s">
        <v>3960</v>
      </c>
      <c r="T79" s="21" t="str">
        <f t="shared" si="11"/>
        <v>OP FULL AROMA   5 JAM 1000 BUNGA HERBAL</v>
      </c>
      <c r="U79" s="17">
        <v>0.17799999999999999</v>
      </c>
      <c r="V79" s="62">
        <f t="shared" si="14"/>
        <v>48.059999999999995</v>
      </c>
      <c r="W79" s="20"/>
      <c r="X79" s="20"/>
      <c r="Y79" s="20" t="str">
        <f t="shared" si="12"/>
        <v>KG</v>
      </c>
    </row>
    <row r="80" spans="1:26" hidden="1">
      <c r="A80" s="4"/>
      <c r="B80" s="4"/>
      <c r="C80" s="5"/>
      <c r="D80" s="6"/>
      <c r="E80" s="7"/>
      <c r="F80" s="6"/>
      <c r="G80" s="6"/>
      <c r="H80" s="6"/>
      <c r="I80" s="6"/>
      <c r="J80" s="6"/>
      <c r="K80" s="15"/>
      <c r="L80" s="15"/>
      <c r="M80" s="6"/>
      <c r="N80" s="9"/>
      <c r="O80" s="10"/>
      <c r="P80" s="20"/>
      <c r="Q80" s="20"/>
      <c r="R80" s="20"/>
      <c r="S80" s="20" t="s">
        <v>3735</v>
      </c>
      <c r="T80" s="21" t="str">
        <f t="shared" si="11"/>
        <v>ONGKOS CELUP KOTAK 2JH</v>
      </c>
      <c r="U80" s="17">
        <v>10</v>
      </c>
      <c r="V80" s="62">
        <f t="shared" si="14"/>
        <v>2700</v>
      </c>
      <c r="W80" s="20"/>
      <c r="X80" s="20"/>
      <c r="Y80" s="20" t="str">
        <f t="shared" si="12"/>
        <v>KG</v>
      </c>
    </row>
    <row r="81" spans="1:26" hidden="1">
      <c r="A81" s="4"/>
      <c r="B81" s="4"/>
      <c r="C81" s="5"/>
      <c r="D81" s="6"/>
      <c r="E81" s="7"/>
      <c r="F81" s="6"/>
      <c r="G81" s="6"/>
      <c r="H81" s="6"/>
      <c r="I81" s="6"/>
      <c r="J81" s="6"/>
      <c r="K81" s="15"/>
      <c r="L81" s="15"/>
      <c r="M81" s="6"/>
      <c r="N81" s="9"/>
      <c r="O81" s="10"/>
      <c r="P81" s="20"/>
      <c r="Q81" s="20"/>
      <c r="R81" s="20"/>
      <c r="S81" s="20" t="s">
        <v>3824</v>
      </c>
      <c r="T81" s="21" t="str">
        <f t="shared" si="11"/>
        <v>ONGKOS KEMAS KOTAK 2JH</v>
      </c>
      <c r="U81" s="17">
        <v>10</v>
      </c>
      <c r="V81" s="62">
        <f t="shared" si="14"/>
        <v>2700</v>
      </c>
      <c r="W81" s="20"/>
      <c r="X81" s="20"/>
      <c r="Y81" s="20" t="str">
        <f t="shared" si="12"/>
        <v>PACK</v>
      </c>
    </row>
    <row r="82" spans="1:26" hidden="1">
      <c r="A82" s="4"/>
      <c r="B82" s="4"/>
      <c r="C82" s="5"/>
      <c r="D82" s="6"/>
      <c r="E82" s="7"/>
      <c r="F82" s="6"/>
      <c r="G82" s="6"/>
      <c r="H82" s="6"/>
      <c r="I82" s="6"/>
      <c r="J82" s="6"/>
      <c r="K82" s="15"/>
      <c r="L82" s="15"/>
      <c r="M82" s="6"/>
      <c r="N82" s="9"/>
      <c r="O82" s="10"/>
      <c r="P82" s="20"/>
      <c r="Q82" s="20"/>
      <c r="R82" s="20"/>
      <c r="S82" s="20" t="s">
        <v>1322</v>
      </c>
      <c r="T82" s="21" t="str">
        <f t="shared" si="11"/>
        <v>DUPA 28 ATP PEKAT 2 JAM HERBAL</v>
      </c>
      <c r="U82" s="17">
        <v>0.21</v>
      </c>
      <c r="V82" s="62">
        <f t="shared" si="14"/>
        <v>56.699999999999996</v>
      </c>
      <c r="W82" s="20"/>
      <c r="X82" s="20"/>
      <c r="Y82" s="20" t="str">
        <f t="shared" si="12"/>
        <v>KG</v>
      </c>
    </row>
    <row r="83" spans="1:26" hidden="1">
      <c r="A83" s="4"/>
      <c r="B83" s="4"/>
      <c r="C83" s="5"/>
      <c r="D83" s="6"/>
      <c r="E83" s="7"/>
      <c r="F83" s="6"/>
      <c r="G83" s="6"/>
      <c r="H83" s="6"/>
      <c r="I83" s="6"/>
      <c r="J83" s="6"/>
      <c r="K83" s="15"/>
      <c r="L83" s="15"/>
      <c r="M83" s="6"/>
      <c r="N83" s="9"/>
      <c r="O83" s="10"/>
      <c r="P83" s="20"/>
      <c r="Q83" s="20"/>
      <c r="R83" s="20"/>
      <c r="S83" s="20" t="s">
        <v>4418</v>
      </c>
      <c r="T83" s="21" t="str">
        <f t="shared" si="11"/>
        <v>PLASTIK CEREMONY   6 X 25</v>
      </c>
      <c r="U83" s="17">
        <v>10</v>
      </c>
      <c r="V83" s="62">
        <f t="shared" si="14"/>
        <v>2700</v>
      </c>
      <c r="W83" s="20"/>
      <c r="X83" s="20"/>
      <c r="Y83" s="20" t="str">
        <f t="shared" si="12"/>
        <v>PCS</v>
      </c>
    </row>
    <row r="84" spans="1:26">
      <c r="A84" s="4">
        <v>13</v>
      </c>
      <c r="B84" s="20" t="s">
        <v>710</v>
      </c>
      <c r="C84" s="5" t="s">
        <v>12</v>
      </c>
      <c r="D84" s="6">
        <v>60</v>
      </c>
      <c r="E84" s="15">
        <f>D84/36</f>
        <v>1.6666666666666667</v>
      </c>
      <c r="F84" s="6">
        <v>122</v>
      </c>
      <c r="G84" s="6">
        <v>1</v>
      </c>
      <c r="H84" s="6">
        <v>22</v>
      </c>
      <c r="I84" s="6">
        <v>1</v>
      </c>
      <c r="J84" s="6" t="s">
        <v>505</v>
      </c>
      <c r="K84" s="15">
        <f>L84</f>
        <v>180</v>
      </c>
      <c r="L84" s="15">
        <f>N84*Z84</f>
        <v>180</v>
      </c>
      <c r="M84" s="6" t="s">
        <v>505</v>
      </c>
      <c r="N84" s="9">
        <f>VLOOKUP(B84,tb_januari,9,FALSE)</f>
        <v>5</v>
      </c>
      <c r="O84" s="10" t="s">
        <v>506</v>
      </c>
      <c r="P84" s="20"/>
      <c r="Q84" s="20"/>
      <c r="R84" s="20"/>
      <c r="S84" s="20" t="s">
        <v>1488</v>
      </c>
      <c r="T84" s="21" t="str">
        <f t="shared" si="11"/>
        <v>DUPA 39 ATP PEKAT 5 JAM HERBAL</v>
      </c>
      <c r="U84" s="17">
        <v>0.3</v>
      </c>
      <c r="V84" s="62">
        <f>$K$84*U84</f>
        <v>54</v>
      </c>
      <c r="W84" s="20"/>
      <c r="X84" s="20"/>
      <c r="Y84" s="20" t="str">
        <f t="shared" si="12"/>
        <v>KG</v>
      </c>
      <c r="Z84" s="20">
        <v>36</v>
      </c>
    </row>
    <row r="85" spans="1:26" hidden="1">
      <c r="A85" s="4"/>
      <c r="B85" s="4"/>
      <c r="C85" s="5"/>
      <c r="D85" s="6"/>
      <c r="E85" s="15"/>
      <c r="F85" s="6"/>
      <c r="G85" s="6"/>
      <c r="H85" s="6"/>
      <c r="I85" s="6"/>
      <c r="J85" s="6"/>
      <c r="K85" s="15"/>
      <c r="L85" s="15"/>
      <c r="M85" s="6"/>
      <c r="N85" s="9"/>
      <c r="O85" s="10"/>
      <c r="P85" s="20"/>
      <c r="Q85" s="20"/>
      <c r="R85" s="20"/>
      <c r="S85" s="20" t="s">
        <v>4411</v>
      </c>
      <c r="T85" s="21" t="str">
        <f t="shared" si="11"/>
        <v>PLASTIK 6 X 40</v>
      </c>
      <c r="U85" s="17">
        <v>6</v>
      </c>
      <c r="V85" s="62">
        <f t="shared" ref="V85:V89" si="15">$K$84*U85</f>
        <v>1080</v>
      </c>
      <c r="W85" s="20"/>
      <c r="X85" s="20"/>
      <c r="Y85" s="20" t="str">
        <f t="shared" si="12"/>
        <v>PCS</v>
      </c>
    </row>
    <row r="86" spans="1:26" hidden="1">
      <c r="A86" s="4"/>
      <c r="B86" s="4"/>
      <c r="C86" s="5"/>
      <c r="D86" s="6"/>
      <c r="E86" s="15"/>
      <c r="F86" s="6"/>
      <c r="G86" s="6"/>
      <c r="H86" s="6"/>
      <c r="I86" s="6"/>
      <c r="J86" s="6"/>
      <c r="K86" s="15"/>
      <c r="L86" s="15"/>
      <c r="M86" s="6"/>
      <c r="N86" s="9"/>
      <c r="O86" s="10"/>
      <c r="P86" s="20"/>
      <c r="Q86" s="20"/>
      <c r="R86" s="20"/>
      <c r="S86" s="20" t="s">
        <v>1533</v>
      </c>
      <c r="T86" s="21" t="str">
        <f t="shared" si="11"/>
        <v>DUPLEK CENDANA  5 JAM 1X6X41,3</v>
      </c>
      <c r="U86" s="17">
        <v>6</v>
      </c>
      <c r="V86" s="62">
        <f t="shared" si="15"/>
        <v>1080</v>
      </c>
      <c r="W86" s="20"/>
      <c r="X86" s="20"/>
      <c r="Y86" s="20" t="str">
        <f t="shared" si="12"/>
        <v>PCS</v>
      </c>
    </row>
    <row r="87" spans="1:26" hidden="1">
      <c r="A87" s="4"/>
      <c r="B87" s="4"/>
      <c r="C87" s="5"/>
      <c r="D87" s="6"/>
      <c r="E87" s="15"/>
      <c r="F87" s="6"/>
      <c r="G87" s="6"/>
      <c r="H87" s="6"/>
      <c r="I87" s="6"/>
      <c r="J87" s="6"/>
      <c r="K87" s="15"/>
      <c r="L87" s="15"/>
      <c r="M87" s="6"/>
      <c r="N87" s="9"/>
      <c r="O87" s="10"/>
      <c r="P87" s="20"/>
      <c r="Q87" s="20"/>
      <c r="R87" s="20"/>
      <c r="S87" s="20" t="s">
        <v>4384</v>
      </c>
      <c r="T87" s="21" t="str">
        <f t="shared" si="11"/>
        <v>PLASTIK 20 X 50</v>
      </c>
      <c r="U87" s="17">
        <v>1</v>
      </c>
      <c r="V87" s="62">
        <f t="shared" si="15"/>
        <v>180</v>
      </c>
      <c r="W87" s="20"/>
      <c r="X87" s="20"/>
      <c r="Y87" s="20" t="str">
        <f t="shared" si="12"/>
        <v>PCS</v>
      </c>
    </row>
    <row r="88" spans="1:26" hidden="1">
      <c r="A88" s="4"/>
      <c r="B88" s="4"/>
      <c r="C88" s="5"/>
      <c r="D88" s="6"/>
      <c r="E88" s="15"/>
      <c r="F88" s="6"/>
      <c r="G88" s="6"/>
      <c r="H88" s="6"/>
      <c r="I88" s="6"/>
      <c r="J88" s="6"/>
      <c r="K88" s="15"/>
      <c r="L88" s="15"/>
      <c r="M88" s="6"/>
      <c r="N88" s="9"/>
      <c r="O88" s="10"/>
      <c r="P88" s="20"/>
      <c r="Q88" s="20"/>
      <c r="R88" s="20"/>
      <c r="S88" s="20" t="s">
        <v>3962</v>
      </c>
      <c r="T88" s="21" t="str">
        <f t="shared" si="11"/>
        <v>OP FULL AROMA   5 JAM CENDANA</v>
      </c>
      <c r="U88" s="17">
        <v>0.26640000000000003</v>
      </c>
      <c r="V88" s="62">
        <f t="shared" si="15"/>
        <v>47.952000000000005</v>
      </c>
      <c r="W88" s="20"/>
      <c r="X88" s="20"/>
      <c r="Y88" s="20" t="str">
        <f t="shared" si="12"/>
        <v>KG</v>
      </c>
    </row>
    <row r="89" spans="1:26" hidden="1">
      <c r="A89" s="4"/>
      <c r="B89" s="4"/>
      <c r="C89" s="5"/>
      <c r="D89" s="6"/>
      <c r="E89" s="15"/>
      <c r="F89" s="6"/>
      <c r="G89" s="6"/>
      <c r="H89" s="6"/>
      <c r="I89" s="6"/>
      <c r="J89" s="6"/>
      <c r="K89" s="15"/>
      <c r="L89" s="15"/>
      <c r="M89" s="6"/>
      <c r="N89" s="9"/>
      <c r="O89" s="10"/>
      <c r="P89" s="20"/>
      <c r="Q89" s="20"/>
      <c r="R89" s="20"/>
      <c r="S89" s="20" t="s">
        <v>3826</v>
      </c>
      <c r="T89" s="21" t="str">
        <f t="shared" si="11"/>
        <v>ONGKOS KEMAS KOTAK 5J</v>
      </c>
      <c r="U89" s="17">
        <v>6</v>
      </c>
      <c r="V89" s="62">
        <f t="shared" si="15"/>
        <v>1080</v>
      </c>
      <c r="W89" s="20"/>
      <c r="X89" s="20"/>
      <c r="Y89" s="20" t="str">
        <f t="shared" si="12"/>
        <v>PCS</v>
      </c>
    </row>
    <row r="90" spans="1:26" hidden="1">
      <c r="A90" s="4"/>
      <c r="B90" s="4"/>
      <c r="C90" s="5"/>
      <c r="D90" s="6"/>
      <c r="E90" s="15"/>
      <c r="F90" s="6"/>
      <c r="G90" s="6"/>
      <c r="H90" s="6"/>
      <c r="I90" s="6"/>
      <c r="J90" s="6"/>
      <c r="K90" s="15"/>
      <c r="L90" s="15"/>
      <c r="M90" s="6"/>
      <c r="N90" s="9"/>
      <c r="O90" s="10"/>
      <c r="P90" s="20"/>
      <c r="Q90" s="20"/>
      <c r="R90" s="20"/>
      <c r="S90" s="20" t="s">
        <v>3737</v>
      </c>
      <c r="T90" s="21" t="str">
        <f t="shared" si="11"/>
        <v>ONGKOS CELUP KOTAK 5J</v>
      </c>
      <c r="U90" s="17">
        <v>6</v>
      </c>
      <c r="V90" s="62">
        <f>$K$84*U90</f>
        <v>1080</v>
      </c>
      <c r="W90" s="20"/>
      <c r="X90" s="20"/>
      <c r="Y90" s="20" t="str">
        <f t="shared" si="12"/>
        <v>KG</v>
      </c>
    </row>
    <row r="91" spans="1:26">
      <c r="A91" s="4">
        <v>14</v>
      </c>
      <c r="B91" s="20" t="s">
        <v>716</v>
      </c>
      <c r="C91" s="5" t="s">
        <v>14</v>
      </c>
      <c r="D91" s="6">
        <v>22</v>
      </c>
      <c r="E91" s="15">
        <f>D91/36</f>
        <v>0.61111111111111116</v>
      </c>
      <c r="F91" s="6">
        <v>118</v>
      </c>
      <c r="G91" s="6">
        <v>1</v>
      </c>
      <c r="H91" s="6">
        <v>17</v>
      </c>
      <c r="I91" s="6">
        <v>1</v>
      </c>
      <c r="J91" s="6" t="s">
        <v>505</v>
      </c>
      <c r="K91" s="15">
        <f>L91</f>
        <v>180</v>
      </c>
      <c r="L91" s="15">
        <f>N91*Z91</f>
        <v>180</v>
      </c>
      <c r="M91" s="6" t="s">
        <v>505</v>
      </c>
      <c r="N91" s="9">
        <f>VLOOKUP(B91,tb_januari,9,FALSE)</f>
        <v>5</v>
      </c>
      <c r="O91" s="10" t="s">
        <v>506</v>
      </c>
      <c r="P91" s="20"/>
      <c r="Q91" s="20"/>
      <c r="R91" s="20"/>
      <c r="S91" s="20" t="s">
        <v>1488</v>
      </c>
      <c r="T91" s="21" t="str">
        <f t="shared" si="11"/>
        <v>DUPA 39 ATP PEKAT 5 JAM HERBAL</v>
      </c>
      <c r="U91" s="17">
        <v>0.3</v>
      </c>
      <c r="V91" s="62">
        <f>$K$91*U91</f>
        <v>54</v>
      </c>
      <c r="W91" s="20"/>
      <c r="X91" s="20"/>
      <c r="Y91" s="20" t="str">
        <f t="shared" si="12"/>
        <v>KG</v>
      </c>
      <c r="Z91" s="20">
        <v>36</v>
      </c>
    </row>
    <row r="92" spans="1:26" hidden="1">
      <c r="A92" s="4"/>
      <c r="B92" s="4"/>
      <c r="C92" s="5"/>
      <c r="D92" s="6"/>
      <c r="E92" s="15"/>
      <c r="F92" s="6"/>
      <c r="G92" s="6"/>
      <c r="H92" s="6"/>
      <c r="I92" s="6"/>
      <c r="J92" s="6"/>
      <c r="K92" s="15"/>
      <c r="L92" s="15"/>
      <c r="M92" s="6"/>
      <c r="N92" s="9"/>
      <c r="O92" s="10"/>
      <c r="P92" s="20"/>
      <c r="Q92" s="20"/>
      <c r="R92" s="20"/>
      <c r="S92" s="20" t="s">
        <v>4411</v>
      </c>
      <c r="T92" s="21" t="str">
        <f t="shared" si="11"/>
        <v>PLASTIK 6 X 40</v>
      </c>
      <c r="U92" s="17">
        <v>6</v>
      </c>
      <c r="V92" s="62">
        <f>$K$91*U92</f>
        <v>1080</v>
      </c>
      <c r="W92" s="20"/>
      <c r="X92" s="20"/>
      <c r="Y92" s="20" t="str">
        <f t="shared" si="12"/>
        <v>PCS</v>
      </c>
    </row>
    <row r="93" spans="1:26" hidden="1">
      <c r="A93" s="4"/>
      <c r="B93" s="4"/>
      <c r="C93" s="5"/>
      <c r="D93" s="6"/>
      <c r="E93" s="15"/>
      <c r="F93" s="6"/>
      <c r="G93" s="6"/>
      <c r="H93" s="6"/>
      <c r="I93" s="6"/>
      <c r="J93" s="6"/>
      <c r="K93" s="15"/>
      <c r="L93" s="15"/>
      <c r="M93" s="6"/>
      <c r="N93" s="9"/>
      <c r="O93" s="10"/>
      <c r="P93" s="20"/>
      <c r="Q93" s="20"/>
      <c r="R93" s="20"/>
      <c r="S93" s="20" t="s">
        <v>1574</v>
      </c>
      <c r="T93" s="21" t="str">
        <f t="shared" si="11"/>
        <v>DUPLEK SARI MADHU 5 JAM 1X6X41,3</v>
      </c>
      <c r="U93" s="17">
        <v>6</v>
      </c>
      <c r="V93" s="62">
        <f t="shared" ref="V93:V97" si="16">$K$91*U93</f>
        <v>1080</v>
      </c>
      <c r="W93" s="20"/>
      <c r="X93" s="20"/>
      <c r="Y93" s="20" t="str">
        <f t="shared" si="12"/>
        <v>PCS</v>
      </c>
    </row>
    <row r="94" spans="1:26" hidden="1">
      <c r="A94" s="4"/>
      <c r="B94" s="4"/>
      <c r="C94" s="5"/>
      <c r="D94" s="6"/>
      <c r="E94" s="15"/>
      <c r="F94" s="6"/>
      <c r="G94" s="6"/>
      <c r="H94" s="6"/>
      <c r="I94" s="6"/>
      <c r="J94" s="6"/>
      <c r="K94" s="15"/>
      <c r="L94" s="15"/>
      <c r="M94" s="6"/>
      <c r="N94" s="9"/>
      <c r="O94" s="10"/>
      <c r="P94" s="20"/>
      <c r="Q94" s="20"/>
      <c r="R94" s="20"/>
      <c r="S94" s="20" t="s">
        <v>4384</v>
      </c>
      <c r="T94" s="21" t="str">
        <f t="shared" si="11"/>
        <v>PLASTIK 20 X 50</v>
      </c>
      <c r="U94" s="17">
        <v>1</v>
      </c>
      <c r="V94" s="62">
        <f t="shared" si="16"/>
        <v>180</v>
      </c>
      <c r="W94" s="20"/>
      <c r="X94" s="20"/>
      <c r="Y94" s="20" t="str">
        <f t="shared" si="12"/>
        <v>PCS</v>
      </c>
    </row>
    <row r="95" spans="1:26" hidden="1">
      <c r="A95" s="4"/>
      <c r="B95" s="4"/>
      <c r="C95" s="5"/>
      <c r="D95" s="6"/>
      <c r="E95" s="15"/>
      <c r="F95" s="6"/>
      <c r="G95" s="6"/>
      <c r="H95" s="6"/>
      <c r="I95" s="6"/>
      <c r="J95" s="6"/>
      <c r="K95" s="15"/>
      <c r="L95" s="15"/>
      <c r="M95" s="6"/>
      <c r="N95" s="9"/>
      <c r="O95" s="10"/>
      <c r="P95" s="20"/>
      <c r="Q95" s="20"/>
      <c r="R95" s="20"/>
      <c r="S95" s="20" t="s">
        <v>3964</v>
      </c>
      <c r="T95" s="21" t="str">
        <f t="shared" si="11"/>
        <v>OP FULL AROMA   5 JAM SARI MADHU</v>
      </c>
      <c r="U95" s="17">
        <v>0.26640000000000003</v>
      </c>
      <c r="V95" s="62">
        <f t="shared" si="16"/>
        <v>47.952000000000005</v>
      </c>
      <c r="W95" s="20"/>
      <c r="X95" s="20"/>
      <c r="Y95" s="20" t="str">
        <f t="shared" si="12"/>
        <v>KG</v>
      </c>
    </row>
    <row r="96" spans="1:26" hidden="1">
      <c r="A96" s="4"/>
      <c r="B96" s="4"/>
      <c r="C96" s="5"/>
      <c r="D96" s="6"/>
      <c r="E96" s="15"/>
      <c r="F96" s="6"/>
      <c r="G96" s="6"/>
      <c r="H96" s="6"/>
      <c r="I96" s="6"/>
      <c r="J96" s="6"/>
      <c r="K96" s="15"/>
      <c r="L96" s="15"/>
      <c r="M96" s="6"/>
      <c r="N96" s="9"/>
      <c r="O96" s="10"/>
      <c r="P96" s="20"/>
      <c r="Q96" s="20"/>
      <c r="R96" s="20"/>
      <c r="S96" s="20" t="s">
        <v>3826</v>
      </c>
      <c r="T96" s="21" t="str">
        <f t="shared" si="11"/>
        <v>ONGKOS KEMAS KOTAK 5J</v>
      </c>
      <c r="U96" s="17">
        <v>6</v>
      </c>
      <c r="V96" s="62">
        <f t="shared" si="16"/>
        <v>1080</v>
      </c>
      <c r="W96" s="20"/>
      <c r="X96" s="20"/>
      <c r="Y96" s="20" t="str">
        <f t="shared" si="12"/>
        <v>PCS</v>
      </c>
    </row>
    <row r="97" spans="1:26" hidden="1">
      <c r="A97" s="4"/>
      <c r="B97" s="4"/>
      <c r="C97" s="5"/>
      <c r="D97" s="6"/>
      <c r="E97" s="15"/>
      <c r="F97" s="6"/>
      <c r="G97" s="6"/>
      <c r="H97" s="6"/>
      <c r="I97" s="6"/>
      <c r="J97" s="6"/>
      <c r="K97" s="15"/>
      <c r="L97" s="15"/>
      <c r="M97" s="6"/>
      <c r="N97" s="9"/>
      <c r="O97" s="10"/>
      <c r="P97" s="20"/>
      <c r="Q97" s="20"/>
      <c r="R97" s="20"/>
      <c r="S97" s="20" t="s">
        <v>3737</v>
      </c>
      <c r="T97" s="21" t="str">
        <f t="shared" si="11"/>
        <v>ONGKOS CELUP KOTAK 5J</v>
      </c>
      <c r="U97" s="17">
        <v>6</v>
      </c>
      <c r="V97" s="62">
        <f t="shared" si="16"/>
        <v>1080</v>
      </c>
      <c r="W97" s="20"/>
      <c r="X97" s="20"/>
      <c r="Y97" s="20" t="str">
        <f t="shared" si="12"/>
        <v>KG</v>
      </c>
    </row>
    <row r="98" spans="1:26">
      <c r="A98" s="4">
        <v>15</v>
      </c>
      <c r="B98" s="20" t="s">
        <v>719</v>
      </c>
      <c r="C98" s="5" t="s">
        <v>15</v>
      </c>
      <c r="D98" s="6">
        <v>120</v>
      </c>
      <c r="E98" s="15">
        <f>D98/36</f>
        <v>3.3333333333333335</v>
      </c>
      <c r="F98" s="6">
        <v>141</v>
      </c>
      <c r="G98" s="6">
        <v>1</v>
      </c>
      <c r="H98" s="6">
        <v>27</v>
      </c>
      <c r="I98" s="6">
        <v>1</v>
      </c>
      <c r="J98" s="6" t="s">
        <v>505</v>
      </c>
      <c r="K98" s="15">
        <f>L98</f>
        <v>180</v>
      </c>
      <c r="L98" s="15">
        <f>N98*Z98</f>
        <v>180</v>
      </c>
      <c r="M98" s="6" t="s">
        <v>505</v>
      </c>
      <c r="N98" s="9">
        <f>VLOOKUP(B98,tb_januari,9,FALSE)</f>
        <v>5</v>
      </c>
      <c r="O98" s="10" t="s">
        <v>506</v>
      </c>
      <c r="P98" s="20"/>
      <c r="Q98" s="20"/>
      <c r="R98" s="20"/>
      <c r="S98" s="20" t="s">
        <v>4411</v>
      </c>
      <c r="T98" s="21" t="str">
        <f t="shared" si="11"/>
        <v>PLASTIK 6 X 40</v>
      </c>
      <c r="U98" s="17">
        <v>6</v>
      </c>
      <c r="V98" s="62">
        <f>$K$98*U98</f>
        <v>1080</v>
      </c>
      <c r="W98" s="20"/>
      <c r="X98" s="20"/>
      <c r="Y98" s="20" t="str">
        <f t="shared" si="12"/>
        <v>PCS</v>
      </c>
      <c r="Z98" s="20">
        <v>36</v>
      </c>
    </row>
    <row r="99" spans="1:26" hidden="1">
      <c r="A99" s="4"/>
      <c r="B99" s="4"/>
      <c r="C99" s="5"/>
      <c r="D99" s="6"/>
      <c r="E99" s="15"/>
      <c r="F99" s="6"/>
      <c r="G99" s="6"/>
      <c r="H99" s="6"/>
      <c r="I99" s="6"/>
      <c r="J99" s="6"/>
      <c r="K99" s="15"/>
      <c r="L99" s="15"/>
      <c r="M99" s="6"/>
      <c r="N99" s="9"/>
      <c r="O99" s="10"/>
      <c r="P99" s="20"/>
      <c r="Q99" s="20"/>
      <c r="R99" s="20"/>
      <c r="S99" s="20" t="s">
        <v>1582</v>
      </c>
      <c r="T99" s="21" t="str">
        <f t="shared" si="11"/>
        <v>DUPLEK SEKAR SARI 5 JAM  1X6X41,3</v>
      </c>
      <c r="U99" s="17">
        <v>6</v>
      </c>
      <c r="V99" s="62">
        <f t="shared" ref="V99:V103" si="17">$K$98*U99</f>
        <v>1080</v>
      </c>
      <c r="W99" s="20"/>
      <c r="X99" s="20"/>
      <c r="Y99" s="20" t="str">
        <f t="shared" si="12"/>
        <v>PCS</v>
      </c>
    </row>
    <row r="100" spans="1:26" hidden="1">
      <c r="A100" s="4"/>
      <c r="B100" s="4"/>
      <c r="C100" s="5"/>
      <c r="D100" s="6"/>
      <c r="E100" s="15"/>
      <c r="F100" s="6"/>
      <c r="G100" s="6"/>
      <c r="H100" s="6"/>
      <c r="I100" s="6"/>
      <c r="J100" s="6"/>
      <c r="K100" s="15"/>
      <c r="L100" s="15"/>
      <c r="M100" s="6"/>
      <c r="N100" s="9"/>
      <c r="O100" s="10"/>
      <c r="P100" s="20"/>
      <c r="Q100" s="20"/>
      <c r="R100" s="20"/>
      <c r="S100" s="20" t="s">
        <v>4384</v>
      </c>
      <c r="T100" s="21" t="str">
        <f t="shared" si="11"/>
        <v>PLASTIK 20 X 50</v>
      </c>
      <c r="U100" s="17">
        <v>1</v>
      </c>
      <c r="V100" s="62">
        <f t="shared" si="17"/>
        <v>180</v>
      </c>
      <c r="W100" s="20"/>
      <c r="X100" s="20"/>
      <c r="Y100" s="20" t="str">
        <f t="shared" si="12"/>
        <v>PCS</v>
      </c>
    </row>
    <row r="101" spans="1:26" hidden="1">
      <c r="A101" s="4"/>
      <c r="B101" s="4"/>
      <c r="C101" s="5"/>
      <c r="D101" s="6"/>
      <c r="E101" s="15"/>
      <c r="F101" s="6"/>
      <c r="G101" s="6"/>
      <c r="H101" s="6"/>
      <c r="I101" s="6"/>
      <c r="J101" s="6"/>
      <c r="K101" s="15"/>
      <c r="L101" s="15"/>
      <c r="M101" s="6"/>
      <c r="N101" s="9"/>
      <c r="O101" s="10"/>
      <c r="P101" s="20"/>
      <c r="Q101" s="20"/>
      <c r="R101" s="20"/>
      <c r="S101" s="20" t="s">
        <v>3968</v>
      </c>
      <c r="T101" s="21" t="str">
        <f t="shared" si="11"/>
        <v>OP FULL AROMA   5 JAM SEKAR SARI</v>
      </c>
      <c r="U101" s="17">
        <v>0.26640000000000003</v>
      </c>
      <c r="V101" s="62">
        <f t="shared" si="17"/>
        <v>47.952000000000005</v>
      </c>
      <c r="W101" s="20"/>
      <c r="X101" s="20"/>
      <c r="Y101" s="20" t="str">
        <f t="shared" si="12"/>
        <v>KG</v>
      </c>
    </row>
    <row r="102" spans="1:26" hidden="1">
      <c r="A102" s="4"/>
      <c r="B102" s="4"/>
      <c r="C102" s="5"/>
      <c r="D102" s="6"/>
      <c r="E102" s="15"/>
      <c r="F102" s="6"/>
      <c r="G102" s="6"/>
      <c r="H102" s="6"/>
      <c r="I102" s="6"/>
      <c r="J102" s="6"/>
      <c r="K102" s="15"/>
      <c r="L102" s="15"/>
      <c r="M102" s="6"/>
      <c r="N102" s="9"/>
      <c r="O102" s="10"/>
      <c r="P102" s="20"/>
      <c r="Q102" s="20"/>
      <c r="R102" s="20"/>
      <c r="S102" s="20" t="s">
        <v>3826</v>
      </c>
      <c r="T102" s="21" t="str">
        <f t="shared" si="11"/>
        <v>ONGKOS KEMAS KOTAK 5J</v>
      </c>
      <c r="U102" s="17">
        <v>6</v>
      </c>
      <c r="V102" s="62">
        <f t="shared" si="17"/>
        <v>1080</v>
      </c>
      <c r="W102" s="20"/>
      <c r="X102" s="20"/>
      <c r="Y102" s="20" t="str">
        <f t="shared" si="12"/>
        <v>PCS</v>
      </c>
    </row>
    <row r="103" spans="1:26" hidden="1">
      <c r="A103" s="4"/>
      <c r="B103" s="4"/>
      <c r="C103" s="5"/>
      <c r="D103" s="6"/>
      <c r="E103" s="15"/>
      <c r="F103" s="6"/>
      <c r="G103" s="6"/>
      <c r="H103" s="6"/>
      <c r="I103" s="6"/>
      <c r="J103" s="6"/>
      <c r="K103" s="15"/>
      <c r="L103" s="15"/>
      <c r="M103" s="6"/>
      <c r="N103" s="9"/>
      <c r="O103" s="10"/>
      <c r="P103" s="20"/>
      <c r="Q103" s="20"/>
      <c r="R103" s="20"/>
      <c r="S103" s="20" t="s">
        <v>1488</v>
      </c>
      <c r="T103" s="21" t="str">
        <f t="shared" si="11"/>
        <v>DUPA 39 ATP PEKAT 5 JAM HERBAL</v>
      </c>
      <c r="U103" s="17">
        <v>0.3</v>
      </c>
      <c r="V103" s="62">
        <f t="shared" si="17"/>
        <v>54</v>
      </c>
      <c r="W103" s="20"/>
      <c r="X103" s="20"/>
      <c r="Y103" s="20" t="str">
        <f t="shared" si="12"/>
        <v>KG</v>
      </c>
    </row>
    <row r="104" spans="1:26" hidden="1">
      <c r="A104" s="4"/>
      <c r="B104" s="4"/>
      <c r="C104" s="5"/>
      <c r="D104" s="6"/>
      <c r="E104" s="15"/>
      <c r="F104" s="6"/>
      <c r="G104" s="6"/>
      <c r="H104" s="6"/>
      <c r="I104" s="6"/>
      <c r="J104" s="6"/>
      <c r="K104" s="15"/>
      <c r="L104" s="15"/>
      <c r="M104" s="6"/>
      <c r="N104" s="9"/>
      <c r="O104" s="10"/>
      <c r="P104" s="20"/>
      <c r="Q104" s="20"/>
      <c r="R104" s="20"/>
      <c r="S104" s="20" t="s">
        <v>3737</v>
      </c>
      <c r="T104" s="21" t="str">
        <f t="shared" si="11"/>
        <v>ONGKOS CELUP KOTAK 5J</v>
      </c>
      <c r="U104" s="17">
        <v>6</v>
      </c>
      <c r="V104" s="62">
        <f>$K$98*U104</f>
        <v>1080</v>
      </c>
      <c r="W104" s="20"/>
      <c r="X104" s="20"/>
      <c r="Y104" s="20" t="str">
        <f t="shared" si="12"/>
        <v>KG</v>
      </c>
    </row>
    <row r="105" spans="1:26">
      <c r="A105" s="4">
        <v>16</v>
      </c>
      <c r="B105" s="20" t="s">
        <v>713</v>
      </c>
      <c r="C105" s="5" t="s">
        <v>13</v>
      </c>
      <c r="D105" s="6">
        <v>79</v>
      </c>
      <c r="E105" s="15">
        <f>D105/27</f>
        <v>2.925925925925926</v>
      </c>
      <c r="F105" s="6">
        <v>150</v>
      </c>
      <c r="G105" s="6">
        <v>1</v>
      </c>
      <c r="H105" s="6">
        <v>133</v>
      </c>
      <c r="I105" s="6">
        <v>1</v>
      </c>
      <c r="J105" s="6" t="s">
        <v>505</v>
      </c>
      <c r="K105" s="15">
        <f>L105</f>
        <v>270</v>
      </c>
      <c r="L105" s="15">
        <f>N105*Z105</f>
        <v>270</v>
      </c>
      <c r="M105" s="6" t="s">
        <v>505</v>
      </c>
      <c r="N105" s="9">
        <f>VLOOKUP(B105,tb_januari,9,FALSE)</f>
        <v>10</v>
      </c>
      <c r="O105" s="10" t="s">
        <v>506</v>
      </c>
      <c r="P105" s="20"/>
      <c r="Q105" s="20"/>
      <c r="R105" s="20"/>
      <c r="S105" s="20" t="s">
        <v>1488</v>
      </c>
      <c r="T105" s="21" t="str">
        <f t="shared" si="11"/>
        <v>DUPA 39 ATP PEKAT 5 JAM HERBAL</v>
      </c>
      <c r="U105" s="17">
        <v>0.5</v>
      </c>
      <c r="V105" s="62">
        <f>$K$105*U105</f>
        <v>135</v>
      </c>
      <c r="W105" s="20"/>
      <c r="X105" s="20"/>
      <c r="Y105" s="20" t="str">
        <f t="shared" si="12"/>
        <v>KG</v>
      </c>
      <c r="Z105" s="20">
        <v>27</v>
      </c>
    </row>
    <row r="106" spans="1:26" hidden="1">
      <c r="A106" s="4"/>
      <c r="B106" s="4"/>
      <c r="C106" s="5"/>
      <c r="D106" s="6"/>
      <c r="E106" s="15"/>
      <c r="F106" s="6"/>
      <c r="G106" s="6"/>
      <c r="H106" s="6"/>
      <c r="I106" s="6"/>
      <c r="J106" s="6"/>
      <c r="K106" s="15"/>
      <c r="L106" s="15"/>
      <c r="M106" s="6"/>
      <c r="N106" s="9"/>
      <c r="O106" s="10"/>
      <c r="P106" s="20"/>
      <c r="Q106" s="20"/>
      <c r="R106" s="20"/>
      <c r="S106" s="20" t="s">
        <v>4411</v>
      </c>
      <c r="T106" s="21" t="str">
        <f t="shared" si="11"/>
        <v>PLASTIK 6 X 40</v>
      </c>
      <c r="U106" s="17">
        <v>10</v>
      </c>
      <c r="V106" s="62">
        <f t="shared" ref="V106:V111" si="18">$K$105*U106</f>
        <v>2700</v>
      </c>
      <c r="W106" s="20"/>
      <c r="X106" s="20"/>
      <c r="Y106" s="20" t="str">
        <f t="shared" si="12"/>
        <v>PCS</v>
      </c>
    </row>
    <row r="107" spans="1:26" hidden="1">
      <c r="A107" s="4"/>
      <c r="B107" s="4"/>
      <c r="C107" s="5"/>
      <c r="D107" s="6"/>
      <c r="E107" s="15"/>
      <c r="F107" s="6"/>
      <c r="G107" s="6"/>
      <c r="H107" s="6"/>
      <c r="I107" s="6"/>
      <c r="J107" s="6"/>
      <c r="K107" s="15"/>
      <c r="L107" s="15"/>
      <c r="M107" s="6"/>
      <c r="N107" s="9"/>
      <c r="O107" s="10"/>
      <c r="P107" s="20"/>
      <c r="Q107" s="20"/>
      <c r="R107" s="20"/>
      <c r="S107" s="20" t="s">
        <v>5186</v>
      </c>
      <c r="T107" s="21" t="str">
        <f t="shared" si="11"/>
        <v xml:space="preserve">duplek 5 jam cendana sydni </v>
      </c>
      <c r="U107" s="17">
        <v>10</v>
      </c>
      <c r="V107" s="62">
        <f t="shared" si="18"/>
        <v>2700</v>
      </c>
      <c r="W107" s="20"/>
      <c r="X107" s="20"/>
      <c r="Y107" s="20" t="str">
        <f t="shared" si="12"/>
        <v>PCS</v>
      </c>
    </row>
    <row r="108" spans="1:26" hidden="1">
      <c r="A108" s="4"/>
      <c r="B108" s="4"/>
      <c r="C108" s="5"/>
      <c r="D108" s="6"/>
      <c r="E108" s="15"/>
      <c r="F108" s="6"/>
      <c r="G108" s="6"/>
      <c r="H108" s="6"/>
      <c r="I108" s="6"/>
      <c r="J108" s="6"/>
      <c r="K108" s="15"/>
      <c r="L108" s="15"/>
      <c r="M108" s="6"/>
      <c r="N108" s="9"/>
      <c r="O108" s="10"/>
      <c r="P108" s="20"/>
      <c r="Q108" s="20"/>
      <c r="R108" s="20"/>
      <c r="S108" s="20" t="s">
        <v>4384</v>
      </c>
      <c r="T108" s="21" t="str">
        <f t="shared" si="11"/>
        <v>PLASTIK 20 X 50</v>
      </c>
      <c r="U108" s="17">
        <v>1</v>
      </c>
      <c r="V108" s="62">
        <f t="shared" si="18"/>
        <v>270</v>
      </c>
      <c r="W108" s="20"/>
      <c r="X108" s="20"/>
      <c r="Y108" s="20" t="str">
        <f t="shared" si="12"/>
        <v>PCS</v>
      </c>
    </row>
    <row r="109" spans="1:26" hidden="1">
      <c r="A109" s="4"/>
      <c r="B109" s="4"/>
      <c r="C109" s="5"/>
      <c r="D109" s="6"/>
      <c r="E109" s="15"/>
      <c r="F109" s="6"/>
      <c r="G109" s="6"/>
      <c r="H109" s="6"/>
      <c r="I109" s="6"/>
      <c r="J109" s="6"/>
      <c r="K109" s="15"/>
      <c r="L109" s="15"/>
      <c r="M109" s="6"/>
      <c r="N109" s="9"/>
      <c r="O109" s="10"/>
      <c r="P109" s="20"/>
      <c r="Q109" s="20"/>
      <c r="R109" s="20"/>
      <c r="S109" s="20" t="s">
        <v>3966</v>
      </c>
      <c r="T109" s="21" t="str">
        <f t="shared" si="11"/>
        <v>OP FULL AROMA   5 JAM SEDNEY</v>
      </c>
      <c r="U109" s="17">
        <v>0.44</v>
      </c>
      <c r="V109" s="62">
        <f t="shared" si="18"/>
        <v>118.8</v>
      </c>
      <c r="W109" s="20"/>
      <c r="X109" s="20"/>
      <c r="Y109" s="20" t="str">
        <f t="shared" si="12"/>
        <v>KG</v>
      </c>
    </row>
    <row r="110" spans="1:26" hidden="1">
      <c r="A110" s="4"/>
      <c r="B110" s="4"/>
      <c r="C110" s="5"/>
      <c r="D110" s="6"/>
      <c r="E110" s="15"/>
      <c r="F110" s="6"/>
      <c r="G110" s="6"/>
      <c r="H110" s="6"/>
      <c r="I110" s="6"/>
      <c r="J110" s="6"/>
      <c r="K110" s="15"/>
      <c r="L110" s="15"/>
      <c r="M110" s="6"/>
      <c r="N110" s="9"/>
      <c r="O110" s="10"/>
      <c r="P110" s="20"/>
      <c r="Q110" s="20"/>
      <c r="R110" s="20"/>
      <c r="S110" s="20" t="s">
        <v>3828</v>
      </c>
      <c r="T110" s="21" t="str">
        <f t="shared" si="11"/>
        <v>ONGKOS KEMAS KOTAK 5JH</v>
      </c>
      <c r="U110" s="17">
        <v>10</v>
      </c>
      <c r="V110" s="62">
        <f t="shared" si="18"/>
        <v>2700</v>
      </c>
      <c r="W110" s="20"/>
      <c r="X110" s="20"/>
      <c r="Y110" s="20" t="str">
        <f t="shared" si="12"/>
        <v>PCS</v>
      </c>
    </row>
    <row r="111" spans="1:26" hidden="1">
      <c r="A111" s="4"/>
      <c r="B111" s="4"/>
      <c r="C111" s="5"/>
      <c r="D111" s="6"/>
      <c r="E111" s="15"/>
      <c r="F111" s="6"/>
      <c r="G111" s="6"/>
      <c r="H111" s="6"/>
      <c r="I111" s="6"/>
      <c r="J111" s="6"/>
      <c r="K111" s="15"/>
      <c r="L111" s="15"/>
      <c r="M111" s="6"/>
      <c r="N111" s="9"/>
      <c r="O111" s="10"/>
      <c r="P111" s="20"/>
      <c r="Q111" s="20"/>
      <c r="R111" s="20"/>
      <c r="S111" s="20" t="s">
        <v>3739</v>
      </c>
      <c r="T111" s="21" t="str">
        <f t="shared" si="11"/>
        <v>ONGKOS CELUP KOTAK 5JH</v>
      </c>
      <c r="U111" s="17">
        <v>10</v>
      </c>
      <c r="V111" s="62">
        <f t="shared" si="18"/>
        <v>2700</v>
      </c>
      <c r="W111" s="20"/>
      <c r="X111" s="20"/>
      <c r="Y111" s="20" t="str">
        <f t="shared" si="12"/>
        <v>KG</v>
      </c>
    </row>
    <row r="112" spans="1:26">
      <c r="A112" s="4">
        <v>17</v>
      </c>
      <c r="B112" s="20" t="s">
        <v>722</v>
      </c>
      <c r="C112" s="5" t="s">
        <v>16</v>
      </c>
      <c r="D112" s="6">
        <v>104</v>
      </c>
      <c r="E112" s="15">
        <f>D112/72</f>
        <v>1.4444444444444444</v>
      </c>
      <c r="F112" s="6">
        <v>100</v>
      </c>
      <c r="G112" s="6">
        <v>1</v>
      </c>
      <c r="H112" s="6">
        <v>109</v>
      </c>
      <c r="I112" s="6">
        <v>1</v>
      </c>
      <c r="J112" s="6" t="s">
        <v>505</v>
      </c>
      <c r="K112" s="15">
        <f>L112</f>
        <v>270</v>
      </c>
      <c r="L112" s="15">
        <f>N112*Z112</f>
        <v>270</v>
      </c>
      <c r="M112" s="6" t="s">
        <v>505</v>
      </c>
      <c r="N112" s="9">
        <f>VLOOKUP(B112,tb_januari,9,FALSE)</f>
        <v>10</v>
      </c>
      <c r="O112" s="10" t="s">
        <v>506</v>
      </c>
      <c r="P112" s="20"/>
      <c r="Q112" s="20"/>
      <c r="R112" s="20"/>
      <c r="S112" s="20" t="s">
        <v>1488</v>
      </c>
      <c r="T112" s="21" t="str">
        <f t="shared" si="11"/>
        <v>DUPA 39 ATP PEKAT 5 JAM HERBAL</v>
      </c>
      <c r="U112" s="17">
        <v>0.5</v>
      </c>
      <c r="V112" s="62">
        <f>$K$112*U112</f>
        <v>135</v>
      </c>
      <c r="W112" s="20"/>
      <c r="X112" s="20"/>
      <c r="Y112" s="20" t="str">
        <f t="shared" si="12"/>
        <v>KG</v>
      </c>
      <c r="Z112" s="20">
        <v>27</v>
      </c>
    </row>
    <row r="113" spans="1:26" hidden="1">
      <c r="A113" s="4"/>
      <c r="B113" s="4"/>
      <c r="C113" s="5"/>
      <c r="D113" s="6"/>
      <c r="E113" s="15"/>
      <c r="F113" s="6"/>
      <c r="G113" s="6"/>
      <c r="H113" s="6"/>
      <c r="I113" s="6"/>
      <c r="J113" s="6"/>
      <c r="K113" s="15"/>
      <c r="L113" s="15"/>
      <c r="M113" s="6"/>
      <c r="N113" s="9"/>
      <c r="O113" s="10"/>
      <c r="P113" s="20"/>
      <c r="Q113" s="20"/>
      <c r="R113" s="20"/>
      <c r="S113" s="20" t="s">
        <v>4411</v>
      </c>
      <c r="T113" s="21" t="str">
        <f t="shared" si="11"/>
        <v>PLASTIK 6 X 40</v>
      </c>
      <c r="U113" s="17">
        <v>10</v>
      </c>
      <c r="V113" s="62">
        <f t="shared" ref="V113:V118" si="19">$K$112*U113</f>
        <v>2700</v>
      </c>
      <c r="W113" s="20"/>
      <c r="X113" s="20"/>
      <c r="Y113" s="20" t="str">
        <f t="shared" si="12"/>
        <v>PCS</v>
      </c>
    </row>
    <row r="114" spans="1:26" hidden="1">
      <c r="A114" s="4"/>
      <c r="B114" s="4"/>
      <c r="C114" s="5"/>
      <c r="D114" s="6"/>
      <c r="E114" s="15"/>
      <c r="F114" s="6"/>
      <c r="G114" s="6"/>
      <c r="H114" s="6"/>
      <c r="I114" s="6"/>
      <c r="J114" s="6"/>
      <c r="K114" s="15"/>
      <c r="L114" s="15"/>
      <c r="M114" s="6"/>
      <c r="N114" s="9"/>
      <c r="O114" s="10"/>
      <c r="P114" s="20"/>
      <c r="Q114" s="20"/>
      <c r="R114" s="20"/>
      <c r="S114" s="20" t="s">
        <v>1597</v>
      </c>
      <c r="T114" s="21" t="str">
        <f t="shared" si="11"/>
        <v xml:space="preserve">Duplek 5 jam 1000 bunga </v>
      </c>
      <c r="U114" s="17">
        <v>10</v>
      </c>
      <c r="V114" s="62">
        <f t="shared" si="19"/>
        <v>2700</v>
      </c>
      <c r="W114" s="20"/>
      <c r="X114" s="20"/>
      <c r="Y114" s="20" t="str">
        <f t="shared" si="12"/>
        <v>PCS</v>
      </c>
    </row>
    <row r="115" spans="1:26" hidden="1">
      <c r="A115" s="4"/>
      <c r="B115" s="4"/>
      <c r="C115" s="5"/>
      <c r="D115" s="6"/>
      <c r="E115" s="15"/>
      <c r="F115" s="6"/>
      <c r="G115" s="6"/>
      <c r="H115" s="6"/>
      <c r="I115" s="6"/>
      <c r="J115" s="6"/>
      <c r="K115" s="15"/>
      <c r="L115" s="15"/>
      <c r="M115" s="6"/>
      <c r="N115" s="9"/>
      <c r="O115" s="10"/>
      <c r="P115" s="20"/>
      <c r="Q115" s="20"/>
      <c r="R115" s="20"/>
      <c r="S115" s="20" t="s">
        <v>4384</v>
      </c>
      <c r="T115" s="21" t="str">
        <f t="shared" si="11"/>
        <v>PLASTIK 20 X 50</v>
      </c>
      <c r="U115" s="17">
        <v>1</v>
      </c>
      <c r="V115" s="62">
        <f t="shared" si="19"/>
        <v>270</v>
      </c>
      <c r="W115" s="20"/>
      <c r="X115" s="20"/>
      <c r="Y115" s="20" t="str">
        <f t="shared" si="12"/>
        <v>PCS</v>
      </c>
    </row>
    <row r="116" spans="1:26" hidden="1">
      <c r="A116" s="4"/>
      <c r="B116" s="4"/>
      <c r="C116" s="5"/>
      <c r="D116" s="6"/>
      <c r="E116" s="15"/>
      <c r="F116" s="6"/>
      <c r="G116" s="6"/>
      <c r="H116" s="6"/>
      <c r="I116" s="6"/>
      <c r="J116" s="6"/>
      <c r="K116" s="15"/>
      <c r="L116" s="15"/>
      <c r="M116" s="6"/>
      <c r="N116" s="9"/>
      <c r="O116" s="10"/>
      <c r="P116" s="20"/>
      <c r="Q116" s="20"/>
      <c r="R116" s="20"/>
      <c r="S116" s="20" t="s">
        <v>3960</v>
      </c>
      <c r="T116" s="21" t="str">
        <f t="shared" si="11"/>
        <v>OP FULL AROMA   5 JAM 1000 BUNGA HERBAL</v>
      </c>
      <c r="U116" s="17">
        <v>0.44</v>
      </c>
      <c r="V116" s="62">
        <f t="shared" si="19"/>
        <v>118.8</v>
      </c>
      <c r="W116" s="20"/>
      <c r="X116" s="20"/>
      <c r="Y116" s="20" t="str">
        <f t="shared" si="12"/>
        <v>KG</v>
      </c>
    </row>
    <row r="117" spans="1:26" hidden="1">
      <c r="A117" s="4"/>
      <c r="B117" s="4"/>
      <c r="C117" s="5"/>
      <c r="D117" s="6"/>
      <c r="E117" s="15"/>
      <c r="F117" s="6"/>
      <c r="G117" s="6"/>
      <c r="H117" s="6"/>
      <c r="I117" s="6"/>
      <c r="J117" s="6"/>
      <c r="K117" s="15"/>
      <c r="L117" s="15"/>
      <c r="M117" s="6"/>
      <c r="N117" s="9"/>
      <c r="O117" s="10"/>
      <c r="P117" s="20"/>
      <c r="Q117" s="20"/>
      <c r="R117" s="20"/>
      <c r="S117" s="20" t="s">
        <v>3828</v>
      </c>
      <c r="T117" s="21" t="str">
        <f t="shared" si="11"/>
        <v>ONGKOS KEMAS KOTAK 5JH</v>
      </c>
      <c r="U117" s="17">
        <v>10</v>
      </c>
      <c r="V117" s="62">
        <f t="shared" si="19"/>
        <v>2700</v>
      </c>
      <c r="W117" s="20"/>
      <c r="X117" s="20"/>
      <c r="Y117" s="20" t="str">
        <f t="shared" si="12"/>
        <v>PCS</v>
      </c>
    </row>
    <row r="118" spans="1:26" hidden="1">
      <c r="A118" s="4"/>
      <c r="B118" s="4"/>
      <c r="C118" s="5"/>
      <c r="D118" s="6"/>
      <c r="E118" s="15"/>
      <c r="F118" s="6"/>
      <c r="G118" s="6"/>
      <c r="H118" s="6"/>
      <c r="I118" s="6"/>
      <c r="J118" s="6"/>
      <c r="K118" s="15"/>
      <c r="L118" s="15"/>
      <c r="M118" s="6"/>
      <c r="N118" s="9"/>
      <c r="O118" s="10"/>
      <c r="P118" s="20"/>
      <c r="Q118" s="20"/>
      <c r="R118" s="20"/>
      <c r="S118" s="20" t="s">
        <v>3739</v>
      </c>
      <c r="T118" s="21" t="str">
        <f t="shared" si="11"/>
        <v>ONGKOS CELUP KOTAK 5JH</v>
      </c>
      <c r="U118" s="17">
        <v>10</v>
      </c>
      <c r="V118" s="62">
        <f t="shared" si="19"/>
        <v>2700</v>
      </c>
      <c r="W118" s="20"/>
      <c r="X118" s="20"/>
      <c r="Y118" s="20" t="str">
        <f t="shared" si="12"/>
        <v>KG</v>
      </c>
    </row>
    <row r="119" spans="1:26">
      <c r="A119" s="4">
        <v>18</v>
      </c>
      <c r="B119" s="20" t="s">
        <v>702</v>
      </c>
      <c r="C119" s="5" t="s">
        <v>484</v>
      </c>
      <c r="D119" s="6">
        <v>41</v>
      </c>
      <c r="E119" s="7">
        <f>D119/36</f>
        <v>1.1388888888888888</v>
      </c>
      <c r="F119" s="6">
        <v>40</v>
      </c>
      <c r="G119" s="6"/>
      <c r="H119" s="6">
        <v>36</v>
      </c>
      <c r="I119" s="6">
        <v>1</v>
      </c>
      <c r="J119" s="6" t="s">
        <v>505</v>
      </c>
      <c r="K119" s="15">
        <f>L119</f>
        <v>288</v>
      </c>
      <c r="L119" s="15">
        <f>N119*Z119</f>
        <v>288</v>
      </c>
      <c r="M119" s="6" t="s">
        <v>505</v>
      </c>
      <c r="N119" s="9">
        <f>VLOOKUP(B119,tb_januari,9,FALSE)</f>
        <v>8</v>
      </c>
      <c r="O119" s="10" t="s">
        <v>506</v>
      </c>
      <c r="P119" s="20"/>
      <c r="Q119" s="20"/>
      <c r="R119" s="20"/>
      <c r="S119" s="20" t="s">
        <v>1481</v>
      </c>
      <c r="T119" s="21" t="str">
        <f t="shared" si="11"/>
        <v>DUPA 39 ATP AYUR HERBAL 4 JAM</v>
      </c>
      <c r="U119" s="17">
        <v>0.46750000000000003</v>
      </c>
      <c r="V119" s="62">
        <f>$K$119*U119</f>
        <v>134.64000000000001</v>
      </c>
      <c r="W119" s="20"/>
      <c r="X119" s="20"/>
      <c r="Y119" s="20" t="str">
        <f t="shared" si="12"/>
        <v>KG</v>
      </c>
      <c r="Z119" s="20">
        <v>36</v>
      </c>
    </row>
    <row r="120" spans="1:26" hidden="1">
      <c r="A120" s="4"/>
      <c r="B120" s="4"/>
      <c r="C120" s="5"/>
      <c r="D120" s="6"/>
      <c r="E120" s="7"/>
      <c r="F120" s="6"/>
      <c r="G120" s="6"/>
      <c r="H120" s="6"/>
      <c r="I120" s="6"/>
      <c r="J120" s="6"/>
      <c r="K120" s="15"/>
      <c r="L120" s="15"/>
      <c r="M120" s="6"/>
      <c r="N120" s="9"/>
      <c r="O120" s="10"/>
      <c r="P120" s="20"/>
      <c r="Q120" s="20"/>
      <c r="R120" s="20"/>
      <c r="S120" s="20" t="s">
        <v>5032</v>
      </c>
      <c r="T120" s="21" t="str">
        <f t="shared" si="11"/>
        <v>STIKER AYUR 4 JAM</v>
      </c>
      <c r="U120" s="17">
        <v>10</v>
      </c>
      <c r="V120" s="62">
        <f t="shared" ref="V120:V123" si="20">$K$119*U120</f>
        <v>2880</v>
      </c>
      <c r="W120" s="20"/>
      <c r="X120" s="20"/>
      <c r="Y120" s="20" t="str">
        <f t="shared" si="12"/>
        <v>PCS</v>
      </c>
    </row>
    <row r="121" spans="1:26" hidden="1">
      <c r="A121" s="4"/>
      <c r="B121" s="4"/>
      <c r="C121" s="5"/>
      <c r="D121" s="6"/>
      <c r="E121" s="7"/>
      <c r="F121" s="6"/>
      <c r="G121" s="6"/>
      <c r="H121" s="6"/>
      <c r="I121" s="6"/>
      <c r="J121" s="6"/>
      <c r="K121" s="15"/>
      <c r="L121" s="15"/>
      <c r="M121" s="6"/>
      <c r="N121" s="9"/>
      <c r="O121" s="10"/>
      <c r="P121" s="20"/>
      <c r="Q121" s="20"/>
      <c r="R121" s="20"/>
      <c r="S121" s="20" t="s">
        <v>3848</v>
      </c>
      <c r="T121" s="21" t="str">
        <f t="shared" si="11"/>
        <v>ONGKOS KEMAS PEPEL AYUR</v>
      </c>
      <c r="U121" s="17">
        <v>1</v>
      </c>
      <c r="V121" s="62">
        <f t="shared" si="20"/>
        <v>288</v>
      </c>
      <c r="W121" s="20"/>
      <c r="X121" s="20"/>
      <c r="Y121" s="20" t="str">
        <f t="shared" si="12"/>
        <v>PACK</v>
      </c>
    </row>
    <row r="122" spans="1:26" hidden="1">
      <c r="A122" s="4"/>
      <c r="B122" s="4"/>
      <c r="C122" s="5"/>
      <c r="D122" s="6"/>
      <c r="E122" s="7"/>
      <c r="F122" s="6"/>
      <c r="G122" s="6"/>
      <c r="H122" s="6"/>
      <c r="I122" s="6"/>
      <c r="J122" s="6"/>
      <c r="K122" s="15"/>
      <c r="L122" s="15"/>
      <c r="M122" s="6"/>
      <c r="N122" s="9"/>
      <c r="O122" s="10"/>
      <c r="P122" s="20"/>
      <c r="Q122" s="20"/>
      <c r="R122" s="20"/>
      <c r="S122" s="20" t="s">
        <v>4384</v>
      </c>
      <c r="T122" s="21" t="str">
        <f t="shared" si="11"/>
        <v>PLASTIK 20 X 50</v>
      </c>
      <c r="U122" s="17">
        <v>1</v>
      </c>
      <c r="V122" s="62">
        <f t="shared" si="20"/>
        <v>288</v>
      </c>
      <c r="W122" s="20"/>
      <c r="X122" s="20"/>
      <c r="Y122" s="20" t="str">
        <f t="shared" si="12"/>
        <v>PCS</v>
      </c>
    </row>
    <row r="123" spans="1:26" hidden="1">
      <c r="A123" s="4"/>
      <c r="B123" s="4"/>
      <c r="C123" s="5"/>
      <c r="D123" s="6"/>
      <c r="E123" s="7"/>
      <c r="F123" s="6"/>
      <c r="G123" s="6"/>
      <c r="H123" s="6"/>
      <c r="I123" s="6"/>
      <c r="J123" s="6"/>
      <c r="K123" s="15"/>
      <c r="L123" s="15"/>
      <c r="M123" s="6"/>
      <c r="N123" s="9"/>
      <c r="O123" s="10"/>
      <c r="P123" s="20"/>
      <c r="Q123" s="20"/>
      <c r="R123" s="20"/>
      <c r="S123" s="20" t="s">
        <v>4411</v>
      </c>
      <c r="T123" s="21" t="str">
        <f t="shared" si="11"/>
        <v>PLASTIK 6 X 40</v>
      </c>
      <c r="U123" s="17">
        <v>10</v>
      </c>
      <c r="V123" s="62">
        <f t="shared" si="20"/>
        <v>2880</v>
      </c>
      <c r="W123" s="20"/>
      <c r="X123" s="20"/>
      <c r="Y123" s="20" t="str">
        <f t="shared" si="12"/>
        <v>PCS</v>
      </c>
    </row>
    <row r="124" spans="1:26">
      <c r="A124" s="4">
        <v>19</v>
      </c>
      <c r="B124" s="20" t="s">
        <v>918</v>
      </c>
      <c r="C124" s="5" t="s">
        <v>451</v>
      </c>
      <c r="D124" s="6">
        <v>14</v>
      </c>
      <c r="E124" s="7">
        <f>D124/15</f>
        <v>0.93333333333333335</v>
      </c>
      <c r="F124" s="6"/>
      <c r="G124" s="6"/>
      <c r="H124" s="6"/>
      <c r="I124" s="6"/>
      <c r="J124" s="6" t="s">
        <v>505</v>
      </c>
      <c r="K124" s="15">
        <f>L124</f>
        <v>15</v>
      </c>
      <c r="L124" s="15">
        <f>N124*Z124</f>
        <v>15</v>
      </c>
      <c r="M124" s="6" t="s">
        <v>505</v>
      </c>
      <c r="N124" s="9">
        <f>VLOOKUP(B124,tb_januari,9,FALSE)</f>
        <v>1</v>
      </c>
      <c r="O124" s="10" t="s">
        <v>506</v>
      </c>
      <c r="P124" s="20"/>
      <c r="Q124" s="20"/>
      <c r="R124" s="20"/>
      <c r="S124" s="20" t="s">
        <v>1254</v>
      </c>
      <c r="T124" s="21" t="str">
        <f t="shared" si="11"/>
        <v>DUPA 26 ATP PEKAT 3.0</v>
      </c>
      <c r="U124" s="17">
        <v>0.88200000000000001</v>
      </c>
      <c r="V124" s="62">
        <f>$K$124*U124</f>
        <v>13.23</v>
      </c>
      <c r="W124" s="20"/>
      <c r="X124" s="20"/>
      <c r="Y124" s="20" t="str">
        <f t="shared" si="12"/>
        <v>KG</v>
      </c>
      <c r="Z124" s="20">
        <v>15</v>
      </c>
    </row>
    <row r="125" spans="1:26" hidden="1">
      <c r="A125" s="4"/>
      <c r="B125" s="4"/>
      <c r="C125" s="5"/>
      <c r="D125" s="6"/>
      <c r="E125" s="7"/>
      <c r="F125" s="6"/>
      <c r="G125" s="6"/>
      <c r="H125" s="6"/>
      <c r="I125" s="6"/>
      <c r="J125" s="6"/>
      <c r="K125" s="15"/>
      <c r="L125" s="15"/>
      <c r="M125" s="6"/>
      <c r="N125" s="9"/>
      <c r="O125" s="10"/>
      <c r="P125" s="20"/>
      <c r="Q125" s="20"/>
      <c r="R125" s="20"/>
      <c r="S125" s="20" t="s">
        <v>4398</v>
      </c>
      <c r="T125" s="21" t="str">
        <f t="shared" si="11"/>
        <v>PLASTIK 3 X 25 BIRU</v>
      </c>
      <c r="U125" s="17">
        <v>100</v>
      </c>
      <c r="V125" s="62">
        <f t="shared" ref="V125:V131" si="21">$K$124*U125</f>
        <v>1500</v>
      </c>
      <c r="W125" s="20"/>
      <c r="X125" s="20"/>
      <c r="Y125" s="20" t="str">
        <f t="shared" si="12"/>
        <v>PCS</v>
      </c>
    </row>
    <row r="126" spans="1:26" hidden="1">
      <c r="A126" s="4"/>
      <c r="B126" s="4"/>
      <c r="C126" s="5"/>
      <c r="D126" s="6"/>
      <c r="E126" s="7"/>
      <c r="F126" s="6"/>
      <c r="G126" s="6"/>
      <c r="H126" s="6"/>
      <c r="I126" s="6"/>
      <c r="J126" s="6"/>
      <c r="K126" s="15"/>
      <c r="L126" s="15"/>
      <c r="M126" s="6"/>
      <c r="N126" s="9"/>
      <c r="O126" s="10"/>
      <c r="P126" s="20"/>
      <c r="Q126" s="20"/>
      <c r="R126" s="20"/>
      <c r="S126" s="20" t="s">
        <v>890</v>
      </c>
      <c r="T126" s="21" t="str">
        <f t="shared" si="11"/>
        <v xml:space="preserve">AMPLOP ABHIKYA </v>
      </c>
      <c r="U126" s="17">
        <v>100</v>
      </c>
      <c r="V126" s="62">
        <f t="shared" si="21"/>
        <v>1500</v>
      </c>
      <c r="W126" s="20"/>
      <c r="X126" s="20"/>
      <c r="Y126" s="20" t="str">
        <f t="shared" si="12"/>
        <v>PCS</v>
      </c>
    </row>
    <row r="127" spans="1:26" hidden="1">
      <c r="A127" s="4"/>
      <c r="B127" s="4"/>
      <c r="C127" s="5"/>
      <c r="D127" s="6"/>
      <c r="E127" s="7"/>
      <c r="F127" s="6"/>
      <c r="G127" s="6"/>
      <c r="H127" s="6"/>
      <c r="I127" s="6"/>
      <c r="J127" s="6"/>
      <c r="K127" s="15"/>
      <c r="L127" s="15"/>
      <c r="M127" s="6"/>
      <c r="N127" s="9"/>
      <c r="O127" s="10"/>
      <c r="P127" s="20"/>
      <c r="Q127" s="20"/>
      <c r="R127" s="20"/>
      <c r="S127" s="20" t="s">
        <v>614</v>
      </c>
      <c r="T127" s="21" t="str">
        <f t="shared" si="11"/>
        <v>PLASTIK 16 X 35</v>
      </c>
      <c r="U127" s="17">
        <v>10</v>
      </c>
      <c r="V127" s="62">
        <f t="shared" si="21"/>
        <v>150</v>
      </c>
      <c r="W127" s="20"/>
      <c r="X127" s="20"/>
      <c r="Y127" s="20" t="str">
        <f t="shared" si="12"/>
        <v>PCS</v>
      </c>
    </row>
    <row r="128" spans="1:26" hidden="1">
      <c r="A128" s="4"/>
      <c r="B128" s="4"/>
      <c r="C128" s="5"/>
      <c r="D128" s="6"/>
      <c r="E128" s="7"/>
      <c r="F128" s="6"/>
      <c r="G128" s="6"/>
      <c r="H128" s="6"/>
      <c r="I128" s="6"/>
      <c r="J128" s="6"/>
      <c r="K128" s="15"/>
      <c r="L128" s="15"/>
      <c r="M128" s="6"/>
      <c r="N128" s="9"/>
      <c r="O128" s="10"/>
      <c r="P128" s="20"/>
      <c r="Q128" s="20"/>
      <c r="R128" s="20"/>
      <c r="S128" s="20" t="s">
        <v>4397</v>
      </c>
      <c r="T128" s="21" t="str">
        <f t="shared" si="11"/>
        <v>PLASTIK 25 X 45</v>
      </c>
      <c r="U128" s="17">
        <v>1</v>
      </c>
      <c r="V128" s="62">
        <f t="shared" si="21"/>
        <v>15</v>
      </c>
      <c r="W128" s="20"/>
      <c r="X128" s="20"/>
      <c r="Y128" s="20" t="str">
        <f t="shared" si="12"/>
        <v>PCS</v>
      </c>
    </row>
    <row r="129" spans="1:26" hidden="1">
      <c r="A129" s="4"/>
      <c r="B129" s="4"/>
      <c r="C129" s="5"/>
      <c r="D129" s="6"/>
      <c r="E129" s="7"/>
      <c r="F129" s="6"/>
      <c r="G129" s="6"/>
      <c r="H129" s="6"/>
      <c r="I129" s="6"/>
      <c r="J129" s="6"/>
      <c r="K129" s="15"/>
      <c r="L129" s="15"/>
      <c r="M129" s="6"/>
      <c r="N129" s="9"/>
      <c r="O129" s="10"/>
      <c r="P129" s="20"/>
      <c r="Q129" s="20"/>
      <c r="R129" s="20"/>
      <c r="S129" s="20" t="s">
        <v>4154</v>
      </c>
      <c r="T129" s="21" t="str">
        <f t="shared" si="11"/>
        <v>OP NON FUL AROMA EK ABHIKYA EKO</v>
      </c>
      <c r="U129" s="17">
        <v>0.18820000000000001</v>
      </c>
      <c r="V129" s="62">
        <f t="shared" si="21"/>
        <v>2.823</v>
      </c>
      <c r="W129" s="20"/>
      <c r="X129" s="20"/>
      <c r="Y129" s="20" t="str">
        <f t="shared" si="12"/>
        <v>KG</v>
      </c>
    </row>
    <row r="130" spans="1:26" hidden="1">
      <c r="A130" s="4"/>
      <c r="B130" s="4"/>
      <c r="C130" s="5"/>
      <c r="D130" s="6"/>
      <c r="E130" s="7"/>
      <c r="F130" s="6"/>
      <c r="G130" s="6"/>
      <c r="H130" s="6"/>
      <c r="I130" s="6"/>
      <c r="J130" s="6"/>
      <c r="K130" s="15"/>
      <c r="L130" s="15"/>
      <c r="M130" s="6"/>
      <c r="N130" s="9"/>
      <c r="O130" s="10"/>
      <c r="P130" s="20"/>
      <c r="Q130" s="20"/>
      <c r="R130" s="20"/>
      <c r="S130" s="20" t="s">
        <v>3745</v>
      </c>
      <c r="T130" s="21" t="str">
        <f t="shared" si="11"/>
        <v>ONGKOS CELUP PEPEL AMPLOP</v>
      </c>
      <c r="U130" s="17">
        <v>10</v>
      </c>
      <c r="V130" s="62">
        <f t="shared" si="21"/>
        <v>150</v>
      </c>
      <c r="W130" s="20"/>
      <c r="X130" s="20"/>
      <c r="Y130" s="20" t="str">
        <f t="shared" si="12"/>
        <v>PCS</v>
      </c>
    </row>
    <row r="131" spans="1:26" hidden="1">
      <c r="A131" s="4"/>
      <c r="B131" s="4"/>
      <c r="C131" s="5"/>
      <c r="D131" s="6"/>
      <c r="E131" s="7"/>
      <c r="F131" s="6"/>
      <c r="G131" s="6"/>
      <c r="H131" s="6"/>
      <c r="I131" s="6"/>
      <c r="J131" s="6"/>
      <c r="K131" s="15"/>
      <c r="L131" s="15"/>
      <c r="M131" s="6"/>
      <c r="N131" s="9"/>
      <c r="O131" s="10"/>
      <c r="P131" s="20"/>
      <c r="Q131" s="20"/>
      <c r="R131" s="20"/>
      <c r="S131" s="20" t="s">
        <v>3844</v>
      </c>
      <c r="T131" s="21" t="str">
        <f t="shared" si="11"/>
        <v>ONGKOS KEMAS PEPEL AMPLOP</v>
      </c>
      <c r="U131" s="17">
        <v>10</v>
      </c>
      <c r="V131" s="62">
        <f t="shared" si="21"/>
        <v>150</v>
      </c>
      <c r="W131" s="20"/>
      <c r="X131" s="20"/>
      <c r="Y131" s="20" t="str">
        <f t="shared" si="12"/>
        <v>PCS</v>
      </c>
    </row>
    <row r="132" spans="1:26">
      <c r="A132" s="4">
        <v>20</v>
      </c>
      <c r="B132" s="20" t="s">
        <v>921</v>
      </c>
      <c r="C132" s="5" t="s">
        <v>452</v>
      </c>
      <c r="D132" s="6">
        <v>8</v>
      </c>
      <c r="E132" s="7">
        <f>D132/15</f>
        <v>0.53333333333333333</v>
      </c>
      <c r="F132" s="6"/>
      <c r="G132" s="6"/>
      <c r="H132" s="6"/>
      <c r="I132" s="6"/>
      <c r="J132" s="6" t="s">
        <v>505</v>
      </c>
      <c r="K132" s="15">
        <f>L132</f>
        <v>15</v>
      </c>
      <c r="L132" s="15">
        <f>N132*Z132</f>
        <v>15</v>
      </c>
      <c r="M132" s="6" t="s">
        <v>505</v>
      </c>
      <c r="N132" s="9">
        <f>VLOOKUP(B132,tb_januari,9,FALSE)</f>
        <v>1</v>
      </c>
      <c r="O132" s="10" t="s">
        <v>506</v>
      </c>
      <c r="P132" s="20"/>
      <c r="Q132" s="20"/>
      <c r="R132" s="20"/>
      <c r="S132" s="20" t="s">
        <v>1254</v>
      </c>
      <c r="T132" s="21" t="str">
        <f t="shared" ref="T132:T195" si="22">VLOOKUP(S132,db_barang,2,FALSE)</f>
        <v>DUPA 26 ATP PEKAT 3.0</v>
      </c>
      <c r="U132" s="17">
        <v>0.88200000000000001</v>
      </c>
      <c r="V132" s="62">
        <f>$K$132*U132</f>
        <v>13.23</v>
      </c>
      <c r="W132" s="20"/>
      <c r="X132" s="20"/>
      <c r="Y132" s="20" t="str">
        <f t="shared" ref="Y132:Y195" si="23">VLOOKUP(S132,db_barang,3,FALSE)</f>
        <v>KG</v>
      </c>
      <c r="Z132" s="20">
        <v>15</v>
      </c>
    </row>
    <row r="133" spans="1:26" hidden="1">
      <c r="A133" s="4"/>
      <c r="B133" s="4"/>
      <c r="C133" s="5"/>
      <c r="D133" s="6"/>
      <c r="E133" s="7"/>
      <c r="F133" s="6"/>
      <c r="G133" s="6"/>
      <c r="H133" s="6"/>
      <c r="I133" s="6"/>
      <c r="J133" s="6"/>
      <c r="K133" s="15"/>
      <c r="L133" s="15"/>
      <c r="M133" s="6"/>
      <c r="N133" s="9"/>
      <c r="O133" s="10"/>
      <c r="P133" s="20"/>
      <c r="Q133" s="20"/>
      <c r="R133" s="20"/>
      <c r="S133" s="20" t="s">
        <v>4398</v>
      </c>
      <c r="T133" s="21" t="str">
        <f t="shared" si="22"/>
        <v>PLASTIK 3 X 25 BIRU</v>
      </c>
      <c r="U133" s="17">
        <v>100</v>
      </c>
      <c r="V133" s="62">
        <f t="shared" ref="V133:V139" si="24">$K$132*U133</f>
        <v>1500</v>
      </c>
      <c r="W133" s="20"/>
      <c r="X133" s="20"/>
      <c r="Y133" s="20" t="str">
        <f t="shared" si="23"/>
        <v>PCS</v>
      </c>
    </row>
    <row r="134" spans="1:26" hidden="1">
      <c r="A134" s="4"/>
      <c r="B134" s="4"/>
      <c r="C134" s="5"/>
      <c r="D134" s="6"/>
      <c r="E134" s="7"/>
      <c r="F134" s="6"/>
      <c r="G134" s="6"/>
      <c r="H134" s="6"/>
      <c r="I134" s="6"/>
      <c r="J134" s="6"/>
      <c r="K134" s="15"/>
      <c r="L134" s="15"/>
      <c r="M134" s="6"/>
      <c r="N134" s="9"/>
      <c r="O134" s="10"/>
      <c r="P134" s="20"/>
      <c r="Q134" s="20"/>
      <c r="R134" s="20"/>
      <c r="S134" s="20" t="s">
        <v>888</v>
      </c>
      <c r="T134" s="21" t="str">
        <f t="shared" si="22"/>
        <v xml:space="preserve">AMPLOP A.TERAPY </v>
      </c>
      <c r="U134" s="17">
        <v>100</v>
      </c>
      <c r="V134" s="62">
        <f t="shared" si="24"/>
        <v>1500</v>
      </c>
      <c r="W134" s="20"/>
      <c r="X134" s="20"/>
      <c r="Y134" s="20" t="str">
        <f t="shared" si="23"/>
        <v>PCS</v>
      </c>
    </row>
    <row r="135" spans="1:26" hidden="1">
      <c r="A135" s="4"/>
      <c r="B135" s="4"/>
      <c r="C135" s="5"/>
      <c r="D135" s="6"/>
      <c r="E135" s="7"/>
      <c r="F135" s="6"/>
      <c r="G135" s="6"/>
      <c r="H135" s="6"/>
      <c r="I135" s="6"/>
      <c r="J135" s="6"/>
      <c r="K135" s="15"/>
      <c r="L135" s="15"/>
      <c r="M135" s="6"/>
      <c r="N135" s="9"/>
      <c r="O135" s="10"/>
      <c r="P135" s="20"/>
      <c r="Q135" s="20"/>
      <c r="R135" s="20"/>
      <c r="S135" s="20" t="s">
        <v>614</v>
      </c>
      <c r="T135" s="21" t="str">
        <f t="shared" si="22"/>
        <v>PLASTIK 16 X 35</v>
      </c>
      <c r="U135" s="17">
        <v>10</v>
      </c>
      <c r="V135" s="62">
        <f t="shared" si="24"/>
        <v>150</v>
      </c>
      <c r="W135" s="20"/>
      <c r="X135" s="20"/>
      <c r="Y135" s="20" t="str">
        <f t="shared" si="23"/>
        <v>PCS</v>
      </c>
    </row>
    <row r="136" spans="1:26" hidden="1">
      <c r="A136" s="4"/>
      <c r="B136" s="4"/>
      <c r="C136" s="5"/>
      <c r="D136" s="6"/>
      <c r="E136" s="7"/>
      <c r="F136" s="6"/>
      <c r="G136" s="6"/>
      <c r="H136" s="6"/>
      <c r="I136" s="6"/>
      <c r="J136" s="6"/>
      <c r="K136" s="15"/>
      <c r="L136" s="15"/>
      <c r="M136" s="6"/>
      <c r="N136" s="9"/>
      <c r="O136" s="10"/>
      <c r="P136" s="20"/>
      <c r="Q136" s="20"/>
      <c r="R136" s="20"/>
      <c r="S136" s="20" t="s">
        <v>4397</v>
      </c>
      <c r="T136" s="21" t="str">
        <f t="shared" si="22"/>
        <v>PLASTIK 25 X 45</v>
      </c>
      <c r="U136" s="17">
        <v>1</v>
      </c>
      <c r="V136" s="62">
        <f t="shared" si="24"/>
        <v>15</v>
      </c>
      <c r="W136" s="20"/>
      <c r="X136" s="20"/>
      <c r="Y136" s="20" t="str">
        <f t="shared" si="23"/>
        <v>PCS</v>
      </c>
    </row>
    <row r="137" spans="1:26" hidden="1">
      <c r="A137" s="4"/>
      <c r="B137" s="4"/>
      <c r="C137" s="5"/>
      <c r="D137" s="6"/>
      <c r="E137" s="7"/>
      <c r="F137" s="6"/>
      <c r="G137" s="6"/>
      <c r="H137" s="6"/>
      <c r="I137" s="6"/>
      <c r="J137" s="6"/>
      <c r="K137" s="15"/>
      <c r="L137" s="15"/>
      <c r="M137" s="6"/>
      <c r="N137" s="9"/>
      <c r="O137" s="10"/>
      <c r="P137" s="20"/>
      <c r="Q137" s="20"/>
      <c r="R137" s="20"/>
      <c r="S137" s="20" t="s">
        <v>4152</v>
      </c>
      <c r="T137" s="21" t="str">
        <f t="shared" si="22"/>
        <v>OP NON FUL AROMA EK A. TERAPY EKO</v>
      </c>
      <c r="U137" s="17">
        <v>0.18820000000000001</v>
      </c>
      <c r="V137" s="62">
        <f t="shared" si="24"/>
        <v>2.823</v>
      </c>
      <c r="W137" s="20"/>
      <c r="X137" s="20"/>
      <c r="Y137" s="20" t="str">
        <f t="shared" si="23"/>
        <v>KG</v>
      </c>
    </row>
    <row r="138" spans="1:26" hidden="1">
      <c r="A138" s="4"/>
      <c r="B138" s="4"/>
      <c r="C138" s="5"/>
      <c r="D138" s="6"/>
      <c r="E138" s="7"/>
      <c r="F138" s="6"/>
      <c r="G138" s="6"/>
      <c r="H138" s="6"/>
      <c r="I138" s="6"/>
      <c r="J138" s="6"/>
      <c r="K138" s="15"/>
      <c r="L138" s="15"/>
      <c r="M138" s="6"/>
      <c r="N138" s="9"/>
      <c r="O138" s="10"/>
      <c r="P138" s="20"/>
      <c r="Q138" s="20"/>
      <c r="R138" s="20"/>
      <c r="S138" s="20" t="s">
        <v>3745</v>
      </c>
      <c r="T138" s="21" t="str">
        <f t="shared" si="22"/>
        <v>ONGKOS CELUP PEPEL AMPLOP</v>
      </c>
      <c r="U138" s="17">
        <v>10</v>
      </c>
      <c r="V138" s="62">
        <f t="shared" si="24"/>
        <v>150</v>
      </c>
      <c r="W138" s="20"/>
      <c r="X138" s="20"/>
      <c r="Y138" s="20" t="str">
        <f t="shared" si="23"/>
        <v>PCS</v>
      </c>
    </row>
    <row r="139" spans="1:26" hidden="1">
      <c r="A139" s="4"/>
      <c r="B139" s="4"/>
      <c r="C139" s="5"/>
      <c r="D139" s="6"/>
      <c r="E139" s="7"/>
      <c r="F139" s="6"/>
      <c r="G139" s="6"/>
      <c r="H139" s="6"/>
      <c r="I139" s="6"/>
      <c r="J139" s="6"/>
      <c r="K139" s="15"/>
      <c r="L139" s="15"/>
      <c r="M139" s="6"/>
      <c r="N139" s="9"/>
      <c r="O139" s="10"/>
      <c r="P139" s="20"/>
      <c r="Q139" s="20"/>
      <c r="R139" s="20"/>
      <c r="S139" s="20" t="s">
        <v>3844</v>
      </c>
      <c r="T139" s="21" t="str">
        <f t="shared" si="22"/>
        <v>ONGKOS KEMAS PEPEL AMPLOP</v>
      </c>
      <c r="U139" s="17">
        <v>10</v>
      </c>
      <c r="V139" s="62">
        <f t="shared" si="24"/>
        <v>150</v>
      </c>
      <c r="W139" s="20"/>
      <c r="X139" s="20"/>
      <c r="Y139" s="20" t="str">
        <f t="shared" si="23"/>
        <v>PCS</v>
      </c>
    </row>
    <row r="140" spans="1:26">
      <c r="A140" s="4">
        <v>21</v>
      </c>
      <c r="B140" s="20" t="s">
        <v>924</v>
      </c>
      <c r="C140" s="5" t="s">
        <v>17</v>
      </c>
      <c r="D140" s="6">
        <v>24</v>
      </c>
      <c r="E140" s="7">
        <f>D140/15</f>
        <v>1.6</v>
      </c>
      <c r="F140" s="6">
        <v>25</v>
      </c>
      <c r="G140" s="6">
        <v>1</v>
      </c>
      <c r="H140" s="6"/>
      <c r="I140" s="6"/>
      <c r="J140" s="6" t="s">
        <v>505</v>
      </c>
      <c r="K140" s="15">
        <f>L140</f>
        <v>75</v>
      </c>
      <c r="L140" s="15">
        <f>N140*Z140</f>
        <v>75</v>
      </c>
      <c r="M140" s="6" t="s">
        <v>505</v>
      </c>
      <c r="N140" s="9">
        <f>VLOOKUP(B140,tb_januari,9,FALSE)</f>
        <v>5</v>
      </c>
      <c r="O140" s="10" t="s">
        <v>506</v>
      </c>
      <c r="P140" s="20"/>
      <c r="Q140" s="20"/>
      <c r="R140" s="20"/>
      <c r="S140" s="20" t="s">
        <v>1254</v>
      </c>
      <c r="T140" s="21" t="str">
        <f t="shared" si="22"/>
        <v>DUPA 26 ATP PEKAT 3.0</v>
      </c>
      <c r="U140" s="17">
        <v>0.88200000000000001</v>
      </c>
      <c r="V140" s="62">
        <f>$K$140*U140</f>
        <v>66.150000000000006</v>
      </c>
      <c r="W140" s="20"/>
      <c r="X140" s="20"/>
      <c r="Y140" s="20" t="str">
        <f t="shared" si="23"/>
        <v>KG</v>
      </c>
      <c r="Z140" s="20">
        <v>15</v>
      </c>
    </row>
    <row r="141" spans="1:26" hidden="1">
      <c r="A141" s="4"/>
      <c r="B141" s="4"/>
      <c r="C141" s="5"/>
      <c r="D141" s="6"/>
      <c r="E141" s="7"/>
      <c r="F141" s="6"/>
      <c r="G141" s="6"/>
      <c r="H141" s="6"/>
      <c r="I141" s="6"/>
      <c r="J141" s="6"/>
      <c r="K141" s="15"/>
      <c r="L141" s="15"/>
      <c r="M141" s="6"/>
      <c r="N141" s="9"/>
      <c r="O141" s="10"/>
      <c r="P141" s="20"/>
      <c r="Q141" s="20"/>
      <c r="R141" s="20"/>
      <c r="S141" s="20" t="s">
        <v>4398</v>
      </c>
      <c r="T141" s="21" t="str">
        <f t="shared" si="22"/>
        <v>PLASTIK 3 X 25 BIRU</v>
      </c>
      <c r="U141" s="17">
        <v>100</v>
      </c>
      <c r="V141" s="62">
        <f t="shared" ref="V141:V147" si="25">$K$140*U141</f>
        <v>7500</v>
      </c>
      <c r="W141" s="20"/>
      <c r="X141" s="20"/>
      <c r="Y141" s="20" t="str">
        <f t="shared" si="23"/>
        <v>PCS</v>
      </c>
    </row>
    <row r="142" spans="1:26" hidden="1">
      <c r="A142" s="4"/>
      <c r="B142" s="4"/>
      <c r="C142" s="5"/>
      <c r="D142" s="6"/>
      <c r="E142" s="7"/>
      <c r="F142" s="6"/>
      <c r="G142" s="6"/>
      <c r="H142" s="6"/>
      <c r="I142" s="6"/>
      <c r="J142" s="6"/>
      <c r="K142" s="15"/>
      <c r="L142" s="15"/>
      <c r="M142" s="6"/>
      <c r="N142" s="9"/>
      <c r="O142" s="10"/>
      <c r="P142" s="20"/>
      <c r="Q142" s="20"/>
      <c r="R142" s="20"/>
      <c r="S142" s="20" t="s">
        <v>892</v>
      </c>
      <c r="T142" s="21" t="str">
        <f t="shared" si="22"/>
        <v xml:space="preserve">AMPLOP ASTUNGKARA </v>
      </c>
      <c r="U142" s="17">
        <v>100</v>
      </c>
      <c r="V142" s="62">
        <f t="shared" si="25"/>
        <v>7500</v>
      </c>
      <c r="W142" s="20"/>
      <c r="X142" s="20"/>
      <c r="Y142" s="20" t="str">
        <f t="shared" si="23"/>
        <v>PCS</v>
      </c>
    </row>
    <row r="143" spans="1:26" hidden="1">
      <c r="A143" s="4"/>
      <c r="B143" s="4"/>
      <c r="C143" s="5"/>
      <c r="D143" s="6"/>
      <c r="E143" s="7"/>
      <c r="F143" s="6"/>
      <c r="G143" s="6"/>
      <c r="H143" s="6"/>
      <c r="I143" s="6"/>
      <c r="J143" s="6"/>
      <c r="K143" s="15"/>
      <c r="L143" s="15"/>
      <c r="M143" s="6"/>
      <c r="N143" s="9"/>
      <c r="O143" s="10"/>
      <c r="P143" s="20"/>
      <c r="Q143" s="20"/>
      <c r="R143" s="20"/>
      <c r="S143" s="20" t="s">
        <v>614</v>
      </c>
      <c r="T143" s="21" t="str">
        <f t="shared" si="22"/>
        <v>PLASTIK 16 X 35</v>
      </c>
      <c r="U143" s="17">
        <v>10</v>
      </c>
      <c r="V143" s="62">
        <f t="shared" si="25"/>
        <v>750</v>
      </c>
      <c r="W143" s="20"/>
      <c r="X143" s="20"/>
      <c r="Y143" s="20" t="str">
        <f t="shared" si="23"/>
        <v>PCS</v>
      </c>
    </row>
    <row r="144" spans="1:26" hidden="1">
      <c r="A144" s="4"/>
      <c r="B144" s="4"/>
      <c r="C144" s="5"/>
      <c r="D144" s="6"/>
      <c r="E144" s="7"/>
      <c r="F144" s="6"/>
      <c r="G144" s="6"/>
      <c r="H144" s="6"/>
      <c r="I144" s="6"/>
      <c r="J144" s="6"/>
      <c r="K144" s="15"/>
      <c r="L144" s="15"/>
      <c r="M144" s="6"/>
      <c r="N144" s="9"/>
      <c r="O144" s="10"/>
      <c r="P144" s="20"/>
      <c r="Q144" s="20"/>
      <c r="R144" s="20"/>
      <c r="S144" s="20" t="s">
        <v>4397</v>
      </c>
      <c r="T144" s="21" t="str">
        <f t="shared" si="22"/>
        <v>PLASTIK 25 X 45</v>
      </c>
      <c r="U144" s="17">
        <v>1</v>
      </c>
      <c r="V144" s="62">
        <f t="shared" si="25"/>
        <v>75</v>
      </c>
      <c r="W144" s="20"/>
      <c r="X144" s="20"/>
      <c r="Y144" s="20" t="str">
        <f t="shared" si="23"/>
        <v>PCS</v>
      </c>
    </row>
    <row r="145" spans="1:26" hidden="1">
      <c r="A145" s="4"/>
      <c r="B145" s="4"/>
      <c r="C145" s="5"/>
      <c r="D145" s="6"/>
      <c r="E145" s="7"/>
      <c r="F145" s="6"/>
      <c r="G145" s="6"/>
      <c r="H145" s="6"/>
      <c r="I145" s="6"/>
      <c r="J145" s="6"/>
      <c r="K145" s="15"/>
      <c r="L145" s="15"/>
      <c r="M145" s="6"/>
      <c r="N145" s="9"/>
      <c r="O145" s="10"/>
      <c r="P145" s="20"/>
      <c r="Q145" s="20"/>
      <c r="R145" s="20"/>
      <c r="S145" s="20" t="s">
        <v>4156</v>
      </c>
      <c r="T145" s="21" t="str">
        <f t="shared" si="22"/>
        <v>OP NON FUL AROMA EK ASTUNGKARA EKO</v>
      </c>
      <c r="U145" s="17">
        <v>0.18820000000000001</v>
      </c>
      <c r="V145" s="62">
        <f t="shared" si="25"/>
        <v>14.115</v>
      </c>
      <c r="W145" s="20"/>
      <c r="X145" s="20"/>
      <c r="Y145" s="20" t="str">
        <f t="shared" si="23"/>
        <v>KG</v>
      </c>
    </row>
    <row r="146" spans="1:26" hidden="1">
      <c r="A146" s="4"/>
      <c r="B146" s="4"/>
      <c r="C146" s="5"/>
      <c r="D146" s="6"/>
      <c r="E146" s="7"/>
      <c r="F146" s="6"/>
      <c r="G146" s="6"/>
      <c r="H146" s="6"/>
      <c r="I146" s="6"/>
      <c r="J146" s="6"/>
      <c r="K146" s="15"/>
      <c r="L146" s="15"/>
      <c r="M146" s="6"/>
      <c r="N146" s="9"/>
      <c r="O146" s="10"/>
      <c r="P146" s="20"/>
      <c r="Q146" s="20"/>
      <c r="R146" s="20"/>
      <c r="S146" s="20" t="s">
        <v>3745</v>
      </c>
      <c r="T146" s="21" t="str">
        <f t="shared" si="22"/>
        <v>ONGKOS CELUP PEPEL AMPLOP</v>
      </c>
      <c r="U146" s="17">
        <v>10</v>
      </c>
      <c r="V146" s="62">
        <f t="shared" si="25"/>
        <v>750</v>
      </c>
      <c r="W146" s="20"/>
      <c r="X146" s="20"/>
      <c r="Y146" s="20" t="str">
        <f t="shared" si="23"/>
        <v>PCS</v>
      </c>
    </row>
    <row r="147" spans="1:26" hidden="1">
      <c r="A147" s="4"/>
      <c r="B147" s="4"/>
      <c r="C147" s="5"/>
      <c r="D147" s="6"/>
      <c r="E147" s="7"/>
      <c r="F147" s="6"/>
      <c r="G147" s="6"/>
      <c r="H147" s="6"/>
      <c r="I147" s="6"/>
      <c r="J147" s="6"/>
      <c r="K147" s="15"/>
      <c r="L147" s="15"/>
      <c r="M147" s="6"/>
      <c r="N147" s="9"/>
      <c r="O147" s="10"/>
      <c r="P147" s="20"/>
      <c r="Q147" s="20"/>
      <c r="R147" s="20"/>
      <c r="S147" s="20" t="s">
        <v>3844</v>
      </c>
      <c r="T147" s="21" t="str">
        <f t="shared" si="22"/>
        <v>ONGKOS KEMAS PEPEL AMPLOP</v>
      </c>
      <c r="U147" s="17">
        <v>10</v>
      </c>
      <c r="V147" s="62">
        <f t="shared" si="25"/>
        <v>750</v>
      </c>
      <c r="W147" s="20"/>
      <c r="X147" s="20"/>
      <c r="Y147" s="20" t="str">
        <f t="shared" si="23"/>
        <v>PCS</v>
      </c>
    </row>
    <row r="148" spans="1:26">
      <c r="A148" s="4">
        <v>22</v>
      </c>
      <c r="B148" s="20" t="s">
        <v>927</v>
      </c>
      <c r="C148" s="5" t="s">
        <v>18</v>
      </c>
      <c r="D148" s="6">
        <v>23</v>
      </c>
      <c r="E148" s="7">
        <f>D148/15</f>
        <v>1.5333333333333334</v>
      </c>
      <c r="F148" s="6">
        <v>27</v>
      </c>
      <c r="G148" s="6">
        <v>1</v>
      </c>
      <c r="H148" s="6">
        <v>42</v>
      </c>
      <c r="I148" s="6">
        <v>1</v>
      </c>
      <c r="J148" s="6" t="s">
        <v>505</v>
      </c>
      <c r="K148" s="15">
        <f>L148</f>
        <v>15</v>
      </c>
      <c r="L148" s="15">
        <f>N148*Z148</f>
        <v>15</v>
      </c>
      <c r="M148" s="6" t="s">
        <v>505</v>
      </c>
      <c r="N148" s="9">
        <f>VLOOKUP(B148,tb_januari,9,FALSE)</f>
        <v>1</v>
      </c>
      <c r="O148" s="10" t="s">
        <v>506</v>
      </c>
      <c r="P148" s="20"/>
      <c r="Q148" s="20"/>
      <c r="R148" s="20"/>
      <c r="S148" s="20" t="s">
        <v>1254</v>
      </c>
      <c r="T148" s="21" t="str">
        <f t="shared" si="22"/>
        <v>DUPA 26 ATP PEKAT 3.0</v>
      </c>
      <c r="U148" s="17">
        <v>0.88200000000000001</v>
      </c>
      <c r="V148" s="62">
        <f>$K$148*U148</f>
        <v>13.23</v>
      </c>
      <c r="W148" s="20"/>
      <c r="X148" s="20"/>
      <c r="Y148" s="20" t="str">
        <f t="shared" si="23"/>
        <v>KG</v>
      </c>
      <c r="Z148" s="20">
        <v>15</v>
      </c>
    </row>
    <row r="149" spans="1:26" hidden="1">
      <c r="A149" s="4"/>
      <c r="B149" s="4"/>
      <c r="C149" s="5"/>
      <c r="D149" s="6"/>
      <c r="E149" s="7"/>
      <c r="F149" s="6"/>
      <c r="G149" s="6"/>
      <c r="H149" s="6"/>
      <c r="I149" s="6"/>
      <c r="J149" s="6"/>
      <c r="K149" s="15"/>
      <c r="L149" s="15"/>
      <c r="M149" s="6"/>
      <c r="N149" s="9"/>
      <c r="O149" s="10"/>
      <c r="P149" s="20"/>
      <c r="Q149" s="20"/>
      <c r="R149" s="20"/>
      <c r="S149" s="20" t="s">
        <v>894</v>
      </c>
      <c r="T149" s="21" t="str">
        <f t="shared" si="22"/>
        <v xml:space="preserve">AMPLOP CEMPAKA </v>
      </c>
      <c r="U149" s="17">
        <v>100</v>
      </c>
      <c r="V149" s="62">
        <f t="shared" ref="V149:V155" si="26">$K$148*U149</f>
        <v>1500</v>
      </c>
      <c r="W149" s="20"/>
      <c r="X149" s="20"/>
      <c r="Y149" s="20" t="str">
        <f t="shared" si="23"/>
        <v>PCS</v>
      </c>
    </row>
    <row r="150" spans="1:26" hidden="1">
      <c r="A150" s="4"/>
      <c r="B150" s="4"/>
      <c r="C150" s="5"/>
      <c r="D150" s="6"/>
      <c r="E150" s="7"/>
      <c r="F150" s="6"/>
      <c r="G150" s="6"/>
      <c r="H150" s="6"/>
      <c r="I150" s="6"/>
      <c r="J150" s="6"/>
      <c r="K150" s="15"/>
      <c r="L150" s="15"/>
      <c r="M150" s="6"/>
      <c r="N150" s="9"/>
      <c r="O150" s="10"/>
      <c r="P150" s="20"/>
      <c r="Q150" s="20"/>
      <c r="R150" s="20"/>
      <c r="S150" s="20" t="s">
        <v>614</v>
      </c>
      <c r="T150" s="21" t="str">
        <f t="shared" si="22"/>
        <v>PLASTIK 16 X 35</v>
      </c>
      <c r="U150" s="17">
        <v>10</v>
      </c>
      <c r="V150" s="62">
        <f t="shared" si="26"/>
        <v>150</v>
      </c>
      <c r="W150" s="20"/>
      <c r="X150" s="20"/>
      <c r="Y150" s="20" t="str">
        <f t="shared" si="23"/>
        <v>PCS</v>
      </c>
    </row>
    <row r="151" spans="1:26" hidden="1">
      <c r="A151" s="4"/>
      <c r="B151" s="4"/>
      <c r="C151" s="5"/>
      <c r="D151" s="6"/>
      <c r="E151" s="7"/>
      <c r="F151" s="6"/>
      <c r="G151" s="6"/>
      <c r="H151" s="6"/>
      <c r="I151" s="6"/>
      <c r="J151" s="6"/>
      <c r="K151" s="15"/>
      <c r="L151" s="15"/>
      <c r="M151" s="6"/>
      <c r="N151" s="9"/>
      <c r="O151" s="10"/>
      <c r="P151" s="20"/>
      <c r="Q151" s="20"/>
      <c r="R151" s="20"/>
      <c r="S151" s="20" t="s">
        <v>4397</v>
      </c>
      <c r="T151" s="21" t="str">
        <f t="shared" si="22"/>
        <v>PLASTIK 25 X 45</v>
      </c>
      <c r="U151" s="17">
        <v>1</v>
      </c>
      <c r="V151" s="62">
        <f t="shared" si="26"/>
        <v>15</v>
      </c>
      <c r="W151" s="20"/>
      <c r="X151" s="20"/>
      <c r="Y151" s="20" t="str">
        <f t="shared" si="23"/>
        <v>PCS</v>
      </c>
    </row>
    <row r="152" spans="1:26" hidden="1">
      <c r="A152" s="4"/>
      <c r="B152" s="4"/>
      <c r="C152" s="5"/>
      <c r="D152" s="6"/>
      <c r="E152" s="7"/>
      <c r="F152" s="6"/>
      <c r="G152" s="6"/>
      <c r="H152" s="6"/>
      <c r="I152" s="6"/>
      <c r="J152" s="6"/>
      <c r="K152" s="15"/>
      <c r="L152" s="15"/>
      <c r="M152" s="6"/>
      <c r="N152" s="9"/>
      <c r="O152" s="10"/>
      <c r="P152" s="20"/>
      <c r="Q152" s="20"/>
      <c r="R152" s="20"/>
      <c r="S152" s="20" t="s">
        <v>4158</v>
      </c>
      <c r="T152" s="21" t="str">
        <f t="shared" si="22"/>
        <v>OP NON FUL AROMA EK CEMPAKA</v>
      </c>
      <c r="U152" s="17">
        <v>0.18820000000000001</v>
      </c>
      <c r="V152" s="62">
        <f t="shared" si="26"/>
        <v>2.823</v>
      </c>
      <c r="W152" s="20"/>
      <c r="X152" s="20"/>
      <c r="Y152" s="20" t="str">
        <f t="shared" si="23"/>
        <v>KG</v>
      </c>
    </row>
    <row r="153" spans="1:26" hidden="1">
      <c r="A153" s="4"/>
      <c r="B153" s="4"/>
      <c r="C153" s="5"/>
      <c r="D153" s="6"/>
      <c r="E153" s="7"/>
      <c r="F153" s="6"/>
      <c r="G153" s="6"/>
      <c r="H153" s="6"/>
      <c r="I153" s="6"/>
      <c r="J153" s="6"/>
      <c r="K153" s="15"/>
      <c r="L153" s="15"/>
      <c r="M153" s="6"/>
      <c r="N153" s="9"/>
      <c r="O153" s="10"/>
      <c r="P153" s="20"/>
      <c r="Q153" s="20"/>
      <c r="R153" s="20"/>
      <c r="S153" s="20" t="s">
        <v>3745</v>
      </c>
      <c r="T153" s="21" t="str">
        <f t="shared" si="22"/>
        <v>ONGKOS CELUP PEPEL AMPLOP</v>
      </c>
      <c r="U153" s="17">
        <v>10</v>
      </c>
      <c r="V153" s="62">
        <f t="shared" si="26"/>
        <v>150</v>
      </c>
      <c r="W153" s="20"/>
      <c r="X153" s="20"/>
      <c r="Y153" s="20" t="str">
        <f t="shared" si="23"/>
        <v>PCS</v>
      </c>
    </row>
    <row r="154" spans="1:26" hidden="1">
      <c r="A154" s="4"/>
      <c r="B154" s="4"/>
      <c r="C154" s="5"/>
      <c r="D154" s="6"/>
      <c r="E154" s="7"/>
      <c r="F154" s="6"/>
      <c r="G154" s="6"/>
      <c r="H154" s="6"/>
      <c r="I154" s="6"/>
      <c r="J154" s="6"/>
      <c r="K154" s="15"/>
      <c r="L154" s="15"/>
      <c r="M154" s="6"/>
      <c r="N154" s="9"/>
      <c r="O154" s="10"/>
      <c r="P154" s="20"/>
      <c r="Q154" s="20"/>
      <c r="R154" s="20"/>
      <c r="S154" s="20" t="s">
        <v>3844</v>
      </c>
      <c r="T154" s="21" t="str">
        <f t="shared" si="22"/>
        <v>ONGKOS KEMAS PEPEL AMPLOP</v>
      </c>
      <c r="U154" s="17">
        <v>10</v>
      </c>
      <c r="V154" s="62">
        <f t="shared" si="26"/>
        <v>150</v>
      </c>
      <c r="W154" s="20"/>
      <c r="X154" s="20"/>
      <c r="Y154" s="20" t="str">
        <f t="shared" si="23"/>
        <v>PCS</v>
      </c>
    </row>
    <row r="155" spans="1:26" hidden="1">
      <c r="A155" s="4"/>
      <c r="B155" s="4"/>
      <c r="C155" s="5"/>
      <c r="D155" s="6"/>
      <c r="E155" s="7"/>
      <c r="F155" s="6"/>
      <c r="G155" s="6"/>
      <c r="H155" s="6"/>
      <c r="I155" s="6"/>
      <c r="J155" s="6"/>
      <c r="K155" s="15"/>
      <c r="L155" s="15"/>
      <c r="M155" s="6"/>
      <c r="N155" s="9"/>
      <c r="O155" s="10"/>
      <c r="P155" s="20"/>
      <c r="Q155" s="20"/>
      <c r="R155" s="20"/>
      <c r="S155" s="20" t="s">
        <v>4398</v>
      </c>
      <c r="T155" s="21" t="str">
        <f t="shared" si="22"/>
        <v>PLASTIK 3 X 25 BIRU</v>
      </c>
      <c r="U155" s="17">
        <v>100</v>
      </c>
      <c r="V155" s="62">
        <f t="shared" si="26"/>
        <v>1500</v>
      </c>
      <c r="W155" s="20"/>
      <c r="X155" s="20"/>
      <c r="Y155" s="20" t="str">
        <f t="shared" si="23"/>
        <v>PCS</v>
      </c>
    </row>
    <row r="156" spans="1:26">
      <c r="A156" s="4">
        <v>23</v>
      </c>
      <c r="B156" s="20" t="s">
        <v>930</v>
      </c>
      <c r="C156" s="5" t="s">
        <v>19</v>
      </c>
      <c r="D156" s="6">
        <v>8</v>
      </c>
      <c r="E156" s="7">
        <f>D156/15</f>
        <v>0.53333333333333333</v>
      </c>
      <c r="F156" s="6">
        <v>25</v>
      </c>
      <c r="G156" s="6">
        <v>1</v>
      </c>
      <c r="H156" s="6">
        <v>37</v>
      </c>
      <c r="I156" s="6">
        <v>1</v>
      </c>
      <c r="J156" s="6" t="s">
        <v>505</v>
      </c>
      <c r="K156" s="15">
        <f>L156</f>
        <v>60</v>
      </c>
      <c r="L156" s="15">
        <f>N156*Z156</f>
        <v>60</v>
      </c>
      <c r="M156" s="6" t="s">
        <v>505</v>
      </c>
      <c r="N156" s="9">
        <f>VLOOKUP(B156,tb_januari,9,FALSE)</f>
        <v>4</v>
      </c>
      <c r="O156" s="10" t="s">
        <v>506</v>
      </c>
      <c r="P156" s="20"/>
      <c r="Q156" s="20"/>
      <c r="R156" s="20"/>
      <c r="S156" s="20" t="s">
        <v>1254</v>
      </c>
      <c r="T156" s="21" t="str">
        <f t="shared" si="22"/>
        <v>DUPA 26 ATP PEKAT 3.0</v>
      </c>
      <c r="U156" s="17">
        <v>0.88200000000000001</v>
      </c>
      <c r="V156" s="62">
        <f>$K$156*U156</f>
        <v>52.92</v>
      </c>
      <c r="W156" s="20"/>
      <c r="X156" s="20"/>
      <c r="Y156" s="20" t="str">
        <f t="shared" si="23"/>
        <v>KG</v>
      </c>
      <c r="Z156" s="20">
        <v>15</v>
      </c>
    </row>
    <row r="157" spans="1:26" hidden="1">
      <c r="A157" s="4"/>
      <c r="B157" s="4"/>
      <c r="C157" s="5"/>
      <c r="D157" s="6"/>
      <c r="E157" s="7"/>
      <c r="F157" s="6"/>
      <c r="G157" s="6"/>
      <c r="H157" s="6"/>
      <c r="I157" s="6"/>
      <c r="J157" s="6"/>
      <c r="K157" s="15"/>
      <c r="L157" s="15"/>
      <c r="M157" s="6"/>
      <c r="N157" s="9"/>
      <c r="O157" s="10"/>
      <c r="P157" s="20"/>
      <c r="Q157" s="20"/>
      <c r="R157" s="20"/>
      <c r="S157" s="20" t="s">
        <v>896</v>
      </c>
      <c r="T157" s="21" t="str">
        <f t="shared" si="22"/>
        <v xml:space="preserve">AMPLOP CENDANA </v>
      </c>
      <c r="U157" s="17">
        <v>100</v>
      </c>
      <c r="V157" s="62">
        <f t="shared" ref="V157:V163" si="27">$K$156*U157</f>
        <v>6000</v>
      </c>
      <c r="W157" s="20"/>
      <c r="X157" s="20"/>
      <c r="Y157" s="20" t="str">
        <f t="shared" si="23"/>
        <v>PCS</v>
      </c>
    </row>
    <row r="158" spans="1:26" hidden="1">
      <c r="A158" s="4"/>
      <c r="B158" s="4"/>
      <c r="C158" s="5"/>
      <c r="D158" s="6"/>
      <c r="E158" s="7"/>
      <c r="F158" s="6"/>
      <c r="G158" s="6"/>
      <c r="H158" s="6"/>
      <c r="I158" s="6"/>
      <c r="J158" s="6"/>
      <c r="K158" s="15"/>
      <c r="L158" s="15"/>
      <c r="M158" s="6"/>
      <c r="N158" s="9"/>
      <c r="O158" s="10"/>
      <c r="P158" s="20"/>
      <c r="Q158" s="20"/>
      <c r="R158" s="20"/>
      <c r="S158" s="20" t="s">
        <v>614</v>
      </c>
      <c r="T158" s="21" t="str">
        <f t="shared" si="22"/>
        <v>PLASTIK 16 X 35</v>
      </c>
      <c r="U158" s="17">
        <v>10</v>
      </c>
      <c r="V158" s="62">
        <f t="shared" si="27"/>
        <v>600</v>
      </c>
      <c r="W158" s="20"/>
      <c r="X158" s="20"/>
      <c r="Y158" s="20" t="str">
        <f t="shared" si="23"/>
        <v>PCS</v>
      </c>
    </row>
    <row r="159" spans="1:26" hidden="1">
      <c r="A159" s="4"/>
      <c r="B159" s="4"/>
      <c r="C159" s="5"/>
      <c r="D159" s="6"/>
      <c r="E159" s="7"/>
      <c r="F159" s="6"/>
      <c r="G159" s="6"/>
      <c r="H159" s="6"/>
      <c r="I159" s="6"/>
      <c r="J159" s="6"/>
      <c r="K159" s="15"/>
      <c r="L159" s="15"/>
      <c r="M159" s="6"/>
      <c r="N159" s="9"/>
      <c r="O159" s="10"/>
      <c r="P159" s="20"/>
      <c r="Q159" s="20"/>
      <c r="R159" s="20"/>
      <c r="S159" s="20" t="s">
        <v>4397</v>
      </c>
      <c r="T159" s="21" t="str">
        <f t="shared" si="22"/>
        <v>PLASTIK 25 X 45</v>
      </c>
      <c r="U159" s="17">
        <v>1</v>
      </c>
      <c r="V159" s="62">
        <f t="shared" si="27"/>
        <v>60</v>
      </c>
      <c r="W159" s="20"/>
      <c r="X159" s="20"/>
      <c r="Y159" s="20" t="str">
        <f t="shared" si="23"/>
        <v>PCS</v>
      </c>
    </row>
    <row r="160" spans="1:26" hidden="1">
      <c r="A160" s="4"/>
      <c r="B160" s="4"/>
      <c r="C160" s="5"/>
      <c r="D160" s="6"/>
      <c r="E160" s="7"/>
      <c r="F160" s="6"/>
      <c r="G160" s="6"/>
      <c r="H160" s="6"/>
      <c r="I160" s="6"/>
      <c r="J160" s="6"/>
      <c r="K160" s="15"/>
      <c r="L160" s="15"/>
      <c r="M160" s="6"/>
      <c r="N160" s="9"/>
      <c r="O160" s="10"/>
      <c r="P160" s="20"/>
      <c r="Q160" s="20"/>
      <c r="R160" s="20"/>
      <c r="S160" s="20" t="s">
        <v>4160</v>
      </c>
      <c r="T160" s="21" t="str">
        <f t="shared" si="22"/>
        <v>OP NON FUL AROMA EK CENDANA</v>
      </c>
      <c r="U160" s="17">
        <v>0.18820000000000001</v>
      </c>
      <c r="V160" s="62">
        <f t="shared" si="27"/>
        <v>11.292</v>
      </c>
      <c r="W160" s="20"/>
      <c r="X160" s="20"/>
      <c r="Y160" s="20" t="str">
        <f t="shared" si="23"/>
        <v>KG</v>
      </c>
    </row>
    <row r="161" spans="1:26" hidden="1">
      <c r="A161" s="4"/>
      <c r="B161" s="4"/>
      <c r="C161" s="5"/>
      <c r="D161" s="6"/>
      <c r="E161" s="7"/>
      <c r="F161" s="6"/>
      <c r="G161" s="6"/>
      <c r="H161" s="6"/>
      <c r="I161" s="6"/>
      <c r="J161" s="6"/>
      <c r="K161" s="15"/>
      <c r="L161" s="15"/>
      <c r="M161" s="6"/>
      <c r="N161" s="9"/>
      <c r="O161" s="10"/>
      <c r="P161" s="20"/>
      <c r="Q161" s="20"/>
      <c r="R161" s="20"/>
      <c r="S161" s="20" t="s">
        <v>3745</v>
      </c>
      <c r="T161" s="21" t="str">
        <f t="shared" si="22"/>
        <v>ONGKOS CELUP PEPEL AMPLOP</v>
      </c>
      <c r="U161" s="17">
        <v>10</v>
      </c>
      <c r="V161" s="62">
        <f t="shared" si="27"/>
        <v>600</v>
      </c>
      <c r="W161" s="20"/>
      <c r="X161" s="20"/>
      <c r="Y161" s="20" t="str">
        <f t="shared" si="23"/>
        <v>PCS</v>
      </c>
    </row>
    <row r="162" spans="1:26" hidden="1">
      <c r="A162" s="4"/>
      <c r="B162" s="4"/>
      <c r="C162" s="5"/>
      <c r="D162" s="6"/>
      <c r="E162" s="7"/>
      <c r="F162" s="6"/>
      <c r="G162" s="6"/>
      <c r="H162" s="6"/>
      <c r="I162" s="6"/>
      <c r="J162" s="6"/>
      <c r="K162" s="15"/>
      <c r="L162" s="15"/>
      <c r="M162" s="6"/>
      <c r="N162" s="9"/>
      <c r="O162" s="10"/>
      <c r="P162" s="20"/>
      <c r="Q162" s="20"/>
      <c r="R162" s="20"/>
      <c r="S162" s="20" t="s">
        <v>3844</v>
      </c>
      <c r="T162" s="21" t="str">
        <f t="shared" si="22"/>
        <v>ONGKOS KEMAS PEPEL AMPLOP</v>
      </c>
      <c r="U162" s="17">
        <v>10</v>
      </c>
      <c r="V162" s="62">
        <f t="shared" si="27"/>
        <v>600</v>
      </c>
      <c r="W162" s="20"/>
      <c r="X162" s="20"/>
      <c r="Y162" s="20" t="str">
        <f t="shared" si="23"/>
        <v>PCS</v>
      </c>
    </row>
    <row r="163" spans="1:26" hidden="1">
      <c r="A163" s="4"/>
      <c r="B163" s="4"/>
      <c r="C163" s="5"/>
      <c r="D163" s="6"/>
      <c r="E163" s="7"/>
      <c r="F163" s="6"/>
      <c r="G163" s="6"/>
      <c r="H163" s="6"/>
      <c r="I163" s="6"/>
      <c r="J163" s="6"/>
      <c r="K163" s="15"/>
      <c r="L163" s="15"/>
      <c r="M163" s="6"/>
      <c r="N163" s="9"/>
      <c r="O163" s="10"/>
      <c r="P163" s="20"/>
      <c r="Q163" s="20"/>
      <c r="R163" s="20"/>
      <c r="S163" s="20" t="s">
        <v>4398</v>
      </c>
      <c r="T163" s="21" t="str">
        <f t="shared" si="22"/>
        <v>PLASTIK 3 X 25 BIRU</v>
      </c>
      <c r="U163" s="17">
        <v>100</v>
      </c>
      <c r="V163" s="62">
        <f t="shared" si="27"/>
        <v>6000</v>
      </c>
      <c r="W163" s="20"/>
      <c r="X163" s="20"/>
      <c r="Y163" s="20" t="str">
        <f t="shared" si="23"/>
        <v>PCS</v>
      </c>
    </row>
    <row r="164" spans="1:26">
      <c r="A164" s="4">
        <v>24</v>
      </c>
      <c r="B164" s="20" t="s">
        <v>935</v>
      </c>
      <c r="C164" s="5" t="s">
        <v>20</v>
      </c>
      <c r="D164" s="6">
        <v>34</v>
      </c>
      <c r="E164" s="7">
        <f>D164/15</f>
        <v>2.2666666666666666</v>
      </c>
      <c r="F164" s="6">
        <v>30</v>
      </c>
      <c r="G164" s="6">
        <v>1</v>
      </c>
      <c r="H164" s="6">
        <v>56</v>
      </c>
      <c r="I164" s="6">
        <v>1</v>
      </c>
      <c r="J164" s="6" t="s">
        <v>505</v>
      </c>
      <c r="K164" s="15">
        <f>L164</f>
        <v>45</v>
      </c>
      <c r="L164" s="15">
        <f>N164*Z164</f>
        <v>45</v>
      </c>
      <c r="M164" s="6" t="s">
        <v>505</v>
      </c>
      <c r="N164" s="9">
        <f>VLOOKUP(B164,tb_januari,9,FALSE)</f>
        <v>3</v>
      </c>
      <c r="O164" s="10" t="s">
        <v>506</v>
      </c>
      <c r="P164" s="20"/>
      <c r="Q164" s="20"/>
      <c r="R164" s="20"/>
      <c r="S164" s="20" t="s">
        <v>1254</v>
      </c>
      <c r="T164" s="21" t="str">
        <f t="shared" si="22"/>
        <v>DUPA 26 ATP PEKAT 3.0</v>
      </c>
      <c r="U164" s="17">
        <v>0.88200000000000001</v>
      </c>
      <c r="V164" s="62">
        <f>$K$164*U164</f>
        <v>39.69</v>
      </c>
      <c r="W164" s="20"/>
      <c r="X164" s="20"/>
      <c r="Y164" s="20" t="str">
        <f t="shared" si="23"/>
        <v>KG</v>
      </c>
      <c r="Z164" s="20">
        <v>15</v>
      </c>
    </row>
    <row r="165" spans="1:26" hidden="1">
      <c r="A165" s="4"/>
      <c r="B165" s="4"/>
      <c r="C165" s="5"/>
      <c r="D165" s="6"/>
      <c r="E165" s="7"/>
      <c r="F165" s="6"/>
      <c r="G165" s="6"/>
      <c r="H165" s="6"/>
      <c r="I165" s="6"/>
      <c r="J165" s="6"/>
      <c r="K165" s="15"/>
      <c r="L165" s="15"/>
      <c r="M165" s="6"/>
      <c r="N165" s="9"/>
      <c r="O165" s="10"/>
      <c r="P165" s="20"/>
      <c r="Q165" s="20"/>
      <c r="R165" s="20"/>
      <c r="S165" s="20" t="s">
        <v>898</v>
      </c>
      <c r="T165" s="21" t="str">
        <f t="shared" si="22"/>
        <v xml:space="preserve">AMPLOP JASMINE </v>
      </c>
      <c r="U165" s="17">
        <v>100</v>
      </c>
      <c r="V165" s="62">
        <f t="shared" ref="V165:V171" si="28">$K$164*U165</f>
        <v>4500</v>
      </c>
      <c r="W165" s="20"/>
      <c r="X165" s="20"/>
      <c r="Y165" s="20" t="str">
        <f t="shared" si="23"/>
        <v>PCS</v>
      </c>
    </row>
    <row r="166" spans="1:26" hidden="1">
      <c r="A166" s="4"/>
      <c r="B166" s="4"/>
      <c r="C166" s="5"/>
      <c r="D166" s="6"/>
      <c r="E166" s="7"/>
      <c r="F166" s="6"/>
      <c r="G166" s="6"/>
      <c r="H166" s="6"/>
      <c r="I166" s="6"/>
      <c r="J166" s="6"/>
      <c r="K166" s="15"/>
      <c r="L166" s="15"/>
      <c r="M166" s="6"/>
      <c r="N166" s="9"/>
      <c r="O166" s="10"/>
      <c r="P166" s="20"/>
      <c r="Q166" s="20"/>
      <c r="R166" s="20"/>
      <c r="S166" s="20" t="s">
        <v>614</v>
      </c>
      <c r="T166" s="21" t="str">
        <f t="shared" si="22"/>
        <v>PLASTIK 16 X 35</v>
      </c>
      <c r="U166" s="17">
        <v>10</v>
      </c>
      <c r="V166" s="62">
        <f>$K$164*U166</f>
        <v>450</v>
      </c>
      <c r="W166" s="20"/>
      <c r="X166" s="20"/>
      <c r="Y166" s="20" t="str">
        <f t="shared" si="23"/>
        <v>PCS</v>
      </c>
    </row>
    <row r="167" spans="1:26" hidden="1">
      <c r="A167" s="4"/>
      <c r="B167" s="4"/>
      <c r="C167" s="5"/>
      <c r="D167" s="6"/>
      <c r="E167" s="7"/>
      <c r="F167" s="6"/>
      <c r="G167" s="6"/>
      <c r="H167" s="6"/>
      <c r="I167" s="6"/>
      <c r="J167" s="6"/>
      <c r="K167" s="15"/>
      <c r="L167" s="15"/>
      <c r="M167" s="6"/>
      <c r="N167" s="9"/>
      <c r="O167" s="10"/>
      <c r="P167" s="20"/>
      <c r="Q167" s="20"/>
      <c r="R167" s="20"/>
      <c r="S167" s="20" t="s">
        <v>4397</v>
      </c>
      <c r="T167" s="21" t="str">
        <f t="shared" si="22"/>
        <v>PLASTIK 25 X 45</v>
      </c>
      <c r="U167" s="17">
        <v>1</v>
      </c>
      <c r="V167" s="62">
        <f t="shared" si="28"/>
        <v>45</v>
      </c>
      <c r="W167" s="20"/>
      <c r="X167" s="20"/>
      <c r="Y167" s="20" t="str">
        <f t="shared" si="23"/>
        <v>PCS</v>
      </c>
    </row>
    <row r="168" spans="1:26" hidden="1">
      <c r="A168" s="4"/>
      <c r="B168" s="4"/>
      <c r="C168" s="5"/>
      <c r="D168" s="6"/>
      <c r="E168" s="7"/>
      <c r="F168" s="6"/>
      <c r="G168" s="6"/>
      <c r="H168" s="6"/>
      <c r="I168" s="6"/>
      <c r="J168" s="6"/>
      <c r="K168" s="15"/>
      <c r="L168" s="15"/>
      <c r="M168" s="6"/>
      <c r="N168" s="9"/>
      <c r="O168" s="10"/>
      <c r="P168" s="20"/>
      <c r="Q168" s="20"/>
      <c r="R168" s="20"/>
      <c r="S168" s="20" t="s">
        <v>4164</v>
      </c>
      <c r="T168" s="21" t="str">
        <f t="shared" si="22"/>
        <v>OP NON FUL AROMA EK JASMINE</v>
      </c>
      <c r="U168" s="17">
        <v>0.18820000000000001</v>
      </c>
      <c r="V168" s="62">
        <f t="shared" si="28"/>
        <v>8.4689999999999994</v>
      </c>
      <c r="W168" s="20"/>
      <c r="X168" s="20"/>
      <c r="Y168" s="20" t="str">
        <f t="shared" si="23"/>
        <v>KG</v>
      </c>
    </row>
    <row r="169" spans="1:26" hidden="1">
      <c r="A169" s="4"/>
      <c r="B169" s="4"/>
      <c r="C169" s="5"/>
      <c r="D169" s="6"/>
      <c r="E169" s="7"/>
      <c r="F169" s="6"/>
      <c r="G169" s="6"/>
      <c r="H169" s="6"/>
      <c r="I169" s="6"/>
      <c r="J169" s="6"/>
      <c r="K169" s="15"/>
      <c r="L169" s="15"/>
      <c r="M169" s="6"/>
      <c r="N169" s="9"/>
      <c r="O169" s="10"/>
      <c r="P169" s="20"/>
      <c r="Q169" s="20"/>
      <c r="R169" s="20"/>
      <c r="S169" s="20" t="s">
        <v>3745</v>
      </c>
      <c r="T169" s="21" t="str">
        <f t="shared" si="22"/>
        <v>ONGKOS CELUP PEPEL AMPLOP</v>
      </c>
      <c r="U169" s="17">
        <v>10</v>
      </c>
      <c r="V169" s="62">
        <f>$K$164*U169</f>
        <v>450</v>
      </c>
      <c r="W169" s="20"/>
      <c r="X169" s="20"/>
      <c r="Y169" s="20" t="str">
        <f t="shared" si="23"/>
        <v>PCS</v>
      </c>
    </row>
    <row r="170" spans="1:26" hidden="1">
      <c r="A170" s="4"/>
      <c r="B170" s="4"/>
      <c r="C170" s="5"/>
      <c r="D170" s="6"/>
      <c r="E170" s="7"/>
      <c r="F170" s="6"/>
      <c r="G170" s="6"/>
      <c r="H170" s="6"/>
      <c r="I170" s="6"/>
      <c r="J170" s="6"/>
      <c r="K170" s="15"/>
      <c r="L170" s="15"/>
      <c r="M170" s="6"/>
      <c r="N170" s="9"/>
      <c r="O170" s="10"/>
      <c r="P170" s="20"/>
      <c r="Q170" s="20"/>
      <c r="R170" s="20"/>
      <c r="S170" s="20" t="s">
        <v>3844</v>
      </c>
      <c r="T170" s="21" t="str">
        <f t="shared" si="22"/>
        <v>ONGKOS KEMAS PEPEL AMPLOP</v>
      </c>
      <c r="U170" s="17">
        <v>10</v>
      </c>
      <c r="V170" s="62">
        <f t="shared" si="28"/>
        <v>450</v>
      </c>
      <c r="W170" s="20"/>
      <c r="X170" s="20"/>
      <c r="Y170" s="20" t="str">
        <f t="shared" si="23"/>
        <v>PCS</v>
      </c>
    </row>
    <row r="171" spans="1:26" hidden="1">
      <c r="A171" s="4"/>
      <c r="B171" s="4"/>
      <c r="C171" s="5"/>
      <c r="D171" s="6"/>
      <c r="E171" s="7"/>
      <c r="F171" s="6"/>
      <c r="G171" s="6"/>
      <c r="H171" s="6"/>
      <c r="I171" s="6"/>
      <c r="J171" s="6"/>
      <c r="K171" s="15"/>
      <c r="L171" s="15"/>
      <c r="M171" s="6"/>
      <c r="N171" s="9"/>
      <c r="O171" s="10"/>
      <c r="P171" s="20"/>
      <c r="Q171" s="20"/>
      <c r="R171" s="20"/>
      <c r="S171" s="20" t="s">
        <v>4398</v>
      </c>
      <c r="T171" s="21" t="str">
        <f t="shared" si="22"/>
        <v>PLASTIK 3 X 25 BIRU</v>
      </c>
      <c r="U171" s="17">
        <v>100</v>
      </c>
      <c r="V171" s="62">
        <f t="shared" si="28"/>
        <v>4500</v>
      </c>
      <c r="W171" s="20"/>
      <c r="X171" s="20"/>
      <c r="Y171" s="20" t="str">
        <f t="shared" si="23"/>
        <v>PCS</v>
      </c>
    </row>
    <row r="172" spans="1:26">
      <c r="A172" s="4">
        <v>25</v>
      </c>
      <c r="B172" s="20" t="s">
        <v>938</v>
      </c>
      <c r="C172" s="5" t="s">
        <v>453</v>
      </c>
      <c r="D172" s="6">
        <v>48</v>
      </c>
      <c r="E172" s="7">
        <f>D172/15</f>
        <v>3.2</v>
      </c>
      <c r="F172" s="6"/>
      <c r="G172" s="6"/>
      <c r="H172" s="6">
        <v>41</v>
      </c>
      <c r="I172" s="6">
        <v>1</v>
      </c>
      <c r="J172" s="6" t="s">
        <v>505</v>
      </c>
      <c r="K172" s="15">
        <f>L172</f>
        <v>45</v>
      </c>
      <c r="L172" s="15">
        <f>N172*Z172</f>
        <v>45</v>
      </c>
      <c r="M172" s="6" t="s">
        <v>505</v>
      </c>
      <c r="N172" s="9">
        <f>VLOOKUP(B172,tb_januari,9,FALSE)</f>
        <v>3</v>
      </c>
      <c r="O172" s="10" t="s">
        <v>506</v>
      </c>
      <c r="P172" s="20"/>
      <c r="Q172" s="20"/>
      <c r="R172" s="20"/>
      <c r="S172" s="20" t="s">
        <v>1254</v>
      </c>
      <c r="T172" s="21" t="str">
        <f t="shared" si="22"/>
        <v>DUPA 26 ATP PEKAT 3.0</v>
      </c>
      <c r="U172" s="17">
        <v>0.88200000000000001</v>
      </c>
      <c r="V172" s="62">
        <f>$K$172*U172</f>
        <v>39.69</v>
      </c>
      <c r="W172" s="20"/>
      <c r="X172" s="20"/>
      <c r="Y172" s="20" t="str">
        <f t="shared" si="23"/>
        <v>KG</v>
      </c>
      <c r="Z172" s="20">
        <v>15</v>
      </c>
    </row>
    <row r="173" spans="1:26" hidden="1">
      <c r="A173" s="4"/>
      <c r="B173" s="4"/>
      <c r="C173" s="5"/>
      <c r="D173" s="6"/>
      <c r="E173" s="7"/>
      <c r="F173" s="6"/>
      <c r="G173" s="6"/>
      <c r="H173" s="6"/>
      <c r="I173" s="6"/>
      <c r="J173" s="6"/>
      <c r="K173" s="15"/>
      <c r="L173" s="15"/>
      <c r="M173" s="6"/>
      <c r="N173" s="9"/>
      <c r="O173" s="10"/>
      <c r="P173" s="20"/>
      <c r="Q173" s="20"/>
      <c r="R173" s="20"/>
      <c r="S173" s="20" t="s">
        <v>900</v>
      </c>
      <c r="T173" s="21" t="str">
        <f t="shared" si="22"/>
        <v xml:space="preserve">AMPLOP JEMPIRING </v>
      </c>
      <c r="U173" s="17">
        <v>100</v>
      </c>
      <c r="V173" s="62">
        <f t="shared" ref="V173:V179" si="29">$K$172*U173</f>
        <v>4500</v>
      </c>
      <c r="W173" s="20"/>
      <c r="X173" s="20"/>
      <c r="Y173" s="20" t="str">
        <f t="shared" si="23"/>
        <v>PCS</v>
      </c>
    </row>
    <row r="174" spans="1:26" hidden="1">
      <c r="A174" s="4"/>
      <c r="B174" s="4"/>
      <c r="C174" s="5"/>
      <c r="D174" s="6"/>
      <c r="E174" s="7"/>
      <c r="F174" s="6"/>
      <c r="G174" s="6"/>
      <c r="H174" s="6"/>
      <c r="I174" s="6"/>
      <c r="J174" s="6"/>
      <c r="K174" s="15"/>
      <c r="L174" s="15"/>
      <c r="M174" s="6"/>
      <c r="N174" s="9"/>
      <c r="O174" s="10"/>
      <c r="P174" s="20"/>
      <c r="Q174" s="20"/>
      <c r="R174" s="20"/>
      <c r="S174" s="20" t="s">
        <v>614</v>
      </c>
      <c r="T174" s="21" t="str">
        <f t="shared" si="22"/>
        <v>PLASTIK 16 X 35</v>
      </c>
      <c r="U174" s="17">
        <v>10</v>
      </c>
      <c r="V174" s="62">
        <f t="shared" si="29"/>
        <v>450</v>
      </c>
      <c r="W174" s="20"/>
      <c r="X174" s="20"/>
      <c r="Y174" s="20" t="str">
        <f t="shared" si="23"/>
        <v>PCS</v>
      </c>
    </row>
    <row r="175" spans="1:26" hidden="1">
      <c r="A175" s="4"/>
      <c r="B175" s="4"/>
      <c r="C175" s="5"/>
      <c r="D175" s="6"/>
      <c r="E175" s="7"/>
      <c r="F175" s="6"/>
      <c r="G175" s="6"/>
      <c r="H175" s="6"/>
      <c r="I175" s="6"/>
      <c r="J175" s="6"/>
      <c r="K175" s="15"/>
      <c r="L175" s="15"/>
      <c r="M175" s="6"/>
      <c r="N175" s="9"/>
      <c r="O175" s="10"/>
      <c r="P175" s="20"/>
      <c r="Q175" s="20"/>
      <c r="R175" s="20"/>
      <c r="S175" s="20" t="s">
        <v>4397</v>
      </c>
      <c r="T175" s="21" t="str">
        <f t="shared" si="22"/>
        <v>PLASTIK 25 X 45</v>
      </c>
      <c r="U175" s="17">
        <v>1</v>
      </c>
      <c r="V175" s="62">
        <f t="shared" si="29"/>
        <v>45</v>
      </c>
      <c r="W175" s="20"/>
      <c r="X175" s="20"/>
      <c r="Y175" s="20" t="str">
        <f t="shared" si="23"/>
        <v>PCS</v>
      </c>
    </row>
    <row r="176" spans="1:26" hidden="1">
      <c r="A176" s="4"/>
      <c r="B176" s="4"/>
      <c r="C176" s="5"/>
      <c r="D176" s="6"/>
      <c r="E176" s="7"/>
      <c r="F176" s="6"/>
      <c r="G176" s="6"/>
      <c r="H176" s="6"/>
      <c r="I176" s="6"/>
      <c r="J176" s="6"/>
      <c r="K176" s="15"/>
      <c r="L176" s="15"/>
      <c r="M176" s="6"/>
      <c r="N176" s="9"/>
      <c r="O176" s="10"/>
      <c r="P176" s="20"/>
      <c r="Q176" s="20"/>
      <c r="R176" s="20"/>
      <c r="S176" s="20" t="s">
        <v>615</v>
      </c>
      <c r="T176" s="21" t="str">
        <f t="shared" si="22"/>
        <v>OP NON FUL AROMA EK JEMPIRING</v>
      </c>
      <c r="U176" s="17">
        <v>0.18820000000000001</v>
      </c>
      <c r="V176" s="62">
        <f t="shared" si="29"/>
        <v>8.4689999999999994</v>
      </c>
      <c r="W176" s="20"/>
      <c r="X176" s="20"/>
      <c r="Y176" s="20" t="str">
        <f t="shared" si="23"/>
        <v>KG</v>
      </c>
    </row>
    <row r="177" spans="1:26" hidden="1">
      <c r="A177" s="4"/>
      <c r="B177" s="4"/>
      <c r="C177" s="5"/>
      <c r="D177" s="6"/>
      <c r="E177" s="7"/>
      <c r="F177" s="6"/>
      <c r="G177" s="6"/>
      <c r="H177" s="6"/>
      <c r="I177" s="6"/>
      <c r="J177" s="6"/>
      <c r="K177" s="15"/>
      <c r="L177" s="15"/>
      <c r="M177" s="6"/>
      <c r="N177" s="9"/>
      <c r="O177" s="10"/>
      <c r="P177" s="20"/>
      <c r="Q177" s="20"/>
      <c r="R177" s="20"/>
      <c r="S177" s="20" t="s">
        <v>3745</v>
      </c>
      <c r="T177" s="21" t="str">
        <f t="shared" si="22"/>
        <v>ONGKOS CELUP PEPEL AMPLOP</v>
      </c>
      <c r="U177" s="17">
        <v>10</v>
      </c>
      <c r="V177" s="62">
        <f t="shared" si="29"/>
        <v>450</v>
      </c>
      <c r="W177" s="20"/>
      <c r="X177" s="20"/>
      <c r="Y177" s="20" t="str">
        <f t="shared" si="23"/>
        <v>PCS</v>
      </c>
    </row>
    <row r="178" spans="1:26" hidden="1">
      <c r="A178" s="4"/>
      <c r="B178" s="4"/>
      <c r="C178" s="5"/>
      <c r="D178" s="6"/>
      <c r="E178" s="7"/>
      <c r="F178" s="6"/>
      <c r="G178" s="6"/>
      <c r="H178" s="6"/>
      <c r="I178" s="6"/>
      <c r="J178" s="6"/>
      <c r="K178" s="15"/>
      <c r="L178" s="15"/>
      <c r="M178" s="6"/>
      <c r="N178" s="9"/>
      <c r="O178" s="10"/>
      <c r="P178" s="20"/>
      <c r="Q178" s="20"/>
      <c r="R178" s="20"/>
      <c r="S178" s="20" t="s">
        <v>3844</v>
      </c>
      <c r="T178" s="21" t="str">
        <f t="shared" si="22"/>
        <v>ONGKOS KEMAS PEPEL AMPLOP</v>
      </c>
      <c r="U178" s="17">
        <v>10</v>
      </c>
      <c r="V178" s="62">
        <f t="shared" si="29"/>
        <v>450</v>
      </c>
      <c r="W178" s="20"/>
      <c r="X178" s="20"/>
      <c r="Y178" s="20" t="str">
        <f t="shared" si="23"/>
        <v>PCS</v>
      </c>
    </row>
    <row r="179" spans="1:26" hidden="1">
      <c r="A179" s="4"/>
      <c r="B179" s="4"/>
      <c r="C179" s="5"/>
      <c r="D179" s="6"/>
      <c r="E179" s="7"/>
      <c r="F179" s="6"/>
      <c r="G179" s="6"/>
      <c r="H179" s="6"/>
      <c r="I179" s="6"/>
      <c r="J179" s="6"/>
      <c r="K179" s="15"/>
      <c r="L179" s="15"/>
      <c r="M179" s="6"/>
      <c r="N179" s="9"/>
      <c r="O179" s="10"/>
      <c r="P179" s="20"/>
      <c r="Q179" s="20"/>
      <c r="R179" s="20"/>
      <c r="S179" s="20" t="s">
        <v>4398</v>
      </c>
      <c r="T179" s="21" t="str">
        <f t="shared" si="22"/>
        <v>PLASTIK 3 X 25 BIRU</v>
      </c>
      <c r="U179" s="17">
        <v>100</v>
      </c>
      <c r="V179" s="62">
        <f t="shared" si="29"/>
        <v>4500</v>
      </c>
      <c r="W179" s="20"/>
      <c r="X179" s="20"/>
      <c r="Y179" s="20" t="str">
        <f t="shared" si="23"/>
        <v>PCS</v>
      </c>
    </row>
    <row r="180" spans="1:26">
      <c r="A180" s="4">
        <v>26</v>
      </c>
      <c r="B180" s="20" t="s">
        <v>941</v>
      </c>
      <c r="C180" s="5" t="s">
        <v>21</v>
      </c>
      <c r="D180" s="6">
        <v>27</v>
      </c>
      <c r="E180" s="7">
        <f>D180/15</f>
        <v>1.8</v>
      </c>
      <c r="F180" s="6">
        <v>7</v>
      </c>
      <c r="G180" s="6">
        <v>1</v>
      </c>
      <c r="H180" s="6"/>
      <c r="I180" s="6"/>
      <c r="J180" s="6" t="s">
        <v>505</v>
      </c>
      <c r="K180" s="15">
        <f>L180</f>
        <v>30</v>
      </c>
      <c r="L180" s="15">
        <f>N180*Z180</f>
        <v>30</v>
      </c>
      <c r="M180" s="6" t="s">
        <v>505</v>
      </c>
      <c r="N180" s="9">
        <f>VLOOKUP(B180,tb_januari,9,FALSE)</f>
        <v>2</v>
      </c>
      <c r="O180" s="10" t="s">
        <v>506</v>
      </c>
      <c r="P180" s="20"/>
      <c r="Q180" s="20"/>
      <c r="R180" s="20"/>
      <c r="S180" s="20" t="s">
        <v>1254</v>
      </c>
      <c r="T180" s="21" t="str">
        <f t="shared" si="22"/>
        <v>DUPA 26 ATP PEKAT 3.0</v>
      </c>
      <c r="U180" s="17">
        <v>0.88200000000000001</v>
      </c>
      <c r="V180" s="62">
        <f>$K$180*U180</f>
        <v>26.46</v>
      </c>
      <c r="W180" s="20"/>
      <c r="X180" s="20"/>
      <c r="Y180" s="20" t="str">
        <f t="shared" si="23"/>
        <v>KG</v>
      </c>
      <c r="Z180" s="20">
        <v>15</v>
      </c>
    </row>
    <row r="181" spans="1:26" hidden="1">
      <c r="A181" s="4"/>
      <c r="B181" s="4"/>
      <c r="C181" s="5"/>
      <c r="D181" s="6"/>
      <c r="E181" s="7"/>
      <c r="F181" s="6"/>
      <c r="G181" s="6"/>
      <c r="H181" s="6"/>
      <c r="I181" s="6"/>
      <c r="J181" s="6"/>
      <c r="K181" s="15"/>
      <c r="L181" s="15"/>
      <c r="M181" s="6"/>
      <c r="N181" s="9"/>
      <c r="O181" s="10"/>
      <c r="P181" s="20"/>
      <c r="Q181" s="20"/>
      <c r="R181" s="20"/>
      <c r="S181" s="20" t="s">
        <v>902</v>
      </c>
      <c r="T181" s="21" t="str">
        <f t="shared" si="22"/>
        <v xml:space="preserve">AMPLOP JEPUN </v>
      </c>
      <c r="U181" s="17">
        <v>100</v>
      </c>
      <c r="V181" s="62">
        <f t="shared" ref="V181:V187" si="30">$K$180*U181</f>
        <v>3000</v>
      </c>
      <c r="W181" s="20"/>
      <c r="X181" s="20"/>
      <c r="Y181" s="20" t="str">
        <f t="shared" si="23"/>
        <v>PCS</v>
      </c>
    </row>
    <row r="182" spans="1:26" hidden="1">
      <c r="A182" s="4"/>
      <c r="B182" s="4"/>
      <c r="C182" s="5"/>
      <c r="D182" s="6"/>
      <c r="E182" s="7"/>
      <c r="F182" s="6"/>
      <c r="G182" s="6"/>
      <c r="H182" s="6"/>
      <c r="I182" s="6"/>
      <c r="J182" s="6"/>
      <c r="K182" s="15"/>
      <c r="L182" s="15"/>
      <c r="M182" s="6"/>
      <c r="N182" s="9"/>
      <c r="O182" s="10"/>
      <c r="P182" s="20"/>
      <c r="Q182" s="20"/>
      <c r="R182" s="20"/>
      <c r="S182" s="20" t="s">
        <v>614</v>
      </c>
      <c r="T182" s="21" t="str">
        <f t="shared" si="22"/>
        <v>PLASTIK 16 X 35</v>
      </c>
      <c r="U182" s="17">
        <v>10</v>
      </c>
      <c r="V182" s="62">
        <f t="shared" si="30"/>
        <v>300</v>
      </c>
      <c r="W182" s="20"/>
      <c r="X182" s="20"/>
      <c r="Y182" s="20" t="str">
        <f t="shared" si="23"/>
        <v>PCS</v>
      </c>
    </row>
    <row r="183" spans="1:26" hidden="1">
      <c r="A183" s="4"/>
      <c r="B183" s="4"/>
      <c r="C183" s="5"/>
      <c r="D183" s="6"/>
      <c r="E183" s="7"/>
      <c r="F183" s="6"/>
      <c r="G183" s="6"/>
      <c r="H183" s="6"/>
      <c r="I183" s="6"/>
      <c r="J183" s="6"/>
      <c r="K183" s="15"/>
      <c r="L183" s="15"/>
      <c r="M183" s="6"/>
      <c r="N183" s="9"/>
      <c r="O183" s="10"/>
      <c r="P183" s="20"/>
      <c r="Q183" s="20"/>
      <c r="R183" s="20"/>
      <c r="S183" s="20" t="s">
        <v>4397</v>
      </c>
      <c r="T183" s="21" t="str">
        <f t="shared" si="22"/>
        <v>PLASTIK 25 X 45</v>
      </c>
      <c r="U183" s="17">
        <v>1</v>
      </c>
      <c r="V183" s="62">
        <f>$K$180*U183</f>
        <v>30</v>
      </c>
      <c r="W183" s="20"/>
      <c r="X183" s="20"/>
      <c r="Y183" s="20" t="str">
        <f t="shared" si="23"/>
        <v>PCS</v>
      </c>
    </row>
    <row r="184" spans="1:26" hidden="1">
      <c r="A184" s="4"/>
      <c r="B184" s="4"/>
      <c r="C184" s="5"/>
      <c r="D184" s="6"/>
      <c r="E184" s="7"/>
      <c r="F184" s="6"/>
      <c r="G184" s="6"/>
      <c r="H184" s="6"/>
      <c r="I184" s="6"/>
      <c r="J184" s="6"/>
      <c r="K184" s="15"/>
      <c r="L184" s="15"/>
      <c r="M184" s="6"/>
      <c r="N184" s="9"/>
      <c r="O184" s="10"/>
      <c r="P184" s="20"/>
      <c r="Q184" s="20"/>
      <c r="R184" s="20"/>
      <c r="S184" s="20" t="s">
        <v>4167</v>
      </c>
      <c r="T184" s="21" t="str">
        <f t="shared" si="22"/>
        <v>OP NON FUL AROMA EK JEPUN EKO</v>
      </c>
      <c r="U184" s="17">
        <v>0.18820000000000001</v>
      </c>
      <c r="V184" s="62">
        <f t="shared" si="30"/>
        <v>5.6459999999999999</v>
      </c>
      <c r="W184" s="20"/>
      <c r="X184" s="20"/>
      <c r="Y184" s="20" t="str">
        <f t="shared" si="23"/>
        <v>KG</v>
      </c>
    </row>
    <row r="185" spans="1:26" hidden="1">
      <c r="A185" s="4"/>
      <c r="B185" s="4"/>
      <c r="C185" s="5"/>
      <c r="D185" s="6"/>
      <c r="E185" s="7"/>
      <c r="F185" s="6"/>
      <c r="G185" s="6"/>
      <c r="H185" s="6"/>
      <c r="I185" s="6"/>
      <c r="J185" s="6"/>
      <c r="K185" s="15"/>
      <c r="L185" s="15"/>
      <c r="M185" s="6"/>
      <c r="N185" s="9"/>
      <c r="O185" s="10"/>
      <c r="P185" s="20"/>
      <c r="Q185" s="20"/>
      <c r="R185" s="20"/>
      <c r="S185" s="20" t="s">
        <v>3745</v>
      </c>
      <c r="T185" s="21" t="str">
        <f t="shared" si="22"/>
        <v>ONGKOS CELUP PEPEL AMPLOP</v>
      </c>
      <c r="U185" s="17">
        <v>10</v>
      </c>
      <c r="V185" s="62">
        <f t="shared" si="30"/>
        <v>300</v>
      </c>
      <c r="W185" s="20"/>
      <c r="X185" s="20"/>
      <c r="Y185" s="20" t="str">
        <f t="shared" si="23"/>
        <v>PCS</v>
      </c>
    </row>
    <row r="186" spans="1:26" hidden="1">
      <c r="A186" s="4"/>
      <c r="B186" s="4"/>
      <c r="C186" s="5"/>
      <c r="D186" s="6"/>
      <c r="E186" s="7"/>
      <c r="F186" s="6"/>
      <c r="G186" s="6"/>
      <c r="H186" s="6"/>
      <c r="I186" s="6"/>
      <c r="J186" s="6"/>
      <c r="K186" s="15"/>
      <c r="L186" s="15"/>
      <c r="M186" s="6"/>
      <c r="N186" s="9"/>
      <c r="O186" s="10"/>
      <c r="P186" s="20"/>
      <c r="Q186" s="20"/>
      <c r="R186" s="20"/>
      <c r="S186" s="20" t="s">
        <v>3844</v>
      </c>
      <c r="T186" s="21" t="str">
        <f t="shared" si="22"/>
        <v>ONGKOS KEMAS PEPEL AMPLOP</v>
      </c>
      <c r="U186" s="17">
        <v>100</v>
      </c>
      <c r="V186" s="62">
        <f t="shared" si="30"/>
        <v>3000</v>
      </c>
      <c r="W186" s="20"/>
      <c r="X186" s="20"/>
      <c r="Y186" s="20" t="str">
        <f t="shared" si="23"/>
        <v>PCS</v>
      </c>
    </row>
    <row r="187" spans="1:26" hidden="1">
      <c r="A187" s="4"/>
      <c r="B187" s="4"/>
      <c r="C187" s="5"/>
      <c r="D187" s="6"/>
      <c r="E187" s="7"/>
      <c r="F187" s="6"/>
      <c r="G187" s="6"/>
      <c r="H187" s="6"/>
      <c r="I187" s="6"/>
      <c r="J187" s="6"/>
      <c r="K187" s="15"/>
      <c r="L187" s="15"/>
      <c r="M187" s="6"/>
      <c r="N187" s="9"/>
      <c r="O187" s="10"/>
      <c r="P187" s="20"/>
      <c r="Q187" s="20"/>
      <c r="R187" s="20"/>
      <c r="S187" s="20" t="s">
        <v>4398</v>
      </c>
      <c r="T187" s="21" t="str">
        <f t="shared" si="22"/>
        <v>PLASTIK 3 X 25 BIRU</v>
      </c>
      <c r="U187" s="17">
        <v>100</v>
      </c>
      <c r="V187" s="62">
        <f t="shared" si="30"/>
        <v>3000</v>
      </c>
      <c r="W187" s="20"/>
      <c r="X187" s="20"/>
      <c r="Y187" s="20" t="str">
        <f t="shared" si="23"/>
        <v>PCS</v>
      </c>
    </row>
    <row r="188" spans="1:26">
      <c r="A188" s="4">
        <v>27</v>
      </c>
      <c r="B188" s="20" t="s">
        <v>944</v>
      </c>
      <c r="C188" s="5" t="s">
        <v>454</v>
      </c>
      <c r="D188" s="6">
        <v>49</v>
      </c>
      <c r="E188" s="7">
        <f>D188/15</f>
        <v>3.2666666666666666</v>
      </c>
      <c r="F188" s="6"/>
      <c r="G188" s="6"/>
      <c r="H188" s="6"/>
      <c r="I188" s="6"/>
      <c r="J188" s="6" t="s">
        <v>505</v>
      </c>
      <c r="K188" s="15">
        <f>L188</f>
        <v>45</v>
      </c>
      <c r="L188" s="15">
        <f>N188*Z188</f>
        <v>45</v>
      </c>
      <c r="M188" s="6" t="s">
        <v>505</v>
      </c>
      <c r="N188" s="9">
        <f>VLOOKUP(B188,tb_januari,9,FALSE)</f>
        <v>3</v>
      </c>
      <c r="O188" s="10" t="s">
        <v>506</v>
      </c>
      <c r="P188" s="20"/>
      <c r="Q188" s="20"/>
      <c r="R188" s="20"/>
      <c r="S188" s="20" t="s">
        <v>1254</v>
      </c>
      <c r="T188" s="21" t="str">
        <f t="shared" si="22"/>
        <v>DUPA 26 ATP PEKAT 3.0</v>
      </c>
      <c r="U188" s="17">
        <v>0.88200000000000001</v>
      </c>
      <c r="V188" s="62">
        <f>$K$188*U188</f>
        <v>39.69</v>
      </c>
      <c r="W188" s="20"/>
      <c r="X188" s="20"/>
      <c r="Y188" s="20" t="str">
        <f t="shared" si="23"/>
        <v>KG</v>
      </c>
      <c r="Z188" s="20">
        <v>15</v>
      </c>
    </row>
    <row r="189" spans="1:26" hidden="1">
      <c r="A189" s="4"/>
      <c r="B189" s="4"/>
      <c r="C189" s="5"/>
      <c r="D189" s="6"/>
      <c r="E189" s="7"/>
      <c r="F189" s="6"/>
      <c r="G189" s="6"/>
      <c r="H189" s="6"/>
      <c r="I189" s="6"/>
      <c r="J189" s="6"/>
      <c r="K189" s="15"/>
      <c r="L189" s="15"/>
      <c r="M189" s="6"/>
      <c r="N189" s="9"/>
      <c r="O189" s="10"/>
      <c r="P189" s="20"/>
      <c r="Q189" s="20"/>
      <c r="R189" s="20"/>
      <c r="S189" s="20" t="s">
        <v>614</v>
      </c>
      <c r="T189" s="21" t="str">
        <f t="shared" si="22"/>
        <v>PLASTIK 16 X 35</v>
      </c>
      <c r="U189" s="17">
        <v>10</v>
      </c>
      <c r="V189" s="62">
        <f t="shared" ref="V189:V194" si="31">$K$188*U189</f>
        <v>450</v>
      </c>
      <c r="W189" s="20"/>
      <c r="X189" s="20"/>
      <c r="Y189" s="20" t="str">
        <f t="shared" si="23"/>
        <v>PCS</v>
      </c>
    </row>
    <row r="190" spans="1:26" hidden="1">
      <c r="A190" s="4"/>
      <c r="B190" s="4"/>
      <c r="C190" s="5"/>
      <c r="D190" s="6"/>
      <c r="E190" s="7"/>
      <c r="F190" s="6"/>
      <c r="G190" s="6"/>
      <c r="H190" s="6"/>
      <c r="I190" s="6"/>
      <c r="J190" s="6"/>
      <c r="K190" s="15"/>
      <c r="L190" s="15"/>
      <c r="M190" s="6"/>
      <c r="N190" s="9"/>
      <c r="O190" s="10"/>
      <c r="P190" s="20"/>
      <c r="Q190" s="20"/>
      <c r="R190" s="20"/>
      <c r="S190" s="20" t="s">
        <v>4397</v>
      </c>
      <c r="T190" s="21" t="str">
        <f t="shared" si="22"/>
        <v>PLASTIK 25 X 45</v>
      </c>
      <c r="U190" s="17">
        <v>1</v>
      </c>
      <c r="V190" s="62">
        <f t="shared" si="31"/>
        <v>45</v>
      </c>
      <c r="W190" s="20"/>
      <c r="X190" s="20"/>
      <c r="Y190" s="20" t="str">
        <f t="shared" si="23"/>
        <v>PCS</v>
      </c>
    </row>
    <row r="191" spans="1:26" hidden="1">
      <c r="A191" s="4"/>
      <c r="B191" s="4"/>
      <c r="C191" s="5"/>
      <c r="D191" s="6"/>
      <c r="E191" s="7"/>
      <c r="F191" s="6"/>
      <c r="G191" s="6"/>
      <c r="H191" s="6"/>
      <c r="I191" s="6"/>
      <c r="J191" s="6"/>
      <c r="K191" s="15"/>
      <c r="L191" s="15"/>
      <c r="M191" s="6"/>
      <c r="N191" s="9"/>
      <c r="O191" s="10"/>
      <c r="P191" s="20"/>
      <c r="Q191" s="20"/>
      <c r="R191" s="20"/>
      <c r="S191" s="20" t="s">
        <v>4169</v>
      </c>
      <c r="T191" s="21" t="str">
        <f t="shared" si="22"/>
        <v>OP NON FUL AROMA EK LOTUS</v>
      </c>
      <c r="U191" s="17">
        <v>0.18820000000000001</v>
      </c>
      <c r="V191" s="62">
        <f t="shared" si="31"/>
        <v>8.4689999999999994</v>
      </c>
      <c r="W191" s="20"/>
      <c r="X191" s="20"/>
      <c r="Y191" s="20" t="str">
        <f t="shared" si="23"/>
        <v>KG</v>
      </c>
    </row>
    <row r="192" spans="1:26" hidden="1">
      <c r="A192" s="4"/>
      <c r="B192" s="4"/>
      <c r="C192" s="5"/>
      <c r="D192" s="6"/>
      <c r="E192" s="7"/>
      <c r="F192" s="6"/>
      <c r="G192" s="6"/>
      <c r="H192" s="6"/>
      <c r="I192" s="6"/>
      <c r="J192" s="6"/>
      <c r="K192" s="15"/>
      <c r="L192" s="15"/>
      <c r="M192" s="6"/>
      <c r="N192" s="9"/>
      <c r="O192" s="10"/>
      <c r="P192" s="20"/>
      <c r="Q192" s="20"/>
      <c r="R192" s="20"/>
      <c r="S192" s="20" t="s">
        <v>3745</v>
      </c>
      <c r="T192" s="21" t="str">
        <f t="shared" si="22"/>
        <v>ONGKOS CELUP PEPEL AMPLOP</v>
      </c>
      <c r="U192" s="17">
        <v>10</v>
      </c>
      <c r="V192" s="62">
        <f t="shared" si="31"/>
        <v>450</v>
      </c>
      <c r="W192" s="20"/>
      <c r="X192" s="20"/>
      <c r="Y192" s="20" t="str">
        <f t="shared" si="23"/>
        <v>PCS</v>
      </c>
    </row>
    <row r="193" spans="1:26" hidden="1">
      <c r="A193" s="4"/>
      <c r="B193" s="4"/>
      <c r="C193" s="5"/>
      <c r="D193" s="6"/>
      <c r="E193" s="7"/>
      <c r="F193" s="6"/>
      <c r="G193" s="6"/>
      <c r="H193" s="6"/>
      <c r="I193" s="6"/>
      <c r="J193" s="6"/>
      <c r="K193" s="15"/>
      <c r="L193" s="15"/>
      <c r="M193" s="6"/>
      <c r="N193" s="9"/>
      <c r="O193" s="10"/>
      <c r="P193" s="20"/>
      <c r="Q193" s="20"/>
      <c r="R193" s="20"/>
      <c r="S193" s="20" t="s">
        <v>3844</v>
      </c>
      <c r="T193" s="21" t="str">
        <f t="shared" si="22"/>
        <v>ONGKOS KEMAS PEPEL AMPLOP</v>
      </c>
      <c r="U193" s="17">
        <v>10</v>
      </c>
      <c r="V193" s="62">
        <f t="shared" si="31"/>
        <v>450</v>
      </c>
      <c r="W193" s="20"/>
      <c r="X193" s="20"/>
      <c r="Y193" s="20" t="str">
        <f t="shared" si="23"/>
        <v>PCS</v>
      </c>
    </row>
    <row r="194" spans="1:26" hidden="1">
      <c r="A194" s="4"/>
      <c r="B194" s="4"/>
      <c r="C194" s="5"/>
      <c r="D194" s="6"/>
      <c r="E194" s="7"/>
      <c r="F194" s="6"/>
      <c r="G194" s="6"/>
      <c r="H194" s="6"/>
      <c r="I194" s="6"/>
      <c r="J194" s="6"/>
      <c r="K194" s="15"/>
      <c r="L194" s="15"/>
      <c r="M194" s="6"/>
      <c r="N194" s="9"/>
      <c r="O194" s="10"/>
      <c r="P194" s="20"/>
      <c r="Q194" s="20"/>
      <c r="R194" s="20"/>
      <c r="S194" s="20" t="s">
        <v>4398</v>
      </c>
      <c r="T194" s="21" t="str">
        <f t="shared" si="22"/>
        <v>PLASTIK 3 X 25 BIRU</v>
      </c>
      <c r="U194" s="17">
        <v>100</v>
      </c>
      <c r="V194" s="62">
        <f t="shared" si="31"/>
        <v>4500</v>
      </c>
      <c r="W194" s="20"/>
      <c r="X194" s="20"/>
      <c r="Y194" s="20" t="str">
        <f t="shared" si="23"/>
        <v>PCS</v>
      </c>
    </row>
    <row r="195" spans="1:26" hidden="1">
      <c r="A195" s="4"/>
      <c r="B195" s="4"/>
      <c r="C195" s="5"/>
      <c r="D195" s="6"/>
      <c r="E195" s="7"/>
      <c r="F195" s="6"/>
      <c r="G195" s="6"/>
      <c r="H195" s="6"/>
      <c r="I195" s="6"/>
      <c r="J195" s="6"/>
      <c r="K195" s="15"/>
      <c r="L195" s="15"/>
      <c r="M195" s="6"/>
      <c r="N195" s="9"/>
      <c r="O195" s="10"/>
      <c r="P195" s="20"/>
      <c r="Q195" s="20"/>
      <c r="R195" s="20"/>
      <c r="S195" s="20" t="s">
        <v>904</v>
      </c>
      <c r="T195" s="21" t="str">
        <f t="shared" si="22"/>
        <v xml:space="preserve">AMPLOP LOTUS </v>
      </c>
      <c r="U195" s="17">
        <v>100</v>
      </c>
      <c r="V195" s="62">
        <f>$K$188*U195</f>
        <v>4500</v>
      </c>
      <c r="W195" s="20"/>
      <c r="X195" s="20"/>
      <c r="Y195" s="20" t="str">
        <f t="shared" si="23"/>
        <v>PCS</v>
      </c>
    </row>
    <row r="196" spans="1:26">
      <c r="A196" s="4">
        <v>28</v>
      </c>
      <c r="B196" s="20" t="s">
        <v>947</v>
      </c>
      <c r="C196" s="5" t="s">
        <v>22</v>
      </c>
      <c r="D196" s="6">
        <v>66</v>
      </c>
      <c r="E196" s="7">
        <f>D196/15</f>
        <v>4.4000000000000004</v>
      </c>
      <c r="F196" s="6">
        <v>9</v>
      </c>
      <c r="G196" s="6">
        <v>1</v>
      </c>
      <c r="H196" s="6"/>
      <c r="I196" s="6"/>
      <c r="J196" s="6" t="s">
        <v>505</v>
      </c>
      <c r="K196" s="15">
        <f>L196</f>
        <v>45</v>
      </c>
      <c r="L196" s="15">
        <f>N196*Z196</f>
        <v>45</v>
      </c>
      <c r="M196" s="6" t="s">
        <v>505</v>
      </c>
      <c r="N196" s="9">
        <f>VLOOKUP(B196,tb_januari,9,FALSE)</f>
        <v>3</v>
      </c>
      <c r="O196" s="10" t="s">
        <v>506</v>
      </c>
      <c r="P196" s="20"/>
      <c r="Q196" s="20"/>
      <c r="R196" s="20"/>
      <c r="S196" s="20" t="s">
        <v>1254</v>
      </c>
      <c r="T196" s="21" t="str">
        <f t="shared" ref="T196:T259" si="32">VLOOKUP(S196,db_barang,2,FALSE)</f>
        <v>DUPA 26 ATP PEKAT 3.0</v>
      </c>
      <c r="U196" s="17">
        <v>0.88200000000000001</v>
      </c>
      <c r="V196" s="62">
        <f>$K$196*U196</f>
        <v>39.69</v>
      </c>
      <c r="W196" s="20"/>
      <c r="X196" s="20"/>
      <c r="Y196" s="20" t="str">
        <f t="shared" ref="Y196:Y259" si="33">VLOOKUP(S196,db_barang,3,FALSE)</f>
        <v>KG</v>
      </c>
      <c r="Z196" s="20">
        <v>15</v>
      </c>
    </row>
    <row r="197" spans="1:26" hidden="1">
      <c r="A197" s="4"/>
      <c r="B197" s="4"/>
      <c r="C197" s="5"/>
      <c r="D197" s="6"/>
      <c r="E197" s="7"/>
      <c r="F197" s="6"/>
      <c r="G197" s="6"/>
      <c r="H197" s="6"/>
      <c r="I197" s="6"/>
      <c r="J197" s="6"/>
      <c r="K197" s="15"/>
      <c r="L197" s="15"/>
      <c r="M197" s="6"/>
      <c r="N197" s="9"/>
      <c r="O197" s="10"/>
      <c r="P197" s="20"/>
      <c r="Q197" s="20"/>
      <c r="R197" s="20"/>
      <c r="S197" s="20" t="s">
        <v>906</v>
      </c>
      <c r="T197" s="21" t="str">
        <f t="shared" si="32"/>
        <v xml:space="preserve">AMPLOP NAYARA </v>
      </c>
      <c r="U197" s="17">
        <v>100</v>
      </c>
      <c r="V197" s="62">
        <f t="shared" ref="V197:V203" si="34">$K$196*U197</f>
        <v>4500</v>
      </c>
      <c r="W197" s="20"/>
      <c r="X197" s="20"/>
      <c r="Y197" s="20" t="str">
        <f t="shared" si="33"/>
        <v>PCS</v>
      </c>
    </row>
    <row r="198" spans="1:26" hidden="1">
      <c r="A198" s="4"/>
      <c r="B198" s="4"/>
      <c r="C198" s="5"/>
      <c r="D198" s="6"/>
      <c r="E198" s="7"/>
      <c r="F198" s="6"/>
      <c r="G198" s="6"/>
      <c r="H198" s="6"/>
      <c r="I198" s="6"/>
      <c r="J198" s="6"/>
      <c r="K198" s="15"/>
      <c r="L198" s="15"/>
      <c r="M198" s="6"/>
      <c r="N198" s="9"/>
      <c r="O198" s="10"/>
      <c r="P198" s="20"/>
      <c r="Q198" s="20"/>
      <c r="R198" s="20"/>
      <c r="S198" s="20" t="s">
        <v>614</v>
      </c>
      <c r="T198" s="21" t="str">
        <f t="shared" si="32"/>
        <v>PLASTIK 16 X 35</v>
      </c>
      <c r="U198" s="17">
        <v>10</v>
      </c>
      <c r="V198" s="62">
        <f t="shared" si="34"/>
        <v>450</v>
      </c>
      <c r="W198" s="20"/>
      <c r="X198" s="20"/>
      <c r="Y198" s="20" t="str">
        <f t="shared" si="33"/>
        <v>PCS</v>
      </c>
    </row>
    <row r="199" spans="1:26" hidden="1">
      <c r="A199" s="4"/>
      <c r="B199" s="4"/>
      <c r="C199" s="5"/>
      <c r="D199" s="6"/>
      <c r="E199" s="7"/>
      <c r="F199" s="6"/>
      <c r="G199" s="6"/>
      <c r="H199" s="6"/>
      <c r="I199" s="6"/>
      <c r="J199" s="6"/>
      <c r="K199" s="15"/>
      <c r="L199" s="15"/>
      <c r="M199" s="6"/>
      <c r="N199" s="9"/>
      <c r="O199" s="10"/>
      <c r="P199" s="20"/>
      <c r="Q199" s="20"/>
      <c r="R199" s="20"/>
      <c r="S199" s="20" t="s">
        <v>4397</v>
      </c>
      <c r="T199" s="21" t="str">
        <f t="shared" si="32"/>
        <v>PLASTIK 25 X 45</v>
      </c>
      <c r="U199" s="17">
        <v>1</v>
      </c>
      <c r="V199" s="62">
        <f t="shared" si="34"/>
        <v>45</v>
      </c>
      <c r="W199" s="20"/>
      <c r="X199" s="20"/>
      <c r="Y199" s="20" t="str">
        <f t="shared" si="33"/>
        <v>PCS</v>
      </c>
    </row>
    <row r="200" spans="1:26" hidden="1">
      <c r="A200" s="4"/>
      <c r="B200" s="4"/>
      <c r="C200" s="5"/>
      <c r="D200" s="6"/>
      <c r="E200" s="7"/>
      <c r="F200" s="6"/>
      <c r="G200" s="6"/>
      <c r="H200" s="6"/>
      <c r="I200" s="6"/>
      <c r="J200" s="6"/>
      <c r="K200" s="15"/>
      <c r="L200" s="15"/>
      <c r="M200" s="6"/>
      <c r="N200" s="9"/>
      <c r="O200" s="10"/>
      <c r="P200" s="20"/>
      <c r="Q200" s="20"/>
      <c r="R200" s="20"/>
      <c r="S200" s="20" t="s">
        <v>4171</v>
      </c>
      <c r="T200" s="21" t="str">
        <f t="shared" si="32"/>
        <v>OP NON FUL AROMA EK NAYARA EKO</v>
      </c>
      <c r="U200" s="17">
        <v>0.18820000000000001</v>
      </c>
      <c r="V200" s="62">
        <f t="shared" si="34"/>
        <v>8.4689999999999994</v>
      </c>
      <c r="W200" s="20"/>
      <c r="X200" s="20"/>
      <c r="Y200" s="20" t="str">
        <f t="shared" si="33"/>
        <v>KG</v>
      </c>
    </row>
    <row r="201" spans="1:26" hidden="1">
      <c r="A201" s="4"/>
      <c r="B201" s="4"/>
      <c r="C201" s="5"/>
      <c r="D201" s="6"/>
      <c r="E201" s="7"/>
      <c r="F201" s="6"/>
      <c r="G201" s="6"/>
      <c r="H201" s="6"/>
      <c r="I201" s="6"/>
      <c r="J201" s="6"/>
      <c r="K201" s="15"/>
      <c r="L201" s="15"/>
      <c r="M201" s="6"/>
      <c r="N201" s="9"/>
      <c r="O201" s="10"/>
      <c r="P201" s="20"/>
      <c r="Q201" s="20"/>
      <c r="R201" s="20"/>
      <c r="S201" s="20" t="s">
        <v>3745</v>
      </c>
      <c r="T201" s="21" t="str">
        <f t="shared" si="32"/>
        <v>ONGKOS CELUP PEPEL AMPLOP</v>
      </c>
      <c r="U201" s="17">
        <v>10</v>
      </c>
      <c r="V201" s="62">
        <f t="shared" si="34"/>
        <v>450</v>
      </c>
      <c r="W201" s="20"/>
      <c r="X201" s="20"/>
      <c r="Y201" s="20" t="str">
        <f t="shared" si="33"/>
        <v>PCS</v>
      </c>
    </row>
    <row r="202" spans="1:26" hidden="1">
      <c r="A202" s="4"/>
      <c r="B202" s="4"/>
      <c r="C202" s="5"/>
      <c r="D202" s="6"/>
      <c r="E202" s="7"/>
      <c r="F202" s="6"/>
      <c r="G202" s="6"/>
      <c r="H202" s="6"/>
      <c r="I202" s="6"/>
      <c r="J202" s="6"/>
      <c r="K202" s="15"/>
      <c r="L202" s="15"/>
      <c r="M202" s="6"/>
      <c r="N202" s="9"/>
      <c r="O202" s="10"/>
      <c r="P202" s="20"/>
      <c r="Q202" s="20"/>
      <c r="R202" s="20"/>
      <c r="S202" s="20" t="s">
        <v>3844</v>
      </c>
      <c r="T202" s="21" t="str">
        <f t="shared" si="32"/>
        <v>ONGKOS KEMAS PEPEL AMPLOP</v>
      </c>
      <c r="U202" s="17">
        <v>10</v>
      </c>
      <c r="V202" s="62">
        <f t="shared" si="34"/>
        <v>450</v>
      </c>
      <c r="W202" s="20"/>
      <c r="X202" s="20"/>
      <c r="Y202" s="20" t="str">
        <f t="shared" si="33"/>
        <v>PCS</v>
      </c>
    </row>
    <row r="203" spans="1:26" hidden="1">
      <c r="A203" s="4"/>
      <c r="B203" s="4"/>
      <c r="C203" s="5"/>
      <c r="D203" s="6"/>
      <c r="E203" s="7"/>
      <c r="F203" s="6"/>
      <c r="G203" s="6"/>
      <c r="H203" s="6"/>
      <c r="I203" s="6"/>
      <c r="J203" s="6"/>
      <c r="K203" s="15"/>
      <c r="L203" s="15"/>
      <c r="M203" s="6"/>
      <c r="N203" s="9"/>
      <c r="O203" s="10"/>
      <c r="P203" s="20"/>
      <c r="Q203" s="20"/>
      <c r="R203" s="20"/>
      <c r="S203" s="20" t="s">
        <v>4398</v>
      </c>
      <c r="T203" s="21" t="str">
        <f t="shared" si="32"/>
        <v>PLASTIK 3 X 25 BIRU</v>
      </c>
      <c r="U203" s="17">
        <v>100</v>
      </c>
      <c r="V203" s="62">
        <f t="shared" si="34"/>
        <v>4500</v>
      </c>
      <c r="W203" s="20"/>
      <c r="X203" s="20"/>
      <c r="Y203" s="20" t="str">
        <f t="shared" si="33"/>
        <v>PCS</v>
      </c>
    </row>
    <row r="204" spans="1:26">
      <c r="A204" s="4">
        <v>29</v>
      </c>
      <c r="B204" s="20" t="s">
        <v>954</v>
      </c>
      <c r="C204" s="5" t="s">
        <v>23</v>
      </c>
      <c r="D204" s="6">
        <v>24</v>
      </c>
      <c r="E204" s="7">
        <f>D204/15</f>
        <v>1.6</v>
      </c>
      <c r="F204" s="6">
        <v>15</v>
      </c>
      <c r="G204" s="6">
        <v>1</v>
      </c>
      <c r="H204" s="6"/>
      <c r="I204" s="6"/>
      <c r="J204" s="6" t="s">
        <v>505</v>
      </c>
      <c r="K204" s="15">
        <f>L204</f>
        <v>15</v>
      </c>
      <c r="L204" s="15">
        <f>N204*Z204</f>
        <v>15</v>
      </c>
      <c r="M204" s="6" t="s">
        <v>505</v>
      </c>
      <c r="N204" s="9">
        <f>VLOOKUP(B204,tb_januari,9,FALSE)</f>
        <v>1</v>
      </c>
      <c r="O204" s="10" t="s">
        <v>506</v>
      </c>
      <c r="P204" s="20"/>
      <c r="Q204" s="20"/>
      <c r="R204" s="20"/>
      <c r="S204" s="20" t="s">
        <v>1254</v>
      </c>
      <c r="T204" s="21" t="str">
        <f t="shared" si="32"/>
        <v>DUPA 26 ATP PEKAT 3.0</v>
      </c>
      <c r="U204" s="17">
        <v>0.88200000000000001</v>
      </c>
      <c r="V204" s="62">
        <f>$K$204*U204</f>
        <v>13.23</v>
      </c>
      <c r="W204" s="20"/>
      <c r="X204" s="20"/>
      <c r="Y204" s="20" t="str">
        <f t="shared" si="33"/>
        <v>KG</v>
      </c>
      <c r="Z204" s="20">
        <v>15</v>
      </c>
    </row>
    <row r="205" spans="1:26" hidden="1">
      <c r="A205" s="4"/>
      <c r="B205" s="4"/>
      <c r="C205" s="5"/>
      <c r="D205" s="6"/>
      <c r="E205" s="7"/>
      <c r="F205" s="6"/>
      <c r="G205" s="6"/>
      <c r="H205" s="6"/>
      <c r="I205" s="6"/>
      <c r="J205" s="6"/>
      <c r="K205" s="8"/>
      <c r="L205" s="8"/>
      <c r="M205" s="6"/>
      <c r="N205" s="9"/>
      <c r="O205" s="10"/>
      <c r="P205" s="20"/>
      <c r="Q205" s="20"/>
      <c r="R205" s="20"/>
      <c r="S205" s="20" t="s">
        <v>908</v>
      </c>
      <c r="T205" s="21" t="str">
        <f t="shared" si="32"/>
        <v xml:space="preserve">AMPLOP PUDAK </v>
      </c>
      <c r="U205" s="17">
        <v>100</v>
      </c>
      <c r="V205" s="62">
        <f t="shared" ref="V205:V211" si="35">$K$204*U205</f>
        <v>1500</v>
      </c>
      <c r="W205" s="20"/>
      <c r="X205" s="20"/>
      <c r="Y205" s="20" t="str">
        <f t="shared" si="33"/>
        <v>PCS</v>
      </c>
    </row>
    <row r="206" spans="1:26" hidden="1">
      <c r="A206" s="4"/>
      <c r="B206" s="4"/>
      <c r="C206" s="5"/>
      <c r="D206" s="6"/>
      <c r="E206" s="7"/>
      <c r="F206" s="6"/>
      <c r="G206" s="6"/>
      <c r="H206" s="6"/>
      <c r="I206" s="6"/>
      <c r="J206" s="6"/>
      <c r="K206" s="8"/>
      <c r="L206" s="8"/>
      <c r="M206" s="6"/>
      <c r="N206" s="9"/>
      <c r="O206" s="10"/>
      <c r="P206" s="20"/>
      <c r="Q206" s="20"/>
      <c r="R206" s="20"/>
      <c r="S206" s="20" t="s">
        <v>614</v>
      </c>
      <c r="T206" s="21" t="str">
        <f t="shared" si="32"/>
        <v>PLASTIK 16 X 35</v>
      </c>
      <c r="U206" s="17">
        <v>10</v>
      </c>
      <c r="V206" s="62">
        <f t="shared" si="35"/>
        <v>150</v>
      </c>
      <c r="W206" s="20"/>
      <c r="X206" s="20"/>
      <c r="Y206" s="20" t="str">
        <f t="shared" si="33"/>
        <v>PCS</v>
      </c>
    </row>
    <row r="207" spans="1:26" hidden="1">
      <c r="A207" s="4"/>
      <c r="B207" s="4"/>
      <c r="C207" s="5"/>
      <c r="D207" s="6"/>
      <c r="E207" s="7"/>
      <c r="F207" s="6"/>
      <c r="G207" s="6"/>
      <c r="H207" s="6"/>
      <c r="I207" s="6"/>
      <c r="J207" s="6"/>
      <c r="K207" s="8"/>
      <c r="L207" s="8"/>
      <c r="M207" s="6"/>
      <c r="N207" s="9"/>
      <c r="O207" s="10"/>
      <c r="P207" s="20"/>
      <c r="Q207" s="20"/>
      <c r="R207" s="20"/>
      <c r="S207" s="20" t="s">
        <v>4397</v>
      </c>
      <c r="T207" s="21" t="str">
        <f t="shared" si="32"/>
        <v>PLASTIK 25 X 45</v>
      </c>
      <c r="U207" s="17">
        <v>1</v>
      </c>
      <c r="V207" s="62">
        <f t="shared" si="35"/>
        <v>15</v>
      </c>
      <c r="W207" s="20"/>
      <c r="X207" s="20"/>
      <c r="Y207" s="20" t="str">
        <f t="shared" si="33"/>
        <v>PCS</v>
      </c>
    </row>
    <row r="208" spans="1:26" hidden="1">
      <c r="A208" s="4"/>
      <c r="B208" s="4"/>
      <c r="C208" s="5"/>
      <c r="D208" s="6"/>
      <c r="E208" s="7"/>
      <c r="F208" s="6"/>
      <c r="G208" s="6"/>
      <c r="H208" s="6"/>
      <c r="I208" s="6"/>
      <c r="J208" s="6"/>
      <c r="K208" s="8"/>
      <c r="L208" s="8"/>
      <c r="M208" s="6"/>
      <c r="N208" s="9"/>
      <c r="O208" s="10"/>
      <c r="P208" s="20"/>
      <c r="Q208" s="20"/>
      <c r="R208" s="20"/>
      <c r="S208" s="20" t="s">
        <v>4173</v>
      </c>
      <c r="T208" s="21" t="str">
        <f t="shared" si="32"/>
        <v>OP NON FUL AROMA EK PUDAK</v>
      </c>
      <c r="U208" s="17">
        <v>0.18820000000000001</v>
      </c>
      <c r="V208" s="62">
        <f t="shared" si="35"/>
        <v>2.823</v>
      </c>
      <c r="W208" s="20"/>
      <c r="X208" s="20"/>
      <c r="Y208" s="20" t="str">
        <f t="shared" si="33"/>
        <v>KG</v>
      </c>
    </row>
    <row r="209" spans="1:26" hidden="1">
      <c r="A209" s="4"/>
      <c r="B209" s="4"/>
      <c r="C209" s="5"/>
      <c r="D209" s="6"/>
      <c r="E209" s="7"/>
      <c r="F209" s="6"/>
      <c r="G209" s="6"/>
      <c r="H209" s="6"/>
      <c r="I209" s="6"/>
      <c r="J209" s="6"/>
      <c r="K209" s="8"/>
      <c r="L209" s="8"/>
      <c r="M209" s="6"/>
      <c r="N209" s="9"/>
      <c r="O209" s="10"/>
      <c r="P209" s="20"/>
      <c r="Q209" s="20"/>
      <c r="R209" s="20"/>
      <c r="S209" s="20" t="s">
        <v>3745</v>
      </c>
      <c r="T209" s="21" t="str">
        <f t="shared" si="32"/>
        <v>ONGKOS CELUP PEPEL AMPLOP</v>
      </c>
      <c r="U209" s="17">
        <v>10</v>
      </c>
      <c r="V209" s="62">
        <f t="shared" si="35"/>
        <v>150</v>
      </c>
      <c r="W209" s="20"/>
      <c r="X209" s="20"/>
      <c r="Y209" s="20" t="str">
        <f t="shared" si="33"/>
        <v>PCS</v>
      </c>
    </row>
    <row r="210" spans="1:26" hidden="1">
      <c r="A210" s="4"/>
      <c r="B210" s="4"/>
      <c r="C210" s="5"/>
      <c r="D210" s="6"/>
      <c r="E210" s="7"/>
      <c r="F210" s="6"/>
      <c r="G210" s="6"/>
      <c r="H210" s="6"/>
      <c r="I210" s="6"/>
      <c r="J210" s="6"/>
      <c r="K210" s="8"/>
      <c r="L210" s="8"/>
      <c r="M210" s="6"/>
      <c r="N210" s="9"/>
      <c r="O210" s="10"/>
      <c r="P210" s="20"/>
      <c r="Q210" s="20"/>
      <c r="R210" s="20"/>
      <c r="S210" s="20" t="s">
        <v>3844</v>
      </c>
      <c r="T210" s="21" t="str">
        <f t="shared" si="32"/>
        <v>ONGKOS KEMAS PEPEL AMPLOP</v>
      </c>
      <c r="U210" s="17">
        <v>10</v>
      </c>
      <c r="V210" s="62">
        <f t="shared" si="35"/>
        <v>150</v>
      </c>
      <c r="W210" s="20"/>
      <c r="X210" s="20"/>
      <c r="Y210" s="20" t="str">
        <f t="shared" si="33"/>
        <v>PCS</v>
      </c>
    </row>
    <row r="211" spans="1:26" hidden="1">
      <c r="A211" s="4"/>
      <c r="B211" s="4"/>
      <c r="C211" s="5"/>
      <c r="D211" s="6"/>
      <c r="E211" s="7"/>
      <c r="F211" s="6"/>
      <c r="G211" s="6"/>
      <c r="H211" s="6"/>
      <c r="I211" s="6"/>
      <c r="J211" s="6"/>
      <c r="K211" s="8"/>
      <c r="L211" s="8"/>
      <c r="M211" s="6"/>
      <c r="N211" s="9"/>
      <c r="O211" s="10"/>
      <c r="P211" s="20"/>
      <c r="Q211" s="20"/>
      <c r="R211" s="20"/>
      <c r="S211" s="20" t="s">
        <v>4398</v>
      </c>
      <c r="T211" s="21" t="str">
        <f t="shared" si="32"/>
        <v>PLASTIK 3 X 25 BIRU</v>
      </c>
      <c r="U211" s="17">
        <v>100</v>
      </c>
      <c r="V211" s="62">
        <f t="shared" si="35"/>
        <v>1500</v>
      </c>
      <c r="W211" s="20"/>
      <c r="X211" s="20"/>
      <c r="Y211" s="20" t="str">
        <f t="shared" si="33"/>
        <v>PCS</v>
      </c>
    </row>
    <row r="212" spans="1:26">
      <c r="A212" s="4">
        <v>30</v>
      </c>
      <c r="B212" s="20" t="s">
        <v>957</v>
      </c>
      <c r="C212" s="5" t="s">
        <v>24</v>
      </c>
      <c r="D212" s="6">
        <v>69</v>
      </c>
      <c r="E212" s="7">
        <f>D212/15</f>
        <v>4.5999999999999996</v>
      </c>
      <c r="F212" s="6">
        <v>8</v>
      </c>
      <c r="G212" s="6">
        <v>1</v>
      </c>
      <c r="H212" s="6"/>
      <c r="I212" s="6"/>
      <c r="J212" s="6" t="s">
        <v>505</v>
      </c>
      <c r="K212" s="15">
        <f>L212</f>
        <v>75</v>
      </c>
      <c r="L212" s="15">
        <f>N212*Z212</f>
        <v>75</v>
      </c>
      <c r="M212" s="6" t="s">
        <v>505</v>
      </c>
      <c r="N212" s="9">
        <f>VLOOKUP(B212,tb_januari,9,FALSE)</f>
        <v>5</v>
      </c>
      <c r="O212" s="10" t="s">
        <v>506</v>
      </c>
      <c r="P212" s="20"/>
      <c r="Q212" s="20"/>
      <c r="R212" s="20"/>
      <c r="S212" s="20" t="s">
        <v>1254</v>
      </c>
      <c r="T212" s="21" t="str">
        <f t="shared" si="32"/>
        <v>DUPA 26 ATP PEKAT 3.0</v>
      </c>
      <c r="U212" s="17">
        <v>0.88200000000000001</v>
      </c>
      <c r="V212" s="62">
        <f>$K$212*U212</f>
        <v>66.150000000000006</v>
      </c>
      <c r="W212" s="20"/>
      <c r="X212" s="20"/>
      <c r="Y212" s="20" t="str">
        <f t="shared" si="33"/>
        <v>KG</v>
      </c>
      <c r="Z212" s="20">
        <v>15</v>
      </c>
    </row>
    <row r="213" spans="1:26" hidden="1">
      <c r="A213" s="4"/>
      <c r="B213" s="4"/>
      <c r="C213" s="5"/>
      <c r="D213" s="6"/>
      <c r="E213" s="7"/>
      <c r="F213" s="6"/>
      <c r="G213" s="6"/>
      <c r="H213" s="6"/>
      <c r="I213" s="6"/>
      <c r="J213" s="6"/>
      <c r="K213" s="8"/>
      <c r="L213" s="8"/>
      <c r="M213" s="6"/>
      <c r="N213" s="9"/>
      <c r="O213" s="10"/>
      <c r="P213" s="20"/>
      <c r="Q213" s="20"/>
      <c r="R213" s="20"/>
      <c r="S213" s="20" t="s">
        <v>910</v>
      </c>
      <c r="T213" s="21" t="str">
        <f t="shared" si="32"/>
        <v xml:space="preserve">AMPLOP SANJIWANI </v>
      </c>
      <c r="U213" s="17">
        <v>100</v>
      </c>
      <c r="V213" s="62">
        <f t="shared" ref="V213:V219" si="36">$K$212*U213</f>
        <v>7500</v>
      </c>
      <c r="W213" s="20"/>
      <c r="X213" s="20"/>
      <c r="Y213" s="20" t="str">
        <f t="shared" si="33"/>
        <v>PCS</v>
      </c>
    </row>
    <row r="214" spans="1:26" hidden="1">
      <c r="A214" s="4"/>
      <c r="B214" s="4"/>
      <c r="C214" s="5"/>
      <c r="D214" s="6"/>
      <c r="E214" s="7"/>
      <c r="F214" s="6"/>
      <c r="G214" s="6"/>
      <c r="H214" s="6"/>
      <c r="I214" s="6"/>
      <c r="J214" s="6"/>
      <c r="K214" s="8"/>
      <c r="L214" s="8"/>
      <c r="M214" s="6"/>
      <c r="N214" s="9"/>
      <c r="O214" s="10"/>
      <c r="P214" s="20"/>
      <c r="Q214" s="20"/>
      <c r="R214" s="20"/>
      <c r="S214" s="20" t="s">
        <v>614</v>
      </c>
      <c r="T214" s="21" t="str">
        <f t="shared" si="32"/>
        <v>PLASTIK 16 X 35</v>
      </c>
      <c r="U214" s="17">
        <v>10</v>
      </c>
      <c r="V214" s="62">
        <f t="shared" si="36"/>
        <v>750</v>
      </c>
      <c r="W214" s="20"/>
      <c r="X214" s="20"/>
      <c r="Y214" s="20" t="str">
        <f t="shared" si="33"/>
        <v>PCS</v>
      </c>
    </row>
    <row r="215" spans="1:26" hidden="1">
      <c r="A215" s="4"/>
      <c r="B215" s="4"/>
      <c r="C215" s="5"/>
      <c r="D215" s="6"/>
      <c r="E215" s="7"/>
      <c r="F215" s="6"/>
      <c r="G215" s="6"/>
      <c r="H215" s="6"/>
      <c r="I215" s="6"/>
      <c r="J215" s="6"/>
      <c r="K215" s="8"/>
      <c r="L215" s="8"/>
      <c r="M215" s="6"/>
      <c r="N215" s="9"/>
      <c r="O215" s="10"/>
      <c r="P215" s="20"/>
      <c r="Q215" s="20"/>
      <c r="R215" s="20"/>
      <c r="S215" s="20" t="s">
        <v>4397</v>
      </c>
      <c r="T215" s="21" t="str">
        <f t="shared" si="32"/>
        <v>PLASTIK 25 X 45</v>
      </c>
      <c r="U215" s="17">
        <v>1</v>
      </c>
      <c r="V215" s="62">
        <f t="shared" si="36"/>
        <v>75</v>
      </c>
      <c r="W215" s="20"/>
      <c r="X215" s="20"/>
      <c r="Y215" s="20" t="str">
        <f t="shared" si="33"/>
        <v>PCS</v>
      </c>
    </row>
    <row r="216" spans="1:26" hidden="1">
      <c r="A216" s="4"/>
      <c r="B216" s="4"/>
      <c r="C216" s="5"/>
      <c r="D216" s="6"/>
      <c r="E216" s="7"/>
      <c r="F216" s="6"/>
      <c r="G216" s="6"/>
      <c r="H216" s="6"/>
      <c r="I216" s="6"/>
      <c r="J216" s="6"/>
      <c r="K216" s="8"/>
      <c r="L216" s="8"/>
      <c r="M216" s="6"/>
      <c r="N216" s="9"/>
      <c r="O216" s="10"/>
      <c r="P216" s="20"/>
      <c r="Q216" s="20"/>
      <c r="R216" s="20"/>
      <c r="S216" s="20" t="s">
        <v>4175</v>
      </c>
      <c r="T216" s="21" t="str">
        <f t="shared" si="32"/>
        <v>OP NON FUL AROMA EK SANJIWANI EKO</v>
      </c>
      <c r="U216" s="17">
        <v>0.18820000000000001</v>
      </c>
      <c r="V216" s="62">
        <f t="shared" si="36"/>
        <v>14.115</v>
      </c>
      <c r="W216" s="20"/>
      <c r="X216" s="20"/>
      <c r="Y216" s="20" t="str">
        <f t="shared" si="33"/>
        <v>KG</v>
      </c>
    </row>
    <row r="217" spans="1:26" hidden="1">
      <c r="A217" s="4"/>
      <c r="B217" s="4"/>
      <c r="C217" s="5"/>
      <c r="D217" s="6"/>
      <c r="E217" s="7"/>
      <c r="F217" s="6"/>
      <c r="G217" s="6"/>
      <c r="H217" s="6"/>
      <c r="I217" s="6"/>
      <c r="J217" s="6"/>
      <c r="K217" s="8"/>
      <c r="L217" s="8"/>
      <c r="M217" s="6"/>
      <c r="N217" s="9"/>
      <c r="O217" s="10"/>
      <c r="P217" s="20"/>
      <c r="Q217" s="20"/>
      <c r="R217" s="20"/>
      <c r="S217" s="20" t="s">
        <v>3745</v>
      </c>
      <c r="T217" s="21" t="str">
        <f t="shared" si="32"/>
        <v>ONGKOS CELUP PEPEL AMPLOP</v>
      </c>
      <c r="U217" s="17">
        <v>10</v>
      </c>
      <c r="V217" s="62">
        <f t="shared" si="36"/>
        <v>750</v>
      </c>
      <c r="W217" s="20"/>
      <c r="X217" s="20"/>
      <c r="Y217" s="20" t="str">
        <f t="shared" si="33"/>
        <v>PCS</v>
      </c>
    </row>
    <row r="218" spans="1:26" hidden="1">
      <c r="A218" s="4"/>
      <c r="B218" s="4"/>
      <c r="C218" s="5"/>
      <c r="D218" s="6"/>
      <c r="E218" s="7"/>
      <c r="F218" s="6"/>
      <c r="G218" s="6"/>
      <c r="H218" s="6"/>
      <c r="I218" s="6"/>
      <c r="J218" s="6"/>
      <c r="K218" s="8"/>
      <c r="L218" s="8"/>
      <c r="M218" s="6"/>
      <c r="N218" s="9"/>
      <c r="O218" s="10"/>
      <c r="P218" s="20"/>
      <c r="Q218" s="20"/>
      <c r="R218" s="20"/>
      <c r="S218" s="20" t="s">
        <v>3844</v>
      </c>
      <c r="T218" s="21" t="str">
        <f t="shared" si="32"/>
        <v>ONGKOS KEMAS PEPEL AMPLOP</v>
      </c>
      <c r="U218" s="17">
        <v>10</v>
      </c>
      <c r="V218" s="62">
        <f t="shared" si="36"/>
        <v>750</v>
      </c>
      <c r="W218" s="20"/>
      <c r="X218" s="20"/>
      <c r="Y218" s="20" t="str">
        <f t="shared" si="33"/>
        <v>PCS</v>
      </c>
    </row>
    <row r="219" spans="1:26" hidden="1">
      <c r="A219" s="4"/>
      <c r="B219" s="4"/>
      <c r="C219" s="5"/>
      <c r="D219" s="6"/>
      <c r="E219" s="7"/>
      <c r="F219" s="6"/>
      <c r="G219" s="6"/>
      <c r="H219" s="6"/>
      <c r="I219" s="6"/>
      <c r="J219" s="6"/>
      <c r="K219" s="8"/>
      <c r="L219" s="8"/>
      <c r="M219" s="6"/>
      <c r="N219" s="9"/>
      <c r="O219" s="10"/>
      <c r="P219" s="20"/>
      <c r="Q219" s="20"/>
      <c r="R219" s="20"/>
      <c r="S219" s="20" t="s">
        <v>4398</v>
      </c>
      <c r="T219" s="21" t="str">
        <f t="shared" si="32"/>
        <v>PLASTIK 3 X 25 BIRU</v>
      </c>
      <c r="U219" s="17">
        <v>100</v>
      </c>
      <c r="V219" s="62">
        <f t="shared" si="36"/>
        <v>7500</v>
      </c>
      <c r="W219" s="20"/>
      <c r="X219" s="20"/>
      <c r="Y219" s="20" t="str">
        <f t="shared" si="33"/>
        <v>PCS</v>
      </c>
    </row>
    <row r="220" spans="1:26">
      <c r="A220" s="4">
        <v>31</v>
      </c>
      <c r="B220" s="20" t="s">
        <v>960</v>
      </c>
      <c r="C220" s="5" t="s">
        <v>25</v>
      </c>
      <c r="D220" s="6">
        <v>14</v>
      </c>
      <c r="E220" s="7">
        <f>D220/15</f>
        <v>0.93333333333333335</v>
      </c>
      <c r="F220" s="6">
        <v>26</v>
      </c>
      <c r="G220" s="6">
        <v>1</v>
      </c>
      <c r="H220" s="6">
        <v>36</v>
      </c>
      <c r="I220" s="6">
        <v>1</v>
      </c>
      <c r="J220" s="6" t="s">
        <v>505</v>
      </c>
      <c r="K220" s="15">
        <f>L220</f>
        <v>60</v>
      </c>
      <c r="L220" s="15">
        <f>N220*Z220</f>
        <v>60</v>
      </c>
      <c r="M220" s="6" t="s">
        <v>505</v>
      </c>
      <c r="N220" s="9">
        <f>VLOOKUP(B220,tb_januari,9,FALSE)</f>
        <v>4</v>
      </c>
      <c r="O220" s="10" t="s">
        <v>506</v>
      </c>
      <c r="P220" s="20"/>
      <c r="Q220" s="20"/>
      <c r="R220" s="20"/>
      <c r="S220" s="20" t="s">
        <v>1254</v>
      </c>
      <c r="T220" s="21" t="str">
        <f t="shared" si="32"/>
        <v>DUPA 26 ATP PEKAT 3.0</v>
      </c>
      <c r="U220" s="17">
        <v>0.88200000000000001</v>
      </c>
      <c r="V220" s="62">
        <f>$K$220*U220</f>
        <v>52.92</v>
      </c>
      <c r="W220" s="20"/>
      <c r="X220" s="20"/>
      <c r="Y220" s="20" t="str">
        <f t="shared" si="33"/>
        <v>KG</v>
      </c>
      <c r="Z220" s="20">
        <v>15</v>
      </c>
    </row>
    <row r="221" spans="1:26" hidden="1">
      <c r="A221" s="4"/>
      <c r="B221" s="4"/>
      <c r="C221" s="5"/>
      <c r="D221" s="6"/>
      <c r="E221" s="7"/>
      <c r="F221" s="6"/>
      <c r="G221" s="6"/>
      <c r="H221" s="6"/>
      <c r="I221" s="6"/>
      <c r="J221" s="6"/>
      <c r="K221" s="8"/>
      <c r="L221" s="8"/>
      <c r="M221" s="6"/>
      <c r="N221" s="9"/>
      <c r="O221" s="10"/>
      <c r="P221" s="20"/>
      <c r="Q221" s="20"/>
      <c r="R221" s="20"/>
      <c r="S221" s="20" t="s">
        <v>912</v>
      </c>
      <c r="T221" s="21" t="str">
        <f t="shared" si="32"/>
        <v xml:space="preserve">AMPLOP SARI MADHU </v>
      </c>
      <c r="U221" s="17">
        <v>100</v>
      </c>
      <c r="V221" s="62">
        <f t="shared" ref="V221:V226" si="37">$K$220*U221</f>
        <v>6000</v>
      </c>
      <c r="W221" s="20"/>
      <c r="X221" s="20"/>
      <c r="Y221" s="20" t="str">
        <f t="shared" si="33"/>
        <v>PCS</v>
      </c>
    </row>
    <row r="222" spans="1:26" hidden="1">
      <c r="A222" s="4"/>
      <c r="B222" s="4"/>
      <c r="C222" s="5"/>
      <c r="D222" s="6"/>
      <c r="E222" s="7"/>
      <c r="F222" s="6"/>
      <c r="G222" s="6"/>
      <c r="H222" s="6"/>
      <c r="I222" s="6"/>
      <c r="J222" s="6"/>
      <c r="K222" s="8"/>
      <c r="L222" s="8"/>
      <c r="M222" s="6"/>
      <c r="N222" s="9"/>
      <c r="O222" s="10"/>
      <c r="P222" s="20"/>
      <c r="Q222" s="20"/>
      <c r="R222" s="20"/>
      <c r="S222" s="20" t="s">
        <v>614</v>
      </c>
      <c r="T222" s="21" t="str">
        <f t="shared" si="32"/>
        <v>PLASTIK 16 X 35</v>
      </c>
      <c r="U222" s="17">
        <v>10</v>
      </c>
      <c r="V222" s="62">
        <f t="shared" si="37"/>
        <v>600</v>
      </c>
      <c r="W222" s="20"/>
      <c r="X222" s="20"/>
      <c r="Y222" s="20" t="str">
        <f t="shared" si="33"/>
        <v>PCS</v>
      </c>
    </row>
    <row r="223" spans="1:26" hidden="1">
      <c r="A223" s="4"/>
      <c r="B223" s="4"/>
      <c r="C223" s="5"/>
      <c r="D223" s="6"/>
      <c r="E223" s="7"/>
      <c r="F223" s="6"/>
      <c r="G223" s="6"/>
      <c r="H223" s="6"/>
      <c r="I223" s="6"/>
      <c r="J223" s="6"/>
      <c r="K223" s="8"/>
      <c r="L223" s="8"/>
      <c r="M223" s="6"/>
      <c r="N223" s="9"/>
      <c r="O223" s="10"/>
      <c r="P223" s="20"/>
      <c r="Q223" s="20"/>
      <c r="R223" s="20"/>
      <c r="S223" s="20" t="s">
        <v>4397</v>
      </c>
      <c r="T223" s="21" t="str">
        <f t="shared" si="32"/>
        <v>PLASTIK 25 X 45</v>
      </c>
      <c r="U223" s="17">
        <v>1</v>
      </c>
      <c r="V223" s="62">
        <f t="shared" si="37"/>
        <v>60</v>
      </c>
      <c r="W223" s="20"/>
      <c r="X223" s="20"/>
      <c r="Y223" s="20" t="str">
        <f t="shared" si="33"/>
        <v>PCS</v>
      </c>
    </row>
    <row r="224" spans="1:26" hidden="1">
      <c r="A224" s="4"/>
      <c r="B224" s="4"/>
      <c r="C224" s="5"/>
      <c r="D224" s="6"/>
      <c r="E224" s="7"/>
      <c r="F224" s="6"/>
      <c r="G224" s="6"/>
      <c r="H224" s="6"/>
      <c r="I224" s="6"/>
      <c r="J224" s="6"/>
      <c r="K224" s="8"/>
      <c r="L224" s="8"/>
      <c r="M224" s="6"/>
      <c r="N224" s="9"/>
      <c r="O224" s="10"/>
      <c r="P224" s="20"/>
      <c r="Q224" s="20"/>
      <c r="R224" s="20"/>
      <c r="S224" s="20" t="s">
        <v>4177</v>
      </c>
      <c r="T224" s="21" t="str">
        <f t="shared" si="32"/>
        <v>OP NON FUL AROMA EK SARI MADHU</v>
      </c>
      <c r="U224" s="17">
        <v>0.18820000000000001</v>
      </c>
      <c r="V224" s="62">
        <f t="shared" si="37"/>
        <v>11.292</v>
      </c>
      <c r="W224" s="20"/>
      <c r="X224" s="20"/>
      <c r="Y224" s="20" t="str">
        <f t="shared" si="33"/>
        <v>KG</v>
      </c>
    </row>
    <row r="225" spans="1:26" hidden="1">
      <c r="A225" s="4"/>
      <c r="B225" s="4"/>
      <c r="C225" s="5"/>
      <c r="D225" s="6"/>
      <c r="E225" s="7"/>
      <c r="F225" s="6"/>
      <c r="G225" s="6"/>
      <c r="H225" s="6"/>
      <c r="I225" s="6"/>
      <c r="J225" s="6"/>
      <c r="K225" s="8"/>
      <c r="L225" s="8"/>
      <c r="M225" s="6"/>
      <c r="N225" s="9"/>
      <c r="O225" s="10"/>
      <c r="P225" s="20"/>
      <c r="Q225" s="20"/>
      <c r="R225" s="20"/>
      <c r="S225" s="20" t="s">
        <v>3745</v>
      </c>
      <c r="T225" s="21" t="str">
        <f t="shared" si="32"/>
        <v>ONGKOS CELUP PEPEL AMPLOP</v>
      </c>
      <c r="U225" s="17">
        <v>10</v>
      </c>
      <c r="V225" s="62">
        <f t="shared" si="37"/>
        <v>600</v>
      </c>
      <c r="W225" s="20"/>
      <c r="X225" s="20"/>
      <c r="Y225" s="20" t="str">
        <f t="shared" si="33"/>
        <v>PCS</v>
      </c>
    </row>
    <row r="226" spans="1:26" hidden="1">
      <c r="A226" s="4"/>
      <c r="B226" s="4"/>
      <c r="C226" s="5"/>
      <c r="D226" s="6"/>
      <c r="E226" s="7"/>
      <c r="F226" s="6"/>
      <c r="G226" s="6"/>
      <c r="H226" s="6"/>
      <c r="I226" s="6"/>
      <c r="J226" s="6"/>
      <c r="K226" s="8"/>
      <c r="L226" s="8"/>
      <c r="M226" s="6"/>
      <c r="N226" s="9"/>
      <c r="O226" s="10"/>
      <c r="P226" s="20"/>
      <c r="Q226" s="20"/>
      <c r="R226" s="20"/>
      <c r="S226" s="20" t="s">
        <v>3844</v>
      </c>
      <c r="T226" s="21" t="str">
        <f t="shared" si="32"/>
        <v>ONGKOS KEMAS PEPEL AMPLOP</v>
      </c>
      <c r="U226" s="17">
        <v>10</v>
      </c>
      <c r="V226" s="62">
        <f t="shared" si="37"/>
        <v>600</v>
      </c>
      <c r="W226" s="20"/>
      <c r="X226" s="20"/>
      <c r="Y226" s="20" t="str">
        <f t="shared" si="33"/>
        <v>PCS</v>
      </c>
    </row>
    <row r="227" spans="1:26" hidden="1">
      <c r="A227" s="4"/>
      <c r="B227" s="4"/>
      <c r="C227" s="5"/>
      <c r="D227" s="6"/>
      <c r="E227" s="7"/>
      <c r="F227" s="6"/>
      <c r="G227" s="6"/>
      <c r="H227" s="6"/>
      <c r="I227" s="6"/>
      <c r="J227" s="6"/>
      <c r="K227" s="8"/>
      <c r="L227" s="8"/>
      <c r="M227" s="6"/>
      <c r="N227" s="9"/>
      <c r="O227" s="10"/>
      <c r="P227" s="20"/>
      <c r="Q227" s="20"/>
      <c r="R227" s="20"/>
      <c r="S227" s="20" t="s">
        <v>4398</v>
      </c>
      <c r="T227" s="21" t="str">
        <f t="shared" si="32"/>
        <v>PLASTIK 3 X 25 BIRU</v>
      </c>
      <c r="U227" s="17">
        <v>100</v>
      </c>
      <c r="V227" s="62">
        <f>$K$220*U227</f>
        <v>6000</v>
      </c>
      <c r="W227" s="20"/>
      <c r="X227" s="20"/>
      <c r="Y227" s="20" t="str">
        <f t="shared" si="33"/>
        <v>PCS</v>
      </c>
    </row>
    <row r="228" spans="1:26">
      <c r="A228" s="4">
        <v>32</v>
      </c>
      <c r="B228" s="20" t="s">
        <v>963</v>
      </c>
      <c r="C228" s="5" t="s">
        <v>26</v>
      </c>
      <c r="D228" s="6">
        <v>29</v>
      </c>
      <c r="E228" s="7">
        <f>D228/15</f>
        <v>1.9333333333333333</v>
      </c>
      <c r="F228" s="6">
        <v>15</v>
      </c>
      <c r="G228" s="6">
        <v>1</v>
      </c>
      <c r="H228" s="6"/>
      <c r="I228" s="6"/>
      <c r="J228" s="6" t="s">
        <v>505</v>
      </c>
      <c r="K228" s="15">
        <f>L228</f>
        <v>45</v>
      </c>
      <c r="L228" s="15">
        <f>N228*Z228</f>
        <v>45</v>
      </c>
      <c r="M228" s="6" t="s">
        <v>505</v>
      </c>
      <c r="N228" s="9">
        <f>VLOOKUP(B228,tb_januari,9,FALSE)</f>
        <v>3</v>
      </c>
      <c r="O228" s="10" t="s">
        <v>506</v>
      </c>
      <c r="P228" s="20"/>
      <c r="Q228" s="20"/>
      <c r="R228" s="20"/>
      <c r="S228" s="20" t="s">
        <v>1254</v>
      </c>
      <c r="T228" s="21" t="str">
        <f t="shared" si="32"/>
        <v>DUPA 26 ATP PEKAT 3.0</v>
      </c>
      <c r="U228" s="17">
        <v>0.88200000000000001</v>
      </c>
      <c r="V228" s="62">
        <f>$K$228*U228</f>
        <v>39.69</v>
      </c>
      <c r="W228" s="20"/>
      <c r="X228" s="20"/>
      <c r="Y228" s="20" t="str">
        <f t="shared" si="33"/>
        <v>KG</v>
      </c>
      <c r="Z228" s="20">
        <v>15</v>
      </c>
    </row>
    <row r="229" spans="1:26" hidden="1">
      <c r="A229" s="4"/>
      <c r="B229" s="4"/>
      <c r="C229" s="5"/>
      <c r="D229" s="6"/>
      <c r="E229" s="7"/>
      <c r="F229" s="6"/>
      <c r="G229" s="6"/>
      <c r="H229" s="6"/>
      <c r="I229" s="6"/>
      <c r="J229" s="6"/>
      <c r="K229" s="8"/>
      <c r="L229" s="8"/>
      <c r="M229" s="6"/>
      <c r="N229" s="9"/>
      <c r="O229" s="10"/>
      <c r="P229" s="20"/>
      <c r="Q229" s="20"/>
      <c r="R229" s="20"/>
      <c r="S229" s="20" t="s">
        <v>914</v>
      </c>
      <c r="T229" s="21" t="str">
        <f t="shared" si="32"/>
        <v xml:space="preserve">AMPLOP SEKAR SARI </v>
      </c>
      <c r="U229" s="17">
        <v>100</v>
      </c>
      <c r="V229" s="62">
        <f>$K$228*U229</f>
        <v>4500</v>
      </c>
      <c r="W229" s="20"/>
      <c r="X229" s="20"/>
      <c r="Y229" s="20" t="str">
        <f t="shared" si="33"/>
        <v>PCS</v>
      </c>
    </row>
    <row r="230" spans="1:26" hidden="1">
      <c r="A230" s="4"/>
      <c r="B230" s="4"/>
      <c r="C230" s="5"/>
      <c r="D230" s="6"/>
      <c r="E230" s="7"/>
      <c r="F230" s="6"/>
      <c r="G230" s="6"/>
      <c r="H230" s="6"/>
      <c r="I230" s="6"/>
      <c r="J230" s="6"/>
      <c r="K230" s="8"/>
      <c r="L230" s="8"/>
      <c r="M230" s="6"/>
      <c r="N230" s="9"/>
      <c r="O230" s="10"/>
      <c r="P230" s="20"/>
      <c r="Q230" s="20"/>
      <c r="R230" s="20"/>
      <c r="S230" s="20" t="s">
        <v>614</v>
      </c>
      <c r="T230" s="21" t="str">
        <f t="shared" si="32"/>
        <v>PLASTIK 16 X 35</v>
      </c>
      <c r="U230" s="17">
        <v>10</v>
      </c>
      <c r="V230" s="62">
        <f t="shared" ref="V230:V235" si="38">$K$228*U230</f>
        <v>450</v>
      </c>
      <c r="W230" s="20"/>
      <c r="X230" s="20"/>
      <c r="Y230" s="20" t="str">
        <f t="shared" si="33"/>
        <v>PCS</v>
      </c>
    </row>
    <row r="231" spans="1:26" hidden="1">
      <c r="A231" s="4"/>
      <c r="B231" s="4"/>
      <c r="C231" s="5"/>
      <c r="D231" s="6"/>
      <c r="E231" s="7"/>
      <c r="F231" s="6"/>
      <c r="G231" s="6"/>
      <c r="H231" s="6"/>
      <c r="I231" s="6"/>
      <c r="J231" s="6"/>
      <c r="K231" s="8"/>
      <c r="L231" s="8"/>
      <c r="M231" s="6"/>
      <c r="N231" s="9"/>
      <c r="O231" s="10"/>
      <c r="P231" s="20"/>
      <c r="Q231" s="20"/>
      <c r="R231" s="20"/>
      <c r="S231" s="20" t="s">
        <v>4397</v>
      </c>
      <c r="T231" s="21" t="str">
        <f t="shared" si="32"/>
        <v>PLASTIK 25 X 45</v>
      </c>
      <c r="U231" s="17">
        <v>1</v>
      </c>
      <c r="V231" s="62">
        <f t="shared" si="38"/>
        <v>45</v>
      </c>
      <c r="W231" s="20"/>
      <c r="X231" s="20"/>
      <c r="Y231" s="20" t="str">
        <f t="shared" si="33"/>
        <v>PCS</v>
      </c>
    </row>
    <row r="232" spans="1:26" hidden="1">
      <c r="A232" s="4"/>
      <c r="B232" s="4"/>
      <c r="C232" s="5"/>
      <c r="D232" s="6"/>
      <c r="E232" s="7"/>
      <c r="F232" s="6"/>
      <c r="G232" s="6"/>
      <c r="H232" s="6"/>
      <c r="I232" s="6"/>
      <c r="J232" s="6"/>
      <c r="K232" s="8"/>
      <c r="L232" s="8"/>
      <c r="M232" s="6"/>
      <c r="N232" s="9"/>
      <c r="O232" s="10"/>
      <c r="P232" s="20"/>
      <c r="Q232" s="20"/>
      <c r="R232" s="20"/>
      <c r="S232" s="20" t="s">
        <v>4179</v>
      </c>
      <c r="T232" s="21" t="str">
        <f t="shared" si="32"/>
        <v>OP NON FUL AROMA EK SEKAR SARI EKO</v>
      </c>
      <c r="U232" s="17">
        <v>0.18820000000000001</v>
      </c>
      <c r="V232" s="62">
        <f t="shared" si="38"/>
        <v>8.4689999999999994</v>
      </c>
      <c r="W232" s="20"/>
      <c r="X232" s="20"/>
      <c r="Y232" s="20" t="str">
        <f t="shared" si="33"/>
        <v>KG</v>
      </c>
    </row>
    <row r="233" spans="1:26" hidden="1">
      <c r="A233" s="4"/>
      <c r="B233" s="4"/>
      <c r="C233" s="5"/>
      <c r="D233" s="6"/>
      <c r="E233" s="7"/>
      <c r="F233" s="6"/>
      <c r="G233" s="6"/>
      <c r="H233" s="6"/>
      <c r="I233" s="6"/>
      <c r="J233" s="6"/>
      <c r="K233" s="8"/>
      <c r="L233" s="8"/>
      <c r="M233" s="6"/>
      <c r="N233" s="9"/>
      <c r="O233" s="10"/>
      <c r="P233" s="20"/>
      <c r="Q233" s="20"/>
      <c r="R233" s="20"/>
      <c r="S233" s="20" t="s">
        <v>3745</v>
      </c>
      <c r="T233" s="21" t="str">
        <f t="shared" si="32"/>
        <v>ONGKOS CELUP PEPEL AMPLOP</v>
      </c>
      <c r="U233" s="17">
        <v>10</v>
      </c>
      <c r="V233" s="62">
        <f t="shared" si="38"/>
        <v>450</v>
      </c>
      <c r="W233" s="20"/>
      <c r="X233" s="20"/>
      <c r="Y233" s="20" t="str">
        <f t="shared" si="33"/>
        <v>PCS</v>
      </c>
    </row>
    <row r="234" spans="1:26" hidden="1">
      <c r="A234" s="4"/>
      <c r="B234" s="4"/>
      <c r="C234" s="5"/>
      <c r="D234" s="6"/>
      <c r="E234" s="7"/>
      <c r="F234" s="6"/>
      <c r="G234" s="6"/>
      <c r="H234" s="6"/>
      <c r="I234" s="6"/>
      <c r="J234" s="6"/>
      <c r="K234" s="8"/>
      <c r="L234" s="8"/>
      <c r="M234" s="6"/>
      <c r="N234" s="9"/>
      <c r="O234" s="10"/>
      <c r="P234" s="20"/>
      <c r="Q234" s="20"/>
      <c r="R234" s="20"/>
      <c r="S234" s="20" t="s">
        <v>3844</v>
      </c>
      <c r="T234" s="21" t="str">
        <f t="shared" si="32"/>
        <v>ONGKOS KEMAS PEPEL AMPLOP</v>
      </c>
      <c r="U234" s="17">
        <v>10</v>
      </c>
      <c r="V234" s="62">
        <f t="shared" si="38"/>
        <v>450</v>
      </c>
      <c r="W234" s="20"/>
      <c r="X234" s="20"/>
      <c r="Y234" s="20" t="str">
        <f t="shared" si="33"/>
        <v>PCS</v>
      </c>
    </row>
    <row r="235" spans="1:26" hidden="1">
      <c r="A235" s="4"/>
      <c r="B235" s="4"/>
      <c r="C235" s="5"/>
      <c r="D235" s="6"/>
      <c r="E235" s="7"/>
      <c r="F235" s="6"/>
      <c r="G235" s="6"/>
      <c r="H235" s="6"/>
      <c r="I235" s="6"/>
      <c r="J235" s="6"/>
      <c r="K235" s="8"/>
      <c r="L235" s="8"/>
      <c r="M235" s="6"/>
      <c r="N235" s="9"/>
      <c r="O235" s="10"/>
      <c r="P235" s="20"/>
      <c r="Q235" s="20"/>
      <c r="R235" s="20"/>
      <c r="S235" s="20" t="s">
        <v>4398</v>
      </c>
      <c r="T235" s="21" t="str">
        <f t="shared" si="32"/>
        <v>PLASTIK 3 X 25 BIRU</v>
      </c>
      <c r="U235" s="17">
        <v>100</v>
      </c>
      <c r="V235" s="62">
        <f t="shared" si="38"/>
        <v>4500</v>
      </c>
      <c r="W235" s="20"/>
      <c r="X235" s="20"/>
      <c r="Y235" s="20" t="str">
        <f t="shared" si="33"/>
        <v>PCS</v>
      </c>
    </row>
    <row r="236" spans="1:26">
      <c r="A236" s="4">
        <v>33</v>
      </c>
      <c r="B236" s="20" t="s">
        <v>966</v>
      </c>
      <c r="C236" s="5" t="s">
        <v>27</v>
      </c>
      <c r="D236" s="6">
        <v>4</v>
      </c>
      <c r="E236" s="7">
        <f>D236/15</f>
        <v>0.26666666666666666</v>
      </c>
      <c r="F236" s="6">
        <v>30</v>
      </c>
      <c r="G236" s="6">
        <v>1</v>
      </c>
      <c r="H236" s="6">
        <v>36</v>
      </c>
      <c r="I236" s="6">
        <v>1</v>
      </c>
      <c r="J236" s="6" t="s">
        <v>505</v>
      </c>
      <c r="K236" s="15">
        <f>L236</f>
        <v>60</v>
      </c>
      <c r="L236" s="15">
        <f>N236*Z236</f>
        <v>60</v>
      </c>
      <c r="M236" s="6" t="s">
        <v>505</v>
      </c>
      <c r="N236" s="9">
        <f>VLOOKUP(B236,tb_januari,9,FALSE)</f>
        <v>4</v>
      </c>
      <c r="O236" s="10" t="s">
        <v>506</v>
      </c>
      <c r="P236" s="20"/>
      <c r="Q236" s="20"/>
      <c r="R236" s="20"/>
      <c r="S236" s="20" t="s">
        <v>1254</v>
      </c>
      <c r="T236" s="21" t="str">
        <f t="shared" si="32"/>
        <v>DUPA 26 ATP PEKAT 3.0</v>
      </c>
      <c r="U236" s="17">
        <v>0.88200000000000001</v>
      </c>
      <c r="V236" s="62">
        <f>$K$236*U236</f>
        <v>52.92</v>
      </c>
      <c r="W236" s="20"/>
      <c r="X236" s="20"/>
      <c r="Y236" s="20" t="str">
        <f t="shared" si="33"/>
        <v>KG</v>
      </c>
      <c r="Z236" s="20">
        <v>15</v>
      </c>
    </row>
    <row r="237" spans="1:26" hidden="1">
      <c r="A237" s="4"/>
      <c r="B237" s="4"/>
      <c r="C237" s="5"/>
      <c r="D237" s="6"/>
      <c r="E237" s="7"/>
      <c r="F237" s="6"/>
      <c r="G237" s="6"/>
      <c r="H237" s="6"/>
      <c r="I237" s="6"/>
      <c r="J237" s="6"/>
      <c r="K237" s="8"/>
      <c r="L237" s="8"/>
      <c r="M237" s="6"/>
      <c r="N237" s="9"/>
      <c r="O237" s="10"/>
      <c r="P237" s="20"/>
      <c r="Q237" s="20"/>
      <c r="R237" s="20"/>
      <c r="S237" s="20" t="s">
        <v>885</v>
      </c>
      <c r="T237" s="21" t="str">
        <f t="shared" si="32"/>
        <v xml:space="preserve">AMPLOP 1000 BUNGA </v>
      </c>
      <c r="U237" s="17">
        <v>100</v>
      </c>
      <c r="V237" s="62">
        <f t="shared" ref="V237:V243" si="39">$K$236*U237</f>
        <v>6000</v>
      </c>
      <c r="W237" s="20"/>
      <c r="X237" s="20"/>
      <c r="Y237" s="20" t="str">
        <f t="shared" si="33"/>
        <v>PCS</v>
      </c>
    </row>
    <row r="238" spans="1:26" hidden="1">
      <c r="A238" s="4"/>
      <c r="B238" s="4"/>
      <c r="C238" s="5"/>
      <c r="D238" s="6"/>
      <c r="E238" s="7"/>
      <c r="F238" s="6"/>
      <c r="G238" s="6"/>
      <c r="H238" s="6"/>
      <c r="I238" s="6"/>
      <c r="J238" s="6"/>
      <c r="K238" s="8"/>
      <c r="L238" s="8"/>
      <c r="M238" s="6"/>
      <c r="N238" s="9"/>
      <c r="O238" s="10"/>
      <c r="P238" s="20"/>
      <c r="Q238" s="20"/>
      <c r="R238" s="20"/>
      <c r="S238" s="20" t="s">
        <v>614</v>
      </c>
      <c r="T238" s="21" t="str">
        <f t="shared" si="32"/>
        <v>PLASTIK 16 X 35</v>
      </c>
      <c r="U238" s="17">
        <v>10</v>
      </c>
      <c r="V238" s="62">
        <f t="shared" si="39"/>
        <v>600</v>
      </c>
      <c r="W238" s="20"/>
      <c r="X238" s="20"/>
      <c r="Y238" s="20" t="str">
        <f t="shared" si="33"/>
        <v>PCS</v>
      </c>
    </row>
    <row r="239" spans="1:26" hidden="1">
      <c r="A239" s="4"/>
      <c r="B239" s="4"/>
      <c r="C239" s="5"/>
      <c r="D239" s="6"/>
      <c r="E239" s="7"/>
      <c r="F239" s="6"/>
      <c r="G239" s="6"/>
      <c r="H239" s="6"/>
      <c r="I239" s="6"/>
      <c r="J239" s="6"/>
      <c r="K239" s="8"/>
      <c r="L239" s="8"/>
      <c r="M239" s="6"/>
      <c r="N239" s="9"/>
      <c r="O239" s="10"/>
      <c r="P239" s="20"/>
      <c r="Q239" s="20"/>
      <c r="R239" s="20"/>
      <c r="S239" s="20" t="s">
        <v>4397</v>
      </c>
      <c r="T239" s="21" t="str">
        <f t="shared" si="32"/>
        <v>PLASTIK 25 X 45</v>
      </c>
      <c r="U239" s="17">
        <v>1</v>
      </c>
      <c r="V239" s="62">
        <f t="shared" si="39"/>
        <v>60</v>
      </c>
      <c r="W239" s="20"/>
      <c r="X239" s="20"/>
      <c r="Y239" s="20" t="str">
        <f t="shared" si="33"/>
        <v>PCS</v>
      </c>
    </row>
    <row r="240" spans="1:26" hidden="1">
      <c r="A240" s="4"/>
      <c r="B240" s="4"/>
      <c r="C240" s="5"/>
      <c r="D240" s="6"/>
      <c r="E240" s="7"/>
      <c r="F240" s="6"/>
      <c r="G240" s="6"/>
      <c r="H240" s="6"/>
      <c r="I240" s="6"/>
      <c r="J240" s="6"/>
      <c r="K240" s="8"/>
      <c r="L240" s="8"/>
      <c r="M240" s="6"/>
      <c r="N240" s="9"/>
      <c r="O240" s="10"/>
      <c r="P240" s="20"/>
      <c r="Q240" s="20"/>
      <c r="R240" s="20"/>
      <c r="S240" s="20" t="s">
        <v>4150</v>
      </c>
      <c r="T240" s="21" t="str">
        <f t="shared" si="32"/>
        <v>OP NON FUL AROMA EK 1000 BUNGA EKO</v>
      </c>
      <c r="U240" s="17">
        <v>0.18820000000000001</v>
      </c>
      <c r="V240" s="62">
        <f t="shared" si="39"/>
        <v>11.292</v>
      </c>
      <c r="W240" s="20"/>
      <c r="X240" s="20"/>
      <c r="Y240" s="20" t="str">
        <f t="shared" si="33"/>
        <v>KG</v>
      </c>
    </row>
    <row r="241" spans="1:26" hidden="1">
      <c r="A241" s="4"/>
      <c r="B241" s="4"/>
      <c r="C241" s="5"/>
      <c r="D241" s="6"/>
      <c r="E241" s="7"/>
      <c r="F241" s="6"/>
      <c r="G241" s="6"/>
      <c r="H241" s="6"/>
      <c r="I241" s="6"/>
      <c r="J241" s="6"/>
      <c r="K241" s="8"/>
      <c r="L241" s="8"/>
      <c r="M241" s="6"/>
      <c r="N241" s="9"/>
      <c r="O241" s="10"/>
      <c r="P241" s="20"/>
      <c r="Q241" s="20"/>
      <c r="R241" s="20"/>
      <c r="S241" s="20" t="s">
        <v>3745</v>
      </c>
      <c r="T241" s="21" t="str">
        <f t="shared" si="32"/>
        <v>ONGKOS CELUP PEPEL AMPLOP</v>
      </c>
      <c r="U241" s="17">
        <v>10</v>
      </c>
      <c r="V241" s="62">
        <f t="shared" si="39"/>
        <v>600</v>
      </c>
      <c r="W241" s="20"/>
      <c r="X241" s="20"/>
      <c r="Y241" s="20" t="str">
        <f t="shared" si="33"/>
        <v>PCS</v>
      </c>
    </row>
    <row r="242" spans="1:26" hidden="1">
      <c r="A242" s="4"/>
      <c r="B242" s="4"/>
      <c r="C242" s="5"/>
      <c r="D242" s="6"/>
      <c r="E242" s="7"/>
      <c r="F242" s="6"/>
      <c r="G242" s="6"/>
      <c r="H242" s="6"/>
      <c r="I242" s="6"/>
      <c r="J242" s="6"/>
      <c r="K242" s="8"/>
      <c r="L242" s="8"/>
      <c r="M242" s="6"/>
      <c r="N242" s="9"/>
      <c r="O242" s="10"/>
      <c r="P242" s="20"/>
      <c r="Q242" s="20"/>
      <c r="R242" s="20"/>
      <c r="S242" s="20" t="s">
        <v>3844</v>
      </c>
      <c r="T242" s="21" t="str">
        <f t="shared" si="32"/>
        <v>ONGKOS KEMAS PEPEL AMPLOP</v>
      </c>
      <c r="U242" s="17">
        <v>10</v>
      </c>
      <c r="V242" s="62">
        <f t="shared" si="39"/>
        <v>600</v>
      </c>
      <c r="W242" s="20"/>
      <c r="X242" s="20"/>
      <c r="Y242" s="20" t="str">
        <f t="shared" si="33"/>
        <v>PCS</v>
      </c>
    </row>
    <row r="243" spans="1:26" hidden="1">
      <c r="A243" s="4"/>
      <c r="B243" s="4"/>
      <c r="C243" s="5"/>
      <c r="D243" s="6"/>
      <c r="E243" s="7"/>
      <c r="F243" s="6"/>
      <c r="G243" s="6"/>
      <c r="H243" s="6"/>
      <c r="I243" s="6"/>
      <c r="J243" s="6"/>
      <c r="K243" s="8"/>
      <c r="L243" s="8"/>
      <c r="M243" s="6"/>
      <c r="N243" s="9"/>
      <c r="O243" s="10"/>
      <c r="P243" s="20"/>
      <c r="Q243" s="20"/>
      <c r="R243" s="20"/>
      <c r="S243" s="20" t="s">
        <v>4398</v>
      </c>
      <c r="T243" s="21" t="str">
        <f t="shared" si="32"/>
        <v>PLASTIK 3 X 25 BIRU</v>
      </c>
      <c r="U243" s="17">
        <v>100</v>
      </c>
      <c r="V243" s="62">
        <f t="shared" si="39"/>
        <v>6000</v>
      </c>
      <c r="W243" s="20"/>
      <c r="X243" s="20"/>
      <c r="Y243" s="20" t="str">
        <f t="shared" si="33"/>
        <v>PCS</v>
      </c>
    </row>
    <row r="244" spans="1:26">
      <c r="A244" s="4">
        <v>34</v>
      </c>
      <c r="B244" s="20" t="s">
        <v>969</v>
      </c>
      <c r="C244" s="5" t="s">
        <v>28</v>
      </c>
      <c r="D244" s="6">
        <v>46</v>
      </c>
      <c r="E244" s="7">
        <f>D244/15</f>
        <v>3.0666666666666669</v>
      </c>
      <c r="F244" s="6">
        <v>15</v>
      </c>
      <c r="G244" s="6">
        <v>1</v>
      </c>
      <c r="H244" s="6"/>
      <c r="I244" s="6"/>
      <c r="J244" s="6" t="s">
        <v>505</v>
      </c>
      <c r="K244" s="15">
        <f>L244</f>
        <v>60</v>
      </c>
      <c r="L244" s="15">
        <f>N244*Z244</f>
        <v>60</v>
      </c>
      <c r="M244" s="6" t="s">
        <v>505</v>
      </c>
      <c r="N244" s="9">
        <f>VLOOKUP(B244,tb_januari,9,FALSE)</f>
        <v>4</v>
      </c>
      <c r="O244" s="10" t="s">
        <v>506</v>
      </c>
      <c r="P244" s="20"/>
      <c r="Q244" s="20"/>
      <c r="R244" s="20"/>
      <c r="S244" s="20" t="s">
        <v>1254</v>
      </c>
      <c r="T244" s="21" t="str">
        <f t="shared" si="32"/>
        <v>DUPA 26 ATP PEKAT 3.0</v>
      </c>
      <c r="U244" s="17">
        <v>0.88200000000000001</v>
      </c>
      <c r="V244" s="62">
        <f>$K$244*U244</f>
        <v>52.92</v>
      </c>
      <c r="W244" s="20"/>
      <c r="X244" s="20"/>
      <c r="Y244" s="20" t="str">
        <f t="shared" si="33"/>
        <v>KG</v>
      </c>
      <c r="Z244" s="20">
        <v>15</v>
      </c>
    </row>
    <row r="245" spans="1:26" hidden="1">
      <c r="A245" s="4"/>
      <c r="B245" s="4"/>
      <c r="C245" s="5"/>
      <c r="D245" s="6"/>
      <c r="E245" s="7"/>
      <c r="F245" s="6"/>
      <c r="G245" s="6"/>
      <c r="H245" s="6"/>
      <c r="I245" s="6"/>
      <c r="J245" s="6"/>
      <c r="K245" s="8"/>
      <c r="L245" s="8"/>
      <c r="M245" s="6"/>
      <c r="N245" s="9"/>
      <c r="O245" s="10"/>
      <c r="P245" s="20"/>
      <c r="Q245" s="20"/>
      <c r="R245" s="20"/>
      <c r="S245" s="20" t="s">
        <v>916</v>
      </c>
      <c r="T245" s="21" t="str">
        <f t="shared" si="32"/>
        <v xml:space="preserve">AMPLOP TULIP </v>
      </c>
      <c r="U245" s="17">
        <v>100</v>
      </c>
      <c r="V245" s="62">
        <f t="shared" ref="V245:V251" si="40">$K$244*U245</f>
        <v>6000</v>
      </c>
      <c r="W245" s="20"/>
      <c r="X245" s="20"/>
      <c r="Y245" s="20" t="str">
        <f t="shared" si="33"/>
        <v>PCS</v>
      </c>
    </row>
    <row r="246" spans="1:26" hidden="1">
      <c r="A246" s="4"/>
      <c r="B246" s="4"/>
      <c r="C246" s="5"/>
      <c r="D246" s="6"/>
      <c r="E246" s="7"/>
      <c r="F246" s="6"/>
      <c r="G246" s="6"/>
      <c r="H246" s="6"/>
      <c r="I246" s="6"/>
      <c r="J246" s="6"/>
      <c r="K246" s="8"/>
      <c r="L246" s="8"/>
      <c r="M246" s="6"/>
      <c r="N246" s="9"/>
      <c r="O246" s="10"/>
      <c r="P246" s="20"/>
      <c r="Q246" s="20"/>
      <c r="R246" s="20"/>
      <c r="S246" s="20" t="s">
        <v>614</v>
      </c>
      <c r="T246" s="21" t="str">
        <f t="shared" si="32"/>
        <v>PLASTIK 16 X 35</v>
      </c>
      <c r="U246" s="17">
        <v>10</v>
      </c>
      <c r="V246" s="62">
        <f t="shared" si="40"/>
        <v>600</v>
      </c>
      <c r="W246" s="20"/>
      <c r="X246" s="20"/>
      <c r="Y246" s="20" t="str">
        <f t="shared" si="33"/>
        <v>PCS</v>
      </c>
    </row>
    <row r="247" spans="1:26" hidden="1">
      <c r="A247" s="4"/>
      <c r="B247" s="4"/>
      <c r="C247" s="5"/>
      <c r="D247" s="6"/>
      <c r="E247" s="7"/>
      <c r="F247" s="6"/>
      <c r="G247" s="6"/>
      <c r="H247" s="6"/>
      <c r="I247" s="6"/>
      <c r="J247" s="6"/>
      <c r="K247" s="8"/>
      <c r="L247" s="8"/>
      <c r="M247" s="6"/>
      <c r="N247" s="9"/>
      <c r="O247" s="10"/>
      <c r="P247" s="20"/>
      <c r="Q247" s="20"/>
      <c r="R247" s="20"/>
      <c r="S247" s="20" t="s">
        <v>4397</v>
      </c>
      <c r="T247" s="21" t="str">
        <f t="shared" si="32"/>
        <v>PLASTIK 25 X 45</v>
      </c>
      <c r="U247" s="17">
        <v>1</v>
      </c>
      <c r="V247" s="62">
        <f t="shared" si="40"/>
        <v>60</v>
      </c>
      <c r="W247" s="20"/>
      <c r="X247" s="20"/>
      <c r="Y247" s="20" t="str">
        <f t="shared" si="33"/>
        <v>PCS</v>
      </c>
    </row>
    <row r="248" spans="1:26" hidden="1">
      <c r="A248" s="4"/>
      <c r="B248" s="4"/>
      <c r="C248" s="5"/>
      <c r="D248" s="6"/>
      <c r="E248" s="7"/>
      <c r="F248" s="6"/>
      <c r="G248" s="6"/>
      <c r="H248" s="6"/>
      <c r="I248" s="6"/>
      <c r="J248" s="6"/>
      <c r="K248" s="8"/>
      <c r="L248" s="8"/>
      <c r="M248" s="6"/>
      <c r="N248" s="9"/>
      <c r="O248" s="10"/>
      <c r="P248" s="20"/>
      <c r="Q248" s="20"/>
      <c r="R248" s="20"/>
      <c r="S248" s="20" t="s">
        <v>4185</v>
      </c>
      <c r="T248" s="21" t="str">
        <f t="shared" si="32"/>
        <v>OP NON FUL AROMA EK TULIP</v>
      </c>
      <c r="U248" s="17">
        <v>0.18820000000000001</v>
      </c>
      <c r="V248" s="62">
        <f t="shared" si="40"/>
        <v>11.292</v>
      </c>
      <c r="W248" s="20"/>
      <c r="X248" s="20"/>
      <c r="Y248" s="20" t="str">
        <f t="shared" si="33"/>
        <v>KG</v>
      </c>
    </row>
    <row r="249" spans="1:26" hidden="1">
      <c r="A249" s="4"/>
      <c r="B249" s="4"/>
      <c r="C249" s="5"/>
      <c r="D249" s="6"/>
      <c r="E249" s="7"/>
      <c r="F249" s="6"/>
      <c r="G249" s="6"/>
      <c r="H249" s="6"/>
      <c r="I249" s="6"/>
      <c r="J249" s="6"/>
      <c r="K249" s="8"/>
      <c r="L249" s="8"/>
      <c r="M249" s="6"/>
      <c r="N249" s="9"/>
      <c r="O249" s="10"/>
      <c r="P249" s="20"/>
      <c r="Q249" s="20"/>
      <c r="R249" s="20"/>
      <c r="S249" s="20" t="s">
        <v>3745</v>
      </c>
      <c r="T249" s="21" t="str">
        <f t="shared" si="32"/>
        <v>ONGKOS CELUP PEPEL AMPLOP</v>
      </c>
      <c r="U249" s="17">
        <v>10</v>
      </c>
      <c r="V249" s="62">
        <f t="shared" si="40"/>
        <v>600</v>
      </c>
      <c r="W249" s="20"/>
      <c r="X249" s="20"/>
      <c r="Y249" s="20" t="str">
        <f t="shared" si="33"/>
        <v>PCS</v>
      </c>
    </row>
    <row r="250" spans="1:26" hidden="1">
      <c r="A250" s="4"/>
      <c r="B250" s="4"/>
      <c r="C250" s="5"/>
      <c r="D250" s="6"/>
      <c r="E250" s="7"/>
      <c r="F250" s="6"/>
      <c r="G250" s="6"/>
      <c r="H250" s="6"/>
      <c r="I250" s="6"/>
      <c r="J250" s="6"/>
      <c r="K250" s="8"/>
      <c r="L250" s="8"/>
      <c r="M250" s="6"/>
      <c r="N250" s="9"/>
      <c r="O250" s="10"/>
      <c r="P250" s="20"/>
      <c r="Q250" s="20"/>
      <c r="R250" s="20"/>
      <c r="S250" s="20" t="s">
        <v>3844</v>
      </c>
      <c r="T250" s="21" t="str">
        <f t="shared" si="32"/>
        <v>ONGKOS KEMAS PEPEL AMPLOP</v>
      </c>
      <c r="U250" s="17">
        <v>10</v>
      </c>
      <c r="V250" s="62">
        <f t="shared" si="40"/>
        <v>600</v>
      </c>
      <c r="W250" s="20"/>
      <c r="X250" s="20"/>
      <c r="Y250" s="20" t="str">
        <f t="shared" si="33"/>
        <v>PCS</v>
      </c>
    </row>
    <row r="251" spans="1:26" hidden="1">
      <c r="A251" s="4"/>
      <c r="B251" s="4"/>
      <c r="C251" s="5"/>
      <c r="D251" s="6"/>
      <c r="E251" s="7"/>
      <c r="F251" s="6"/>
      <c r="G251" s="6"/>
      <c r="H251" s="6"/>
      <c r="I251" s="6"/>
      <c r="J251" s="6"/>
      <c r="K251" s="8"/>
      <c r="L251" s="8"/>
      <c r="M251" s="6"/>
      <c r="N251" s="9"/>
      <c r="O251" s="10"/>
      <c r="P251" s="20"/>
      <c r="Q251" s="20"/>
      <c r="R251" s="20"/>
      <c r="S251" s="20" t="s">
        <v>4398</v>
      </c>
      <c r="T251" s="21" t="str">
        <f t="shared" si="32"/>
        <v>PLASTIK 3 X 25 BIRU</v>
      </c>
      <c r="U251" s="17">
        <v>100</v>
      </c>
      <c r="V251" s="62">
        <f t="shared" si="40"/>
        <v>6000</v>
      </c>
      <c r="W251" s="20"/>
      <c r="X251" s="20"/>
      <c r="Y251" s="20" t="str">
        <f t="shared" si="33"/>
        <v>PCS</v>
      </c>
    </row>
    <row r="252" spans="1:26">
      <c r="A252" s="4">
        <v>35</v>
      </c>
      <c r="B252" s="20" t="s">
        <v>705</v>
      </c>
      <c r="C252" s="5" t="s">
        <v>29</v>
      </c>
      <c r="D252" s="6">
        <v>102</v>
      </c>
      <c r="E252" s="7">
        <f>D252/60</f>
        <v>1.7</v>
      </c>
      <c r="F252" s="6">
        <v>22</v>
      </c>
      <c r="G252" s="6">
        <v>1</v>
      </c>
      <c r="H252" s="6">
        <v>235</v>
      </c>
      <c r="I252" s="6">
        <v>1</v>
      </c>
      <c r="J252" s="6" t="s">
        <v>507</v>
      </c>
      <c r="K252" s="15">
        <f>L252</f>
        <v>120</v>
      </c>
      <c r="L252" s="15">
        <f>N252*Z252</f>
        <v>120</v>
      </c>
      <c r="M252" s="6" t="s">
        <v>507</v>
      </c>
      <c r="N252" s="9">
        <f>VLOOKUP(B252,tb_januari,9,FALSE)</f>
        <v>2</v>
      </c>
      <c r="O252" s="10" t="s">
        <v>506</v>
      </c>
      <c r="P252" s="20"/>
      <c r="Q252" s="20"/>
      <c r="R252" s="20"/>
      <c r="S252" s="20" t="s">
        <v>1225</v>
      </c>
      <c r="T252" s="21" t="str">
        <f t="shared" si="32"/>
        <v>DUPA 22 HKK RKN</v>
      </c>
      <c r="U252" s="17">
        <v>0.08</v>
      </c>
      <c r="V252" s="62">
        <f>$K$252*U252</f>
        <v>9.6</v>
      </c>
      <c r="W252" s="20"/>
      <c r="X252" s="20"/>
      <c r="Y252" s="20" t="str">
        <f t="shared" si="33"/>
        <v>KG</v>
      </c>
      <c r="Z252" s="20">
        <v>60</v>
      </c>
    </row>
    <row r="253" spans="1:26" hidden="1">
      <c r="A253" s="4"/>
      <c r="B253" s="4"/>
      <c r="C253" s="5"/>
      <c r="D253" s="6"/>
      <c r="E253" s="7"/>
      <c r="F253" s="6"/>
      <c r="G253" s="6"/>
      <c r="H253" s="6"/>
      <c r="I253" s="6"/>
      <c r="J253" s="6"/>
      <c r="K253" s="8"/>
      <c r="L253" s="8"/>
      <c r="M253" s="6"/>
      <c r="N253" s="9"/>
      <c r="O253" s="10"/>
      <c r="P253" s="20"/>
      <c r="Q253" s="20"/>
      <c r="R253" s="20"/>
      <c r="S253" s="20" t="s">
        <v>1223</v>
      </c>
      <c r="T253" s="21" t="str">
        <f t="shared" si="32"/>
        <v>DUPA 22 HKH RKN</v>
      </c>
      <c r="U253" s="17">
        <v>0.08</v>
      </c>
      <c r="V253" s="62">
        <f t="shared" ref="V253:V265" si="41">$K$252*U253</f>
        <v>9.6</v>
      </c>
      <c r="W253" s="20"/>
      <c r="X253" s="20"/>
      <c r="Y253" s="20" t="str">
        <f t="shared" si="33"/>
        <v>KG</v>
      </c>
    </row>
    <row r="254" spans="1:26" hidden="1">
      <c r="A254" s="4"/>
      <c r="B254" s="4"/>
      <c r="C254" s="5"/>
      <c r="D254" s="6"/>
      <c r="E254" s="7"/>
      <c r="F254" s="6"/>
      <c r="G254" s="6"/>
      <c r="H254" s="6"/>
      <c r="I254" s="6"/>
      <c r="J254" s="6"/>
      <c r="K254" s="8"/>
      <c r="L254" s="8"/>
      <c r="M254" s="6"/>
      <c r="N254" s="9"/>
      <c r="O254" s="10"/>
      <c r="P254" s="20"/>
      <c r="Q254" s="20"/>
      <c r="R254" s="20"/>
      <c r="S254" s="20" t="s">
        <v>1227</v>
      </c>
      <c r="T254" s="21" t="str">
        <f t="shared" si="32"/>
        <v>DUPA 22 HKM RKN</v>
      </c>
      <c r="U254" s="17">
        <v>0.03</v>
      </c>
      <c r="V254" s="62">
        <f t="shared" si="41"/>
        <v>3.5999999999999996</v>
      </c>
      <c r="W254" s="20"/>
      <c r="X254" s="20"/>
      <c r="Y254" s="20" t="str">
        <f t="shared" si="33"/>
        <v>KG</v>
      </c>
    </row>
    <row r="255" spans="1:26" hidden="1">
      <c r="A255" s="4"/>
      <c r="B255" s="4"/>
      <c r="C255" s="5"/>
      <c r="D255" s="6"/>
      <c r="E255" s="7"/>
      <c r="F255" s="6"/>
      <c r="G255" s="6"/>
      <c r="H255" s="6"/>
      <c r="I255" s="6"/>
      <c r="J255" s="6"/>
      <c r="K255" s="8"/>
      <c r="L255" s="8"/>
      <c r="M255" s="6"/>
      <c r="N255" s="9"/>
      <c r="O255" s="10"/>
      <c r="P255" s="20"/>
      <c r="Q255" s="20"/>
      <c r="R255" s="20"/>
      <c r="S255" s="20" t="s">
        <v>4825</v>
      </c>
      <c r="T255" s="21" t="str">
        <f t="shared" si="32"/>
        <v xml:space="preserve">RENTENG FIVE IN ONE </v>
      </c>
      <c r="U255" s="17">
        <v>6</v>
      </c>
      <c r="V255" s="62">
        <f t="shared" si="41"/>
        <v>720</v>
      </c>
      <c r="W255" s="20"/>
      <c r="X255" s="20"/>
      <c r="Y255" s="20" t="str">
        <f t="shared" si="33"/>
        <v>PCS</v>
      </c>
    </row>
    <row r="256" spans="1:26" hidden="1">
      <c r="A256" s="4"/>
      <c r="B256" s="4"/>
      <c r="C256" s="5"/>
      <c r="D256" s="6"/>
      <c r="E256" s="7"/>
      <c r="F256" s="6"/>
      <c r="G256" s="6"/>
      <c r="H256" s="6"/>
      <c r="I256" s="6"/>
      <c r="J256" s="6"/>
      <c r="K256" s="8"/>
      <c r="L256" s="8"/>
      <c r="M256" s="6"/>
      <c r="N256" s="9"/>
      <c r="O256" s="10"/>
      <c r="P256" s="20"/>
      <c r="Q256" s="20"/>
      <c r="R256" s="20"/>
      <c r="S256" s="20" t="s">
        <v>4068</v>
      </c>
      <c r="T256" s="21" t="str">
        <f t="shared" si="32"/>
        <v>OP FULL AROMA F1 5A KEMBANG KERTAS</v>
      </c>
      <c r="U256" s="17">
        <v>1.7999999999999999E-2</v>
      </c>
      <c r="V256" s="62">
        <f t="shared" si="41"/>
        <v>2.1599999999999997</v>
      </c>
      <c r="W256" s="20"/>
      <c r="X256" s="20"/>
      <c r="Y256" s="20" t="str">
        <f t="shared" si="33"/>
        <v>KG</v>
      </c>
    </row>
    <row r="257" spans="1:26" hidden="1">
      <c r="A257" s="4"/>
      <c r="B257" s="4"/>
      <c r="C257" s="5"/>
      <c r="D257" s="6"/>
      <c r="E257" s="7"/>
      <c r="F257" s="6"/>
      <c r="G257" s="6"/>
      <c r="H257" s="6"/>
      <c r="I257" s="6"/>
      <c r="J257" s="6"/>
      <c r="K257" s="8"/>
      <c r="L257" s="8"/>
      <c r="M257" s="6"/>
      <c r="N257" s="9"/>
      <c r="O257" s="10"/>
      <c r="P257" s="20"/>
      <c r="Q257" s="20"/>
      <c r="R257" s="20"/>
      <c r="S257" s="20" t="s">
        <v>4074</v>
      </c>
      <c r="T257" s="21" t="str">
        <f t="shared" si="32"/>
        <v>OP FULL AROMA F1 5A PACAR AIR</v>
      </c>
      <c r="U257" s="17">
        <v>1.7999999999999999E-2</v>
      </c>
      <c r="V257" s="62">
        <f t="shared" si="41"/>
        <v>2.1599999999999997</v>
      </c>
      <c r="W257" s="20"/>
      <c r="X257" s="20"/>
      <c r="Y257" s="20" t="str">
        <f t="shared" si="33"/>
        <v>KG</v>
      </c>
    </row>
    <row r="258" spans="1:26" hidden="1">
      <c r="A258" s="4"/>
      <c r="B258" s="4"/>
      <c r="C258" s="5"/>
      <c r="D258" s="6"/>
      <c r="E258" s="7"/>
      <c r="F258" s="6"/>
      <c r="G258" s="6"/>
      <c r="H258" s="6"/>
      <c r="I258" s="6"/>
      <c r="J258" s="6"/>
      <c r="K258" s="8"/>
      <c r="L258" s="8"/>
      <c r="M258" s="6"/>
      <c r="N258" s="9"/>
      <c r="O258" s="10"/>
      <c r="P258" s="20"/>
      <c r="Q258" s="20"/>
      <c r="R258" s="20"/>
      <c r="S258" s="20" t="s">
        <v>4076</v>
      </c>
      <c r="T258" s="21" t="str">
        <f t="shared" si="32"/>
        <v>OP FULL AROMA F1 5A PANDAN HARUM</v>
      </c>
      <c r="U258" s="17">
        <v>1.7999999999999999E-2</v>
      </c>
      <c r="V258" s="62">
        <f t="shared" si="41"/>
        <v>2.1599999999999997</v>
      </c>
      <c r="W258" s="20"/>
      <c r="X258" s="20"/>
      <c r="Y258" s="20" t="str">
        <f t="shared" si="33"/>
        <v>KG</v>
      </c>
    </row>
    <row r="259" spans="1:26" hidden="1">
      <c r="A259" s="4"/>
      <c r="B259" s="4"/>
      <c r="C259" s="5"/>
      <c r="D259" s="6"/>
      <c r="E259" s="7"/>
      <c r="F259" s="6"/>
      <c r="G259" s="6"/>
      <c r="H259" s="6"/>
      <c r="I259" s="6"/>
      <c r="J259" s="6"/>
      <c r="K259" s="8"/>
      <c r="L259" s="8"/>
      <c r="M259" s="6"/>
      <c r="N259" s="9"/>
      <c r="O259" s="10"/>
      <c r="P259" s="20"/>
      <c r="Q259" s="20"/>
      <c r="R259" s="20"/>
      <c r="S259" s="20" t="s">
        <v>4070</v>
      </c>
      <c r="T259" s="21" t="str">
        <f t="shared" si="32"/>
        <v>OP FULL AROMA F1 5A KEMBANG SERIBU</v>
      </c>
      <c r="U259" s="17">
        <v>1.7999999999999999E-2</v>
      </c>
      <c r="V259" s="62">
        <f t="shared" si="41"/>
        <v>2.1599999999999997</v>
      </c>
      <c r="W259" s="20"/>
      <c r="X259" s="20"/>
      <c r="Y259" s="20" t="str">
        <f t="shared" si="33"/>
        <v>KG</v>
      </c>
    </row>
    <row r="260" spans="1:26" hidden="1">
      <c r="A260" s="4"/>
      <c r="B260" s="4"/>
      <c r="C260" s="5"/>
      <c r="D260" s="6"/>
      <c r="E260" s="7"/>
      <c r="F260" s="6"/>
      <c r="G260" s="6"/>
      <c r="H260" s="6"/>
      <c r="I260" s="6"/>
      <c r="J260" s="6"/>
      <c r="K260" s="8"/>
      <c r="L260" s="8"/>
      <c r="M260" s="6"/>
      <c r="N260" s="9"/>
      <c r="O260" s="10"/>
      <c r="P260" s="20"/>
      <c r="Q260" s="20"/>
      <c r="R260" s="20"/>
      <c r="S260" s="20" t="s">
        <v>4072</v>
      </c>
      <c r="T260" s="21" t="str">
        <f t="shared" ref="T260:T318" si="42">VLOOKUP(S260,db_barang,2,FALSE)</f>
        <v>OP FULL AROMA F1 5A KENYERI</v>
      </c>
      <c r="U260" s="17">
        <v>1.7999999999999999E-2</v>
      </c>
      <c r="V260" s="62">
        <f t="shared" si="41"/>
        <v>2.1599999999999997</v>
      </c>
      <c r="W260" s="20"/>
      <c r="X260" s="20"/>
      <c r="Y260" s="20" t="str">
        <f t="shared" ref="Y260:Y318" si="43">VLOOKUP(S260,db_barang,3,FALSE)</f>
        <v>KG</v>
      </c>
    </row>
    <row r="261" spans="1:26" hidden="1">
      <c r="A261" s="4"/>
      <c r="B261" s="4"/>
      <c r="C261" s="5"/>
      <c r="D261" s="6"/>
      <c r="E261" s="7"/>
      <c r="F261" s="6"/>
      <c r="G261" s="6"/>
      <c r="H261" s="6"/>
      <c r="I261" s="6"/>
      <c r="J261" s="6"/>
      <c r="K261" s="8"/>
      <c r="L261" s="8"/>
      <c r="M261" s="6"/>
      <c r="N261" s="9"/>
      <c r="O261" s="10"/>
      <c r="P261" s="20"/>
      <c r="Q261" s="20"/>
      <c r="R261" s="20"/>
      <c r="S261" s="20" t="s">
        <v>4429</v>
      </c>
      <c r="T261" s="21" t="str">
        <f t="shared" si="42"/>
        <v>PLASTIK PUTIH  3 X 23</v>
      </c>
      <c r="U261" s="17">
        <v>18</v>
      </c>
      <c r="V261" s="62">
        <f t="shared" si="41"/>
        <v>2160</v>
      </c>
      <c r="W261" s="20"/>
      <c r="X261" s="20"/>
      <c r="Y261" s="20" t="str">
        <f t="shared" si="43"/>
        <v>PCS</v>
      </c>
    </row>
    <row r="262" spans="1:26" hidden="1">
      <c r="A262" s="4"/>
      <c r="B262" s="4"/>
      <c r="C262" s="5"/>
      <c r="D262" s="6"/>
      <c r="E262" s="7"/>
      <c r="F262" s="6"/>
      <c r="G262" s="6"/>
      <c r="H262" s="6"/>
      <c r="I262" s="6"/>
      <c r="J262" s="6"/>
      <c r="K262" s="8"/>
      <c r="L262" s="8"/>
      <c r="M262" s="6"/>
      <c r="N262" s="9"/>
      <c r="O262" s="10"/>
      <c r="P262" s="20"/>
      <c r="Q262" s="20"/>
      <c r="R262" s="20"/>
      <c r="S262" s="20" t="s">
        <v>4422</v>
      </c>
      <c r="T262" s="21" t="str">
        <f t="shared" si="42"/>
        <v>PLASTIK MERAH 3 X 23</v>
      </c>
      <c r="U262" s="17">
        <v>12</v>
      </c>
      <c r="V262" s="62">
        <f t="shared" si="41"/>
        <v>1440</v>
      </c>
      <c r="W262" s="20"/>
      <c r="X262" s="20"/>
      <c r="Y262" s="20" t="str">
        <f t="shared" si="43"/>
        <v>PCS</v>
      </c>
    </row>
    <row r="263" spans="1:26" hidden="1">
      <c r="A263" s="4"/>
      <c r="B263" s="4"/>
      <c r="C263" s="5"/>
      <c r="D263" s="6"/>
      <c r="E263" s="7"/>
      <c r="F263" s="6"/>
      <c r="G263" s="6"/>
      <c r="H263" s="6"/>
      <c r="I263" s="6"/>
      <c r="J263" s="6"/>
      <c r="K263" s="8"/>
      <c r="L263" s="8"/>
      <c r="M263" s="6"/>
      <c r="N263" s="9"/>
      <c r="O263" s="10"/>
      <c r="P263" s="20"/>
      <c r="Q263" s="20"/>
      <c r="R263" s="20"/>
      <c r="S263" s="20" t="s">
        <v>4388</v>
      </c>
      <c r="T263" s="21" t="str">
        <f t="shared" si="42"/>
        <v>PLASTIK 22 X 40</v>
      </c>
      <c r="U263" s="17">
        <v>0.5</v>
      </c>
      <c r="V263" s="62">
        <f t="shared" si="41"/>
        <v>60</v>
      </c>
      <c r="W263" s="20"/>
      <c r="X263" s="20"/>
      <c r="Y263" s="20" t="str">
        <f t="shared" si="43"/>
        <v>PCS</v>
      </c>
    </row>
    <row r="264" spans="1:26" hidden="1">
      <c r="A264" s="4"/>
      <c r="B264" s="4"/>
      <c r="C264" s="5"/>
      <c r="D264" s="6"/>
      <c r="E264" s="7"/>
      <c r="F264" s="6"/>
      <c r="G264" s="6"/>
      <c r="H264" s="6"/>
      <c r="I264" s="6"/>
      <c r="J264" s="6"/>
      <c r="K264" s="8"/>
      <c r="L264" s="8"/>
      <c r="M264" s="6"/>
      <c r="N264" s="9"/>
      <c r="O264" s="10"/>
      <c r="P264" s="20"/>
      <c r="Q264" s="20"/>
      <c r="R264" s="20"/>
      <c r="S264" s="20" t="s">
        <v>3759</v>
      </c>
      <c r="T264" s="21" t="str">
        <f t="shared" si="42"/>
        <v>ONGKOS CELUP RENTENG 5 IN 1</v>
      </c>
      <c r="U264" s="17">
        <v>6</v>
      </c>
      <c r="V264" s="62">
        <f t="shared" si="41"/>
        <v>720</v>
      </c>
      <c r="W264" s="20"/>
      <c r="X264" s="20"/>
      <c r="Y264" s="20" t="str">
        <f t="shared" si="43"/>
        <v>KG</v>
      </c>
    </row>
    <row r="265" spans="1:26" hidden="1">
      <c r="A265" s="4"/>
      <c r="B265" s="4"/>
      <c r="C265" s="5"/>
      <c r="D265" s="6"/>
      <c r="E265" s="7"/>
      <c r="F265" s="6"/>
      <c r="G265" s="6"/>
      <c r="H265" s="6"/>
      <c r="I265" s="6"/>
      <c r="J265" s="6"/>
      <c r="K265" s="8"/>
      <c r="L265" s="8"/>
      <c r="M265" s="6"/>
      <c r="N265" s="9"/>
      <c r="O265" s="10"/>
      <c r="P265" s="20"/>
      <c r="Q265" s="20"/>
      <c r="R265" s="20"/>
      <c r="S265" s="20" t="s">
        <v>3783</v>
      </c>
      <c r="T265" s="21" t="str">
        <f t="shared" si="42"/>
        <v>ONGKOS KEMAS  RENTENG 5 IN 1</v>
      </c>
      <c r="U265" s="17">
        <v>6</v>
      </c>
      <c r="V265" s="62">
        <f t="shared" si="41"/>
        <v>720</v>
      </c>
      <c r="W265" s="20"/>
      <c r="X265" s="20"/>
      <c r="Y265" s="20" t="str">
        <f t="shared" si="43"/>
        <v>PCS</v>
      </c>
    </row>
    <row r="266" spans="1:26">
      <c r="A266" s="4">
        <v>36</v>
      </c>
      <c r="B266" s="20" t="s">
        <v>725</v>
      </c>
      <c r="C266" s="5" t="s">
        <v>30</v>
      </c>
      <c r="D266" s="6">
        <v>1350</v>
      </c>
      <c r="E266" s="7">
        <f>D266/60</f>
        <v>22.5</v>
      </c>
      <c r="F266" s="6">
        <v>2340</v>
      </c>
      <c r="G266" s="6">
        <v>1</v>
      </c>
      <c r="H266" s="6">
        <v>1342</v>
      </c>
      <c r="I266" s="6">
        <v>1</v>
      </c>
      <c r="J266" s="6" t="s">
        <v>507</v>
      </c>
      <c r="K266" s="15">
        <f>L266</f>
        <v>1800</v>
      </c>
      <c r="L266" s="15">
        <f>N266*Z266</f>
        <v>1800</v>
      </c>
      <c r="M266" s="6" t="s">
        <v>507</v>
      </c>
      <c r="N266" s="9">
        <f>VLOOKUP(B266,tb_januari,9,FALSE)</f>
        <v>30</v>
      </c>
      <c r="O266" s="10" t="s">
        <v>506</v>
      </c>
      <c r="P266" s="20"/>
      <c r="Q266" s="20"/>
      <c r="R266" s="20"/>
      <c r="S266" s="20" t="s">
        <v>1225</v>
      </c>
      <c r="T266" s="21" t="str">
        <f t="shared" si="42"/>
        <v>DUPA 22 HKK RKN</v>
      </c>
      <c r="U266" s="17">
        <v>7.0000000000000007E-2</v>
      </c>
      <c r="V266" s="62">
        <f>$K$266*U266</f>
        <v>126.00000000000001</v>
      </c>
      <c r="W266" s="20"/>
      <c r="X266" s="20"/>
      <c r="Y266" s="20" t="str">
        <f t="shared" si="43"/>
        <v>KG</v>
      </c>
      <c r="Z266" s="20">
        <v>60</v>
      </c>
    </row>
    <row r="267" spans="1:26" hidden="1">
      <c r="A267" s="4"/>
      <c r="B267" s="4"/>
      <c r="C267" s="5"/>
      <c r="D267" s="6"/>
      <c r="E267" s="7"/>
      <c r="F267" s="6"/>
      <c r="G267" s="6"/>
      <c r="H267" s="6"/>
      <c r="I267" s="6"/>
      <c r="J267" s="6"/>
      <c r="K267" s="8"/>
      <c r="L267" s="8"/>
      <c r="M267" s="6"/>
      <c r="N267" s="9"/>
      <c r="O267" s="10"/>
      <c r="P267" s="20"/>
      <c r="Q267" s="20"/>
      <c r="R267" s="20"/>
      <c r="S267" s="20" t="s">
        <v>1227</v>
      </c>
      <c r="T267" s="21" t="str">
        <f t="shared" si="42"/>
        <v>DUPA 22 HKM RKN</v>
      </c>
      <c r="U267" s="17">
        <v>7.0000000000000007E-2</v>
      </c>
      <c r="V267" s="62">
        <f t="shared" ref="V267:V280" si="44">$K$266*U267</f>
        <v>126.00000000000001</v>
      </c>
      <c r="W267" s="20"/>
      <c r="X267" s="20"/>
      <c r="Y267" s="20" t="str">
        <f t="shared" si="43"/>
        <v>KG</v>
      </c>
    </row>
    <row r="268" spans="1:26" hidden="1">
      <c r="A268" s="4"/>
      <c r="B268" s="4"/>
      <c r="C268" s="5"/>
      <c r="D268" s="6"/>
      <c r="E268" s="7"/>
      <c r="F268" s="6"/>
      <c r="G268" s="6"/>
      <c r="H268" s="6"/>
      <c r="I268" s="6"/>
      <c r="J268" s="6"/>
      <c r="K268" s="8"/>
      <c r="L268" s="8"/>
      <c r="M268" s="6"/>
      <c r="N268" s="9"/>
      <c r="O268" s="10"/>
      <c r="P268" s="20"/>
      <c r="Q268" s="20"/>
      <c r="R268" s="20"/>
      <c r="S268" s="20" t="s">
        <v>1223</v>
      </c>
      <c r="T268" s="21" t="str">
        <f t="shared" si="42"/>
        <v>DUPA 22 HKH RKN</v>
      </c>
      <c r="U268" s="17">
        <v>7.0000000000000007E-2</v>
      </c>
      <c r="V268" s="62">
        <f t="shared" si="44"/>
        <v>126.00000000000001</v>
      </c>
      <c r="W268" s="20"/>
      <c r="X268" s="20"/>
      <c r="Y268" s="20" t="str">
        <f t="shared" si="43"/>
        <v>KG</v>
      </c>
    </row>
    <row r="269" spans="1:26" hidden="1">
      <c r="A269" s="4"/>
      <c r="B269" s="4"/>
      <c r="C269" s="5"/>
      <c r="D269" s="6"/>
      <c r="E269" s="7"/>
      <c r="F269" s="6"/>
      <c r="G269" s="6"/>
      <c r="H269" s="6"/>
      <c r="I269" s="6"/>
      <c r="J269" s="6"/>
      <c r="K269" s="8"/>
      <c r="L269" s="8"/>
      <c r="M269" s="6"/>
      <c r="N269" s="9"/>
      <c r="O269" s="10"/>
      <c r="P269" s="20"/>
      <c r="Q269" s="20"/>
      <c r="R269" s="20"/>
      <c r="S269" s="20" t="s">
        <v>1657</v>
      </c>
      <c r="T269" s="21" t="str">
        <f t="shared" si="42"/>
        <v xml:space="preserve">ENAM TERBAIK </v>
      </c>
      <c r="U269" s="17">
        <v>6</v>
      </c>
      <c r="V269" s="62">
        <f t="shared" si="44"/>
        <v>10800</v>
      </c>
      <c r="W269" s="20"/>
      <c r="X269" s="20"/>
      <c r="Y269" s="20" t="str">
        <f t="shared" si="43"/>
        <v>PCS</v>
      </c>
    </row>
    <row r="270" spans="1:26" hidden="1">
      <c r="A270" s="4"/>
      <c r="B270" s="4"/>
      <c r="C270" s="5"/>
      <c r="D270" s="6"/>
      <c r="E270" s="7"/>
      <c r="F270" s="6"/>
      <c r="G270" s="6"/>
      <c r="H270" s="6"/>
      <c r="I270" s="6"/>
      <c r="J270" s="6"/>
      <c r="K270" s="8"/>
      <c r="L270" s="8"/>
      <c r="M270" s="6"/>
      <c r="N270" s="9"/>
      <c r="O270" s="10"/>
      <c r="P270" s="20"/>
      <c r="Q270" s="20"/>
      <c r="R270" s="20"/>
      <c r="S270" s="20" t="s">
        <v>4006</v>
      </c>
      <c r="T270" s="21" t="str">
        <f t="shared" si="42"/>
        <v>OP FULL AROMA 6T 6 TERBAIK CENDANA</v>
      </c>
      <c r="U270" s="17">
        <v>1.44E-2</v>
      </c>
      <c r="V270" s="62">
        <f t="shared" si="44"/>
        <v>25.919999999999998</v>
      </c>
      <c r="W270" s="20"/>
      <c r="X270" s="20"/>
      <c r="Y270" s="20" t="str">
        <f t="shared" si="43"/>
        <v>KG</v>
      </c>
    </row>
    <row r="271" spans="1:26" hidden="1">
      <c r="A271" s="4"/>
      <c r="B271" s="4"/>
      <c r="C271" s="5"/>
      <c r="D271" s="6"/>
      <c r="E271" s="7"/>
      <c r="F271" s="6"/>
      <c r="G271" s="6"/>
      <c r="H271" s="6"/>
      <c r="I271" s="6"/>
      <c r="J271" s="6"/>
      <c r="K271" s="8"/>
      <c r="L271" s="8"/>
      <c r="M271" s="6"/>
      <c r="N271" s="9"/>
      <c r="O271" s="10"/>
      <c r="P271" s="20"/>
      <c r="Q271" s="20"/>
      <c r="R271" s="20"/>
      <c r="S271" s="20" t="s">
        <v>4004</v>
      </c>
      <c r="T271" s="21" t="str">
        <f t="shared" si="42"/>
        <v>OP FULL AROMA 6T 6 TERBAIK CEMPAKA</v>
      </c>
      <c r="U271" s="17">
        <v>1.44E-2</v>
      </c>
      <c r="V271" s="62">
        <f t="shared" si="44"/>
        <v>25.919999999999998</v>
      </c>
      <c r="W271" s="20"/>
      <c r="X271" s="20"/>
      <c r="Y271" s="20" t="str">
        <f t="shared" si="43"/>
        <v>KG</v>
      </c>
    </row>
    <row r="272" spans="1:26" hidden="1">
      <c r="A272" s="4"/>
      <c r="B272" s="4"/>
      <c r="C272" s="5"/>
      <c r="D272" s="6"/>
      <c r="E272" s="7"/>
      <c r="F272" s="6"/>
      <c r="G272" s="6"/>
      <c r="H272" s="6"/>
      <c r="I272" s="6"/>
      <c r="J272" s="6"/>
      <c r="K272" s="8"/>
      <c r="L272" s="8"/>
      <c r="M272" s="6"/>
      <c r="N272" s="9"/>
      <c r="O272" s="10"/>
      <c r="P272" s="20"/>
      <c r="Q272" s="20"/>
      <c r="R272" s="20"/>
      <c r="S272" s="20" t="s">
        <v>4010</v>
      </c>
      <c r="T272" s="21" t="str">
        <f t="shared" si="42"/>
        <v>OP FULL AROMA 6T 6 TERBAIK MELATI</v>
      </c>
      <c r="U272" s="17">
        <v>1.44E-2</v>
      </c>
      <c r="V272" s="62">
        <f t="shared" si="44"/>
        <v>25.919999999999998</v>
      </c>
      <c r="W272" s="20"/>
      <c r="X272" s="20"/>
      <c r="Y272" s="20" t="str">
        <f t="shared" si="43"/>
        <v>KG</v>
      </c>
    </row>
    <row r="273" spans="1:26" hidden="1">
      <c r="A273" s="4"/>
      <c r="B273" s="4"/>
      <c r="C273" s="5"/>
      <c r="D273" s="6"/>
      <c r="E273" s="7"/>
      <c r="F273" s="6"/>
      <c r="G273" s="6"/>
      <c r="H273" s="6"/>
      <c r="I273" s="6"/>
      <c r="J273" s="6"/>
      <c r="K273" s="8"/>
      <c r="L273" s="8"/>
      <c r="M273" s="6"/>
      <c r="N273" s="9"/>
      <c r="O273" s="10"/>
      <c r="P273" s="20"/>
      <c r="Q273" s="20"/>
      <c r="R273" s="20"/>
      <c r="S273" s="20" t="s">
        <v>4012</v>
      </c>
      <c r="T273" s="21" t="str">
        <f t="shared" si="42"/>
        <v>OP FULL AROMA 6T 6 TERBAIK PUDAK</v>
      </c>
      <c r="U273" s="17">
        <v>1.44E-2</v>
      </c>
      <c r="V273" s="62">
        <f t="shared" si="44"/>
        <v>25.919999999999998</v>
      </c>
      <c r="W273" s="20"/>
      <c r="X273" s="20"/>
      <c r="Y273" s="20" t="str">
        <f t="shared" si="43"/>
        <v>KG</v>
      </c>
    </row>
    <row r="274" spans="1:26" hidden="1">
      <c r="A274" s="4"/>
      <c r="B274" s="4"/>
      <c r="C274" s="5"/>
      <c r="D274" s="6"/>
      <c r="E274" s="7"/>
      <c r="F274" s="6"/>
      <c r="G274" s="6"/>
      <c r="H274" s="6"/>
      <c r="I274" s="6"/>
      <c r="J274" s="6"/>
      <c r="K274" s="8"/>
      <c r="L274" s="8"/>
      <c r="M274" s="6"/>
      <c r="N274" s="9"/>
      <c r="O274" s="10"/>
      <c r="P274" s="20"/>
      <c r="Q274" s="20"/>
      <c r="R274" s="20"/>
      <c r="S274" s="20" t="s">
        <v>4002</v>
      </c>
      <c r="T274" s="21" t="str">
        <f t="shared" si="42"/>
        <v>OP FULL AROMA 6T 6 TERBAIK 1000 BUNGA</v>
      </c>
      <c r="U274" s="17">
        <v>1.44E-2</v>
      </c>
      <c r="V274" s="62">
        <f t="shared" si="44"/>
        <v>25.919999999999998</v>
      </c>
      <c r="W274" s="20"/>
      <c r="X274" s="20"/>
      <c r="Y274" s="20" t="str">
        <f t="shared" si="43"/>
        <v>KG</v>
      </c>
    </row>
    <row r="275" spans="1:26" hidden="1">
      <c r="A275" s="4"/>
      <c r="B275" s="4"/>
      <c r="C275" s="5"/>
      <c r="D275" s="6"/>
      <c r="E275" s="7"/>
      <c r="F275" s="6"/>
      <c r="G275" s="6"/>
      <c r="H275" s="6"/>
      <c r="I275" s="6"/>
      <c r="J275" s="6"/>
      <c r="K275" s="8"/>
      <c r="L275" s="8"/>
      <c r="M275" s="6"/>
      <c r="N275" s="9"/>
      <c r="O275" s="10"/>
      <c r="P275" s="20"/>
      <c r="Q275" s="20"/>
      <c r="R275" s="20"/>
      <c r="S275" s="20" t="s">
        <v>4008</v>
      </c>
      <c r="T275" s="21" t="str">
        <f t="shared" si="42"/>
        <v>OP FULL AROMA 6T 6 TERBAIK LILY</v>
      </c>
      <c r="U275" s="17">
        <v>1.44E-2</v>
      </c>
      <c r="V275" s="62">
        <f t="shared" si="44"/>
        <v>25.919999999999998</v>
      </c>
      <c r="W275" s="20"/>
      <c r="X275" s="20"/>
      <c r="Y275" s="20" t="str">
        <f t="shared" si="43"/>
        <v>KG</v>
      </c>
    </row>
    <row r="276" spans="1:26" hidden="1">
      <c r="A276" s="4"/>
      <c r="B276" s="4"/>
      <c r="C276" s="5"/>
      <c r="D276" s="6"/>
      <c r="E276" s="7"/>
      <c r="F276" s="6"/>
      <c r="G276" s="6"/>
      <c r="H276" s="6"/>
      <c r="I276" s="6"/>
      <c r="J276" s="6"/>
      <c r="K276" s="8"/>
      <c r="L276" s="8"/>
      <c r="M276" s="6"/>
      <c r="N276" s="9"/>
      <c r="O276" s="10"/>
      <c r="P276" s="20"/>
      <c r="Q276" s="20"/>
      <c r="R276" s="20"/>
      <c r="S276" s="20" t="s">
        <v>4429</v>
      </c>
      <c r="T276" s="21" t="str">
        <f t="shared" si="42"/>
        <v>PLASTIK PUTIH  3 X 23</v>
      </c>
      <c r="U276" s="17">
        <v>18</v>
      </c>
      <c r="V276" s="62">
        <f t="shared" si="44"/>
        <v>32400</v>
      </c>
      <c r="W276" s="20"/>
      <c r="X276" s="20"/>
      <c r="Y276" s="20" t="str">
        <f t="shared" si="43"/>
        <v>PCS</v>
      </c>
    </row>
    <row r="277" spans="1:26" hidden="1">
      <c r="A277" s="4"/>
      <c r="B277" s="4"/>
      <c r="C277" s="5"/>
      <c r="D277" s="6"/>
      <c r="E277" s="7"/>
      <c r="F277" s="6"/>
      <c r="G277" s="6"/>
      <c r="H277" s="6"/>
      <c r="I277" s="6"/>
      <c r="J277" s="6"/>
      <c r="K277" s="8"/>
      <c r="L277" s="8"/>
      <c r="M277" s="6"/>
      <c r="N277" s="9"/>
      <c r="O277" s="10"/>
      <c r="P277" s="20"/>
      <c r="Q277" s="20"/>
      <c r="R277" s="20"/>
      <c r="S277" s="20" t="s">
        <v>4422</v>
      </c>
      <c r="T277" s="21" t="str">
        <f t="shared" si="42"/>
        <v>PLASTIK MERAH 3 X 23</v>
      </c>
      <c r="U277" s="17">
        <v>18</v>
      </c>
      <c r="V277" s="62">
        <f t="shared" si="44"/>
        <v>32400</v>
      </c>
      <c r="W277" s="20"/>
      <c r="X277" s="20"/>
      <c r="Y277" s="20" t="str">
        <f t="shared" si="43"/>
        <v>PCS</v>
      </c>
    </row>
    <row r="278" spans="1:26" hidden="1">
      <c r="A278" s="4"/>
      <c r="B278" s="4"/>
      <c r="C278" s="5"/>
      <c r="D278" s="6"/>
      <c r="E278" s="7"/>
      <c r="F278" s="6"/>
      <c r="G278" s="6"/>
      <c r="H278" s="6"/>
      <c r="I278" s="6"/>
      <c r="J278" s="6"/>
      <c r="K278" s="8"/>
      <c r="L278" s="8"/>
      <c r="M278" s="6"/>
      <c r="N278" s="9"/>
      <c r="O278" s="10"/>
      <c r="P278" s="20"/>
      <c r="Q278" s="20"/>
      <c r="R278" s="20"/>
      <c r="S278" s="20" t="s">
        <v>4388</v>
      </c>
      <c r="T278" s="21" t="str">
        <f t="shared" si="42"/>
        <v>PLASTIK 22 X 40</v>
      </c>
      <c r="U278" s="17">
        <v>0.5</v>
      </c>
      <c r="V278" s="62">
        <f t="shared" si="44"/>
        <v>900</v>
      </c>
      <c r="W278" s="20"/>
      <c r="X278" s="20"/>
      <c r="Y278" s="20" t="str">
        <f t="shared" si="43"/>
        <v>PCS</v>
      </c>
    </row>
    <row r="279" spans="1:26" hidden="1">
      <c r="A279" s="4"/>
      <c r="B279" s="4"/>
      <c r="C279" s="5"/>
      <c r="D279" s="6"/>
      <c r="E279" s="7"/>
      <c r="F279" s="6"/>
      <c r="G279" s="6"/>
      <c r="H279" s="6"/>
      <c r="I279" s="6"/>
      <c r="J279" s="6"/>
      <c r="K279" s="8"/>
      <c r="L279" s="8"/>
      <c r="M279" s="6"/>
      <c r="N279" s="9"/>
      <c r="O279" s="10"/>
      <c r="P279" s="20"/>
      <c r="Q279" s="20"/>
      <c r="R279" s="20"/>
      <c r="S279" s="20" t="s">
        <v>3761</v>
      </c>
      <c r="T279" s="21" t="str">
        <f t="shared" si="42"/>
        <v>ONGKOS CELUP RENTENG 6 TERBAIK</v>
      </c>
      <c r="U279" s="17">
        <v>6</v>
      </c>
      <c r="V279" s="62">
        <f t="shared" si="44"/>
        <v>10800</v>
      </c>
      <c r="W279" s="20"/>
      <c r="X279" s="20"/>
      <c r="Y279" s="20" t="str">
        <f t="shared" si="43"/>
        <v>KG</v>
      </c>
    </row>
    <row r="280" spans="1:26" hidden="1">
      <c r="A280" s="4"/>
      <c r="B280" s="4"/>
      <c r="C280" s="5"/>
      <c r="D280" s="6"/>
      <c r="E280" s="7"/>
      <c r="F280" s="6"/>
      <c r="G280" s="6"/>
      <c r="H280" s="6"/>
      <c r="I280" s="6"/>
      <c r="J280" s="6"/>
      <c r="K280" s="8"/>
      <c r="L280" s="8"/>
      <c r="M280" s="6"/>
      <c r="N280" s="9"/>
      <c r="O280" s="10"/>
      <c r="P280" s="20"/>
      <c r="Q280" s="20"/>
      <c r="R280" s="20"/>
      <c r="S280" s="20" t="s">
        <v>3860</v>
      </c>
      <c r="T280" s="21" t="str">
        <f t="shared" si="42"/>
        <v>ONGKOS KEMAS RENTENG 6 TERBAIK</v>
      </c>
      <c r="U280" s="17">
        <v>6</v>
      </c>
      <c r="V280" s="62">
        <f t="shared" si="44"/>
        <v>10800</v>
      </c>
      <c r="W280" s="20"/>
      <c r="X280" s="20"/>
      <c r="Y280" s="20" t="str">
        <f t="shared" si="43"/>
        <v>PCS</v>
      </c>
    </row>
    <row r="281" spans="1:26">
      <c r="A281" s="4">
        <v>37</v>
      </c>
      <c r="B281" s="20" t="s">
        <v>728</v>
      </c>
      <c r="C281" s="5" t="s">
        <v>31</v>
      </c>
      <c r="D281" s="6">
        <v>626</v>
      </c>
      <c r="E281" s="7">
        <f>D281/60</f>
        <v>10.433333333333334</v>
      </c>
      <c r="F281" s="6">
        <v>838</v>
      </c>
      <c r="G281" s="6">
        <v>1</v>
      </c>
      <c r="H281" s="6">
        <v>877</v>
      </c>
      <c r="I281" s="6">
        <v>1</v>
      </c>
      <c r="J281" s="6" t="s">
        <v>507</v>
      </c>
      <c r="K281" s="15">
        <f>L281</f>
        <v>540</v>
      </c>
      <c r="L281" s="15">
        <f>N281*Z281</f>
        <v>540</v>
      </c>
      <c r="M281" s="6" t="s">
        <v>507</v>
      </c>
      <c r="N281" s="9">
        <f>VLOOKUP(B281,tb_januari,9,FALSE)</f>
        <v>9</v>
      </c>
      <c r="O281" s="10" t="s">
        <v>506</v>
      </c>
      <c r="P281" s="20"/>
      <c r="Q281" s="20"/>
      <c r="R281" s="20"/>
      <c r="S281" s="20" t="s">
        <v>1227</v>
      </c>
      <c r="T281" s="21" t="str">
        <f t="shared" si="42"/>
        <v>DUPA 22 HKM RKN</v>
      </c>
      <c r="U281" s="17">
        <v>0.06</v>
      </c>
      <c r="V281" s="62">
        <f>$K$281*U281</f>
        <v>32.4</v>
      </c>
      <c r="W281" s="20"/>
      <c r="X281" s="20"/>
      <c r="Y281" s="20" t="str">
        <f t="shared" si="43"/>
        <v>KG</v>
      </c>
      <c r="Z281" s="20">
        <v>60</v>
      </c>
    </row>
    <row r="282" spans="1:26" hidden="1">
      <c r="A282" s="4"/>
      <c r="B282" s="4"/>
      <c r="C282" s="5"/>
      <c r="D282" s="6"/>
      <c r="E282" s="7"/>
      <c r="F282" s="6"/>
      <c r="G282" s="6"/>
      <c r="H282" s="6"/>
      <c r="I282" s="6"/>
      <c r="J282" s="6"/>
      <c r="K282" s="8"/>
      <c r="L282" s="8"/>
      <c r="M282" s="6"/>
      <c r="N282" s="9"/>
      <c r="O282" s="10"/>
      <c r="P282" s="20"/>
      <c r="Q282" s="20"/>
      <c r="R282" s="20"/>
      <c r="S282" s="20" t="s">
        <v>1223</v>
      </c>
      <c r="T282" s="21" t="str">
        <f t="shared" si="42"/>
        <v>DUPA 22 HKH RKN</v>
      </c>
      <c r="U282" s="17">
        <v>0.06</v>
      </c>
      <c r="V282" s="62">
        <f t="shared" ref="V282:V297" si="45">$K$281*U282</f>
        <v>32.4</v>
      </c>
      <c r="W282" s="20"/>
      <c r="X282" s="20"/>
      <c r="Y282" s="20" t="str">
        <f t="shared" si="43"/>
        <v>KG</v>
      </c>
    </row>
    <row r="283" spans="1:26" hidden="1">
      <c r="A283" s="4"/>
      <c r="B283" s="4"/>
      <c r="C283" s="5"/>
      <c r="D283" s="6"/>
      <c r="E283" s="7"/>
      <c r="F283" s="6"/>
      <c r="G283" s="6"/>
      <c r="H283" s="6"/>
      <c r="I283" s="6"/>
      <c r="J283" s="6"/>
      <c r="K283" s="8"/>
      <c r="L283" s="8"/>
      <c r="M283" s="6"/>
      <c r="N283" s="9"/>
      <c r="O283" s="10"/>
      <c r="P283" s="20"/>
      <c r="Q283" s="20"/>
      <c r="R283" s="20"/>
      <c r="S283" s="20" t="s">
        <v>1225</v>
      </c>
      <c r="T283" s="21" t="str">
        <f t="shared" si="42"/>
        <v>DUPA 22 HKK RKN</v>
      </c>
      <c r="U283" s="17">
        <v>0.06</v>
      </c>
      <c r="V283" s="62">
        <f t="shared" si="45"/>
        <v>32.4</v>
      </c>
      <c r="W283" s="20"/>
      <c r="X283" s="20"/>
      <c r="Y283" s="20" t="str">
        <f t="shared" si="43"/>
        <v>KG</v>
      </c>
    </row>
    <row r="284" spans="1:26" hidden="1">
      <c r="A284" s="4"/>
      <c r="B284" s="4"/>
      <c r="C284" s="5"/>
      <c r="D284" s="6"/>
      <c r="E284" s="7"/>
      <c r="F284" s="6"/>
      <c r="G284" s="6"/>
      <c r="H284" s="6"/>
      <c r="I284" s="6"/>
      <c r="J284" s="6"/>
      <c r="K284" s="8"/>
      <c r="L284" s="8"/>
      <c r="M284" s="6"/>
      <c r="N284" s="9"/>
      <c r="O284" s="10"/>
      <c r="P284" s="20"/>
      <c r="Q284" s="20"/>
      <c r="R284" s="20"/>
      <c r="S284" s="20" t="s">
        <v>1229</v>
      </c>
      <c r="T284" s="21" t="str">
        <f t="shared" si="42"/>
        <v>DUPA 22 HKP RKN</v>
      </c>
      <c r="U284" s="17">
        <v>0.03</v>
      </c>
      <c r="V284" s="62">
        <f t="shared" si="45"/>
        <v>16.2</v>
      </c>
      <c r="W284" s="20"/>
      <c r="X284" s="20"/>
      <c r="Y284" s="20" t="str">
        <f t="shared" si="43"/>
        <v>KG</v>
      </c>
    </row>
    <row r="285" spans="1:26" hidden="1">
      <c r="A285" s="4"/>
      <c r="B285" s="4"/>
      <c r="C285" s="5"/>
      <c r="D285" s="6"/>
      <c r="E285" s="7"/>
      <c r="F285" s="6"/>
      <c r="G285" s="6"/>
      <c r="H285" s="6"/>
      <c r="I285" s="6"/>
      <c r="J285" s="6"/>
      <c r="K285" s="8"/>
      <c r="L285" s="8"/>
      <c r="M285" s="6"/>
      <c r="N285" s="9"/>
      <c r="O285" s="10"/>
      <c r="P285" s="20"/>
      <c r="Q285" s="20"/>
      <c r="R285" s="20"/>
      <c r="S285" s="20" t="s">
        <v>5168</v>
      </c>
      <c r="T285" s="21" t="str">
        <f t="shared" si="42"/>
        <v xml:space="preserve">TUJUH AROMA </v>
      </c>
      <c r="U285" s="17">
        <v>6</v>
      </c>
      <c r="V285" s="62">
        <f t="shared" si="45"/>
        <v>3240</v>
      </c>
      <c r="W285" s="20"/>
      <c r="X285" s="20"/>
      <c r="Y285" s="20" t="str">
        <f t="shared" si="43"/>
        <v>PCS</v>
      </c>
    </row>
    <row r="286" spans="1:26" hidden="1">
      <c r="A286" s="4"/>
      <c r="B286" s="4"/>
      <c r="C286" s="5"/>
      <c r="D286" s="6"/>
      <c r="E286" s="7"/>
      <c r="F286" s="6"/>
      <c r="G286" s="6"/>
      <c r="H286" s="6"/>
      <c r="I286" s="6"/>
      <c r="J286" s="6"/>
      <c r="K286" s="8"/>
      <c r="L286" s="8"/>
      <c r="M286" s="6"/>
      <c r="N286" s="9"/>
      <c r="O286" s="10"/>
      <c r="P286" s="20"/>
      <c r="Q286" s="20"/>
      <c r="R286" s="20"/>
      <c r="S286" s="20" t="s">
        <v>4429</v>
      </c>
      <c r="T286" s="21" t="str">
        <f t="shared" si="42"/>
        <v>PLASTIK PUTIH  3 X 23</v>
      </c>
      <c r="U286" s="17">
        <v>24</v>
      </c>
      <c r="V286" s="62">
        <f t="shared" si="45"/>
        <v>12960</v>
      </c>
      <c r="W286" s="20"/>
      <c r="X286" s="20"/>
      <c r="Y286" s="20" t="str">
        <f t="shared" si="43"/>
        <v>PCS</v>
      </c>
    </row>
    <row r="287" spans="1:26" hidden="1">
      <c r="A287" s="4"/>
      <c r="B287" s="4"/>
      <c r="C287" s="5"/>
      <c r="D287" s="6"/>
      <c r="E287" s="7"/>
      <c r="F287" s="6"/>
      <c r="G287" s="6"/>
      <c r="H287" s="6"/>
      <c r="I287" s="6"/>
      <c r="J287" s="6"/>
      <c r="K287" s="8"/>
      <c r="L287" s="8"/>
      <c r="M287" s="6"/>
      <c r="N287" s="9"/>
      <c r="O287" s="10"/>
      <c r="P287" s="20"/>
      <c r="Q287" s="20"/>
      <c r="R287" s="20"/>
      <c r="S287" s="20" t="s">
        <v>4422</v>
      </c>
      <c r="T287" s="21" t="str">
        <f t="shared" si="42"/>
        <v>PLASTIK MERAH 3 X 23</v>
      </c>
      <c r="U287" s="17">
        <v>18</v>
      </c>
      <c r="V287" s="62">
        <f t="shared" si="45"/>
        <v>9720</v>
      </c>
      <c r="W287" s="20"/>
      <c r="X287" s="20"/>
      <c r="Y287" s="20" t="str">
        <f t="shared" si="43"/>
        <v>PCS</v>
      </c>
    </row>
    <row r="288" spans="1:26" hidden="1">
      <c r="A288" s="4"/>
      <c r="B288" s="4"/>
      <c r="C288" s="5"/>
      <c r="D288" s="6"/>
      <c r="E288" s="7"/>
      <c r="F288" s="6"/>
      <c r="G288" s="6"/>
      <c r="H288" s="6"/>
      <c r="I288" s="6"/>
      <c r="J288" s="6"/>
      <c r="K288" s="8"/>
      <c r="L288" s="8"/>
      <c r="M288" s="6"/>
      <c r="N288" s="9"/>
      <c r="O288" s="10"/>
      <c r="P288" s="20"/>
      <c r="Q288" s="20"/>
      <c r="R288" s="20"/>
      <c r="S288" s="20" t="s">
        <v>4388</v>
      </c>
      <c r="T288" s="21" t="str">
        <f t="shared" si="42"/>
        <v>PLASTIK 22 X 40</v>
      </c>
      <c r="U288" s="17">
        <v>0.5</v>
      </c>
      <c r="V288" s="62">
        <f t="shared" si="45"/>
        <v>270</v>
      </c>
      <c r="W288" s="20"/>
      <c r="X288" s="20"/>
      <c r="Y288" s="20" t="str">
        <f t="shared" si="43"/>
        <v>PCS</v>
      </c>
    </row>
    <row r="289" spans="1:26" hidden="1">
      <c r="A289" s="4"/>
      <c r="B289" s="4"/>
      <c r="C289" s="5"/>
      <c r="D289" s="6"/>
      <c r="E289" s="7"/>
      <c r="F289" s="6"/>
      <c r="G289" s="6"/>
      <c r="H289" s="6"/>
      <c r="I289" s="6"/>
      <c r="J289" s="6"/>
      <c r="K289" s="8"/>
      <c r="L289" s="8"/>
      <c r="M289" s="6"/>
      <c r="N289" s="9"/>
      <c r="O289" s="10"/>
      <c r="P289" s="20"/>
      <c r="Q289" s="20"/>
      <c r="R289" s="20"/>
      <c r="S289" s="20" t="s">
        <v>3763</v>
      </c>
      <c r="T289" s="21" t="str">
        <f t="shared" si="42"/>
        <v>ONGKOS CELUP RENTENG 7 AROMA</v>
      </c>
      <c r="U289" s="17">
        <v>6</v>
      </c>
      <c r="V289" s="62">
        <f t="shared" si="45"/>
        <v>3240</v>
      </c>
      <c r="W289" s="20"/>
      <c r="X289" s="20"/>
      <c r="Y289" s="20" t="str">
        <f t="shared" si="43"/>
        <v>KG</v>
      </c>
    </row>
    <row r="290" spans="1:26" hidden="1">
      <c r="A290" s="4"/>
      <c r="B290" s="4"/>
      <c r="C290" s="5"/>
      <c r="D290" s="6"/>
      <c r="E290" s="7"/>
      <c r="F290" s="6"/>
      <c r="G290" s="6"/>
      <c r="H290" s="6"/>
      <c r="I290" s="6"/>
      <c r="J290" s="6"/>
      <c r="K290" s="8"/>
      <c r="L290" s="8"/>
      <c r="M290" s="6"/>
      <c r="N290" s="9"/>
      <c r="O290" s="10"/>
      <c r="P290" s="20"/>
      <c r="Q290" s="20"/>
      <c r="R290" s="20"/>
      <c r="S290" s="20" t="s">
        <v>3862</v>
      </c>
      <c r="T290" s="21" t="str">
        <f t="shared" si="42"/>
        <v>ONGKOS KEMAS RENTENG 7 AROMA</v>
      </c>
      <c r="U290" s="17">
        <v>6</v>
      </c>
      <c r="V290" s="62">
        <f t="shared" si="45"/>
        <v>3240</v>
      </c>
      <c r="W290" s="20"/>
      <c r="X290" s="20"/>
      <c r="Y290" s="20" t="str">
        <f t="shared" si="43"/>
        <v>RENTENG</v>
      </c>
    </row>
    <row r="291" spans="1:26" hidden="1">
      <c r="A291" s="4"/>
      <c r="B291" s="4"/>
      <c r="C291" s="5"/>
      <c r="D291" s="6"/>
      <c r="E291" s="7"/>
      <c r="F291" s="6"/>
      <c r="G291" s="6"/>
      <c r="H291" s="6"/>
      <c r="I291" s="6"/>
      <c r="J291" s="6"/>
      <c r="K291" s="8"/>
      <c r="L291" s="8"/>
      <c r="M291" s="6"/>
      <c r="N291" s="9"/>
      <c r="O291" s="10"/>
      <c r="P291" s="20"/>
      <c r="Q291" s="20"/>
      <c r="R291" s="20"/>
      <c r="S291" s="20" t="s">
        <v>4026</v>
      </c>
      <c r="T291" s="21" t="str">
        <f t="shared" si="42"/>
        <v>OP FULL AROMA 7A 7 AROMA TERATAI</v>
      </c>
      <c r="U291" s="17">
        <v>1.281E-2</v>
      </c>
      <c r="V291" s="62">
        <f t="shared" si="45"/>
        <v>6.9173999999999998</v>
      </c>
      <c r="W291" s="20"/>
      <c r="X291" s="20"/>
      <c r="Y291" s="20" t="str">
        <f t="shared" si="43"/>
        <v>KG</v>
      </c>
    </row>
    <row r="292" spans="1:26" hidden="1">
      <c r="A292" s="4"/>
      <c r="B292" s="4"/>
      <c r="C292" s="5"/>
      <c r="D292" s="6"/>
      <c r="E292" s="7"/>
      <c r="F292" s="6"/>
      <c r="G292" s="6"/>
      <c r="H292" s="6"/>
      <c r="I292" s="6"/>
      <c r="J292" s="6"/>
      <c r="K292" s="8"/>
      <c r="L292" s="8"/>
      <c r="M292" s="6"/>
      <c r="N292" s="9"/>
      <c r="O292" s="10"/>
      <c r="P292" s="20"/>
      <c r="Q292" s="20"/>
      <c r="R292" s="20"/>
      <c r="S292" s="20" t="s">
        <v>4024</v>
      </c>
      <c r="T292" s="21" t="str">
        <f t="shared" si="42"/>
        <v>OP FULL AROMA 7A 7 AROMA SEREH WANGI</v>
      </c>
      <c r="U292" s="17">
        <v>1.281E-2</v>
      </c>
      <c r="V292" s="62">
        <f t="shared" si="45"/>
        <v>6.9173999999999998</v>
      </c>
      <c r="W292" s="20"/>
      <c r="X292" s="20"/>
      <c r="Y292" s="20" t="str">
        <f t="shared" si="43"/>
        <v>KG</v>
      </c>
    </row>
    <row r="293" spans="1:26" hidden="1">
      <c r="A293" s="4"/>
      <c r="B293" s="4"/>
      <c r="C293" s="5"/>
      <c r="D293" s="6"/>
      <c r="E293" s="7"/>
      <c r="F293" s="6"/>
      <c r="G293" s="6"/>
      <c r="H293" s="6"/>
      <c r="I293" s="6"/>
      <c r="J293" s="6"/>
      <c r="K293" s="8"/>
      <c r="L293" s="8"/>
      <c r="M293" s="6"/>
      <c r="N293" s="9"/>
      <c r="O293" s="10"/>
      <c r="P293" s="20"/>
      <c r="Q293" s="20"/>
      <c r="R293" s="20"/>
      <c r="S293" s="20" t="s">
        <v>4014</v>
      </c>
      <c r="T293" s="21" t="str">
        <f t="shared" si="42"/>
        <v>OP FULL AROMA 7A 7 AROMA BEAUTY</v>
      </c>
      <c r="U293" s="17">
        <v>1.281E-2</v>
      </c>
      <c r="V293" s="62">
        <f t="shared" si="45"/>
        <v>6.9173999999999998</v>
      </c>
      <c r="W293" s="20"/>
      <c r="X293" s="20"/>
      <c r="Y293" s="20" t="str">
        <f t="shared" si="43"/>
        <v>KG</v>
      </c>
    </row>
    <row r="294" spans="1:26" hidden="1">
      <c r="A294" s="4"/>
      <c r="B294" s="4"/>
      <c r="C294" s="5"/>
      <c r="D294" s="6"/>
      <c r="E294" s="7"/>
      <c r="F294" s="6"/>
      <c r="G294" s="6"/>
      <c r="H294" s="6"/>
      <c r="I294" s="6"/>
      <c r="J294" s="6"/>
      <c r="K294" s="8"/>
      <c r="L294" s="8"/>
      <c r="M294" s="6"/>
      <c r="N294" s="9"/>
      <c r="O294" s="10"/>
      <c r="P294" s="20"/>
      <c r="Q294" s="20"/>
      <c r="R294" s="20"/>
      <c r="S294" s="20" t="s">
        <v>4022</v>
      </c>
      <c r="T294" s="21" t="str">
        <f t="shared" si="42"/>
        <v>OP FULL AROMA 7A 7 AROMA MENYAN</v>
      </c>
      <c r="U294" s="17">
        <v>1.281E-2</v>
      </c>
      <c r="V294" s="62">
        <f t="shared" si="45"/>
        <v>6.9173999999999998</v>
      </c>
      <c r="W294" s="20"/>
      <c r="X294" s="20"/>
      <c r="Y294" s="20" t="str">
        <f t="shared" si="43"/>
        <v>KG</v>
      </c>
    </row>
    <row r="295" spans="1:26" hidden="1">
      <c r="A295" s="4"/>
      <c r="B295" s="4"/>
      <c r="C295" s="5"/>
      <c r="D295" s="6"/>
      <c r="E295" s="7"/>
      <c r="F295" s="6"/>
      <c r="G295" s="6"/>
      <c r="H295" s="6"/>
      <c r="I295" s="6"/>
      <c r="J295" s="6"/>
      <c r="K295" s="8"/>
      <c r="L295" s="8"/>
      <c r="M295" s="6"/>
      <c r="N295" s="9"/>
      <c r="O295" s="10"/>
      <c r="P295" s="20"/>
      <c r="Q295" s="20"/>
      <c r="R295" s="20"/>
      <c r="S295" s="20" t="s">
        <v>4020</v>
      </c>
      <c r="T295" s="21" t="str">
        <f t="shared" si="42"/>
        <v>OP FULL AROMA 7A 7 AROMA JEMPIRING</v>
      </c>
      <c r="U295" s="17">
        <v>1.281E-2</v>
      </c>
      <c r="V295" s="62">
        <f t="shared" si="45"/>
        <v>6.9173999999999998</v>
      </c>
      <c r="W295" s="20"/>
      <c r="X295" s="20"/>
      <c r="Y295" s="20" t="str">
        <f t="shared" si="43"/>
        <v>KG</v>
      </c>
    </row>
    <row r="296" spans="1:26" hidden="1">
      <c r="A296" s="4"/>
      <c r="B296" s="4"/>
      <c r="C296" s="5"/>
      <c r="D296" s="6"/>
      <c r="E296" s="7"/>
      <c r="F296" s="6"/>
      <c r="G296" s="6"/>
      <c r="H296" s="6"/>
      <c r="I296" s="6"/>
      <c r="J296" s="6"/>
      <c r="K296" s="8"/>
      <c r="L296" s="8"/>
      <c r="M296" s="6"/>
      <c r="N296" s="9"/>
      <c r="O296" s="10"/>
      <c r="P296" s="20"/>
      <c r="Q296" s="20"/>
      <c r="R296" s="20"/>
      <c r="S296" s="20" t="s">
        <v>4018</v>
      </c>
      <c r="T296" s="21" t="str">
        <f t="shared" si="42"/>
        <v>OP FULL AROMA 7A 7 AROMA FLORA</v>
      </c>
      <c r="U296" s="17">
        <v>1.281E-2</v>
      </c>
      <c r="V296" s="62">
        <f t="shared" si="45"/>
        <v>6.9173999999999998</v>
      </c>
      <c r="W296" s="20"/>
      <c r="X296" s="20"/>
      <c r="Y296" s="20" t="str">
        <f t="shared" si="43"/>
        <v>KG</v>
      </c>
    </row>
    <row r="297" spans="1:26" hidden="1">
      <c r="A297" s="4"/>
      <c r="B297" s="4"/>
      <c r="C297" s="5"/>
      <c r="D297" s="6"/>
      <c r="E297" s="7"/>
      <c r="F297" s="6"/>
      <c r="G297" s="6"/>
      <c r="H297" s="6"/>
      <c r="I297" s="6"/>
      <c r="J297" s="6"/>
      <c r="K297" s="8"/>
      <c r="L297" s="8"/>
      <c r="M297" s="6"/>
      <c r="N297" s="9"/>
      <c r="O297" s="10"/>
      <c r="P297" s="20"/>
      <c r="Q297" s="20"/>
      <c r="R297" s="20"/>
      <c r="S297" s="20" t="s">
        <v>4016</v>
      </c>
      <c r="T297" s="21" t="str">
        <f t="shared" si="42"/>
        <v>OP FULL AROMA 7A 7 AROMA COZY</v>
      </c>
      <c r="U297" s="17">
        <v>1.281E-2</v>
      </c>
      <c r="V297" s="62">
        <f t="shared" si="45"/>
        <v>6.9173999999999998</v>
      </c>
      <c r="W297" s="20"/>
      <c r="X297" s="20"/>
      <c r="Y297" s="20" t="str">
        <f t="shared" si="43"/>
        <v>KG</v>
      </c>
    </row>
    <row r="298" spans="1:26">
      <c r="A298" s="4">
        <v>38</v>
      </c>
      <c r="B298" s="20" t="s">
        <v>1058</v>
      </c>
      <c r="C298" s="5" t="s">
        <v>32</v>
      </c>
      <c r="D298" s="6">
        <v>1533</v>
      </c>
      <c r="E298" s="7">
        <f>D298/60</f>
        <v>25.55</v>
      </c>
      <c r="F298" s="6">
        <v>2178</v>
      </c>
      <c r="G298" s="6">
        <v>1</v>
      </c>
      <c r="H298" s="6">
        <v>2160</v>
      </c>
      <c r="I298" s="6">
        <v>1</v>
      </c>
      <c r="J298" s="6" t="s">
        <v>507</v>
      </c>
      <c r="K298" s="15">
        <f>L298</f>
        <v>1800</v>
      </c>
      <c r="L298" s="15">
        <f>N298*Z298</f>
        <v>1800</v>
      </c>
      <c r="M298" s="6" t="s">
        <v>507</v>
      </c>
      <c r="N298" s="9">
        <f>VLOOKUP(B298,tb_januari,9,FALSE)</f>
        <v>30</v>
      </c>
      <c r="O298" s="10" t="s">
        <v>506</v>
      </c>
      <c r="P298" s="20"/>
      <c r="Q298" s="20"/>
      <c r="R298" s="20"/>
      <c r="S298" s="20" t="s">
        <v>1227</v>
      </c>
      <c r="T298" s="21" t="str">
        <f t="shared" si="42"/>
        <v>DUPA 22 HKM RKN</v>
      </c>
      <c r="U298" s="17">
        <v>0.217</v>
      </c>
      <c r="V298" s="62">
        <f>$K$298*U298</f>
        <v>390.6</v>
      </c>
      <c r="W298" s="20"/>
      <c r="X298" s="20"/>
      <c r="Y298" s="20" t="str">
        <f t="shared" si="43"/>
        <v>KG</v>
      </c>
      <c r="Z298" s="20">
        <v>60</v>
      </c>
    </row>
    <row r="299" spans="1:26" hidden="1">
      <c r="A299" s="4"/>
      <c r="B299" s="4"/>
      <c r="C299" s="5"/>
      <c r="D299" s="6"/>
      <c r="E299" s="7"/>
      <c r="F299" s="6"/>
      <c r="G299" s="6"/>
      <c r="H299" s="6"/>
      <c r="I299" s="6"/>
      <c r="J299" s="6"/>
      <c r="K299" s="8"/>
      <c r="L299" s="8"/>
      <c r="M299" s="6"/>
      <c r="N299" s="9"/>
      <c r="O299" s="10"/>
      <c r="P299" s="20"/>
      <c r="Q299" s="20"/>
      <c r="R299" s="20"/>
      <c r="S299" s="20" t="s">
        <v>4052</v>
      </c>
      <c r="T299" s="21" t="str">
        <f t="shared" si="42"/>
        <v>OP FULL AROMA CR BHAKTI</v>
      </c>
      <c r="U299" s="17">
        <v>8.8190000000000004E-2</v>
      </c>
      <c r="V299" s="62">
        <f t="shared" ref="V299:V304" si="46">$K$298*U299</f>
        <v>158.74200000000002</v>
      </c>
      <c r="W299" s="20"/>
      <c r="X299" s="20"/>
      <c r="Y299" s="20" t="str">
        <f t="shared" si="43"/>
        <v>KG</v>
      </c>
    </row>
    <row r="300" spans="1:26" hidden="1">
      <c r="A300" s="4"/>
      <c r="B300" s="4"/>
      <c r="C300" s="5"/>
      <c r="D300" s="6"/>
      <c r="E300" s="7"/>
      <c r="F300" s="6"/>
      <c r="G300" s="6"/>
      <c r="H300" s="6"/>
      <c r="I300" s="6"/>
      <c r="J300" s="6"/>
      <c r="K300" s="8"/>
      <c r="L300" s="8"/>
      <c r="M300" s="6"/>
      <c r="N300" s="9"/>
      <c r="O300" s="10"/>
      <c r="P300" s="20"/>
      <c r="Q300" s="20"/>
      <c r="R300" s="20"/>
      <c r="S300" s="20" t="s">
        <v>1060</v>
      </c>
      <c r="T300" s="21" t="str">
        <f t="shared" si="42"/>
        <v xml:space="preserve">CEREMONY BHAKTI </v>
      </c>
      <c r="U300" s="17">
        <v>6</v>
      </c>
      <c r="V300" s="62">
        <f t="shared" si="46"/>
        <v>10800</v>
      </c>
      <c r="W300" s="20"/>
      <c r="X300" s="20"/>
      <c r="Y300" s="20" t="str">
        <f t="shared" si="43"/>
        <v>PCS</v>
      </c>
    </row>
    <row r="301" spans="1:26" hidden="1">
      <c r="A301" s="4"/>
      <c r="B301" s="4"/>
      <c r="C301" s="5"/>
      <c r="D301" s="6"/>
      <c r="E301" s="7"/>
      <c r="F301" s="6"/>
      <c r="G301" s="6"/>
      <c r="H301" s="6"/>
      <c r="I301" s="6"/>
      <c r="J301" s="6"/>
      <c r="K301" s="8"/>
      <c r="L301" s="8"/>
      <c r="M301" s="6"/>
      <c r="N301" s="9"/>
      <c r="O301" s="10"/>
      <c r="P301" s="20"/>
      <c r="Q301" s="20"/>
      <c r="R301" s="20"/>
      <c r="S301" s="20" t="s">
        <v>4418</v>
      </c>
      <c r="T301" s="21" t="str">
        <f t="shared" si="42"/>
        <v>PLASTIK CEREMONY   6 X 25</v>
      </c>
      <c r="U301" s="17">
        <v>6</v>
      </c>
      <c r="V301" s="62">
        <f t="shared" si="46"/>
        <v>10800</v>
      </c>
      <c r="W301" s="20"/>
      <c r="X301" s="20"/>
      <c r="Y301" s="20" t="str">
        <f t="shared" si="43"/>
        <v>PCS</v>
      </c>
    </row>
    <row r="302" spans="1:26" hidden="1">
      <c r="A302" s="4"/>
      <c r="B302" s="4"/>
      <c r="C302" s="5"/>
      <c r="D302" s="6"/>
      <c r="E302" s="7"/>
      <c r="F302" s="6"/>
      <c r="G302" s="6"/>
      <c r="H302" s="6"/>
      <c r="I302" s="6"/>
      <c r="J302" s="6"/>
      <c r="K302" s="8"/>
      <c r="L302" s="8"/>
      <c r="M302" s="6"/>
      <c r="N302" s="9"/>
      <c r="O302" s="10"/>
      <c r="P302" s="20"/>
      <c r="Q302" s="20"/>
      <c r="R302" s="20"/>
      <c r="S302" s="20" t="s">
        <v>4388</v>
      </c>
      <c r="T302" s="21" t="str">
        <f t="shared" si="42"/>
        <v>PLASTIK 22 X 40</v>
      </c>
      <c r="U302" s="17">
        <v>0.5</v>
      </c>
      <c r="V302" s="62">
        <f t="shared" si="46"/>
        <v>900</v>
      </c>
      <c r="W302" s="20"/>
      <c r="X302" s="20"/>
      <c r="Y302" s="20" t="str">
        <f t="shared" si="43"/>
        <v>PCS</v>
      </c>
    </row>
    <row r="303" spans="1:26" hidden="1">
      <c r="A303" s="4"/>
      <c r="B303" s="4"/>
      <c r="C303" s="5"/>
      <c r="D303" s="6"/>
      <c r="E303" s="7"/>
      <c r="F303" s="6"/>
      <c r="G303" s="6"/>
      <c r="H303" s="6"/>
      <c r="I303" s="6"/>
      <c r="J303" s="6"/>
      <c r="K303" s="8"/>
      <c r="L303" s="8"/>
      <c r="M303" s="6"/>
      <c r="N303" s="9"/>
      <c r="O303" s="10"/>
      <c r="P303" s="20"/>
      <c r="Q303" s="20"/>
      <c r="R303" s="20"/>
      <c r="S303" s="20" t="s">
        <v>3767</v>
      </c>
      <c r="T303" s="21" t="str">
        <f t="shared" si="42"/>
        <v>ONGKOS CELUP RENTENG CEREMONY BESAR</v>
      </c>
      <c r="U303" s="17">
        <v>6</v>
      </c>
      <c r="V303" s="62">
        <f t="shared" si="46"/>
        <v>10800</v>
      </c>
      <c r="W303" s="20"/>
      <c r="X303" s="20"/>
      <c r="Y303" s="20" t="str">
        <f t="shared" si="43"/>
        <v>RENTENG</v>
      </c>
    </row>
    <row r="304" spans="1:26" hidden="1">
      <c r="A304" s="4"/>
      <c r="B304" s="4"/>
      <c r="C304" s="5"/>
      <c r="D304" s="6"/>
      <c r="E304" s="7"/>
      <c r="F304" s="6"/>
      <c r="G304" s="6"/>
      <c r="H304" s="6"/>
      <c r="I304" s="6"/>
      <c r="J304" s="6"/>
      <c r="K304" s="8"/>
      <c r="L304" s="8"/>
      <c r="M304" s="6"/>
      <c r="N304" s="9"/>
      <c r="O304" s="10"/>
      <c r="P304" s="20"/>
      <c r="Q304" s="20"/>
      <c r="R304" s="20"/>
      <c r="S304" s="20" t="s">
        <v>3866</v>
      </c>
      <c r="T304" s="21" t="str">
        <f t="shared" si="42"/>
        <v>ONGKOS KEMAS RENTENG CEREMONY BESAR</v>
      </c>
      <c r="U304" s="17">
        <v>6</v>
      </c>
      <c r="V304" s="62">
        <f t="shared" si="46"/>
        <v>10800</v>
      </c>
      <c r="W304" s="20"/>
      <c r="X304" s="20"/>
      <c r="Y304" s="20" t="str">
        <f t="shared" si="43"/>
        <v>RENTENG</v>
      </c>
    </row>
    <row r="305" spans="1:26">
      <c r="A305" s="4">
        <v>39</v>
      </c>
      <c r="B305" s="20" t="s">
        <v>1065</v>
      </c>
      <c r="C305" s="5" t="s">
        <v>33</v>
      </c>
      <c r="D305" s="6">
        <v>794</v>
      </c>
      <c r="E305" s="7">
        <f>D305/60</f>
        <v>13.233333333333333</v>
      </c>
      <c r="F305" s="6">
        <v>1095</v>
      </c>
      <c r="G305" s="6">
        <v>1</v>
      </c>
      <c r="H305" s="6">
        <v>1177</v>
      </c>
      <c r="I305" s="6">
        <v>1</v>
      </c>
      <c r="J305" s="6" t="s">
        <v>507</v>
      </c>
      <c r="K305" s="15">
        <f>L305</f>
        <v>1200</v>
      </c>
      <c r="L305" s="15">
        <f>N305*Z305</f>
        <v>1200</v>
      </c>
      <c r="M305" s="6" t="s">
        <v>507</v>
      </c>
      <c r="N305" s="9">
        <f>VLOOKUP(B305,tb_januari,9,FALSE)</f>
        <v>20</v>
      </c>
      <c r="O305" s="10" t="s">
        <v>506</v>
      </c>
      <c r="P305" s="20"/>
      <c r="Q305" s="20"/>
      <c r="R305" s="20"/>
      <c r="S305" s="20" t="s">
        <v>1227</v>
      </c>
      <c r="T305" s="21" t="str">
        <f t="shared" si="42"/>
        <v>DUPA 22 HKM RKN</v>
      </c>
      <c r="U305" s="17">
        <v>0.217</v>
      </c>
      <c r="V305" s="62">
        <f>$K$305*U305</f>
        <v>260.39999999999998</v>
      </c>
      <c r="W305" s="20"/>
      <c r="X305" s="20"/>
      <c r="Y305" s="20" t="str">
        <f t="shared" si="43"/>
        <v>KG</v>
      </c>
      <c r="Z305" s="20">
        <v>60</v>
      </c>
    </row>
    <row r="306" spans="1:26" hidden="1">
      <c r="A306" s="4"/>
      <c r="B306" s="4"/>
      <c r="C306" s="5"/>
      <c r="D306" s="6"/>
      <c r="E306" s="7"/>
      <c r="F306" s="6"/>
      <c r="G306" s="6"/>
      <c r="H306" s="6"/>
      <c r="I306" s="6"/>
      <c r="J306" s="6"/>
      <c r="K306" s="8"/>
      <c r="L306" s="8"/>
      <c r="M306" s="6"/>
      <c r="N306" s="9"/>
      <c r="O306" s="10"/>
      <c r="P306" s="20"/>
      <c r="Q306" s="20"/>
      <c r="R306" s="20"/>
      <c r="S306" s="20" t="s">
        <v>4054</v>
      </c>
      <c r="T306" s="21" t="str">
        <f t="shared" si="42"/>
        <v>OP FULL AROMA CR CHANDAN</v>
      </c>
      <c r="U306" s="17">
        <v>8.8190000000000004E-2</v>
      </c>
      <c r="V306" s="62">
        <f t="shared" ref="V306:V310" si="47">$K$305*U306</f>
        <v>105.828</v>
      </c>
      <c r="W306" s="20"/>
      <c r="X306" s="20"/>
      <c r="Y306" s="20" t="str">
        <f t="shared" si="43"/>
        <v>KG</v>
      </c>
    </row>
    <row r="307" spans="1:26" hidden="1">
      <c r="A307" s="4"/>
      <c r="B307" s="4"/>
      <c r="C307" s="5"/>
      <c r="D307" s="6"/>
      <c r="E307" s="7"/>
      <c r="F307" s="6"/>
      <c r="G307" s="6"/>
      <c r="H307" s="6"/>
      <c r="I307" s="6"/>
      <c r="J307" s="6"/>
      <c r="K307" s="8"/>
      <c r="L307" s="8"/>
      <c r="M307" s="6"/>
      <c r="N307" s="9"/>
      <c r="O307" s="10"/>
      <c r="P307" s="20"/>
      <c r="Q307" s="20"/>
      <c r="R307" s="20"/>
      <c r="S307" s="20" t="s">
        <v>1066</v>
      </c>
      <c r="T307" s="21" t="str">
        <f t="shared" si="42"/>
        <v xml:space="preserve">CEREMONY CHANDAN </v>
      </c>
      <c r="U307" s="17">
        <v>6</v>
      </c>
      <c r="V307" s="62">
        <f t="shared" si="47"/>
        <v>7200</v>
      </c>
      <c r="W307" s="20"/>
      <c r="X307" s="20"/>
      <c r="Y307" s="20" t="str">
        <f t="shared" si="43"/>
        <v>PCS</v>
      </c>
    </row>
    <row r="308" spans="1:26" hidden="1">
      <c r="A308" s="4"/>
      <c r="B308" s="4"/>
      <c r="C308" s="5"/>
      <c r="D308" s="6"/>
      <c r="E308" s="7"/>
      <c r="F308" s="6"/>
      <c r="G308" s="6"/>
      <c r="H308" s="6"/>
      <c r="I308" s="6"/>
      <c r="J308" s="6"/>
      <c r="K308" s="8"/>
      <c r="L308" s="8"/>
      <c r="M308" s="6"/>
      <c r="N308" s="9"/>
      <c r="O308" s="10"/>
      <c r="P308" s="20"/>
      <c r="Q308" s="20"/>
      <c r="R308" s="20"/>
      <c r="S308" s="20" t="s">
        <v>4418</v>
      </c>
      <c r="T308" s="21" t="str">
        <f t="shared" si="42"/>
        <v>PLASTIK CEREMONY   6 X 25</v>
      </c>
      <c r="U308" s="17">
        <v>6</v>
      </c>
      <c r="V308" s="62">
        <f t="shared" si="47"/>
        <v>7200</v>
      </c>
      <c r="W308" s="20"/>
      <c r="X308" s="20"/>
      <c r="Y308" s="20" t="str">
        <f t="shared" si="43"/>
        <v>PCS</v>
      </c>
    </row>
    <row r="309" spans="1:26" hidden="1">
      <c r="A309" s="4"/>
      <c r="B309" s="4"/>
      <c r="C309" s="5"/>
      <c r="D309" s="6"/>
      <c r="E309" s="7"/>
      <c r="F309" s="6"/>
      <c r="G309" s="6"/>
      <c r="H309" s="6"/>
      <c r="I309" s="6"/>
      <c r="J309" s="6"/>
      <c r="K309" s="8"/>
      <c r="L309" s="8"/>
      <c r="M309" s="6"/>
      <c r="N309" s="9"/>
      <c r="O309" s="10"/>
      <c r="P309" s="20"/>
      <c r="Q309" s="20"/>
      <c r="R309" s="20"/>
      <c r="S309" s="20" t="s">
        <v>4388</v>
      </c>
      <c r="T309" s="21" t="str">
        <f t="shared" si="42"/>
        <v>PLASTIK 22 X 40</v>
      </c>
      <c r="U309" s="17">
        <v>0.5</v>
      </c>
      <c r="V309" s="62">
        <f t="shared" si="47"/>
        <v>600</v>
      </c>
      <c r="W309" s="20"/>
      <c r="X309" s="20"/>
      <c r="Y309" s="20" t="str">
        <f t="shared" si="43"/>
        <v>PCS</v>
      </c>
    </row>
    <row r="310" spans="1:26" hidden="1">
      <c r="A310" s="4"/>
      <c r="B310" s="4"/>
      <c r="C310" s="5"/>
      <c r="D310" s="6"/>
      <c r="E310" s="7"/>
      <c r="F310" s="6"/>
      <c r="G310" s="6"/>
      <c r="H310" s="6"/>
      <c r="I310" s="6"/>
      <c r="J310" s="6"/>
      <c r="K310" s="8"/>
      <c r="L310" s="8"/>
      <c r="M310" s="6"/>
      <c r="N310" s="9"/>
      <c r="O310" s="10"/>
      <c r="P310" s="20"/>
      <c r="Q310" s="20"/>
      <c r="R310" s="20"/>
      <c r="S310" s="20" t="s">
        <v>3767</v>
      </c>
      <c r="T310" s="21" t="str">
        <f t="shared" si="42"/>
        <v>ONGKOS CELUP RENTENG CEREMONY BESAR</v>
      </c>
      <c r="U310" s="17">
        <v>6</v>
      </c>
      <c r="V310" s="62">
        <f t="shared" si="47"/>
        <v>7200</v>
      </c>
      <c r="W310" s="20"/>
      <c r="X310" s="20"/>
      <c r="Y310" s="20" t="str">
        <f t="shared" si="43"/>
        <v>RENTENG</v>
      </c>
    </row>
    <row r="311" spans="1:26" hidden="1">
      <c r="A311" s="4"/>
      <c r="B311" s="4"/>
      <c r="C311" s="5"/>
      <c r="D311" s="6"/>
      <c r="E311" s="7"/>
      <c r="F311" s="6"/>
      <c r="G311" s="6"/>
      <c r="H311" s="6"/>
      <c r="I311" s="6"/>
      <c r="J311" s="6"/>
      <c r="K311" s="8"/>
      <c r="L311" s="8"/>
      <c r="M311" s="6"/>
      <c r="N311" s="9"/>
      <c r="O311" s="10"/>
      <c r="P311" s="20"/>
      <c r="Q311" s="20"/>
      <c r="R311" s="20"/>
      <c r="S311" s="20" t="s">
        <v>3866</v>
      </c>
      <c r="T311" s="21" t="str">
        <f t="shared" si="42"/>
        <v>ONGKOS KEMAS RENTENG CEREMONY BESAR</v>
      </c>
      <c r="U311" s="17">
        <v>6</v>
      </c>
      <c r="V311" s="62">
        <f>$K$305*U311</f>
        <v>7200</v>
      </c>
      <c r="W311" s="20"/>
      <c r="X311" s="20"/>
      <c r="Y311" s="20" t="str">
        <f t="shared" si="43"/>
        <v>RENTENG</v>
      </c>
    </row>
    <row r="312" spans="1:26">
      <c r="A312" s="4">
        <v>40</v>
      </c>
      <c r="B312" s="20" t="s">
        <v>1070</v>
      </c>
      <c r="C312" s="5" t="s">
        <v>34</v>
      </c>
      <c r="D312" s="6">
        <v>307</v>
      </c>
      <c r="E312" s="7">
        <f>D312/60</f>
        <v>5.1166666666666663</v>
      </c>
      <c r="F312" s="6">
        <v>369</v>
      </c>
      <c r="G312" s="6">
        <v>1</v>
      </c>
      <c r="H312" s="6">
        <v>189</v>
      </c>
      <c r="I312" s="6">
        <v>1</v>
      </c>
      <c r="J312" s="6" t="s">
        <v>507</v>
      </c>
      <c r="K312" s="15">
        <f>L312</f>
        <v>0</v>
      </c>
      <c r="L312" s="15">
        <f>N312*Z312</f>
        <v>0</v>
      </c>
      <c r="M312" s="6" t="s">
        <v>507</v>
      </c>
      <c r="N312" s="9">
        <f>VLOOKUP(B312,tb_januari,9,FALSE)</f>
        <v>0</v>
      </c>
      <c r="O312" s="10" t="s">
        <v>506</v>
      </c>
      <c r="P312" s="20"/>
      <c r="Q312" s="20"/>
      <c r="R312" s="20"/>
      <c r="S312" s="1" t="s">
        <v>1227</v>
      </c>
      <c r="T312" s="21" t="str">
        <f t="shared" si="42"/>
        <v>DUPA 22 HKM RKN</v>
      </c>
      <c r="U312" s="17">
        <v>0.217</v>
      </c>
      <c r="V312" s="62">
        <f>$K$312*U312</f>
        <v>0</v>
      </c>
      <c r="W312" s="20"/>
      <c r="X312" s="20"/>
      <c r="Y312" s="20" t="str">
        <f t="shared" si="43"/>
        <v>KG</v>
      </c>
      <c r="Z312" s="20">
        <v>60</v>
      </c>
    </row>
    <row r="313" spans="1:26" hidden="1">
      <c r="A313" s="4"/>
      <c r="B313" s="20"/>
      <c r="C313" s="5"/>
      <c r="D313" s="6"/>
      <c r="E313" s="7"/>
      <c r="F313" s="6"/>
      <c r="G313" s="6"/>
      <c r="H313" s="6"/>
      <c r="I313" s="6"/>
      <c r="J313" s="6"/>
      <c r="K313" s="8"/>
      <c r="L313" s="8"/>
      <c r="M313" s="6"/>
      <c r="N313" s="9"/>
      <c r="O313" s="10"/>
      <c r="P313" s="20"/>
      <c r="Q313" s="20"/>
      <c r="R313" s="20"/>
      <c r="S313" s="1" t="s">
        <v>4056</v>
      </c>
      <c r="T313" s="21" t="str">
        <f t="shared" si="42"/>
        <v>OP FULL AROMA CR JAGADHITA</v>
      </c>
      <c r="U313" s="17">
        <v>8.8190000000000004E-2</v>
      </c>
      <c r="V313" s="62">
        <f t="shared" ref="V313:V318" si="48">$K$312*U313</f>
        <v>0</v>
      </c>
      <c r="W313" s="20"/>
      <c r="X313" s="20"/>
      <c r="Y313" s="20" t="str">
        <f t="shared" si="43"/>
        <v>KG</v>
      </c>
    </row>
    <row r="314" spans="1:26" hidden="1">
      <c r="A314" s="4"/>
      <c r="B314" s="20"/>
      <c r="C314" s="5"/>
      <c r="D314" s="6"/>
      <c r="E314" s="7"/>
      <c r="F314" s="6"/>
      <c r="G314" s="6"/>
      <c r="H314" s="6"/>
      <c r="I314" s="6"/>
      <c r="J314" s="6"/>
      <c r="K314" s="8"/>
      <c r="L314" s="8"/>
      <c r="M314" s="6"/>
      <c r="N314" s="9"/>
      <c r="O314" s="10"/>
      <c r="P314" s="20"/>
      <c r="Q314" s="20"/>
      <c r="R314" s="20"/>
      <c r="S314" s="1" t="s">
        <v>1071</v>
      </c>
      <c r="T314" s="21" t="str">
        <f t="shared" si="42"/>
        <v xml:space="preserve">CEREMONY JAGADHITA </v>
      </c>
      <c r="U314" s="17">
        <v>6</v>
      </c>
      <c r="V314" s="62">
        <f t="shared" si="48"/>
        <v>0</v>
      </c>
      <c r="W314" s="20"/>
      <c r="X314" s="20"/>
      <c r="Y314" s="20" t="str">
        <f t="shared" si="43"/>
        <v>PCS</v>
      </c>
    </row>
    <row r="315" spans="1:26" hidden="1">
      <c r="A315" s="4"/>
      <c r="B315" s="20"/>
      <c r="C315" s="5"/>
      <c r="D315" s="6"/>
      <c r="E315" s="7"/>
      <c r="F315" s="6"/>
      <c r="G315" s="6"/>
      <c r="H315" s="6"/>
      <c r="I315" s="6"/>
      <c r="J315" s="6"/>
      <c r="K315" s="8"/>
      <c r="L315" s="8"/>
      <c r="M315" s="6"/>
      <c r="N315" s="9"/>
      <c r="O315" s="10"/>
      <c r="P315" s="20"/>
      <c r="Q315" s="20"/>
      <c r="R315" s="20"/>
      <c r="S315" s="1" t="s">
        <v>4418</v>
      </c>
      <c r="T315" s="21" t="str">
        <f t="shared" si="42"/>
        <v>PLASTIK CEREMONY   6 X 25</v>
      </c>
      <c r="U315" s="17">
        <v>6</v>
      </c>
      <c r="V315" s="62">
        <f t="shared" si="48"/>
        <v>0</v>
      </c>
      <c r="W315" s="20"/>
      <c r="X315" s="20"/>
      <c r="Y315" s="20" t="str">
        <f t="shared" si="43"/>
        <v>PCS</v>
      </c>
    </row>
    <row r="316" spans="1:26" hidden="1">
      <c r="A316" s="4"/>
      <c r="B316" s="20"/>
      <c r="C316" s="5"/>
      <c r="D316" s="6"/>
      <c r="E316" s="7"/>
      <c r="F316" s="6"/>
      <c r="G316" s="6"/>
      <c r="H316" s="6"/>
      <c r="I316" s="6"/>
      <c r="J316" s="6"/>
      <c r="K316" s="8"/>
      <c r="L316" s="8"/>
      <c r="M316" s="6"/>
      <c r="N316" s="9"/>
      <c r="O316" s="10"/>
      <c r="P316" s="20"/>
      <c r="Q316" s="20"/>
      <c r="R316" s="20"/>
      <c r="S316" s="1" t="s">
        <v>4388</v>
      </c>
      <c r="T316" s="21" t="str">
        <f t="shared" si="42"/>
        <v>PLASTIK 22 X 40</v>
      </c>
      <c r="U316" s="17">
        <v>0.5</v>
      </c>
      <c r="V316" s="62">
        <f t="shared" si="48"/>
        <v>0</v>
      </c>
      <c r="W316" s="20"/>
      <c r="X316" s="20"/>
      <c r="Y316" s="20" t="str">
        <f t="shared" si="43"/>
        <v>PCS</v>
      </c>
    </row>
    <row r="317" spans="1:26" hidden="1">
      <c r="A317" s="4"/>
      <c r="B317" s="20"/>
      <c r="C317" s="5"/>
      <c r="D317" s="6"/>
      <c r="E317" s="7"/>
      <c r="F317" s="6"/>
      <c r="G317" s="6"/>
      <c r="H317" s="6"/>
      <c r="I317" s="6"/>
      <c r="J317" s="6"/>
      <c r="K317" s="8"/>
      <c r="L317" s="8"/>
      <c r="M317" s="6"/>
      <c r="N317" s="9"/>
      <c r="O317" s="10"/>
      <c r="P317" s="20"/>
      <c r="Q317" s="20"/>
      <c r="R317" s="20"/>
      <c r="S317" s="1" t="s">
        <v>3767</v>
      </c>
      <c r="T317" s="21" t="str">
        <f t="shared" si="42"/>
        <v>ONGKOS CELUP RENTENG CEREMONY BESAR</v>
      </c>
      <c r="U317" s="17">
        <v>6</v>
      </c>
      <c r="V317" s="62">
        <f t="shared" si="48"/>
        <v>0</v>
      </c>
      <c r="W317" s="20"/>
      <c r="X317" s="20"/>
      <c r="Y317" s="20" t="str">
        <f t="shared" si="43"/>
        <v>RENTENG</v>
      </c>
    </row>
    <row r="318" spans="1:26" hidden="1">
      <c r="A318" s="4"/>
      <c r="B318" s="20"/>
      <c r="C318" s="5"/>
      <c r="D318" s="6"/>
      <c r="E318" s="7"/>
      <c r="F318" s="6"/>
      <c r="G318" s="6"/>
      <c r="H318" s="6"/>
      <c r="I318" s="6"/>
      <c r="J318" s="6"/>
      <c r="K318" s="8"/>
      <c r="L318" s="8"/>
      <c r="M318" s="6"/>
      <c r="N318" s="9"/>
      <c r="O318" s="10"/>
      <c r="P318" s="20"/>
      <c r="Q318" s="20"/>
      <c r="R318" s="20"/>
      <c r="S318" s="1" t="s">
        <v>3866</v>
      </c>
      <c r="T318" s="21" t="str">
        <f t="shared" si="42"/>
        <v>ONGKOS KEMAS RENTENG CEREMONY BESAR</v>
      </c>
      <c r="U318" s="17">
        <v>6</v>
      </c>
      <c r="V318" s="62">
        <f t="shared" si="48"/>
        <v>0</v>
      </c>
      <c r="W318" s="20"/>
      <c r="X318" s="20"/>
      <c r="Y318" s="20" t="str">
        <f t="shared" si="43"/>
        <v>RENTENG</v>
      </c>
    </row>
    <row r="319" spans="1:26">
      <c r="A319" s="4">
        <v>41</v>
      </c>
      <c r="B319" s="20" t="s">
        <v>1075</v>
      </c>
      <c r="C319" s="5" t="s">
        <v>35</v>
      </c>
      <c r="D319" s="6">
        <v>1261</v>
      </c>
      <c r="E319" s="7">
        <f>D319/60</f>
        <v>21.016666666666666</v>
      </c>
      <c r="F319" s="6">
        <v>1621</v>
      </c>
      <c r="G319" s="6">
        <v>1</v>
      </c>
      <c r="H319" s="6">
        <v>1212</v>
      </c>
      <c r="I319" s="6">
        <v>1</v>
      </c>
      <c r="J319" s="6" t="s">
        <v>507</v>
      </c>
      <c r="K319" s="15">
        <f>L319</f>
        <v>1200</v>
      </c>
      <c r="L319" s="15">
        <f>N319*Z319</f>
        <v>1200</v>
      </c>
      <c r="M319" s="6" t="s">
        <v>507</v>
      </c>
      <c r="N319" s="9">
        <f>VLOOKUP(B319,tb_januari,9,FALSE)</f>
        <v>20</v>
      </c>
      <c r="O319" s="10" t="s">
        <v>506</v>
      </c>
      <c r="P319" s="20"/>
      <c r="Q319" s="20"/>
      <c r="R319" s="20"/>
      <c r="S319" s="20" t="s">
        <v>1227</v>
      </c>
      <c r="T319" s="21" t="str">
        <f t="shared" ref="T319:T353" si="49">VLOOKUP(S319,db_barang,2,FALSE)</f>
        <v>DUPA 22 HKM RKN</v>
      </c>
      <c r="U319" s="17">
        <v>0.220913</v>
      </c>
      <c r="V319" s="62">
        <f>$K$319*U319</f>
        <v>265.09559999999999</v>
      </c>
      <c r="W319" s="20"/>
      <c r="X319" s="20"/>
      <c r="Y319" s="20" t="str">
        <f t="shared" ref="Y319:Y353" si="50">VLOOKUP(S319,db_barang,3,FALSE)</f>
        <v>KG</v>
      </c>
      <c r="Z319" s="20">
        <v>60</v>
      </c>
    </row>
    <row r="320" spans="1:26" hidden="1">
      <c r="A320" s="4"/>
      <c r="B320" s="4"/>
      <c r="C320" s="5"/>
      <c r="D320" s="6"/>
      <c r="E320" s="7"/>
      <c r="F320" s="6"/>
      <c r="G320" s="6"/>
      <c r="H320" s="6"/>
      <c r="I320" s="6"/>
      <c r="J320" s="6"/>
      <c r="K320" s="8"/>
      <c r="L320" s="8"/>
      <c r="M320" s="6"/>
      <c r="N320" s="9"/>
      <c r="O320" s="10"/>
      <c r="P320" s="20"/>
      <c r="Q320" s="20"/>
      <c r="R320" s="20"/>
      <c r="S320" s="20" t="s">
        <v>4058</v>
      </c>
      <c r="T320" s="21" t="str">
        <f t="shared" si="49"/>
        <v>OP FULL AROMA CR JASMINE</v>
      </c>
      <c r="U320" s="17">
        <v>7.1279999999999996E-2</v>
      </c>
      <c r="V320" s="62">
        <f t="shared" ref="V320:V325" si="51">$K$319*U320</f>
        <v>85.536000000000001</v>
      </c>
      <c r="W320" s="20"/>
      <c r="X320" s="20"/>
      <c r="Y320" s="20" t="str">
        <f t="shared" si="50"/>
        <v>KG</v>
      </c>
    </row>
    <row r="321" spans="1:26" hidden="1">
      <c r="A321" s="4"/>
      <c r="B321" s="4"/>
      <c r="C321" s="5"/>
      <c r="D321" s="6"/>
      <c r="E321" s="7"/>
      <c r="F321" s="6"/>
      <c r="G321" s="6"/>
      <c r="H321" s="6"/>
      <c r="I321" s="6"/>
      <c r="J321" s="6"/>
      <c r="K321" s="8"/>
      <c r="L321" s="8"/>
      <c r="M321" s="6"/>
      <c r="N321" s="9"/>
      <c r="O321" s="10"/>
      <c r="P321" s="20"/>
      <c r="Q321" s="20"/>
      <c r="R321" s="20"/>
      <c r="S321" s="20" t="s">
        <v>1076</v>
      </c>
      <c r="T321" s="21" t="str">
        <f t="shared" si="49"/>
        <v xml:space="preserve">CEREMONY JASMINE </v>
      </c>
      <c r="U321" s="17">
        <v>6</v>
      </c>
      <c r="V321" s="62">
        <f t="shared" si="51"/>
        <v>7200</v>
      </c>
      <c r="W321" s="20"/>
      <c r="X321" s="20"/>
      <c r="Y321" s="20" t="str">
        <f t="shared" si="50"/>
        <v>PCS</v>
      </c>
    </row>
    <row r="322" spans="1:26" hidden="1">
      <c r="A322" s="4"/>
      <c r="B322" s="4"/>
      <c r="C322" s="5"/>
      <c r="D322" s="6"/>
      <c r="E322" s="7"/>
      <c r="F322" s="6"/>
      <c r="G322" s="6"/>
      <c r="H322" s="6"/>
      <c r="I322" s="6"/>
      <c r="J322" s="6"/>
      <c r="K322" s="8"/>
      <c r="L322" s="8"/>
      <c r="M322" s="6"/>
      <c r="N322" s="9"/>
      <c r="O322" s="10"/>
      <c r="P322" s="20"/>
      <c r="Q322" s="20"/>
      <c r="R322" s="20"/>
      <c r="S322" s="20" t="s">
        <v>4418</v>
      </c>
      <c r="T322" s="21" t="str">
        <f t="shared" si="49"/>
        <v>PLASTIK CEREMONY   6 X 25</v>
      </c>
      <c r="U322" s="17">
        <v>6</v>
      </c>
      <c r="V322" s="62">
        <f>$K$319*U322</f>
        <v>7200</v>
      </c>
      <c r="W322" s="20"/>
      <c r="X322" s="20"/>
      <c r="Y322" s="20" t="str">
        <f t="shared" si="50"/>
        <v>PCS</v>
      </c>
    </row>
    <row r="323" spans="1:26" hidden="1">
      <c r="A323" s="4"/>
      <c r="B323" s="4"/>
      <c r="C323" s="5"/>
      <c r="D323" s="6"/>
      <c r="E323" s="7"/>
      <c r="F323" s="6"/>
      <c r="G323" s="6"/>
      <c r="H323" s="6"/>
      <c r="I323" s="6"/>
      <c r="J323" s="6"/>
      <c r="K323" s="8"/>
      <c r="L323" s="8"/>
      <c r="M323" s="6"/>
      <c r="N323" s="9"/>
      <c r="O323" s="10"/>
      <c r="P323" s="20"/>
      <c r="Q323" s="20"/>
      <c r="R323" s="20"/>
      <c r="S323" s="20" t="s">
        <v>4388</v>
      </c>
      <c r="T323" s="21" t="str">
        <f t="shared" si="49"/>
        <v>PLASTIK 22 X 40</v>
      </c>
      <c r="U323" s="17">
        <v>0.5</v>
      </c>
      <c r="V323" s="62">
        <f t="shared" si="51"/>
        <v>600</v>
      </c>
      <c r="W323" s="20"/>
      <c r="X323" s="20"/>
      <c r="Y323" s="20" t="str">
        <f t="shared" si="50"/>
        <v>PCS</v>
      </c>
    </row>
    <row r="324" spans="1:26" hidden="1">
      <c r="A324" s="4"/>
      <c r="B324" s="4"/>
      <c r="C324" s="5"/>
      <c r="D324" s="6"/>
      <c r="E324" s="7"/>
      <c r="F324" s="6"/>
      <c r="G324" s="6"/>
      <c r="H324" s="6"/>
      <c r="I324" s="6"/>
      <c r="J324" s="6"/>
      <c r="K324" s="8"/>
      <c r="L324" s="8"/>
      <c r="M324" s="6"/>
      <c r="N324" s="9"/>
      <c r="O324" s="10"/>
      <c r="P324" s="20"/>
      <c r="Q324" s="20"/>
      <c r="R324" s="20"/>
      <c r="S324" s="20" t="s">
        <v>3767</v>
      </c>
      <c r="T324" s="21" t="str">
        <f t="shared" si="49"/>
        <v>ONGKOS CELUP RENTENG CEREMONY BESAR</v>
      </c>
      <c r="U324" s="17">
        <v>6</v>
      </c>
      <c r="V324" s="62">
        <f t="shared" si="51"/>
        <v>7200</v>
      </c>
      <c r="W324" s="20"/>
      <c r="X324" s="20"/>
      <c r="Y324" s="20" t="str">
        <f t="shared" si="50"/>
        <v>RENTENG</v>
      </c>
    </row>
    <row r="325" spans="1:26" hidden="1">
      <c r="A325" s="4"/>
      <c r="B325" s="4"/>
      <c r="C325" s="5"/>
      <c r="D325" s="6"/>
      <c r="E325" s="7"/>
      <c r="F325" s="6"/>
      <c r="G325" s="6"/>
      <c r="H325" s="6"/>
      <c r="I325" s="6"/>
      <c r="J325" s="6"/>
      <c r="K325" s="8"/>
      <c r="L325" s="8"/>
      <c r="M325" s="6"/>
      <c r="N325" s="9"/>
      <c r="O325" s="10"/>
      <c r="P325" s="20"/>
      <c r="Q325" s="20"/>
      <c r="R325" s="20"/>
      <c r="S325" s="20" t="s">
        <v>3866</v>
      </c>
      <c r="T325" s="21" t="str">
        <f t="shared" si="49"/>
        <v>ONGKOS KEMAS RENTENG CEREMONY BESAR</v>
      </c>
      <c r="U325" s="17">
        <v>6</v>
      </c>
      <c r="V325" s="62">
        <f t="shared" si="51"/>
        <v>7200</v>
      </c>
      <c r="W325" s="20"/>
      <c r="X325" s="20"/>
      <c r="Y325" s="20" t="str">
        <f t="shared" si="50"/>
        <v>RENTENG</v>
      </c>
    </row>
    <row r="326" spans="1:26">
      <c r="A326" s="4">
        <v>42</v>
      </c>
      <c r="B326" s="20" t="s">
        <v>1080</v>
      </c>
      <c r="C326" s="5" t="s">
        <v>36</v>
      </c>
      <c r="D326" s="6">
        <v>223</v>
      </c>
      <c r="E326" s="7">
        <f>D326/60</f>
        <v>3.7166666666666668</v>
      </c>
      <c r="F326" s="6">
        <v>237</v>
      </c>
      <c r="G326" s="6">
        <v>1</v>
      </c>
      <c r="H326" s="6">
        <v>296</v>
      </c>
      <c r="I326" s="6">
        <v>1</v>
      </c>
      <c r="J326" s="6" t="s">
        <v>507</v>
      </c>
      <c r="K326" s="15">
        <f>L326</f>
        <v>480</v>
      </c>
      <c r="L326" s="15">
        <f>N326*Z326</f>
        <v>480</v>
      </c>
      <c r="M326" s="6" t="s">
        <v>507</v>
      </c>
      <c r="N326" s="9">
        <f>VLOOKUP(B326,tb_januari,9,FALSE)</f>
        <v>8</v>
      </c>
      <c r="O326" s="10" t="s">
        <v>506</v>
      </c>
      <c r="P326" s="20"/>
      <c r="Q326" s="20"/>
      <c r="R326" s="20"/>
      <c r="S326" s="20" t="s">
        <v>1227</v>
      </c>
      <c r="T326" s="21" t="str">
        <f t="shared" si="49"/>
        <v>DUPA 22 HKM RKN</v>
      </c>
      <c r="U326" s="17">
        <v>0.217</v>
      </c>
      <c r="V326" s="62">
        <f>$K$326*U326</f>
        <v>104.16</v>
      </c>
      <c r="W326" s="20"/>
      <c r="X326" s="20"/>
      <c r="Y326" s="20" t="str">
        <f t="shared" si="50"/>
        <v>KG</v>
      </c>
      <c r="Z326" s="20">
        <v>60</v>
      </c>
    </row>
    <row r="327" spans="1:26" hidden="1">
      <c r="A327" s="4"/>
      <c r="B327" s="4"/>
      <c r="C327" s="5"/>
      <c r="D327" s="6"/>
      <c r="E327" s="7"/>
      <c r="F327" s="6"/>
      <c r="G327" s="6"/>
      <c r="H327" s="6"/>
      <c r="I327" s="6"/>
      <c r="J327" s="6"/>
      <c r="K327" s="8"/>
      <c r="L327" s="8"/>
      <c r="M327" s="6"/>
      <c r="N327" s="9"/>
      <c r="O327" s="10"/>
      <c r="P327" s="20"/>
      <c r="Q327" s="20"/>
      <c r="R327" s="20"/>
      <c r="S327" s="20" t="s">
        <v>4060</v>
      </c>
      <c r="T327" s="21" t="str">
        <f t="shared" si="49"/>
        <v xml:space="preserve">OP FULL AROMA CR MAHAPUTRA </v>
      </c>
      <c r="U327" s="17">
        <v>8.8190000000000004E-2</v>
      </c>
      <c r="V327" s="62">
        <f t="shared" ref="V327:V332" si="52">$K$326*U327</f>
        <v>42.331200000000003</v>
      </c>
      <c r="W327" s="20"/>
      <c r="X327" s="20"/>
      <c r="Y327" s="20" t="str">
        <f t="shared" si="50"/>
        <v>KG</v>
      </c>
    </row>
    <row r="328" spans="1:26" hidden="1">
      <c r="A328" s="4"/>
      <c r="B328" s="4"/>
      <c r="C328" s="5"/>
      <c r="D328" s="6"/>
      <c r="E328" s="7"/>
      <c r="F328" s="6"/>
      <c r="G328" s="6"/>
      <c r="H328" s="6"/>
      <c r="I328" s="6"/>
      <c r="J328" s="6"/>
      <c r="K328" s="8"/>
      <c r="L328" s="8"/>
      <c r="M328" s="6"/>
      <c r="N328" s="9"/>
      <c r="O328" s="10"/>
      <c r="P328" s="20"/>
      <c r="Q328" s="20"/>
      <c r="R328" s="20"/>
      <c r="S328" s="20" t="s">
        <v>1081</v>
      </c>
      <c r="T328" s="21" t="str">
        <f t="shared" si="49"/>
        <v xml:space="preserve">CEREMONY MAHAPUTRA </v>
      </c>
      <c r="U328" s="17">
        <v>6</v>
      </c>
      <c r="V328" s="62">
        <f t="shared" si="52"/>
        <v>2880</v>
      </c>
      <c r="W328" s="20"/>
      <c r="X328" s="20"/>
      <c r="Y328" s="20" t="str">
        <f t="shared" si="50"/>
        <v>PCS</v>
      </c>
    </row>
    <row r="329" spans="1:26" hidden="1">
      <c r="A329" s="4"/>
      <c r="B329" s="4"/>
      <c r="C329" s="5"/>
      <c r="D329" s="6"/>
      <c r="E329" s="7"/>
      <c r="F329" s="6"/>
      <c r="G329" s="6"/>
      <c r="H329" s="6"/>
      <c r="I329" s="6"/>
      <c r="J329" s="6"/>
      <c r="K329" s="8"/>
      <c r="L329" s="8"/>
      <c r="M329" s="6"/>
      <c r="N329" s="9"/>
      <c r="O329" s="10"/>
      <c r="P329" s="20"/>
      <c r="Q329" s="20"/>
      <c r="R329" s="20"/>
      <c r="S329" s="20" t="s">
        <v>4418</v>
      </c>
      <c r="T329" s="21" t="str">
        <f t="shared" si="49"/>
        <v>PLASTIK CEREMONY   6 X 25</v>
      </c>
      <c r="U329" s="17">
        <v>6</v>
      </c>
      <c r="V329" s="62">
        <f t="shared" si="52"/>
        <v>2880</v>
      </c>
      <c r="W329" s="20"/>
      <c r="X329" s="20"/>
      <c r="Y329" s="20" t="str">
        <f t="shared" si="50"/>
        <v>PCS</v>
      </c>
    </row>
    <row r="330" spans="1:26" hidden="1">
      <c r="A330" s="4"/>
      <c r="B330" s="4"/>
      <c r="C330" s="5"/>
      <c r="D330" s="6"/>
      <c r="E330" s="7"/>
      <c r="F330" s="6"/>
      <c r="G330" s="6"/>
      <c r="H330" s="6"/>
      <c r="I330" s="6"/>
      <c r="J330" s="6"/>
      <c r="K330" s="8"/>
      <c r="L330" s="8"/>
      <c r="M330" s="6"/>
      <c r="N330" s="9"/>
      <c r="O330" s="10"/>
      <c r="P330" s="20"/>
      <c r="Q330" s="20"/>
      <c r="R330" s="20"/>
      <c r="S330" s="20" t="s">
        <v>4388</v>
      </c>
      <c r="T330" s="21" t="str">
        <f t="shared" si="49"/>
        <v>PLASTIK 22 X 40</v>
      </c>
      <c r="U330" s="17">
        <v>0.5</v>
      </c>
      <c r="V330" s="62">
        <f t="shared" si="52"/>
        <v>240</v>
      </c>
      <c r="W330" s="20"/>
      <c r="X330" s="20"/>
      <c r="Y330" s="20" t="str">
        <f t="shared" si="50"/>
        <v>PCS</v>
      </c>
    </row>
    <row r="331" spans="1:26" hidden="1">
      <c r="A331" s="4"/>
      <c r="B331" s="4"/>
      <c r="C331" s="5"/>
      <c r="D331" s="6"/>
      <c r="E331" s="7"/>
      <c r="F331" s="6"/>
      <c r="G331" s="6"/>
      <c r="H331" s="6"/>
      <c r="I331" s="6"/>
      <c r="J331" s="6"/>
      <c r="K331" s="8"/>
      <c r="L331" s="8"/>
      <c r="M331" s="6"/>
      <c r="N331" s="9"/>
      <c r="O331" s="10"/>
      <c r="P331" s="20"/>
      <c r="Q331" s="20"/>
      <c r="R331" s="20"/>
      <c r="S331" s="20" t="s">
        <v>3767</v>
      </c>
      <c r="T331" s="21" t="str">
        <f t="shared" si="49"/>
        <v>ONGKOS CELUP RENTENG CEREMONY BESAR</v>
      </c>
      <c r="U331" s="17">
        <v>6</v>
      </c>
      <c r="V331" s="62">
        <f t="shared" si="52"/>
        <v>2880</v>
      </c>
      <c r="W331" s="20"/>
      <c r="X331" s="20"/>
      <c r="Y331" s="20" t="str">
        <f t="shared" si="50"/>
        <v>RENTENG</v>
      </c>
    </row>
    <row r="332" spans="1:26" hidden="1">
      <c r="A332" s="4"/>
      <c r="B332" s="4"/>
      <c r="C332" s="5"/>
      <c r="D332" s="6"/>
      <c r="E332" s="7"/>
      <c r="F332" s="6"/>
      <c r="G332" s="6"/>
      <c r="H332" s="6"/>
      <c r="I332" s="6"/>
      <c r="J332" s="6"/>
      <c r="K332" s="8"/>
      <c r="L332" s="8"/>
      <c r="M332" s="6"/>
      <c r="N332" s="9"/>
      <c r="O332" s="10"/>
      <c r="P332" s="20"/>
      <c r="Q332" s="20"/>
      <c r="R332" s="20"/>
      <c r="S332" s="20" t="s">
        <v>3866</v>
      </c>
      <c r="T332" s="21" t="str">
        <f t="shared" si="49"/>
        <v>ONGKOS KEMAS RENTENG CEREMONY BESAR</v>
      </c>
      <c r="U332" s="17">
        <v>6</v>
      </c>
      <c r="V332" s="62">
        <f t="shared" si="52"/>
        <v>2880</v>
      </c>
      <c r="W332" s="20"/>
      <c r="X332" s="20"/>
      <c r="Y332" s="20" t="str">
        <f t="shared" si="50"/>
        <v>RENTENG</v>
      </c>
    </row>
    <row r="333" spans="1:26">
      <c r="A333" s="4">
        <v>43</v>
      </c>
      <c r="B333" s="20" t="s">
        <v>1094</v>
      </c>
      <c r="C333" s="5" t="s">
        <v>40</v>
      </c>
      <c r="D333" s="6">
        <v>449</v>
      </c>
      <c r="E333" s="7">
        <f>D333/60</f>
        <v>7.4833333333333334</v>
      </c>
      <c r="F333" s="6">
        <v>928</v>
      </c>
      <c r="G333" s="6">
        <v>1</v>
      </c>
      <c r="H333" s="6">
        <v>582</v>
      </c>
      <c r="I333" s="6">
        <v>1</v>
      </c>
      <c r="J333" s="6" t="s">
        <v>507</v>
      </c>
      <c r="K333" s="15">
        <f>L333</f>
        <v>480</v>
      </c>
      <c r="L333" s="15">
        <f>N333*Z333</f>
        <v>480</v>
      </c>
      <c r="M333" s="6" t="s">
        <v>507</v>
      </c>
      <c r="N333" s="9">
        <f>VLOOKUP(B333,tb_januari,9,FALSE)</f>
        <v>8</v>
      </c>
      <c r="O333" s="10" t="s">
        <v>506</v>
      </c>
      <c r="P333" s="20"/>
      <c r="Q333" s="20"/>
      <c r="R333" s="20"/>
      <c r="S333" s="20" t="s">
        <v>1227</v>
      </c>
      <c r="T333" s="21" t="str">
        <f t="shared" si="49"/>
        <v>DUPA 22 HKM RKN</v>
      </c>
      <c r="U333" s="17">
        <v>0.217</v>
      </c>
      <c r="V333" s="62">
        <f>$K$333*U333</f>
        <v>104.16</v>
      </c>
      <c r="W333" s="20"/>
      <c r="X333" s="20"/>
      <c r="Y333" s="20" t="str">
        <f t="shared" si="50"/>
        <v>KG</v>
      </c>
      <c r="Z333" s="20">
        <v>60</v>
      </c>
    </row>
    <row r="334" spans="1:26" hidden="1">
      <c r="A334" s="4"/>
      <c r="B334" s="4"/>
      <c r="C334" s="5"/>
      <c r="D334" s="6"/>
      <c r="E334" s="7"/>
      <c r="F334" s="6"/>
      <c r="G334" s="6"/>
      <c r="H334" s="6"/>
      <c r="I334" s="6"/>
      <c r="J334" s="6"/>
      <c r="K334" s="8"/>
      <c r="L334" s="8"/>
      <c r="M334" s="6"/>
      <c r="N334" s="9"/>
      <c r="O334" s="10"/>
      <c r="P334" s="20"/>
      <c r="Q334" s="20"/>
      <c r="R334" s="20"/>
      <c r="S334" s="20" t="s">
        <v>4062</v>
      </c>
      <c r="T334" s="21" t="str">
        <f t="shared" si="49"/>
        <v>OP FULL AROMA CR MOKSHA</v>
      </c>
      <c r="U334" s="17">
        <v>8.8190000000000004E-2</v>
      </c>
      <c r="V334" s="62">
        <f t="shared" ref="V334:V339" si="53">$K$333*U334</f>
        <v>42.331200000000003</v>
      </c>
      <c r="W334" s="20"/>
      <c r="X334" s="20"/>
      <c r="Y334" s="20" t="str">
        <f t="shared" si="50"/>
        <v>KG</v>
      </c>
    </row>
    <row r="335" spans="1:26" hidden="1">
      <c r="A335" s="4"/>
      <c r="B335" s="4"/>
      <c r="C335" s="5"/>
      <c r="D335" s="6"/>
      <c r="E335" s="7"/>
      <c r="F335" s="6"/>
      <c r="G335" s="6"/>
      <c r="H335" s="6"/>
      <c r="I335" s="6"/>
      <c r="J335" s="6"/>
      <c r="K335" s="8"/>
      <c r="L335" s="8"/>
      <c r="M335" s="6"/>
      <c r="N335" s="9"/>
      <c r="O335" s="10"/>
      <c r="P335" s="20"/>
      <c r="Q335" s="20"/>
      <c r="R335" s="20"/>
      <c r="S335" s="20" t="s">
        <v>1095</v>
      </c>
      <c r="T335" s="21" t="str">
        <f t="shared" si="49"/>
        <v xml:space="preserve">CEREMONY MOKSHA </v>
      </c>
      <c r="U335" s="17">
        <v>6</v>
      </c>
      <c r="V335" s="62">
        <f t="shared" si="53"/>
        <v>2880</v>
      </c>
      <c r="W335" s="20"/>
      <c r="X335" s="20"/>
      <c r="Y335" s="20" t="str">
        <f t="shared" si="50"/>
        <v>PCS</v>
      </c>
    </row>
    <row r="336" spans="1:26" hidden="1">
      <c r="A336" s="4"/>
      <c r="B336" s="4"/>
      <c r="C336" s="5"/>
      <c r="D336" s="6"/>
      <c r="E336" s="7"/>
      <c r="F336" s="6"/>
      <c r="G336" s="6"/>
      <c r="H336" s="6"/>
      <c r="I336" s="6"/>
      <c r="J336" s="6"/>
      <c r="K336" s="8"/>
      <c r="L336" s="8"/>
      <c r="M336" s="6"/>
      <c r="N336" s="9"/>
      <c r="O336" s="10"/>
      <c r="P336" s="20"/>
      <c r="Q336" s="20"/>
      <c r="R336" s="20"/>
      <c r="S336" s="20" t="s">
        <v>4418</v>
      </c>
      <c r="T336" s="21" t="str">
        <f t="shared" si="49"/>
        <v>PLASTIK CEREMONY   6 X 25</v>
      </c>
      <c r="U336" s="17">
        <v>6</v>
      </c>
      <c r="V336" s="62">
        <f t="shared" si="53"/>
        <v>2880</v>
      </c>
      <c r="W336" s="20"/>
      <c r="X336" s="20"/>
      <c r="Y336" s="20" t="str">
        <f t="shared" si="50"/>
        <v>PCS</v>
      </c>
    </row>
    <row r="337" spans="1:26" hidden="1">
      <c r="A337" s="4"/>
      <c r="B337" s="4"/>
      <c r="C337" s="5"/>
      <c r="D337" s="6"/>
      <c r="E337" s="7"/>
      <c r="F337" s="6"/>
      <c r="G337" s="6"/>
      <c r="H337" s="6"/>
      <c r="I337" s="6"/>
      <c r="J337" s="6"/>
      <c r="K337" s="8"/>
      <c r="L337" s="8"/>
      <c r="M337" s="6"/>
      <c r="N337" s="9"/>
      <c r="O337" s="10"/>
      <c r="P337" s="20"/>
      <c r="Q337" s="20"/>
      <c r="R337" s="20"/>
      <c r="S337" s="20" t="s">
        <v>4388</v>
      </c>
      <c r="T337" s="21" t="str">
        <f t="shared" si="49"/>
        <v>PLASTIK 22 X 40</v>
      </c>
      <c r="U337" s="17">
        <v>0.5</v>
      </c>
      <c r="V337" s="62">
        <f t="shared" si="53"/>
        <v>240</v>
      </c>
      <c r="W337" s="20"/>
      <c r="X337" s="20"/>
      <c r="Y337" s="20" t="str">
        <f t="shared" si="50"/>
        <v>PCS</v>
      </c>
    </row>
    <row r="338" spans="1:26" hidden="1">
      <c r="A338" s="4"/>
      <c r="B338" s="4"/>
      <c r="C338" s="5"/>
      <c r="D338" s="6"/>
      <c r="E338" s="7"/>
      <c r="F338" s="6"/>
      <c r="G338" s="6"/>
      <c r="H338" s="6"/>
      <c r="I338" s="6"/>
      <c r="J338" s="6"/>
      <c r="K338" s="8"/>
      <c r="L338" s="8"/>
      <c r="M338" s="6"/>
      <c r="N338" s="9"/>
      <c r="O338" s="10"/>
      <c r="P338" s="20"/>
      <c r="Q338" s="20"/>
      <c r="R338" s="20"/>
      <c r="S338" s="20" t="s">
        <v>3767</v>
      </c>
      <c r="T338" s="21" t="str">
        <f t="shared" si="49"/>
        <v>ONGKOS CELUP RENTENG CEREMONY BESAR</v>
      </c>
      <c r="U338" s="17">
        <v>6</v>
      </c>
      <c r="V338" s="62">
        <f t="shared" si="53"/>
        <v>2880</v>
      </c>
      <c r="W338" s="20"/>
      <c r="X338" s="20"/>
      <c r="Y338" s="20" t="str">
        <f t="shared" si="50"/>
        <v>RENTENG</v>
      </c>
    </row>
    <row r="339" spans="1:26" hidden="1">
      <c r="A339" s="4"/>
      <c r="B339" s="4"/>
      <c r="C339" s="5"/>
      <c r="D339" s="6"/>
      <c r="E339" s="7"/>
      <c r="F339" s="6"/>
      <c r="G339" s="6"/>
      <c r="H339" s="6"/>
      <c r="I339" s="6"/>
      <c r="J339" s="6"/>
      <c r="K339" s="8"/>
      <c r="L339" s="8"/>
      <c r="M339" s="6"/>
      <c r="N339" s="9"/>
      <c r="O339" s="10"/>
      <c r="P339" s="20"/>
      <c r="Q339" s="20"/>
      <c r="R339" s="20"/>
      <c r="S339" s="20" t="s">
        <v>3866</v>
      </c>
      <c r="T339" s="21" t="str">
        <f t="shared" si="49"/>
        <v>ONGKOS KEMAS RENTENG CEREMONY BESAR</v>
      </c>
      <c r="U339" s="17">
        <v>6</v>
      </c>
      <c r="V339" s="62">
        <f t="shared" si="53"/>
        <v>2880</v>
      </c>
      <c r="W339" s="20"/>
      <c r="X339" s="20"/>
      <c r="Y339" s="20" t="str">
        <f t="shared" si="50"/>
        <v>RENTENG</v>
      </c>
    </row>
    <row r="340" spans="1:26">
      <c r="A340" s="4">
        <v>44</v>
      </c>
      <c r="B340" s="20" t="s">
        <v>1099</v>
      </c>
      <c r="C340" s="5" t="s">
        <v>41</v>
      </c>
      <c r="D340" s="6">
        <v>1042</v>
      </c>
      <c r="E340" s="7">
        <f>D340/60</f>
        <v>17.366666666666667</v>
      </c>
      <c r="F340" s="6">
        <v>1027</v>
      </c>
      <c r="G340" s="6">
        <v>1</v>
      </c>
      <c r="H340" s="6">
        <v>1253</v>
      </c>
      <c r="I340" s="6">
        <v>1</v>
      </c>
      <c r="J340" s="6" t="s">
        <v>507</v>
      </c>
      <c r="K340" s="15">
        <f>L340</f>
        <v>960</v>
      </c>
      <c r="L340" s="15">
        <f>N340*Z340</f>
        <v>960</v>
      </c>
      <c r="M340" s="6" t="s">
        <v>507</v>
      </c>
      <c r="N340" s="9">
        <f>VLOOKUP(B340,tb_januari,9,FALSE)</f>
        <v>16</v>
      </c>
      <c r="O340" s="10" t="s">
        <v>506</v>
      </c>
      <c r="P340" s="20"/>
      <c r="Q340" s="20"/>
      <c r="R340" s="20"/>
      <c r="S340" s="20" t="s">
        <v>1227</v>
      </c>
      <c r="T340" s="21" t="str">
        <f t="shared" si="49"/>
        <v>DUPA 22 HKM RKN</v>
      </c>
      <c r="U340" s="17">
        <v>0.217</v>
      </c>
      <c r="V340" s="62">
        <f>$K$340*U340</f>
        <v>208.32</v>
      </c>
      <c r="W340" s="20"/>
      <c r="X340" s="20"/>
      <c r="Y340" s="20" t="str">
        <f t="shared" si="50"/>
        <v>KG</v>
      </c>
      <c r="Z340" s="20">
        <v>60</v>
      </c>
    </row>
    <row r="341" spans="1:26" hidden="1">
      <c r="A341" s="4"/>
      <c r="B341" s="4"/>
      <c r="C341" s="5"/>
      <c r="D341" s="6"/>
      <c r="E341" s="7"/>
      <c r="F341" s="6"/>
      <c r="G341" s="6"/>
      <c r="H341" s="6"/>
      <c r="I341" s="6"/>
      <c r="J341" s="6"/>
      <c r="K341" s="8"/>
      <c r="L341" s="8"/>
      <c r="M341" s="6"/>
      <c r="N341" s="9"/>
      <c r="O341" s="10"/>
      <c r="P341" s="20"/>
      <c r="Q341" s="20"/>
      <c r="R341" s="20"/>
      <c r="S341" s="20" t="s">
        <v>4064</v>
      </c>
      <c r="T341" s="21" t="str">
        <f t="shared" si="49"/>
        <v>OP FULL AROMA CR SRADHA</v>
      </c>
      <c r="U341" s="17">
        <v>8.8190000000000004E-2</v>
      </c>
      <c r="V341" s="62">
        <f t="shared" ref="V341:V346" si="54">$K$340*U341</f>
        <v>84.662400000000005</v>
      </c>
      <c r="W341" s="20"/>
      <c r="X341" s="20"/>
      <c r="Y341" s="20" t="str">
        <f t="shared" si="50"/>
        <v>KG</v>
      </c>
    </row>
    <row r="342" spans="1:26" hidden="1">
      <c r="A342" s="4"/>
      <c r="B342" s="4"/>
      <c r="C342" s="5"/>
      <c r="D342" s="6"/>
      <c r="E342" s="7"/>
      <c r="F342" s="6"/>
      <c r="G342" s="6"/>
      <c r="H342" s="6"/>
      <c r="I342" s="6"/>
      <c r="J342" s="6"/>
      <c r="K342" s="8"/>
      <c r="L342" s="8"/>
      <c r="M342" s="6"/>
      <c r="N342" s="9"/>
      <c r="O342" s="10"/>
      <c r="P342" s="20"/>
      <c r="Q342" s="20"/>
      <c r="R342" s="20"/>
      <c r="S342" s="20" t="s">
        <v>1100</v>
      </c>
      <c r="T342" s="21" t="str">
        <f t="shared" si="49"/>
        <v xml:space="preserve">CEREMONY SRADHA </v>
      </c>
      <c r="U342" s="17">
        <v>6</v>
      </c>
      <c r="V342" s="62">
        <f t="shared" si="54"/>
        <v>5760</v>
      </c>
      <c r="W342" s="20"/>
      <c r="X342" s="20"/>
      <c r="Y342" s="20" t="str">
        <f t="shared" si="50"/>
        <v>PCS</v>
      </c>
    </row>
    <row r="343" spans="1:26" hidden="1">
      <c r="A343" s="4"/>
      <c r="B343" s="4"/>
      <c r="C343" s="5"/>
      <c r="D343" s="6"/>
      <c r="E343" s="7"/>
      <c r="F343" s="6"/>
      <c r="G343" s="6"/>
      <c r="H343" s="6"/>
      <c r="I343" s="6"/>
      <c r="J343" s="6"/>
      <c r="K343" s="8"/>
      <c r="L343" s="8"/>
      <c r="M343" s="6"/>
      <c r="N343" s="9"/>
      <c r="O343" s="10"/>
      <c r="P343" s="20"/>
      <c r="Q343" s="20"/>
      <c r="R343" s="20"/>
      <c r="S343" s="20" t="s">
        <v>4418</v>
      </c>
      <c r="T343" s="21" t="str">
        <f t="shared" si="49"/>
        <v>PLASTIK CEREMONY   6 X 25</v>
      </c>
      <c r="U343" s="17">
        <v>6</v>
      </c>
      <c r="V343" s="62">
        <f t="shared" si="54"/>
        <v>5760</v>
      </c>
      <c r="W343" s="20"/>
      <c r="X343" s="20"/>
      <c r="Y343" s="20" t="str">
        <f t="shared" si="50"/>
        <v>PCS</v>
      </c>
    </row>
    <row r="344" spans="1:26" hidden="1">
      <c r="A344" s="4"/>
      <c r="B344" s="4"/>
      <c r="C344" s="5"/>
      <c r="D344" s="6"/>
      <c r="E344" s="7"/>
      <c r="F344" s="6"/>
      <c r="G344" s="6"/>
      <c r="H344" s="6"/>
      <c r="I344" s="6"/>
      <c r="J344" s="6"/>
      <c r="K344" s="8"/>
      <c r="L344" s="8"/>
      <c r="M344" s="6"/>
      <c r="N344" s="9"/>
      <c r="O344" s="10"/>
      <c r="P344" s="20"/>
      <c r="Q344" s="20"/>
      <c r="R344" s="20"/>
      <c r="S344" s="20" t="s">
        <v>4388</v>
      </c>
      <c r="T344" s="21" t="str">
        <f t="shared" si="49"/>
        <v>PLASTIK 22 X 40</v>
      </c>
      <c r="U344" s="17">
        <v>0.5</v>
      </c>
      <c r="V344" s="62">
        <f t="shared" si="54"/>
        <v>480</v>
      </c>
      <c r="W344" s="20"/>
      <c r="X344" s="20"/>
      <c r="Y344" s="20" t="str">
        <f t="shared" si="50"/>
        <v>PCS</v>
      </c>
    </row>
    <row r="345" spans="1:26" hidden="1">
      <c r="A345" s="4"/>
      <c r="B345" s="4"/>
      <c r="C345" s="5"/>
      <c r="D345" s="6"/>
      <c r="E345" s="7"/>
      <c r="F345" s="6"/>
      <c r="G345" s="6"/>
      <c r="H345" s="6"/>
      <c r="I345" s="6"/>
      <c r="J345" s="6"/>
      <c r="K345" s="8"/>
      <c r="L345" s="8"/>
      <c r="M345" s="6"/>
      <c r="N345" s="9"/>
      <c r="O345" s="10"/>
      <c r="P345" s="20"/>
      <c r="Q345" s="20"/>
      <c r="R345" s="20"/>
      <c r="S345" s="20" t="s">
        <v>3767</v>
      </c>
      <c r="T345" s="21" t="str">
        <f t="shared" si="49"/>
        <v>ONGKOS CELUP RENTENG CEREMONY BESAR</v>
      </c>
      <c r="U345" s="17">
        <v>6</v>
      </c>
      <c r="V345" s="62">
        <f t="shared" si="54"/>
        <v>5760</v>
      </c>
      <c r="W345" s="20"/>
      <c r="X345" s="20"/>
      <c r="Y345" s="20" t="str">
        <f t="shared" si="50"/>
        <v>RENTENG</v>
      </c>
    </row>
    <row r="346" spans="1:26" hidden="1">
      <c r="A346" s="4"/>
      <c r="B346" s="4"/>
      <c r="C346" s="5"/>
      <c r="D346" s="6"/>
      <c r="E346" s="7"/>
      <c r="F346" s="6"/>
      <c r="G346" s="6"/>
      <c r="H346" s="6"/>
      <c r="I346" s="6"/>
      <c r="J346" s="6"/>
      <c r="K346" s="8"/>
      <c r="L346" s="8"/>
      <c r="M346" s="6"/>
      <c r="N346" s="9"/>
      <c r="O346" s="10"/>
      <c r="P346" s="20"/>
      <c r="Q346" s="20"/>
      <c r="R346" s="20"/>
      <c r="S346" s="20" t="s">
        <v>3866</v>
      </c>
      <c r="T346" s="21" t="str">
        <f t="shared" si="49"/>
        <v>ONGKOS KEMAS RENTENG CEREMONY BESAR</v>
      </c>
      <c r="U346" s="17">
        <v>6</v>
      </c>
      <c r="V346" s="62">
        <f t="shared" si="54"/>
        <v>5760</v>
      </c>
      <c r="W346" s="20"/>
      <c r="X346" s="20"/>
      <c r="Y346" s="20" t="str">
        <f t="shared" si="50"/>
        <v>RENTENG</v>
      </c>
    </row>
    <row r="347" spans="1:26">
      <c r="A347" s="4">
        <v>45</v>
      </c>
      <c r="B347" s="20" t="s">
        <v>1104</v>
      </c>
      <c r="C347" s="5" t="s">
        <v>455</v>
      </c>
      <c r="D347" s="6">
        <v>43</v>
      </c>
      <c r="E347" s="7">
        <f>D347/60</f>
        <v>0.71666666666666667</v>
      </c>
      <c r="F347" s="6"/>
      <c r="G347" s="6"/>
      <c r="H347" s="6"/>
      <c r="I347" s="6"/>
      <c r="J347" s="6" t="s">
        <v>507</v>
      </c>
      <c r="K347" s="15">
        <f>L347</f>
        <v>0</v>
      </c>
      <c r="L347" s="15">
        <f>N347*Z347</f>
        <v>0</v>
      </c>
      <c r="M347" s="6" t="s">
        <v>507</v>
      </c>
      <c r="N347" s="9">
        <f>VLOOKUP(B347,tb_januari,9,FALSE)</f>
        <v>0</v>
      </c>
      <c r="O347" s="10" t="s">
        <v>506</v>
      </c>
      <c r="P347" s="20"/>
      <c r="Q347" s="20"/>
      <c r="R347" s="20"/>
      <c r="S347" s="1" t="s">
        <v>1227</v>
      </c>
      <c r="T347" s="21" t="str">
        <f t="shared" si="49"/>
        <v>DUPA 22 HKM RKN</v>
      </c>
      <c r="U347" s="17">
        <v>0.217</v>
      </c>
      <c r="V347" s="62">
        <f>$K$347*U347</f>
        <v>0</v>
      </c>
      <c r="W347" s="20"/>
      <c r="X347" s="20"/>
      <c r="Y347" s="20" t="str">
        <f t="shared" si="50"/>
        <v>KG</v>
      </c>
      <c r="Z347" s="20">
        <v>60</v>
      </c>
    </row>
    <row r="348" spans="1:26" hidden="1">
      <c r="A348" s="4"/>
      <c r="B348" s="20"/>
      <c r="C348" s="5"/>
      <c r="D348" s="6"/>
      <c r="E348" s="7"/>
      <c r="F348" s="6"/>
      <c r="G348" s="6"/>
      <c r="H348" s="6"/>
      <c r="I348" s="6"/>
      <c r="J348" s="6"/>
      <c r="K348" s="8"/>
      <c r="L348" s="8"/>
      <c r="M348" s="6"/>
      <c r="N348" s="9"/>
      <c r="O348" s="10"/>
      <c r="P348" s="20"/>
      <c r="Q348" s="20"/>
      <c r="R348" s="20"/>
      <c r="S348" s="1" t="s">
        <v>4066</v>
      </c>
      <c r="T348" s="21" t="str">
        <f t="shared" si="49"/>
        <v>OP FULL AROMA CR SWARGA</v>
      </c>
      <c r="U348" s="17">
        <v>8.8190000000000004E-2</v>
      </c>
      <c r="V348" s="62">
        <f t="shared" ref="V348:V353" si="55">$K$347*U348</f>
        <v>0</v>
      </c>
      <c r="W348" s="20"/>
      <c r="X348" s="20"/>
      <c r="Y348" s="20" t="str">
        <f t="shared" si="50"/>
        <v>KG</v>
      </c>
    </row>
    <row r="349" spans="1:26" hidden="1">
      <c r="A349" s="4"/>
      <c r="B349" s="20"/>
      <c r="C349" s="5"/>
      <c r="D349" s="6"/>
      <c r="E349" s="7"/>
      <c r="F349" s="6"/>
      <c r="G349" s="6"/>
      <c r="H349" s="6"/>
      <c r="I349" s="6"/>
      <c r="J349" s="6"/>
      <c r="K349" s="8"/>
      <c r="L349" s="8"/>
      <c r="M349" s="6"/>
      <c r="N349" s="9"/>
      <c r="O349" s="10"/>
      <c r="P349" s="20"/>
      <c r="Q349" s="20"/>
      <c r="R349" s="20"/>
      <c r="S349" s="1" t="s">
        <v>1105</v>
      </c>
      <c r="T349" s="21" t="str">
        <f t="shared" si="49"/>
        <v xml:space="preserve">CEREMONY SWARGA </v>
      </c>
      <c r="U349" s="17">
        <v>6</v>
      </c>
      <c r="V349" s="62">
        <f t="shared" si="55"/>
        <v>0</v>
      </c>
      <c r="W349" s="20"/>
      <c r="X349" s="20"/>
      <c r="Y349" s="20" t="str">
        <f t="shared" si="50"/>
        <v>PCS</v>
      </c>
    </row>
    <row r="350" spans="1:26" hidden="1">
      <c r="A350" s="4"/>
      <c r="B350" s="20"/>
      <c r="C350" s="5"/>
      <c r="D350" s="6"/>
      <c r="E350" s="7"/>
      <c r="F350" s="6"/>
      <c r="G350" s="6"/>
      <c r="H350" s="6"/>
      <c r="I350" s="6"/>
      <c r="J350" s="6"/>
      <c r="K350" s="8"/>
      <c r="L350" s="8"/>
      <c r="M350" s="6"/>
      <c r="N350" s="9"/>
      <c r="O350" s="10"/>
      <c r="P350" s="20"/>
      <c r="Q350" s="20"/>
      <c r="R350" s="20"/>
      <c r="S350" s="1" t="s">
        <v>4418</v>
      </c>
      <c r="T350" s="21" t="str">
        <f t="shared" si="49"/>
        <v>PLASTIK CEREMONY   6 X 25</v>
      </c>
      <c r="U350" s="17">
        <v>6</v>
      </c>
      <c r="V350" s="62">
        <f t="shared" si="55"/>
        <v>0</v>
      </c>
      <c r="W350" s="20"/>
      <c r="X350" s="20"/>
      <c r="Y350" s="20" t="str">
        <f t="shared" si="50"/>
        <v>PCS</v>
      </c>
    </row>
    <row r="351" spans="1:26" hidden="1">
      <c r="A351" s="4"/>
      <c r="B351" s="20"/>
      <c r="C351" s="5"/>
      <c r="D351" s="6"/>
      <c r="E351" s="7"/>
      <c r="F351" s="6"/>
      <c r="G351" s="6"/>
      <c r="H351" s="6"/>
      <c r="I351" s="6"/>
      <c r="J351" s="6"/>
      <c r="K351" s="8"/>
      <c r="L351" s="8"/>
      <c r="M351" s="6"/>
      <c r="N351" s="9"/>
      <c r="O351" s="10"/>
      <c r="P351" s="20"/>
      <c r="Q351" s="20"/>
      <c r="R351" s="20"/>
      <c r="S351" s="1" t="s">
        <v>4388</v>
      </c>
      <c r="T351" s="21" t="str">
        <f t="shared" si="49"/>
        <v>PLASTIK 22 X 40</v>
      </c>
      <c r="U351" s="17">
        <v>0.5</v>
      </c>
      <c r="V351" s="62">
        <f t="shared" si="55"/>
        <v>0</v>
      </c>
      <c r="W351" s="20"/>
      <c r="X351" s="20"/>
      <c r="Y351" s="20" t="str">
        <f t="shared" si="50"/>
        <v>PCS</v>
      </c>
    </row>
    <row r="352" spans="1:26" hidden="1">
      <c r="A352" s="4"/>
      <c r="B352" s="20"/>
      <c r="C352" s="5"/>
      <c r="D352" s="6"/>
      <c r="E352" s="7"/>
      <c r="F352" s="6"/>
      <c r="G352" s="6"/>
      <c r="H352" s="6"/>
      <c r="I352" s="6"/>
      <c r="J352" s="6"/>
      <c r="K352" s="8"/>
      <c r="L352" s="8"/>
      <c r="M352" s="6"/>
      <c r="N352" s="9"/>
      <c r="O352" s="10"/>
      <c r="P352" s="20"/>
      <c r="Q352" s="20"/>
      <c r="R352" s="20"/>
      <c r="S352" s="1" t="s">
        <v>3767</v>
      </c>
      <c r="T352" s="21" t="str">
        <f t="shared" si="49"/>
        <v>ONGKOS CELUP RENTENG CEREMONY BESAR</v>
      </c>
      <c r="U352" s="17">
        <v>6</v>
      </c>
      <c r="V352" s="62">
        <f t="shared" si="55"/>
        <v>0</v>
      </c>
      <c r="W352" s="20"/>
      <c r="X352" s="20"/>
      <c r="Y352" s="20" t="str">
        <f t="shared" si="50"/>
        <v>RENTENG</v>
      </c>
    </row>
    <row r="353" spans="1:26" hidden="1">
      <c r="A353" s="4"/>
      <c r="B353" s="20"/>
      <c r="C353" s="5"/>
      <c r="D353" s="6"/>
      <c r="E353" s="7"/>
      <c r="F353" s="6"/>
      <c r="G353" s="6"/>
      <c r="H353" s="6"/>
      <c r="I353" s="6"/>
      <c r="J353" s="6"/>
      <c r="K353" s="8"/>
      <c r="L353" s="8"/>
      <c r="M353" s="6"/>
      <c r="N353" s="9"/>
      <c r="O353" s="10"/>
      <c r="P353" s="20"/>
      <c r="Q353" s="20"/>
      <c r="R353" s="20"/>
      <c r="S353" s="1" t="s">
        <v>3866</v>
      </c>
      <c r="T353" s="21" t="str">
        <f t="shared" si="49"/>
        <v>ONGKOS KEMAS RENTENG CEREMONY BESAR</v>
      </c>
      <c r="U353" s="17">
        <v>6</v>
      </c>
      <c r="V353" s="62">
        <f t="shared" si="55"/>
        <v>0</v>
      </c>
      <c r="W353" s="20"/>
      <c r="X353" s="20"/>
      <c r="Y353" s="20" t="str">
        <f t="shared" si="50"/>
        <v>RENTENG</v>
      </c>
    </row>
    <row r="354" spans="1:26">
      <c r="A354" s="4">
        <v>46</v>
      </c>
      <c r="B354" s="20" t="s">
        <v>1085</v>
      </c>
      <c r="C354" s="5" t="s">
        <v>37</v>
      </c>
      <c r="D354" s="6">
        <v>3</v>
      </c>
      <c r="E354" s="7">
        <f>D354/60</f>
        <v>0.05</v>
      </c>
      <c r="F354" s="6">
        <v>323</v>
      </c>
      <c r="G354" s="6">
        <v>1</v>
      </c>
      <c r="H354" s="6">
        <v>164</v>
      </c>
      <c r="I354" s="6">
        <v>1</v>
      </c>
      <c r="J354" s="6" t="s">
        <v>505</v>
      </c>
      <c r="K354" s="15">
        <f>L354</f>
        <v>240</v>
      </c>
      <c r="L354" s="15">
        <f>N354*Z354</f>
        <v>240</v>
      </c>
      <c r="M354" s="6" t="s">
        <v>505</v>
      </c>
      <c r="N354" s="9">
        <f>VLOOKUP(B354,tb_januari,9,FALSE)</f>
        <v>4</v>
      </c>
      <c r="O354" s="10" t="s">
        <v>506</v>
      </c>
      <c r="P354" s="20"/>
      <c r="Q354" s="20"/>
      <c r="R354" s="20"/>
      <c r="S354" s="20" t="s">
        <v>1109</v>
      </c>
      <c r="T354" s="21" t="str">
        <f t="shared" ref="T354:T405" si="56">VLOOKUP(S354,db_barang,2,FALSE)</f>
        <v xml:space="preserve">CERMIN CEMPAKA </v>
      </c>
      <c r="U354" s="17">
        <v>60</v>
      </c>
      <c r="V354" s="62">
        <f>$K$354*U354</f>
        <v>14400</v>
      </c>
      <c r="W354" s="20"/>
      <c r="X354" s="20"/>
      <c r="Y354" s="20" t="str">
        <f t="shared" ref="Y354:Y405" si="57">VLOOKUP(S354,db_barang,3,FALSE)</f>
        <v>PCS</v>
      </c>
      <c r="Z354" s="20">
        <v>60</v>
      </c>
    </row>
    <row r="355" spans="1:26" hidden="1">
      <c r="A355" s="4"/>
      <c r="B355" s="4"/>
      <c r="C355" s="5"/>
      <c r="D355" s="6"/>
      <c r="E355" s="7"/>
      <c r="F355" s="6"/>
      <c r="G355" s="6"/>
      <c r="H355" s="6"/>
      <c r="I355" s="6"/>
      <c r="J355" s="6"/>
      <c r="K355" s="8"/>
      <c r="L355" s="8"/>
      <c r="M355" s="6"/>
      <c r="N355" s="9"/>
      <c r="O355" s="10"/>
      <c r="P355" s="20"/>
      <c r="Q355" s="20"/>
      <c r="R355" s="20"/>
      <c r="S355" s="20" t="s">
        <v>4405</v>
      </c>
      <c r="T355" s="21" t="str">
        <f t="shared" si="56"/>
        <v>PLASTIK 4 X 17</v>
      </c>
      <c r="U355" s="17">
        <v>60</v>
      </c>
      <c r="V355" s="62">
        <f t="shared" ref="V355:V360" si="58">$K$354*U355</f>
        <v>14400</v>
      </c>
      <c r="W355" s="20"/>
      <c r="X355" s="20"/>
      <c r="Y355" s="20" t="str">
        <f t="shared" si="57"/>
        <v>PCS</v>
      </c>
    </row>
    <row r="356" spans="1:26" hidden="1">
      <c r="A356" s="4"/>
      <c r="B356" s="4"/>
      <c r="C356" s="5"/>
      <c r="D356" s="6"/>
      <c r="E356" s="7"/>
      <c r="F356" s="6"/>
      <c r="G356" s="6"/>
      <c r="H356" s="6"/>
      <c r="I356" s="6"/>
      <c r="J356" s="6"/>
      <c r="K356" s="8"/>
      <c r="L356" s="8"/>
      <c r="M356" s="6"/>
      <c r="N356" s="9"/>
      <c r="O356" s="10"/>
      <c r="P356" s="20"/>
      <c r="Q356" s="20"/>
      <c r="R356" s="20"/>
      <c r="S356" s="20" t="s">
        <v>4385</v>
      </c>
      <c r="T356" s="21" t="str">
        <f t="shared" si="56"/>
        <v>PLASTIK 22 X 30</v>
      </c>
      <c r="U356" s="17">
        <v>1</v>
      </c>
      <c r="V356" s="62">
        <f t="shared" si="58"/>
        <v>240</v>
      </c>
      <c r="W356" s="20"/>
      <c r="X356" s="20"/>
      <c r="Y356" s="20" t="str">
        <f t="shared" si="57"/>
        <v>PCS</v>
      </c>
    </row>
    <row r="357" spans="1:26" hidden="1">
      <c r="A357" s="4"/>
      <c r="B357" s="4"/>
      <c r="C357" s="5"/>
      <c r="D357" s="6"/>
      <c r="E357" s="7"/>
      <c r="F357" s="6"/>
      <c r="G357" s="6"/>
      <c r="H357" s="6"/>
      <c r="I357" s="6"/>
      <c r="J357" s="6"/>
      <c r="K357" s="8"/>
      <c r="L357" s="8"/>
      <c r="M357" s="6"/>
      <c r="N357" s="9"/>
      <c r="O357" s="10"/>
      <c r="P357" s="20"/>
      <c r="Q357" s="20"/>
      <c r="R357" s="20"/>
      <c r="S357" s="20" t="s">
        <v>1130</v>
      </c>
      <c r="T357" s="21" t="str">
        <f t="shared" si="56"/>
        <v>DUPA 16 ATP CERMIN</v>
      </c>
      <c r="U357" s="17">
        <v>0.35</v>
      </c>
      <c r="V357" s="62">
        <f t="shared" si="58"/>
        <v>84</v>
      </c>
      <c r="W357" s="20"/>
      <c r="X357" s="20"/>
      <c r="Y357" s="20" t="str">
        <f t="shared" si="57"/>
        <v>KG</v>
      </c>
    </row>
    <row r="358" spans="1:26" hidden="1">
      <c r="A358" s="4"/>
      <c r="B358" s="4"/>
      <c r="C358" s="5"/>
      <c r="D358" s="6"/>
      <c r="E358" s="7"/>
      <c r="F358" s="6"/>
      <c r="G358" s="6"/>
      <c r="H358" s="6"/>
      <c r="I358" s="6"/>
      <c r="J358" s="6"/>
      <c r="K358" s="8"/>
      <c r="L358" s="8"/>
      <c r="M358" s="6"/>
      <c r="N358" s="9"/>
      <c r="O358" s="10"/>
      <c r="P358" s="20"/>
      <c r="Q358" s="20"/>
      <c r="R358" s="20"/>
      <c r="S358" s="20" t="s">
        <v>4046</v>
      </c>
      <c r="T358" s="21" t="str">
        <f t="shared" si="56"/>
        <v>OP FULL AROMA CM CERMIN CEMPAKA</v>
      </c>
      <c r="U358" s="17">
        <v>0.16200000000000001</v>
      </c>
      <c r="V358" s="62">
        <f t="shared" si="58"/>
        <v>38.880000000000003</v>
      </c>
      <c r="W358" s="20"/>
      <c r="X358" s="20"/>
      <c r="Y358" s="20" t="str">
        <f t="shared" si="57"/>
        <v>KG</v>
      </c>
    </row>
    <row r="359" spans="1:26" hidden="1">
      <c r="A359" s="4"/>
      <c r="B359" s="4"/>
      <c r="C359" s="5"/>
      <c r="D359" s="6"/>
      <c r="E359" s="7"/>
      <c r="F359" s="6"/>
      <c r="G359" s="6"/>
      <c r="H359" s="6"/>
      <c r="I359" s="6"/>
      <c r="J359" s="6"/>
      <c r="K359" s="8"/>
      <c r="L359" s="8"/>
      <c r="M359" s="6"/>
      <c r="N359" s="9"/>
      <c r="O359" s="10"/>
      <c r="P359" s="20"/>
      <c r="Q359" s="20"/>
      <c r="R359" s="20"/>
      <c r="S359" s="20" t="s">
        <v>3769</v>
      </c>
      <c r="T359" s="21" t="str">
        <f t="shared" si="56"/>
        <v>ONGKOS CELUP RENTENG CEREMONY MINI</v>
      </c>
      <c r="U359" s="17">
        <v>60</v>
      </c>
      <c r="V359" s="62">
        <f t="shared" si="58"/>
        <v>14400</v>
      </c>
      <c r="W359" s="20"/>
      <c r="X359" s="20"/>
      <c r="Y359" s="20" t="str">
        <f t="shared" si="57"/>
        <v>PCS</v>
      </c>
    </row>
    <row r="360" spans="1:26" hidden="1">
      <c r="A360" s="4"/>
      <c r="B360" s="4"/>
      <c r="C360" s="5"/>
      <c r="D360" s="6"/>
      <c r="E360" s="7"/>
      <c r="F360" s="6"/>
      <c r="G360" s="6"/>
      <c r="H360" s="6"/>
      <c r="I360" s="6"/>
      <c r="J360" s="6"/>
      <c r="K360" s="8"/>
      <c r="L360" s="8"/>
      <c r="M360" s="6"/>
      <c r="N360" s="9"/>
      <c r="O360" s="10"/>
      <c r="P360" s="20"/>
      <c r="Q360" s="20"/>
      <c r="R360" s="20"/>
      <c r="S360" s="20" t="s">
        <v>3868</v>
      </c>
      <c r="T360" s="21" t="str">
        <f t="shared" si="56"/>
        <v>ONGKOS KEMAS RENTENG CEREMONY MINI</v>
      </c>
      <c r="U360" s="17">
        <v>60</v>
      </c>
      <c r="V360" s="62">
        <f t="shared" si="58"/>
        <v>14400</v>
      </c>
      <c r="W360" s="20"/>
      <c r="X360" s="20"/>
      <c r="Y360" s="20" t="str">
        <f t="shared" si="57"/>
        <v>PCS</v>
      </c>
    </row>
    <row r="361" spans="1:26">
      <c r="A361" s="4">
        <v>47</v>
      </c>
      <c r="B361" s="20" t="s">
        <v>1088</v>
      </c>
      <c r="C361" s="5" t="s">
        <v>38</v>
      </c>
      <c r="D361" s="6">
        <v>91</v>
      </c>
      <c r="E361" s="7">
        <f>D361/60</f>
        <v>1.5166666666666666</v>
      </c>
      <c r="F361" s="6">
        <v>247</v>
      </c>
      <c r="G361" s="6">
        <v>1</v>
      </c>
      <c r="H361" s="6">
        <v>125</v>
      </c>
      <c r="I361" s="6">
        <v>1</v>
      </c>
      <c r="J361" s="6" t="s">
        <v>505</v>
      </c>
      <c r="K361" s="15">
        <f>L361</f>
        <v>240</v>
      </c>
      <c r="L361" s="15">
        <f>N361*Z361</f>
        <v>240</v>
      </c>
      <c r="M361" s="6" t="s">
        <v>505</v>
      </c>
      <c r="N361" s="9">
        <f>VLOOKUP(B361,tb_januari,9,FALSE)</f>
        <v>4</v>
      </c>
      <c r="O361" s="10" t="s">
        <v>506</v>
      </c>
      <c r="P361" s="20"/>
      <c r="Q361" s="20"/>
      <c r="R361" s="20"/>
      <c r="S361" s="20" t="s">
        <v>1111</v>
      </c>
      <c r="T361" s="21" t="str">
        <f t="shared" si="56"/>
        <v xml:space="preserve">CERMIN JASMINE </v>
      </c>
      <c r="U361" s="17">
        <v>60</v>
      </c>
      <c r="V361" s="62">
        <f>$K$361*U361</f>
        <v>14400</v>
      </c>
      <c r="W361" s="20"/>
      <c r="X361" s="20"/>
      <c r="Y361" s="20" t="str">
        <f t="shared" si="57"/>
        <v>PCS</v>
      </c>
      <c r="Z361" s="20">
        <v>60</v>
      </c>
    </row>
    <row r="362" spans="1:26" hidden="1">
      <c r="A362" s="4"/>
      <c r="B362" s="4"/>
      <c r="C362" s="5"/>
      <c r="D362" s="6"/>
      <c r="E362" s="7"/>
      <c r="F362" s="6"/>
      <c r="G362" s="6"/>
      <c r="H362" s="6"/>
      <c r="I362" s="6"/>
      <c r="J362" s="6"/>
      <c r="K362" s="8"/>
      <c r="L362" s="8"/>
      <c r="M362" s="6"/>
      <c r="N362" s="9"/>
      <c r="O362" s="10"/>
      <c r="P362" s="20"/>
      <c r="Q362" s="20"/>
      <c r="R362" s="20"/>
      <c r="S362" s="20" t="s">
        <v>4405</v>
      </c>
      <c r="T362" s="21" t="str">
        <f t="shared" si="56"/>
        <v>PLASTIK 4 X 17</v>
      </c>
      <c r="U362" s="17">
        <v>60</v>
      </c>
      <c r="V362" s="62">
        <f t="shared" ref="V362:V367" si="59">$K$361*U362</f>
        <v>14400</v>
      </c>
      <c r="W362" s="20"/>
      <c r="X362" s="20"/>
      <c r="Y362" s="20" t="str">
        <f t="shared" si="57"/>
        <v>PCS</v>
      </c>
    </row>
    <row r="363" spans="1:26" hidden="1">
      <c r="A363" s="4"/>
      <c r="B363" s="4"/>
      <c r="C363" s="5"/>
      <c r="D363" s="6"/>
      <c r="E363" s="7"/>
      <c r="F363" s="6"/>
      <c r="G363" s="6"/>
      <c r="H363" s="6"/>
      <c r="I363" s="6"/>
      <c r="J363" s="6"/>
      <c r="K363" s="8"/>
      <c r="L363" s="8"/>
      <c r="M363" s="6"/>
      <c r="N363" s="9"/>
      <c r="O363" s="10"/>
      <c r="P363" s="20"/>
      <c r="Q363" s="20"/>
      <c r="R363" s="20"/>
      <c r="S363" s="20" t="s">
        <v>4385</v>
      </c>
      <c r="T363" s="21" t="str">
        <f t="shared" si="56"/>
        <v>PLASTIK 22 X 30</v>
      </c>
      <c r="U363" s="17">
        <v>1</v>
      </c>
      <c r="V363" s="62">
        <f t="shared" si="59"/>
        <v>240</v>
      </c>
      <c r="W363" s="20"/>
      <c r="X363" s="20"/>
      <c r="Y363" s="20" t="str">
        <f t="shared" si="57"/>
        <v>PCS</v>
      </c>
    </row>
    <row r="364" spans="1:26" hidden="1">
      <c r="A364" s="4"/>
      <c r="B364" s="4"/>
      <c r="C364" s="5"/>
      <c r="D364" s="6"/>
      <c r="E364" s="7"/>
      <c r="F364" s="6"/>
      <c r="G364" s="6"/>
      <c r="H364" s="6"/>
      <c r="I364" s="6"/>
      <c r="J364" s="6"/>
      <c r="K364" s="8"/>
      <c r="L364" s="8"/>
      <c r="M364" s="6"/>
      <c r="N364" s="9"/>
      <c r="O364" s="10"/>
      <c r="P364" s="20"/>
      <c r="Q364" s="20"/>
      <c r="R364" s="20"/>
      <c r="S364" s="20" t="s">
        <v>1130</v>
      </c>
      <c r="T364" s="21" t="str">
        <f t="shared" si="56"/>
        <v>DUPA 16 ATP CERMIN</v>
      </c>
      <c r="U364" s="17">
        <v>0.35</v>
      </c>
      <c r="V364" s="62">
        <f t="shared" si="59"/>
        <v>84</v>
      </c>
      <c r="W364" s="20"/>
      <c r="X364" s="20"/>
      <c r="Y364" s="20" t="str">
        <f t="shared" si="57"/>
        <v>KG</v>
      </c>
    </row>
    <row r="365" spans="1:26" hidden="1">
      <c r="A365" s="4"/>
      <c r="B365" s="4"/>
      <c r="C365" s="5"/>
      <c r="D365" s="6"/>
      <c r="E365" s="7"/>
      <c r="F365" s="6"/>
      <c r="G365" s="6"/>
      <c r="H365" s="6"/>
      <c r="I365" s="6"/>
      <c r="J365" s="6"/>
      <c r="K365" s="8"/>
      <c r="L365" s="8"/>
      <c r="M365" s="6"/>
      <c r="N365" s="9"/>
      <c r="O365" s="10"/>
      <c r="P365" s="20"/>
      <c r="Q365" s="20"/>
      <c r="R365" s="20"/>
      <c r="S365" s="20" t="s">
        <v>4048</v>
      </c>
      <c r="T365" s="21" t="str">
        <f t="shared" si="56"/>
        <v>OP FULL AROMA CM CERMIN JASMINE</v>
      </c>
      <c r="U365" s="17">
        <v>0.16200000000000001</v>
      </c>
      <c r="V365" s="62">
        <f t="shared" si="59"/>
        <v>38.880000000000003</v>
      </c>
      <c r="W365" s="20"/>
      <c r="X365" s="20"/>
      <c r="Y365" s="20" t="str">
        <f t="shared" si="57"/>
        <v>KG</v>
      </c>
    </row>
    <row r="366" spans="1:26" hidden="1">
      <c r="A366" s="4"/>
      <c r="B366" s="4"/>
      <c r="C366" s="5"/>
      <c r="D366" s="6"/>
      <c r="E366" s="7"/>
      <c r="F366" s="6"/>
      <c r="G366" s="6"/>
      <c r="H366" s="6"/>
      <c r="I366" s="6"/>
      <c r="J366" s="6"/>
      <c r="K366" s="8"/>
      <c r="L366" s="8"/>
      <c r="M366" s="6"/>
      <c r="N366" s="9"/>
      <c r="O366" s="10"/>
      <c r="P366" s="20"/>
      <c r="Q366" s="20"/>
      <c r="R366" s="20"/>
      <c r="S366" s="20" t="s">
        <v>3769</v>
      </c>
      <c r="T366" s="21" t="str">
        <f t="shared" si="56"/>
        <v>ONGKOS CELUP RENTENG CEREMONY MINI</v>
      </c>
      <c r="U366" s="17">
        <v>60</v>
      </c>
      <c r="V366" s="62">
        <f t="shared" si="59"/>
        <v>14400</v>
      </c>
      <c r="W366" s="20"/>
      <c r="X366" s="20"/>
      <c r="Y366" s="20" t="str">
        <f t="shared" si="57"/>
        <v>PCS</v>
      </c>
    </row>
    <row r="367" spans="1:26" hidden="1">
      <c r="A367" s="4"/>
      <c r="B367" s="4"/>
      <c r="C367" s="5"/>
      <c r="D367" s="6"/>
      <c r="E367" s="7"/>
      <c r="F367" s="6"/>
      <c r="G367" s="6"/>
      <c r="H367" s="6"/>
      <c r="I367" s="6"/>
      <c r="J367" s="6"/>
      <c r="K367" s="8"/>
      <c r="L367" s="8"/>
      <c r="M367" s="6"/>
      <c r="N367" s="9"/>
      <c r="O367" s="10"/>
      <c r="P367" s="20"/>
      <c r="Q367" s="20"/>
      <c r="R367" s="20"/>
      <c r="S367" s="20" t="s">
        <v>3868</v>
      </c>
      <c r="T367" s="21" t="str">
        <f t="shared" si="56"/>
        <v>ONGKOS KEMAS RENTENG CEREMONY MINI</v>
      </c>
      <c r="U367" s="17">
        <v>60</v>
      </c>
      <c r="V367" s="62">
        <f t="shared" si="59"/>
        <v>14400</v>
      </c>
      <c r="W367" s="20"/>
      <c r="X367" s="20"/>
      <c r="Y367" s="20" t="str">
        <f t="shared" si="57"/>
        <v>PCS</v>
      </c>
    </row>
    <row r="368" spans="1:26">
      <c r="A368" s="4">
        <v>48</v>
      </c>
      <c r="B368" s="20" t="s">
        <v>1091</v>
      </c>
      <c r="C368" s="5" t="s">
        <v>39</v>
      </c>
      <c r="D368" s="6">
        <v>89</v>
      </c>
      <c r="E368" s="7">
        <f>D368/60</f>
        <v>1.4833333333333334</v>
      </c>
      <c r="F368" s="6">
        <v>285</v>
      </c>
      <c r="G368" s="6">
        <v>1</v>
      </c>
      <c r="H368" s="6">
        <v>162</v>
      </c>
      <c r="I368" s="6">
        <v>1</v>
      </c>
      <c r="J368" s="6" t="s">
        <v>505</v>
      </c>
      <c r="K368" s="15">
        <f>L368</f>
        <v>240</v>
      </c>
      <c r="L368" s="15">
        <f>N368*Z368</f>
        <v>240</v>
      </c>
      <c r="M368" s="6" t="s">
        <v>505</v>
      </c>
      <c r="N368" s="9">
        <f>VLOOKUP(B368,tb_januari,9,FALSE)</f>
        <v>4</v>
      </c>
      <c r="O368" s="10" t="s">
        <v>506</v>
      </c>
      <c r="P368" s="20"/>
      <c r="Q368" s="20"/>
      <c r="R368" s="20"/>
      <c r="S368" s="20" t="s">
        <v>1113</v>
      </c>
      <c r="T368" s="21" t="str">
        <f t="shared" si="56"/>
        <v xml:space="preserve">CERMIN SARI MADHU </v>
      </c>
      <c r="U368" s="17">
        <v>60</v>
      </c>
      <c r="V368" s="62">
        <f>$K$368*U368</f>
        <v>14400</v>
      </c>
      <c r="W368" s="20"/>
      <c r="X368" s="20"/>
      <c r="Y368" s="20" t="str">
        <f t="shared" si="57"/>
        <v>PCS</v>
      </c>
      <c r="Z368" s="20">
        <v>60</v>
      </c>
    </row>
    <row r="369" spans="1:26" hidden="1">
      <c r="A369" s="4"/>
      <c r="B369" s="4"/>
      <c r="C369" s="5"/>
      <c r="D369" s="6"/>
      <c r="E369" s="7"/>
      <c r="F369" s="6"/>
      <c r="G369" s="6"/>
      <c r="H369" s="6"/>
      <c r="I369" s="6"/>
      <c r="J369" s="6"/>
      <c r="K369" s="8"/>
      <c r="L369" s="8"/>
      <c r="M369" s="6"/>
      <c r="N369" s="9"/>
      <c r="O369" s="10"/>
      <c r="P369" s="20"/>
      <c r="Q369" s="20"/>
      <c r="R369" s="20"/>
      <c r="S369" s="20" t="s">
        <v>4405</v>
      </c>
      <c r="T369" s="21" t="str">
        <f t="shared" si="56"/>
        <v>PLASTIK 4 X 17</v>
      </c>
      <c r="U369" s="17">
        <v>60</v>
      </c>
      <c r="V369" s="62">
        <f t="shared" ref="V369:V374" si="60">$K$368*U369</f>
        <v>14400</v>
      </c>
      <c r="W369" s="20"/>
      <c r="X369" s="20"/>
      <c r="Y369" s="20" t="str">
        <f t="shared" si="57"/>
        <v>PCS</v>
      </c>
    </row>
    <row r="370" spans="1:26" hidden="1">
      <c r="A370" s="4"/>
      <c r="B370" s="4"/>
      <c r="C370" s="5"/>
      <c r="D370" s="6"/>
      <c r="E370" s="7"/>
      <c r="F370" s="6"/>
      <c r="G370" s="6"/>
      <c r="H370" s="6"/>
      <c r="I370" s="6"/>
      <c r="J370" s="6"/>
      <c r="K370" s="8"/>
      <c r="L370" s="8"/>
      <c r="M370" s="6"/>
      <c r="N370" s="9"/>
      <c r="O370" s="10"/>
      <c r="P370" s="20"/>
      <c r="Q370" s="20"/>
      <c r="R370" s="20"/>
      <c r="S370" s="20" t="s">
        <v>4385</v>
      </c>
      <c r="T370" s="21" t="str">
        <f t="shared" si="56"/>
        <v>PLASTIK 22 X 30</v>
      </c>
      <c r="U370" s="17">
        <v>1</v>
      </c>
      <c r="V370" s="62">
        <f t="shared" si="60"/>
        <v>240</v>
      </c>
      <c r="W370" s="20"/>
      <c r="X370" s="20"/>
      <c r="Y370" s="20" t="str">
        <f t="shared" si="57"/>
        <v>PCS</v>
      </c>
    </row>
    <row r="371" spans="1:26" hidden="1">
      <c r="A371" s="4"/>
      <c r="B371" s="4"/>
      <c r="C371" s="5"/>
      <c r="D371" s="6"/>
      <c r="E371" s="7"/>
      <c r="F371" s="6"/>
      <c r="G371" s="6"/>
      <c r="H371" s="6"/>
      <c r="I371" s="6"/>
      <c r="J371" s="6"/>
      <c r="K371" s="8"/>
      <c r="L371" s="8"/>
      <c r="M371" s="6"/>
      <c r="N371" s="9"/>
      <c r="O371" s="10"/>
      <c r="P371" s="20"/>
      <c r="Q371" s="20"/>
      <c r="R371" s="20"/>
      <c r="S371" s="20" t="s">
        <v>1130</v>
      </c>
      <c r="T371" s="21" t="str">
        <f t="shared" si="56"/>
        <v>DUPA 16 ATP CERMIN</v>
      </c>
      <c r="U371" s="17">
        <v>0.35</v>
      </c>
      <c r="V371" s="62">
        <f t="shared" si="60"/>
        <v>84</v>
      </c>
      <c r="W371" s="20"/>
      <c r="X371" s="20"/>
      <c r="Y371" s="20" t="str">
        <f t="shared" si="57"/>
        <v>KG</v>
      </c>
    </row>
    <row r="372" spans="1:26" hidden="1">
      <c r="A372" s="4"/>
      <c r="B372" s="4"/>
      <c r="C372" s="5"/>
      <c r="D372" s="6"/>
      <c r="E372" s="7"/>
      <c r="F372" s="6"/>
      <c r="G372" s="6"/>
      <c r="H372" s="6"/>
      <c r="I372" s="6"/>
      <c r="J372" s="6"/>
      <c r="K372" s="8"/>
      <c r="L372" s="8"/>
      <c r="M372" s="6"/>
      <c r="N372" s="9"/>
      <c r="O372" s="10"/>
      <c r="P372" s="20"/>
      <c r="Q372" s="20"/>
      <c r="R372" s="20"/>
      <c r="S372" s="20" t="s">
        <v>4050</v>
      </c>
      <c r="T372" s="21" t="str">
        <f t="shared" si="56"/>
        <v>OP FULL AROMA CM CERMIN SARI MADHU</v>
      </c>
      <c r="U372" s="17">
        <v>0.16200000000000001</v>
      </c>
      <c r="V372" s="62">
        <f t="shared" si="60"/>
        <v>38.880000000000003</v>
      </c>
      <c r="W372" s="20"/>
      <c r="X372" s="20"/>
      <c r="Y372" s="20" t="str">
        <f t="shared" si="57"/>
        <v>KG</v>
      </c>
    </row>
    <row r="373" spans="1:26" hidden="1">
      <c r="A373" s="4"/>
      <c r="B373" s="4"/>
      <c r="C373" s="5"/>
      <c r="D373" s="6"/>
      <c r="E373" s="7"/>
      <c r="F373" s="6"/>
      <c r="G373" s="6"/>
      <c r="H373" s="6"/>
      <c r="I373" s="6"/>
      <c r="J373" s="6"/>
      <c r="K373" s="8"/>
      <c r="L373" s="8"/>
      <c r="M373" s="6"/>
      <c r="N373" s="9"/>
      <c r="O373" s="10"/>
      <c r="P373" s="20"/>
      <c r="Q373" s="20"/>
      <c r="R373" s="20"/>
      <c r="S373" s="20" t="s">
        <v>3769</v>
      </c>
      <c r="T373" s="21" t="str">
        <f t="shared" si="56"/>
        <v>ONGKOS CELUP RENTENG CEREMONY MINI</v>
      </c>
      <c r="U373" s="17">
        <v>60</v>
      </c>
      <c r="V373" s="62">
        <f t="shared" si="60"/>
        <v>14400</v>
      </c>
      <c r="W373" s="20"/>
      <c r="X373" s="20"/>
      <c r="Y373" s="20" t="str">
        <f t="shared" si="57"/>
        <v>PCS</v>
      </c>
    </row>
    <row r="374" spans="1:26" hidden="1">
      <c r="A374" s="4"/>
      <c r="B374" s="4"/>
      <c r="C374" s="5"/>
      <c r="D374" s="6"/>
      <c r="E374" s="7"/>
      <c r="F374" s="6"/>
      <c r="G374" s="6"/>
      <c r="H374" s="6"/>
      <c r="I374" s="6"/>
      <c r="J374" s="6"/>
      <c r="K374" s="8"/>
      <c r="L374" s="8"/>
      <c r="M374" s="6"/>
      <c r="N374" s="9"/>
      <c r="O374" s="10"/>
      <c r="P374" s="20"/>
      <c r="Q374" s="20"/>
      <c r="R374" s="20"/>
      <c r="S374" s="20" t="s">
        <v>3868</v>
      </c>
      <c r="T374" s="21" t="str">
        <f t="shared" si="56"/>
        <v>ONGKOS KEMAS RENTENG CEREMONY MINI</v>
      </c>
      <c r="U374" s="17">
        <v>60</v>
      </c>
      <c r="V374" s="62">
        <f t="shared" si="60"/>
        <v>14400</v>
      </c>
      <c r="W374" s="20"/>
      <c r="X374" s="20"/>
      <c r="Y374" s="20" t="str">
        <f t="shared" si="57"/>
        <v>PCS</v>
      </c>
    </row>
    <row r="375" spans="1:26">
      <c r="A375" s="4">
        <v>49</v>
      </c>
      <c r="B375" s="20" t="s">
        <v>1490</v>
      </c>
      <c r="C375" s="5" t="s">
        <v>42</v>
      </c>
      <c r="D375" s="6">
        <v>8</v>
      </c>
      <c r="E375" s="6">
        <v>0</v>
      </c>
      <c r="F375" s="6">
        <v>9</v>
      </c>
      <c r="G375" s="6"/>
      <c r="H375" s="6">
        <v>10</v>
      </c>
      <c r="I375" s="6">
        <v>1</v>
      </c>
      <c r="J375" s="6" t="s">
        <v>508</v>
      </c>
      <c r="K375" s="15">
        <f>L375</f>
        <v>0</v>
      </c>
      <c r="L375" s="15">
        <f>N375*Z375</f>
        <v>0</v>
      </c>
      <c r="M375" s="6" t="s">
        <v>508</v>
      </c>
      <c r="N375" s="9">
        <f>VLOOKUP(B375,tb_januari,9,FALSE)</f>
        <v>0</v>
      </c>
      <c r="O375" s="10" t="s">
        <v>506</v>
      </c>
      <c r="P375" s="20"/>
      <c r="Q375" s="20"/>
      <c r="R375" s="20"/>
      <c r="S375" s="1" t="s">
        <v>1545</v>
      </c>
      <c r="T375" s="21" t="str">
        <f t="shared" si="56"/>
        <v>DUPLEK NATURAL KADEK AMPLOP 6,3X24</v>
      </c>
      <c r="U375" s="17">
        <v>10</v>
      </c>
      <c r="V375" s="62">
        <f>$K$375*U375</f>
        <v>0</v>
      </c>
      <c r="W375" s="20"/>
      <c r="X375" s="20"/>
      <c r="Y375" s="20" t="str">
        <f t="shared" si="57"/>
        <v>PCS</v>
      </c>
      <c r="Z375" s="20">
        <v>100</v>
      </c>
    </row>
    <row r="376" spans="1:26" hidden="1">
      <c r="A376" s="4"/>
      <c r="B376" s="20"/>
      <c r="C376" s="5"/>
      <c r="D376" s="6"/>
      <c r="E376" s="6"/>
      <c r="F376" s="6"/>
      <c r="G376" s="6"/>
      <c r="H376" s="6"/>
      <c r="I376" s="6"/>
      <c r="J376" s="6"/>
      <c r="K376" s="8"/>
      <c r="L376" s="8"/>
      <c r="M376" s="6"/>
      <c r="N376" s="9"/>
      <c r="O376" s="10"/>
      <c r="P376" s="20"/>
      <c r="Q376" s="20"/>
      <c r="R376" s="20"/>
      <c r="S376" s="1" t="s">
        <v>614</v>
      </c>
      <c r="T376" s="21" t="str">
        <f t="shared" si="56"/>
        <v>PLASTIK 16 X 35</v>
      </c>
      <c r="U376" s="17">
        <v>1</v>
      </c>
      <c r="V376" s="62">
        <f t="shared" ref="V376:V379" si="61">$K$375*U376</f>
        <v>0</v>
      </c>
      <c r="W376" s="20"/>
      <c r="X376" s="20"/>
      <c r="Y376" s="20" t="str">
        <f t="shared" si="57"/>
        <v>PCS</v>
      </c>
    </row>
    <row r="377" spans="1:26" hidden="1">
      <c r="A377" s="4"/>
      <c r="B377" s="20"/>
      <c r="C377" s="5"/>
      <c r="D377" s="6"/>
      <c r="E377" s="6"/>
      <c r="F377" s="6"/>
      <c r="G377" s="6"/>
      <c r="H377" s="6"/>
      <c r="I377" s="6"/>
      <c r="J377" s="6"/>
      <c r="K377" s="8"/>
      <c r="L377" s="8"/>
      <c r="M377" s="6"/>
      <c r="N377" s="9"/>
      <c r="O377" s="10"/>
      <c r="P377" s="20"/>
      <c r="Q377" s="20"/>
      <c r="R377" s="20"/>
      <c r="S377" s="1" t="s">
        <v>1235</v>
      </c>
      <c r="T377" s="21" t="str">
        <f t="shared" si="56"/>
        <v>DUPA 22 NATURAL KADEK</v>
      </c>
      <c r="U377" s="17">
        <v>0.2</v>
      </c>
      <c r="V377" s="62">
        <f t="shared" si="61"/>
        <v>0</v>
      </c>
      <c r="W377" s="20"/>
      <c r="X377" s="20"/>
      <c r="Y377" s="20" t="str">
        <f t="shared" si="57"/>
        <v>KG</v>
      </c>
    </row>
    <row r="378" spans="1:26" hidden="1">
      <c r="A378" s="4"/>
      <c r="B378" s="20"/>
      <c r="C378" s="5"/>
      <c r="D378" s="6"/>
      <c r="E378" s="6"/>
      <c r="F378" s="6"/>
      <c r="G378" s="6"/>
      <c r="H378" s="6"/>
      <c r="I378" s="6"/>
      <c r="J378" s="6"/>
      <c r="K378" s="8"/>
      <c r="L378" s="8"/>
      <c r="M378" s="6"/>
      <c r="N378" s="9"/>
      <c r="O378" s="10"/>
      <c r="P378" s="20"/>
      <c r="Q378" s="20"/>
      <c r="R378" s="20"/>
      <c r="S378" s="1" t="s">
        <v>3830</v>
      </c>
      <c r="T378" s="21" t="str">
        <f t="shared" si="56"/>
        <v>ONGKOS KEMAS KOTAK NATURAL</v>
      </c>
      <c r="U378" s="17">
        <v>10</v>
      </c>
      <c r="V378" s="62">
        <f t="shared" si="61"/>
        <v>0</v>
      </c>
      <c r="W378" s="20"/>
      <c r="X378" s="20"/>
      <c r="Y378" s="20" t="str">
        <f t="shared" si="57"/>
        <v>PCS</v>
      </c>
    </row>
    <row r="379" spans="1:26" hidden="1">
      <c r="A379" s="4"/>
      <c r="B379" s="20"/>
      <c r="C379" s="5"/>
      <c r="D379" s="6"/>
      <c r="E379" s="6"/>
      <c r="F379" s="6"/>
      <c r="G379" s="6"/>
      <c r="H379" s="6"/>
      <c r="I379" s="6"/>
      <c r="J379" s="6"/>
      <c r="K379" s="8"/>
      <c r="L379" s="8"/>
      <c r="M379" s="6"/>
      <c r="N379" s="9"/>
      <c r="O379" s="10"/>
      <c r="P379" s="20"/>
      <c r="Q379" s="20"/>
      <c r="R379" s="20"/>
      <c r="S379" s="1" t="s">
        <v>4418</v>
      </c>
      <c r="T379" s="21" t="str">
        <f t="shared" si="56"/>
        <v>PLASTIK CEREMONY   6 X 25</v>
      </c>
      <c r="U379" s="17">
        <v>10</v>
      </c>
      <c r="V379" s="62">
        <f t="shared" si="61"/>
        <v>0</v>
      </c>
      <c r="W379" s="20"/>
      <c r="X379" s="20"/>
      <c r="Y379" s="20" t="str">
        <f t="shared" si="57"/>
        <v>PCS</v>
      </c>
    </row>
    <row r="380" spans="1:26">
      <c r="A380" s="4">
        <v>50</v>
      </c>
      <c r="B380" s="20" t="s">
        <v>1493</v>
      </c>
      <c r="C380" s="5" t="s">
        <v>43</v>
      </c>
      <c r="D380" s="6">
        <v>3</v>
      </c>
      <c r="E380" s="6">
        <v>0</v>
      </c>
      <c r="F380" s="6">
        <v>8</v>
      </c>
      <c r="G380" s="6"/>
      <c r="H380" s="6"/>
      <c r="I380" s="6"/>
      <c r="J380" s="6" t="s">
        <v>508</v>
      </c>
      <c r="K380" s="15">
        <f>L380</f>
        <v>0</v>
      </c>
      <c r="L380" s="15">
        <f>N380*Z380</f>
        <v>0</v>
      </c>
      <c r="M380" s="6" t="s">
        <v>508</v>
      </c>
      <c r="N380" s="9">
        <f>VLOOKUP(B380,tb_januari,9,FALSE)</f>
        <v>0</v>
      </c>
      <c r="O380" s="10" t="s">
        <v>506</v>
      </c>
      <c r="P380" s="20"/>
      <c r="Q380" s="20"/>
      <c r="R380" s="20"/>
      <c r="S380" s="1" t="s">
        <v>1237</v>
      </c>
      <c r="T380" s="21" t="str">
        <f t="shared" si="56"/>
        <v>DUPA 22 NATURAL KETUT</v>
      </c>
      <c r="U380" s="17">
        <v>0.2</v>
      </c>
      <c r="V380" s="62">
        <f>$K$380*U380</f>
        <v>0</v>
      </c>
      <c r="W380" s="20"/>
      <c r="X380" s="20"/>
      <c r="Y380" s="20" t="str">
        <f t="shared" si="57"/>
        <v>KG</v>
      </c>
      <c r="Z380" s="20">
        <v>100</v>
      </c>
    </row>
    <row r="381" spans="1:26" hidden="1">
      <c r="A381" s="4"/>
      <c r="B381" s="20"/>
      <c r="C381" s="5"/>
      <c r="D381" s="6"/>
      <c r="E381" s="6"/>
      <c r="F381" s="6"/>
      <c r="G381" s="6"/>
      <c r="H381" s="6"/>
      <c r="I381" s="6"/>
      <c r="J381" s="6"/>
      <c r="K381" s="8"/>
      <c r="L381" s="8"/>
      <c r="M381" s="6"/>
      <c r="N381" s="9"/>
      <c r="O381" s="10"/>
      <c r="P381" s="20"/>
      <c r="Q381" s="20"/>
      <c r="R381" s="20"/>
      <c r="S381" s="1" t="s">
        <v>4418</v>
      </c>
      <c r="T381" s="21" t="str">
        <f t="shared" si="56"/>
        <v>PLASTIK CEREMONY   6 X 25</v>
      </c>
      <c r="U381" s="17">
        <v>10</v>
      </c>
      <c r="V381" s="62">
        <f t="shared" ref="V381:V384" si="62">$K$380*U381</f>
        <v>0</v>
      </c>
      <c r="W381" s="20"/>
      <c r="X381" s="20"/>
      <c r="Y381" s="20" t="str">
        <f t="shared" si="57"/>
        <v>PCS</v>
      </c>
    </row>
    <row r="382" spans="1:26" hidden="1">
      <c r="A382" s="4"/>
      <c r="B382" s="20"/>
      <c r="C382" s="5"/>
      <c r="D382" s="6"/>
      <c r="E382" s="6"/>
      <c r="F382" s="6"/>
      <c r="G382" s="6"/>
      <c r="H382" s="6"/>
      <c r="I382" s="6"/>
      <c r="J382" s="6"/>
      <c r="K382" s="8"/>
      <c r="L382" s="8"/>
      <c r="M382" s="6"/>
      <c r="N382" s="9"/>
      <c r="O382" s="10"/>
      <c r="P382" s="20"/>
      <c r="Q382" s="20"/>
      <c r="R382" s="20"/>
      <c r="S382" s="1" t="s">
        <v>614</v>
      </c>
      <c r="T382" s="21" t="str">
        <f t="shared" si="56"/>
        <v>PLASTIK 16 X 35</v>
      </c>
      <c r="U382" s="17">
        <v>1</v>
      </c>
      <c r="V382" s="62">
        <f t="shared" si="62"/>
        <v>0</v>
      </c>
      <c r="W382" s="20"/>
      <c r="X382" s="20"/>
      <c r="Y382" s="20" t="str">
        <f t="shared" si="57"/>
        <v>PCS</v>
      </c>
    </row>
    <row r="383" spans="1:26" hidden="1">
      <c r="A383" s="4"/>
      <c r="B383" s="20"/>
      <c r="C383" s="5"/>
      <c r="D383" s="6"/>
      <c r="E383" s="6"/>
      <c r="F383" s="6"/>
      <c r="G383" s="6"/>
      <c r="H383" s="6"/>
      <c r="I383" s="6"/>
      <c r="J383" s="6"/>
      <c r="K383" s="8"/>
      <c r="L383" s="8"/>
      <c r="M383" s="6"/>
      <c r="N383" s="9"/>
      <c r="O383" s="10"/>
      <c r="P383" s="20"/>
      <c r="Q383" s="20"/>
      <c r="R383" s="20"/>
      <c r="S383" s="1" t="s">
        <v>1547</v>
      </c>
      <c r="T383" s="21" t="str">
        <f t="shared" si="56"/>
        <v>DUPLEK NATURAL KETUT AMPLOP 6,3X24</v>
      </c>
      <c r="U383" s="17">
        <v>10</v>
      </c>
      <c r="V383" s="62">
        <f t="shared" si="62"/>
        <v>0</v>
      </c>
      <c r="W383" s="20"/>
      <c r="X383" s="20"/>
      <c r="Y383" s="20" t="str">
        <f t="shared" si="57"/>
        <v>PCS</v>
      </c>
    </row>
    <row r="384" spans="1:26" hidden="1">
      <c r="A384" s="4"/>
      <c r="B384" s="20"/>
      <c r="C384" s="5"/>
      <c r="D384" s="6"/>
      <c r="E384" s="6"/>
      <c r="F384" s="6"/>
      <c r="G384" s="6"/>
      <c r="H384" s="6"/>
      <c r="I384" s="6"/>
      <c r="J384" s="6"/>
      <c r="K384" s="8"/>
      <c r="L384" s="8"/>
      <c r="M384" s="6"/>
      <c r="N384" s="9"/>
      <c r="O384" s="10"/>
      <c r="P384" s="20"/>
      <c r="Q384" s="20"/>
      <c r="R384" s="20"/>
      <c r="S384" s="1" t="s">
        <v>3830</v>
      </c>
      <c r="T384" s="21" t="str">
        <f t="shared" si="56"/>
        <v>ONGKOS KEMAS KOTAK NATURAL</v>
      </c>
      <c r="U384" s="17">
        <v>10</v>
      </c>
      <c r="V384" s="62">
        <f t="shared" si="62"/>
        <v>0</v>
      </c>
      <c r="W384" s="20"/>
      <c r="X384" s="20"/>
      <c r="Y384" s="20" t="str">
        <f t="shared" si="57"/>
        <v>PCS</v>
      </c>
    </row>
    <row r="385" spans="1:26">
      <c r="A385" s="4">
        <v>51</v>
      </c>
      <c r="B385" s="20" t="s">
        <v>1496</v>
      </c>
      <c r="C385" s="5" t="s">
        <v>44</v>
      </c>
      <c r="D385" s="6">
        <v>23</v>
      </c>
      <c r="E385" s="6">
        <v>0</v>
      </c>
      <c r="F385" s="6">
        <v>10</v>
      </c>
      <c r="G385" s="6"/>
      <c r="H385" s="6"/>
      <c r="I385" s="6"/>
      <c r="J385" s="6" t="s">
        <v>508</v>
      </c>
      <c r="K385" s="15">
        <f>L385</f>
        <v>0</v>
      </c>
      <c r="L385" s="15">
        <f>N385*Z385</f>
        <v>0</v>
      </c>
      <c r="M385" s="6" t="s">
        <v>508</v>
      </c>
      <c r="N385" s="9">
        <f>VLOOKUP(B385,tb_januari,9,FALSE)</f>
        <v>0</v>
      </c>
      <c r="O385" s="10" t="s">
        <v>506</v>
      </c>
      <c r="P385" s="20"/>
      <c r="Q385" s="20"/>
      <c r="R385" s="20"/>
      <c r="S385" s="1" t="s">
        <v>4418</v>
      </c>
      <c r="T385" s="21" t="str">
        <f t="shared" si="56"/>
        <v>PLASTIK CEREMONY   6 X 25</v>
      </c>
      <c r="U385" s="18">
        <v>10</v>
      </c>
      <c r="V385" s="62">
        <f>$K$385*U385</f>
        <v>0</v>
      </c>
      <c r="W385" s="20"/>
      <c r="X385" s="20"/>
      <c r="Y385" s="20" t="str">
        <f t="shared" si="57"/>
        <v>PCS</v>
      </c>
      <c r="Z385" s="20">
        <v>100</v>
      </c>
    </row>
    <row r="386" spans="1:26" hidden="1">
      <c r="A386" s="4"/>
      <c r="B386" s="20"/>
      <c r="C386" s="5"/>
      <c r="D386" s="6"/>
      <c r="E386" s="6"/>
      <c r="F386" s="6"/>
      <c r="G386" s="6"/>
      <c r="H386" s="6"/>
      <c r="I386" s="6"/>
      <c r="J386" s="6"/>
      <c r="K386" s="8"/>
      <c r="L386" s="8"/>
      <c r="M386" s="6"/>
      <c r="N386" s="9"/>
      <c r="O386" s="10"/>
      <c r="P386" s="20"/>
      <c r="Q386" s="20"/>
      <c r="R386" s="20"/>
      <c r="S386" s="1" t="s">
        <v>1549</v>
      </c>
      <c r="T386" s="21" t="str">
        <f t="shared" si="56"/>
        <v>DUPLEK NATURAL KOMANG AMPLOP 6,3X24</v>
      </c>
      <c r="U386" s="18">
        <v>10</v>
      </c>
      <c r="V386" s="62">
        <f t="shared" ref="V386:V389" si="63">$K$385*U386</f>
        <v>0</v>
      </c>
      <c r="W386" s="20"/>
      <c r="X386" s="20"/>
      <c r="Y386" s="20" t="str">
        <f t="shared" si="57"/>
        <v>PCS</v>
      </c>
    </row>
    <row r="387" spans="1:26" hidden="1">
      <c r="A387" s="4"/>
      <c r="B387" s="20"/>
      <c r="C387" s="5"/>
      <c r="D387" s="6"/>
      <c r="E387" s="6"/>
      <c r="F387" s="6"/>
      <c r="G387" s="6"/>
      <c r="H387" s="6"/>
      <c r="I387" s="6"/>
      <c r="J387" s="6"/>
      <c r="K387" s="8"/>
      <c r="L387" s="8"/>
      <c r="M387" s="6"/>
      <c r="N387" s="9"/>
      <c r="O387" s="10"/>
      <c r="P387" s="20"/>
      <c r="Q387" s="20"/>
      <c r="R387" s="20"/>
      <c r="S387" s="1" t="s">
        <v>614</v>
      </c>
      <c r="T387" s="21" t="str">
        <f t="shared" si="56"/>
        <v>PLASTIK 16 X 35</v>
      </c>
      <c r="U387" s="18">
        <v>1</v>
      </c>
      <c r="V387" s="62">
        <f t="shared" si="63"/>
        <v>0</v>
      </c>
      <c r="W387" s="20"/>
      <c r="X387" s="20"/>
      <c r="Y387" s="20" t="str">
        <f t="shared" si="57"/>
        <v>PCS</v>
      </c>
    </row>
    <row r="388" spans="1:26" hidden="1">
      <c r="A388" s="4"/>
      <c r="B388" s="20"/>
      <c r="C388" s="5"/>
      <c r="D388" s="6"/>
      <c r="E388" s="6"/>
      <c r="F388" s="6"/>
      <c r="G388" s="6"/>
      <c r="H388" s="6"/>
      <c r="I388" s="6"/>
      <c r="J388" s="6"/>
      <c r="K388" s="8"/>
      <c r="L388" s="8"/>
      <c r="M388" s="6"/>
      <c r="N388" s="9"/>
      <c r="O388" s="10"/>
      <c r="P388" s="20"/>
      <c r="Q388" s="20"/>
      <c r="R388" s="20"/>
      <c r="S388" s="1" t="s">
        <v>1239</v>
      </c>
      <c r="T388" s="21" t="str">
        <f t="shared" si="56"/>
        <v>DUPA 22 NATURAL KOMANG</v>
      </c>
      <c r="U388" s="18">
        <v>0.2</v>
      </c>
      <c r="V388" s="62">
        <f t="shared" si="63"/>
        <v>0</v>
      </c>
      <c r="W388" s="20"/>
      <c r="X388" s="20"/>
      <c r="Y388" s="20" t="str">
        <f t="shared" si="57"/>
        <v>KG</v>
      </c>
    </row>
    <row r="389" spans="1:26" hidden="1">
      <c r="A389" s="4"/>
      <c r="B389" s="20"/>
      <c r="C389" s="5"/>
      <c r="D389" s="6"/>
      <c r="E389" s="6"/>
      <c r="F389" s="6"/>
      <c r="G389" s="6"/>
      <c r="H389" s="6"/>
      <c r="I389" s="6"/>
      <c r="J389" s="6"/>
      <c r="K389" s="8"/>
      <c r="L389" s="8"/>
      <c r="M389" s="6"/>
      <c r="N389" s="9"/>
      <c r="O389" s="10"/>
      <c r="P389" s="20"/>
      <c r="Q389" s="20"/>
      <c r="R389" s="20"/>
      <c r="S389" s="1" t="s">
        <v>3830</v>
      </c>
      <c r="T389" s="21" t="str">
        <f t="shared" si="56"/>
        <v>ONGKOS KEMAS KOTAK NATURAL</v>
      </c>
      <c r="U389" s="18">
        <v>10</v>
      </c>
      <c r="V389" s="62">
        <f t="shared" si="63"/>
        <v>0</v>
      </c>
      <c r="W389" s="20"/>
      <c r="X389" s="20"/>
      <c r="Y389" s="20" t="str">
        <f t="shared" si="57"/>
        <v>PCS</v>
      </c>
    </row>
    <row r="390" spans="1:26">
      <c r="A390" s="4">
        <v>52</v>
      </c>
      <c r="B390" s="20" t="s">
        <v>1503</v>
      </c>
      <c r="C390" s="5" t="s">
        <v>45</v>
      </c>
      <c r="D390" s="6">
        <v>7</v>
      </c>
      <c r="E390" s="6">
        <v>0</v>
      </c>
      <c r="F390" s="6">
        <v>6</v>
      </c>
      <c r="G390" s="6"/>
      <c r="H390" s="6"/>
      <c r="I390" s="6"/>
      <c r="J390" s="6" t="s">
        <v>508</v>
      </c>
      <c r="K390" s="15">
        <f>L390</f>
        <v>0</v>
      </c>
      <c r="L390" s="15">
        <f>N390*Z390</f>
        <v>0</v>
      </c>
      <c r="M390" s="6" t="s">
        <v>508</v>
      </c>
      <c r="N390" s="9">
        <f>VLOOKUP(B390,tb_januari,9,FALSE)</f>
        <v>0</v>
      </c>
      <c r="O390" s="10" t="s">
        <v>506</v>
      </c>
      <c r="P390" s="20"/>
      <c r="Q390" s="20"/>
      <c r="R390" s="20"/>
      <c r="S390" s="1" t="s">
        <v>1243</v>
      </c>
      <c r="T390" s="21" t="str">
        <f t="shared" si="56"/>
        <v>DUPA 22 NATURAL NYOMAN</v>
      </c>
      <c r="U390" s="18">
        <v>0.2</v>
      </c>
      <c r="V390" s="62">
        <f>$K$390*U390</f>
        <v>0</v>
      </c>
      <c r="W390" s="20"/>
      <c r="X390" s="20"/>
      <c r="Y390" s="20" t="str">
        <f t="shared" si="57"/>
        <v>KG</v>
      </c>
      <c r="Z390" s="20">
        <v>100</v>
      </c>
    </row>
    <row r="391" spans="1:26" hidden="1">
      <c r="A391" s="4"/>
      <c r="B391" s="20"/>
      <c r="C391" s="5"/>
      <c r="D391" s="6"/>
      <c r="E391" s="6"/>
      <c r="F391" s="6"/>
      <c r="G391" s="6"/>
      <c r="H391" s="6"/>
      <c r="I391" s="6"/>
      <c r="J391" s="6"/>
      <c r="K391" s="8"/>
      <c r="L391" s="8"/>
      <c r="M391" s="6"/>
      <c r="N391" s="9"/>
      <c r="O391" s="10"/>
      <c r="P391" s="20"/>
      <c r="Q391" s="20"/>
      <c r="R391" s="20"/>
      <c r="S391" s="1" t="s">
        <v>1553</v>
      </c>
      <c r="T391" s="21" t="str">
        <f t="shared" si="56"/>
        <v>DUPLEK NATURAL NYOMAN AMPLOP 6,3X24</v>
      </c>
      <c r="U391" s="18">
        <v>10</v>
      </c>
      <c r="V391" s="62">
        <f>$K$390*U391</f>
        <v>0</v>
      </c>
      <c r="W391" s="20"/>
      <c r="X391" s="20"/>
      <c r="Y391" s="20" t="str">
        <f t="shared" si="57"/>
        <v>PCS</v>
      </c>
    </row>
    <row r="392" spans="1:26" hidden="1">
      <c r="A392" s="4"/>
      <c r="B392" s="20"/>
      <c r="C392" s="5"/>
      <c r="D392" s="6"/>
      <c r="E392" s="6"/>
      <c r="F392" s="6"/>
      <c r="G392" s="6"/>
      <c r="H392" s="6"/>
      <c r="I392" s="6"/>
      <c r="J392" s="6"/>
      <c r="K392" s="8"/>
      <c r="L392" s="8"/>
      <c r="M392" s="6"/>
      <c r="N392" s="9"/>
      <c r="O392" s="10"/>
      <c r="P392" s="20"/>
      <c r="Q392" s="20"/>
      <c r="R392" s="20"/>
      <c r="S392" s="1" t="s">
        <v>4408</v>
      </c>
      <c r="T392" s="21" t="str">
        <f t="shared" si="56"/>
        <v>PLASTIK 6 X 25</v>
      </c>
      <c r="U392" s="18">
        <v>10</v>
      </c>
      <c r="V392" s="62">
        <f t="shared" ref="V392:V394" si="64">$K$390*U392</f>
        <v>0</v>
      </c>
      <c r="W392" s="20"/>
      <c r="X392" s="20"/>
      <c r="Y392" s="20" t="str">
        <f t="shared" si="57"/>
        <v>PCS</v>
      </c>
    </row>
    <row r="393" spans="1:26" hidden="1">
      <c r="A393" s="4"/>
      <c r="B393" s="20"/>
      <c r="C393" s="5"/>
      <c r="D393" s="6"/>
      <c r="E393" s="6"/>
      <c r="F393" s="6"/>
      <c r="G393" s="6"/>
      <c r="H393" s="6"/>
      <c r="I393" s="6"/>
      <c r="J393" s="6"/>
      <c r="K393" s="8"/>
      <c r="L393" s="8"/>
      <c r="M393" s="6"/>
      <c r="N393" s="9"/>
      <c r="O393" s="10"/>
      <c r="P393" s="20"/>
      <c r="Q393" s="20"/>
      <c r="R393" s="20"/>
      <c r="S393" s="1" t="s">
        <v>614</v>
      </c>
      <c r="T393" s="21" t="str">
        <f t="shared" si="56"/>
        <v>PLASTIK 16 X 35</v>
      </c>
      <c r="U393" s="18">
        <v>1</v>
      </c>
      <c r="V393" s="62">
        <f t="shared" si="64"/>
        <v>0</v>
      </c>
      <c r="W393" s="20"/>
      <c r="X393" s="20"/>
      <c r="Y393" s="20" t="str">
        <f t="shared" si="57"/>
        <v>PCS</v>
      </c>
    </row>
    <row r="394" spans="1:26" hidden="1">
      <c r="A394" s="4"/>
      <c r="B394" s="20"/>
      <c r="C394" s="5"/>
      <c r="D394" s="6"/>
      <c r="E394" s="6"/>
      <c r="F394" s="6"/>
      <c r="G394" s="6"/>
      <c r="H394" s="6"/>
      <c r="I394" s="6"/>
      <c r="J394" s="6"/>
      <c r="K394" s="8"/>
      <c r="L394" s="8"/>
      <c r="M394" s="6"/>
      <c r="N394" s="9"/>
      <c r="O394" s="10"/>
      <c r="P394" s="20"/>
      <c r="Q394" s="20"/>
      <c r="R394" s="20"/>
      <c r="S394" s="1" t="s">
        <v>3830</v>
      </c>
      <c r="T394" s="21" t="str">
        <f t="shared" si="56"/>
        <v>ONGKOS KEMAS KOTAK NATURAL</v>
      </c>
      <c r="U394" s="18">
        <v>10</v>
      </c>
      <c r="V394" s="62">
        <f t="shared" si="64"/>
        <v>0</v>
      </c>
      <c r="W394" s="20"/>
      <c r="X394" s="20"/>
      <c r="Y394" s="20" t="str">
        <f t="shared" si="57"/>
        <v>PCS</v>
      </c>
    </row>
    <row r="395" spans="1:26" hidden="1">
      <c r="A395" s="4"/>
      <c r="B395" s="20"/>
      <c r="C395" s="5"/>
      <c r="D395" s="6"/>
      <c r="E395" s="6"/>
      <c r="F395" s="6"/>
      <c r="G395" s="6"/>
      <c r="H395" s="6"/>
      <c r="I395" s="6"/>
      <c r="J395" s="6"/>
      <c r="K395" s="8"/>
      <c r="L395" s="8"/>
      <c r="M395" s="6"/>
      <c r="N395" s="9"/>
      <c r="O395" s="10"/>
      <c r="P395" s="20"/>
      <c r="Q395" s="20"/>
      <c r="R395" s="20"/>
      <c r="S395" s="1" t="s">
        <v>4418</v>
      </c>
      <c r="T395" s="21" t="str">
        <f t="shared" si="56"/>
        <v>PLASTIK CEREMONY   6 X 25</v>
      </c>
      <c r="U395" s="18">
        <v>10</v>
      </c>
      <c r="V395" s="62">
        <f>$K$390*U395</f>
        <v>0</v>
      </c>
      <c r="W395" s="20"/>
      <c r="X395" s="20"/>
      <c r="Y395" s="20" t="str">
        <f t="shared" si="57"/>
        <v>PCS</v>
      </c>
    </row>
    <row r="396" spans="1:26">
      <c r="A396" s="4">
        <v>53</v>
      </c>
      <c r="B396" s="20" t="s">
        <v>1506</v>
      </c>
      <c r="C396" s="5" t="s">
        <v>46</v>
      </c>
      <c r="D396" s="6">
        <v>11</v>
      </c>
      <c r="E396" s="6">
        <v>0</v>
      </c>
      <c r="F396" s="6">
        <v>10</v>
      </c>
      <c r="G396" s="6"/>
      <c r="H396" s="6"/>
      <c r="I396" s="6"/>
      <c r="J396" s="6" t="s">
        <v>508</v>
      </c>
      <c r="K396" s="15">
        <f>L396</f>
        <v>0</v>
      </c>
      <c r="L396" s="15">
        <f>N396*Z396</f>
        <v>0</v>
      </c>
      <c r="M396" s="6" t="s">
        <v>508</v>
      </c>
      <c r="N396" s="9">
        <f>VLOOKUP(B396,tb_januari,9,FALSE)</f>
        <v>0</v>
      </c>
      <c r="O396" s="10" t="s">
        <v>506</v>
      </c>
      <c r="P396" s="20"/>
      <c r="Q396" s="20"/>
      <c r="R396" s="20"/>
      <c r="S396" s="1" t="s">
        <v>4418</v>
      </c>
      <c r="T396" s="21" t="str">
        <f t="shared" si="56"/>
        <v>PLASTIK CEREMONY   6 X 25</v>
      </c>
      <c r="U396" s="17">
        <v>10</v>
      </c>
      <c r="V396" s="62">
        <f>$K$396*U396</f>
        <v>0</v>
      </c>
      <c r="W396" s="20"/>
      <c r="X396" s="20"/>
      <c r="Y396" s="20" t="str">
        <f t="shared" si="57"/>
        <v>PCS</v>
      </c>
      <c r="Z396" s="20">
        <v>100</v>
      </c>
    </row>
    <row r="397" spans="1:26" hidden="1">
      <c r="A397" s="4"/>
      <c r="B397" s="20"/>
      <c r="C397" s="5"/>
      <c r="D397" s="6"/>
      <c r="E397" s="6"/>
      <c r="F397" s="6"/>
      <c r="G397" s="6"/>
      <c r="H397" s="6"/>
      <c r="I397" s="6"/>
      <c r="J397" s="6"/>
      <c r="K397" s="8"/>
      <c r="L397" s="8"/>
      <c r="M397" s="6"/>
      <c r="N397" s="9"/>
      <c r="O397" s="10"/>
      <c r="P397" s="20"/>
      <c r="Q397" s="20"/>
      <c r="R397" s="20"/>
      <c r="S397" s="1" t="s">
        <v>1555</v>
      </c>
      <c r="T397" s="21" t="str">
        <f t="shared" si="56"/>
        <v>DUPLEK NATURAL PUTU AMPLOP 6,3X24</v>
      </c>
      <c r="U397" s="17">
        <v>10</v>
      </c>
      <c r="V397" s="62">
        <f t="shared" ref="V397:V400" si="65">$K$396*U397</f>
        <v>0</v>
      </c>
      <c r="W397" s="20"/>
      <c r="X397" s="20"/>
      <c r="Y397" s="20" t="str">
        <f t="shared" si="57"/>
        <v>PCS</v>
      </c>
    </row>
    <row r="398" spans="1:26" hidden="1">
      <c r="A398" s="4"/>
      <c r="B398" s="20"/>
      <c r="C398" s="5"/>
      <c r="D398" s="6"/>
      <c r="E398" s="6"/>
      <c r="F398" s="6"/>
      <c r="G398" s="6"/>
      <c r="H398" s="6"/>
      <c r="I398" s="6"/>
      <c r="J398" s="6"/>
      <c r="K398" s="8"/>
      <c r="L398" s="8"/>
      <c r="M398" s="6"/>
      <c r="N398" s="9"/>
      <c r="O398" s="10"/>
      <c r="P398" s="20"/>
      <c r="Q398" s="20"/>
      <c r="R398" s="20"/>
      <c r="S398" s="1" t="s">
        <v>614</v>
      </c>
      <c r="T398" s="21" t="str">
        <f t="shared" si="56"/>
        <v>PLASTIK 16 X 35</v>
      </c>
      <c r="U398" s="17">
        <v>1</v>
      </c>
      <c r="V398" s="62">
        <f t="shared" si="65"/>
        <v>0</v>
      </c>
      <c r="W398" s="20"/>
      <c r="X398" s="20"/>
      <c r="Y398" s="20" t="str">
        <f t="shared" si="57"/>
        <v>PCS</v>
      </c>
    </row>
    <row r="399" spans="1:26" hidden="1">
      <c r="A399" s="4"/>
      <c r="B399" s="20"/>
      <c r="C399" s="5"/>
      <c r="D399" s="6"/>
      <c r="E399" s="6"/>
      <c r="F399" s="6"/>
      <c r="G399" s="6"/>
      <c r="H399" s="6"/>
      <c r="I399" s="6"/>
      <c r="J399" s="6"/>
      <c r="K399" s="8"/>
      <c r="L399" s="8"/>
      <c r="M399" s="6"/>
      <c r="N399" s="9"/>
      <c r="O399" s="10"/>
      <c r="P399" s="20"/>
      <c r="Q399" s="20"/>
      <c r="R399" s="20"/>
      <c r="S399" s="1" t="s">
        <v>1245</v>
      </c>
      <c r="T399" s="21" t="str">
        <f t="shared" si="56"/>
        <v>DUPA 22 NATURAL PUTU</v>
      </c>
      <c r="U399" s="17">
        <v>0.2</v>
      </c>
      <c r="V399" s="62">
        <f t="shared" si="65"/>
        <v>0</v>
      </c>
      <c r="W399" s="20"/>
      <c r="X399" s="20"/>
      <c r="Y399" s="20" t="str">
        <f t="shared" si="57"/>
        <v>KG</v>
      </c>
    </row>
    <row r="400" spans="1:26" hidden="1">
      <c r="A400" s="4"/>
      <c r="B400" s="20"/>
      <c r="C400" s="5"/>
      <c r="D400" s="6"/>
      <c r="E400" s="6"/>
      <c r="F400" s="6"/>
      <c r="G400" s="6"/>
      <c r="H400" s="6"/>
      <c r="I400" s="6"/>
      <c r="J400" s="6"/>
      <c r="K400" s="8"/>
      <c r="L400" s="8"/>
      <c r="M400" s="6"/>
      <c r="N400" s="9"/>
      <c r="O400" s="10"/>
      <c r="P400" s="20"/>
      <c r="Q400" s="20"/>
      <c r="R400" s="20"/>
      <c r="S400" s="1" t="s">
        <v>3830</v>
      </c>
      <c r="T400" s="21" t="str">
        <f t="shared" si="56"/>
        <v>ONGKOS KEMAS KOTAK NATURAL</v>
      </c>
      <c r="U400" s="17">
        <v>10</v>
      </c>
      <c r="V400" s="62">
        <f t="shared" si="65"/>
        <v>0</v>
      </c>
      <c r="W400" s="20"/>
      <c r="X400" s="20"/>
      <c r="Y400" s="20" t="str">
        <f t="shared" si="57"/>
        <v>PCS</v>
      </c>
    </row>
    <row r="401" spans="1:26">
      <c r="A401" s="4">
        <v>54</v>
      </c>
      <c r="B401" s="20" t="s">
        <v>1509</v>
      </c>
      <c r="C401" s="5" t="s">
        <v>47</v>
      </c>
      <c r="D401" s="6">
        <v>2</v>
      </c>
      <c r="E401" s="6">
        <v>0</v>
      </c>
      <c r="F401" s="6">
        <v>2</v>
      </c>
      <c r="G401" s="6"/>
      <c r="H401" s="6"/>
      <c r="I401" s="6"/>
      <c r="J401" s="6" t="s">
        <v>508</v>
      </c>
      <c r="K401" s="15">
        <f>L401</f>
        <v>0</v>
      </c>
      <c r="L401" s="15">
        <f>N401*Z401</f>
        <v>0</v>
      </c>
      <c r="M401" s="6" t="s">
        <v>508</v>
      </c>
      <c r="N401" s="9">
        <f>VLOOKUP(B401,tb_januari,9,FALSE)</f>
        <v>0</v>
      </c>
      <c r="O401" s="10" t="s">
        <v>506</v>
      </c>
      <c r="P401" s="20"/>
      <c r="Q401" s="20"/>
      <c r="R401" s="20"/>
      <c r="S401" s="1" t="s">
        <v>1557</v>
      </c>
      <c r="T401" s="21" t="str">
        <f t="shared" si="56"/>
        <v>DUPLEK NATURAL WAYAN AMPLOP 6,3X24</v>
      </c>
      <c r="U401" s="17">
        <v>10</v>
      </c>
      <c r="V401" s="62">
        <f>$K$401*U401</f>
        <v>0</v>
      </c>
      <c r="W401" s="20"/>
      <c r="X401" s="20"/>
      <c r="Y401" s="20" t="str">
        <f t="shared" si="57"/>
        <v>PCS</v>
      </c>
      <c r="Z401" s="20">
        <v>100</v>
      </c>
    </row>
    <row r="402" spans="1:26" hidden="1">
      <c r="A402" s="4"/>
      <c r="B402" s="20"/>
      <c r="C402" s="5"/>
      <c r="D402" s="6"/>
      <c r="E402" s="6"/>
      <c r="F402" s="6"/>
      <c r="G402" s="6"/>
      <c r="H402" s="6"/>
      <c r="I402" s="6"/>
      <c r="J402" s="6"/>
      <c r="K402" s="8"/>
      <c r="L402" s="8"/>
      <c r="M402" s="6"/>
      <c r="N402" s="9"/>
      <c r="O402" s="10"/>
      <c r="P402" s="20"/>
      <c r="Q402" s="20"/>
      <c r="R402" s="20"/>
      <c r="S402" s="1" t="s">
        <v>614</v>
      </c>
      <c r="T402" s="21" t="str">
        <f t="shared" si="56"/>
        <v>PLASTIK 16 X 35</v>
      </c>
      <c r="U402" s="17">
        <v>1</v>
      </c>
      <c r="V402" s="62">
        <f t="shared" ref="V402:V405" si="66">$K$401*U402</f>
        <v>0</v>
      </c>
      <c r="W402" s="20"/>
      <c r="X402" s="20"/>
      <c r="Y402" s="20" t="str">
        <f t="shared" si="57"/>
        <v>PCS</v>
      </c>
    </row>
    <row r="403" spans="1:26" hidden="1">
      <c r="A403" s="4"/>
      <c r="B403" s="20"/>
      <c r="C403" s="5"/>
      <c r="D403" s="6"/>
      <c r="E403" s="6"/>
      <c r="F403" s="6"/>
      <c r="G403" s="6"/>
      <c r="H403" s="6"/>
      <c r="I403" s="6"/>
      <c r="J403" s="6"/>
      <c r="K403" s="8"/>
      <c r="L403" s="8"/>
      <c r="M403" s="6"/>
      <c r="N403" s="9"/>
      <c r="O403" s="10"/>
      <c r="P403" s="20"/>
      <c r="Q403" s="20"/>
      <c r="R403" s="20"/>
      <c r="S403" s="1" t="s">
        <v>1247</v>
      </c>
      <c r="T403" s="21" t="str">
        <f t="shared" si="56"/>
        <v>DUPA 22 NATURAL WAYAN</v>
      </c>
      <c r="U403" s="17">
        <v>0.2</v>
      </c>
      <c r="V403" s="62">
        <f t="shared" si="66"/>
        <v>0</v>
      </c>
      <c r="W403" s="20"/>
      <c r="X403" s="20"/>
      <c r="Y403" s="20" t="str">
        <f t="shared" si="57"/>
        <v>KG</v>
      </c>
    </row>
    <row r="404" spans="1:26" hidden="1">
      <c r="A404" s="4"/>
      <c r="B404" s="20"/>
      <c r="C404" s="5"/>
      <c r="D404" s="6"/>
      <c r="E404" s="6"/>
      <c r="F404" s="6"/>
      <c r="G404" s="6"/>
      <c r="H404" s="6"/>
      <c r="I404" s="6"/>
      <c r="J404" s="6"/>
      <c r="K404" s="8"/>
      <c r="L404" s="8"/>
      <c r="M404" s="6"/>
      <c r="N404" s="9"/>
      <c r="O404" s="10"/>
      <c r="P404" s="20"/>
      <c r="Q404" s="20"/>
      <c r="R404" s="20"/>
      <c r="S404" s="1" t="s">
        <v>3830</v>
      </c>
      <c r="T404" s="21" t="str">
        <f t="shared" si="56"/>
        <v>ONGKOS KEMAS KOTAK NATURAL</v>
      </c>
      <c r="U404" s="17">
        <v>10</v>
      </c>
      <c r="V404" s="62">
        <f t="shared" si="66"/>
        <v>0</v>
      </c>
      <c r="W404" s="20"/>
      <c r="X404" s="20"/>
      <c r="Y404" s="20" t="str">
        <f t="shared" si="57"/>
        <v>PCS</v>
      </c>
    </row>
    <row r="405" spans="1:26" hidden="1">
      <c r="A405" s="4"/>
      <c r="B405" s="20"/>
      <c r="C405" s="5"/>
      <c r="D405" s="6"/>
      <c r="E405" s="6"/>
      <c r="F405" s="6"/>
      <c r="G405" s="6"/>
      <c r="H405" s="6"/>
      <c r="I405" s="6"/>
      <c r="J405" s="6"/>
      <c r="K405" s="8"/>
      <c r="L405" s="8"/>
      <c r="M405" s="6"/>
      <c r="N405" s="9"/>
      <c r="O405" s="10"/>
      <c r="P405" s="20"/>
      <c r="Q405" s="20"/>
      <c r="R405" s="20"/>
      <c r="S405" s="1" t="s">
        <v>4418</v>
      </c>
      <c r="T405" s="21" t="str">
        <f t="shared" si="56"/>
        <v>PLASTIK CEREMONY   6 X 25</v>
      </c>
      <c r="U405" s="17">
        <v>10</v>
      </c>
      <c r="V405" s="62">
        <f t="shared" si="66"/>
        <v>0</v>
      </c>
      <c r="W405" s="20"/>
      <c r="X405" s="20"/>
      <c r="Y405" s="20" t="str">
        <f t="shared" si="57"/>
        <v>PCS</v>
      </c>
    </row>
    <row r="406" spans="1:26">
      <c r="A406" s="4">
        <v>55</v>
      </c>
      <c r="B406" s="20" t="s">
        <v>1514</v>
      </c>
      <c r="C406" s="5" t="s">
        <v>48</v>
      </c>
      <c r="D406" s="6">
        <v>202</v>
      </c>
      <c r="E406" s="6">
        <f>D406/30</f>
        <v>6.7333333333333334</v>
      </c>
      <c r="F406" s="6">
        <v>201</v>
      </c>
      <c r="G406" s="6">
        <v>1</v>
      </c>
      <c r="H406" s="6">
        <v>259</v>
      </c>
      <c r="I406" s="6">
        <v>1</v>
      </c>
      <c r="J406" s="6" t="s">
        <v>509</v>
      </c>
      <c r="K406" s="15">
        <f>L406</f>
        <v>175</v>
      </c>
      <c r="L406" s="15">
        <f>N406*Z406</f>
        <v>175</v>
      </c>
      <c r="M406" s="6" t="s">
        <v>509</v>
      </c>
      <c r="N406" s="9">
        <f>VLOOKUP(B406,tb_januari,9,FALSE)</f>
        <v>7</v>
      </c>
      <c r="O406" s="10" t="s">
        <v>506</v>
      </c>
      <c r="P406" s="20"/>
      <c r="Q406" s="20"/>
      <c r="R406" s="20"/>
      <c r="S406" s="20" t="s">
        <v>1559</v>
      </c>
      <c r="T406" s="21" t="str">
        <f t="shared" ref="T406:T469" si="67">VLOOKUP(S406,db_barang,2,FALSE)</f>
        <v>DUPLEK PASUPATI A. DEWA AMPLOP 6,5X29,5</v>
      </c>
      <c r="U406" s="17">
        <v>12</v>
      </c>
      <c r="V406" s="62">
        <f>$K$406*U406</f>
        <v>2100</v>
      </c>
      <c r="W406" s="20"/>
      <c r="X406" s="20"/>
      <c r="Y406" s="20" t="str">
        <f t="shared" ref="Y406:Y469" si="68">VLOOKUP(S406,db_barang,3,FALSE)</f>
        <v>PCS</v>
      </c>
      <c r="Z406" s="20">
        <v>25</v>
      </c>
    </row>
    <row r="407" spans="1:26" hidden="1">
      <c r="A407" s="4"/>
      <c r="B407" s="4"/>
      <c r="C407" s="5"/>
      <c r="D407" s="6"/>
      <c r="E407" s="6"/>
      <c r="F407" s="6"/>
      <c r="G407" s="6"/>
      <c r="H407" s="6"/>
      <c r="I407" s="6"/>
      <c r="J407" s="6"/>
      <c r="K407" s="8"/>
      <c r="L407" s="8"/>
      <c r="M407" s="6"/>
      <c r="N407" s="9"/>
      <c r="O407" s="10"/>
      <c r="P407" s="20"/>
      <c r="Q407" s="20"/>
      <c r="R407" s="20"/>
      <c r="S407" s="20" t="s">
        <v>1560</v>
      </c>
      <c r="T407" s="21" t="str">
        <f t="shared" si="67"/>
        <v>DUPLEK PASUPATI A. DEWA K. LUAR 7,3X10X33</v>
      </c>
      <c r="U407" s="17">
        <v>1</v>
      </c>
      <c r="V407" s="62">
        <f t="shared" ref="V407:V411" si="69">$K$406*U407</f>
        <v>175</v>
      </c>
      <c r="W407" s="20"/>
      <c r="X407" s="20"/>
      <c r="Y407" s="20" t="str">
        <f t="shared" si="68"/>
        <v>PCS</v>
      </c>
    </row>
    <row r="408" spans="1:26" hidden="1">
      <c r="A408" s="4"/>
      <c r="B408" s="4"/>
      <c r="C408" s="5"/>
      <c r="D408" s="6"/>
      <c r="E408" s="6"/>
      <c r="F408" s="6"/>
      <c r="G408" s="6"/>
      <c r="H408" s="6"/>
      <c r="I408" s="6"/>
      <c r="J408" s="6"/>
      <c r="K408" s="8"/>
      <c r="L408" s="8"/>
      <c r="M408" s="6"/>
      <c r="N408" s="9"/>
      <c r="O408" s="10"/>
      <c r="P408" s="20"/>
      <c r="Q408" s="20"/>
      <c r="R408" s="20"/>
      <c r="S408" s="20" t="s">
        <v>4418</v>
      </c>
      <c r="T408" s="21" t="str">
        <f t="shared" si="67"/>
        <v>PLASTIK CEREMONY   6 X 25</v>
      </c>
      <c r="U408" s="17">
        <v>12</v>
      </c>
      <c r="V408" s="62">
        <f t="shared" si="69"/>
        <v>2100</v>
      </c>
      <c r="W408" s="20"/>
      <c r="X408" s="20"/>
      <c r="Y408" s="20" t="str">
        <f t="shared" si="68"/>
        <v>PCS</v>
      </c>
    </row>
    <row r="409" spans="1:26" hidden="1">
      <c r="A409" s="4"/>
      <c r="B409" s="4"/>
      <c r="C409" s="5"/>
      <c r="D409" s="6"/>
      <c r="E409" s="6"/>
      <c r="F409" s="6"/>
      <c r="G409" s="6"/>
      <c r="H409" s="6"/>
      <c r="I409" s="6"/>
      <c r="J409" s="6"/>
      <c r="K409" s="8"/>
      <c r="L409" s="8"/>
      <c r="M409" s="6"/>
      <c r="N409" s="9"/>
      <c r="O409" s="10"/>
      <c r="P409" s="20"/>
      <c r="Q409" s="20"/>
      <c r="R409" s="20"/>
      <c r="S409" s="20" t="s">
        <v>1374</v>
      </c>
      <c r="T409" s="21" t="str">
        <f t="shared" si="67"/>
        <v>DUPA 28 PASUPATI HITAM 3.5</v>
      </c>
      <c r="U409" s="17">
        <v>0.218</v>
      </c>
      <c r="V409" s="62">
        <f t="shared" si="69"/>
        <v>38.15</v>
      </c>
      <c r="W409" s="20"/>
      <c r="X409" s="20"/>
      <c r="Y409" s="20" t="str">
        <f t="shared" si="68"/>
        <v>KG</v>
      </c>
    </row>
    <row r="410" spans="1:26" hidden="1">
      <c r="A410" s="4"/>
      <c r="B410" s="4"/>
      <c r="C410" s="5"/>
      <c r="D410" s="6"/>
      <c r="E410" s="6"/>
      <c r="F410" s="6"/>
      <c r="G410" s="6"/>
      <c r="H410" s="6"/>
      <c r="I410" s="6"/>
      <c r="J410" s="6"/>
      <c r="K410" s="8"/>
      <c r="L410" s="8"/>
      <c r="M410" s="6"/>
      <c r="N410" s="9"/>
      <c r="O410" s="10"/>
      <c r="P410" s="20"/>
      <c r="Q410" s="20"/>
      <c r="R410" s="20"/>
      <c r="S410" s="20" t="s">
        <v>3832</v>
      </c>
      <c r="T410" s="21" t="str">
        <f t="shared" si="67"/>
        <v>ONGKOS KEMAS KOTAK PASUPATI</v>
      </c>
      <c r="U410" s="17">
        <v>12</v>
      </c>
      <c r="V410" s="62">
        <f t="shared" si="69"/>
        <v>2100</v>
      </c>
      <c r="W410" s="20"/>
      <c r="X410" s="20"/>
      <c r="Y410" s="20" t="str">
        <f t="shared" si="68"/>
        <v>PCS</v>
      </c>
    </row>
    <row r="411" spans="1:26" hidden="1">
      <c r="A411" s="4"/>
      <c r="B411" s="4"/>
      <c r="C411" s="5"/>
      <c r="D411" s="6"/>
      <c r="E411" s="6"/>
      <c r="F411" s="6"/>
      <c r="G411" s="6"/>
      <c r="H411" s="6"/>
      <c r="I411" s="6"/>
      <c r="J411" s="6"/>
      <c r="K411" s="8"/>
      <c r="L411" s="8"/>
      <c r="M411" s="6"/>
      <c r="N411" s="9"/>
      <c r="O411" s="10"/>
      <c r="P411" s="20"/>
      <c r="Q411" s="20"/>
      <c r="R411" s="20"/>
      <c r="S411" s="20" t="s">
        <v>3876</v>
      </c>
      <c r="T411" s="21" t="str">
        <f t="shared" si="67"/>
        <v>ONGKOS PASUPATI PER KOTAK</v>
      </c>
      <c r="U411" s="17">
        <v>1</v>
      </c>
      <c r="V411" s="62">
        <f t="shared" si="69"/>
        <v>175</v>
      </c>
      <c r="W411" s="20"/>
      <c r="X411" s="20"/>
      <c r="Y411" s="20" t="str">
        <f t="shared" si="68"/>
        <v>BOX</v>
      </c>
    </row>
    <row r="412" spans="1:26">
      <c r="A412" s="4">
        <v>56</v>
      </c>
      <c r="B412" s="20" t="s">
        <v>1516</v>
      </c>
      <c r="C412" s="5" t="s">
        <v>49</v>
      </c>
      <c r="D412" s="6">
        <v>137</v>
      </c>
      <c r="E412" s="6">
        <f>D412/30</f>
        <v>4.5666666666666664</v>
      </c>
      <c r="F412" s="6">
        <v>207</v>
      </c>
      <c r="G412" s="6">
        <v>1</v>
      </c>
      <c r="H412" s="6">
        <v>218</v>
      </c>
      <c r="I412" s="6">
        <v>1</v>
      </c>
      <c r="J412" s="6" t="s">
        <v>509</v>
      </c>
      <c r="K412" s="15">
        <f>L412</f>
        <v>200</v>
      </c>
      <c r="L412" s="15">
        <f>N412*Z412</f>
        <v>200</v>
      </c>
      <c r="M412" s="6" t="s">
        <v>509</v>
      </c>
      <c r="N412" s="9">
        <f>VLOOKUP(B412,tb_januari,9,FALSE)</f>
        <v>8</v>
      </c>
      <c r="O412" s="10" t="s">
        <v>506</v>
      </c>
      <c r="P412" s="20"/>
      <c r="Q412" s="20"/>
      <c r="R412" s="20"/>
      <c r="S412" s="20" t="s">
        <v>1561</v>
      </c>
      <c r="T412" s="21" t="str">
        <f t="shared" si="67"/>
        <v>DUPLEK PASUPATI S. KENCANA AMPLOP 6,5X29,5</v>
      </c>
      <c r="U412" s="17">
        <v>12</v>
      </c>
      <c r="V412" s="62">
        <f>$K$412*U412</f>
        <v>2400</v>
      </c>
      <c r="W412" s="20"/>
      <c r="X412" s="20"/>
      <c r="Y412" s="20" t="str">
        <f t="shared" si="68"/>
        <v>PCS</v>
      </c>
      <c r="Z412" s="20">
        <v>25</v>
      </c>
    </row>
    <row r="413" spans="1:26" hidden="1">
      <c r="A413" s="4"/>
      <c r="B413" s="4"/>
      <c r="C413" s="5"/>
      <c r="D413" s="6"/>
      <c r="E413" s="6"/>
      <c r="F413" s="6"/>
      <c r="G413" s="6"/>
      <c r="H413" s="6"/>
      <c r="I413" s="6"/>
      <c r="J413" s="6"/>
      <c r="K413" s="8"/>
      <c r="L413" s="8"/>
      <c r="M413" s="6"/>
      <c r="N413" s="9"/>
      <c r="O413" s="10"/>
      <c r="P413" s="20"/>
      <c r="Q413" s="20"/>
      <c r="R413" s="20"/>
      <c r="S413" s="20" t="s">
        <v>4418</v>
      </c>
      <c r="T413" s="21" t="str">
        <f t="shared" si="67"/>
        <v>PLASTIK CEREMONY   6 X 25</v>
      </c>
      <c r="U413" s="17">
        <v>12</v>
      </c>
      <c r="V413" s="62">
        <f t="shared" ref="V413:V417" si="70">$K$412*U413</f>
        <v>2400</v>
      </c>
      <c r="W413" s="20"/>
      <c r="X413" s="20"/>
      <c r="Y413" s="20" t="str">
        <f t="shared" si="68"/>
        <v>PCS</v>
      </c>
    </row>
    <row r="414" spans="1:26" hidden="1">
      <c r="A414" s="4"/>
      <c r="B414" s="4"/>
      <c r="C414" s="5"/>
      <c r="D414" s="6"/>
      <c r="E414" s="6"/>
      <c r="F414" s="6"/>
      <c r="G414" s="6"/>
      <c r="H414" s="6"/>
      <c r="I414" s="6"/>
      <c r="J414" s="6"/>
      <c r="K414" s="8"/>
      <c r="L414" s="8"/>
      <c r="M414" s="6"/>
      <c r="N414" s="9"/>
      <c r="O414" s="10"/>
      <c r="P414" s="20"/>
      <c r="Q414" s="20"/>
      <c r="R414" s="20"/>
      <c r="S414" s="20" t="s">
        <v>1376</v>
      </c>
      <c r="T414" s="21" t="str">
        <f t="shared" si="67"/>
        <v>DUPA 28 PASUPATI MERAH 3.5</v>
      </c>
      <c r="U414" s="17">
        <v>0.218</v>
      </c>
      <c r="V414" s="62">
        <f t="shared" si="70"/>
        <v>43.6</v>
      </c>
      <c r="W414" s="20"/>
      <c r="X414" s="20"/>
      <c r="Y414" s="20" t="str">
        <f t="shared" si="68"/>
        <v>KG</v>
      </c>
    </row>
    <row r="415" spans="1:26" hidden="1">
      <c r="A415" s="4"/>
      <c r="B415" s="4"/>
      <c r="C415" s="5"/>
      <c r="D415" s="6"/>
      <c r="E415" s="6"/>
      <c r="F415" s="6"/>
      <c r="G415" s="6"/>
      <c r="H415" s="6"/>
      <c r="I415" s="6"/>
      <c r="J415" s="6"/>
      <c r="K415" s="8"/>
      <c r="L415" s="8"/>
      <c r="M415" s="6"/>
      <c r="N415" s="9"/>
      <c r="O415" s="10"/>
      <c r="P415" s="20"/>
      <c r="Q415" s="20"/>
      <c r="R415" s="20"/>
      <c r="S415" s="20" t="s">
        <v>3832</v>
      </c>
      <c r="T415" s="21" t="str">
        <f t="shared" si="67"/>
        <v>ONGKOS KEMAS KOTAK PASUPATI</v>
      </c>
      <c r="U415" s="17">
        <v>12</v>
      </c>
      <c r="V415" s="62">
        <f t="shared" si="70"/>
        <v>2400</v>
      </c>
      <c r="W415" s="20"/>
      <c r="X415" s="20"/>
      <c r="Y415" s="20" t="str">
        <f t="shared" si="68"/>
        <v>PCS</v>
      </c>
    </row>
    <row r="416" spans="1:26" hidden="1">
      <c r="A416" s="4"/>
      <c r="B416" s="4"/>
      <c r="C416" s="5"/>
      <c r="D416" s="6"/>
      <c r="E416" s="6"/>
      <c r="F416" s="6"/>
      <c r="G416" s="6"/>
      <c r="H416" s="6"/>
      <c r="I416" s="6"/>
      <c r="J416" s="6"/>
      <c r="K416" s="8"/>
      <c r="L416" s="8"/>
      <c r="M416" s="6"/>
      <c r="N416" s="9"/>
      <c r="O416" s="10"/>
      <c r="P416" s="20"/>
      <c r="Q416" s="20"/>
      <c r="R416" s="20"/>
      <c r="S416" s="20" t="s">
        <v>3876</v>
      </c>
      <c r="T416" s="21" t="str">
        <f t="shared" si="67"/>
        <v>ONGKOS PASUPATI PER KOTAK</v>
      </c>
      <c r="U416" s="17">
        <v>1</v>
      </c>
      <c r="V416" s="62">
        <f t="shared" si="70"/>
        <v>200</v>
      </c>
      <c r="W416" s="20"/>
      <c r="X416" s="20"/>
      <c r="Y416" s="20" t="str">
        <f t="shared" si="68"/>
        <v>BOX</v>
      </c>
    </row>
    <row r="417" spans="1:26" hidden="1">
      <c r="A417" s="4"/>
      <c r="B417" s="4"/>
      <c r="C417" s="5"/>
      <c r="D417" s="6"/>
      <c r="E417" s="6"/>
      <c r="F417" s="6"/>
      <c r="G417" s="6"/>
      <c r="H417" s="6"/>
      <c r="I417" s="6"/>
      <c r="J417" s="6"/>
      <c r="K417" s="8"/>
      <c r="L417" s="8"/>
      <c r="M417" s="6"/>
      <c r="N417" s="9"/>
      <c r="O417" s="10"/>
      <c r="P417" s="20"/>
      <c r="Q417" s="20"/>
      <c r="R417" s="20"/>
      <c r="S417" s="20" t="s">
        <v>1562</v>
      </c>
      <c r="T417" s="21" t="str">
        <f t="shared" si="67"/>
        <v>DUPLEK PASUPATI S. KENCANA K. LUAR 7,3X10X33</v>
      </c>
      <c r="U417" s="17">
        <v>1</v>
      </c>
      <c r="V417" s="62">
        <f t="shared" si="70"/>
        <v>200</v>
      </c>
      <c r="W417" s="20"/>
      <c r="X417" s="20"/>
      <c r="Y417" s="20" t="str">
        <f t="shared" si="68"/>
        <v>PCS</v>
      </c>
    </row>
    <row r="418" spans="1:26">
      <c r="A418" s="4">
        <v>57</v>
      </c>
      <c r="B418" s="20" t="s">
        <v>1599</v>
      </c>
      <c r="C418" s="5" t="s">
        <v>456</v>
      </c>
      <c r="D418" s="6">
        <v>3</v>
      </c>
      <c r="E418" s="6">
        <f>D418/100</f>
        <v>0.03</v>
      </c>
      <c r="F418" s="6"/>
      <c r="G418" s="6"/>
      <c r="H418" s="6">
        <v>2</v>
      </c>
      <c r="I418" s="6">
        <v>1</v>
      </c>
      <c r="J418" s="6" t="s">
        <v>510</v>
      </c>
      <c r="K418" s="15">
        <f>L418</f>
        <v>300</v>
      </c>
      <c r="L418" s="15">
        <f>N418*Z418</f>
        <v>300</v>
      </c>
      <c r="M418" s="6" t="s">
        <v>510</v>
      </c>
      <c r="N418" s="9">
        <f>VLOOKUP(B418,tb_januari,9,FALSE)</f>
        <v>3</v>
      </c>
      <c r="O418" s="10" t="s">
        <v>506</v>
      </c>
      <c r="P418" s="22">
        <v>51</v>
      </c>
      <c r="Q418" s="22" t="s">
        <v>516</v>
      </c>
      <c r="R418" s="20" t="s">
        <v>519</v>
      </c>
      <c r="S418" s="20" t="s">
        <v>1203</v>
      </c>
      <c r="T418" s="21" t="str">
        <f t="shared" si="67"/>
        <v>DUPA 22 ATP PEKAT 3.2 RKN</v>
      </c>
      <c r="U418" s="17">
        <v>0.18</v>
      </c>
      <c r="V418" s="62">
        <f>$K$418*U418</f>
        <v>54</v>
      </c>
      <c r="W418" s="20" t="s">
        <v>521</v>
      </c>
      <c r="X418" s="20"/>
      <c r="Y418" s="20" t="str">
        <f t="shared" si="68"/>
        <v>KG</v>
      </c>
      <c r="Z418" s="20">
        <v>100</v>
      </c>
    </row>
    <row r="419" spans="1:26" hidden="1">
      <c r="A419" s="4"/>
      <c r="B419" s="4"/>
      <c r="C419" s="5"/>
      <c r="D419" s="6"/>
      <c r="E419" s="6"/>
      <c r="F419" s="6"/>
      <c r="G419" s="6"/>
      <c r="H419" s="6"/>
      <c r="I419" s="6"/>
      <c r="J419" s="6"/>
      <c r="K419" s="8"/>
      <c r="L419" s="8"/>
      <c r="M419" s="6"/>
      <c r="N419" s="9"/>
      <c r="O419" s="10"/>
      <c r="P419" s="22"/>
      <c r="Q419" s="22"/>
      <c r="R419" s="20"/>
      <c r="S419" s="20" t="s">
        <v>1690</v>
      </c>
      <c r="T419" s="21" t="str">
        <f t="shared" si="67"/>
        <v>FLAYER ABHIKYA 5,5 X 15,5</v>
      </c>
      <c r="U419" s="17">
        <v>10</v>
      </c>
      <c r="V419" s="62">
        <f t="shared" ref="V419:V425" si="71">$K$418*U419</f>
        <v>3000</v>
      </c>
      <c r="W419" s="20"/>
      <c r="X419" s="20"/>
      <c r="Y419" s="20" t="str">
        <f t="shared" si="68"/>
        <v>PCS</v>
      </c>
    </row>
    <row r="420" spans="1:26" hidden="1">
      <c r="A420" s="4"/>
      <c r="B420" s="4"/>
      <c r="C420" s="5"/>
      <c r="D420" s="6"/>
      <c r="E420" s="6"/>
      <c r="F420" s="6"/>
      <c r="G420" s="6"/>
      <c r="H420" s="6"/>
      <c r="I420" s="6"/>
      <c r="J420" s="6"/>
      <c r="K420" s="8"/>
      <c r="L420" s="8"/>
      <c r="M420" s="6"/>
      <c r="N420" s="9"/>
      <c r="O420" s="10"/>
      <c r="P420" s="22"/>
      <c r="Q420" s="22"/>
      <c r="R420" s="20"/>
      <c r="S420" s="20" t="s">
        <v>4154</v>
      </c>
      <c r="T420" s="21" t="str">
        <f t="shared" si="67"/>
        <v>OP NON FUL AROMA EK ABHIKYA EKO</v>
      </c>
      <c r="U420" s="17">
        <v>5.0499999999999998E-3</v>
      </c>
      <c r="V420" s="62">
        <f t="shared" si="71"/>
        <v>1.5149999999999999</v>
      </c>
      <c r="W420" s="20"/>
      <c r="X420" s="20"/>
      <c r="Y420" s="20" t="str">
        <f t="shared" si="68"/>
        <v>KG</v>
      </c>
    </row>
    <row r="421" spans="1:26" hidden="1">
      <c r="A421" s="4"/>
      <c r="B421" s="4"/>
      <c r="C421" s="5"/>
      <c r="D421" s="6"/>
      <c r="E421" s="6"/>
      <c r="F421" s="6"/>
      <c r="G421" s="6"/>
      <c r="H421" s="6"/>
      <c r="I421" s="6"/>
      <c r="J421" s="6"/>
      <c r="K421" s="8"/>
      <c r="L421" s="8"/>
      <c r="M421" s="6"/>
      <c r="N421" s="9"/>
      <c r="O421" s="10"/>
      <c r="P421" s="22"/>
      <c r="Q421" s="22"/>
      <c r="R421" s="20"/>
      <c r="S421" s="20" t="s">
        <v>988</v>
      </c>
      <c r="T421" s="21" t="str">
        <f t="shared" si="67"/>
        <v xml:space="preserve">ATP </v>
      </c>
      <c r="U421" s="17">
        <v>1</v>
      </c>
      <c r="V421" s="62">
        <f t="shared" si="71"/>
        <v>300</v>
      </c>
      <c r="W421" s="20"/>
      <c r="X421" s="20"/>
      <c r="Y421" s="20" t="str">
        <f t="shared" si="68"/>
        <v>PCS</v>
      </c>
    </row>
    <row r="422" spans="1:26" hidden="1">
      <c r="A422" s="4"/>
      <c r="B422" s="4"/>
      <c r="C422" s="5"/>
      <c r="D422" s="6"/>
      <c r="E422" s="6"/>
      <c r="F422" s="6"/>
      <c r="G422" s="6"/>
      <c r="H422" s="6"/>
      <c r="I422" s="6"/>
      <c r="J422" s="6"/>
      <c r="K422" s="8"/>
      <c r="L422" s="8"/>
      <c r="M422" s="6"/>
      <c r="N422" s="9"/>
      <c r="O422" s="10"/>
      <c r="P422" s="22"/>
      <c r="Q422" s="22"/>
      <c r="R422" s="20"/>
      <c r="S422" s="20" t="s">
        <v>4408</v>
      </c>
      <c r="T422" s="21" t="str">
        <f t="shared" si="67"/>
        <v>PLASTIK 6 X 25</v>
      </c>
      <c r="U422" s="17">
        <v>10</v>
      </c>
      <c r="V422" s="62">
        <f t="shared" si="71"/>
        <v>3000</v>
      </c>
      <c r="W422" s="20"/>
      <c r="X422" s="20"/>
      <c r="Y422" s="20" t="str">
        <f t="shared" si="68"/>
        <v>PCS</v>
      </c>
    </row>
    <row r="423" spans="1:26" hidden="1">
      <c r="A423" s="4"/>
      <c r="B423" s="4"/>
      <c r="C423" s="5"/>
      <c r="D423" s="6"/>
      <c r="E423" s="6"/>
      <c r="F423" s="6"/>
      <c r="G423" s="6"/>
      <c r="H423" s="6"/>
      <c r="I423" s="6"/>
      <c r="J423" s="6"/>
      <c r="K423" s="8"/>
      <c r="L423" s="8"/>
      <c r="M423" s="6"/>
      <c r="N423" s="9"/>
      <c r="O423" s="10"/>
      <c r="P423" s="22"/>
      <c r="Q423" s="22"/>
      <c r="R423" s="20"/>
      <c r="S423" s="20" t="s">
        <v>4365</v>
      </c>
      <c r="T423" s="21" t="str">
        <f t="shared" si="67"/>
        <v>PLASTIK 14 X 35</v>
      </c>
      <c r="U423" s="17">
        <v>1</v>
      </c>
      <c r="V423" s="62">
        <f t="shared" si="71"/>
        <v>300</v>
      </c>
      <c r="W423" s="20"/>
      <c r="X423" s="20"/>
      <c r="Y423" s="20" t="str">
        <f t="shared" si="68"/>
        <v>PCS</v>
      </c>
    </row>
    <row r="424" spans="1:26" hidden="1">
      <c r="A424" s="4"/>
      <c r="B424" s="4"/>
      <c r="C424" s="5"/>
      <c r="D424" s="6"/>
      <c r="E424" s="6"/>
      <c r="F424" s="6"/>
      <c r="G424" s="6"/>
      <c r="H424" s="6"/>
      <c r="I424" s="6"/>
      <c r="J424" s="6"/>
      <c r="K424" s="8"/>
      <c r="L424" s="8"/>
      <c r="M424" s="6"/>
      <c r="N424" s="9"/>
      <c r="O424" s="10"/>
      <c r="P424" s="22"/>
      <c r="Q424" s="22"/>
      <c r="R424" s="20"/>
      <c r="S424" s="20" t="s">
        <v>3749</v>
      </c>
      <c r="T424" s="21" t="str">
        <f t="shared" si="67"/>
        <v>ONGKOS CELUP PEPEL EKONOMIS</v>
      </c>
      <c r="U424" s="17">
        <v>10</v>
      </c>
      <c r="V424" s="62">
        <f t="shared" si="71"/>
        <v>3000</v>
      </c>
      <c r="W424" s="20"/>
      <c r="X424" s="20"/>
      <c r="Y424" s="20" t="str">
        <f t="shared" si="68"/>
        <v>PCS</v>
      </c>
    </row>
    <row r="425" spans="1:26" hidden="1">
      <c r="A425" s="4"/>
      <c r="B425" s="4"/>
      <c r="C425" s="5"/>
      <c r="D425" s="6"/>
      <c r="E425" s="6"/>
      <c r="F425" s="6"/>
      <c r="G425" s="6"/>
      <c r="H425" s="6"/>
      <c r="I425" s="6"/>
      <c r="J425" s="6"/>
      <c r="K425" s="8"/>
      <c r="L425" s="8"/>
      <c r="M425" s="6"/>
      <c r="N425" s="9"/>
      <c r="O425" s="10"/>
      <c r="P425" s="22"/>
      <c r="Q425" s="22"/>
      <c r="R425" s="20"/>
      <c r="S425" s="20" t="s">
        <v>3851</v>
      </c>
      <c r="T425" s="21" t="str">
        <f t="shared" si="67"/>
        <v>ONGKOS KEMAS PEPEL EKONOMIS</v>
      </c>
      <c r="U425" s="17">
        <v>10</v>
      </c>
      <c r="V425" s="62">
        <f t="shared" si="71"/>
        <v>3000</v>
      </c>
      <c r="W425" s="20"/>
      <c r="X425" s="20"/>
      <c r="Y425" s="20" t="str">
        <f t="shared" si="68"/>
        <v>PCS</v>
      </c>
    </row>
    <row r="426" spans="1:26">
      <c r="A426" s="4">
        <v>58</v>
      </c>
      <c r="B426" s="20" t="s">
        <v>1604</v>
      </c>
      <c r="C426" s="5" t="s">
        <v>485</v>
      </c>
      <c r="D426" s="6"/>
      <c r="E426" s="6">
        <f>D426/100</f>
        <v>0</v>
      </c>
      <c r="F426" s="6"/>
      <c r="G426" s="6"/>
      <c r="H426" s="6">
        <v>150</v>
      </c>
      <c r="I426" s="6">
        <v>1</v>
      </c>
      <c r="J426" s="6" t="s">
        <v>510</v>
      </c>
      <c r="K426" s="15">
        <f>L426</f>
        <v>300</v>
      </c>
      <c r="L426" s="15">
        <f>N426*Z426</f>
        <v>300</v>
      </c>
      <c r="M426" s="6" t="s">
        <v>510</v>
      </c>
      <c r="N426" s="9">
        <f>VLOOKUP(B426,tb_januari,9,FALSE)</f>
        <v>3</v>
      </c>
      <c r="O426" s="10" t="s">
        <v>506</v>
      </c>
      <c r="P426" s="22">
        <v>51</v>
      </c>
      <c r="Q426" s="22" t="s">
        <v>516</v>
      </c>
      <c r="R426" s="20" t="s">
        <v>519</v>
      </c>
      <c r="S426" s="20" t="s">
        <v>1203</v>
      </c>
      <c r="T426" s="21" t="str">
        <f t="shared" si="67"/>
        <v>DUPA 22 ATP PEKAT 3.2 RKN</v>
      </c>
      <c r="U426" s="17">
        <v>0.18</v>
      </c>
      <c r="V426" s="62">
        <f>$K$426*U426</f>
        <v>54</v>
      </c>
      <c r="W426" s="20" t="s">
        <v>522</v>
      </c>
      <c r="X426" s="20"/>
      <c r="Y426" s="20" t="str">
        <f t="shared" si="68"/>
        <v>KG</v>
      </c>
      <c r="Z426" s="20">
        <v>100</v>
      </c>
    </row>
    <row r="427" spans="1:26" hidden="1">
      <c r="A427" s="4"/>
      <c r="B427" s="4"/>
      <c r="C427" s="5"/>
      <c r="D427" s="6"/>
      <c r="E427" s="6"/>
      <c r="F427" s="6"/>
      <c r="G427" s="6"/>
      <c r="H427" s="6"/>
      <c r="I427" s="6"/>
      <c r="J427" s="6"/>
      <c r="K427" s="8"/>
      <c r="L427" s="8"/>
      <c r="M427" s="6"/>
      <c r="N427" s="9"/>
      <c r="O427" s="10"/>
      <c r="P427" s="22"/>
      <c r="Q427" s="22"/>
      <c r="R427" s="20"/>
      <c r="S427" s="20" t="s">
        <v>1680</v>
      </c>
      <c r="T427" s="21" t="str">
        <f t="shared" si="67"/>
        <v>FLAYER A.TERAPY 5,5 X 15,5</v>
      </c>
      <c r="U427" s="17">
        <v>10</v>
      </c>
      <c r="V427" s="62">
        <f t="shared" ref="V427:V433" si="72">$K$426*U427</f>
        <v>3000</v>
      </c>
      <c r="W427" s="20"/>
      <c r="X427" s="20"/>
      <c r="Y427" s="20" t="str">
        <f t="shared" si="68"/>
        <v>PCS</v>
      </c>
    </row>
    <row r="428" spans="1:26" hidden="1">
      <c r="A428" s="4"/>
      <c r="B428" s="4"/>
      <c r="C428" s="5"/>
      <c r="D428" s="6"/>
      <c r="E428" s="6"/>
      <c r="F428" s="6"/>
      <c r="G428" s="6"/>
      <c r="H428" s="6"/>
      <c r="I428" s="6"/>
      <c r="J428" s="6"/>
      <c r="K428" s="8"/>
      <c r="L428" s="8"/>
      <c r="M428" s="6"/>
      <c r="N428" s="9"/>
      <c r="O428" s="10"/>
      <c r="P428" s="22"/>
      <c r="Q428" s="22"/>
      <c r="R428" s="20"/>
      <c r="S428" s="20" t="s">
        <v>4152</v>
      </c>
      <c r="T428" s="21" t="str">
        <f t="shared" si="67"/>
        <v>OP NON FUL AROMA EK A. TERAPY EKO</v>
      </c>
      <c r="U428" s="17">
        <v>5.0499999999999998E-3</v>
      </c>
      <c r="V428" s="62">
        <f t="shared" si="72"/>
        <v>1.5149999999999999</v>
      </c>
      <c r="W428" s="20"/>
      <c r="X428" s="20"/>
      <c r="Y428" s="20" t="str">
        <f t="shared" si="68"/>
        <v>KG</v>
      </c>
    </row>
    <row r="429" spans="1:26" hidden="1">
      <c r="A429" s="4"/>
      <c r="B429" s="4"/>
      <c r="C429" s="5"/>
      <c r="D429" s="6"/>
      <c r="E429" s="6"/>
      <c r="F429" s="6"/>
      <c r="G429" s="6"/>
      <c r="H429" s="6"/>
      <c r="I429" s="6"/>
      <c r="J429" s="6"/>
      <c r="K429" s="8"/>
      <c r="L429" s="8"/>
      <c r="M429" s="6"/>
      <c r="N429" s="9"/>
      <c r="O429" s="10"/>
      <c r="P429" s="22"/>
      <c r="Q429" s="22"/>
      <c r="R429" s="20"/>
      <c r="S429" s="20" t="s">
        <v>988</v>
      </c>
      <c r="T429" s="21" t="str">
        <f t="shared" si="67"/>
        <v xml:space="preserve">ATP </v>
      </c>
      <c r="U429" s="17">
        <v>1</v>
      </c>
      <c r="V429" s="62">
        <f t="shared" si="72"/>
        <v>300</v>
      </c>
      <c r="W429" s="20"/>
      <c r="X429" s="20"/>
      <c r="Y429" s="20" t="str">
        <f t="shared" si="68"/>
        <v>PCS</v>
      </c>
    </row>
    <row r="430" spans="1:26" hidden="1">
      <c r="A430" s="4"/>
      <c r="B430" s="4"/>
      <c r="C430" s="5"/>
      <c r="D430" s="6"/>
      <c r="E430" s="6"/>
      <c r="F430" s="6"/>
      <c r="G430" s="6"/>
      <c r="H430" s="6"/>
      <c r="I430" s="6"/>
      <c r="J430" s="6"/>
      <c r="K430" s="8"/>
      <c r="L430" s="8"/>
      <c r="M430" s="6"/>
      <c r="N430" s="9"/>
      <c r="O430" s="10"/>
      <c r="P430" s="22"/>
      <c r="Q430" s="22"/>
      <c r="R430" s="20"/>
      <c r="S430" s="20" t="s">
        <v>4408</v>
      </c>
      <c r="T430" s="21" t="str">
        <f t="shared" si="67"/>
        <v>PLASTIK 6 X 25</v>
      </c>
      <c r="U430" s="17">
        <v>10</v>
      </c>
      <c r="V430" s="62">
        <f t="shared" si="72"/>
        <v>3000</v>
      </c>
      <c r="W430" s="20"/>
      <c r="X430" s="20"/>
      <c r="Y430" s="20" t="str">
        <f t="shared" si="68"/>
        <v>PCS</v>
      </c>
    </row>
    <row r="431" spans="1:26" hidden="1">
      <c r="A431" s="4"/>
      <c r="B431" s="4"/>
      <c r="C431" s="5"/>
      <c r="D431" s="6"/>
      <c r="E431" s="6"/>
      <c r="F431" s="6"/>
      <c r="G431" s="6"/>
      <c r="H431" s="6"/>
      <c r="I431" s="6"/>
      <c r="J431" s="6"/>
      <c r="K431" s="8"/>
      <c r="L431" s="8"/>
      <c r="M431" s="6"/>
      <c r="N431" s="9"/>
      <c r="O431" s="10"/>
      <c r="P431" s="22"/>
      <c r="Q431" s="22"/>
      <c r="R431" s="20"/>
      <c r="S431" s="20" t="s">
        <v>4365</v>
      </c>
      <c r="T431" s="21" t="str">
        <f t="shared" si="67"/>
        <v>PLASTIK 14 X 35</v>
      </c>
      <c r="U431" s="17">
        <v>1</v>
      </c>
      <c r="V431" s="62">
        <f t="shared" si="72"/>
        <v>300</v>
      </c>
      <c r="W431" s="20"/>
      <c r="X431" s="20"/>
      <c r="Y431" s="20" t="str">
        <f t="shared" si="68"/>
        <v>PCS</v>
      </c>
    </row>
    <row r="432" spans="1:26" hidden="1">
      <c r="A432" s="4"/>
      <c r="B432" s="4"/>
      <c r="C432" s="5"/>
      <c r="D432" s="6"/>
      <c r="E432" s="6"/>
      <c r="F432" s="6"/>
      <c r="G432" s="6"/>
      <c r="H432" s="6"/>
      <c r="I432" s="6"/>
      <c r="J432" s="6"/>
      <c r="K432" s="8"/>
      <c r="L432" s="8"/>
      <c r="M432" s="6"/>
      <c r="N432" s="9"/>
      <c r="O432" s="10"/>
      <c r="P432" s="22"/>
      <c r="Q432" s="22"/>
      <c r="R432" s="20"/>
      <c r="S432" s="20" t="s">
        <v>3749</v>
      </c>
      <c r="T432" s="21" t="str">
        <f t="shared" si="67"/>
        <v>ONGKOS CELUP PEPEL EKONOMIS</v>
      </c>
      <c r="U432" s="17">
        <v>10</v>
      </c>
      <c r="V432" s="62">
        <f t="shared" si="72"/>
        <v>3000</v>
      </c>
      <c r="W432" s="20"/>
      <c r="X432" s="20"/>
      <c r="Y432" s="20" t="str">
        <f t="shared" si="68"/>
        <v>PCS</v>
      </c>
    </row>
    <row r="433" spans="1:26" hidden="1">
      <c r="A433" s="4"/>
      <c r="B433" s="4"/>
      <c r="C433" s="5"/>
      <c r="D433" s="6"/>
      <c r="E433" s="6"/>
      <c r="F433" s="6"/>
      <c r="G433" s="6"/>
      <c r="H433" s="6"/>
      <c r="I433" s="6"/>
      <c r="J433" s="6"/>
      <c r="K433" s="8"/>
      <c r="L433" s="8"/>
      <c r="M433" s="6"/>
      <c r="N433" s="9"/>
      <c r="O433" s="10"/>
      <c r="P433" s="22"/>
      <c r="Q433" s="22"/>
      <c r="R433" s="20"/>
      <c r="S433" s="20" t="s">
        <v>3851</v>
      </c>
      <c r="T433" s="21" t="str">
        <f t="shared" si="67"/>
        <v>ONGKOS KEMAS PEPEL EKONOMIS</v>
      </c>
      <c r="U433" s="17">
        <v>10</v>
      </c>
      <c r="V433" s="62">
        <f t="shared" si="72"/>
        <v>3000</v>
      </c>
      <c r="W433" s="20"/>
      <c r="X433" s="20"/>
      <c r="Y433" s="20" t="str">
        <f t="shared" si="68"/>
        <v>PCS</v>
      </c>
    </row>
    <row r="434" spans="1:26">
      <c r="A434" s="4">
        <v>59</v>
      </c>
      <c r="B434" s="20" t="s">
        <v>1605</v>
      </c>
      <c r="C434" s="5" t="s">
        <v>50</v>
      </c>
      <c r="D434" s="6">
        <v>2469</v>
      </c>
      <c r="E434" s="6">
        <f>D434/100</f>
        <v>24.69</v>
      </c>
      <c r="F434" s="6">
        <v>3179</v>
      </c>
      <c r="G434" s="6">
        <v>1</v>
      </c>
      <c r="H434" s="6">
        <v>1862</v>
      </c>
      <c r="I434" s="6">
        <v>1</v>
      </c>
      <c r="J434" s="6" t="s">
        <v>510</v>
      </c>
      <c r="K434" s="15">
        <f>L434</f>
        <v>3500</v>
      </c>
      <c r="L434" s="15">
        <f>N434*Z434</f>
        <v>3500</v>
      </c>
      <c r="M434" s="6" t="s">
        <v>510</v>
      </c>
      <c r="N434" s="9">
        <f>VLOOKUP(B434,tb_januari,9,FALSE)</f>
        <v>35</v>
      </c>
      <c r="O434" s="10" t="s">
        <v>506</v>
      </c>
      <c r="P434" s="22">
        <v>850</v>
      </c>
      <c r="Q434" s="22" t="s">
        <v>516</v>
      </c>
      <c r="R434" s="20" t="s">
        <v>519</v>
      </c>
      <c r="S434" s="20" t="s">
        <v>1203</v>
      </c>
      <c r="T434" s="21" t="str">
        <f t="shared" si="67"/>
        <v>DUPA 22 ATP PEKAT 3.2 RKN</v>
      </c>
      <c r="U434" s="17">
        <v>0.18</v>
      </c>
      <c r="V434" s="62">
        <f>$K$434*U434</f>
        <v>630</v>
      </c>
      <c r="W434" s="20" t="s">
        <v>523</v>
      </c>
      <c r="X434" s="20"/>
      <c r="Y434" s="20" t="str">
        <f t="shared" si="68"/>
        <v>KG</v>
      </c>
      <c r="Z434" s="20">
        <v>100</v>
      </c>
    </row>
    <row r="435" spans="1:26" hidden="1">
      <c r="A435" s="4"/>
      <c r="B435" s="4"/>
      <c r="C435" s="5"/>
      <c r="D435" s="6"/>
      <c r="E435" s="6"/>
      <c r="F435" s="6"/>
      <c r="G435" s="6"/>
      <c r="H435" s="6"/>
      <c r="I435" s="6"/>
      <c r="J435" s="6"/>
      <c r="K435" s="8"/>
      <c r="L435" s="8"/>
      <c r="M435" s="6"/>
      <c r="N435" s="9"/>
      <c r="O435" s="10"/>
      <c r="P435" s="22"/>
      <c r="Q435" s="22"/>
      <c r="R435" s="20"/>
      <c r="S435" s="20" t="s">
        <v>1699</v>
      </c>
      <c r="T435" s="21" t="str">
        <f t="shared" si="67"/>
        <v>FLAYER ASTUNGKARA 5,5 X 15,5</v>
      </c>
      <c r="U435" s="17">
        <v>10</v>
      </c>
      <c r="V435" s="62">
        <f t="shared" ref="V435:V441" si="73">$K$434*U435</f>
        <v>35000</v>
      </c>
      <c r="W435" s="20"/>
      <c r="X435" s="20"/>
      <c r="Y435" s="20" t="str">
        <f t="shared" si="68"/>
        <v>PCS</v>
      </c>
    </row>
    <row r="436" spans="1:26" hidden="1">
      <c r="A436" s="4"/>
      <c r="B436" s="4"/>
      <c r="C436" s="5"/>
      <c r="D436" s="6"/>
      <c r="E436" s="6"/>
      <c r="F436" s="6"/>
      <c r="G436" s="6"/>
      <c r="H436" s="6"/>
      <c r="I436" s="6"/>
      <c r="J436" s="6"/>
      <c r="K436" s="8"/>
      <c r="L436" s="8"/>
      <c r="M436" s="6"/>
      <c r="N436" s="9"/>
      <c r="O436" s="10"/>
      <c r="P436" s="22"/>
      <c r="Q436" s="22"/>
      <c r="R436" s="20"/>
      <c r="S436" s="20" t="s">
        <v>4156</v>
      </c>
      <c r="T436" s="21" t="str">
        <f t="shared" si="67"/>
        <v>OP NON FUL AROMA EK ASTUNGKARA EKO</v>
      </c>
      <c r="U436" s="17">
        <v>5.0499999999999998E-3</v>
      </c>
      <c r="V436" s="62">
        <f t="shared" si="73"/>
        <v>17.675000000000001</v>
      </c>
      <c r="W436" s="20"/>
      <c r="X436" s="20"/>
      <c r="Y436" s="20" t="str">
        <f t="shared" si="68"/>
        <v>KG</v>
      </c>
    </row>
    <row r="437" spans="1:26" hidden="1">
      <c r="A437" s="4"/>
      <c r="B437" s="4"/>
      <c r="C437" s="5"/>
      <c r="D437" s="6"/>
      <c r="E437" s="6"/>
      <c r="F437" s="6"/>
      <c r="G437" s="6"/>
      <c r="H437" s="6"/>
      <c r="I437" s="6"/>
      <c r="J437" s="6"/>
      <c r="K437" s="8"/>
      <c r="L437" s="8"/>
      <c r="M437" s="6"/>
      <c r="N437" s="9"/>
      <c r="O437" s="10"/>
      <c r="P437" s="22"/>
      <c r="Q437" s="22"/>
      <c r="R437" s="20"/>
      <c r="S437" s="20" t="s">
        <v>988</v>
      </c>
      <c r="T437" s="21" t="str">
        <f t="shared" si="67"/>
        <v xml:space="preserve">ATP </v>
      </c>
      <c r="U437" s="17">
        <v>1</v>
      </c>
      <c r="V437" s="62">
        <f t="shared" si="73"/>
        <v>3500</v>
      </c>
      <c r="W437" s="20"/>
      <c r="X437" s="20"/>
      <c r="Y437" s="20" t="str">
        <f t="shared" si="68"/>
        <v>PCS</v>
      </c>
    </row>
    <row r="438" spans="1:26" hidden="1">
      <c r="A438" s="4"/>
      <c r="B438" s="4"/>
      <c r="C438" s="5"/>
      <c r="D438" s="6"/>
      <c r="E438" s="6"/>
      <c r="F438" s="6"/>
      <c r="G438" s="6"/>
      <c r="H438" s="6"/>
      <c r="I438" s="6"/>
      <c r="J438" s="6"/>
      <c r="K438" s="8"/>
      <c r="L438" s="8"/>
      <c r="M438" s="6"/>
      <c r="N438" s="9"/>
      <c r="O438" s="10"/>
      <c r="P438" s="22"/>
      <c r="Q438" s="22"/>
      <c r="R438" s="20"/>
      <c r="S438" s="20" t="s">
        <v>4408</v>
      </c>
      <c r="T438" s="21" t="str">
        <f t="shared" si="67"/>
        <v>PLASTIK 6 X 25</v>
      </c>
      <c r="U438" s="17">
        <v>10</v>
      </c>
      <c r="V438" s="62">
        <f t="shared" si="73"/>
        <v>35000</v>
      </c>
      <c r="W438" s="20"/>
      <c r="X438" s="20"/>
      <c r="Y438" s="20" t="str">
        <f t="shared" si="68"/>
        <v>PCS</v>
      </c>
    </row>
    <row r="439" spans="1:26" hidden="1">
      <c r="A439" s="4"/>
      <c r="B439" s="4"/>
      <c r="C439" s="5"/>
      <c r="D439" s="6"/>
      <c r="E439" s="6"/>
      <c r="F439" s="6"/>
      <c r="G439" s="6"/>
      <c r="H439" s="6"/>
      <c r="I439" s="6"/>
      <c r="J439" s="6"/>
      <c r="K439" s="8"/>
      <c r="L439" s="8"/>
      <c r="M439" s="6"/>
      <c r="N439" s="9"/>
      <c r="O439" s="10"/>
      <c r="P439" s="22"/>
      <c r="Q439" s="22"/>
      <c r="R439" s="20"/>
      <c r="S439" s="20" t="s">
        <v>4365</v>
      </c>
      <c r="T439" s="21" t="str">
        <f t="shared" si="67"/>
        <v>PLASTIK 14 X 35</v>
      </c>
      <c r="U439" s="17">
        <v>1</v>
      </c>
      <c r="V439" s="62">
        <f t="shared" si="73"/>
        <v>3500</v>
      </c>
      <c r="W439" s="20"/>
      <c r="X439" s="20"/>
      <c r="Y439" s="20" t="str">
        <f t="shared" si="68"/>
        <v>PCS</v>
      </c>
    </row>
    <row r="440" spans="1:26" hidden="1">
      <c r="A440" s="4"/>
      <c r="B440" s="4"/>
      <c r="C440" s="5"/>
      <c r="D440" s="6"/>
      <c r="E440" s="6"/>
      <c r="F440" s="6"/>
      <c r="G440" s="6"/>
      <c r="H440" s="6"/>
      <c r="I440" s="6"/>
      <c r="J440" s="6"/>
      <c r="K440" s="8"/>
      <c r="L440" s="8"/>
      <c r="M440" s="6"/>
      <c r="N440" s="9"/>
      <c r="O440" s="10"/>
      <c r="P440" s="22"/>
      <c r="Q440" s="22"/>
      <c r="R440" s="20"/>
      <c r="S440" s="20" t="s">
        <v>3749</v>
      </c>
      <c r="T440" s="21" t="str">
        <f t="shared" si="67"/>
        <v>ONGKOS CELUP PEPEL EKONOMIS</v>
      </c>
      <c r="U440" s="17">
        <v>10</v>
      </c>
      <c r="V440" s="62">
        <f>$K$434*U440</f>
        <v>35000</v>
      </c>
      <c r="W440" s="20"/>
      <c r="X440" s="20"/>
      <c r="Y440" s="20" t="str">
        <f t="shared" si="68"/>
        <v>PCS</v>
      </c>
    </row>
    <row r="441" spans="1:26" hidden="1">
      <c r="A441" s="4"/>
      <c r="B441" s="4"/>
      <c r="C441" s="5"/>
      <c r="D441" s="6"/>
      <c r="E441" s="6"/>
      <c r="F441" s="6"/>
      <c r="G441" s="6"/>
      <c r="H441" s="6"/>
      <c r="I441" s="6"/>
      <c r="J441" s="6"/>
      <c r="K441" s="8"/>
      <c r="L441" s="8"/>
      <c r="M441" s="6"/>
      <c r="N441" s="9"/>
      <c r="O441" s="10"/>
      <c r="P441" s="22"/>
      <c r="Q441" s="22"/>
      <c r="R441" s="20"/>
      <c r="S441" s="20" t="s">
        <v>3851</v>
      </c>
      <c r="T441" s="21" t="str">
        <f t="shared" si="67"/>
        <v>ONGKOS KEMAS PEPEL EKONOMIS</v>
      </c>
      <c r="U441" s="17">
        <v>10</v>
      </c>
      <c r="V441" s="62">
        <f t="shared" si="73"/>
        <v>35000</v>
      </c>
      <c r="W441" s="20"/>
      <c r="X441" s="20"/>
      <c r="Y441" s="20" t="str">
        <f t="shared" si="68"/>
        <v>PCS</v>
      </c>
    </row>
    <row r="442" spans="1:26">
      <c r="A442" s="4">
        <v>60</v>
      </c>
      <c r="B442" s="20" t="s">
        <v>1608</v>
      </c>
      <c r="C442" s="5" t="s">
        <v>51</v>
      </c>
      <c r="D442" s="6">
        <v>790</v>
      </c>
      <c r="E442" s="6">
        <f>D442/100</f>
        <v>7.9</v>
      </c>
      <c r="F442" s="6">
        <v>1686</v>
      </c>
      <c r="G442" s="6">
        <v>1</v>
      </c>
      <c r="H442" s="6">
        <v>871</v>
      </c>
      <c r="I442" s="6">
        <v>1</v>
      </c>
      <c r="J442" s="6" t="s">
        <v>510</v>
      </c>
      <c r="K442" s="15">
        <f>L442</f>
        <v>1500</v>
      </c>
      <c r="L442" s="15">
        <f>N442*Z442</f>
        <v>1500</v>
      </c>
      <c r="M442" s="6" t="s">
        <v>510</v>
      </c>
      <c r="N442" s="9">
        <f>VLOOKUP(B442,tb_januari,9,FALSE)</f>
        <v>15</v>
      </c>
      <c r="O442" s="10" t="s">
        <v>506</v>
      </c>
      <c r="P442" s="22">
        <v>425</v>
      </c>
      <c r="Q442" s="22" t="s">
        <v>516</v>
      </c>
      <c r="R442" s="20" t="s">
        <v>519</v>
      </c>
      <c r="S442" s="20" t="s">
        <v>1203</v>
      </c>
      <c r="T442" s="21" t="str">
        <f t="shared" si="67"/>
        <v>DUPA 22 ATP PEKAT 3.2 RKN</v>
      </c>
      <c r="U442" s="17">
        <v>0.18</v>
      </c>
      <c r="V442" s="62">
        <f>$K$442*U442</f>
        <v>270</v>
      </c>
      <c r="W442" s="20" t="s">
        <v>524</v>
      </c>
      <c r="X442" s="20"/>
      <c r="Y442" s="20" t="str">
        <f t="shared" si="68"/>
        <v>KG</v>
      </c>
      <c r="Z442" s="20">
        <v>100</v>
      </c>
    </row>
    <row r="443" spans="1:26" hidden="1">
      <c r="A443" s="4"/>
      <c r="B443" s="4"/>
      <c r="C443" s="5"/>
      <c r="D443" s="6"/>
      <c r="E443" s="6"/>
      <c r="F443" s="6"/>
      <c r="G443" s="6"/>
      <c r="H443" s="6"/>
      <c r="I443" s="6"/>
      <c r="J443" s="6"/>
      <c r="K443" s="8"/>
      <c r="L443" s="8"/>
      <c r="M443" s="6"/>
      <c r="N443" s="9"/>
      <c r="O443" s="10"/>
      <c r="P443" s="22"/>
      <c r="Q443" s="22"/>
      <c r="R443" s="20"/>
      <c r="S443" s="20" t="s">
        <v>1709</v>
      </c>
      <c r="T443" s="21" t="str">
        <f t="shared" si="67"/>
        <v>FLAYER CEMPAKA 5,5 X 15,5</v>
      </c>
      <c r="U443" s="17">
        <v>10</v>
      </c>
      <c r="V443" s="62">
        <f>$K$442*U443</f>
        <v>15000</v>
      </c>
      <c r="W443" s="20"/>
      <c r="X443" s="20"/>
      <c r="Y443" s="20" t="str">
        <f t="shared" si="68"/>
        <v>PCS</v>
      </c>
    </row>
    <row r="444" spans="1:26" hidden="1">
      <c r="A444" s="4"/>
      <c r="B444" s="4"/>
      <c r="C444" s="5"/>
      <c r="D444" s="6"/>
      <c r="E444" s="6"/>
      <c r="F444" s="6"/>
      <c r="G444" s="6"/>
      <c r="H444" s="6"/>
      <c r="I444" s="6"/>
      <c r="J444" s="6"/>
      <c r="K444" s="8"/>
      <c r="L444" s="8"/>
      <c r="M444" s="6"/>
      <c r="N444" s="9"/>
      <c r="O444" s="10"/>
      <c r="P444" s="22"/>
      <c r="Q444" s="22"/>
      <c r="R444" s="20"/>
      <c r="S444" s="20" t="s">
        <v>4158</v>
      </c>
      <c r="T444" s="21" t="str">
        <f t="shared" si="67"/>
        <v>OP NON FUL AROMA EK CEMPAKA</v>
      </c>
      <c r="U444" s="17">
        <v>5.0499999999999998E-3</v>
      </c>
      <c r="V444" s="62">
        <f t="shared" ref="V444:V448" si="74">$K$442*U444</f>
        <v>7.5749999999999993</v>
      </c>
      <c r="W444" s="20"/>
      <c r="X444" s="20"/>
      <c r="Y444" s="20" t="str">
        <f t="shared" si="68"/>
        <v>KG</v>
      </c>
    </row>
    <row r="445" spans="1:26" hidden="1">
      <c r="A445" s="4"/>
      <c r="B445" s="4"/>
      <c r="C445" s="5"/>
      <c r="D445" s="6"/>
      <c r="E445" s="6"/>
      <c r="F445" s="6"/>
      <c r="G445" s="6"/>
      <c r="H445" s="6"/>
      <c r="I445" s="6"/>
      <c r="J445" s="6"/>
      <c r="K445" s="8"/>
      <c r="L445" s="8"/>
      <c r="M445" s="6"/>
      <c r="N445" s="9"/>
      <c r="O445" s="10"/>
      <c r="P445" s="22"/>
      <c r="Q445" s="22"/>
      <c r="R445" s="20"/>
      <c r="S445" s="20" t="s">
        <v>988</v>
      </c>
      <c r="T445" s="21" t="str">
        <f t="shared" si="67"/>
        <v xml:space="preserve">ATP </v>
      </c>
      <c r="U445" s="17">
        <v>1</v>
      </c>
      <c r="V445" s="62">
        <f t="shared" si="74"/>
        <v>1500</v>
      </c>
      <c r="W445" s="20"/>
      <c r="X445" s="20"/>
      <c r="Y445" s="20" t="str">
        <f t="shared" si="68"/>
        <v>PCS</v>
      </c>
    </row>
    <row r="446" spans="1:26" hidden="1">
      <c r="A446" s="4"/>
      <c r="B446" s="4"/>
      <c r="C446" s="5"/>
      <c r="D446" s="6"/>
      <c r="E446" s="6"/>
      <c r="F446" s="6"/>
      <c r="G446" s="6"/>
      <c r="H446" s="6"/>
      <c r="I446" s="6"/>
      <c r="J446" s="6"/>
      <c r="K446" s="8"/>
      <c r="L446" s="8"/>
      <c r="M446" s="6"/>
      <c r="N446" s="9"/>
      <c r="O446" s="10"/>
      <c r="P446" s="22"/>
      <c r="Q446" s="22"/>
      <c r="R446" s="20"/>
      <c r="S446" s="20" t="s">
        <v>4408</v>
      </c>
      <c r="T446" s="21" t="str">
        <f t="shared" si="67"/>
        <v>PLASTIK 6 X 25</v>
      </c>
      <c r="U446" s="17">
        <v>10</v>
      </c>
      <c r="V446" s="62">
        <f t="shared" si="74"/>
        <v>15000</v>
      </c>
      <c r="W446" s="20"/>
      <c r="X446" s="20"/>
      <c r="Y446" s="20" t="str">
        <f t="shared" si="68"/>
        <v>PCS</v>
      </c>
    </row>
    <row r="447" spans="1:26" hidden="1">
      <c r="A447" s="4"/>
      <c r="B447" s="4"/>
      <c r="C447" s="5"/>
      <c r="D447" s="6"/>
      <c r="E447" s="6"/>
      <c r="F447" s="6"/>
      <c r="G447" s="6"/>
      <c r="H447" s="6"/>
      <c r="I447" s="6"/>
      <c r="J447" s="6"/>
      <c r="K447" s="8"/>
      <c r="L447" s="8"/>
      <c r="M447" s="6"/>
      <c r="N447" s="9"/>
      <c r="O447" s="10"/>
      <c r="P447" s="22"/>
      <c r="Q447" s="22"/>
      <c r="R447" s="20"/>
      <c r="S447" s="20" t="s">
        <v>4365</v>
      </c>
      <c r="T447" s="21" t="str">
        <f t="shared" si="67"/>
        <v>PLASTIK 14 X 35</v>
      </c>
      <c r="U447" s="17">
        <v>1</v>
      </c>
      <c r="V447" s="62">
        <f t="shared" si="74"/>
        <v>1500</v>
      </c>
      <c r="W447" s="20"/>
      <c r="X447" s="20"/>
      <c r="Y447" s="20" t="str">
        <f t="shared" si="68"/>
        <v>PCS</v>
      </c>
    </row>
    <row r="448" spans="1:26" hidden="1">
      <c r="A448" s="4"/>
      <c r="B448" s="4"/>
      <c r="C448" s="5"/>
      <c r="D448" s="6"/>
      <c r="E448" s="6"/>
      <c r="F448" s="6"/>
      <c r="G448" s="6"/>
      <c r="H448" s="6"/>
      <c r="I448" s="6"/>
      <c r="J448" s="6"/>
      <c r="K448" s="8"/>
      <c r="L448" s="8"/>
      <c r="M448" s="6"/>
      <c r="N448" s="9"/>
      <c r="O448" s="10"/>
      <c r="P448" s="22"/>
      <c r="Q448" s="22"/>
      <c r="R448" s="20"/>
      <c r="S448" s="20" t="s">
        <v>3749</v>
      </c>
      <c r="T448" s="21" t="str">
        <f t="shared" si="67"/>
        <v>ONGKOS CELUP PEPEL EKONOMIS</v>
      </c>
      <c r="U448" s="17">
        <v>10</v>
      </c>
      <c r="V448" s="62">
        <f t="shared" si="74"/>
        <v>15000</v>
      </c>
      <c r="W448" s="20"/>
      <c r="X448" s="20"/>
      <c r="Y448" s="20" t="str">
        <f t="shared" si="68"/>
        <v>PCS</v>
      </c>
    </row>
    <row r="449" spans="1:26" hidden="1">
      <c r="A449" s="4"/>
      <c r="B449" s="4"/>
      <c r="C449" s="5"/>
      <c r="D449" s="6"/>
      <c r="E449" s="6"/>
      <c r="F449" s="6"/>
      <c r="G449" s="6"/>
      <c r="H449" s="6"/>
      <c r="I449" s="6"/>
      <c r="J449" s="6"/>
      <c r="K449" s="8"/>
      <c r="L449" s="8"/>
      <c r="M449" s="6"/>
      <c r="N449" s="9"/>
      <c r="O449" s="10"/>
      <c r="P449" s="22"/>
      <c r="Q449" s="22"/>
      <c r="R449" s="20"/>
      <c r="S449" s="20" t="s">
        <v>3851</v>
      </c>
      <c r="T449" s="21" t="str">
        <f t="shared" si="67"/>
        <v>ONGKOS KEMAS PEPEL EKONOMIS</v>
      </c>
      <c r="U449" s="17">
        <v>10</v>
      </c>
      <c r="V449" s="62">
        <f>$K$442*U449</f>
        <v>15000</v>
      </c>
      <c r="W449" s="20"/>
      <c r="X449" s="20"/>
      <c r="Y449" s="20" t="str">
        <f t="shared" si="68"/>
        <v>PCS</v>
      </c>
    </row>
    <row r="450" spans="1:26">
      <c r="A450" s="4">
        <v>61</v>
      </c>
      <c r="B450" s="20" t="s">
        <v>1611</v>
      </c>
      <c r="C450" s="5" t="s">
        <v>52</v>
      </c>
      <c r="D450" s="6">
        <v>1732</v>
      </c>
      <c r="E450" s="6">
        <f>D450/100</f>
        <v>17.32</v>
      </c>
      <c r="F450" s="6">
        <v>1884</v>
      </c>
      <c r="G450" s="6">
        <v>1</v>
      </c>
      <c r="H450" s="6">
        <v>1526</v>
      </c>
      <c r="I450" s="6">
        <v>1</v>
      </c>
      <c r="J450" s="6" t="s">
        <v>510</v>
      </c>
      <c r="K450" s="15">
        <f>L450</f>
        <v>3600</v>
      </c>
      <c r="L450" s="15">
        <f>N450*Z450</f>
        <v>3600</v>
      </c>
      <c r="M450" s="6" t="s">
        <v>510</v>
      </c>
      <c r="N450" s="9">
        <f>VLOOKUP(B450,tb_januari,9,FALSE)</f>
        <v>36</v>
      </c>
      <c r="O450" s="10" t="s">
        <v>506</v>
      </c>
      <c r="P450" s="22">
        <v>850</v>
      </c>
      <c r="Q450" s="22" t="s">
        <v>516</v>
      </c>
      <c r="R450" s="20" t="s">
        <v>519</v>
      </c>
      <c r="S450" s="20" t="s">
        <v>1203</v>
      </c>
      <c r="T450" s="21" t="str">
        <f t="shared" si="67"/>
        <v>DUPA 22 ATP PEKAT 3.2 RKN</v>
      </c>
      <c r="U450" s="17">
        <v>0.18</v>
      </c>
      <c r="V450" s="62">
        <f>$K$450*U450</f>
        <v>648</v>
      </c>
      <c r="W450" s="20" t="s">
        <v>525</v>
      </c>
      <c r="X450" s="20"/>
      <c r="Y450" s="20" t="str">
        <f t="shared" si="68"/>
        <v>KG</v>
      </c>
      <c r="Z450" s="20">
        <v>100</v>
      </c>
    </row>
    <row r="451" spans="1:26" hidden="1">
      <c r="A451" s="4"/>
      <c r="B451" s="4"/>
      <c r="C451" s="5"/>
      <c r="D451" s="6"/>
      <c r="E451" s="6"/>
      <c r="F451" s="6"/>
      <c r="G451" s="6"/>
      <c r="H451" s="6"/>
      <c r="I451" s="6"/>
      <c r="J451" s="6"/>
      <c r="K451" s="8"/>
      <c r="L451" s="8"/>
      <c r="M451" s="6"/>
      <c r="N451" s="9"/>
      <c r="O451" s="10"/>
      <c r="P451" s="22"/>
      <c r="Q451" s="22"/>
      <c r="R451" s="20"/>
      <c r="S451" s="20" t="s">
        <v>1719</v>
      </c>
      <c r="T451" s="21" t="str">
        <f t="shared" si="67"/>
        <v>FLAYER CENDANA 5,5 X 15,5</v>
      </c>
      <c r="U451" s="17">
        <v>10</v>
      </c>
      <c r="V451" s="62">
        <f t="shared" ref="V451:V457" si="75">$K$450*U451</f>
        <v>36000</v>
      </c>
      <c r="W451" s="20"/>
      <c r="X451" s="20"/>
      <c r="Y451" s="20" t="str">
        <f t="shared" si="68"/>
        <v>PCS</v>
      </c>
    </row>
    <row r="452" spans="1:26" hidden="1">
      <c r="A452" s="4"/>
      <c r="B452" s="4"/>
      <c r="C452" s="5"/>
      <c r="D452" s="6"/>
      <c r="E452" s="6"/>
      <c r="F452" s="6"/>
      <c r="G452" s="6"/>
      <c r="H452" s="6"/>
      <c r="I452" s="6"/>
      <c r="J452" s="6"/>
      <c r="K452" s="8"/>
      <c r="L452" s="8"/>
      <c r="M452" s="6"/>
      <c r="N452" s="9"/>
      <c r="O452" s="10"/>
      <c r="P452" s="22"/>
      <c r="Q452" s="22"/>
      <c r="R452" s="20"/>
      <c r="S452" s="20" t="s">
        <v>4160</v>
      </c>
      <c r="T452" s="21" t="str">
        <f t="shared" si="67"/>
        <v>OP NON FUL AROMA EK CENDANA</v>
      </c>
      <c r="U452" s="17">
        <v>5.0499999999999998E-3</v>
      </c>
      <c r="V452" s="62">
        <f t="shared" si="75"/>
        <v>18.18</v>
      </c>
      <c r="W452" s="20"/>
      <c r="X452" s="20"/>
      <c r="Y452" s="20" t="str">
        <f t="shared" si="68"/>
        <v>KG</v>
      </c>
    </row>
    <row r="453" spans="1:26" hidden="1">
      <c r="A453" s="4"/>
      <c r="B453" s="4"/>
      <c r="C453" s="5"/>
      <c r="D453" s="6"/>
      <c r="E453" s="6"/>
      <c r="F453" s="6"/>
      <c r="G453" s="6"/>
      <c r="H453" s="6"/>
      <c r="I453" s="6"/>
      <c r="J453" s="6"/>
      <c r="K453" s="8"/>
      <c r="L453" s="8"/>
      <c r="M453" s="6"/>
      <c r="N453" s="9"/>
      <c r="O453" s="10"/>
      <c r="P453" s="22"/>
      <c r="Q453" s="22"/>
      <c r="R453" s="20"/>
      <c r="S453" s="20" t="s">
        <v>988</v>
      </c>
      <c r="T453" s="21" t="str">
        <f t="shared" si="67"/>
        <v xml:space="preserve">ATP </v>
      </c>
      <c r="U453" s="17">
        <v>1</v>
      </c>
      <c r="V453" s="62">
        <f t="shared" si="75"/>
        <v>3600</v>
      </c>
      <c r="W453" s="20"/>
      <c r="X453" s="20"/>
      <c r="Y453" s="20" t="str">
        <f t="shared" si="68"/>
        <v>PCS</v>
      </c>
    </row>
    <row r="454" spans="1:26" hidden="1">
      <c r="A454" s="4"/>
      <c r="B454" s="4"/>
      <c r="C454" s="5"/>
      <c r="D454" s="6"/>
      <c r="E454" s="6"/>
      <c r="F454" s="6"/>
      <c r="G454" s="6"/>
      <c r="H454" s="6"/>
      <c r="I454" s="6"/>
      <c r="J454" s="6"/>
      <c r="K454" s="8"/>
      <c r="L454" s="8"/>
      <c r="M454" s="6"/>
      <c r="N454" s="9"/>
      <c r="O454" s="10"/>
      <c r="P454" s="22"/>
      <c r="Q454" s="22"/>
      <c r="R454" s="20"/>
      <c r="S454" s="20" t="s">
        <v>4408</v>
      </c>
      <c r="T454" s="21" t="str">
        <f t="shared" si="67"/>
        <v>PLASTIK 6 X 25</v>
      </c>
      <c r="U454" s="17">
        <v>10</v>
      </c>
      <c r="V454" s="62">
        <f t="shared" si="75"/>
        <v>36000</v>
      </c>
      <c r="W454" s="20"/>
      <c r="X454" s="20"/>
      <c r="Y454" s="20" t="str">
        <f t="shared" si="68"/>
        <v>PCS</v>
      </c>
    </row>
    <row r="455" spans="1:26" hidden="1">
      <c r="A455" s="4"/>
      <c r="B455" s="4"/>
      <c r="C455" s="5"/>
      <c r="D455" s="6"/>
      <c r="E455" s="6"/>
      <c r="F455" s="6"/>
      <c r="G455" s="6"/>
      <c r="H455" s="6"/>
      <c r="I455" s="6"/>
      <c r="J455" s="6"/>
      <c r="K455" s="8"/>
      <c r="L455" s="8"/>
      <c r="M455" s="6"/>
      <c r="N455" s="9"/>
      <c r="O455" s="10"/>
      <c r="P455" s="22"/>
      <c r="Q455" s="22"/>
      <c r="R455" s="20"/>
      <c r="S455" s="20" t="s">
        <v>4365</v>
      </c>
      <c r="T455" s="21" t="str">
        <f t="shared" si="67"/>
        <v>PLASTIK 14 X 35</v>
      </c>
      <c r="U455" s="17">
        <v>1</v>
      </c>
      <c r="V455" s="62">
        <f t="shared" si="75"/>
        <v>3600</v>
      </c>
      <c r="W455" s="20"/>
      <c r="X455" s="20"/>
      <c r="Y455" s="20" t="str">
        <f t="shared" si="68"/>
        <v>PCS</v>
      </c>
    </row>
    <row r="456" spans="1:26" hidden="1">
      <c r="A456" s="4"/>
      <c r="B456" s="4"/>
      <c r="C456" s="5"/>
      <c r="D456" s="6"/>
      <c r="E456" s="6"/>
      <c r="F456" s="6"/>
      <c r="G456" s="6"/>
      <c r="H456" s="6"/>
      <c r="I456" s="6"/>
      <c r="J456" s="6"/>
      <c r="K456" s="8"/>
      <c r="L456" s="8"/>
      <c r="M456" s="6"/>
      <c r="N456" s="9"/>
      <c r="O456" s="10"/>
      <c r="P456" s="22"/>
      <c r="Q456" s="22"/>
      <c r="R456" s="20"/>
      <c r="S456" s="20" t="s">
        <v>3749</v>
      </c>
      <c r="T456" s="21" t="str">
        <f t="shared" si="67"/>
        <v>ONGKOS CELUP PEPEL EKONOMIS</v>
      </c>
      <c r="U456" s="17">
        <v>10</v>
      </c>
      <c r="V456" s="62">
        <f t="shared" si="75"/>
        <v>36000</v>
      </c>
      <c r="W456" s="20"/>
      <c r="X456" s="20"/>
      <c r="Y456" s="20" t="str">
        <f t="shared" si="68"/>
        <v>PCS</v>
      </c>
    </row>
    <row r="457" spans="1:26" hidden="1">
      <c r="A457" s="4"/>
      <c r="B457" s="4"/>
      <c r="C457" s="5"/>
      <c r="D457" s="6"/>
      <c r="E457" s="6"/>
      <c r="F457" s="6"/>
      <c r="G457" s="6"/>
      <c r="H457" s="6"/>
      <c r="I457" s="6"/>
      <c r="J457" s="6"/>
      <c r="K457" s="8"/>
      <c r="L457" s="8"/>
      <c r="M457" s="6"/>
      <c r="N457" s="9"/>
      <c r="O457" s="10"/>
      <c r="P457" s="22"/>
      <c r="Q457" s="22"/>
      <c r="R457" s="20"/>
      <c r="S457" s="20" t="s">
        <v>3851</v>
      </c>
      <c r="T457" s="21" t="str">
        <f t="shared" si="67"/>
        <v>ONGKOS KEMAS PEPEL EKONOMIS</v>
      </c>
      <c r="U457" s="17">
        <v>10</v>
      </c>
      <c r="V457" s="62">
        <f t="shared" si="75"/>
        <v>36000</v>
      </c>
      <c r="W457" s="20"/>
      <c r="X457" s="20"/>
      <c r="Y457" s="20" t="str">
        <f t="shared" si="68"/>
        <v>PCS</v>
      </c>
    </row>
    <row r="458" spans="1:26">
      <c r="A458" s="4">
        <v>62</v>
      </c>
      <c r="B458" s="20" t="s">
        <v>1618</v>
      </c>
      <c r="C458" s="5" t="s">
        <v>457</v>
      </c>
      <c r="D458" s="6">
        <v>147</v>
      </c>
      <c r="E458" s="6">
        <f>D458/100</f>
        <v>1.47</v>
      </c>
      <c r="F458" s="6"/>
      <c r="G458" s="6"/>
      <c r="H458" s="6"/>
      <c r="I458" s="6"/>
      <c r="J458" s="6" t="s">
        <v>510</v>
      </c>
      <c r="K458" s="15">
        <f>L458</f>
        <v>1000</v>
      </c>
      <c r="L458" s="15">
        <f>N458*Z458</f>
        <v>1000</v>
      </c>
      <c r="M458" s="6" t="s">
        <v>510</v>
      </c>
      <c r="N458" s="9">
        <f>VLOOKUP(B458,tb_januari,9,FALSE)</f>
        <v>10</v>
      </c>
      <c r="O458" s="10" t="s">
        <v>506</v>
      </c>
      <c r="P458" s="22">
        <v>510</v>
      </c>
      <c r="Q458" s="22" t="s">
        <v>516</v>
      </c>
      <c r="R458" s="20" t="s">
        <v>519</v>
      </c>
      <c r="S458" s="20" t="s">
        <v>1203</v>
      </c>
      <c r="T458" s="21" t="str">
        <f t="shared" si="67"/>
        <v>DUPA 22 ATP PEKAT 3.2 RKN</v>
      </c>
      <c r="U458" s="17">
        <v>0.18</v>
      </c>
      <c r="V458" s="62">
        <f>$K$458*U458</f>
        <v>180</v>
      </c>
      <c r="W458" s="20" t="s">
        <v>526</v>
      </c>
      <c r="X458" s="20"/>
      <c r="Y458" s="20" t="str">
        <f t="shared" si="68"/>
        <v>KG</v>
      </c>
      <c r="Z458" s="20">
        <v>100</v>
      </c>
    </row>
    <row r="459" spans="1:26" hidden="1">
      <c r="A459" s="4"/>
      <c r="B459" s="4"/>
      <c r="C459" s="5"/>
      <c r="D459" s="6"/>
      <c r="E459" s="6"/>
      <c r="F459" s="6"/>
      <c r="G459" s="6"/>
      <c r="H459" s="6"/>
      <c r="I459" s="6"/>
      <c r="J459" s="6"/>
      <c r="K459" s="8"/>
      <c r="L459" s="8"/>
      <c r="M459" s="6"/>
      <c r="N459" s="9"/>
      <c r="O459" s="10"/>
      <c r="P459" s="22"/>
      <c r="Q459" s="22"/>
      <c r="R459" s="20"/>
      <c r="S459" s="20" t="s">
        <v>1785</v>
      </c>
      <c r="T459" s="21" t="str">
        <f t="shared" si="67"/>
        <v>FLAYER JAGADHITA 5,5 X 15,5</v>
      </c>
      <c r="U459" s="17">
        <v>10</v>
      </c>
      <c r="V459" s="62">
        <f t="shared" ref="V459:V465" si="76">$K$458*U459</f>
        <v>10000</v>
      </c>
      <c r="W459" s="20"/>
      <c r="X459" s="20"/>
      <c r="Y459" s="20" t="str">
        <f t="shared" si="68"/>
        <v>PCS</v>
      </c>
    </row>
    <row r="460" spans="1:26" hidden="1">
      <c r="A460" s="4"/>
      <c r="B460" s="4"/>
      <c r="C460" s="5"/>
      <c r="D460" s="6"/>
      <c r="E460" s="6"/>
      <c r="F460" s="6"/>
      <c r="G460" s="6"/>
      <c r="H460" s="6"/>
      <c r="I460" s="6"/>
      <c r="J460" s="6"/>
      <c r="K460" s="8"/>
      <c r="L460" s="8"/>
      <c r="M460" s="6"/>
      <c r="N460" s="9"/>
      <c r="O460" s="10"/>
      <c r="P460" s="22"/>
      <c r="Q460" s="22"/>
      <c r="R460" s="20"/>
      <c r="S460" s="20" t="s">
        <v>4162</v>
      </c>
      <c r="T460" s="21" t="str">
        <f t="shared" si="67"/>
        <v>OP NON FUL AROMA EK JAGADHITA EKO</v>
      </c>
      <c r="U460" s="17">
        <v>5.0499999999999998E-3</v>
      </c>
      <c r="V460" s="62">
        <f t="shared" si="76"/>
        <v>5.05</v>
      </c>
      <c r="W460" s="20"/>
      <c r="X460" s="20"/>
      <c r="Y460" s="20" t="str">
        <f t="shared" si="68"/>
        <v>KG</v>
      </c>
    </row>
    <row r="461" spans="1:26" hidden="1">
      <c r="A461" s="4"/>
      <c r="B461" s="4"/>
      <c r="C461" s="5"/>
      <c r="D461" s="6"/>
      <c r="E461" s="6"/>
      <c r="F461" s="6"/>
      <c r="G461" s="6"/>
      <c r="H461" s="6"/>
      <c r="I461" s="6"/>
      <c r="J461" s="6"/>
      <c r="K461" s="8"/>
      <c r="L461" s="8"/>
      <c r="M461" s="6"/>
      <c r="N461" s="9"/>
      <c r="O461" s="10"/>
      <c r="P461" s="22"/>
      <c r="Q461" s="22"/>
      <c r="R461" s="20"/>
      <c r="S461" s="20" t="s">
        <v>988</v>
      </c>
      <c r="T461" s="21" t="str">
        <f t="shared" si="67"/>
        <v xml:space="preserve">ATP </v>
      </c>
      <c r="U461" s="17">
        <v>1</v>
      </c>
      <c r="V461" s="62">
        <f t="shared" si="76"/>
        <v>1000</v>
      </c>
      <c r="W461" s="20"/>
      <c r="X461" s="20"/>
      <c r="Y461" s="20" t="str">
        <f t="shared" si="68"/>
        <v>PCS</v>
      </c>
    </row>
    <row r="462" spans="1:26" hidden="1">
      <c r="A462" s="4"/>
      <c r="B462" s="4"/>
      <c r="C462" s="5"/>
      <c r="D462" s="6"/>
      <c r="E462" s="6"/>
      <c r="F462" s="6"/>
      <c r="G462" s="6"/>
      <c r="H462" s="6"/>
      <c r="I462" s="6"/>
      <c r="J462" s="6"/>
      <c r="K462" s="8"/>
      <c r="L462" s="8"/>
      <c r="M462" s="6"/>
      <c r="N462" s="9"/>
      <c r="O462" s="10"/>
      <c r="P462" s="22"/>
      <c r="Q462" s="22"/>
      <c r="R462" s="20"/>
      <c r="S462" s="20" t="s">
        <v>4408</v>
      </c>
      <c r="T462" s="21" t="str">
        <f t="shared" si="67"/>
        <v>PLASTIK 6 X 25</v>
      </c>
      <c r="U462" s="17">
        <v>10</v>
      </c>
      <c r="V462" s="62">
        <f t="shared" si="76"/>
        <v>10000</v>
      </c>
      <c r="W462" s="20"/>
      <c r="X462" s="20"/>
      <c r="Y462" s="20" t="str">
        <f t="shared" si="68"/>
        <v>PCS</v>
      </c>
    </row>
    <row r="463" spans="1:26" hidden="1">
      <c r="A463" s="4"/>
      <c r="B463" s="4"/>
      <c r="C463" s="5"/>
      <c r="D463" s="6"/>
      <c r="E463" s="6"/>
      <c r="F463" s="6"/>
      <c r="G463" s="6"/>
      <c r="H463" s="6"/>
      <c r="I463" s="6"/>
      <c r="J463" s="6"/>
      <c r="K463" s="8"/>
      <c r="L463" s="8"/>
      <c r="M463" s="6"/>
      <c r="N463" s="9"/>
      <c r="O463" s="10"/>
      <c r="P463" s="22"/>
      <c r="Q463" s="22"/>
      <c r="R463" s="20"/>
      <c r="S463" s="20" t="s">
        <v>4365</v>
      </c>
      <c r="T463" s="21" t="str">
        <f t="shared" si="67"/>
        <v>PLASTIK 14 X 35</v>
      </c>
      <c r="U463" s="17">
        <v>1</v>
      </c>
      <c r="V463" s="62">
        <f t="shared" si="76"/>
        <v>1000</v>
      </c>
      <c r="W463" s="20"/>
      <c r="X463" s="20"/>
      <c r="Y463" s="20" t="str">
        <f t="shared" si="68"/>
        <v>PCS</v>
      </c>
    </row>
    <row r="464" spans="1:26" hidden="1">
      <c r="A464" s="4"/>
      <c r="B464" s="4"/>
      <c r="C464" s="5"/>
      <c r="D464" s="6"/>
      <c r="E464" s="6"/>
      <c r="F464" s="6"/>
      <c r="G464" s="6"/>
      <c r="H464" s="6"/>
      <c r="I464" s="6"/>
      <c r="J464" s="6"/>
      <c r="K464" s="8"/>
      <c r="L464" s="8"/>
      <c r="M464" s="6"/>
      <c r="N464" s="9"/>
      <c r="O464" s="10"/>
      <c r="P464" s="22"/>
      <c r="Q464" s="22"/>
      <c r="R464" s="20"/>
      <c r="S464" s="20" t="s">
        <v>3749</v>
      </c>
      <c r="T464" s="21" t="str">
        <f t="shared" si="67"/>
        <v>ONGKOS CELUP PEPEL EKONOMIS</v>
      </c>
      <c r="U464" s="17">
        <v>10</v>
      </c>
      <c r="V464" s="62">
        <f t="shared" si="76"/>
        <v>10000</v>
      </c>
      <c r="W464" s="20"/>
      <c r="X464" s="20"/>
      <c r="Y464" s="20" t="str">
        <f t="shared" si="68"/>
        <v>PCS</v>
      </c>
    </row>
    <row r="465" spans="1:26" hidden="1">
      <c r="A465" s="4"/>
      <c r="B465" s="4"/>
      <c r="C465" s="5"/>
      <c r="D465" s="6"/>
      <c r="E465" s="6"/>
      <c r="F465" s="6"/>
      <c r="G465" s="6"/>
      <c r="H465" s="6"/>
      <c r="I465" s="6"/>
      <c r="J465" s="6"/>
      <c r="K465" s="8"/>
      <c r="L465" s="8"/>
      <c r="M465" s="6"/>
      <c r="N465" s="9"/>
      <c r="O465" s="10"/>
      <c r="P465" s="22"/>
      <c r="Q465" s="22"/>
      <c r="R465" s="20"/>
      <c r="S465" s="20" t="s">
        <v>3851</v>
      </c>
      <c r="T465" s="21" t="str">
        <f t="shared" si="67"/>
        <v>ONGKOS KEMAS PEPEL EKONOMIS</v>
      </c>
      <c r="U465" s="17">
        <v>10</v>
      </c>
      <c r="V465" s="62">
        <f t="shared" si="76"/>
        <v>10000</v>
      </c>
      <c r="W465" s="20"/>
      <c r="X465" s="20"/>
      <c r="Y465" s="20" t="str">
        <f t="shared" si="68"/>
        <v>PCS</v>
      </c>
    </row>
    <row r="466" spans="1:26">
      <c r="A466" s="4">
        <v>63</v>
      </c>
      <c r="B466" s="20" t="s">
        <v>1621</v>
      </c>
      <c r="C466" s="5" t="s">
        <v>57</v>
      </c>
      <c r="D466" s="6">
        <v>3231</v>
      </c>
      <c r="E466" s="6">
        <f>D466/100</f>
        <v>32.31</v>
      </c>
      <c r="F466" s="6">
        <v>2178</v>
      </c>
      <c r="G466" s="6">
        <v>1</v>
      </c>
      <c r="H466" s="6">
        <v>701</v>
      </c>
      <c r="I466" s="6">
        <v>1</v>
      </c>
      <c r="J466" s="6" t="s">
        <v>510</v>
      </c>
      <c r="K466" s="15">
        <f>L466</f>
        <v>3400</v>
      </c>
      <c r="L466" s="15">
        <f>N466*Z466</f>
        <v>3400</v>
      </c>
      <c r="M466" s="6" t="s">
        <v>510</v>
      </c>
      <c r="N466" s="9">
        <f>VLOOKUP(B466,tb_januari,9,FALSE)</f>
        <v>34</v>
      </c>
      <c r="O466" s="10" t="s">
        <v>506</v>
      </c>
      <c r="P466" s="22">
        <v>850</v>
      </c>
      <c r="Q466" s="22" t="s">
        <v>516</v>
      </c>
      <c r="R466" s="20" t="s">
        <v>519</v>
      </c>
      <c r="S466" s="20" t="s">
        <v>1203</v>
      </c>
      <c r="T466" s="21" t="str">
        <f t="shared" si="67"/>
        <v>DUPA 22 ATP PEKAT 3.2 RKN</v>
      </c>
      <c r="U466" s="17">
        <v>0.18</v>
      </c>
      <c r="V466" s="62">
        <f>$K$466*U466</f>
        <v>612</v>
      </c>
      <c r="W466" s="20" t="s">
        <v>527</v>
      </c>
      <c r="X466" s="20"/>
      <c r="Y466" s="20" t="str">
        <f t="shared" si="68"/>
        <v>KG</v>
      </c>
      <c r="Z466" s="20">
        <v>100</v>
      </c>
    </row>
    <row r="467" spans="1:26" hidden="1">
      <c r="A467" s="4"/>
      <c r="B467" s="4"/>
      <c r="C467" s="5"/>
      <c r="D467" s="6"/>
      <c r="E467" s="6"/>
      <c r="F467" s="6"/>
      <c r="G467" s="6"/>
      <c r="H467" s="6"/>
      <c r="I467" s="6"/>
      <c r="J467" s="6"/>
      <c r="K467" s="8"/>
      <c r="L467" s="8"/>
      <c r="M467" s="6"/>
      <c r="N467" s="9"/>
      <c r="O467" s="10"/>
      <c r="P467" s="22"/>
      <c r="Q467" s="22"/>
      <c r="R467" s="20"/>
      <c r="S467" s="20" t="s">
        <v>1795</v>
      </c>
      <c r="T467" s="21" t="str">
        <f t="shared" si="67"/>
        <v>FLAYER JASMINE 5,5 X 15,5</v>
      </c>
      <c r="U467" s="17">
        <v>10</v>
      </c>
      <c r="V467" s="62">
        <f>$K$466*U467</f>
        <v>34000</v>
      </c>
      <c r="W467" s="20"/>
      <c r="X467" s="20"/>
      <c r="Y467" s="20" t="str">
        <f t="shared" si="68"/>
        <v>PCS</v>
      </c>
    </row>
    <row r="468" spans="1:26" hidden="1">
      <c r="A468" s="4"/>
      <c r="B468" s="4"/>
      <c r="C468" s="5"/>
      <c r="D468" s="6"/>
      <c r="E468" s="6"/>
      <c r="F468" s="6"/>
      <c r="G468" s="6"/>
      <c r="H468" s="6"/>
      <c r="I468" s="6"/>
      <c r="J468" s="6"/>
      <c r="K468" s="8"/>
      <c r="L468" s="8"/>
      <c r="M468" s="6"/>
      <c r="N468" s="9"/>
      <c r="O468" s="10"/>
      <c r="P468" s="22"/>
      <c r="Q468" s="22"/>
      <c r="R468" s="20"/>
      <c r="S468" s="20" t="s">
        <v>4164</v>
      </c>
      <c r="T468" s="21" t="str">
        <f t="shared" si="67"/>
        <v>OP NON FUL AROMA EK JASMINE</v>
      </c>
      <c r="U468" s="17">
        <v>5.0499999999999998E-3</v>
      </c>
      <c r="V468" s="62">
        <f t="shared" ref="V468:V473" si="77">$K$466*U468</f>
        <v>17.169999999999998</v>
      </c>
      <c r="W468" s="20"/>
      <c r="X468" s="20"/>
      <c r="Y468" s="20" t="str">
        <f t="shared" si="68"/>
        <v>KG</v>
      </c>
    </row>
    <row r="469" spans="1:26" hidden="1">
      <c r="A469" s="4"/>
      <c r="B469" s="4"/>
      <c r="C469" s="5"/>
      <c r="D469" s="6"/>
      <c r="E469" s="6"/>
      <c r="F469" s="6"/>
      <c r="G469" s="6"/>
      <c r="H469" s="6"/>
      <c r="I469" s="6"/>
      <c r="J469" s="6"/>
      <c r="K469" s="8"/>
      <c r="L469" s="8"/>
      <c r="M469" s="6"/>
      <c r="N469" s="9"/>
      <c r="O469" s="10"/>
      <c r="P469" s="22"/>
      <c r="Q469" s="22"/>
      <c r="R469" s="20"/>
      <c r="S469" s="20" t="s">
        <v>988</v>
      </c>
      <c r="T469" s="21" t="str">
        <f t="shared" si="67"/>
        <v xml:space="preserve">ATP </v>
      </c>
      <c r="U469" s="17">
        <v>1</v>
      </c>
      <c r="V469" s="62">
        <f t="shared" si="77"/>
        <v>3400</v>
      </c>
      <c r="W469" s="20"/>
      <c r="X469" s="20"/>
      <c r="Y469" s="20" t="str">
        <f t="shared" si="68"/>
        <v>PCS</v>
      </c>
    </row>
    <row r="470" spans="1:26" hidden="1">
      <c r="A470" s="4"/>
      <c r="B470" s="4"/>
      <c r="C470" s="5"/>
      <c r="D470" s="6"/>
      <c r="E470" s="6"/>
      <c r="F470" s="6"/>
      <c r="G470" s="6"/>
      <c r="H470" s="6"/>
      <c r="I470" s="6"/>
      <c r="J470" s="6"/>
      <c r="K470" s="8"/>
      <c r="L470" s="8"/>
      <c r="M470" s="6"/>
      <c r="N470" s="9"/>
      <c r="O470" s="10"/>
      <c r="P470" s="22"/>
      <c r="Q470" s="22"/>
      <c r="R470" s="20"/>
      <c r="S470" s="20" t="s">
        <v>4408</v>
      </c>
      <c r="T470" s="21" t="str">
        <f t="shared" ref="T470:T533" si="78">VLOOKUP(S470,db_barang,2,FALSE)</f>
        <v>PLASTIK 6 X 25</v>
      </c>
      <c r="U470" s="17">
        <v>10</v>
      </c>
      <c r="V470" s="62">
        <f t="shared" si="77"/>
        <v>34000</v>
      </c>
      <c r="W470" s="20"/>
      <c r="X470" s="20"/>
      <c r="Y470" s="20" t="str">
        <f t="shared" ref="Y470:Y533" si="79">VLOOKUP(S470,db_barang,3,FALSE)</f>
        <v>PCS</v>
      </c>
    </row>
    <row r="471" spans="1:26" hidden="1">
      <c r="A471" s="4"/>
      <c r="B471" s="4"/>
      <c r="C471" s="5"/>
      <c r="D471" s="6"/>
      <c r="E471" s="6"/>
      <c r="F471" s="6"/>
      <c r="G471" s="6"/>
      <c r="H471" s="6"/>
      <c r="I471" s="6"/>
      <c r="J471" s="6"/>
      <c r="K471" s="8"/>
      <c r="L471" s="8"/>
      <c r="M471" s="6"/>
      <c r="N471" s="9"/>
      <c r="O471" s="10"/>
      <c r="P471" s="22"/>
      <c r="Q471" s="22"/>
      <c r="R471" s="20"/>
      <c r="S471" s="20" t="s">
        <v>4365</v>
      </c>
      <c r="T471" s="21" t="str">
        <f t="shared" si="78"/>
        <v>PLASTIK 14 X 35</v>
      </c>
      <c r="U471" s="17">
        <v>1</v>
      </c>
      <c r="V471" s="62">
        <f t="shared" si="77"/>
        <v>3400</v>
      </c>
      <c r="W471" s="20"/>
      <c r="X471" s="20"/>
      <c r="Y471" s="20" t="str">
        <f t="shared" si="79"/>
        <v>PCS</v>
      </c>
    </row>
    <row r="472" spans="1:26" hidden="1">
      <c r="A472" s="4"/>
      <c r="B472" s="4"/>
      <c r="C472" s="5"/>
      <c r="D472" s="6"/>
      <c r="E472" s="6"/>
      <c r="F472" s="6"/>
      <c r="G472" s="6"/>
      <c r="H472" s="6"/>
      <c r="I472" s="6"/>
      <c r="J472" s="6"/>
      <c r="K472" s="8"/>
      <c r="L472" s="8"/>
      <c r="M472" s="6"/>
      <c r="N472" s="9"/>
      <c r="O472" s="10"/>
      <c r="P472" s="22"/>
      <c r="Q472" s="22"/>
      <c r="R472" s="20"/>
      <c r="S472" s="20" t="s">
        <v>3749</v>
      </c>
      <c r="T472" s="21" t="str">
        <f t="shared" si="78"/>
        <v>ONGKOS CELUP PEPEL EKONOMIS</v>
      </c>
      <c r="U472" s="17">
        <v>10</v>
      </c>
      <c r="V472" s="62">
        <f t="shared" si="77"/>
        <v>34000</v>
      </c>
      <c r="W472" s="20"/>
      <c r="X472" s="20"/>
      <c r="Y472" s="20" t="str">
        <f t="shared" si="79"/>
        <v>PCS</v>
      </c>
    </row>
    <row r="473" spans="1:26" hidden="1">
      <c r="A473" s="4"/>
      <c r="B473" s="4"/>
      <c r="C473" s="5"/>
      <c r="D473" s="6"/>
      <c r="E473" s="6"/>
      <c r="F473" s="6"/>
      <c r="G473" s="6"/>
      <c r="H473" s="6"/>
      <c r="I473" s="6"/>
      <c r="J473" s="6"/>
      <c r="K473" s="8"/>
      <c r="L473" s="8"/>
      <c r="M473" s="6"/>
      <c r="N473" s="9"/>
      <c r="O473" s="10"/>
      <c r="P473" s="22"/>
      <c r="Q473" s="22"/>
      <c r="R473" s="20"/>
      <c r="S473" s="20" t="s">
        <v>3851</v>
      </c>
      <c r="T473" s="21" t="str">
        <f t="shared" si="78"/>
        <v>ONGKOS KEMAS PEPEL EKONOMIS</v>
      </c>
      <c r="U473" s="17">
        <v>10</v>
      </c>
      <c r="V473" s="62">
        <f t="shared" si="77"/>
        <v>34000</v>
      </c>
      <c r="W473" s="20"/>
      <c r="X473" s="20"/>
      <c r="Y473" s="20" t="str">
        <f t="shared" si="79"/>
        <v>PCS</v>
      </c>
    </row>
    <row r="474" spans="1:26">
      <c r="A474" s="4">
        <v>64</v>
      </c>
      <c r="B474" s="20" t="s">
        <v>1624</v>
      </c>
      <c r="C474" s="5" t="s">
        <v>58</v>
      </c>
      <c r="D474" s="6">
        <v>689</v>
      </c>
      <c r="E474" s="6">
        <f>D474/100</f>
        <v>6.89</v>
      </c>
      <c r="F474" s="6">
        <v>626</v>
      </c>
      <c r="G474" s="6">
        <v>1</v>
      </c>
      <c r="H474" s="6">
        <v>1147</v>
      </c>
      <c r="I474" s="6">
        <v>1</v>
      </c>
      <c r="J474" s="6" t="s">
        <v>510</v>
      </c>
      <c r="K474" s="15">
        <f>L474</f>
        <v>100</v>
      </c>
      <c r="L474" s="15">
        <f>N474*Z474</f>
        <v>100</v>
      </c>
      <c r="M474" s="6" t="s">
        <v>510</v>
      </c>
      <c r="N474" s="9">
        <f>VLOOKUP(B474,tb_januari,9,FALSE)</f>
        <v>1</v>
      </c>
      <c r="O474" s="10" t="s">
        <v>506</v>
      </c>
      <c r="P474" s="22">
        <v>510</v>
      </c>
      <c r="Q474" s="22" t="s">
        <v>516</v>
      </c>
      <c r="R474" s="20" t="s">
        <v>519</v>
      </c>
      <c r="S474" s="20" t="s">
        <v>1203</v>
      </c>
      <c r="T474" s="21" t="str">
        <f t="shared" si="78"/>
        <v>DUPA 22 ATP PEKAT 3.2 RKN</v>
      </c>
      <c r="U474" s="17">
        <v>0.18</v>
      </c>
      <c r="V474" s="62">
        <f>$K$474*U474</f>
        <v>18</v>
      </c>
      <c r="W474" s="20" t="s">
        <v>528</v>
      </c>
      <c r="X474" s="20"/>
      <c r="Y474" s="20" t="str">
        <f t="shared" si="79"/>
        <v>KG</v>
      </c>
      <c r="Z474" s="20">
        <v>100</v>
      </c>
    </row>
    <row r="475" spans="1:26" hidden="1">
      <c r="A475" s="4"/>
      <c r="B475" s="4"/>
      <c r="C475" s="5"/>
      <c r="D475" s="6"/>
      <c r="E475" s="6"/>
      <c r="F475" s="6"/>
      <c r="G475" s="6"/>
      <c r="H475" s="6"/>
      <c r="I475" s="6"/>
      <c r="J475" s="6"/>
      <c r="K475" s="8"/>
      <c r="L475" s="8"/>
      <c r="M475" s="6"/>
      <c r="N475" s="9"/>
      <c r="O475" s="10"/>
      <c r="P475" s="22"/>
      <c r="Q475" s="22"/>
      <c r="R475" s="20"/>
      <c r="S475" s="20" t="s">
        <v>1805</v>
      </c>
      <c r="T475" s="21" t="str">
        <f t="shared" si="78"/>
        <v>FLAYER JEMPIRING 5,5 X 15,5</v>
      </c>
      <c r="U475" s="17">
        <v>10</v>
      </c>
      <c r="V475" s="62">
        <f t="shared" ref="V475:V481" si="80">$K$474*U475</f>
        <v>1000</v>
      </c>
      <c r="W475" s="20"/>
      <c r="X475" s="20"/>
      <c r="Y475" s="20" t="str">
        <f t="shared" si="79"/>
        <v>PCS</v>
      </c>
    </row>
    <row r="476" spans="1:26" hidden="1">
      <c r="A476" s="4"/>
      <c r="B476" s="4"/>
      <c r="C476" s="5"/>
      <c r="D476" s="6"/>
      <c r="E476" s="6"/>
      <c r="F476" s="6"/>
      <c r="G476" s="6"/>
      <c r="H476" s="6"/>
      <c r="I476" s="6"/>
      <c r="J476" s="6"/>
      <c r="K476" s="8"/>
      <c r="L476" s="8"/>
      <c r="M476" s="6"/>
      <c r="N476" s="9"/>
      <c r="O476" s="10"/>
      <c r="P476" s="22"/>
      <c r="Q476" s="22"/>
      <c r="R476" s="20"/>
      <c r="S476" s="20" t="s">
        <v>615</v>
      </c>
      <c r="T476" s="21" t="str">
        <f t="shared" si="78"/>
        <v>OP NON FUL AROMA EK JEMPIRING</v>
      </c>
      <c r="U476" s="17">
        <v>5.0499999999999998E-3</v>
      </c>
      <c r="V476" s="62">
        <f t="shared" si="80"/>
        <v>0.505</v>
      </c>
      <c r="W476" s="20"/>
      <c r="X476" s="20"/>
      <c r="Y476" s="20" t="str">
        <f t="shared" si="79"/>
        <v>KG</v>
      </c>
    </row>
    <row r="477" spans="1:26" hidden="1">
      <c r="A477" s="4"/>
      <c r="B477" s="4"/>
      <c r="C477" s="5"/>
      <c r="D477" s="6"/>
      <c r="E477" s="6"/>
      <c r="F477" s="6"/>
      <c r="G477" s="6"/>
      <c r="H477" s="6"/>
      <c r="I477" s="6"/>
      <c r="J477" s="6"/>
      <c r="K477" s="8"/>
      <c r="L477" s="8"/>
      <c r="M477" s="6"/>
      <c r="N477" s="9"/>
      <c r="O477" s="10"/>
      <c r="P477" s="22"/>
      <c r="Q477" s="22"/>
      <c r="R477" s="20"/>
      <c r="S477" s="20" t="s">
        <v>988</v>
      </c>
      <c r="T477" s="21" t="str">
        <f t="shared" si="78"/>
        <v xml:space="preserve">ATP </v>
      </c>
      <c r="U477" s="17">
        <v>1</v>
      </c>
      <c r="V477" s="62">
        <f t="shared" si="80"/>
        <v>100</v>
      </c>
      <c r="W477" s="20"/>
      <c r="X477" s="20"/>
      <c r="Y477" s="20" t="str">
        <f t="shared" si="79"/>
        <v>PCS</v>
      </c>
    </row>
    <row r="478" spans="1:26" hidden="1">
      <c r="A478" s="4"/>
      <c r="B478" s="4"/>
      <c r="C478" s="5"/>
      <c r="D478" s="6"/>
      <c r="E478" s="6"/>
      <c r="F478" s="6"/>
      <c r="G478" s="6"/>
      <c r="H478" s="6"/>
      <c r="I478" s="6"/>
      <c r="J478" s="6"/>
      <c r="K478" s="8"/>
      <c r="L478" s="8"/>
      <c r="M478" s="6"/>
      <c r="N478" s="9"/>
      <c r="O478" s="10"/>
      <c r="P478" s="22"/>
      <c r="Q478" s="22"/>
      <c r="R478" s="20"/>
      <c r="S478" s="20" t="s">
        <v>4408</v>
      </c>
      <c r="T478" s="21" t="str">
        <f t="shared" si="78"/>
        <v>PLASTIK 6 X 25</v>
      </c>
      <c r="U478" s="17">
        <v>10</v>
      </c>
      <c r="V478" s="62">
        <f t="shared" si="80"/>
        <v>1000</v>
      </c>
      <c r="W478" s="20"/>
      <c r="X478" s="20"/>
      <c r="Y478" s="20" t="str">
        <f t="shared" si="79"/>
        <v>PCS</v>
      </c>
    </row>
    <row r="479" spans="1:26" hidden="1">
      <c r="A479" s="4"/>
      <c r="B479" s="4"/>
      <c r="C479" s="5"/>
      <c r="D479" s="6"/>
      <c r="E479" s="6"/>
      <c r="F479" s="6"/>
      <c r="G479" s="6"/>
      <c r="H479" s="6"/>
      <c r="I479" s="6"/>
      <c r="J479" s="6"/>
      <c r="K479" s="8"/>
      <c r="L479" s="8"/>
      <c r="M479" s="6"/>
      <c r="N479" s="9"/>
      <c r="O479" s="10"/>
      <c r="P479" s="22"/>
      <c r="Q479" s="22"/>
      <c r="R479" s="20"/>
      <c r="S479" s="20" t="s">
        <v>4365</v>
      </c>
      <c r="T479" s="21" t="str">
        <f t="shared" si="78"/>
        <v>PLASTIK 14 X 35</v>
      </c>
      <c r="U479" s="17">
        <v>1</v>
      </c>
      <c r="V479" s="62">
        <f t="shared" si="80"/>
        <v>100</v>
      </c>
      <c r="W479" s="20"/>
      <c r="X479" s="20"/>
      <c r="Y479" s="20" t="str">
        <f t="shared" si="79"/>
        <v>PCS</v>
      </c>
    </row>
    <row r="480" spans="1:26" hidden="1">
      <c r="A480" s="4"/>
      <c r="B480" s="4"/>
      <c r="C480" s="5"/>
      <c r="D480" s="6"/>
      <c r="E480" s="6"/>
      <c r="F480" s="6"/>
      <c r="G480" s="6"/>
      <c r="H480" s="6"/>
      <c r="I480" s="6"/>
      <c r="J480" s="6"/>
      <c r="K480" s="8"/>
      <c r="L480" s="8"/>
      <c r="M480" s="6"/>
      <c r="N480" s="9"/>
      <c r="O480" s="10"/>
      <c r="P480" s="22"/>
      <c r="Q480" s="22"/>
      <c r="R480" s="20"/>
      <c r="S480" s="20" t="s">
        <v>3749</v>
      </c>
      <c r="T480" s="21" t="str">
        <f t="shared" si="78"/>
        <v>ONGKOS CELUP PEPEL EKONOMIS</v>
      </c>
      <c r="U480" s="17">
        <v>10</v>
      </c>
      <c r="V480" s="62">
        <f t="shared" si="80"/>
        <v>1000</v>
      </c>
      <c r="W480" s="20"/>
      <c r="X480" s="20"/>
      <c r="Y480" s="20" t="str">
        <f t="shared" si="79"/>
        <v>PCS</v>
      </c>
    </row>
    <row r="481" spans="1:26" hidden="1">
      <c r="A481" s="4"/>
      <c r="B481" s="4"/>
      <c r="C481" s="5"/>
      <c r="D481" s="6"/>
      <c r="E481" s="6"/>
      <c r="F481" s="6"/>
      <c r="G481" s="6"/>
      <c r="H481" s="6"/>
      <c r="I481" s="6"/>
      <c r="J481" s="6"/>
      <c r="K481" s="8"/>
      <c r="L481" s="8"/>
      <c r="M481" s="6"/>
      <c r="N481" s="9"/>
      <c r="O481" s="10"/>
      <c r="P481" s="22"/>
      <c r="Q481" s="22"/>
      <c r="R481" s="20"/>
      <c r="S481" s="20" t="s">
        <v>3851</v>
      </c>
      <c r="T481" s="21" t="str">
        <f t="shared" si="78"/>
        <v>ONGKOS KEMAS PEPEL EKONOMIS</v>
      </c>
      <c r="U481" s="17">
        <v>10</v>
      </c>
      <c r="V481" s="62">
        <f t="shared" si="80"/>
        <v>1000</v>
      </c>
      <c r="W481" s="20"/>
      <c r="X481" s="20"/>
      <c r="Y481" s="20" t="str">
        <f t="shared" si="79"/>
        <v>PCS</v>
      </c>
    </row>
    <row r="482" spans="1:26">
      <c r="A482" s="4">
        <v>65</v>
      </c>
      <c r="B482" s="20" t="s">
        <v>1627</v>
      </c>
      <c r="C482" s="5" t="s">
        <v>59</v>
      </c>
      <c r="D482" s="6">
        <v>164</v>
      </c>
      <c r="E482" s="6">
        <f>D482/100</f>
        <v>1.64</v>
      </c>
      <c r="F482" s="6">
        <v>266</v>
      </c>
      <c r="G482" s="6">
        <v>1</v>
      </c>
      <c r="H482" s="6">
        <v>455</v>
      </c>
      <c r="I482" s="6">
        <v>1</v>
      </c>
      <c r="J482" s="6" t="s">
        <v>510</v>
      </c>
      <c r="K482" s="15">
        <f>L482</f>
        <v>100</v>
      </c>
      <c r="L482" s="15">
        <f>N482*Z482</f>
        <v>100</v>
      </c>
      <c r="M482" s="6" t="s">
        <v>510</v>
      </c>
      <c r="N482" s="9">
        <f>VLOOKUP(B482,tb_januari,9,FALSE)</f>
        <v>1</v>
      </c>
      <c r="O482" s="10" t="s">
        <v>506</v>
      </c>
      <c r="P482" s="22">
        <v>170</v>
      </c>
      <c r="Q482" s="22" t="s">
        <v>516</v>
      </c>
      <c r="R482" s="20" t="s">
        <v>519</v>
      </c>
      <c r="S482" s="20" t="s">
        <v>1815</v>
      </c>
      <c r="T482" s="21" t="str">
        <f t="shared" si="78"/>
        <v>FLAYER JEPUN 5,5 X 15,5</v>
      </c>
      <c r="U482" s="17">
        <v>10</v>
      </c>
      <c r="V482" s="62">
        <f>$K$482*U482</f>
        <v>1000</v>
      </c>
      <c r="W482" s="20" t="s">
        <v>529</v>
      </c>
      <c r="X482" s="20"/>
      <c r="Y482" s="20" t="str">
        <f t="shared" si="79"/>
        <v>PCS</v>
      </c>
      <c r="Z482" s="20">
        <v>100</v>
      </c>
    </row>
    <row r="483" spans="1:26" hidden="1">
      <c r="A483" s="4"/>
      <c r="B483" s="4"/>
      <c r="C483" s="5"/>
      <c r="D483" s="6"/>
      <c r="E483" s="6"/>
      <c r="F483" s="6"/>
      <c r="G483" s="6"/>
      <c r="H483" s="6"/>
      <c r="I483" s="6"/>
      <c r="J483" s="6"/>
      <c r="K483" s="8"/>
      <c r="L483" s="8"/>
      <c r="M483" s="6"/>
      <c r="N483" s="9"/>
      <c r="O483" s="10"/>
      <c r="P483" s="22"/>
      <c r="Q483" s="22"/>
      <c r="R483" s="20"/>
      <c r="S483" s="20" t="s">
        <v>4167</v>
      </c>
      <c r="T483" s="21" t="str">
        <f t="shared" si="78"/>
        <v>OP NON FUL AROMA EK JEPUN EKO</v>
      </c>
      <c r="U483" s="17">
        <v>5.0499999999999998E-3</v>
      </c>
      <c r="V483" s="62">
        <f t="shared" ref="V483:V489" si="81">$K$482*U483</f>
        <v>0.505</v>
      </c>
      <c r="W483" s="20"/>
      <c r="X483" s="20"/>
      <c r="Y483" s="20" t="str">
        <f t="shared" si="79"/>
        <v>KG</v>
      </c>
    </row>
    <row r="484" spans="1:26" hidden="1">
      <c r="A484" s="4"/>
      <c r="B484" s="4"/>
      <c r="C484" s="5"/>
      <c r="D484" s="6"/>
      <c r="E484" s="6"/>
      <c r="F484" s="6"/>
      <c r="G484" s="6"/>
      <c r="H484" s="6"/>
      <c r="I484" s="6"/>
      <c r="J484" s="6"/>
      <c r="K484" s="8"/>
      <c r="L484" s="8"/>
      <c r="M484" s="6"/>
      <c r="N484" s="9"/>
      <c r="O484" s="10"/>
      <c r="P484" s="22"/>
      <c r="Q484" s="22"/>
      <c r="R484" s="20"/>
      <c r="S484" s="20" t="s">
        <v>988</v>
      </c>
      <c r="T484" s="21" t="str">
        <f t="shared" si="78"/>
        <v xml:space="preserve">ATP </v>
      </c>
      <c r="U484" s="17">
        <v>1</v>
      </c>
      <c r="V484" s="62">
        <f t="shared" si="81"/>
        <v>100</v>
      </c>
      <c r="W484" s="20"/>
      <c r="X484" s="20"/>
      <c r="Y484" s="20" t="str">
        <f t="shared" si="79"/>
        <v>PCS</v>
      </c>
    </row>
    <row r="485" spans="1:26" hidden="1">
      <c r="A485" s="4"/>
      <c r="B485" s="4"/>
      <c r="C485" s="5"/>
      <c r="D485" s="6"/>
      <c r="E485" s="6"/>
      <c r="F485" s="6"/>
      <c r="G485" s="6"/>
      <c r="H485" s="6"/>
      <c r="I485" s="6"/>
      <c r="J485" s="6"/>
      <c r="K485" s="8"/>
      <c r="L485" s="8"/>
      <c r="M485" s="6"/>
      <c r="N485" s="9"/>
      <c r="O485" s="10"/>
      <c r="P485" s="22"/>
      <c r="Q485" s="22"/>
      <c r="R485" s="20"/>
      <c r="S485" s="20" t="s">
        <v>4408</v>
      </c>
      <c r="T485" s="21" t="str">
        <f t="shared" si="78"/>
        <v>PLASTIK 6 X 25</v>
      </c>
      <c r="U485" s="17">
        <v>10</v>
      </c>
      <c r="V485" s="62">
        <f t="shared" si="81"/>
        <v>1000</v>
      </c>
      <c r="W485" s="20"/>
      <c r="X485" s="20"/>
      <c r="Y485" s="20" t="str">
        <f t="shared" si="79"/>
        <v>PCS</v>
      </c>
    </row>
    <row r="486" spans="1:26" hidden="1">
      <c r="A486" s="4"/>
      <c r="B486" s="4"/>
      <c r="C486" s="5"/>
      <c r="D486" s="6"/>
      <c r="E486" s="6"/>
      <c r="F486" s="6"/>
      <c r="G486" s="6"/>
      <c r="H486" s="6"/>
      <c r="I486" s="6"/>
      <c r="J486" s="6"/>
      <c r="K486" s="8"/>
      <c r="L486" s="8"/>
      <c r="M486" s="6"/>
      <c r="N486" s="9"/>
      <c r="O486" s="10"/>
      <c r="P486" s="22"/>
      <c r="Q486" s="22"/>
      <c r="R486" s="20"/>
      <c r="S486" s="20" t="s">
        <v>4365</v>
      </c>
      <c r="T486" s="21" t="str">
        <f t="shared" si="78"/>
        <v>PLASTIK 14 X 35</v>
      </c>
      <c r="U486" s="17">
        <v>1</v>
      </c>
      <c r="V486" s="62">
        <f t="shared" si="81"/>
        <v>100</v>
      </c>
      <c r="W486" s="20"/>
      <c r="X486" s="20"/>
      <c r="Y486" s="20" t="str">
        <f t="shared" si="79"/>
        <v>PCS</v>
      </c>
    </row>
    <row r="487" spans="1:26" hidden="1">
      <c r="A487" s="4"/>
      <c r="B487" s="4"/>
      <c r="C487" s="5"/>
      <c r="D487" s="6"/>
      <c r="E487" s="6"/>
      <c r="F487" s="6"/>
      <c r="G487" s="6"/>
      <c r="H487" s="6"/>
      <c r="I487" s="6"/>
      <c r="J487" s="6"/>
      <c r="K487" s="8"/>
      <c r="L487" s="8"/>
      <c r="M487" s="6"/>
      <c r="N487" s="9"/>
      <c r="O487" s="10"/>
      <c r="P487" s="22"/>
      <c r="Q487" s="22"/>
      <c r="R487" s="20"/>
      <c r="S487" s="20" t="s">
        <v>3749</v>
      </c>
      <c r="T487" s="21" t="str">
        <f t="shared" si="78"/>
        <v>ONGKOS CELUP PEPEL EKONOMIS</v>
      </c>
      <c r="U487" s="17">
        <v>10</v>
      </c>
      <c r="V487" s="62">
        <f t="shared" si="81"/>
        <v>1000</v>
      </c>
      <c r="W487" s="20"/>
      <c r="X487" s="20"/>
      <c r="Y487" s="20" t="str">
        <f t="shared" si="79"/>
        <v>PCS</v>
      </c>
    </row>
    <row r="488" spans="1:26" hidden="1">
      <c r="A488" s="4"/>
      <c r="B488" s="4"/>
      <c r="C488" s="5"/>
      <c r="D488" s="6"/>
      <c r="E488" s="6"/>
      <c r="F488" s="6"/>
      <c r="G488" s="6"/>
      <c r="H488" s="6"/>
      <c r="I488" s="6"/>
      <c r="J488" s="6"/>
      <c r="K488" s="8"/>
      <c r="L488" s="8"/>
      <c r="M488" s="6"/>
      <c r="N488" s="9"/>
      <c r="O488" s="10"/>
      <c r="P488" s="22"/>
      <c r="Q488" s="22"/>
      <c r="R488" s="20"/>
      <c r="S488" s="20" t="s">
        <v>3851</v>
      </c>
      <c r="T488" s="21" t="str">
        <f t="shared" si="78"/>
        <v>ONGKOS KEMAS PEPEL EKONOMIS</v>
      </c>
      <c r="U488" s="17">
        <v>10</v>
      </c>
      <c r="V488" s="62">
        <f>$K$482*U488</f>
        <v>1000</v>
      </c>
      <c r="W488" s="20"/>
      <c r="X488" s="20"/>
      <c r="Y488" s="20" t="str">
        <f t="shared" si="79"/>
        <v>PCS</v>
      </c>
    </row>
    <row r="489" spans="1:26" hidden="1">
      <c r="A489" s="4"/>
      <c r="B489" s="4"/>
      <c r="C489" s="5"/>
      <c r="D489" s="6"/>
      <c r="E489" s="6"/>
      <c r="F489" s="6"/>
      <c r="G489" s="6"/>
      <c r="H489" s="6"/>
      <c r="I489" s="6"/>
      <c r="J489" s="6"/>
      <c r="K489" s="8"/>
      <c r="L489" s="8"/>
      <c r="M489" s="6"/>
      <c r="N489" s="9"/>
      <c r="O489" s="10"/>
      <c r="P489" s="22"/>
      <c r="Q489" s="22"/>
      <c r="R489" s="20"/>
      <c r="S489" s="20" t="s">
        <v>1203</v>
      </c>
      <c r="T489" s="21" t="str">
        <f t="shared" si="78"/>
        <v>DUPA 22 ATP PEKAT 3.2 RKN</v>
      </c>
      <c r="U489" s="17">
        <v>0.18</v>
      </c>
      <c r="V489" s="62">
        <f t="shared" si="81"/>
        <v>18</v>
      </c>
      <c r="W489" s="20"/>
      <c r="X489" s="20"/>
      <c r="Y489" s="20" t="str">
        <f t="shared" si="79"/>
        <v>KG</v>
      </c>
    </row>
    <row r="490" spans="1:26">
      <c r="A490" s="4">
        <v>66</v>
      </c>
      <c r="B490" s="20" t="s">
        <v>1630</v>
      </c>
      <c r="C490" s="5" t="s">
        <v>60</v>
      </c>
      <c r="D490" s="6">
        <v>342</v>
      </c>
      <c r="E490" s="6">
        <f>D490/100</f>
        <v>3.42</v>
      </c>
      <c r="F490" s="6">
        <v>501</v>
      </c>
      <c r="G490" s="6">
        <v>1</v>
      </c>
      <c r="H490" s="6">
        <v>381</v>
      </c>
      <c r="I490" s="6">
        <v>1</v>
      </c>
      <c r="J490" s="6" t="s">
        <v>510</v>
      </c>
      <c r="K490" s="15">
        <f>L490</f>
        <v>700</v>
      </c>
      <c r="L490" s="15">
        <f>N490*Z490</f>
        <v>700</v>
      </c>
      <c r="M490" s="6" t="s">
        <v>510</v>
      </c>
      <c r="N490" s="9">
        <f>VLOOKUP(B490,tb_januari,9,FALSE)</f>
        <v>7</v>
      </c>
      <c r="O490" s="10" t="s">
        <v>506</v>
      </c>
      <c r="P490" s="22">
        <v>170</v>
      </c>
      <c r="Q490" s="22" t="s">
        <v>516</v>
      </c>
      <c r="R490" s="20" t="s">
        <v>519</v>
      </c>
      <c r="S490" s="20" t="s">
        <v>1815</v>
      </c>
      <c r="T490" s="21" t="str">
        <f t="shared" si="78"/>
        <v>FLAYER JEPUN 5,5 X 15,5</v>
      </c>
      <c r="U490" s="17">
        <v>10</v>
      </c>
      <c r="V490" s="62">
        <f>$K$490*U490</f>
        <v>7000</v>
      </c>
      <c r="W490" s="20" t="s">
        <v>530</v>
      </c>
      <c r="X490" s="20"/>
      <c r="Y490" s="20" t="str">
        <f t="shared" si="79"/>
        <v>PCS</v>
      </c>
      <c r="Z490" s="20">
        <v>100</v>
      </c>
    </row>
    <row r="491" spans="1:26" hidden="1">
      <c r="A491" s="4"/>
      <c r="B491" s="4"/>
      <c r="C491" s="5"/>
      <c r="D491" s="6"/>
      <c r="E491" s="6"/>
      <c r="F491" s="6"/>
      <c r="G491" s="6"/>
      <c r="H491" s="6"/>
      <c r="I491" s="6"/>
      <c r="J491" s="6"/>
      <c r="K491" s="8"/>
      <c r="L491" s="8"/>
      <c r="M491" s="6"/>
      <c r="N491" s="9"/>
      <c r="O491" s="10"/>
      <c r="P491" s="22"/>
      <c r="Q491" s="22"/>
      <c r="R491" s="20"/>
      <c r="S491" s="20" t="s">
        <v>4167</v>
      </c>
      <c r="T491" s="21" t="str">
        <f t="shared" si="78"/>
        <v>OP NON FUL AROMA EK JEPUN EKO</v>
      </c>
      <c r="U491" s="17">
        <v>5.0499999999999998E-3</v>
      </c>
      <c r="V491" s="62">
        <f t="shared" ref="V491:V497" si="82">$K$490*U491</f>
        <v>3.5349999999999997</v>
      </c>
      <c r="W491" s="20"/>
      <c r="X491" s="20"/>
      <c r="Y491" s="20" t="str">
        <f t="shared" si="79"/>
        <v>KG</v>
      </c>
    </row>
    <row r="492" spans="1:26" hidden="1">
      <c r="A492" s="4"/>
      <c r="B492" s="4"/>
      <c r="C492" s="5"/>
      <c r="D492" s="6"/>
      <c r="E492" s="6"/>
      <c r="F492" s="6"/>
      <c r="G492" s="6"/>
      <c r="H492" s="6"/>
      <c r="I492" s="6"/>
      <c r="J492" s="6"/>
      <c r="K492" s="8"/>
      <c r="L492" s="8"/>
      <c r="M492" s="6"/>
      <c r="N492" s="9"/>
      <c r="O492" s="10"/>
      <c r="P492" s="22"/>
      <c r="Q492" s="22"/>
      <c r="R492" s="20"/>
      <c r="S492" s="20" t="s">
        <v>988</v>
      </c>
      <c r="T492" s="21" t="str">
        <f t="shared" si="78"/>
        <v xml:space="preserve">ATP </v>
      </c>
      <c r="U492" s="17">
        <v>1</v>
      </c>
      <c r="V492" s="62">
        <f>$K$490*U492</f>
        <v>700</v>
      </c>
      <c r="W492" s="20"/>
      <c r="X492" s="20"/>
      <c r="Y492" s="20" t="str">
        <f t="shared" si="79"/>
        <v>PCS</v>
      </c>
    </row>
    <row r="493" spans="1:26" hidden="1">
      <c r="A493" s="4"/>
      <c r="B493" s="4"/>
      <c r="C493" s="5"/>
      <c r="D493" s="6"/>
      <c r="E493" s="6"/>
      <c r="F493" s="6"/>
      <c r="G493" s="6"/>
      <c r="H493" s="6"/>
      <c r="I493" s="6"/>
      <c r="J493" s="6"/>
      <c r="K493" s="8"/>
      <c r="L493" s="8"/>
      <c r="M493" s="6"/>
      <c r="N493" s="9"/>
      <c r="O493" s="10"/>
      <c r="P493" s="22"/>
      <c r="Q493" s="22"/>
      <c r="R493" s="20"/>
      <c r="S493" s="20" t="s">
        <v>4408</v>
      </c>
      <c r="T493" s="21" t="str">
        <f t="shared" si="78"/>
        <v>PLASTIK 6 X 25</v>
      </c>
      <c r="U493" s="17">
        <v>10</v>
      </c>
      <c r="V493" s="62">
        <f t="shared" si="82"/>
        <v>7000</v>
      </c>
      <c r="W493" s="20"/>
      <c r="X493" s="20"/>
      <c r="Y493" s="20" t="str">
        <f t="shared" si="79"/>
        <v>PCS</v>
      </c>
    </row>
    <row r="494" spans="1:26" hidden="1">
      <c r="A494" s="4"/>
      <c r="B494" s="4"/>
      <c r="C494" s="5"/>
      <c r="D494" s="6"/>
      <c r="E494" s="6"/>
      <c r="F494" s="6"/>
      <c r="G494" s="6"/>
      <c r="H494" s="6"/>
      <c r="I494" s="6"/>
      <c r="J494" s="6"/>
      <c r="K494" s="8"/>
      <c r="L494" s="8"/>
      <c r="M494" s="6"/>
      <c r="N494" s="9"/>
      <c r="O494" s="10"/>
      <c r="P494" s="22"/>
      <c r="Q494" s="22"/>
      <c r="R494" s="20"/>
      <c r="S494" s="20" t="s">
        <v>4365</v>
      </c>
      <c r="T494" s="21" t="str">
        <f t="shared" si="78"/>
        <v>PLASTIK 14 X 35</v>
      </c>
      <c r="U494" s="17">
        <v>1</v>
      </c>
      <c r="V494" s="62">
        <f t="shared" si="82"/>
        <v>700</v>
      </c>
      <c r="W494" s="20"/>
      <c r="X494" s="20"/>
      <c r="Y494" s="20" t="str">
        <f t="shared" si="79"/>
        <v>PCS</v>
      </c>
    </row>
    <row r="495" spans="1:26" hidden="1">
      <c r="A495" s="4"/>
      <c r="B495" s="4"/>
      <c r="C495" s="5"/>
      <c r="D495" s="6"/>
      <c r="E495" s="6"/>
      <c r="F495" s="6"/>
      <c r="G495" s="6"/>
      <c r="H495" s="6"/>
      <c r="I495" s="6"/>
      <c r="J495" s="6"/>
      <c r="K495" s="8"/>
      <c r="L495" s="8"/>
      <c r="M495" s="6"/>
      <c r="N495" s="9"/>
      <c r="O495" s="10"/>
      <c r="P495" s="22"/>
      <c r="Q495" s="22"/>
      <c r="R495" s="20"/>
      <c r="S495" s="20" t="s">
        <v>3749</v>
      </c>
      <c r="T495" s="21" t="str">
        <f t="shared" si="78"/>
        <v>ONGKOS CELUP PEPEL EKONOMIS</v>
      </c>
      <c r="U495" s="17">
        <v>10</v>
      </c>
      <c r="V495" s="62">
        <f t="shared" si="82"/>
        <v>7000</v>
      </c>
      <c r="W495" s="20"/>
      <c r="X495" s="20"/>
      <c r="Y495" s="20" t="str">
        <f t="shared" si="79"/>
        <v>PCS</v>
      </c>
    </row>
    <row r="496" spans="1:26" hidden="1">
      <c r="A496" s="4"/>
      <c r="B496" s="4"/>
      <c r="C496" s="5"/>
      <c r="D496" s="6"/>
      <c r="E496" s="6"/>
      <c r="F496" s="6"/>
      <c r="G496" s="6"/>
      <c r="H496" s="6"/>
      <c r="I496" s="6"/>
      <c r="J496" s="6"/>
      <c r="K496" s="8"/>
      <c r="L496" s="8"/>
      <c r="M496" s="6"/>
      <c r="N496" s="9"/>
      <c r="O496" s="10"/>
      <c r="P496" s="22"/>
      <c r="Q496" s="22"/>
      <c r="R496" s="20"/>
      <c r="S496" s="20" t="s">
        <v>3851</v>
      </c>
      <c r="T496" s="21" t="str">
        <f t="shared" si="78"/>
        <v>ONGKOS KEMAS PEPEL EKONOMIS</v>
      </c>
      <c r="U496" s="17">
        <v>10</v>
      </c>
      <c r="V496" s="62">
        <f t="shared" si="82"/>
        <v>7000</v>
      </c>
      <c r="W496" s="20"/>
      <c r="X496" s="20"/>
      <c r="Y496" s="20" t="str">
        <f t="shared" si="79"/>
        <v>PCS</v>
      </c>
    </row>
    <row r="497" spans="1:26" hidden="1">
      <c r="A497" s="4"/>
      <c r="B497" s="4"/>
      <c r="C497" s="5"/>
      <c r="D497" s="6"/>
      <c r="E497" s="6"/>
      <c r="F497" s="6"/>
      <c r="G497" s="6"/>
      <c r="H497" s="6"/>
      <c r="I497" s="6"/>
      <c r="J497" s="6"/>
      <c r="K497" s="8"/>
      <c r="L497" s="8"/>
      <c r="M497" s="6"/>
      <c r="N497" s="9"/>
      <c r="O497" s="10"/>
      <c r="P497" s="22"/>
      <c r="Q497" s="22"/>
      <c r="R497" s="20"/>
      <c r="S497" s="20" t="s">
        <v>1203</v>
      </c>
      <c r="T497" s="21" t="str">
        <f t="shared" si="78"/>
        <v>DUPA 22 ATP PEKAT 3.2 RKN</v>
      </c>
      <c r="U497" s="17">
        <v>0.18</v>
      </c>
      <c r="V497" s="62">
        <f t="shared" si="82"/>
        <v>126</v>
      </c>
      <c r="W497" s="20"/>
      <c r="X497" s="20"/>
      <c r="Y497" s="20" t="str">
        <f t="shared" si="79"/>
        <v>KG</v>
      </c>
    </row>
    <row r="498" spans="1:26">
      <c r="A498" s="4">
        <v>67</v>
      </c>
      <c r="B498" s="20" t="s">
        <v>1633</v>
      </c>
      <c r="C498" s="5" t="s">
        <v>61</v>
      </c>
      <c r="D498" s="6">
        <v>347</v>
      </c>
      <c r="E498" s="6">
        <f>D498/100</f>
        <v>3.47</v>
      </c>
      <c r="F498" s="6">
        <v>737</v>
      </c>
      <c r="G498" s="6">
        <v>1</v>
      </c>
      <c r="H498" s="6">
        <v>999</v>
      </c>
      <c r="I498" s="6">
        <v>1</v>
      </c>
      <c r="J498" s="6" t="s">
        <v>510</v>
      </c>
      <c r="K498" s="15">
        <f>L498</f>
        <v>1900</v>
      </c>
      <c r="L498" s="15">
        <f>N498*Z498</f>
        <v>1900</v>
      </c>
      <c r="M498" s="6" t="s">
        <v>510</v>
      </c>
      <c r="N498" s="9">
        <f>VLOOKUP(B498,tb_januari,9,FALSE)</f>
        <v>19</v>
      </c>
      <c r="O498" s="10" t="s">
        <v>506</v>
      </c>
      <c r="P498" s="22">
        <v>425</v>
      </c>
      <c r="Q498" s="22" t="s">
        <v>516</v>
      </c>
      <c r="R498" s="20" t="s">
        <v>519</v>
      </c>
      <c r="S498" s="20" t="s">
        <v>1203</v>
      </c>
      <c r="T498" s="21" t="str">
        <f t="shared" si="78"/>
        <v>DUPA 22 ATP PEKAT 3.2 RKN</v>
      </c>
      <c r="U498" s="17">
        <v>0.18</v>
      </c>
      <c r="V498" s="62">
        <f>$K$498*U498</f>
        <v>342</v>
      </c>
      <c r="W498" s="20" t="s">
        <v>531</v>
      </c>
      <c r="X498" s="20"/>
      <c r="Y498" s="20" t="str">
        <f t="shared" si="79"/>
        <v>KG</v>
      </c>
      <c r="Z498" s="20">
        <v>100</v>
      </c>
    </row>
    <row r="499" spans="1:26" hidden="1">
      <c r="A499" s="4"/>
      <c r="B499" s="4"/>
      <c r="C499" s="5"/>
      <c r="D499" s="6"/>
      <c r="E499" s="6"/>
      <c r="F499" s="6"/>
      <c r="G499" s="6"/>
      <c r="H499" s="6"/>
      <c r="I499" s="6"/>
      <c r="J499" s="6"/>
      <c r="K499" s="8"/>
      <c r="L499" s="8"/>
      <c r="M499" s="6"/>
      <c r="N499" s="9"/>
      <c r="O499" s="10"/>
      <c r="P499" s="22"/>
      <c r="Q499" s="22"/>
      <c r="R499" s="20"/>
      <c r="S499" s="20" t="s">
        <v>1863</v>
      </c>
      <c r="T499" s="21" t="str">
        <f t="shared" si="78"/>
        <v>FLAYER NAYARA 5,5 X 15,5</v>
      </c>
      <c r="U499" s="17">
        <v>10</v>
      </c>
      <c r="V499" s="62">
        <f t="shared" ref="V499:V505" si="83">$K$498*U499</f>
        <v>19000</v>
      </c>
      <c r="W499" s="20"/>
      <c r="X499" s="20"/>
      <c r="Y499" s="20" t="str">
        <f t="shared" si="79"/>
        <v>PCS</v>
      </c>
    </row>
    <row r="500" spans="1:26" hidden="1">
      <c r="A500" s="4"/>
      <c r="B500" s="4"/>
      <c r="C500" s="5"/>
      <c r="D500" s="6"/>
      <c r="E500" s="6"/>
      <c r="F500" s="6"/>
      <c r="G500" s="6"/>
      <c r="H500" s="6"/>
      <c r="I500" s="6"/>
      <c r="J500" s="6"/>
      <c r="K500" s="8"/>
      <c r="L500" s="8"/>
      <c r="M500" s="6"/>
      <c r="N500" s="9"/>
      <c r="O500" s="10"/>
      <c r="P500" s="22"/>
      <c r="Q500" s="22"/>
      <c r="R500" s="20"/>
      <c r="S500" s="20" t="s">
        <v>4171</v>
      </c>
      <c r="T500" s="21" t="str">
        <f t="shared" si="78"/>
        <v>OP NON FUL AROMA EK NAYARA EKO</v>
      </c>
      <c r="U500" s="17">
        <v>5.0499999999999998E-3</v>
      </c>
      <c r="V500" s="62">
        <f t="shared" si="83"/>
        <v>9.5949999999999989</v>
      </c>
      <c r="W500" s="20"/>
      <c r="X500" s="20"/>
      <c r="Y500" s="20" t="str">
        <f t="shared" si="79"/>
        <v>KG</v>
      </c>
    </row>
    <row r="501" spans="1:26" hidden="1">
      <c r="A501" s="4"/>
      <c r="B501" s="4"/>
      <c r="C501" s="5"/>
      <c r="D501" s="6"/>
      <c r="E501" s="6"/>
      <c r="F501" s="6"/>
      <c r="G501" s="6"/>
      <c r="H501" s="6"/>
      <c r="I501" s="6"/>
      <c r="J501" s="6"/>
      <c r="K501" s="8"/>
      <c r="L501" s="8"/>
      <c r="M501" s="6"/>
      <c r="N501" s="9"/>
      <c r="O501" s="10"/>
      <c r="P501" s="22"/>
      <c r="Q501" s="22"/>
      <c r="R501" s="20"/>
      <c r="S501" s="20" t="s">
        <v>988</v>
      </c>
      <c r="T501" s="21" t="str">
        <f t="shared" si="78"/>
        <v xml:space="preserve">ATP </v>
      </c>
      <c r="U501" s="17">
        <v>1</v>
      </c>
      <c r="V501" s="62">
        <f>$K$498*U501</f>
        <v>1900</v>
      </c>
      <c r="W501" s="20"/>
      <c r="X501" s="20"/>
      <c r="Y501" s="20" t="str">
        <f t="shared" si="79"/>
        <v>PCS</v>
      </c>
    </row>
    <row r="502" spans="1:26" hidden="1">
      <c r="A502" s="4"/>
      <c r="B502" s="4"/>
      <c r="C502" s="5"/>
      <c r="D502" s="6"/>
      <c r="E502" s="6"/>
      <c r="F502" s="6"/>
      <c r="G502" s="6"/>
      <c r="H502" s="6"/>
      <c r="I502" s="6"/>
      <c r="J502" s="6"/>
      <c r="K502" s="8"/>
      <c r="L502" s="8"/>
      <c r="M502" s="6"/>
      <c r="N502" s="9"/>
      <c r="O502" s="10"/>
      <c r="P502" s="22"/>
      <c r="Q502" s="22"/>
      <c r="R502" s="20"/>
      <c r="S502" s="20" t="s">
        <v>4408</v>
      </c>
      <c r="T502" s="21" t="str">
        <f t="shared" si="78"/>
        <v>PLASTIK 6 X 25</v>
      </c>
      <c r="U502" s="17">
        <v>10</v>
      </c>
      <c r="V502" s="62">
        <f t="shared" si="83"/>
        <v>19000</v>
      </c>
      <c r="W502" s="20"/>
      <c r="X502" s="20"/>
      <c r="Y502" s="20" t="str">
        <f t="shared" si="79"/>
        <v>PCS</v>
      </c>
    </row>
    <row r="503" spans="1:26" hidden="1">
      <c r="A503" s="4"/>
      <c r="B503" s="4"/>
      <c r="C503" s="5"/>
      <c r="D503" s="6"/>
      <c r="E503" s="6"/>
      <c r="F503" s="6"/>
      <c r="G503" s="6"/>
      <c r="H503" s="6"/>
      <c r="I503" s="6"/>
      <c r="J503" s="6"/>
      <c r="K503" s="8"/>
      <c r="L503" s="8"/>
      <c r="M503" s="6"/>
      <c r="N503" s="9"/>
      <c r="O503" s="10"/>
      <c r="P503" s="22"/>
      <c r="Q503" s="22"/>
      <c r="R503" s="20"/>
      <c r="S503" s="20" t="s">
        <v>4365</v>
      </c>
      <c r="T503" s="21" t="str">
        <f t="shared" si="78"/>
        <v>PLASTIK 14 X 35</v>
      </c>
      <c r="U503" s="17">
        <v>1</v>
      </c>
      <c r="V503" s="62">
        <f t="shared" si="83"/>
        <v>1900</v>
      </c>
      <c r="W503" s="20"/>
      <c r="X503" s="20"/>
      <c r="Y503" s="20" t="str">
        <f t="shared" si="79"/>
        <v>PCS</v>
      </c>
    </row>
    <row r="504" spans="1:26" hidden="1">
      <c r="A504" s="4"/>
      <c r="B504" s="4"/>
      <c r="C504" s="5"/>
      <c r="D504" s="6"/>
      <c r="E504" s="6"/>
      <c r="F504" s="6"/>
      <c r="G504" s="6"/>
      <c r="H504" s="6"/>
      <c r="I504" s="6"/>
      <c r="J504" s="6"/>
      <c r="K504" s="8"/>
      <c r="L504" s="8"/>
      <c r="M504" s="6"/>
      <c r="N504" s="9"/>
      <c r="O504" s="10"/>
      <c r="P504" s="22"/>
      <c r="Q504" s="22"/>
      <c r="R504" s="20"/>
      <c r="S504" s="20" t="s">
        <v>3749</v>
      </c>
      <c r="T504" s="21" t="str">
        <f t="shared" si="78"/>
        <v>ONGKOS CELUP PEPEL EKONOMIS</v>
      </c>
      <c r="U504" s="17">
        <v>10</v>
      </c>
      <c r="V504" s="62">
        <f t="shared" si="83"/>
        <v>19000</v>
      </c>
      <c r="W504" s="20"/>
      <c r="X504" s="20"/>
      <c r="Y504" s="20" t="str">
        <f t="shared" si="79"/>
        <v>PCS</v>
      </c>
    </row>
    <row r="505" spans="1:26" hidden="1">
      <c r="A505" s="4"/>
      <c r="B505" s="4"/>
      <c r="C505" s="5"/>
      <c r="D505" s="6"/>
      <c r="E505" s="6"/>
      <c r="F505" s="6"/>
      <c r="G505" s="6"/>
      <c r="H505" s="6"/>
      <c r="I505" s="6"/>
      <c r="J505" s="6"/>
      <c r="K505" s="8"/>
      <c r="L505" s="8"/>
      <c r="M505" s="6"/>
      <c r="N505" s="9"/>
      <c r="O505" s="10"/>
      <c r="P505" s="22"/>
      <c r="Q505" s="22"/>
      <c r="R505" s="20"/>
      <c r="S505" s="20" t="s">
        <v>3851</v>
      </c>
      <c r="T505" s="21" t="str">
        <f t="shared" si="78"/>
        <v>ONGKOS KEMAS PEPEL EKONOMIS</v>
      </c>
      <c r="U505" s="17">
        <v>10</v>
      </c>
      <c r="V505" s="62">
        <f t="shared" si="83"/>
        <v>19000</v>
      </c>
      <c r="W505" s="20"/>
      <c r="X505" s="20"/>
      <c r="Y505" s="20" t="str">
        <f t="shared" si="79"/>
        <v>PCS</v>
      </c>
    </row>
    <row r="506" spans="1:26">
      <c r="A506" s="4">
        <v>68</v>
      </c>
      <c r="B506" s="20" t="s">
        <v>1638</v>
      </c>
      <c r="C506" s="5" t="s">
        <v>458</v>
      </c>
      <c r="D506" s="6">
        <v>143</v>
      </c>
      <c r="E506" s="6">
        <f>D506/100</f>
        <v>1.43</v>
      </c>
      <c r="F506" s="6"/>
      <c r="G506" s="6"/>
      <c r="H506" s="6">
        <v>607</v>
      </c>
      <c r="I506" s="6">
        <v>1</v>
      </c>
      <c r="J506" s="6" t="s">
        <v>510</v>
      </c>
      <c r="K506" s="15">
        <f>L506</f>
        <v>700</v>
      </c>
      <c r="L506" s="15">
        <f>N506*Z506</f>
        <v>700</v>
      </c>
      <c r="M506" s="6" t="s">
        <v>510</v>
      </c>
      <c r="N506" s="9">
        <f>VLOOKUP(B506,tb_januari,9,FALSE)</f>
        <v>7</v>
      </c>
      <c r="O506" s="10" t="s">
        <v>506</v>
      </c>
      <c r="P506" s="22">
        <v>170</v>
      </c>
      <c r="Q506" s="22" t="s">
        <v>516</v>
      </c>
      <c r="R506" s="20" t="s">
        <v>519</v>
      </c>
      <c r="S506" s="20" t="s">
        <v>1203</v>
      </c>
      <c r="T506" s="21" t="str">
        <f t="shared" si="78"/>
        <v>DUPA 22 ATP PEKAT 3.2 RKN</v>
      </c>
      <c r="U506" s="17">
        <v>0.18</v>
      </c>
      <c r="V506" s="62">
        <f>$K$506*U506</f>
        <v>126</v>
      </c>
      <c r="W506" s="20" t="s">
        <v>532</v>
      </c>
      <c r="X506" s="20"/>
      <c r="Y506" s="20" t="str">
        <f t="shared" si="79"/>
        <v>KG</v>
      </c>
      <c r="Z506" s="20">
        <v>100</v>
      </c>
    </row>
    <row r="507" spans="1:26" hidden="1">
      <c r="A507" s="4"/>
      <c r="B507" s="4"/>
      <c r="C507" s="5"/>
      <c r="D507" s="6"/>
      <c r="E507" s="6"/>
      <c r="F507" s="6"/>
      <c r="G507" s="6"/>
      <c r="H507" s="6"/>
      <c r="I507" s="6"/>
      <c r="J507" s="6"/>
      <c r="K507" s="8"/>
      <c r="L507" s="8"/>
      <c r="M507" s="6"/>
      <c r="N507" s="9"/>
      <c r="O507" s="10"/>
      <c r="P507" s="22"/>
      <c r="Q507" s="22"/>
      <c r="R507" s="20"/>
      <c r="S507" s="20" t="s">
        <v>1873</v>
      </c>
      <c r="T507" s="21" t="str">
        <f t="shared" si="78"/>
        <v>FLAYER PUDAK 5,5 X 15,5</v>
      </c>
      <c r="U507" s="17">
        <v>10</v>
      </c>
      <c r="V507" s="62">
        <f t="shared" ref="V507:V513" si="84">$K$506*U507</f>
        <v>7000</v>
      </c>
      <c r="W507" s="20"/>
      <c r="X507" s="20"/>
      <c r="Y507" s="20" t="str">
        <f t="shared" si="79"/>
        <v>PCS</v>
      </c>
    </row>
    <row r="508" spans="1:26" hidden="1">
      <c r="A508" s="4"/>
      <c r="B508" s="4"/>
      <c r="C508" s="5"/>
      <c r="D508" s="6"/>
      <c r="E508" s="6"/>
      <c r="F508" s="6"/>
      <c r="G508" s="6"/>
      <c r="H508" s="6"/>
      <c r="I508" s="6"/>
      <c r="J508" s="6"/>
      <c r="K508" s="8"/>
      <c r="L508" s="8"/>
      <c r="M508" s="6"/>
      <c r="N508" s="9"/>
      <c r="O508" s="10"/>
      <c r="P508" s="22"/>
      <c r="Q508" s="22"/>
      <c r="R508" s="20"/>
      <c r="S508" s="20" t="s">
        <v>4173</v>
      </c>
      <c r="T508" s="21" t="str">
        <f t="shared" si="78"/>
        <v>OP NON FUL AROMA EK PUDAK</v>
      </c>
      <c r="U508" s="17">
        <v>5.0499999999999998E-3</v>
      </c>
      <c r="V508" s="62">
        <f t="shared" si="84"/>
        <v>3.5349999999999997</v>
      </c>
      <c r="W508" s="20"/>
      <c r="X508" s="20"/>
      <c r="Y508" s="20" t="str">
        <f t="shared" si="79"/>
        <v>KG</v>
      </c>
    </row>
    <row r="509" spans="1:26" hidden="1">
      <c r="A509" s="4"/>
      <c r="B509" s="4"/>
      <c r="C509" s="5"/>
      <c r="D509" s="6"/>
      <c r="E509" s="6"/>
      <c r="F509" s="6"/>
      <c r="G509" s="6"/>
      <c r="H509" s="6"/>
      <c r="I509" s="6"/>
      <c r="J509" s="6"/>
      <c r="K509" s="8"/>
      <c r="L509" s="8"/>
      <c r="M509" s="6"/>
      <c r="N509" s="9"/>
      <c r="O509" s="10"/>
      <c r="P509" s="22"/>
      <c r="Q509" s="22"/>
      <c r="R509" s="20"/>
      <c r="S509" s="20" t="s">
        <v>988</v>
      </c>
      <c r="T509" s="21" t="str">
        <f t="shared" si="78"/>
        <v xml:space="preserve">ATP </v>
      </c>
      <c r="U509" s="17">
        <v>1</v>
      </c>
      <c r="V509" s="62">
        <f t="shared" si="84"/>
        <v>700</v>
      </c>
      <c r="W509" s="20"/>
      <c r="X509" s="20"/>
      <c r="Y509" s="20" t="str">
        <f t="shared" si="79"/>
        <v>PCS</v>
      </c>
    </row>
    <row r="510" spans="1:26" hidden="1">
      <c r="A510" s="4"/>
      <c r="B510" s="4"/>
      <c r="C510" s="5"/>
      <c r="D510" s="6"/>
      <c r="E510" s="6"/>
      <c r="F510" s="6"/>
      <c r="G510" s="6"/>
      <c r="H510" s="6"/>
      <c r="I510" s="6"/>
      <c r="J510" s="6"/>
      <c r="K510" s="8"/>
      <c r="L510" s="8"/>
      <c r="M510" s="6"/>
      <c r="N510" s="9"/>
      <c r="O510" s="10"/>
      <c r="P510" s="22"/>
      <c r="Q510" s="22"/>
      <c r="R510" s="20"/>
      <c r="S510" s="20" t="s">
        <v>4408</v>
      </c>
      <c r="T510" s="21" t="str">
        <f t="shared" si="78"/>
        <v>PLASTIK 6 X 25</v>
      </c>
      <c r="U510" s="17">
        <v>10</v>
      </c>
      <c r="V510" s="62">
        <f t="shared" si="84"/>
        <v>7000</v>
      </c>
      <c r="W510" s="20"/>
      <c r="X510" s="20"/>
      <c r="Y510" s="20" t="str">
        <f t="shared" si="79"/>
        <v>PCS</v>
      </c>
    </row>
    <row r="511" spans="1:26" hidden="1">
      <c r="A511" s="4"/>
      <c r="B511" s="4"/>
      <c r="C511" s="5"/>
      <c r="D511" s="6"/>
      <c r="E511" s="6"/>
      <c r="F511" s="6"/>
      <c r="G511" s="6"/>
      <c r="H511" s="6"/>
      <c r="I511" s="6"/>
      <c r="J511" s="6"/>
      <c r="K511" s="8"/>
      <c r="L511" s="8"/>
      <c r="M511" s="6"/>
      <c r="N511" s="9"/>
      <c r="O511" s="10"/>
      <c r="P511" s="22"/>
      <c r="Q511" s="22"/>
      <c r="R511" s="20"/>
      <c r="S511" s="20" t="s">
        <v>4365</v>
      </c>
      <c r="T511" s="21" t="str">
        <f t="shared" si="78"/>
        <v>PLASTIK 14 X 35</v>
      </c>
      <c r="U511" s="17">
        <v>1</v>
      </c>
      <c r="V511" s="62">
        <f t="shared" si="84"/>
        <v>700</v>
      </c>
      <c r="W511" s="20"/>
      <c r="X511" s="20"/>
      <c r="Y511" s="20" t="str">
        <f t="shared" si="79"/>
        <v>PCS</v>
      </c>
    </row>
    <row r="512" spans="1:26" hidden="1">
      <c r="A512" s="4"/>
      <c r="B512" s="4"/>
      <c r="C512" s="5"/>
      <c r="D512" s="6"/>
      <c r="E512" s="6"/>
      <c r="F512" s="6"/>
      <c r="G512" s="6"/>
      <c r="H512" s="6"/>
      <c r="I512" s="6"/>
      <c r="J512" s="6"/>
      <c r="K512" s="8"/>
      <c r="L512" s="8"/>
      <c r="M512" s="6"/>
      <c r="N512" s="9"/>
      <c r="O512" s="10"/>
      <c r="P512" s="22"/>
      <c r="Q512" s="22"/>
      <c r="R512" s="20"/>
      <c r="S512" s="20" t="s">
        <v>3749</v>
      </c>
      <c r="T512" s="21" t="str">
        <f t="shared" si="78"/>
        <v>ONGKOS CELUP PEPEL EKONOMIS</v>
      </c>
      <c r="U512" s="17">
        <v>10</v>
      </c>
      <c r="V512" s="62">
        <f t="shared" si="84"/>
        <v>7000</v>
      </c>
      <c r="W512" s="20"/>
      <c r="X512" s="20"/>
      <c r="Y512" s="20" t="str">
        <f t="shared" si="79"/>
        <v>PCS</v>
      </c>
    </row>
    <row r="513" spans="1:26" hidden="1">
      <c r="A513" s="4"/>
      <c r="B513" s="4"/>
      <c r="C513" s="5"/>
      <c r="D513" s="6"/>
      <c r="E513" s="6"/>
      <c r="F513" s="6"/>
      <c r="G513" s="6"/>
      <c r="H513" s="6"/>
      <c r="I513" s="6"/>
      <c r="J513" s="6"/>
      <c r="K513" s="8"/>
      <c r="L513" s="8"/>
      <c r="M513" s="6"/>
      <c r="N513" s="9"/>
      <c r="O513" s="10"/>
      <c r="P513" s="22"/>
      <c r="Q513" s="22"/>
      <c r="R513" s="20"/>
      <c r="S513" s="20" t="s">
        <v>3851</v>
      </c>
      <c r="T513" s="21" t="str">
        <f t="shared" si="78"/>
        <v>ONGKOS KEMAS PEPEL EKONOMIS</v>
      </c>
      <c r="U513" s="17">
        <v>10</v>
      </c>
      <c r="V513" s="62">
        <f t="shared" si="84"/>
        <v>7000</v>
      </c>
      <c r="W513" s="20"/>
      <c r="X513" s="20"/>
      <c r="Y513" s="20" t="str">
        <f t="shared" si="79"/>
        <v>PCS</v>
      </c>
    </row>
    <row r="514" spans="1:26">
      <c r="A514" s="4">
        <v>69</v>
      </c>
      <c r="B514" s="20" t="s">
        <v>1641</v>
      </c>
      <c r="C514" s="5" t="s">
        <v>459</v>
      </c>
      <c r="D514" s="6">
        <v>269</v>
      </c>
      <c r="E514" s="6">
        <f>D514/100</f>
        <v>2.69</v>
      </c>
      <c r="F514" s="6"/>
      <c r="G514" s="6"/>
      <c r="H514" s="6">
        <v>567</v>
      </c>
      <c r="I514" s="6">
        <v>1</v>
      </c>
      <c r="J514" s="6" t="s">
        <v>510</v>
      </c>
      <c r="K514" s="15">
        <f>L514</f>
        <v>700</v>
      </c>
      <c r="L514" s="15">
        <f>N514*Z514</f>
        <v>700</v>
      </c>
      <c r="M514" s="6" t="s">
        <v>510</v>
      </c>
      <c r="N514" s="9">
        <f>VLOOKUP(B514,tb_januari,9,FALSE)</f>
        <v>7</v>
      </c>
      <c r="O514" s="10" t="s">
        <v>506</v>
      </c>
      <c r="P514" s="22">
        <v>170</v>
      </c>
      <c r="Q514" s="22" t="s">
        <v>516</v>
      </c>
      <c r="R514" s="20" t="s">
        <v>519</v>
      </c>
      <c r="S514" s="20" t="s">
        <v>1203</v>
      </c>
      <c r="T514" s="21" t="str">
        <f t="shared" si="78"/>
        <v>DUPA 22 ATP PEKAT 3.2 RKN</v>
      </c>
      <c r="U514" s="17">
        <v>0.18</v>
      </c>
      <c r="V514" s="62">
        <f>$K$514*U514</f>
        <v>126</v>
      </c>
      <c r="W514" s="20" t="s">
        <v>533</v>
      </c>
      <c r="X514" s="20"/>
      <c r="Y514" s="20" t="str">
        <f t="shared" si="79"/>
        <v>KG</v>
      </c>
      <c r="Z514" s="20">
        <v>100</v>
      </c>
    </row>
    <row r="515" spans="1:26" hidden="1">
      <c r="A515" s="4"/>
      <c r="B515" s="4"/>
      <c r="C515" s="5"/>
      <c r="D515" s="6"/>
      <c r="E515" s="6"/>
      <c r="F515" s="6"/>
      <c r="G515" s="6"/>
      <c r="H515" s="6"/>
      <c r="I515" s="6"/>
      <c r="J515" s="6"/>
      <c r="K515" s="8"/>
      <c r="L515" s="8"/>
      <c r="M515" s="6"/>
      <c r="N515" s="9"/>
      <c r="O515" s="10"/>
      <c r="P515" s="22"/>
      <c r="Q515" s="22"/>
      <c r="R515" s="20"/>
      <c r="S515" s="20" t="s">
        <v>1885</v>
      </c>
      <c r="T515" s="21" t="str">
        <f t="shared" si="78"/>
        <v>FLAYER SANJIWANI 5,5 X 15,5</v>
      </c>
      <c r="U515" s="17">
        <v>10</v>
      </c>
      <c r="V515" s="62">
        <f t="shared" ref="V515:V521" si="85">$K$514*U515</f>
        <v>7000</v>
      </c>
      <c r="W515" s="20"/>
      <c r="X515" s="20"/>
      <c r="Y515" s="20" t="str">
        <f t="shared" si="79"/>
        <v>PCS</v>
      </c>
    </row>
    <row r="516" spans="1:26" hidden="1">
      <c r="A516" s="4"/>
      <c r="B516" s="4"/>
      <c r="C516" s="5"/>
      <c r="D516" s="6"/>
      <c r="E516" s="6"/>
      <c r="F516" s="6"/>
      <c r="G516" s="6"/>
      <c r="H516" s="6"/>
      <c r="I516" s="6"/>
      <c r="J516" s="6"/>
      <c r="K516" s="8"/>
      <c r="L516" s="8"/>
      <c r="M516" s="6"/>
      <c r="N516" s="9"/>
      <c r="O516" s="10"/>
      <c r="P516" s="22"/>
      <c r="Q516" s="22"/>
      <c r="R516" s="20"/>
      <c r="S516" s="20" t="s">
        <v>4175</v>
      </c>
      <c r="T516" s="21" t="str">
        <f t="shared" si="78"/>
        <v>OP NON FUL AROMA EK SANJIWANI EKO</v>
      </c>
      <c r="U516" s="17">
        <v>5.0499999999999998E-3</v>
      </c>
      <c r="V516" s="62">
        <f t="shared" si="85"/>
        <v>3.5349999999999997</v>
      </c>
      <c r="W516" s="20"/>
      <c r="X516" s="20"/>
      <c r="Y516" s="20" t="str">
        <f t="shared" si="79"/>
        <v>KG</v>
      </c>
    </row>
    <row r="517" spans="1:26" hidden="1">
      <c r="A517" s="4"/>
      <c r="B517" s="4"/>
      <c r="C517" s="5"/>
      <c r="D517" s="6"/>
      <c r="E517" s="6"/>
      <c r="F517" s="6"/>
      <c r="G517" s="6"/>
      <c r="H517" s="6"/>
      <c r="I517" s="6"/>
      <c r="J517" s="6"/>
      <c r="K517" s="8"/>
      <c r="L517" s="8"/>
      <c r="M517" s="6"/>
      <c r="N517" s="9"/>
      <c r="O517" s="10"/>
      <c r="P517" s="22"/>
      <c r="Q517" s="22"/>
      <c r="R517" s="20"/>
      <c r="S517" s="20" t="s">
        <v>988</v>
      </c>
      <c r="T517" s="21" t="str">
        <f t="shared" si="78"/>
        <v xml:space="preserve">ATP </v>
      </c>
      <c r="U517" s="17">
        <v>1</v>
      </c>
      <c r="V517" s="62">
        <f t="shared" si="85"/>
        <v>700</v>
      </c>
      <c r="W517" s="20"/>
      <c r="X517" s="20"/>
      <c r="Y517" s="20" t="str">
        <f t="shared" si="79"/>
        <v>PCS</v>
      </c>
    </row>
    <row r="518" spans="1:26" hidden="1">
      <c r="A518" s="4"/>
      <c r="B518" s="4"/>
      <c r="C518" s="5"/>
      <c r="D518" s="6"/>
      <c r="E518" s="6"/>
      <c r="F518" s="6"/>
      <c r="G518" s="6"/>
      <c r="H518" s="6"/>
      <c r="I518" s="6"/>
      <c r="J518" s="6"/>
      <c r="K518" s="8"/>
      <c r="L518" s="8"/>
      <c r="M518" s="6"/>
      <c r="N518" s="9"/>
      <c r="O518" s="10"/>
      <c r="P518" s="22"/>
      <c r="Q518" s="22"/>
      <c r="R518" s="20"/>
      <c r="S518" s="20" t="s">
        <v>4408</v>
      </c>
      <c r="T518" s="21" t="str">
        <f t="shared" si="78"/>
        <v>PLASTIK 6 X 25</v>
      </c>
      <c r="U518" s="17">
        <v>10</v>
      </c>
      <c r="V518" s="62">
        <f t="shared" si="85"/>
        <v>7000</v>
      </c>
      <c r="W518" s="20"/>
      <c r="X518" s="20"/>
      <c r="Y518" s="20" t="str">
        <f t="shared" si="79"/>
        <v>PCS</v>
      </c>
    </row>
    <row r="519" spans="1:26" hidden="1">
      <c r="A519" s="4"/>
      <c r="B519" s="4"/>
      <c r="C519" s="5"/>
      <c r="D519" s="6"/>
      <c r="E519" s="6"/>
      <c r="F519" s="6"/>
      <c r="G519" s="6"/>
      <c r="H519" s="6"/>
      <c r="I519" s="6"/>
      <c r="J519" s="6"/>
      <c r="K519" s="8"/>
      <c r="L519" s="8"/>
      <c r="M519" s="6"/>
      <c r="N519" s="9"/>
      <c r="O519" s="10"/>
      <c r="P519" s="22"/>
      <c r="Q519" s="22"/>
      <c r="R519" s="20"/>
      <c r="S519" s="20" t="s">
        <v>4365</v>
      </c>
      <c r="T519" s="21" t="str">
        <f t="shared" si="78"/>
        <v>PLASTIK 14 X 35</v>
      </c>
      <c r="U519" s="17">
        <v>1</v>
      </c>
      <c r="V519" s="62">
        <f t="shared" si="85"/>
        <v>700</v>
      </c>
      <c r="W519" s="20"/>
      <c r="X519" s="20"/>
      <c r="Y519" s="20" t="str">
        <f t="shared" si="79"/>
        <v>PCS</v>
      </c>
    </row>
    <row r="520" spans="1:26" hidden="1">
      <c r="A520" s="4"/>
      <c r="B520" s="4"/>
      <c r="C520" s="5"/>
      <c r="D520" s="6"/>
      <c r="E520" s="6"/>
      <c r="F520" s="6"/>
      <c r="G520" s="6"/>
      <c r="H520" s="6"/>
      <c r="I520" s="6"/>
      <c r="J520" s="6"/>
      <c r="K520" s="8"/>
      <c r="L520" s="8"/>
      <c r="M520" s="6"/>
      <c r="N520" s="9"/>
      <c r="O520" s="10"/>
      <c r="P520" s="22"/>
      <c r="Q520" s="22"/>
      <c r="R520" s="20"/>
      <c r="S520" s="20" t="s">
        <v>3749</v>
      </c>
      <c r="T520" s="21" t="str">
        <f t="shared" si="78"/>
        <v>ONGKOS CELUP PEPEL EKONOMIS</v>
      </c>
      <c r="U520" s="17">
        <v>10</v>
      </c>
      <c r="V520" s="62">
        <f t="shared" si="85"/>
        <v>7000</v>
      </c>
      <c r="W520" s="20"/>
      <c r="X520" s="20"/>
      <c r="Y520" s="20" t="str">
        <f t="shared" si="79"/>
        <v>PCS</v>
      </c>
    </row>
    <row r="521" spans="1:26" hidden="1">
      <c r="A521" s="4"/>
      <c r="B521" s="4"/>
      <c r="C521" s="5"/>
      <c r="D521" s="6"/>
      <c r="E521" s="6"/>
      <c r="F521" s="6"/>
      <c r="G521" s="6"/>
      <c r="H521" s="6"/>
      <c r="I521" s="6"/>
      <c r="J521" s="6"/>
      <c r="K521" s="8"/>
      <c r="L521" s="8"/>
      <c r="M521" s="6"/>
      <c r="N521" s="9"/>
      <c r="O521" s="10"/>
      <c r="P521" s="22"/>
      <c r="Q521" s="22"/>
      <c r="R521" s="20"/>
      <c r="S521" s="20" t="s">
        <v>3851</v>
      </c>
      <c r="T521" s="21" t="str">
        <f t="shared" si="78"/>
        <v>ONGKOS KEMAS PEPEL EKONOMIS</v>
      </c>
      <c r="U521" s="17">
        <v>10</v>
      </c>
      <c r="V521" s="62">
        <f t="shared" si="85"/>
        <v>7000</v>
      </c>
      <c r="W521" s="20"/>
      <c r="X521" s="20"/>
      <c r="Y521" s="20" t="str">
        <f t="shared" si="79"/>
        <v>PCS</v>
      </c>
    </row>
    <row r="522" spans="1:26" ht="15.75" customHeight="1">
      <c r="A522" s="4">
        <v>70</v>
      </c>
      <c r="B522" s="20" t="s">
        <v>1644</v>
      </c>
      <c r="C522" s="5" t="s">
        <v>62</v>
      </c>
      <c r="D522" s="6">
        <v>1478</v>
      </c>
      <c r="E522" s="6">
        <f>D522/100</f>
        <v>14.78</v>
      </c>
      <c r="F522" s="6">
        <v>1660</v>
      </c>
      <c r="G522" s="6">
        <v>1</v>
      </c>
      <c r="H522" s="6">
        <v>1833</v>
      </c>
      <c r="I522" s="6">
        <v>1</v>
      </c>
      <c r="J522" s="6" t="s">
        <v>510</v>
      </c>
      <c r="K522" s="15">
        <f>L522</f>
        <v>3000</v>
      </c>
      <c r="L522" s="15">
        <f>N522*Z522</f>
        <v>3000</v>
      </c>
      <c r="M522" s="6" t="s">
        <v>510</v>
      </c>
      <c r="N522" s="9">
        <f>VLOOKUP(B522,tb_januari,9,FALSE)</f>
        <v>30</v>
      </c>
      <c r="O522" s="10" t="s">
        <v>506</v>
      </c>
      <c r="P522" s="22">
        <v>680</v>
      </c>
      <c r="Q522" s="22" t="s">
        <v>516</v>
      </c>
      <c r="R522" s="20" t="s">
        <v>519</v>
      </c>
      <c r="S522" s="20" t="s">
        <v>1203</v>
      </c>
      <c r="T522" s="21" t="str">
        <f t="shared" si="78"/>
        <v>DUPA 22 ATP PEKAT 3.2 RKN</v>
      </c>
      <c r="U522" s="17">
        <v>0.18</v>
      </c>
      <c r="V522" s="62">
        <f>$K$522*U522</f>
        <v>540</v>
      </c>
      <c r="W522" s="20" t="s">
        <v>534</v>
      </c>
      <c r="X522" s="20"/>
      <c r="Y522" s="20" t="str">
        <f t="shared" si="79"/>
        <v>KG</v>
      </c>
      <c r="Z522" s="20">
        <v>100</v>
      </c>
    </row>
    <row r="523" spans="1:26" ht="15.75" hidden="1" customHeight="1">
      <c r="A523" s="4"/>
      <c r="B523" s="4"/>
      <c r="C523" s="5"/>
      <c r="D523" s="6"/>
      <c r="E523" s="6"/>
      <c r="F523" s="6"/>
      <c r="G523" s="6"/>
      <c r="H523" s="6"/>
      <c r="I523" s="6"/>
      <c r="J523" s="6"/>
      <c r="K523" s="8"/>
      <c r="L523" s="8"/>
      <c r="M523" s="6"/>
      <c r="N523" s="9"/>
      <c r="O523" s="10"/>
      <c r="P523" s="22"/>
      <c r="Q523" s="22"/>
      <c r="R523" s="20"/>
      <c r="S523" s="20" t="s">
        <v>1895</v>
      </c>
      <c r="T523" s="21" t="str">
        <f t="shared" si="78"/>
        <v>FLAYER SARI MADHU 5,5 X 15,5</v>
      </c>
      <c r="U523" s="17">
        <v>10</v>
      </c>
      <c r="V523" s="62">
        <f t="shared" ref="V523:V529" si="86">$K$522*U523</f>
        <v>30000</v>
      </c>
      <c r="W523" s="20"/>
      <c r="X523" s="20"/>
      <c r="Y523" s="20" t="str">
        <f t="shared" si="79"/>
        <v>PCS</v>
      </c>
    </row>
    <row r="524" spans="1:26" ht="15.75" hidden="1" customHeight="1">
      <c r="A524" s="4"/>
      <c r="B524" s="4"/>
      <c r="C524" s="5"/>
      <c r="D524" s="6"/>
      <c r="E524" s="6"/>
      <c r="F524" s="6"/>
      <c r="G524" s="6"/>
      <c r="H524" s="6"/>
      <c r="I524" s="6"/>
      <c r="J524" s="6"/>
      <c r="K524" s="8"/>
      <c r="L524" s="8"/>
      <c r="M524" s="6"/>
      <c r="N524" s="9"/>
      <c r="O524" s="10"/>
      <c r="P524" s="22"/>
      <c r="Q524" s="22"/>
      <c r="R524" s="20"/>
      <c r="S524" s="20" t="s">
        <v>4177</v>
      </c>
      <c r="T524" s="21" t="str">
        <f t="shared" si="78"/>
        <v>OP NON FUL AROMA EK SARI MADHU</v>
      </c>
      <c r="U524" s="17">
        <v>5.0499999999999998E-3</v>
      </c>
      <c r="V524" s="62">
        <f t="shared" si="86"/>
        <v>15.149999999999999</v>
      </c>
      <c r="W524" s="20"/>
      <c r="X524" s="20"/>
      <c r="Y524" s="20" t="str">
        <f t="shared" si="79"/>
        <v>KG</v>
      </c>
    </row>
    <row r="525" spans="1:26" ht="15.75" hidden="1" customHeight="1">
      <c r="A525" s="4"/>
      <c r="B525" s="4"/>
      <c r="C525" s="5"/>
      <c r="D525" s="6"/>
      <c r="E525" s="6"/>
      <c r="F525" s="6"/>
      <c r="G525" s="6"/>
      <c r="H525" s="6"/>
      <c r="I525" s="6"/>
      <c r="J525" s="6"/>
      <c r="K525" s="8"/>
      <c r="L525" s="8"/>
      <c r="M525" s="6"/>
      <c r="N525" s="9"/>
      <c r="O525" s="10"/>
      <c r="P525" s="22"/>
      <c r="Q525" s="22"/>
      <c r="R525" s="20"/>
      <c r="S525" s="20" t="s">
        <v>988</v>
      </c>
      <c r="T525" s="21" t="str">
        <f t="shared" si="78"/>
        <v xml:space="preserve">ATP </v>
      </c>
      <c r="U525" s="17">
        <v>1</v>
      </c>
      <c r="V525" s="62">
        <f t="shared" si="86"/>
        <v>3000</v>
      </c>
      <c r="W525" s="20"/>
      <c r="X525" s="20"/>
      <c r="Y525" s="20" t="str">
        <f t="shared" si="79"/>
        <v>PCS</v>
      </c>
    </row>
    <row r="526" spans="1:26" ht="15.75" hidden="1" customHeight="1">
      <c r="A526" s="4"/>
      <c r="B526" s="4"/>
      <c r="C526" s="5"/>
      <c r="D526" s="6"/>
      <c r="E526" s="6"/>
      <c r="F526" s="6"/>
      <c r="G526" s="6"/>
      <c r="H526" s="6"/>
      <c r="I526" s="6"/>
      <c r="J526" s="6"/>
      <c r="K526" s="8"/>
      <c r="L526" s="8"/>
      <c r="M526" s="6"/>
      <c r="N526" s="9"/>
      <c r="O526" s="10"/>
      <c r="P526" s="22"/>
      <c r="Q526" s="22"/>
      <c r="R526" s="20"/>
      <c r="S526" s="20" t="s">
        <v>4408</v>
      </c>
      <c r="T526" s="21" t="str">
        <f t="shared" si="78"/>
        <v>PLASTIK 6 X 25</v>
      </c>
      <c r="U526" s="17">
        <v>10</v>
      </c>
      <c r="V526" s="62">
        <f t="shared" si="86"/>
        <v>30000</v>
      </c>
      <c r="W526" s="20"/>
      <c r="X526" s="20"/>
      <c r="Y526" s="20" t="str">
        <f t="shared" si="79"/>
        <v>PCS</v>
      </c>
    </row>
    <row r="527" spans="1:26" ht="15.75" hidden="1" customHeight="1">
      <c r="A527" s="4"/>
      <c r="B527" s="4"/>
      <c r="C527" s="5"/>
      <c r="D527" s="6"/>
      <c r="E527" s="6"/>
      <c r="F527" s="6"/>
      <c r="G527" s="6"/>
      <c r="H527" s="6"/>
      <c r="I527" s="6"/>
      <c r="J527" s="6"/>
      <c r="K527" s="8"/>
      <c r="L527" s="8"/>
      <c r="M527" s="6"/>
      <c r="N527" s="9"/>
      <c r="O527" s="10"/>
      <c r="P527" s="22"/>
      <c r="Q527" s="22"/>
      <c r="R527" s="20"/>
      <c r="S527" s="20" t="s">
        <v>4365</v>
      </c>
      <c r="T527" s="21" t="str">
        <f t="shared" si="78"/>
        <v>PLASTIK 14 X 35</v>
      </c>
      <c r="U527" s="17">
        <v>1</v>
      </c>
      <c r="V527" s="62">
        <f t="shared" si="86"/>
        <v>3000</v>
      </c>
      <c r="W527" s="20"/>
      <c r="X527" s="20"/>
      <c r="Y527" s="20" t="str">
        <f t="shared" si="79"/>
        <v>PCS</v>
      </c>
    </row>
    <row r="528" spans="1:26" ht="15.75" hidden="1" customHeight="1">
      <c r="A528" s="4"/>
      <c r="B528" s="4"/>
      <c r="C528" s="5"/>
      <c r="D528" s="6"/>
      <c r="E528" s="6"/>
      <c r="F528" s="6"/>
      <c r="G528" s="6"/>
      <c r="H528" s="6"/>
      <c r="I528" s="6"/>
      <c r="J528" s="6"/>
      <c r="K528" s="8"/>
      <c r="L528" s="8"/>
      <c r="M528" s="6"/>
      <c r="N528" s="9"/>
      <c r="O528" s="10"/>
      <c r="P528" s="22"/>
      <c r="Q528" s="22"/>
      <c r="R528" s="20"/>
      <c r="S528" s="20" t="s">
        <v>3749</v>
      </c>
      <c r="T528" s="21" t="str">
        <f t="shared" si="78"/>
        <v>ONGKOS CELUP PEPEL EKONOMIS</v>
      </c>
      <c r="U528" s="17">
        <v>10</v>
      </c>
      <c r="V528" s="62">
        <f t="shared" si="86"/>
        <v>30000</v>
      </c>
      <c r="W528" s="20"/>
      <c r="X528" s="20"/>
      <c r="Y528" s="20" t="str">
        <f t="shared" si="79"/>
        <v>PCS</v>
      </c>
    </row>
    <row r="529" spans="1:26" ht="15.75" hidden="1" customHeight="1">
      <c r="A529" s="4"/>
      <c r="B529" s="4"/>
      <c r="C529" s="5"/>
      <c r="D529" s="6"/>
      <c r="E529" s="6"/>
      <c r="F529" s="6"/>
      <c r="G529" s="6"/>
      <c r="H529" s="6"/>
      <c r="I529" s="6"/>
      <c r="J529" s="6"/>
      <c r="K529" s="8"/>
      <c r="L529" s="8"/>
      <c r="M529" s="6"/>
      <c r="N529" s="9"/>
      <c r="O529" s="10"/>
      <c r="P529" s="22"/>
      <c r="Q529" s="22"/>
      <c r="R529" s="20"/>
      <c r="S529" s="20" t="s">
        <v>3851</v>
      </c>
      <c r="T529" s="21" t="str">
        <f t="shared" si="78"/>
        <v>ONGKOS KEMAS PEPEL EKONOMIS</v>
      </c>
      <c r="U529" s="17">
        <v>10</v>
      </c>
      <c r="V529" s="62">
        <f t="shared" si="86"/>
        <v>30000</v>
      </c>
      <c r="W529" s="20"/>
      <c r="X529" s="20"/>
      <c r="Y529" s="20" t="str">
        <f t="shared" si="79"/>
        <v>PCS</v>
      </c>
    </row>
    <row r="530" spans="1:26">
      <c r="A530" s="4">
        <v>71</v>
      </c>
      <c r="B530" s="20" t="s">
        <v>1651</v>
      </c>
      <c r="C530" s="5" t="s">
        <v>63</v>
      </c>
      <c r="D530" s="6">
        <v>511</v>
      </c>
      <c r="E530" s="6">
        <f>D530/100</f>
        <v>5.1100000000000003</v>
      </c>
      <c r="F530" s="6">
        <v>1257</v>
      </c>
      <c r="G530" s="6">
        <v>1</v>
      </c>
      <c r="H530" s="6">
        <v>1293</v>
      </c>
      <c r="I530" s="6">
        <v>1</v>
      </c>
      <c r="J530" s="6" t="s">
        <v>510</v>
      </c>
      <c r="K530" s="15">
        <f>L530</f>
        <v>2300</v>
      </c>
      <c r="L530" s="15">
        <f>N530*Z530</f>
        <v>2300</v>
      </c>
      <c r="M530" s="6" t="s">
        <v>510</v>
      </c>
      <c r="N530" s="9">
        <f>VLOOKUP(B530,tb_januari,9,FALSE)</f>
        <v>23</v>
      </c>
      <c r="O530" s="10" t="s">
        <v>506</v>
      </c>
      <c r="P530" s="22">
        <v>510</v>
      </c>
      <c r="Q530" s="22" t="s">
        <v>516</v>
      </c>
      <c r="R530" s="20" t="s">
        <v>519</v>
      </c>
      <c r="S530" s="20" t="s">
        <v>1203</v>
      </c>
      <c r="T530" s="21" t="str">
        <f t="shared" si="78"/>
        <v>DUPA 22 ATP PEKAT 3.2 RKN</v>
      </c>
      <c r="U530" s="17">
        <v>0.18</v>
      </c>
      <c r="V530" s="62">
        <f>$K$530*U530</f>
        <v>414</v>
      </c>
      <c r="W530" s="20" t="s">
        <v>535</v>
      </c>
      <c r="X530" s="20"/>
      <c r="Y530" s="20" t="str">
        <f t="shared" si="79"/>
        <v>KG</v>
      </c>
      <c r="Z530" s="20">
        <v>100</v>
      </c>
    </row>
    <row r="531" spans="1:26" hidden="1">
      <c r="A531" s="4"/>
      <c r="B531" s="4"/>
      <c r="C531" s="5"/>
      <c r="D531" s="6"/>
      <c r="E531" s="6"/>
      <c r="F531" s="6"/>
      <c r="G531" s="6"/>
      <c r="H531" s="6"/>
      <c r="I531" s="6"/>
      <c r="J531" s="6"/>
      <c r="K531" s="8"/>
      <c r="L531" s="8"/>
      <c r="M531" s="6"/>
      <c r="N531" s="9"/>
      <c r="O531" s="10"/>
      <c r="P531" s="22"/>
      <c r="Q531" s="22"/>
      <c r="R531" s="20"/>
      <c r="S531" s="20" t="s">
        <v>1670</v>
      </c>
      <c r="T531" s="21" t="str">
        <f t="shared" si="78"/>
        <v>FLAYER 1000 BUNGA 5,5 X 15,5</v>
      </c>
      <c r="U531" s="17">
        <v>10</v>
      </c>
      <c r="V531" s="62">
        <f t="shared" ref="V531:V537" si="87">$K$530*U531</f>
        <v>23000</v>
      </c>
      <c r="W531" s="20"/>
      <c r="X531" s="20"/>
      <c r="Y531" s="20" t="str">
        <f t="shared" si="79"/>
        <v>PCS</v>
      </c>
    </row>
    <row r="532" spans="1:26" hidden="1">
      <c r="A532" s="4"/>
      <c r="B532" s="4"/>
      <c r="C532" s="5"/>
      <c r="D532" s="6"/>
      <c r="E532" s="6"/>
      <c r="F532" s="6"/>
      <c r="G532" s="6"/>
      <c r="H532" s="6"/>
      <c r="I532" s="6"/>
      <c r="J532" s="6"/>
      <c r="K532" s="8"/>
      <c r="L532" s="8"/>
      <c r="M532" s="6"/>
      <c r="N532" s="9"/>
      <c r="O532" s="10"/>
      <c r="P532" s="22"/>
      <c r="Q532" s="22"/>
      <c r="R532" s="20"/>
      <c r="S532" s="20" t="s">
        <v>4150</v>
      </c>
      <c r="T532" s="21" t="str">
        <f t="shared" si="78"/>
        <v>OP NON FUL AROMA EK 1000 BUNGA EKO</v>
      </c>
      <c r="U532" s="17">
        <v>5.0499999999999998E-3</v>
      </c>
      <c r="V532" s="62">
        <f t="shared" si="87"/>
        <v>11.615</v>
      </c>
      <c r="W532" s="20"/>
      <c r="X532" s="20"/>
      <c r="Y532" s="20" t="str">
        <f t="shared" si="79"/>
        <v>KG</v>
      </c>
    </row>
    <row r="533" spans="1:26" hidden="1">
      <c r="A533" s="4"/>
      <c r="B533" s="4"/>
      <c r="C533" s="5"/>
      <c r="D533" s="6"/>
      <c r="E533" s="6"/>
      <c r="F533" s="6"/>
      <c r="G533" s="6"/>
      <c r="H533" s="6"/>
      <c r="I533" s="6"/>
      <c r="J533" s="6"/>
      <c r="K533" s="8"/>
      <c r="L533" s="8"/>
      <c r="M533" s="6"/>
      <c r="N533" s="9"/>
      <c r="O533" s="10"/>
      <c r="P533" s="22"/>
      <c r="Q533" s="22"/>
      <c r="R533" s="20"/>
      <c r="S533" s="20" t="s">
        <v>988</v>
      </c>
      <c r="T533" s="21" t="str">
        <f t="shared" si="78"/>
        <v xml:space="preserve">ATP </v>
      </c>
      <c r="U533" s="17">
        <v>1</v>
      </c>
      <c r="V533" s="62">
        <f t="shared" si="87"/>
        <v>2300</v>
      </c>
      <c r="W533" s="20"/>
      <c r="X533" s="20"/>
      <c r="Y533" s="20" t="str">
        <f t="shared" si="79"/>
        <v>PCS</v>
      </c>
    </row>
    <row r="534" spans="1:26" hidden="1">
      <c r="A534" s="4"/>
      <c r="B534" s="4"/>
      <c r="C534" s="5"/>
      <c r="D534" s="6"/>
      <c r="E534" s="6"/>
      <c r="F534" s="6"/>
      <c r="G534" s="6"/>
      <c r="H534" s="6"/>
      <c r="I534" s="6"/>
      <c r="J534" s="6"/>
      <c r="K534" s="8"/>
      <c r="L534" s="8"/>
      <c r="M534" s="6"/>
      <c r="N534" s="9"/>
      <c r="O534" s="10"/>
      <c r="P534" s="22"/>
      <c r="Q534" s="22"/>
      <c r="R534" s="20"/>
      <c r="S534" s="20" t="s">
        <v>4408</v>
      </c>
      <c r="T534" s="21" t="str">
        <f t="shared" ref="T534:T597" si="88">VLOOKUP(S534,db_barang,2,FALSE)</f>
        <v>PLASTIK 6 X 25</v>
      </c>
      <c r="U534" s="17">
        <v>10</v>
      </c>
      <c r="V534" s="62">
        <f t="shared" si="87"/>
        <v>23000</v>
      </c>
      <c r="W534" s="20"/>
      <c r="X534" s="20"/>
      <c r="Y534" s="20" t="str">
        <f t="shared" ref="Y534:Y597" si="89">VLOOKUP(S534,db_barang,3,FALSE)</f>
        <v>PCS</v>
      </c>
    </row>
    <row r="535" spans="1:26" hidden="1">
      <c r="A535" s="4"/>
      <c r="B535" s="4"/>
      <c r="C535" s="5"/>
      <c r="D535" s="6"/>
      <c r="E535" s="6"/>
      <c r="F535" s="6"/>
      <c r="G535" s="6"/>
      <c r="H535" s="6"/>
      <c r="I535" s="6"/>
      <c r="J535" s="6"/>
      <c r="K535" s="8"/>
      <c r="L535" s="8"/>
      <c r="M535" s="6"/>
      <c r="N535" s="9"/>
      <c r="O535" s="10"/>
      <c r="P535" s="22"/>
      <c r="Q535" s="22"/>
      <c r="R535" s="20"/>
      <c r="S535" s="20" t="s">
        <v>4365</v>
      </c>
      <c r="T535" s="21" t="str">
        <f t="shared" si="88"/>
        <v>PLASTIK 14 X 35</v>
      </c>
      <c r="U535" s="17">
        <v>1</v>
      </c>
      <c r="V535" s="62">
        <f t="shared" si="87"/>
        <v>2300</v>
      </c>
      <c r="W535" s="20"/>
      <c r="X535" s="20"/>
      <c r="Y535" s="20" t="str">
        <f t="shared" si="89"/>
        <v>PCS</v>
      </c>
    </row>
    <row r="536" spans="1:26" hidden="1">
      <c r="A536" s="4"/>
      <c r="B536" s="4"/>
      <c r="C536" s="5"/>
      <c r="D536" s="6"/>
      <c r="E536" s="6"/>
      <c r="F536" s="6"/>
      <c r="G536" s="6"/>
      <c r="H536" s="6"/>
      <c r="I536" s="6"/>
      <c r="J536" s="6"/>
      <c r="K536" s="8"/>
      <c r="L536" s="8"/>
      <c r="M536" s="6"/>
      <c r="N536" s="9"/>
      <c r="O536" s="10"/>
      <c r="P536" s="22"/>
      <c r="Q536" s="22"/>
      <c r="R536" s="20"/>
      <c r="S536" s="20" t="s">
        <v>3749</v>
      </c>
      <c r="T536" s="21" t="str">
        <f t="shared" si="88"/>
        <v>ONGKOS CELUP PEPEL EKONOMIS</v>
      </c>
      <c r="U536" s="17">
        <v>10</v>
      </c>
      <c r="V536" s="62">
        <f t="shared" si="87"/>
        <v>23000</v>
      </c>
      <c r="W536" s="20"/>
      <c r="X536" s="20"/>
      <c r="Y536" s="20" t="str">
        <f t="shared" si="89"/>
        <v>PCS</v>
      </c>
    </row>
    <row r="537" spans="1:26" hidden="1">
      <c r="A537" s="4"/>
      <c r="B537" s="4"/>
      <c r="C537" s="5"/>
      <c r="D537" s="6"/>
      <c r="E537" s="6"/>
      <c r="F537" s="6"/>
      <c r="G537" s="6"/>
      <c r="H537" s="6"/>
      <c r="I537" s="6"/>
      <c r="J537" s="6"/>
      <c r="K537" s="8"/>
      <c r="L537" s="8"/>
      <c r="M537" s="6"/>
      <c r="N537" s="9"/>
      <c r="O537" s="10"/>
      <c r="P537" s="22"/>
      <c r="Q537" s="22"/>
      <c r="R537" s="20"/>
      <c r="S537" s="20" t="s">
        <v>3851</v>
      </c>
      <c r="T537" s="21" t="str">
        <f t="shared" si="88"/>
        <v>ONGKOS KEMAS PEPEL EKONOMIS</v>
      </c>
      <c r="U537" s="17">
        <v>10</v>
      </c>
      <c r="V537" s="62">
        <f t="shared" si="87"/>
        <v>23000</v>
      </c>
      <c r="W537" s="20"/>
      <c r="X537" s="20"/>
      <c r="Y537" s="20" t="str">
        <f t="shared" si="89"/>
        <v>PCS</v>
      </c>
    </row>
    <row r="538" spans="1:26">
      <c r="A538" s="4">
        <v>72</v>
      </c>
      <c r="B538" s="20" t="s">
        <v>1654</v>
      </c>
      <c r="C538" s="5" t="s">
        <v>460</v>
      </c>
      <c r="D538" s="6">
        <v>151</v>
      </c>
      <c r="E538" s="6">
        <f>D538/100</f>
        <v>1.51</v>
      </c>
      <c r="F538" s="6"/>
      <c r="G538" s="6"/>
      <c r="H538" s="6"/>
      <c r="I538" s="6"/>
      <c r="J538" s="6" t="s">
        <v>510</v>
      </c>
      <c r="K538" s="15">
        <f>L538</f>
        <v>500</v>
      </c>
      <c r="L538" s="15">
        <f>N538*Z538</f>
        <v>500</v>
      </c>
      <c r="M538" s="6" t="s">
        <v>510</v>
      </c>
      <c r="N538" s="9">
        <f>VLOOKUP(B538,tb_januari,9,FALSE)</f>
        <v>5</v>
      </c>
      <c r="O538" s="10" t="s">
        <v>506</v>
      </c>
      <c r="P538" s="22">
        <v>85</v>
      </c>
      <c r="Q538" s="22" t="s">
        <v>516</v>
      </c>
      <c r="R538" s="20" t="s">
        <v>519</v>
      </c>
      <c r="S538" s="20" t="s">
        <v>1203</v>
      </c>
      <c r="T538" s="21" t="str">
        <f t="shared" si="88"/>
        <v>DUPA 22 ATP PEKAT 3.2 RKN</v>
      </c>
      <c r="U538" s="17">
        <v>0.18</v>
      </c>
      <c r="V538" s="62">
        <f>$K$538*U538</f>
        <v>90</v>
      </c>
      <c r="W538" s="20" t="s">
        <v>536</v>
      </c>
      <c r="X538" s="20"/>
      <c r="Y538" s="20" t="str">
        <f t="shared" si="89"/>
        <v>KG</v>
      </c>
      <c r="Z538" s="20">
        <v>100</v>
      </c>
    </row>
    <row r="539" spans="1:26" hidden="1">
      <c r="A539" s="4"/>
      <c r="B539" s="4"/>
      <c r="C539" s="5"/>
      <c r="D539" s="6"/>
      <c r="E539" s="6"/>
      <c r="F539" s="6"/>
      <c r="G539" s="6"/>
      <c r="H539" s="6"/>
      <c r="I539" s="6"/>
      <c r="J539" s="6"/>
      <c r="K539" s="8"/>
      <c r="L539" s="8"/>
      <c r="M539" s="6"/>
      <c r="N539" s="9"/>
      <c r="O539" s="10"/>
      <c r="P539" s="22"/>
      <c r="Q539" s="22"/>
      <c r="R539" s="20"/>
      <c r="S539" s="20" t="s">
        <v>1929</v>
      </c>
      <c r="T539" s="21" t="str">
        <f t="shared" si="88"/>
        <v>FLAYER TULIP 5,5 X 15,5</v>
      </c>
      <c r="U539" s="17">
        <v>10</v>
      </c>
      <c r="V539" s="62">
        <f t="shared" ref="V539:V545" si="90">$K$538*U539</f>
        <v>5000</v>
      </c>
      <c r="W539" s="20"/>
      <c r="X539" s="20"/>
      <c r="Y539" s="20" t="str">
        <f t="shared" si="89"/>
        <v>PCS</v>
      </c>
    </row>
    <row r="540" spans="1:26" hidden="1">
      <c r="A540" s="4"/>
      <c r="B540" s="4"/>
      <c r="C540" s="5"/>
      <c r="D540" s="6"/>
      <c r="E540" s="6"/>
      <c r="F540" s="6"/>
      <c r="G540" s="6"/>
      <c r="H540" s="6"/>
      <c r="I540" s="6"/>
      <c r="J540" s="6"/>
      <c r="K540" s="8"/>
      <c r="L540" s="8"/>
      <c r="M540" s="6"/>
      <c r="N540" s="9"/>
      <c r="O540" s="10"/>
      <c r="P540" s="22"/>
      <c r="Q540" s="22"/>
      <c r="R540" s="20"/>
      <c r="S540" s="20" t="s">
        <v>4185</v>
      </c>
      <c r="T540" s="21" t="str">
        <f t="shared" si="88"/>
        <v>OP NON FUL AROMA EK TULIP</v>
      </c>
      <c r="U540" s="17">
        <v>5.0499999999999998E-3</v>
      </c>
      <c r="V540" s="62">
        <f t="shared" si="90"/>
        <v>2.5249999999999999</v>
      </c>
      <c r="W540" s="20"/>
      <c r="X540" s="20"/>
      <c r="Y540" s="20" t="str">
        <f t="shared" si="89"/>
        <v>KG</v>
      </c>
    </row>
    <row r="541" spans="1:26" hidden="1">
      <c r="A541" s="4"/>
      <c r="B541" s="4"/>
      <c r="C541" s="5"/>
      <c r="D541" s="6"/>
      <c r="E541" s="6"/>
      <c r="F541" s="6"/>
      <c r="G541" s="6"/>
      <c r="H541" s="6"/>
      <c r="I541" s="6"/>
      <c r="J541" s="6"/>
      <c r="K541" s="8"/>
      <c r="L541" s="8"/>
      <c r="M541" s="6"/>
      <c r="N541" s="9"/>
      <c r="O541" s="10"/>
      <c r="P541" s="22"/>
      <c r="Q541" s="22"/>
      <c r="R541" s="20"/>
      <c r="S541" s="20" t="s">
        <v>988</v>
      </c>
      <c r="T541" s="21" t="str">
        <f t="shared" si="88"/>
        <v xml:space="preserve">ATP </v>
      </c>
      <c r="U541" s="17">
        <v>1</v>
      </c>
      <c r="V541" s="62">
        <f t="shared" si="90"/>
        <v>500</v>
      </c>
      <c r="W541" s="20"/>
      <c r="X541" s="20"/>
      <c r="Y541" s="20" t="str">
        <f t="shared" si="89"/>
        <v>PCS</v>
      </c>
    </row>
    <row r="542" spans="1:26" hidden="1">
      <c r="A542" s="4"/>
      <c r="B542" s="4"/>
      <c r="C542" s="5"/>
      <c r="D542" s="6"/>
      <c r="E542" s="6"/>
      <c r="F542" s="6"/>
      <c r="G542" s="6"/>
      <c r="H542" s="6"/>
      <c r="I542" s="6"/>
      <c r="J542" s="6"/>
      <c r="K542" s="8"/>
      <c r="L542" s="8"/>
      <c r="M542" s="6"/>
      <c r="N542" s="9"/>
      <c r="O542" s="10"/>
      <c r="P542" s="22"/>
      <c r="Q542" s="22"/>
      <c r="R542" s="20"/>
      <c r="S542" s="20" t="s">
        <v>4408</v>
      </c>
      <c r="T542" s="21" t="str">
        <f t="shared" si="88"/>
        <v>PLASTIK 6 X 25</v>
      </c>
      <c r="U542" s="17">
        <v>10</v>
      </c>
      <c r="V542" s="62">
        <f t="shared" si="90"/>
        <v>5000</v>
      </c>
      <c r="W542" s="20"/>
      <c r="X542" s="20"/>
      <c r="Y542" s="20" t="str">
        <f t="shared" si="89"/>
        <v>PCS</v>
      </c>
    </row>
    <row r="543" spans="1:26" hidden="1">
      <c r="A543" s="4"/>
      <c r="B543" s="4"/>
      <c r="C543" s="5"/>
      <c r="D543" s="6"/>
      <c r="E543" s="6"/>
      <c r="F543" s="6"/>
      <c r="G543" s="6"/>
      <c r="H543" s="6"/>
      <c r="I543" s="6"/>
      <c r="J543" s="6"/>
      <c r="K543" s="8"/>
      <c r="L543" s="8"/>
      <c r="M543" s="6"/>
      <c r="N543" s="9"/>
      <c r="O543" s="10"/>
      <c r="P543" s="22"/>
      <c r="Q543" s="22"/>
      <c r="R543" s="20"/>
      <c r="S543" s="20" t="s">
        <v>4365</v>
      </c>
      <c r="T543" s="21" t="str">
        <f t="shared" si="88"/>
        <v>PLASTIK 14 X 35</v>
      </c>
      <c r="U543" s="17">
        <v>1</v>
      </c>
      <c r="V543" s="62">
        <f t="shared" si="90"/>
        <v>500</v>
      </c>
      <c r="W543" s="20"/>
      <c r="X543" s="20"/>
      <c r="Y543" s="20" t="str">
        <f t="shared" si="89"/>
        <v>PCS</v>
      </c>
    </row>
    <row r="544" spans="1:26" hidden="1">
      <c r="A544" s="4"/>
      <c r="B544" s="4"/>
      <c r="C544" s="5"/>
      <c r="D544" s="6"/>
      <c r="E544" s="6"/>
      <c r="F544" s="6"/>
      <c r="G544" s="6"/>
      <c r="H544" s="6"/>
      <c r="I544" s="6"/>
      <c r="J544" s="6"/>
      <c r="K544" s="8"/>
      <c r="L544" s="8"/>
      <c r="M544" s="6"/>
      <c r="N544" s="9"/>
      <c r="O544" s="10"/>
      <c r="P544" s="22"/>
      <c r="Q544" s="22"/>
      <c r="R544" s="20"/>
      <c r="S544" s="20" t="s">
        <v>3749</v>
      </c>
      <c r="T544" s="21" t="str">
        <f t="shared" si="88"/>
        <v>ONGKOS CELUP PEPEL EKONOMIS</v>
      </c>
      <c r="U544" s="17">
        <v>10</v>
      </c>
      <c r="V544" s="62">
        <f t="shared" si="90"/>
        <v>5000</v>
      </c>
      <c r="W544" s="20"/>
      <c r="X544" s="20"/>
      <c r="Y544" s="20" t="str">
        <f t="shared" si="89"/>
        <v>PCS</v>
      </c>
    </row>
    <row r="545" spans="1:26" hidden="1">
      <c r="A545" s="4"/>
      <c r="B545" s="4"/>
      <c r="C545" s="5"/>
      <c r="D545" s="6"/>
      <c r="E545" s="6"/>
      <c r="F545" s="6"/>
      <c r="G545" s="6"/>
      <c r="H545" s="6"/>
      <c r="I545" s="6"/>
      <c r="J545" s="6"/>
      <c r="K545" s="8"/>
      <c r="L545" s="8"/>
      <c r="M545" s="6"/>
      <c r="N545" s="9"/>
      <c r="O545" s="10"/>
      <c r="P545" s="22"/>
      <c r="Q545" s="22"/>
      <c r="R545" s="20"/>
      <c r="S545" s="20" t="s">
        <v>3851</v>
      </c>
      <c r="T545" s="21" t="str">
        <f t="shared" si="88"/>
        <v>ONGKOS KEMAS PEPEL EKONOMIS</v>
      </c>
      <c r="U545" s="17">
        <v>10</v>
      </c>
      <c r="V545" s="62">
        <f t="shared" si="90"/>
        <v>5000</v>
      </c>
      <c r="W545" s="20"/>
      <c r="X545" s="20"/>
      <c r="Y545" s="20" t="str">
        <f t="shared" si="89"/>
        <v>PCS</v>
      </c>
    </row>
    <row r="546" spans="1:26">
      <c r="A546" s="4">
        <v>73</v>
      </c>
      <c r="B546" s="20" t="s">
        <v>1614</v>
      </c>
      <c r="C546" s="5" t="s">
        <v>53</v>
      </c>
      <c r="D546" s="6">
        <v>32</v>
      </c>
      <c r="E546" s="6">
        <f>D546/100</f>
        <v>0.32</v>
      </c>
      <c r="F546" s="6">
        <v>7</v>
      </c>
      <c r="G546" s="6">
        <v>1</v>
      </c>
      <c r="H546" s="6">
        <v>99</v>
      </c>
      <c r="I546" s="6">
        <v>1</v>
      </c>
      <c r="J546" s="6" t="s">
        <v>510</v>
      </c>
      <c r="K546" s="15">
        <f>L546</f>
        <v>200</v>
      </c>
      <c r="L546" s="15">
        <f>N546*Z546</f>
        <v>200</v>
      </c>
      <c r="M546" s="6" t="s">
        <v>510</v>
      </c>
      <c r="N546" s="9">
        <f>VLOOKUP(B546,tb_januari,9,FALSE)</f>
        <v>2</v>
      </c>
      <c r="O546" s="10" t="s">
        <v>506</v>
      </c>
      <c r="P546" s="22">
        <v>34</v>
      </c>
      <c r="Q546" s="22" t="s">
        <v>516</v>
      </c>
      <c r="R546" s="20" t="s">
        <v>519</v>
      </c>
      <c r="S546" s="20" t="s">
        <v>1203</v>
      </c>
      <c r="T546" s="21" t="str">
        <f t="shared" si="88"/>
        <v>DUPA 22 ATP PEKAT 3.2 RKN</v>
      </c>
      <c r="U546" s="17">
        <v>0.18</v>
      </c>
      <c r="V546" s="62">
        <f>$K$546*U546</f>
        <v>36</v>
      </c>
      <c r="W546" s="20" t="s">
        <v>537</v>
      </c>
      <c r="X546" s="20"/>
      <c r="Y546" s="20" t="str">
        <f t="shared" si="89"/>
        <v>KG</v>
      </c>
      <c r="Z546" s="20">
        <v>100</v>
      </c>
    </row>
    <row r="547" spans="1:26" hidden="1">
      <c r="A547" s="4"/>
      <c r="B547" s="4"/>
      <c r="C547" s="5"/>
      <c r="D547" s="6"/>
      <c r="E547" s="6"/>
      <c r="F547" s="6"/>
      <c r="G547" s="6"/>
      <c r="H547" s="6"/>
      <c r="I547" s="6"/>
      <c r="J547" s="6"/>
      <c r="K547" s="8"/>
      <c r="L547" s="8"/>
      <c r="M547" s="6"/>
      <c r="N547" s="9"/>
      <c r="O547" s="10"/>
      <c r="P547" s="22"/>
      <c r="Q547" s="22"/>
      <c r="R547" s="20"/>
      <c r="S547" s="20" t="s">
        <v>3970</v>
      </c>
      <c r="T547" s="21" t="str">
        <f t="shared" si="88"/>
        <v>OP FULL AROMA  CS KADEK</v>
      </c>
      <c r="U547" s="17">
        <v>1.84E-2</v>
      </c>
      <c r="V547" s="62">
        <f t="shared" ref="V547:V555" si="91">$K$546*U547</f>
        <v>3.6799999999999997</v>
      </c>
      <c r="W547" s="20"/>
      <c r="X547" s="20"/>
      <c r="Y547" s="20" t="str">
        <f t="shared" si="89"/>
        <v>KG</v>
      </c>
    </row>
    <row r="548" spans="1:26" hidden="1">
      <c r="A548" s="4"/>
      <c r="B548" s="4"/>
      <c r="C548" s="5"/>
      <c r="D548" s="6"/>
      <c r="E548" s="6"/>
      <c r="F548" s="6"/>
      <c r="G548" s="6"/>
      <c r="H548" s="6"/>
      <c r="I548" s="6"/>
      <c r="J548" s="6"/>
      <c r="K548" s="8"/>
      <c r="L548" s="8"/>
      <c r="M548" s="6"/>
      <c r="N548" s="9"/>
      <c r="O548" s="10"/>
      <c r="P548" s="22"/>
      <c r="Q548" s="22"/>
      <c r="R548" s="20"/>
      <c r="S548" s="20" t="s">
        <v>1016</v>
      </c>
      <c r="T548" s="21" t="str">
        <f t="shared" si="88"/>
        <v>C.S KADEK 6 X 16</v>
      </c>
      <c r="U548" s="17">
        <v>10</v>
      </c>
      <c r="V548" s="62">
        <f t="shared" si="91"/>
        <v>2000</v>
      </c>
      <c r="W548" s="20"/>
      <c r="X548" s="20"/>
      <c r="Y548" s="20" t="str">
        <f t="shared" si="89"/>
        <v>PCS</v>
      </c>
    </row>
    <row r="549" spans="1:26" hidden="1">
      <c r="A549" s="4"/>
      <c r="B549" s="4"/>
      <c r="C549" s="5"/>
      <c r="D549" s="6"/>
      <c r="E549" s="6"/>
      <c r="F549" s="6"/>
      <c r="G549" s="6"/>
      <c r="H549" s="6"/>
      <c r="I549" s="6"/>
      <c r="J549" s="6"/>
      <c r="K549" s="8"/>
      <c r="L549" s="8"/>
      <c r="M549" s="6"/>
      <c r="N549" s="9"/>
      <c r="O549" s="10"/>
      <c r="P549" s="22"/>
      <c r="Q549" s="22"/>
      <c r="R549" s="20"/>
      <c r="S549" s="20" t="s">
        <v>988</v>
      </c>
      <c r="T549" s="21" t="str">
        <f t="shared" si="88"/>
        <v xml:space="preserve">ATP </v>
      </c>
      <c r="U549" s="17">
        <v>1</v>
      </c>
      <c r="V549" s="62">
        <f t="shared" si="91"/>
        <v>200</v>
      </c>
      <c r="W549" s="20"/>
      <c r="X549" s="20"/>
      <c r="Y549" s="20" t="str">
        <f t="shared" si="89"/>
        <v>PCS</v>
      </c>
    </row>
    <row r="550" spans="1:26" hidden="1">
      <c r="A550" s="4"/>
      <c r="B550" s="4"/>
      <c r="C550" s="5"/>
      <c r="D550" s="6"/>
      <c r="E550" s="6"/>
      <c r="F550" s="6"/>
      <c r="G550" s="6"/>
      <c r="H550" s="6"/>
      <c r="I550" s="6"/>
      <c r="J550" s="6"/>
      <c r="K550" s="8"/>
      <c r="L550" s="8"/>
      <c r="M550" s="6"/>
      <c r="N550" s="9"/>
      <c r="O550" s="10"/>
      <c r="P550" s="22"/>
      <c r="Q550" s="22"/>
      <c r="R550" s="20"/>
      <c r="S550" s="20" t="s">
        <v>5033</v>
      </c>
      <c r="T550" s="21" t="str">
        <f t="shared" si="88"/>
        <v xml:space="preserve">STIKER FULL AROMA </v>
      </c>
      <c r="U550" s="17">
        <v>1</v>
      </c>
      <c r="V550" s="62">
        <f t="shared" si="91"/>
        <v>200</v>
      </c>
      <c r="W550" s="20"/>
      <c r="X550" s="20"/>
      <c r="Y550" s="20" t="str">
        <f t="shared" si="89"/>
        <v>PCS</v>
      </c>
    </row>
    <row r="551" spans="1:26" hidden="1">
      <c r="A551" s="4"/>
      <c r="B551" s="4"/>
      <c r="C551" s="5"/>
      <c r="D551" s="6"/>
      <c r="E551" s="6"/>
      <c r="F551" s="6"/>
      <c r="G551" s="6"/>
      <c r="H551" s="6"/>
      <c r="I551" s="6"/>
      <c r="J551" s="6"/>
      <c r="K551" s="8"/>
      <c r="L551" s="8"/>
      <c r="M551" s="6"/>
      <c r="N551" s="9"/>
      <c r="O551" s="10"/>
      <c r="P551" s="22"/>
      <c r="Q551" s="22"/>
      <c r="R551" s="20"/>
      <c r="S551" s="20" t="s">
        <v>4408</v>
      </c>
      <c r="T551" s="21" t="str">
        <f t="shared" si="88"/>
        <v>PLASTIK 6 X 25</v>
      </c>
      <c r="U551" s="17">
        <v>10</v>
      </c>
      <c r="V551" s="62">
        <f t="shared" si="91"/>
        <v>2000</v>
      </c>
      <c r="W551" s="20"/>
      <c r="X551" s="20"/>
      <c r="Y551" s="20" t="str">
        <f t="shared" si="89"/>
        <v>PCS</v>
      </c>
    </row>
    <row r="552" spans="1:26" hidden="1">
      <c r="A552" s="4"/>
      <c r="B552" s="4"/>
      <c r="C552" s="5"/>
      <c r="D552" s="6"/>
      <c r="E552" s="6"/>
      <c r="F552" s="6"/>
      <c r="G552" s="6"/>
      <c r="H552" s="6"/>
      <c r="I552" s="6"/>
      <c r="J552" s="6"/>
      <c r="K552" s="8"/>
      <c r="L552" s="8"/>
      <c r="M552" s="6"/>
      <c r="N552" s="9"/>
      <c r="O552" s="10"/>
      <c r="P552" s="22"/>
      <c r="Q552" s="22"/>
      <c r="R552" s="20"/>
      <c r="S552" s="20" t="s">
        <v>4365</v>
      </c>
      <c r="T552" s="21" t="str">
        <f t="shared" si="88"/>
        <v>PLASTIK 14 X 35</v>
      </c>
      <c r="U552" s="17">
        <v>1</v>
      </c>
      <c r="V552" s="62">
        <f t="shared" si="91"/>
        <v>200</v>
      </c>
      <c r="W552" s="20"/>
      <c r="X552" s="20"/>
      <c r="Y552" s="20" t="str">
        <f t="shared" si="89"/>
        <v>PCS</v>
      </c>
    </row>
    <row r="553" spans="1:26" hidden="1">
      <c r="A553" s="4"/>
      <c r="B553" s="4"/>
      <c r="C553" s="5"/>
      <c r="D553" s="6"/>
      <c r="E553" s="6"/>
      <c r="F553" s="6"/>
      <c r="G553" s="6"/>
      <c r="H553" s="6"/>
      <c r="I553" s="6"/>
      <c r="J553" s="6"/>
      <c r="K553" s="8"/>
      <c r="L553" s="8"/>
      <c r="M553" s="6"/>
      <c r="N553" s="9"/>
      <c r="O553" s="10"/>
      <c r="P553" s="22"/>
      <c r="Q553" s="22"/>
      <c r="R553" s="20"/>
      <c r="S553" s="20" t="s">
        <v>5192</v>
      </c>
      <c r="T553" s="21" t="str">
        <f t="shared" si="88"/>
        <v>oplosan solfen</v>
      </c>
      <c r="U553" s="17">
        <v>6.2600000000000003E-2</v>
      </c>
      <c r="V553" s="62">
        <f>$K$546*U553</f>
        <v>12.520000000000001</v>
      </c>
      <c r="W553" s="20"/>
      <c r="X553" s="20"/>
      <c r="Y553" s="20" t="str">
        <f t="shared" si="89"/>
        <v>KG</v>
      </c>
    </row>
    <row r="554" spans="1:26" hidden="1">
      <c r="A554" s="4"/>
      <c r="B554" s="4"/>
      <c r="C554" s="5"/>
      <c r="D554" s="6"/>
      <c r="E554" s="6"/>
      <c r="F554" s="6"/>
      <c r="G554" s="6"/>
      <c r="H554" s="6"/>
      <c r="I554" s="6"/>
      <c r="J554" s="6"/>
      <c r="K554" s="8"/>
      <c r="L554" s="8"/>
      <c r="M554" s="6"/>
      <c r="N554" s="9"/>
      <c r="O554" s="10"/>
      <c r="P554" s="22"/>
      <c r="Q554" s="22"/>
      <c r="R554" s="20"/>
      <c r="S554" s="20" t="s">
        <v>3747</v>
      </c>
      <c r="T554" s="21" t="str">
        <f t="shared" si="88"/>
        <v>ONGKOS CELUP PEPEL CATUR SANAK</v>
      </c>
      <c r="U554" s="17">
        <v>1</v>
      </c>
      <c r="V554" s="62">
        <f t="shared" si="91"/>
        <v>200</v>
      </c>
      <c r="W554" s="20"/>
      <c r="X554" s="20"/>
      <c r="Y554" s="20" t="str">
        <f t="shared" si="89"/>
        <v>KG</v>
      </c>
    </row>
    <row r="555" spans="1:26" hidden="1">
      <c r="A555" s="4"/>
      <c r="B555" s="4"/>
      <c r="C555" s="5"/>
      <c r="D555" s="6"/>
      <c r="E555" s="6"/>
      <c r="F555" s="6"/>
      <c r="G555" s="6"/>
      <c r="H555" s="6"/>
      <c r="I555" s="6"/>
      <c r="J555" s="6"/>
      <c r="K555" s="8"/>
      <c r="L555" s="8"/>
      <c r="M555" s="6"/>
      <c r="N555" s="9"/>
      <c r="O555" s="10"/>
      <c r="P555" s="22"/>
      <c r="Q555" s="22"/>
      <c r="R555" s="20"/>
      <c r="S555" s="20" t="s">
        <v>3849</v>
      </c>
      <c r="T555" s="21" t="str">
        <f t="shared" si="88"/>
        <v>ONGKOS KEMAS PEPEL CATUR ANAK</v>
      </c>
      <c r="U555" s="17">
        <v>10</v>
      </c>
      <c r="V555" s="62">
        <f t="shared" si="91"/>
        <v>2000</v>
      </c>
      <c r="W555" s="20"/>
      <c r="X555" s="20"/>
      <c r="Y555" s="20" t="str">
        <f t="shared" si="89"/>
        <v>PACK</v>
      </c>
    </row>
    <row r="556" spans="1:26">
      <c r="A556" s="4">
        <v>74</v>
      </c>
      <c r="B556" s="20" t="s">
        <v>1615</v>
      </c>
      <c r="C556" s="5" t="s">
        <v>54</v>
      </c>
      <c r="D556" s="6">
        <v>126</v>
      </c>
      <c r="E556" s="6">
        <f>D556/100</f>
        <v>1.26</v>
      </c>
      <c r="F556" s="6">
        <v>40</v>
      </c>
      <c r="G556" s="6">
        <v>1</v>
      </c>
      <c r="H556" s="6">
        <v>69</v>
      </c>
      <c r="I556" s="6">
        <v>1</v>
      </c>
      <c r="J556" s="6" t="s">
        <v>510</v>
      </c>
      <c r="K556" s="15">
        <f>L556</f>
        <v>200</v>
      </c>
      <c r="L556" s="15">
        <f>N556*Z556</f>
        <v>200</v>
      </c>
      <c r="M556" s="6" t="s">
        <v>510</v>
      </c>
      <c r="N556" s="9">
        <f>VLOOKUP(B556,tb_januari,9,FALSE)</f>
        <v>2</v>
      </c>
      <c r="O556" s="10" t="s">
        <v>506</v>
      </c>
      <c r="P556" s="22">
        <v>34</v>
      </c>
      <c r="Q556" s="22" t="s">
        <v>516</v>
      </c>
      <c r="R556" s="20" t="s">
        <v>519</v>
      </c>
      <c r="S556" s="20" t="s">
        <v>1203</v>
      </c>
      <c r="T556" s="21" t="str">
        <f t="shared" si="88"/>
        <v>DUPA 22 ATP PEKAT 3.2 RKN</v>
      </c>
      <c r="U556" s="17">
        <v>0.18</v>
      </c>
      <c r="V556" s="62">
        <f>$K$556*U556</f>
        <v>36</v>
      </c>
      <c r="W556" s="20" t="s">
        <v>538</v>
      </c>
      <c r="X556" s="20"/>
      <c r="Y556" s="20" t="str">
        <f t="shared" si="89"/>
        <v>KG</v>
      </c>
      <c r="Z556" s="20">
        <v>100</v>
      </c>
    </row>
    <row r="557" spans="1:26" hidden="1">
      <c r="A557" s="4"/>
      <c r="B557" s="4"/>
      <c r="C557" s="5"/>
      <c r="D557" s="6"/>
      <c r="E557" s="6"/>
      <c r="F557" s="6"/>
      <c r="G557" s="6"/>
      <c r="H557" s="6"/>
      <c r="I557" s="6"/>
      <c r="J557" s="6"/>
      <c r="K557" s="8"/>
      <c r="L557" s="8"/>
      <c r="M557" s="6"/>
      <c r="N557" s="9"/>
      <c r="O557" s="10"/>
      <c r="P557" s="22"/>
      <c r="Q557" s="22"/>
      <c r="R557" s="20"/>
      <c r="S557" s="20" t="s">
        <v>1017</v>
      </c>
      <c r="T557" s="21" t="str">
        <f t="shared" si="88"/>
        <v>C.S KETUT 6 X 16</v>
      </c>
      <c r="U557" s="17">
        <v>10</v>
      </c>
      <c r="V557" s="62">
        <f t="shared" ref="V557:V565" si="92">$K$556*U557</f>
        <v>2000</v>
      </c>
      <c r="W557" s="20"/>
      <c r="X557" s="20"/>
      <c r="Y557" s="20" t="str">
        <f t="shared" si="89"/>
        <v>PCS</v>
      </c>
    </row>
    <row r="558" spans="1:26" hidden="1">
      <c r="A558" s="4"/>
      <c r="B558" s="4"/>
      <c r="C558" s="5"/>
      <c r="D558" s="6"/>
      <c r="E558" s="6"/>
      <c r="F558" s="6"/>
      <c r="G558" s="6"/>
      <c r="H558" s="6"/>
      <c r="I558" s="6"/>
      <c r="J558" s="6"/>
      <c r="K558" s="8"/>
      <c r="L558" s="8"/>
      <c r="M558" s="6"/>
      <c r="N558" s="9"/>
      <c r="O558" s="10"/>
      <c r="P558" s="22"/>
      <c r="Q558" s="22"/>
      <c r="R558" s="20"/>
      <c r="S558" s="20" t="s">
        <v>988</v>
      </c>
      <c r="T558" s="21" t="str">
        <f t="shared" si="88"/>
        <v xml:space="preserve">ATP </v>
      </c>
      <c r="U558" s="17">
        <v>1</v>
      </c>
      <c r="V558" s="62">
        <f t="shared" si="92"/>
        <v>200</v>
      </c>
      <c r="W558" s="20"/>
      <c r="X558" s="20"/>
      <c r="Y558" s="20" t="str">
        <f t="shared" si="89"/>
        <v>PCS</v>
      </c>
    </row>
    <row r="559" spans="1:26" hidden="1">
      <c r="A559" s="4"/>
      <c r="B559" s="4"/>
      <c r="C559" s="5"/>
      <c r="D559" s="6"/>
      <c r="E559" s="6"/>
      <c r="F559" s="6"/>
      <c r="G559" s="6"/>
      <c r="H559" s="6"/>
      <c r="I559" s="6"/>
      <c r="J559" s="6"/>
      <c r="K559" s="8"/>
      <c r="L559" s="8"/>
      <c r="M559" s="6"/>
      <c r="N559" s="9"/>
      <c r="O559" s="10"/>
      <c r="P559" s="22"/>
      <c r="Q559" s="22"/>
      <c r="R559" s="20"/>
      <c r="S559" s="20" t="s">
        <v>5033</v>
      </c>
      <c r="T559" s="21" t="str">
        <f t="shared" si="88"/>
        <v xml:space="preserve">STIKER FULL AROMA </v>
      </c>
      <c r="U559" s="17">
        <v>1</v>
      </c>
      <c r="V559" s="62">
        <f>$K$556*U559</f>
        <v>200</v>
      </c>
      <c r="W559" s="20"/>
      <c r="X559" s="20"/>
      <c r="Y559" s="20" t="str">
        <f t="shared" si="89"/>
        <v>PCS</v>
      </c>
    </row>
    <row r="560" spans="1:26" hidden="1">
      <c r="A560" s="4"/>
      <c r="B560" s="4"/>
      <c r="C560" s="5"/>
      <c r="D560" s="6"/>
      <c r="E560" s="6"/>
      <c r="F560" s="6"/>
      <c r="G560" s="6"/>
      <c r="H560" s="6"/>
      <c r="I560" s="6"/>
      <c r="J560" s="6"/>
      <c r="K560" s="8"/>
      <c r="L560" s="8"/>
      <c r="M560" s="6"/>
      <c r="N560" s="9"/>
      <c r="O560" s="10"/>
      <c r="P560" s="22"/>
      <c r="Q560" s="22"/>
      <c r="R560" s="20"/>
      <c r="S560" s="20" t="s">
        <v>4408</v>
      </c>
      <c r="T560" s="21" t="str">
        <f t="shared" si="88"/>
        <v>PLASTIK 6 X 25</v>
      </c>
      <c r="U560" s="17">
        <v>10</v>
      </c>
      <c r="V560" s="62">
        <f t="shared" si="92"/>
        <v>2000</v>
      </c>
      <c r="W560" s="20"/>
      <c r="X560" s="20"/>
      <c r="Y560" s="20" t="str">
        <f t="shared" si="89"/>
        <v>PCS</v>
      </c>
    </row>
    <row r="561" spans="1:26" hidden="1">
      <c r="A561" s="4"/>
      <c r="B561" s="4"/>
      <c r="C561" s="5"/>
      <c r="D561" s="6"/>
      <c r="E561" s="6"/>
      <c r="F561" s="6"/>
      <c r="G561" s="6"/>
      <c r="H561" s="6"/>
      <c r="I561" s="6"/>
      <c r="J561" s="6"/>
      <c r="K561" s="8"/>
      <c r="L561" s="8"/>
      <c r="M561" s="6"/>
      <c r="N561" s="9"/>
      <c r="O561" s="10"/>
      <c r="P561" s="22"/>
      <c r="Q561" s="22"/>
      <c r="R561" s="20"/>
      <c r="S561" s="20" t="s">
        <v>4365</v>
      </c>
      <c r="T561" s="21" t="str">
        <f t="shared" si="88"/>
        <v>PLASTIK 14 X 35</v>
      </c>
      <c r="U561" s="17">
        <v>1</v>
      </c>
      <c r="V561" s="62">
        <f t="shared" si="92"/>
        <v>200</v>
      </c>
      <c r="W561" s="20"/>
      <c r="X561" s="20"/>
      <c r="Y561" s="20" t="str">
        <f t="shared" si="89"/>
        <v>PCS</v>
      </c>
    </row>
    <row r="562" spans="1:26" hidden="1">
      <c r="A562" s="4"/>
      <c r="B562" s="4"/>
      <c r="C562" s="5"/>
      <c r="D562" s="6"/>
      <c r="E562" s="6"/>
      <c r="F562" s="6"/>
      <c r="G562" s="6"/>
      <c r="H562" s="6"/>
      <c r="I562" s="6"/>
      <c r="J562" s="6"/>
      <c r="K562" s="8"/>
      <c r="L562" s="8"/>
      <c r="M562" s="6"/>
      <c r="N562" s="9"/>
      <c r="O562" s="10"/>
      <c r="P562" s="22"/>
      <c r="Q562" s="22"/>
      <c r="R562" s="20"/>
      <c r="S562" s="20" t="s">
        <v>3972</v>
      </c>
      <c r="T562" s="21" t="str">
        <f t="shared" si="88"/>
        <v>OP FULL AROMA  CS KETUT</v>
      </c>
      <c r="U562" s="17">
        <v>1.84E-2</v>
      </c>
      <c r="V562" s="62">
        <f t="shared" si="92"/>
        <v>3.6799999999999997</v>
      </c>
      <c r="W562" s="20"/>
      <c r="X562" s="20"/>
      <c r="Y562" s="20" t="str">
        <f t="shared" si="89"/>
        <v>KG</v>
      </c>
    </row>
    <row r="563" spans="1:26" hidden="1">
      <c r="A563" s="4"/>
      <c r="B563" s="4"/>
      <c r="C563" s="5"/>
      <c r="D563" s="6"/>
      <c r="E563" s="6"/>
      <c r="F563" s="6"/>
      <c r="G563" s="6"/>
      <c r="H563" s="6"/>
      <c r="I563" s="6"/>
      <c r="J563" s="6"/>
      <c r="K563" s="8"/>
      <c r="L563" s="8"/>
      <c r="M563" s="6"/>
      <c r="N563" s="9"/>
      <c r="O563" s="10"/>
      <c r="P563" s="22"/>
      <c r="Q563" s="22"/>
      <c r="R563" s="20"/>
      <c r="S563" s="20" t="s">
        <v>5192</v>
      </c>
      <c r="T563" s="21" t="str">
        <f t="shared" si="88"/>
        <v>oplosan solfen</v>
      </c>
      <c r="U563" s="17">
        <v>6.2600000000000003E-2</v>
      </c>
      <c r="V563" s="62">
        <f t="shared" si="92"/>
        <v>12.520000000000001</v>
      </c>
      <c r="W563" s="20"/>
      <c r="X563" s="20"/>
      <c r="Y563" s="20" t="str">
        <f t="shared" si="89"/>
        <v>KG</v>
      </c>
    </row>
    <row r="564" spans="1:26" hidden="1">
      <c r="A564" s="4"/>
      <c r="B564" s="4"/>
      <c r="C564" s="5"/>
      <c r="D564" s="6"/>
      <c r="E564" s="6"/>
      <c r="F564" s="6"/>
      <c r="G564" s="6"/>
      <c r="H564" s="6"/>
      <c r="I564" s="6"/>
      <c r="J564" s="6"/>
      <c r="K564" s="8"/>
      <c r="L564" s="8"/>
      <c r="M564" s="6"/>
      <c r="N564" s="9"/>
      <c r="O564" s="10"/>
      <c r="P564" s="22"/>
      <c r="Q564" s="22"/>
      <c r="R564" s="20"/>
      <c r="S564" s="20" t="s">
        <v>3747</v>
      </c>
      <c r="T564" s="21" t="str">
        <f t="shared" si="88"/>
        <v>ONGKOS CELUP PEPEL CATUR SANAK</v>
      </c>
      <c r="U564" s="17">
        <v>1</v>
      </c>
      <c r="V564" s="62">
        <f t="shared" si="92"/>
        <v>200</v>
      </c>
      <c r="W564" s="20"/>
      <c r="X564" s="20"/>
      <c r="Y564" s="20" t="str">
        <f t="shared" si="89"/>
        <v>KG</v>
      </c>
    </row>
    <row r="565" spans="1:26" hidden="1">
      <c r="A565" s="4"/>
      <c r="B565" s="4"/>
      <c r="C565" s="5"/>
      <c r="D565" s="6"/>
      <c r="E565" s="6"/>
      <c r="F565" s="6"/>
      <c r="G565" s="6"/>
      <c r="H565" s="6"/>
      <c r="I565" s="6"/>
      <c r="J565" s="6"/>
      <c r="K565" s="8"/>
      <c r="L565" s="8"/>
      <c r="M565" s="6"/>
      <c r="N565" s="9"/>
      <c r="O565" s="10"/>
      <c r="P565" s="22"/>
      <c r="Q565" s="22"/>
      <c r="R565" s="20"/>
      <c r="S565" s="20" t="s">
        <v>3849</v>
      </c>
      <c r="T565" s="21" t="str">
        <f t="shared" si="88"/>
        <v>ONGKOS KEMAS PEPEL CATUR ANAK</v>
      </c>
      <c r="U565" s="17">
        <v>10</v>
      </c>
      <c r="V565" s="62">
        <f t="shared" si="92"/>
        <v>2000</v>
      </c>
      <c r="W565" s="20"/>
      <c r="X565" s="20"/>
      <c r="Y565" s="20" t="str">
        <f t="shared" si="89"/>
        <v>PACK</v>
      </c>
    </row>
    <row r="566" spans="1:26">
      <c r="A566" s="4">
        <v>75</v>
      </c>
      <c r="B566" s="20" t="s">
        <v>1616</v>
      </c>
      <c r="C566" s="5" t="s">
        <v>55</v>
      </c>
      <c r="D566" s="6">
        <v>155</v>
      </c>
      <c r="E566" s="6">
        <f>D566/100</f>
        <v>1.55</v>
      </c>
      <c r="F566" s="6">
        <v>26</v>
      </c>
      <c r="G566" s="6">
        <v>1</v>
      </c>
      <c r="H566" s="6">
        <v>118</v>
      </c>
      <c r="I566" s="6">
        <v>1</v>
      </c>
      <c r="J566" s="6" t="s">
        <v>510</v>
      </c>
      <c r="K566" s="15">
        <f>L566</f>
        <v>200</v>
      </c>
      <c r="L566" s="15">
        <f>N566*Z566</f>
        <v>200</v>
      </c>
      <c r="M566" s="6" t="s">
        <v>510</v>
      </c>
      <c r="N566" s="9">
        <f>VLOOKUP(B566,tb_januari,9,FALSE)</f>
        <v>2</v>
      </c>
      <c r="O566" s="10" t="s">
        <v>506</v>
      </c>
      <c r="P566" s="22">
        <v>34</v>
      </c>
      <c r="Q566" s="22" t="s">
        <v>516</v>
      </c>
      <c r="R566" s="20" t="s">
        <v>519</v>
      </c>
      <c r="S566" s="20" t="s">
        <v>1203</v>
      </c>
      <c r="T566" s="21" t="str">
        <f t="shared" si="88"/>
        <v>DUPA 22 ATP PEKAT 3.2 RKN</v>
      </c>
      <c r="U566" s="17">
        <v>0.18</v>
      </c>
      <c r="V566" s="62">
        <f>$K$566*U566</f>
        <v>36</v>
      </c>
      <c r="W566" s="20" t="s">
        <v>539</v>
      </c>
      <c r="X566" s="20"/>
      <c r="Y566" s="20" t="str">
        <f t="shared" si="89"/>
        <v>KG</v>
      </c>
      <c r="Z566" s="20">
        <v>100</v>
      </c>
    </row>
    <row r="567" spans="1:26" hidden="1">
      <c r="A567" s="4"/>
      <c r="B567" s="4"/>
      <c r="C567" s="5"/>
      <c r="D567" s="6"/>
      <c r="E567" s="6"/>
      <c r="F567" s="6"/>
      <c r="G567" s="6"/>
      <c r="H567" s="6"/>
      <c r="I567" s="6"/>
      <c r="J567" s="6"/>
      <c r="K567" s="8"/>
      <c r="L567" s="8"/>
      <c r="M567" s="6"/>
      <c r="N567" s="9"/>
      <c r="O567" s="10"/>
      <c r="P567" s="22"/>
      <c r="Q567" s="22"/>
      <c r="R567" s="20"/>
      <c r="S567" s="20" t="s">
        <v>1018</v>
      </c>
      <c r="T567" s="21" t="str">
        <f t="shared" si="88"/>
        <v>C.S KOMANG 6 X 16</v>
      </c>
      <c r="U567" s="17">
        <v>10</v>
      </c>
      <c r="V567" s="62">
        <f t="shared" ref="V567:V573" si="93">$K$566*U567</f>
        <v>2000</v>
      </c>
      <c r="W567" s="20"/>
      <c r="X567" s="20"/>
      <c r="Y567" s="20" t="str">
        <f t="shared" si="89"/>
        <v>PCS</v>
      </c>
    </row>
    <row r="568" spans="1:26" hidden="1">
      <c r="A568" s="4"/>
      <c r="B568" s="4"/>
      <c r="C568" s="5"/>
      <c r="D568" s="6"/>
      <c r="E568" s="6"/>
      <c r="F568" s="6"/>
      <c r="G568" s="6"/>
      <c r="H568" s="6"/>
      <c r="I568" s="6"/>
      <c r="J568" s="6"/>
      <c r="K568" s="8"/>
      <c r="L568" s="8"/>
      <c r="M568" s="6"/>
      <c r="N568" s="9"/>
      <c r="O568" s="10"/>
      <c r="P568" s="22"/>
      <c r="Q568" s="22"/>
      <c r="R568" s="20"/>
      <c r="S568" s="20" t="s">
        <v>988</v>
      </c>
      <c r="T568" s="21" t="str">
        <f t="shared" si="88"/>
        <v xml:space="preserve">ATP </v>
      </c>
      <c r="U568" s="17">
        <v>1</v>
      </c>
      <c r="V568" s="62">
        <f t="shared" si="93"/>
        <v>200</v>
      </c>
      <c r="W568" s="20"/>
      <c r="X568" s="20"/>
      <c r="Y568" s="20" t="str">
        <f t="shared" si="89"/>
        <v>PCS</v>
      </c>
    </row>
    <row r="569" spans="1:26" hidden="1">
      <c r="A569" s="4"/>
      <c r="B569" s="4"/>
      <c r="C569" s="5"/>
      <c r="D569" s="6"/>
      <c r="E569" s="6"/>
      <c r="F569" s="6"/>
      <c r="G569" s="6"/>
      <c r="H569" s="6"/>
      <c r="I569" s="6"/>
      <c r="J569" s="6"/>
      <c r="K569" s="8"/>
      <c r="L569" s="8"/>
      <c r="M569" s="6"/>
      <c r="N569" s="9"/>
      <c r="O569" s="10"/>
      <c r="P569" s="22"/>
      <c r="Q569" s="22"/>
      <c r="R569" s="20"/>
      <c r="S569" s="20" t="s">
        <v>5033</v>
      </c>
      <c r="T569" s="21" t="str">
        <f t="shared" si="88"/>
        <v xml:space="preserve">STIKER FULL AROMA </v>
      </c>
      <c r="U569" s="17">
        <v>1</v>
      </c>
      <c r="V569" s="62">
        <f t="shared" si="93"/>
        <v>200</v>
      </c>
      <c r="W569" s="20"/>
      <c r="X569" s="20"/>
      <c r="Y569" s="20" t="str">
        <f t="shared" si="89"/>
        <v>PCS</v>
      </c>
    </row>
    <row r="570" spans="1:26" hidden="1">
      <c r="A570" s="4"/>
      <c r="B570" s="4"/>
      <c r="C570" s="5"/>
      <c r="D570" s="6"/>
      <c r="E570" s="6"/>
      <c r="F570" s="6"/>
      <c r="G570" s="6"/>
      <c r="H570" s="6"/>
      <c r="I570" s="6"/>
      <c r="J570" s="6"/>
      <c r="K570" s="8"/>
      <c r="L570" s="8"/>
      <c r="M570" s="6"/>
      <c r="N570" s="9"/>
      <c r="O570" s="10"/>
      <c r="P570" s="22"/>
      <c r="Q570" s="22"/>
      <c r="R570" s="20"/>
      <c r="S570" s="20" t="s">
        <v>4408</v>
      </c>
      <c r="T570" s="21" t="str">
        <f t="shared" si="88"/>
        <v>PLASTIK 6 X 25</v>
      </c>
      <c r="U570" s="17">
        <v>10</v>
      </c>
      <c r="V570" s="62">
        <f t="shared" si="93"/>
        <v>2000</v>
      </c>
      <c r="W570" s="20"/>
      <c r="X570" s="20"/>
      <c r="Y570" s="20" t="str">
        <f t="shared" si="89"/>
        <v>PCS</v>
      </c>
    </row>
    <row r="571" spans="1:26" hidden="1">
      <c r="A571" s="4"/>
      <c r="B571" s="4"/>
      <c r="C571" s="5"/>
      <c r="D571" s="6"/>
      <c r="E571" s="6"/>
      <c r="F571" s="6"/>
      <c r="G571" s="6"/>
      <c r="H571" s="6"/>
      <c r="I571" s="6"/>
      <c r="J571" s="6"/>
      <c r="K571" s="8"/>
      <c r="L571" s="8"/>
      <c r="M571" s="6"/>
      <c r="N571" s="9"/>
      <c r="O571" s="10"/>
      <c r="P571" s="22"/>
      <c r="Q571" s="22"/>
      <c r="R571" s="20"/>
      <c r="S571" s="20" t="s">
        <v>4365</v>
      </c>
      <c r="T571" s="21" t="str">
        <f t="shared" si="88"/>
        <v>PLASTIK 14 X 35</v>
      </c>
      <c r="U571" s="17">
        <v>1</v>
      </c>
      <c r="V571" s="62">
        <f t="shared" si="93"/>
        <v>200</v>
      </c>
      <c r="W571" s="20"/>
      <c r="X571" s="20"/>
      <c r="Y571" s="20" t="str">
        <f t="shared" si="89"/>
        <v>PCS</v>
      </c>
    </row>
    <row r="572" spans="1:26" hidden="1">
      <c r="A572" s="4"/>
      <c r="B572" s="4"/>
      <c r="C572" s="5"/>
      <c r="D572" s="6"/>
      <c r="E572" s="6"/>
      <c r="F572" s="6"/>
      <c r="G572" s="6"/>
      <c r="H572" s="6"/>
      <c r="I572" s="6"/>
      <c r="J572" s="6"/>
      <c r="K572" s="8"/>
      <c r="L572" s="8"/>
      <c r="M572" s="6"/>
      <c r="N572" s="9"/>
      <c r="O572" s="10"/>
      <c r="P572" s="22"/>
      <c r="Q572" s="22"/>
      <c r="R572" s="20"/>
      <c r="S572" s="20" t="s">
        <v>3974</v>
      </c>
      <c r="T572" s="21" t="str">
        <f t="shared" si="88"/>
        <v>OP FULL AROMA  CS KOMANG</v>
      </c>
      <c r="U572" s="17">
        <v>1.84E-2</v>
      </c>
      <c r="V572" s="62">
        <f t="shared" si="93"/>
        <v>3.6799999999999997</v>
      </c>
      <c r="W572" s="20"/>
      <c r="X572" s="20"/>
      <c r="Y572" s="20" t="str">
        <f t="shared" si="89"/>
        <v>KG</v>
      </c>
    </row>
    <row r="573" spans="1:26" hidden="1">
      <c r="A573" s="4"/>
      <c r="B573" s="4"/>
      <c r="C573" s="5"/>
      <c r="D573" s="6"/>
      <c r="E573" s="6"/>
      <c r="F573" s="6"/>
      <c r="G573" s="6"/>
      <c r="H573" s="6"/>
      <c r="I573" s="6"/>
      <c r="J573" s="6"/>
      <c r="K573" s="8"/>
      <c r="L573" s="8"/>
      <c r="M573" s="6"/>
      <c r="N573" s="9"/>
      <c r="O573" s="10"/>
      <c r="P573" s="22"/>
      <c r="Q573" s="22"/>
      <c r="R573" s="20"/>
      <c r="S573" s="20" t="s">
        <v>5192</v>
      </c>
      <c r="T573" s="21" t="str">
        <f t="shared" si="88"/>
        <v>oplosan solfen</v>
      </c>
      <c r="U573" s="17">
        <v>6.2600000000000003E-2</v>
      </c>
      <c r="V573" s="62">
        <f t="shared" si="93"/>
        <v>12.520000000000001</v>
      </c>
      <c r="W573" s="20"/>
      <c r="X573" s="20"/>
      <c r="Y573" s="20" t="str">
        <f t="shared" si="89"/>
        <v>KG</v>
      </c>
    </row>
    <row r="574" spans="1:26" hidden="1">
      <c r="A574" s="4"/>
      <c r="B574" s="4"/>
      <c r="C574" s="5"/>
      <c r="D574" s="6"/>
      <c r="E574" s="6"/>
      <c r="F574" s="6"/>
      <c r="G574" s="6"/>
      <c r="H574" s="6"/>
      <c r="I574" s="6"/>
      <c r="J574" s="6"/>
      <c r="K574" s="8"/>
      <c r="L574" s="8"/>
      <c r="M574" s="6"/>
      <c r="N574" s="9"/>
      <c r="O574" s="10"/>
      <c r="P574" s="22"/>
      <c r="Q574" s="22"/>
      <c r="R574" s="20"/>
      <c r="S574" s="20" t="s">
        <v>3747</v>
      </c>
      <c r="T574" s="21" t="str">
        <f t="shared" si="88"/>
        <v>ONGKOS CELUP PEPEL CATUR SANAK</v>
      </c>
      <c r="U574" s="17">
        <v>1</v>
      </c>
      <c r="V574" s="62">
        <f>$K$566*U574</f>
        <v>200</v>
      </c>
      <c r="W574" s="20"/>
      <c r="X574" s="20"/>
      <c r="Y574" s="20" t="str">
        <f t="shared" si="89"/>
        <v>KG</v>
      </c>
    </row>
    <row r="575" spans="1:26" hidden="1">
      <c r="A575" s="4"/>
      <c r="B575" s="4"/>
      <c r="C575" s="5"/>
      <c r="D575" s="6"/>
      <c r="E575" s="6"/>
      <c r="F575" s="6"/>
      <c r="G575" s="6"/>
      <c r="H575" s="6"/>
      <c r="I575" s="6"/>
      <c r="J575" s="6"/>
      <c r="K575" s="8"/>
      <c r="L575" s="8"/>
      <c r="M575" s="6"/>
      <c r="N575" s="9"/>
      <c r="O575" s="10"/>
      <c r="P575" s="22"/>
      <c r="Q575" s="22"/>
      <c r="R575" s="20"/>
      <c r="S575" s="20" t="s">
        <v>3849</v>
      </c>
      <c r="T575" s="21" t="str">
        <f t="shared" si="88"/>
        <v>ONGKOS KEMAS PEPEL CATUR ANAK</v>
      </c>
      <c r="U575" s="17">
        <v>10</v>
      </c>
      <c r="V575" s="62">
        <f>$K$566*U575</f>
        <v>2000</v>
      </c>
      <c r="W575" s="20"/>
      <c r="X575" s="20"/>
      <c r="Y575" s="20" t="str">
        <f t="shared" si="89"/>
        <v>PACK</v>
      </c>
    </row>
    <row r="576" spans="1:26">
      <c r="A576" s="4">
        <v>76</v>
      </c>
      <c r="B576" s="20" t="s">
        <v>1617</v>
      </c>
      <c r="C576" s="5" t="s">
        <v>56</v>
      </c>
      <c r="D576" s="6">
        <v>168</v>
      </c>
      <c r="E576" s="6">
        <f>D576/100</f>
        <v>1.68</v>
      </c>
      <c r="F576" s="6">
        <v>243</v>
      </c>
      <c r="G576" s="6">
        <v>1</v>
      </c>
      <c r="H576" s="6">
        <v>49</v>
      </c>
      <c r="I576" s="6">
        <v>1</v>
      </c>
      <c r="J576" s="6" t="s">
        <v>510</v>
      </c>
      <c r="K576" s="15">
        <f>L576</f>
        <v>200</v>
      </c>
      <c r="L576" s="15">
        <f>N576*Z576</f>
        <v>200</v>
      </c>
      <c r="M576" s="6" t="s">
        <v>510</v>
      </c>
      <c r="N576" s="9">
        <f>VLOOKUP(B576,tb_januari,9,FALSE)</f>
        <v>2</v>
      </c>
      <c r="O576" s="10" t="s">
        <v>506</v>
      </c>
      <c r="P576" s="22">
        <v>34</v>
      </c>
      <c r="Q576" s="22" t="s">
        <v>516</v>
      </c>
      <c r="R576" s="20" t="s">
        <v>519</v>
      </c>
      <c r="S576" s="20" t="s">
        <v>1203</v>
      </c>
      <c r="T576" s="21" t="str">
        <f t="shared" si="88"/>
        <v>DUPA 22 ATP PEKAT 3.2 RKN</v>
      </c>
      <c r="U576" s="17">
        <v>0.18</v>
      </c>
      <c r="V576" s="62">
        <f>$K$576*U576</f>
        <v>36</v>
      </c>
      <c r="W576" s="20" t="s">
        <v>540</v>
      </c>
      <c r="X576" s="20"/>
      <c r="Y576" s="20" t="str">
        <f t="shared" si="89"/>
        <v>KG</v>
      </c>
      <c r="Z576" s="20">
        <v>100</v>
      </c>
    </row>
    <row r="577" spans="1:26" hidden="1">
      <c r="A577" s="4"/>
      <c r="B577" s="4"/>
      <c r="C577" s="5"/>
      <c r="D577" s="6"/>
      <c r="E577" s="6"/>
      <c r="F577" s="6"/>
      <c r="G577" s="6"/>
      <c r="H577" s="6"/>
      <c r="I577" s="6"/>
      <c r="J577" s="6"/>
      <c r="K577" s="8"/>
      <c r="L577" s="8"/>
      <c r="M577" s="6"/>
      <c r="N577" s="9"/>
      <c r="O577" s="10"/>
      <c r="P577" s="22"/>
      <c r="Q577" s="22"/>
      <c r="R577" s="20"/>
      <c r="S577" s="20" t="s">
        <v>1002</v>
      </c>
      <c r="T577" s="21" t="str">
        <f t="shared" si="88"/>
        <v>C. S PUTU 6 X 16</v>
      </c>
      <c r="U577" s="17">
        <v>10</v>
      </c>
      <c r="V577" s="62">
        <f t="shared" ref="V577:V585" si="94">$K$576*U577</f>
        <v>2000</v>
      </c>
      <c r="W577" s="20"/>
      <c r="X577" s="20"/>
      <c r="Y577" s="20" t="str">
        <f t="shared" si="89"/>
        <v>PCS</v>
      </c>
    </row>
    <row r="578" spans="1:26" hidden="1">
      <c r="A578" s="4"/>
      <c r="B578" s="4"/>
      <c r="C578" s="5"/>
      <c r="D578" s="6"/>
      <c r="E578" s="6"/>
      <c r="F578" s="6"/>
      <c r="G578" s="6"/>
      <c r="H578" s="6"/>
      <c r="I578" s="6"/>
      <c r="J578" s="6"/>
      <c r="K578" s="8"/>
      <c r="L578" s="8"/>
      <c r="M578" s="6"/>
      <c r="N578" s="9"/>
      <c r="O578" s="10"/>
      <c r="P578" s="22"/>
      <c r="Q578" s="22"/>
      <c r="R578" s="20"/>
      <c r="S578" s="20" t="s">
        <v>988</v>
      </c>
      <c r="T578" s="21" t="str">
        <f t="shared" si="88"/>
        <v xml:space="preserve">ATP </v>
      </c>
      <c r="U578" s="17">
        <v>1</v>
      </c>
      <c r="V578" s="62">
        <f t="shared" si="94"/>
        <v>200</v>
      </c>
      <c r="W578" s="20"/>
      <c r="X578" s="20"/>
      <c r="Y578" s="20" t="str">
        <f t="shared" si="89"/>
        <v>PCS</v>
      </c>
    </row>
    <row r="579" spans="1:26" hidden="1">
      <c r="A579" s="4"/>
      <c r="B579" s="4"/>
      <c r="C579" s="5"/>
      <c r="D579" s="6"/>
      <c r="E579" s="6"/>
      <c r="F579" s="6"/>
      <c r="G579" s="6"/>
      <c r="H579" s="6"/>
      <c r="I579" s="6"/>
      <c r="J579" s="6"/>
      <c r="K579" s="8"/>
      <c r="L579" s="8"/>
      <c r="M579" s="6"/>
      <c r="N579" s="9"/>
      <c r="O579" s="10"/>
      <c r="P579" s="22"/>
      <c r="Q579" s="22"/>
      <c r="R579" s="20"/>
      <c r="S579" s="20" t="s">
        <v>5033</v>
      </c>
      <c r="T579" s="21" t="str">
        <f t="shared" si="88"/>
        <v xml:space="preserve">STIKER FULL AROMA </v>
      </c>
      <c r="U579" s="17">
        <v>1</v>
      </c>
      <c r="V579" s="62">
        <f>$K$576*U579</f>
        <v>200</v>
      </c>
      <c r="W579" s="20"/>
      <c r="X579" s="20"/>
      <c r="Y579" s="20" t="str">
        <f t="shared" si="89"/>
        <v>PCS</v>
      </c>
    </row>
    <row r="580" spans="1:26" hidden="1">
      <c r="A580" s="4"/>
      <c r="B580" s="4"/>
      <c r="C580" s="5"/>
      <c r="D580" s="6"/>
      <c r="E580" s="6"/>
      <c r="F580" s="6"/>
      <c r="G580" s="6"/>
      <c r="H580" s="6"/>
      <c r="I580" s="6"/>
      <c r="J580" s="6"/>
      <c r="K580" s="8"/>
      <c r="L580" s="8"/>
      <c r="M580" s="6"/>
      <c r="N580" s="9"/>
      <c r="O580" s="10"/>
      <c r="P580" s="22"/>
      <c r="Q580" s="22"/>
      <c r="R580" s="20"/>
      <c r="S580" s="20" t="s">
        <v>4408</v>
      </c>
      <c r="T580" s="21" t="str">
        <f t="shared" si="88"/>
        <v>PLASTIK 6 X 25</v>
      </c>
      <c r="U580" s="17">
        <v>10</v>
      </c>
      <c r="V580" s="62">
        <f t="shared" si="94"/>
        <v>2000</v>
      </c>
      <c r="W580" s="20"/>
      <c r="X580" s="20"/>
      <c r="Y580" s="20" t="str">
        <f t="shared" si="89"/>
        <v>PCS</v>
      </c>
    </row>
    <row r="581" spans="1:26" hidden="1">
      <c r="A581" s="4"/>
      <c r="B581" s="4"/>
      <c r="C581" s="5"/>
      <c r="D581" s="6"/>
      <c r="E581" s="6"/>
      <c r="F581" s="6"/>
      <c r="G581" s="6"/>
      <c r="H581" s="6"/>
      <c r="I581" s="6"/>
      <c r="J581" s="6"/>
      <c r="K581" s="8"/>
      <c r="L581" s="8"/>
      <c r="M581" s="6"/>
      <c r="N581" s="9"/>
      <c r="O581" s="10"/>
      <c r="P581" s="22"/>
      <c r="Q581" s="22"/>
      <c r="R581" s="20"/>
      <c r="S581" s="20" t="s">
        <v>4365</v>
      </c>
      <c r="T581" s="21" t="str">
        <f t="shared" si="88"/>
        <v>PLASTIK 14 X 35</v>
      </c>
      <c r="U581" s="17">
        <v>1</v>
      </c>
      <c r="V581" s="62">
        <f t="shared" si="94"/>
        <v>200</v>
      </c>
      <c r="W581" s="20"/>
      <c r="X581" s="20"/>
      <c r="Y581" s="20" t="str">
        <f t="shared" si="89"/>
        <v>PCS</v>
      </c>
    </row>
    <row r="582" spans="1:26" hidden="1">
      <c r="A582" s="4"/>
      <c r="B582" s="4"/>
      <c r="C582" s="5"/>
      <c r="D582" s="6"/>
      <c r="E582" s="6"/>
      <c r="F582" s="6"/>
      <c r="G582" s="6"/>
      <c r="H582" s="6"/>
      <c r="I582" s="6"/>
      <c r="J582" s="6"/>
      <c r="K582" s="8"/>
      <c r="L582" s="8"/>
      <c r="M582" s="6"/>
      <c r="N582" s="9"/>
      <c r="O582" s="10"/>
      <c r="P582" s="22"/>
      <c r="Q582" s="22"/>
      <c r="R582" s="20"/>
      <c r="S582" s="20" t="s">
        <v>3976</v>
      </c>
      <c r="T582" s="21" t="str">
        <f t="shared" si="88"/>
        <v>OP FULL AROMA  CS PUTU</v>
      </c>
      <c r="U582" s="17">
        <v>1.3129999999999999E-2</v>
      </c>
      <c r="V582" s="62">
        <f t="shared" si="94"/>
        <v>2.6259999999999999</v>
      </c>
      <c r="W582" s="20"/>
      <c r="X582" s="20"/>
      <c r="Y582" s="20" t="str">
        <f t="shared" si="89"/>
        <v>KG</v>
      </c>
    </row>
    <row r="583" spans="1:26" hidden="1">
      <c r="A583" s="4"/>
      <c r="B583" s="4"/>
      <c r="C583" s="5"/>
      <c r="D583" s="6"/>
      <c r="E583" s="6"/>
      <c r="F583" s="6"/>
      <c r="G583" s="6"/>
      <c r="H583" s="6"/>
      <c r="I583" s="6"/>
      <c r="J583" s="6"/>
      <c r="K583" s="8"/>
      <c r="L583" s="8"/>
      <c r="M583" s="6"/>
      <c r="N583" s="9"/>
      <c r="O583" s="10"/>
      <c r="P583" s="22"/>
      <c r="Q583" s="22"/>
      <c r="R583" s="20"/>
      <c r="S583" s="20" t="s">
        <v>5192</v>
      </c>
      <c r="T583" s="21" t="str">
        <f t="shared" si="88"/>
        <v>oplosan solfen</v>
      </c>
      <c r="U583" s="17">
        <v>5.858E-2</v>
      </c>
      <c r="V583" s="62">
        <f t="shared" si="94"/>
        <v>11.715999999999999</v>
      </c>
      <c r="W583" s="20"/>
      <c r="X583" s="20"/>
      <c r="Y583" s="20" t="str">
        <f t="shared" si="89"/>
        <v>KG</v>
      </c>
    </row>
    <row r="584" spans="1:26" hidden="1">
      <c r="A584" s="4"/>
      <c r="B584" s="4"/>
      <c r="C584" s="5"/>
      <c r="D584" s="6"/>
      <c r="E584" s="6"/>
      <c r="F584" s="6"/>
      <c r="G584" s="6"/>
      <c r="H584" s="6"/>
      <c r="I584" s="6"/>
      <c r="J584" s="6"/>
      <c r="K584" s="8"/>
      <c r="L584" s="8"/>
      <c r="M584" s="6"/>
      <c r="N584" s="9"/>
      <c r="O584" s="10"/>
      <c r="P584" s="22"/>
      <c r="Q584" s="22"/>
      <c r="R584" s="20"/>
      <c r="S584" s="20" t="s">
        <v>3747</v>
      </c>
      <c r="T584" s="21" t="str">
        <f t="shared" si="88"/>
        <v>ONGKOS CELUP PEPEL CATUR SANAK</v>
      </c>
      <c r="U584" s="17">
        <v>1</v>
      </c>
      <c r="V584" s="62">
        <f t="shared" si="94"/>
        <v>200</v>
      </c>
      <c r="W584" s="20"/>
      <c r="X584" s="20"/>
      <c r="Y584" s="20" t="str">
        <f t="shared" si="89"/>
        <v>KG</v>
      </c>
    </row>
    <row r="585" spans="1:26" hidden="1">
      <c r="A585" s="4"/>
      <c r="B585" s="4"/>
      <c r="C585" s="5"/>
      <c r="D585" s="6"/>
      <c r="E585" s="6"/>
      <c r="F585" s="6"/>
      <c r="G585" s="6"/>
      <c r="H585" s="6"/>
      <c r="I585" s="6"/>
      <c r="J585" s="6"/>
      <c r="K585" s="8"/>
      <c r="L585" s="8"/>
      <c r="M585" s="6"/>
      <c r="N585" s="9"/>
      <c r="O585" s="10"/>
      <c r="P585" s="22"/>
      <c r="Q585" s="22"/>
      <c r="R585" s="20"/>
      <c r="S585" s="20" t="s">
        <v>3849</v>
      </c>
      <c r="T585" s="21" t="str">
        <f t="shared" si="88"/>
        <v>ONGKOS KEMAS PEPEL CATUR ANAK</v>
      </c>
      <c r="U585" s="17">
        <v>10</v>
      </c>
      <c r="V585" s="62">
        <f t="shared" si="94"/>
        <v>2000</v>
      </c>
      <c r="W585" s="20"/>
      <c r="X585" s="20"/>
      <c r="Y585" s="20" t="str">
        <f t="shared" si="89"/>
        <v>PACK</v>
      </c>
    </row>
    <row r="586" spans="1:26">
      <c r="A586" s="4">
        <v>77</v>
      </c>
      <c r="B586" s="20" t="s">
        <v>1949</v>
      </c>
      <c r="C586" s="5" t="s">
        <v>64</v>
      </c>
      <c r="D586" s="6">
        <v>264</v>
      </c>
      <c r="E586" s="6">
        <f>D586/36</f>
        <v>7.333333333333333</v>
      </c>
      <c r="F586" s="6">
        <v>341</v>
      </c>
      <c r="G586" s="6">
        <v>1</v>
      </c>
      <c r="H586" s="6">
        <v>320</v>
      </c>
      <c r="I586" s="6">
        <v>1</v>
      </c>
      <c r="J586" s="6" t="s">
        <v>510</v>
      </c>
      <c r="K586" s="15">
        <f>L586</f>
        <v>360</v>
      </c>
      <c r="L586" s="15">
        <f>N586*Z586</f>
        <v>360</v>
      </c>
      <c r="M586" s="6" t="s">
        <v>510</v>
      </c>
      <c r="N586" s="9">
        <f>VLOOKUP(B586,tb_januari,9,FALSE)</f>
        <v>10</v>
      </c>
      <c r="O586" s="10" t="s">
        <v>506</v>
      </c>
      <c r="P586" s="22">
        <f>0.72*K586:K625</f>
        <v>259.2</v>
      </c>
      <c r="Q586" s="20" t="s">
        <v>517</v>
      </c>
      <c r="R586" s="20" t="s">
        <v>519</v>
      </c>
      <c r="S586" s="20" t="s">
        <v>1019</v>
      </c>
      <c r="T586" s="21" t="str">
        <f t="shared" si="88"/>
        <v>C.SANAK KADEK 8 X 16</v>
      </c>
      <c r="U586" s="17">
        <v>1</v>
      </c>
      <c r="V586" s="62">
        <f>$K$586*U586</f>
        <v>360</v>
      </c>
      <c r="W586" s="20" t="s">
        <v>537</v>
      </c>
      <c r="X586" s="20"/>
      <c r="Y586" s="20" t="str">
        <f t="shared" si="89"/>
        <v>PCS</v>
      </c>
      <c r="Z586" s="20">
        <v>36</v>
      </c>
    </row>
    <row r="587" spans="1:26" hidden="1">
      <c r="A587" s="4"/>
      <c r="B587" s="4"/>
      <c r="C587" s="5"/>
      <c r="D587" s="6"/>
      <c r="E587" s="6"/>
      <c r="F587" s="6"/>
      <c r="G587" s="6"/>
      <c r="H587" s="6"/>
      <c r="I587" s="6"/>
      <c r="J587" s="6"/>
      <c r="K587" s="8"/>
      <c r="L587" s="8"/>
      <c r="M587" s="6"/>
      <c r="N587" s="9"/>
      <c r="O587" s="10"/>
      <c r="P587" s="22"/>
      <c r="Q587" s="20"/>
      <c r="R587" s="20"/>
      <c r="S587" s="20" t="s">
        <v>611</v>
      </c>
      <c r="T587" s="21" t="str">
        <f t="shared" si="88"/>
        <v xml:space="preserve">ONGKARA BULAT </v>
      </c>
      <c r="U587" s="17">
        <v>1</v>
      </c>
      <c r="V587" s="62">
        <f t="shared" ref="V587:V598" si="95">$K$586*U587</f>
        <v>360</v>
      </c>
      <c r="W587" s="20"/>
      <c r="X587" s="20"/>
      <c r="Y587" s="20" t="str">
        <f t="shared" si="89"/>
        <v>PCS</v>
      </c>
    </row>
    <row r="588" spans="1:26" hidden="1">
      <c r="A588" s="4"/>
      <c r="B588" s="4"/>
      <c r="C588" s="5"/>
      <c r="D588" s="6"/>
      <c r="E588" s="6"/>
      <c r="F588" s="6"/>
      <c r="G588" s="6"/>
      <c r="H588" s="6"/>
      <c r="I588" s="6"/>
      <c r="J588" s="6"/>
      <c r="K588" s="8"/>
      <c r="L588" s="8"/>
      <c r="M588" s="6"/>
      <c r="N588" s="9"/>
      <c r="O588" s="10"/>
      <c r="P588" s="22"/>
      <c r="Q588" s="20"/>
      <c r="R588" s="20"/>
      <c r="S588" s="20" t="s">
        <v>5039</v>
      </c>
      <c r="T588" s="21" t="str">
        <f t="shared" si="88"/>
        <v>STIKER MANTRA tanggung</v>
      </c>
      <c r="U588" s="17">
        <v>1</v>
      </c>
      <c r="V588" s="62">
        <f t="shared" si="95"/>
        <v>360</v>
      </c>
      <c r="W588" s="20"/>
      <c r="X588" s="20"/>
      <c r="Y588" s="20" t="str">
        <f t="shared" si="89"/>
        <v>PCS</v>
      </c>
    </row>
    <row r="589" spans="1:26" hidden="1">
      <c r="A589" s="4"/>
      <c r="B589" s="4"/>
      <c r="C589" s="5"/>
      <c r="D589" s="6"/>
      <c r="E589" s="6"/>
      <c r="F589" s="6"/>
      <c r="G589" s="6"/>
      <c r="H589" s="6"/>
      <c r="I589" s="6"/>
      <c r="J589" s="6"/>
      <c r="K589" s="8"/>
      <c r="L589" s="8"/>
      <c r="M589" s="6"/>
      <c r="N589" s="9"/>
      <c r="O589" s="10"/>
      <c r="P589" s="22"/>
      <c r="Q589" s="20"/>
      <c r="R589" s="20"/>
      <c r="S589" s="20" t="s">
        <v>988</v>
      </c>
      <c r="T589" s="21" t="str">
        <f t="shared" si="88"/>
        <v xml:space="preserve">ATP </v>
      </c>
      <c r="U589" s="17">
        <v>1</v>
      </c>
      <c r="V589" s="62">
        <f t="shared" si="95"/>
        <v>360</v>
      </c>
      <c r="W589" s="20"/>
      <c r="X589" s="20"/>
      <c r="Y589" s="20" t="str">
        <f t="shared" si="89"/>
        <v>PCS</v>
      </c>
    </row>
    <row r="590" spans="1:26" hidden="1">
      <c r="A590" s="4"/>
      <c r="B590" s="4"/>
      <c r="C590" s="5"/>
      <c r="D590" s="6"/>
      <c r="E590" s="6"/>
      <c r="F590" s="6"/>
      <c r="G590" s="6"/>
      <c r="H590" s="6"/>
      <c r="I590" s="6"/>
      <c r="J590" s="6"/>
      <c r="K590" s="8"/>
      <c r="L590" s="8"/>
      <c r="M590" s="6"/>
      <c r="N590" s="9"/>
      <c r="O590" s="10"/>
      <c r="P590" s="22"/>
      <c r="Q590" s="20"/>
      <c r="R590" s="20"/>
      <c r="S590" s="20" t="s">
        <v>5033</v>
      </c>
      <c r="T590" s="21" t="str">
        <f t="shared" si="88"/>
        <v xml:space="preserve">STIKER FULL AROMA </v>
      </c>
      <c r="U590" s="17">
        <v>1</v>
      </c>
      <c r="V590" s="62">
        <f t="shared" si="95"/>
        <v>360</v>
      </c>
      <c r="W590" s="20"/>
      <c r="X590" s="20"/>
      <c r="Y590" s="20" t="str">
        <f t="shared" si="89"/>
        <v>PCS</v>
      </c>
    </row>
    <row r="591" spans="1:26" hidden="1">
      <c r="A591" s="4"/>
      <c r="B591" s="4"/>
      <c r="C591" s="5"/>
      <c r="D591" s="6"/>
      <c r="E591" s="6"/>
      <c r="F591" s="6"/>
      <c r="G591" s="6"/>
      <c r="H591" s="6"/>
      <c r="I591" s="6"/>
      <c r="J591" s="6"/>
      <c r="K591" s="8"/>
      <c r="L591" s="8"/>
      <c r="M591" s="6"/>
      <c r="N591" s="9"/>
      <c r="O591" s="10"/>
      <c r="P591" s="22"/>
      <c r="Q591" s="20"/>
      <c r="R591" s="20"/>
      <c r="S591" s="20" t="s">
        <v>613</v>
      </c>
      <c r="T591" s="21" t="str">
        <f t="shared" si="88"/>
        <v>SABUK ONG KECIL 2,5 X 30</v>
      </c>
      <c r="U591" s="17">
        <v>1</v>
      </c>
      <c r="V591" s="62">
        <f t="shared" si="95"/>
        <v>360</v>
      </c>
      <c r="W591" s="20"/>
      <c r="X591" s="20"/>
      <c r="Y591" s="20" t="str">
        <f t="shared" si="89"/>
        <v>PCS</v>
      </c>
    </row>
    <row r="592" spans="1:26" hidden="1">
      <c r="A592" s="4"/>
      <c r="B592" s="4"/>
      <c r="C592" s="5"/>
      <c r="D592" s="6"/>
      <c r="E592" s="6"/>
      <c r="F592" s="6"/>
      <c r="G592" s="6"/>
      <c r="H592" s="6"/>
      <c r="I592" s="6"/>
      <c r="J592" s="6"/>
      <c r="K592" s="8"/>
      <c r="L592" s="8"/>
      <c r="M592" s="6"/>
      <c r="N592" s="9"/>
      <c r="O592" s="10"/>
      <c r="P592" s="22"/>
      <c r="Q592" s="20"/>
      <c r="R592" s="20"/>
      <c r="S592" s="20" t="s">
        <v>4374</v>
      </c>
      <c r="T592" s="21" t="str">
        <f t="shared" si="88"/>
        <v>PLASTIK 16 X 45</v>
      </c>
      <c r="U592" s="17">
        <v>1</v>
      </c>
      <c r="V592" s="62">
        <f t="shared" si="95"/>
        <v>360</v>
      </c>
      <c r="W592" s="20"/>
      <c r="X592" s="20"/>
      <c r="Y592" s="20" t="str">
        <f t="shared" si="89"/>
        <v>PCS</v>
      </c>
    </row>
    <row r="593" spans="1:26" hidden="1">
      <c r="A593" s="4"/>
      <c r="B593" s="4"/>
      <c r="C593" s="5"/>
      <c r="D593" s="6"/>
      <c r="E593" s="6"/>
      <c r="F593" s="6"/>
      <c r="G593" s="6"/>
      <c r="H593" s="6"/>
      <c r="I593" s="6"/>
      <c r="J593" s="6"/>
      <c r="K593" s="8"/>
      <c r="L593" s="8"/>
      <c r="M593" s="6"/>
      <c r="N593" s="9"/>
      <c r="O593" s="10"/>
      <c r="P593" s="22"/>
      <c r="Q593" s="20"/>
      <c r="R593" s="20"/>
      <c r="S593" s="20" t="s">
        <v>3970</v>
      </c>
      <c r="T593" s="21" t="str">
        <f t="shared" si="88"/>
        <v>OP FULL AROMA  CS KADEK</v>
      </c>
      <c r="U593" s="17">
        <v>7.4999999999999997E-2</v>
      </c>
      <c r="V593" s="62">
        <f t="shared" si="95"/>
        <v>27</v>
      </c>
      <c r="W593" s="20"/>
      <c r="X593" s="20"/>
      <c r="Y593" s="20" t="str">
        <f t="shared" si="89"/>
        <v>KG</v>
      </c>
    </row>
    <row r="594" spans="1:26" hidden="1">
      <c r="A594" s="4"/>
      <c r="B594" s="4"/>
      <c r="C594" s="5"/>
      <c r="D594" s="6"/>
      <c r="E594" s="6"/>
      <c r="F594" s="6"/>
      <c r="G594" s="6"/>
      <c r="H594" s="6"/>
      <c r="I594" s="6"/>
      <c r="J594" s="6"/>
      <c r="K594" s="8"/>
      <c r="L594" s="8"/>
      <c r="M594" s="6"/>
      <c r="N594" s="9"/>
      <c r="O594" s="10"/>
      <c r="P594" s="22"/>
      <c r="Q594" s="20"/>
      <c r="R594" s="20"/>
      <c r="S594" s="20" t="s">
        <v>5192</v>
      </c>
      <c r="T594" s="21" t="str">
        <f t="shared" si="88"/>
        <v>oplosan solfen</v>
      </c>
      <c r="U594" s="17">
        <v>0.27200000000000002</v>
      </c>
      <c r="V594" s="62">
        <f t="shared" si="95"/>
        <v>97.92</v>
      </c>
      <c r="W594" s="20"/>
      <c r="X594" s="20"/>
      <c r="Y594" s="20" t="str">
        <f t="shared" si="89"/>
        <v>KG</v>
      </c>
    </row>
    <row r="595" spans="1:26" hidden="1">
      <c r="A595" s="4"/>
      <c r="B595" s="4"/>
      <c r="C595" s="5"/>
      <c r="D595" s="6"/>
      <c r="E595" s="6"/>
      <c r="F595" s="6"/>
      <c r="G595" s="6"/>
      <c r="H595" s="6"/>
      <c r="I595" s="6"/>
      <c r="J595" s="6"/>
      <c r="K595" s="8"/>
      <c r="L595" s="8"/>
      <c r="M595" s="6"/>
      <c r="N595" s="9"/>
      <c r="O595" s="10"/>
      <c r="P595" s="22"/>
      <c r="Q595" s="20"/>
      <c r="R595" s="20"/>
      <c r="S595" s="20" t="s">
        <v>3702</v>
      </c>
      <c r="T595" s="21" t="str">
        <f t="shared" si="88"/>
        <v>ONGKOS CELUP GB CATUR SANAK</v>
      </c>
      <c r="U595" s="17">
        <v>1</v>
      </c>
      <c r="V595" s="62">
        <f t="shared" si="95"/>
        <v>360</v>
      </c>
      <c r="W595" s="20"/>
      <c r="X595" s="20"/>
      <c r="Y595" s="20" t="str">
        <f t="shared" si="89"/>
        <v>PCS</v>
      </c>
    </row>
    <row r="596" spans="1:26" hidden="1">
      <c r="A596" s="4"/>
      <c r="B596" s="4"/>
      <c r="C596" s="5"/>
      <c r="D596" s="6"/>
      <c r="E596" s="6"/>
      <c r="F596" s="6"/>
      <c r="G596" s="6"/>
      <c r="H596" s="6"/>
      <c r="I596" s="6"/>
      <c r="J596" s="6"/>
      <c r="K596" s="8"/>
      <c r="L596" s="8"/>
      <c r="M596" s="6"/>
      <c r="N596" s="9"/>
      <c r="O596" s="10"/>
      <c r="P596" s="22"/>
      <c r="Q596" s="20"/>
      <c r="R596" s="20"/>
      <c r="S596" s="20" t="s">
        <v>3788</v>
      </c>
      <c r="T596" s="21" t="str">
        <f t="shared" si="88"/>
        <v>ONGKOS KEMAS GB CATUR SANAK</v>
      </c>
      <c r="U596" s="17">
        <v>1</v>
      </c>
      <c r="V596" s="62">
        <f t="shared" si="95"/>
        <v>360</v>
      </c>
      <c r="W596" s="20"/>
      <c r="X596" s="20"/>
      <c r="Y596" s="20" t="str">
        <f t="shared" si="89"/>
        <v>PCS</v>
      </c>
    </row>
    <row r="597" spans="1:26" hidden="1">
      <c r="A597" s="4"/>
      <c r="B597" s="4"/>
      <c r="C597" s="5"/>
      <c r="D597" s="6"/>
      <c r="E597" s="6"/>
      <c r="F597" s="6"/>
      <c r="G597" s="6"/>
      <c r="H597" s="6"/>
      <c r="I597" s="6"/>
      <c r="J597" s="6"/>
      <c r="K597" s="8"/>
      <c r="L597" s="8"/>
      <c r="M597" s="6"/>
      <c r="N597" s="9"/>
      <c r="O597" s="10"/>
      <c r="P597" s="22"/>
      <c r="Q597" s="20"/>
      <c r="R597" s="20"/>
      <c r="S597" s="20" t="s">
        <v>3895</v>
      </c>
      <c r="T597" s="21" t="str">
        <f t="shared" si="88"/>
        <v>ONGKOS TIMBANG GB CATUR SANAK</v>
      </c>
      <c r="U597" s="17">
        <v>1</v>
      </c>
      <c r="V597" s="62">
        <f t="shared" si="95"/>
        <v>360</v>
      </c>
      <c r="W597" s="20"/>
      <c r="X597" s="20"/>
      <c r="Y597" s="20" t="str">
        <f t="shared" si="89"/>
        <v>PCS</v>
      </c>
    </row>
    <row r="598" spans="1:26" hidden="1">
      <c r="A598" s="4"/>
      <c r="B598" s="4"/>
      <c r="C598" s="5"/>
      <c r="D598" s="6"/>
      <c r="E598" s="6"/>
      <c r="F598" s="6"/>
      <c r="G598" s="6"/>
      <c r="H598" s="6"/>
      <c r="I598" s="6"/>
      <c r="J598" s="6"/>
      <c r="K598" s="8"/>
      <c r="L598" s="8"/>
      <c r="M598" s="6"/>
      <c r="N598" s="9"/>
      <c r="O598" s="10"/>
      <c r="P598" s="22"/>
      <c r="Q598" s="20"/>
      <c r="R598" s="20"/>
      <c r="S598" s="20" t="s">
        <v>1330</v>
      </c>
      <c r="T598" s="21" t="str">
        <f t="shared" ref="T598:T661" si="96">VLOOKUP(S598,db_barang,2,FALSE)</f>
        <v>DUPA 28 ATP PEKAT 3.2 RKN</v>
      </c>
      <c r="U598" s="17">
        <v>0.72</v>
      </c>
      <c r="V598" s="62">
        <f t="shared" si="95"/>
        <v>259.2</v>
      </c>
      <c r="W598" s="20"/>
      <c r="X598" s="20"/>
      <c r="Y598" s="20" t="str">
        <f t="shared" ref="Y598:Y661" si="97">VLOOKUP(S598,db_barang,3,FALSE)</f>
        <v>KG</v>
      </c>
    </row>
    <row r="599" spans="1:26">
      <c r="A599" s="4">
        <v>78</v>
      </c>
      <c r="B599" s="20" t="s">
        <v>1951</v>
      </c>
      <c r="C599" s="5" t="s">
        <v>65</v>
      </c>
      <c r="D599" s="6">
        <v>173</v>
      </c>
      <c r="E599" s="6">
        <f>D599/36</f>
        <v>4.8055555555555554</v>
      </c>
      <c r="F599" s="6">
        <v>39</v>
      </c>
      <c r="G599" s="6">
        <v>1</v>
      </c>
      <c r="H599" s="6">
        <v>286</v>
      </c>
      <c r="I599" s="6">
        <v>1</v>
      </c>
      <c r="J599" s="6" t="s">
        <v>510</v>
      </c>
      <c r="K599" s="15">
        <f>L599</f>
        <v>216</v>
      </c>
      <c r="L599" s="15">
        <f>N599*Z599</f>
        <v>216</v>
      </c>
      <c r="M599" s="6" t="s">
        <v>510</v>
      </c>
      <c r="N599" s="9">
        <f>VLOOKUP(B599,tb_januari,9,FALSE)</f>
        <v>6</v>
      </c>
      <c r="O599" s="10" t="s">
        <v>506</v>
      </c>
      <c r="P599" s="22">
        <f>0.72*K599:K638</f>
        <v>155.51999999999998</v>
      </c>
      <c r="Q599" s="20" t="s">
        <v>517</v>
      </c>
      <c r="R599" s="20" t="s">
        <v>519</v>
      </c>
      <c r="S599" s="20" t="s">
        <v>1024</v>
      </c>
      <c r="T599" s="21" t="str">
        <f t="shared" si="96"/>
        <v>C.SANAK KETUT 8 X 16</v>
      </c>
      <c r="U599" s="17">
        <v>1</v>
      </c>
      <c r="V599" s="62">
        <f>$K$599*U599</f>
        <v>216</v>
      </c>
      <c r="W599" s="20" t="s">
        <v>538</v>
      </c>
      <c r="X599" s="20"/>
      <c r="Y599" s="20" t="str">
        <f t="shared" si="97"/>
        <v>PCS</v>
      </c>
      <c r="Z599" s="20">
        <v>36</v>
      </c>
    </row>
    <row r="600" spans="1:26" hidden="1">
      <c r="A600" s="4"/>
      <c r="B600" s="4"/>
      <c r="C600" s="5"/>
      <c r="D600" s="6"/>
      <c r="E600" s="6"/>
      <c r="F600" s="6"/>
      <c r="G600" s="6"/>
      <c r="H600" s="6"/>
      <c r="I600" s="6"/>
      <c r="J600" s="6"/>
      <c r="K600" s="8"/>
      <c r="L600" s="8"/>
      <c r="M600" s="6"/>
      <c r="N600" s="9"/>
      <c r="O600" s="10"/>
      <c r="P600" s="22"/>
      <c r="Q600" s="20"/>
      <c r="R600" s="20"/>
      <c r="S600" s="20" t="s">
        <v>611</v>
      </c>
      <c r="T600" s="21" t="str">
        <f t="shared" si="96"/>
        <v xml:space="preserve">ONGKARA BULAT </v>
      </c>
      <c r="U600" s="17">
        <v>1</v>
      </c>
      <c r="V600" s="62">
        <f t="shared" ref="V600:V611" si="98">$K$599*U600</f>
        <v>216</v>
      </c>
      <c r="W600" s="20"/>
      <c r="X600" s="20"/>
      <c r="Y600" s="20" t="str">
        <f t="shared" si="97"/>
        <v>PCS</v>
      </c>
    </row>
    <row r="601" spans="1:26" hidden="1">
      <c r="A601" s="4"/>
      <c r="B601" s="4"/>
      <c r="C601" s="5"/>
      <c r="D601" s="6"/>
      <c r="E601" s="6"/>
      <c r="F601" s="6"/>
      <c r="G601" s="6"/>
      <c r="H601" s="6"/>
      <c r="I601" s="6"/>
      <c r="J601" s="6"/>
      <c r="K601" s="8"/>
      <c r="L601" s="8"/>
      <c r="M601" s="6"/>
      <c r="N601" s="9"/>
      <c r="O601" s="10"/>
      <c r="P601" s="22"/>
      <c r="Q601" s="20"/>
      <c r="R601" s="20"/>
      <c r="S601" s="20" t="s">
        <v>5039</v>
      </c>
      <c r="T601" s="21" t="str">
        <f t="shared" si="96"/>
        <v>STIKER MANTRA tanggung</v>
      </c>
      <c r="U601" s="17">
        <v>1</v>
      </c>
      <c r="V601" s="62">
        <f t="shared" si="98"/>
        <v>216</v>
      </c>
      <c r="W601" s="20"/>
      <c r="X601" s="20"/>
      <c r="Y601" s="20" t="str">
        <f t="shared" si="97"/>
        <v>PCS</v>
      </c>
    </row>
    <row r="602" spans="1:26" hidden="1">
      <c r="A602" s="4"/>
      <c r="B602" s="4"/>
      <c r="C602" s="5"/>
      <c r="D602" s="6"/>
      <c r="E602" s="6"/>
      <c r="F602" s="6"/>
      <c r="G602" s="6"/>
      <c r="H602" s="6"/>
      <c r="I602" s="6"/>
      <c r="J602" s="6"/>
      <c r="K602" s="8"/>
      <c r="L602" s="8"/>
      <c r="M602" s="6"/>
      <c r="N602" s="9"/>
      <c r="O602" s="10"/>
      <c r="P602" s="22"/>
      <c r="Q602" s="20"/>
      <c r="R602" s="20"/>
      <c r="S602" s="20" t="s">
        <v>988</v>
      </c>
      <c r="T602" s="21" t="str">
        <f t="shared" si="96"/>
        <v xml:space="preserve">ATP </v>
      </c>
      <c r="U602" s="17">
        <v>1</v>
      </c>
      <c r="V602" s="62">
        <f t="shared" si="98"/>
        <v>216</v>
      </c>
      <c r="W602" s="20"/>
      <c r="X602" s="20"/>
      <c r="Y602" s="20" t="str">
        <f t="shared" si="97"/>
        <v>PCS</v>
      </c>
    </row>
    <row r="603" spans="1:26" hidden="1">
      <c r="A603" s="4"/>
      <c r="B603" s="4"/>
      <c r="C603" s="5"/>
      <c r="D603" s="6"/>
      <c r="E603" s="6"/>
      <c r="F603" s="6"/>
      <c r="G603" s="6"/>
      <c r="H603" s="6"/>
      <c r="I603" s="6"/>
      <c r="J603" s="6"/>
      <c r="K603" s="8"/>
      <c r="L603" s="8"/>
      <c r="M603" s="6"/>
      <c r="N603" s="9"/>
      <c r="O603" s="10"/>
      <c r="P603" s="22"/>
      <c r="Q603" s="20"/>
      <c r="R603" s="20"/>
      <c r="S603" s="20" t="s">
        <v>5033</v>
      </c>
      <c r="T603" s="21" t="str">
        <f t="shared" si="96"/>
        <v xml:space="preserve">STIKER FULL AROMA </v>
      </c>
      <c r="U603" s="17">
        <v>1</v>
      </c>
      <c r="V603" s="62">
        <f t="shared" si="98"/>
        <v>216</v>
      </c>
      <c r="W603" s="20"/>
      <c r="X603" s="20"/>
      <c r="Y603" s="20" t="str">
        <f t="shared" si="97"/>
        <v>PCS</v>
      </c>
    </row>
    <row r="604" spans="1:26" hidden="1">
      <c r="A604" s="4"/>
      <c r="B604" s="4"/>
      <c r="C604" s="5"/>
      <c r="D604" s="6"/>
      <c r="E604" s="6"/>
      <c r="F604" s="6"/>
      <c r="G604" s="6"/>
      <c r="H604" s="6"/>
      <c r="I604" s="6"/>
      <c r="J604" s="6"/>
      <c r="K604" s="8"/>
      <c r="L604" s="8"/>
      <c r="M604" s="6"/>
      <c r="N604" s="9"/>
      <c r="O604" s="10"/>
      <c r="P604" s="22"/>
      <c r="Q604" s="20"/>
      <c r="R604" s="20"/>
      <c r="S604" s="20" t="s">
        <v>613</v>
      </c>
      <c r="T604" s="21" t="str">
        <f t="shared" si="96"/>
        <v>SABUK ONG KECIL 2,5 X 30</v>
      </c>
      <c r="U604" s="17">
        <v>1</v>
      </c>
      <c r="V604" s="62">
        <f t="shared" si="98"/>
        <v>216</v>
      </c>
      <c r="W604" s="20"/>
      <c r="X604" s="20"/>
      <c r="Y604" s="20" t="str">
        <f t="shared" si="97"/>
        <v>PCS</v>
      </c>
    </row>
    <row r="605" spans="1:26" hidden="1">
      <c r="A605" s="4"/>
      <c r="B605" s="4"/>
      <c r="C605" s="5"/>
      <c r="D605" s="6"/>
      <c r="E605" s="6"/>
      <c r="F605" s="6"/>
      <c r="G605" s="6"/>
      <c r="H605" s="6"/>
      <c r="I605" s="6"/>
      <c r="J605" s="6"/>
      <c r="K605" s="8"/>
      <c r="L605" s="8"/>
      <c r="M605" s="6"/>
      <c r="N605" s="9"/>
      <c r="O605" s="10"/>
      <c r="P605" s="22"/>
      <c r="Q605" s="20"/>
      <c r="R605" s="20"/>
      <c r="S605" s="20" t="s">
        <v>4374</v>
      </c>
      <c r="T605" s="21" t="str">
        <f t="shared" si="96"/>
        <v>PLASTIK 16 X 45</v>
      </c>
      <c r="U605" s="17">
        <v>1</v>
      </c>
      <c r="V605" s="62">
        <f t="shared" si="98"/>
        <v>216</v>
      </c>
      <c r="W605" s="20"/>
      <c r="X605" s="20"/>
      <c r="Y605" s="20" t="str">
        <f t="shared" si="97"/>
        <v>PCS</v>
      </c>
    </row>
    <row r="606" spans="1:26" hidden="1">
      <c r="A606" s="4"/>
      <c r="B606" s="4"/>
      <c r="C606" s="5"/>
      <c r="D606" s="6"/>
      <c r="E606" s="6"/>
      <c r="F606" s="6"/>
      <c r="G606" s="6"/>
      <c r="H606" s="6"/>
      <c r="I606" s="6"/>
      <c r="J606" s="6"/>
      <c r="K606" s="8"/>
      <c r="L606" s="8"/>
      <c r="M606" s="6"/>
      <c r="N606" s="9"/>
      <c r="O606" s="10"/>
      <c r="P606" s="22"/>
      <c r="Q606" s="20"/>
      <c r="R606" s="20"/>
      <c r="S606" s="20" t="s">
        <v>3972</v>
      </c>
      <c r="T606" s="21" t="str">
        <f t="shared" si="96"/>
        <v>OP FULL AROMA  CS KETUT</v>
      </c>
      <c r="U606" s="17">
        <v>7.4999999999999997E-2</v>
      </c>
      <c r="V606" s="62">
        <f t="shared" si="98"/>
        <v>16.2</v>
      </c>
      <c r="W606" s="20"/>
      <c r="X606" s="20"/>
      <c r="Y606" s="20" t="str">
        <f t="shared" si="97"/>
        <v>KG</v>
      </c>
    </row>
    <row r="607" spans="1:26" hidden="1">
      <c r="A607" s="4"/>
      <c r="B607" s="4"/>
      <c r="C607" s="5"/>
      <c r="D607" s="6"/>
      <c r="E607" s="6"/>
      <c r="F607" s="6"/>
      <c r="G607" s="6"/>
      <c r="H607" s="6"/>
      <c r="I607" s="6"/>
      <c r="J607" s="6"/>
      <c r="K607" s="8"/>
      <c r="L607" s="8"/>
      <c r="M607" s="6"/>
      <c r="N607" s="9"/>
      <c r="O607" s="10"/>
      <c r="P607" s="22"/>
      <c r="Q607" s="20"/>
      <c r="R607" s="20"/>
      <c r="S607" s="20" t="s">
        <v>5192</v>
      </c>
      <c r="T607" s="21" t="str">
        <f t="shared" si="96"/>
        <v>oplosan solfen</v>
      </c>
      <c r="U607" s="17">
        <v>0.27200000000000002</v>
      </c>
      <c r="V607" s="62">
        <f t="shared" si="98"/>
        <v>58.752000000000002</v>
      </c>
      <c r="W607" s="20"/>
      <c r="X607" s="20"/>
      <c r="Y607" s="20" t="str">
        <f t="shared" si="97"/>
        <v>KG</v>
      </c>
    </row>
    <row r="608" spans="1:26" hidden="1">
      <c r="A608" s="4"/>
      <c r="B608" s="4"/>
      <c r="C608" s="5"/>
      <c r="D608" s="6"/>
      <c r="E608" s="6"/>
      <c r="F608" s="6"/>
      <c r="G608" s="6"/>
      <c r="H608" s="6"/>
      <c r="I608" s="6"/>
      <c r="J608" s="6"/>
      <c r="K608" s="8"/>
      <c r="L608" s="8"/>
      <c r="M608" s="6"/>
      <c r="N608" s="9"/>
      <c r="O608" s="10"/>
      <c r="P608" s="22"/>
      <c r="Q608" s="20"/>
      <c r="R608" s="20"/>
      <c r="S608" s="20" t="s">
        <v>3702</v>
      </c>
      <c r="T608" s="21" t="str">
        <f t="shared" si="96"/>
        <v>ONGKOS CELUP GB CATUR SANAK</v>
      </c>
      <c r="U608" s="17">
        <v>1</v>
      </c>
      <c r="V608" s="62">
        <f t="shared" si="98"/>
        <v>216</v>
      </c>
      <c r="W608" s="20"/>
      <c r="X608" s="20"/>
      <c r="Y608" s="20" t="str">
        <f t="shared" si="97"/>
        <v>PCS</v>
      </c>
    </row>
    <row r="609" spans="1:26" hidden="1">
      <c r="A609" s="4"/>
      <c r="B609" s="4"/>
      <c r="C609" s="5"/>
      <c r="D609" s="6"/>
      <c r="E609" s="6"/>
      <c r="F609" s="6"/>
      <c r="G609" s="6"/>
      <c r="H609" s="6"/>
      <c r="I609" s="6"/>
      <c r="J609" s="6"/>
      <c r="K609" s="8"/>
      <c r="L609" s="8"/>
      <c r="M609" s="6"/>
      <c r="N609" s="9"/>
      <c r="O609" s="10"/>
      <c r="P609" s="22"/>
      <c r="Q609" s="20"/>
      <c r="R609" s="20"/>
      <c r="S609" s="20" t="s">
        <v>3788</v>
      </c>
      <c r="T609" s="21" t="str">
        <f t="shared" si="96"/>
        <v>ONGKOS KEMAS GB CATUR SANAK</v>
      </c>
      <c r="U609" s="17">
        <v>1</v>
      </c>
      <c r="V609" s="62">
        <f t="shared" si="98"/>
        <v>216</v>
      </c>
      <c r="W609" s="20"/>
      <c r="X609" s="20"/>
      <c r="Y609" s="20" t="str">
        <f t="shared" si="97"/>
        <v>PCS</v>
      </c>
    </row>
    <row r="610" spans="1:26" hidden="1">
      <c r="A610" s="4"/>
      <c r="B610" s="4"/>
      <c r="C610" s="5"/>
      <c r="D610" s="6"/>
      <c r="E610" s="6"/>
      <c r="F610" s="6"/>
      <c r="G610" s="6"/>
      <c r="H610" s="6"/>
      <c r="I610" s="6"/>
      <c r="J610" s="6"/>
      <c r="K610" s="8"/>
      <c r="L610" s="8"/>
      <c r="M610" s="6"/>
      <c r="N610" s="9"/>
      <c r="O610" s="10"/>
      <c r="P610" s="22"/>
      <c r="Q610" s="20"/>
      <c r="R610" s="20"/>
      <c r="S610" s="20" t="s">
        <v>3895</v>
      </c>
      <c r="T610" s="21" t="str">
        <f t="shared" si="96"/>
        <v>ONGKOS TIMBANG GB CATUR SANAK</v>
      </c>
      <c r="U610" s="17">
        <v>1</v>
      </c>
      <c r="V610" s="62">
        <f t="shared" si="98"/>
        <v>216</v>
      </c>
      <c r="W610" s="20"/>
      <c r="X610" s="20"/>
      <c r="Y610" s="20" t="str">
        <f t="shared" si="97"/>
        <v>PCS</v>
      </c>
    </row>
    <row r="611" spans="1:26" hidden="1">
      <c r="A611" s="4"/>
      <c r="B611" s="4"/>
      <c r="C611" s="5"/>
      <c r="D611" s="6"/>
      <c r="E611" s="6"/>
      <c r="F611" s="6"/>
      <c r="G611" s="6"/>
      <c r="H611" s="6"/>
      <c r="I611" s="6"/>
      <c r="J611" s="6"/>
      <c r="K611" s="8"/>
      <c r="L611" s="8"/>
      <c r="M611" s="6"/>
      <c r="N611" s="9"/>
      <c r="O611" s="10"/>
      <c r="P611" s="22"/>
      <c r="Q611" s="20"/>
      <c r="R611" s="20"/>
      <c r="S611" s="20" t="s">
        <v>1330</v>
      </c>
      <c r="T611" s="21" t="str">
        <f t="shared" si="96"/>
        <v>DUPA 28 ATP PEKAT 3.2 RKN</v>
      </c>
      <c r="U611" s="17">
        <v>0.72</v>
      </c>
      <c r="V611" s="62">
        <f t="shared" si="98"/>
        <v>155.51999999999998</v>
      </c>
      <c r="W611" s="20"/>
      <c r="X611" s="20"/>
      <c r="Y611" s="20" t="str">
        <f t="shared" si="97"/>
        <v>KG</v>
      </c>
    </row>
    <row r="612" spans="1:26">
      <c r="A612" s="4">
        <v>79</v>
      </c>
      <c r="B612" s="20" t="s">
        <v>1952</v>
      </c>
      <c r="C612" s="5" t="s">
        <v>66</v>
      </c>
      <c r="D612" s="6">
        <v>316</v>
      </c>
      <c r="E612" s="6">
        <f>D612/36</f>
        <v>8.7777777777777786</v>
      </c>
      <c r="F612" s="6">
        <v>364</v>
      </c>
      <c r="G612" s="6">
        <v>1</v>
      </c>
      <c r="H612" s="6">
        <v>315</v>
      </c>
      <c r="I612" s="6">
        <v>1</v>
      </c>
      <c r="J612" s="6" t="s">
        <v>510</v>
      </c>
      <c r="K612" s="15">
        <f>L612</f>
        <v>360</v>
      </c>
      <c r="L612" s="15">
        <f>N612*Z612</f>
        <v>360</v>
      </c>
      <c r="M612" s="6" t="s">
        <v>510</v>
      </c>
      <c r="N612" s="9">
        <f>VLOOKUP(B612,tb_januari,9,FALSE)</f>
        <v>10</v>
      </c>
      <c r="O612" s="10" t="s">
        <v>506</v>
      </c>
      <c r="P612" s="22">
        <f>0.72*K612:K651</f>
        <v>259.2</v>
      </c>
      <c r="Q612" s="20" t="s">
        <v>517</v>
      </c>
      <c r="R612" s="20" t="s">
        <v>519</v>
      </c>
      <c r="S612" s="20" t="s">
        <v>1004</v>
      </c>
      <c r="T612" s="21" t="str">
        <f t="shared" si="96"/>
        <v>C. SANAK KOMANG 8 X 16</v>
      </c>
      <c r="U612" s="17">
        <v>1</v>
      </c>
      <c r="V612" s="62">
        <f>$K$612*U612</f>
        <v>360</v>
      </c>
      <c r="W612" s="20" t="s">
        <v>539</v>
      </c>
      <c r="X612" s="20"/>
      <c r="Y612" s="20" t="str">
        <f t="shared" si="97"/>
        <v>PCS</v>
      </c>
      <c r="Z612" s="20">
        <v>36</v>
      </c>
    </row>
    <row r="613" spans="1:26" hidden="1">
      <c r="A613" s="4"/>
      <c r="B613" s="4"/>
      <c r="C613" s="5"/>
      <c r="D613" s="6"/>
      <c r="E613" s="6"/>
      <c r="F613" s="6"/>
      <c r="G613" s="6"/>
      <c r="H613" s="6"/>
      <c r="I613" s="6"/>
      <c r="J613" s="6"/>
      <c r="K613" s="8"/>
      <c r="L613" s="8"/>
      <c r="M613" s="6"/>
      <c r="N613" s="9"/>
      <c r="O613" s="10"/>
      <c r="P613" s="22"/>
      <c r="Q613" s="20"/>
      <c r="R613" s="20"/>
      <c r="S613" s="20" t="s">
        <v>611</v>
      </c>
      <c r="T613" s="21" t="str">
        <f t="shared" si="96"/>
        <v xml:space="preserve">ONGKARA BULAT </v>
      </c>
      <c r="U613" s="17">
        <v>1</v>
      </c>
      <c r="V613" s="62">
        <f>$K$612*U613</f>
        <v>360</v>
      </c>
      <c r="W613" s="20"/>
      <c r="X613" s="20"/>
      <c r="Y613" s="20" t="str">
        <f t="shared" si="97"/>
        <v>PCS</v>
      </c>
    </row>
    <row r="614" spans="1:26" hidden="1">
      <c r="A614" s="4"/>
      <c r="B614" s="4"/>
      <c r="C614" s="5"/>
      <c r="D614" s="6"/>
      <c r="E614" s="6"/>
      <c r="F614" s="6"/>
      <c r="G614" s="6"/>
      <c r="H614" s="6"/>
      <c r="I614" s="6"/>
      <c r="J614" s="6"/>
      <c r="K614" s="8"/>
      <c r="L614" s="8"/>
      <c r="M614" s="6"/>
      <c r="N614" s="9"/>
      <c r="O614" s="10"/>
      <c r="P614" s="22"/>
      <c r="Q614" s="20"/>
      <c r="R614" s="20"/>
      <c r="S614" s="20" t="s">
        <v>5039</v>
      </c>
      <c r="T614" s="21" t="str">
        <f t="shared" si="96"/>
        <v>STIKER MANTRA tanggung</v>
      </c>
      <c r="U614" s="17">
        <v>1</v>
      </c>
      <c r="V614" s="62">
        <f t="shared" ref="V614:V624" si="99">$K$612*U614</f>
        <v>360</v>
      </c>
      <c r="W614" s="20"/>
      <c r="X614" s="20"/>
      <c r="Y614" s="20" t="str">
        <f t="shared" si="97"/>
        <v>PCS</v>
      </c>
    </row>
    <row r="615" spans="1:26" hidden="1">
      <c r="A615" s="4"/>
      <c r="B615" s="4"/>
      <c r="C615" s="5"/>
      <c r="D615" s="6"/>
      <c r="E615" s="6"/>
      <c r="F615" s="6"/>
      <c r="G615" s="6"/>
      <c r="H615" s="6"/>
      <c r="I615" s="6"/>
      <c r="J615" s="6"/>
      <c r="K615" s="8"/>
      <c r="L615" s="8"/>
      <c r="M615" s="6"/>
      <c r="N615" s="9"/>
      <c r="O615" s="10"/>
      <c r="P615" s="22"/>
      <c r="Q615" s="20"/>
      <c r="R615" s="20"/>
      <c r="S615" s="20" t="s">
        <v>988</v>
      </c>
      <c r="T615" s="21" t="str">
        <f t="shared" si="96"/>
        <v xml:space="preserve">ATP </v>
      </c>
      <c r="U615" s="17">
        <v>1</v>
      </c>
      <c r="V615" s="62">
        <f t="shared" si="99"/>
        <v>360</v>
      </c>
      <c r="W615" s="20"/>
      <c r="X615" s="20"/>
      <c r="Y615" s="20" t="str">
        <f t="shared" si="97"/>
        <v>PCS</v>
      </c>
    </row>
    <row r="616" spans="1:26" hidden="1">
      <c r="A616" s="4"/>
      <c r="B616" s="4"/>
      <c r="C616" s="5"/>
      <c r="D616" s="6"/>
      <c r="E616" s="6"/>
      <c r="F616" s="6"/>
      <c r="G616" s="6"/>
      <c r="H616" s="6"/>
      <c r="I616" s="6"/>
      <c r="J616" s="6"/>
      <c r="K616" s="8"/>
      <c r="L616" s="8"/>
      <c r="M616" s="6"/>
      <c r="N616" s="9"/>
      <c r="O616" s="10"/>
      <c r="P616" s="22"/>
      <c r="Q616" s="20"/>
      <c r="R616" s="20"/>
      <c r="S616" s="20" t="s">
        <v>5033</v>
      </c>
      <c r="T616" s="21" t="str">
        <f t="shared" si="96"/>
        <v xml:space="preserve">STIKER FULL AROMA </v>
      </c>
      <c r="U616" s="17">
        <v>1</v>
      </c>
      <c r="V616" s="62">
        <f t="shared" si="99"/>
        <v>360</v>
      </c>
      <c r="W616" s="20"/>
      <c r="X616" s="20"/>
      <c r="Y616" s="20" t="str">
        <f t="shared" si="97"/>
        <v>PCS</v>
      </c>
    </row>
    <row r="617" spans="1:26" hidden="1">
      <c r="A617" s="4"/>
      <c r="B617" s="4"/>
      <c r="C617" s="5"/>
      <c r="D617" s="6"/>
      <c r="E617" s="6"/>
      <c r="F617" s="6"/>
      <c r="G617" s="6"/>
      <c r="H617" s="6"/>
      <c r="I617" s="6"/>
      <c r="J617" s="6"/>
      <c r="K617" s="8"/>
      <c r="L617" s="8"/>
      <c r="M617" s="6"/>
      <c r="N617" s="9"/>
      <c r="O617" s="10"/>
      <c r="P617" s="22"/>
      <c r="Q617" s="20"/>
      <c r="R617" s="20"/>
      <c r="S617" s="20" t="s">
        <v>613</v>
      </c>
      <c r="T617" s="21" t="str">
        <f t="shared" si="96"/>
        <v>SABUK ONG KECIL 2,5 X 30</v>
      </c>
      <c r="U617" s="17">
        <v>1</v>
      </c>
      <c r="V617" s="62">
        <f t="shared" si="99"/>
        <v>360</v>
      </c>
      <c r="W617" s="20"/>
      <c r="X617" s="20"/>
      <c r="Y617" s="20" t="str">
        <f t="shared" si="97"/>
        <v>PCS</v>
      </c>
    </row>
    <row r="618" spans="1:26" hidden="1">
      <c r="A618" s="4"/>
      <c r="B618" s="4"/>
      <c r="C618" s="5"/>
      <c r="D618" s="6"/>
      <c r="E618" s="6"/>
      <c r="F618" s="6"/>
      <c r="G618" s="6"/>
      <c r="H618" s="6"/>
      <c r="I618" s="6"/>
      <c r="J618" s="6"/>
      <c r="K618" s="8"/>
      <c r="L618" s="8"/>
      <c r="M618" s="6"/>
      <c r="N618" s="9"/>
      <c r="O618" s="10"/>
      <c r="P618" s="22"/>
      <c r="Q618" s="20"/>
      <c r="R618" s="20"/>
      <c r="S618" s="20" t="s">
        <v>4374</v>
      </c>
      <c r="T618" s="21" t="str">
        <f t="shared" si="96"/>
        <v>PLASTIK 16 X 45</v>
      </c>
      <c r="U618" s="17">
        <v>1</v>
      </c>
      <c r="V618" s="62">
        <f t="shared" si="99"/>
        <v>360</v>
      </c>
      <c r="W618" s="20"/>
      <c r="X618" s="20"/>
      <c r="Y618" s="20" t="str">
        <f t="shared" si="97"/>
        <v>PCS</v>
      </c>
    </row>
    <row r="619" spans="1:26" hidden="1">
      <c r="A619" s="4"/>
      <c r="B619" s="4"/>
      <c r="C619" s="5"/>
      <c r="D619" s="6"/>
      <c r="E619" s="6"/>
      <c r="F619" s="6"/>
      <c r="G619" s="6"/>
      <c r="H619" s="6"/>
      <c r="I619" s="6"/>
      <c r="J619" s="6"/>
      <c r="K619" s="8"/>
      <c r="L619" s="8"/>
      <c r="M619" s="6"/>
      <c r="N619" s="9"/>
      <c r="O619" s="10"/>
      <c r="P619" s="22"/>
      <c r="Q619" s="20"/>
      <c r="R619" s="20"/>
      <c r="S619" s="20" t="s">
        <v>3974</v>
      </c>
      <c r="T619" s="21" t="str">
        <f t="shared" si="96"/>
        <v>OP FULL AROMA  CS KOMANG</v>
      </c>
      <c r="U619" s="17">
        <v>7.4999999999999997E-2</v>
      </c>
      <c r="V619" s="62">
        <f t="shared" si="99"/>
        <v>27</v>
      </c>
      <c r="W619" s="20"/>
      <c r="X619" s="20"/>
      <c r="Y619" s="20" t="str">
        <f t="shared" si="97"/>
        <v>KG</v>
      </c>
    </row>
    <row r="620" spans="1:26" hidden="1">
      <c r="A620" s="4"/>
      <c r="B620" s="4"/>
      <c r="C620" s="5"/>
      <c r="D620" s="6"/>
      <c r="E620" s="6"/>
      <c r="F620" s="6"/>
      <c r="G620" s="6"/>
      <c r="H620" s="6"/>
      <c r="I620" s="6"/>
      <c r="J620" s="6"/>
      <c r="K620" s="8"/>
      <c r="L620" s="8"/>
      <c r="M620" s="6"/>
      <c r="N620" s="9"/>
      <c r="O620" s="10"/>
      <c r="P620" s="22"/>
      <c r="Q620" s="20"/>
      <c r="R620" s="20"/>
      <c r="S620" s="20" t="s">
        <v>5192</v>
      </c>
      <c r="T620" s="21" t="str">
        <f t="shared" si="96"/>
        <v>oplosan solfen</v>
      </c>
      <c r="U620" s="17">
        <v>0.27200000000000002</v>
      </c>
      <c r="V620" s="62">
        <f t="shared" si="99"/>
        <v>97.92</v>
      </c>
      <c r="W620" s="20"/>
      <c r="X620" s="20"/>
      <c r="Y620" s="20" t="str">
        <f t="shared" si="97"/>
        <v>KG</v>
      </c>
    </row>
    <row r="621" spans="1:26" hidden="1">
      <c r="A621" s="4"/>
      <c r="B621" s="4"/>
      <c r="C621" s="5"/>
      <c r="D621" s="6"/>
      <c r="E621" s="6"/>
      <c r="F621" s="6"/>
      <c r="G621" s="6"/>
      <c r="H621" s="6"/>
      <c r="I621" s="6"/>
      <c r="J621" s="6"/>
      <c r="K621" s="8"/>
      <c r="L621" s="8"/>
      <c r="M621" s="6"/>
      <c r="N621" s="9"/>
      <c r="O621" s="10"/>
      <c r="P621" s="22"/>
      <c r="Q621" s="20"/>
      <c r="R621" s="20"/>
      <c r="S621" s="20" t="s">
        <v>3702</v>
      </c>
      <c r="T621" s="21" t="str">
        <f t="shared" si="96"/>
        <v>ONGKOS CELUP GB CATUR SANAK</v>
      </c>
      <c r="U621" s="17">
        <v>1</v>
      </c>
      <c r="V621" s="62">
        <f>$K$612*U621</f>
        <v>360</v>
      </c>
      <c r="W621" s="20"/>
      <c r="X621" s="20"/>
      <c r="Y621" s="20" t="str">
        <f t="shared" si="97"/>
        <v>PCS</v>
      </c>
    </row>
    <row r="622" spans="1:26" hidden="1">
      <c r="A622" s="4"/>
      <c r="B622" s="4"/>
      <c r="C622" s="5"/>
      <c r="D622" s="6"/>
      <c r="E622" s="6"/>
      <c r="F622" s="6"/>
      <c r="G622" s="6"/>
      <c r="H622" s="6"/>
      <c r="I622" s="6"/>
      <c r="J622" s="6"/>
      <c r="K622" s="8"/>
      <c r="L622" s="8"/>
      <c r="M622" s="6"/>
      <c r="N622" s="9"/>
      <c r="O622" s="10"/>
      <c r="P622" s="22"/>
      <c r="Q622" s="20"/>
      <c r="R622" s="20"/>
      <c r="S622" s="20" t="s">
        <v>3788</v>
      </c>
      <c r="T622" s="21" t="str">
        <f t="shared" si="96"/>
        <v>ONGKOS KEMAS GB CATUR SANAK</v>
      </c>
      <c r="U622" s="17">
        <v>1</v>
      </c>
      <c r="V622" s="62">
        <f t="shared" si="99"/>
        <v>360</v>
      </c>
      <c r="W622" s="20"/>
      <c r="X622" s="20"/>
      <c r="Y622" s="20" t="str">
        <f t="shared" si="97"/>
        <v>PCS</v>
      </c>
    </row>
    <row r="623" spans="1:26" hidden="1">
      <c r="A623" s="4"/>
      <c r="B623" s="4"/>
      <c r="C623" s="5"/>
      <c r="D623" s="6"/>
      <c r="E623" s="6"/>
      <c r="F623" s="6"/>
      <c r="G623" s="6"/>
      <c r="H623" s="6"/>
      <c r="I623" s="6"/>
      <c r="J623" s="6"/>
      <c r="K623" s="8"/>
      <c r="L623" s="8"/>
      <c r="M623" s="6"/>
      <c r="N623" s="9"/>
      <c r="O623" s="10"/>
      <c r="P623" s="22"/>
      <c r="Q623" s="20"/>
      <c r="R623" s="20"/>
      <c r="S623" s="20" t="s">
        <v>3895</v>
      </c>
      <c r="T623" s="21" t="str">
        <f t="shared" si="96"/>
        <v>ONGKOS TIMBANG GB CATUR SANAK</v>
      </c>
      <c r="U623" s="17">
        <v>1</v>
      </c>
      <c r="V623" s="62">
        <f t="shared" si="99"/>
        <v>360</v>
      </c>
      <c r="W623" s="20"/>
      <c r="X623" s="20"/>
      <c r="Y623" s="20" t="str">
        <f t="shared" si="97"/>
        <v>PCS</v>
      </c>
    </row>
    <row r="624" spans="1:26" hidden="1">
      <c r="A624" s="4"/>
      <c r="B624" s="4"/>
      <c r="C624" s="5"/>
      <c r="D624" s="6"/>
      <c r="E624" s="6"/>
      <c r="F624" s="6"/>
      <c r="G624" s="6"/>
      <c r="H624" s="6"/>
      <c r="I624" s="6"/>
      <c r="J624" s="6"/>
      <c r="K624" s="8"/>
      <c r="L624" s="8"/>
      <c r="M624" s="6"/>
      <c r="N624" s="9"/>
      <c r="O624" s="10"/>
      <c r="P624" s="22"/>
      <c r="Q624" s="20"/>
      <c r="R624" s="20"/>
      <c r="S624" s="20" t="s">
        <v>1330</v>
      </c>
      <c r="T624" s="21" t="str">
        <f t="shared" si="96"/>
        <v>DUPA 28 ATP PEKAT 3.2 RKN</v>
      </c>
      <c r="U624" s="17">
        <v>0.72</v>
      </c>
      <c r="V624" s="62">
        <f t="shared" si="99"/>
        <v>259.2</v>
      </c>
      <c r="W624" s="20"/>
      <c r="X624" s="20"/>
      <c r="Y624" s="20" t="str">
        <f t="shared" si="97"/>
        <v>KG</v>
      </c>
    </row>
    <row r="625" spans="1:26">
      <c r="A625" s="4">
        <v>80</v>
      </c>
      <c r="B625" s="20" t="s">
        <v>1953</v>
      </c>
      <c r="C625" s="5" t="s">
        <v>67</v>
      </c>
      <c r="D625" s="6">
        <v>127</v>
      </c>
      <c r="E625" s="6">
        <f>D625/36</f>
        <v>3.5277777777777777</v>
      </c>
      <c r="F625" s="6">
        <v>198</v>
      </c>
      <c r="G625" s="6">
        <v>1</v>
      </c>
      <c r="H625" s="6">
        <v>126</v>
      </c>
      <c r="I625" s="6">
        <v>1</v>
      </c>
      <c r="J625" s="6" t="s">
        <v>510</v>
      </c>
      <c r="K625" s="15">
        <f>L625</f>
        <v>216</v>
      </c>
      <c r="L625" s="15">
        <f>N625*Z625</f>
        <v>216</v>
      </c>
      <c r="M625" s="6" t="s">
        <v>510</v>
      </c>
      <c r="N625" s="9">
        <f>VLOOKUP(B625,tb_januari,9,FALSE)</f>
        <v>6</v>
      </c>
      <c r="O625" s="10" t="s">
        <v>506</v>
      </c>
      <c r="P625" s="22">
        <f>0.72*K625:K664</f>
        <v>155.51999999999998</v>
      </c>
      <c r="Q625" s="20" t="s">
        <v>517</v>
      </c>
      <c r="R625" s="20" t="s">
        <v>519</v>
      </c>
      <c r="S625" s="20" t="s">
        <v>1010</v>
      </c>
      <c r="T625" s="21" t="str">
        <f t="shared" si="96"/>
        <v>C. SANAK PUTU 8 X 16</v>
      </c>
      <c r="U625" s="17">
        <v>1</v>
      </c>
      <c r="V625" s="62">
        <f>$K$625*U625</f>
        <v>216</v>
      </c>
      <c r="W625" s="20" t="s">
        <v>541</v>
      </c>
      <c r="X625" s="20"/>
      <c r="Y625" s="20" t="str">
        <f t="shared" si="97"/>
        <v>PCS</v>
      </c>
      <c r="Z625" s="20">
        <v>36</v>
      </c>
    </row>
    <row r="626" spans="1:26" hidden="1">
      <c r="A626" s="4"/>
      <c r="B626" s="4"/>
      <c r="C626" s="5"/>
      <c r="D626" s="6"/>
      <c r="E626" s="6"/>
      <c r="F626" s="6"/>
      <c r="G626" s="6"/>
      <c r="H626" s="6"/>
      <c r="I626" s="6"/>
      <c r="J626" s="6"/>
      <c r="K626" s="8"/>
      <c r="L626" s="8"/>
      <c r="M626" s="6"/>
      <c r="N626" s="9"/>
      <c r="O626" s="10"/>
      <c r="P626" s="22"/>
      <c r="Q626" s="20"/>
      <c r="R626" s="20"/>
      <c r="S626" s="20" t="s">
        <v>611</v>
      </c>
      <c r="T626" s="21" t="str">
        <f t="shared" si="96"/>
        <v xml:space="preserve">ONGKARA BULAT </v>
      </c>
      <c r="U626" s="17">
        <v>1</v>
      </c>
      <c r="V626" s="62">
        <f t="shared" ref="V626:V637" si="100">$K$625*U626</f>
        <v>216</v>
      </c>
      <c r="W626" s="20"/>
      <c r="X626" s="20"/>
      <c r="Y626" s="20" t="str">
        <f t="shared" si="97"/>
        <v>PCS</v>
      </c>
    </row>
    <row r="627" spans="1:26" hidden="1">
      <c r="A627" s="4"/>
      <c r="B627" s="4"/>
      <c r="C627" s="5"/>
      <c r="D627" s="6"/>
      <c r="E627" s="6"/>
      <c r="F627" s="6"/>
      <c r="G627" s="6"/>
      <c r="H627" s="6"/>
      <c r="I627" s="6"/>
      <c r="J627" s="6"/>
      <c r="K627" s="8"/>
      <c r="L627" s="8"/>
      <c r="M627" s="6"/>
      <c r="N627" s="9"/>
      <c r="O627" s="10"/>
      <c r="P627" s="22"/>
      <c r="Q627" s="20"/>
      <c r="R627" s="20"/>
      <c r="S627" s="20" t="s">
        <v>5039</v>
      </c>
      <c r="T627" s="21" t="str">
        <f t="shared" si="96"/>
        <v>STIKER MANTRA tanggung</v>
      </c>
      <c r="U627" s="17">
        <v>1</v>
      </c>
      <c r="V627" s="62">
        <f t="shared" si="100"/>
        <v>216</v>
      </c>
      <c r="W627" s="20"/>
      <c r="X627" s="20"/>
      <c r="Y627" s="20" t="str">
        <f t="shared" si="97"/>
        <v>PCS</v>
      </c>
    </row>
    <row r="628" spans="1:26" hidden="1">
      <c r="A628" s="4"/>
      <c r="B628" s="4"/>
      <c r="C628" s="5"/>
      <c r="D628" s="6"/>
      <c r="E628" s="6"/>
      <c r="F628" s="6"/>
      <c r="G628" s="6"/>
      <c r="H628" s="6"/>
      <c r="I628" s="6"/>
      <c r="J628" s="6"/>
      <c r="K628" s="8"/>
      <c r="L628" s="8"/>
      <c r="M628" s="6"/>
      <c r="N628" s="9"/>
      <c r="O628" s="10"/>
      <c r="P628" s="22"/>
      <c r="Q628" s="20"/>
      <c r="R628" s="20"/>
      <c r="S628" s="20" t="s">
        <v>988</v>
      </c>
      <c r="T628" s="21" t="str">
        <f t="shared" si="96"/>
        <v xml:space="preserve">ATP </v>
      </c>
      <c r="U628" s="17">
        <v>1</v>
      </c>
      <c r="V628" s="62">
        <f t="shared" si="100"/>
        <v>216</v>
      </c>
      <c r="W628" s="20"/>
      <c r="X628" s="20"/>
      <c r="Y628" s="20" t="str">
        <f t="shared" si="97"/>
        <v>PCS</v>
      </c>
    </row>
    <row r="629" spans="1:26" hidden="1">
      <c r="A629" s="4"/>
      <c r="B629" s="4"/>
      <c r="C629" s="5"/>
      <c r="D629" s="6"/>
      <c r="E629" s="6"/>
      <c r="F629" s="6"/>
      <c r="G629" s="6"/>
      <c r="H629" s="6"/>
      <c r="I629" s="6"/>
      <c r="J629" s="6"/>
      <c r="K629" s="8"/>
      <c r="L629" s="8"/>
      <c r="M629" s="6"/>
      <c r="N629" s="9"/>
      <c r="O629" s="10"/>
      <c r="P629" s="22"/>
      <c r="Q629" s="20"/>
      <c r="R629" s="20"/>
      <c r="S629" s="20" t="s">
        <v>5033</v>
      </c>
      <c r="T629" s="21" t="str">
        <f t="shared" si="96"/>
        <v xml:space="preserve">STIKER FULL AROMA </v>
      </c>
      <c r="U629" s="17">
        <v>1</v>
      </c>
      <c r="V629" s="62">
        <f t="shared" si="100"/>
        <v>216</v>
      </c>
      <c r="W629" s="20"/>
      <c r="X629" s="20"/>
      <c r="Y629" s="20" t="str">
        <f t="shared" si="97"/>
        <v>PCS</v>
      </c>
    </row>
    <row r="630" spans="1:26" hidden="1">
      <c r="A630" s="4"/>
      <c r="B630" s="4"/>
      <c r="C630" s="5"/>
      <c r="D630" s="6"/>
      <c r="E630" s="6"/>
      <c r="F630" s="6"/>
      <c r="G630" s="6"/>
      <c r="H630" s="6"/>
      <c r="I630" s="6"/>
      <c r="J630" s="6"/>
      <c r="K630" s="8"/>
      <c r="L630" s="8"/>
      <c r="M630" s="6"/>
      <c r="N630" s="9"/>
      <c r="O630" s="10"/>
      <c r="P630" s="22"/>
      <c r="Q630" s="20"/>
      <c r="R630" s="20"/>
      <c r="S630" s="20" t="s">
        <v>613</v>
      </c>
      <c r="T630" s="21" t="str">
        <f t="shared" si="96"/>
        <v>SABUK ONG KECIL 2,5 X 30</v>
      </c>
      <c r="U630" s="17">
        <v>1</v>
      </c>
      <c r="V630" s="62">
        <f t="shared" si="100"/>
        <v>216</v>
      </c>
      <c r="W630" s="20"/>
      <c r="X630" s="20"/>
      <c r="Y630" s="20" t="str">
        <f t="shared" si="97"/>
        <v>PCS</v>
      </c>
    </row>
    <row r="631" spans="1:26" hidden="1">
      <c r="A631" s="4"/>
      <c r="B631" s="4"/>
      <c r="C631" s="5"/>
      <c r="D631" s="6"/>
      <c r="E631" s="6"/>
      <c r="F631" s="6"/>
      <c r="G631" s="6"/>
      <c r="H631" s="6"/>
      <c r="I631" s="6"/>
      <c r="J631" s="6"/>
      <c r="K631" s="8"/>
      <c r="L631" s="8"/>
      <c r="M631" s="6"/>
      <c r="N631" s="9"/>
      <c r="O631" s="10"/>
      <c r="P631" s="22"/>
      <c r="Q631" s="20"/>
      <c r="R631" s="20"/>
      <c r="S631" s="20" t="s">
        <v>4374</v>
      </c>
      <c r="T631" s="21" t="str">
        <f t="shared" si="96"/>
        <v>PLASTIK 16 X 45</v>
      </c>
      <c r="U631" s="17">
        <v>1</v>
      </c>
      <c r="V631" s="62">
        <f>$K$625*U631</f>
        <v>216</v>
      </c>
      <c r="W631" s="20"/>
      <c r="X631" s="20"/>
      <c r="Y631" s="20" t="str">
        <f t="shared" si="97"/>
        <v>PCS</v>
      </c>
    </row>
    <row r="632" spans="1:26" hidden="1">
      <c r="A632" s="4"/>
      <c r="B632" s="4"/>
      <c r="C632" s="5"/>
      <c r="D632" s="6"/>
      <c r="E632" s="6"/>
      <c r="F632" s="6"/>
      <c r="G632" s="6"/>
      <c r="H632" s="6"/>
      <c r="I632" s="6"/>
      <c r="J632" s="6"/>
      <c r="K632" s="8"/>
      <c r="L632" s="8"/>
      <c r="M632" s="6"/>
      <c r="N632" s="9"/>
      <c r="O632" s="10"/>
      <c r="P632" s="22"/>
      <c r="Q632" s="20"/>
      <c r="R632" s="20"/>
      <c r="S632" s="20" t="s">
        <v>3976</v>
      </c>
      <c r="T632" s="21" t="str">
        <f t="shared" si="96"/>
        <v>OP FULL AROMA  CS PUTU</v>
      </c>
      <c r="U632" s="17">
        <v>7.4999999999999997E-2</v>
      </c>
      <c r="V632" s="62">
        <f t="shared" si="100"/>
        <v>16.2</v>
      </c>
      <c r="W632" s="20"/>
      <c r="X632" s="20"/>
      <c r="Y632" s="20" t="str">
        <f t="shared" si="97"/>
        <v>KG</v>
      </c>
    </row>
    <row r="633" spans="1:26" hidden="1">
      <c r="A633" s="4"/>
      <c r="B633" s="4"/>
      <c r="C633" s="5"/>
      <c r="D633" s="6"/>
      <c r="E633" s="6"/>
      <c r="F633" s="6"/>
      <c r="G633" s="6"/>
      <c r="H633" s="6"/>
      <c r="I633" s="6"/>
      <c r="J633" s="6"/>
      <c r="K633" s="8"/>
      <c r="L633" s="8"/>
      <c r="M633" s="6"/>
      <c r="N633" s="9"/>
      <c r="O633" s="10"/>
      <c r="P633" s="22"/>
      <c r="Q633" s="20"/>
      <c r="R633" s="20"/>
      <c r="S633" s="20" t="s">
        <v>5192</v>
      </c>
      <c r="T633" s="21" t="str">
        <f t="shared" si="96"/>
        <v>oplosan solfen</v>
      </c>
      <c r="U633" s="17">
        <v>0.27200000000000002</v>
      </c>
      <c r="V633" s="62">
        <f t="shared" si="100"/>
        <v>58.752000000000002</v>
      </c>
      <c r="W633" s="20"/>
      <c r="X633" s="20"/>
      <c r="Y633" s="20" t="str">
        <f t="shared" si="97"/>
        <v>KG</v>
      </c>
    </row>
    <row r="634" spans="1:26" hidden="1">
      <c r="A634" s="4"/>
      <c r="B634" s="4"/>
      <c r="C634" s="5"/>
      <c r="D634" s="6"/>
      <c r="E634" s="6"/>
      <c r="F634" s="6"/>
      <c r="G634" s="6"/>
      <c r="H634" s="6"/>
      <c r="I634" s="6"/>
      <c r="J634" s="6"/>
      <c r="K634" s="8"/>
      <c r="L634" s="8"/>
      <c r="M634" s="6"/>
      <c r="N634" s="9"/>
      <c r="O634" s="10"/>
      <c r="P634" s="22"/>
      <c r="Q634" s="20"/>
      <c r="R634" s="20"/>
      <c r="S634" s="20" t="s">
        <v>3702</v>
      </c>
      <c r="T634" s="21" t="str">
        <f t="shared" si="96"/>
        <v>ONGKOS CELUP GB CATUR SANAK</v>
      </c>
      <c r="U634" s="17">
        <v>1</v>
      </c>
      <c r="V634" s="62">
        <f t="shared" si="100"/>
        <v>216</v>
      </c>
      <c r="W634" s="20"/>
      <c r="X634" s="20"/>
      <c r="Y634" s="20" t="str">
        <f t="shared" si="97"/>
        <v>PCS</v>
      </c>
    </row>
    <row r="635" spans="1:26" hidden="1">
      <c r="A635" s="4"/>
      <c r="B635" s="4"/>
      <c r="C635" s="5"/>
      <c r="D635" s="6"/>
      <c r="E635" s="6"/>
      <c r="F635" s="6"/>
      <c r="G635" s="6"/>
      <c r="H635" s="6"/>
      <c r="I635" s="6"/>
      <c r="J635" s="6"/>
      <c r="K635" s="8"/>
      <c r="L635" s="8"/>
      <c r="M635" s="6"/>
      <c r="N635" s="9"/>
      <c r="O635" s="10"/>
      <c r="P635" s="22"/>
      <c r="Q635" s="20"/>
      <c r="R635" s="20"/>
      <c r="S635" s="20" t="s">
        <v>3788</v>
      </c>
      <c r="T635" s="21" t="str">
        <f t="shared" si="96"/>
        <v>ONGKOS KEMAS GB CATUR SANAK</v>
      </c>
      <c r="U635" s="17">
        <v>1</v>
      </c>
      <c r="V635" s="62">
        <f t="shared" si="100"/>
        <v>216</v>
      </c>
      <c r="W635" s="20"/>
      <c r="X635" s="20"/>
      <c r="Y635" s="20" t="str">
        <f t="shared" si="97"/>
        <v>PCS</v>
      </c>
    </row>
    <row r="636" spans="1:26" hidden="1">
      <c r="A636" s="4"/>
      <c r="B636" s="4"/>
      <c r="C636" s="5"/>
      <c r="D636" s="6"/>
      <c r="E636" s="6"/>
      <c r="F636" s="6"/>
      <c r="G636" s="6"/>
      <c r="H636" s="6"/>
      <c r="I636" s="6"/>
      <c r="J636" s="6"/>
      <c r="K636" s="8"/>
      <c r="L636" s="8"/>
      <c r="M636" s="6"/>
      <c r="N636" s="9"/>
      <c r="O636" s="10"/>
      <c r="P636" s="22"/>
      <c r="Q636" s="20"/>
      <c r="R636" s="20"/>
      <c r="S636" s="20" t="s">
        <v>3895</v>
      </c>
      <c r="T636" s="21" t="str">
        <f t="shared" si="96"/>
        <v>ONGKOS TIMBANG GB CATUR SANAK</v>
      </c>
      <c r="U636" s="17">
        <v>1</v>
      </c>
      <c r="V636" s="62">
        <f t="shared" si="100"/>
        <v>216</v>
      </c>
      <c r="W636" s="20"/>
      <c r="X636" s="20"/>
      <c r="Y636" s="20" t="str">
        <f t="shared" si="97"/>
        <v>PCS</v>
      </c>
    </row>
    <row r="637" spans="1:26" hidden="1">
      <c r="A637" s="4"/>
      <c r="B637" s="4"/>
      <c r="C637" s="5"/>
      <c r="D637" s="6"/>
      <c r="E637" s="6"/>
      <c r="F637" s="6"/>
      <c r="G637" s="6"/>
      <c r="H637" s="6"/>
      <c r="I637" s="6"/>
      <c r="J637" s="6"/>
      <c r="K637" s="8"/>
      <c r="L637" s="8"/>
      <c r="M637" s="6"/>
      <c r="N637" s="9"/>
      <c r="O637" s="10"/>
      <c r="P637" s="22"/>
      <c r="Q637" s="20"/>
      <c r="R637" s="20"/>
      <c r="S637" s="20" t="s">
        <v>1330</v>
      </c>
      <c r="T637" s="21" t="str">
        <f t="shared" si="96"/>
        <v>DUPA 28 ATP PEKAT 3.2 RKN</v>
      </c>
      <c r="U637" s="17">
        <v>0.72</v>
      </c>
      <c r="V637" s="62">
        <f t="shared" si="100"/>
        <v>155.51999999999998</v>
      </c>
      <c r="W637" s="20"/>
      <c r="X637" s="20"/>
      <c r="Y637" s="20" t="str">
        <f t="shared" si="97"/>
        <v>KG</v>
      </c>
    </row>
    <row r="638" spans="1:26">
      <c r="A638" s="4">
        <v>81</v>
      </c>
      <c r="B638" s="20" t="s">
        <v>1954</v>
      </c>
      <c r="C638" s="5" t="s">
        <v>68</v>
      </c>
      <c r="D638" s="6">
        <v>77</v>
      </c>
      <c r="E638" s="6">
        <f>D638/36</f>
        <v>2.1388888888888888</v>
      </c>
      <c r="F638" s="6">
        <v>190</v>
      </c>
      <c r="G638" s="6">
        <v>1</v>
      </c>
      <c r="H638" s="6">
        <v>98</v>
      </c>
      <c r="I638" s="6">
        <v>1</v>
      </c>
      <c r="J638" s="6" t="s">
        <v>510</v>
      </c>
      <c r="K638" s="15">
        <f>L638</f>
        <v>216</v>
      </c>
      <c r="L638" s="15">
        <f>N638*Z638</f>
        <v>216</v>
      </c>
      <c r="M638" s="6" t="s">
        <v>510</v>
      </c>
      <c r="N638" s="9">
        <f>VLOOKUP(B638,tb_januari,9,FALSE)</f>
        <v>6</v>
      </c>
      <c r="O638" s="10" t="s">
        <v>506</v>
      </c>
      <c r="P638" s="22">
        <f>0.72*K638:K677</f>
        <v>155.51999999999998</v>
      </c>
      <c r="Q638" s="20" t="s">
        <v>518</v>
      </c>
      <c r="R638" s="20" t="s">
        <v>519</v>
      </c>
      <c r="S638" s="20" t="s">
        <v>1025</v>
      </c>
      <c r="T638" s="21" t="str">
        <f t="shared" si="96"/>
        <v>C.SANAK KETUT 8X 21</v>
      </c>
      <c r="U638" s="17">
        <v>1</v>
      </c>
      <c r="V638" s="62">
        <f>$K$638*U638</f>
        <v>216</v>
      </c>
      <c r="W638" s="20" t="s">
        <v>538</v>
      </c>
      <c r="X638" s="20"/>
      <c r="Y638" s="20" t="str">
        <f t="shared" si="97"/>
        <v>PCS</v>
      </c>
      <c r="Z638" s="20">
        <v>36</v>
      </c>
    </row>
    <row r="639" spans="1:26" hidden="1">
      <c r="A639" s="4"/>
      <c r="B639" s="4"/>
      <c r="C639" s="5"/>
      <c r="D639" s="6"/>
      <c r="E639" s="6"/>
      <c r="F639" s="6"/>
      <c r="G639" s="6"/>
      <c r="H639" s="6"/>
      <c r="I639" s="6"/>
      <c r="J639" s="6"/>
      <c r="K639" s="8"/>
      <c r="L639" s="8"/>
      <c r="M639" s="6"/>
      <c r="N639" s="9"/>
      <c r="O639" s="10"/>
      <c r="P639" s="22"/>
      <c r="Q639" s="20"/>
      <c r="R639" s="20"/>
      <c r="S639" s="20" t="s">
        <v>611</v>
      </c>
      <c r="T639" s="21" t="str">
        <f t="shared" si="96"/>
        <v xml:space="preserve">ONGKARA BULAT </v>
      </c>
      <c r="U639" s="17">
        <v>1</v>
      </c>
      <c r="V639" s="62">
        <f t="shared" ref="V639:V650" si="101">$K$638*U639</f>
        <v>216</v>
      </c>
      <c r="W639" s="20"/>
      <c r="X639" s="20"/>
      <c r="Y639" s="20" t="str">
        <f t="shared" si="97"/>
        <v>PCS</v>
      </c>
    </row>
    <row r="640" spans="1:26" hidden="1">
      <c r="A640" s="4"/>
      <c r="B640" s="4"/>
      <c r="C640" s="5"/>
      <c r="D640" s="6"/>
      <c r="E640" s="6"/>
      <c r="F640" s="6"/>
      <c r="G640" s="6"/>
      <c r="H640" s="6"/>
      <c r="I640" s="6"/>
      <c r="J640" s="6"/>
      <c r="K640" s="8"/>
      <c r="L640" s="8"/>
      <c r="M640" s="6"/>
      <c r="N640" s="9"/>
      <c r="O640" s="10"/>
      <c r="P640" s="22"/>
      <c r="Q640" s="20"/>
      <c r="R640" s="20"/>
      <c r="S640" s="20" t="s">
        <v>5035</v>
      </c>
      <c r="T640" s="21" t="str">
        <f t="shared" si="96"/>
        <v>STIKER MANTRA Panjang</v>
      </c>
      <c r="U640" s="17">
        <v>1</v>
      </c>
      <c r="V640" s="62">
        <f t="shared" si="101"/>
        <v>216</v>
      </c>
      <c r="W640" s="20"/>
      <c r="X640" s="20"/>
      <c r="Y640" s="20" t="str">
        <f t="shared" si="97"/>
        <v>PCS</v>
      </c>
    </row>
    <row r="641" spans="1:26" hidden="1">
      <c r="A641" s="4"/>
      <c r="B641" s="4"/>
      <c r="C641" s="5"/>
      <c r="D641" s="6"/>
      <c r="E641" s="6"/>
      <c r="F641" s="6"/>
      <c r="G641" s="6"/>
      <c r="H641" s="6"/>
      <c r="I641" s="6"/>
      <c r="J641" s="6"/>
      <c r="K641" s="8"/>
      <c r="L641" s="8"/>
      <c r="M641" s="6"/>
      <c r="N641" s="9"/>
      <c r="O641" s="10"/>
      <c r="P641" s="22"/>
      <c r="Q641" s="20"/>
      <c r="R641" s="20"/>
      <c r="S641" s="20" t="s">
        <v>988</v>
      </c>
      <c r="T641" s="21" t="str">
        <f t="shared" si="96"/>
        <v xml:space="preserve">ATP </v>
      </c>
      <c r="U641" s="17">
        <v>1</v>
      </c>
      <c r="V641" s="62">
        <f t="shared" si="101"/>
        <v>216</v>
      </c>
      <c r="W641" s="20"/>
      <c r="X641" s="20"/>
      <c r="Y641" s="20" t="str">
        <f t="shared" si="97"/>
        <v>PCS</v>
      </c>
    </row>
    <row r="642" spans="1:26" hidden="1">
      <c r="A642" s="4"/>
      <c r="B642" s="4"/>
      <c r="C642" s="5"/>
      <c r="D642" s="6"/>
      <c r="E642" s="6"/>
      <c r="F642" s="6"/>
      <c r="G642" s="6"/>
      <c r="H642" s="6"/>
      <c r="I642" s="6"/>
      <c r="J642" s="6"/>
      <c r="K642" s="8"/>
      <c r="L642" s="8"/>
      <c r="M642" s="6"/>
      <c r="N642" s="9"/>
      <c r="O642" s="10"/>
      <c r="P642" s="22"/>
      <c r="Q642" s="20"/>
      <c r="R642" s="20"/>
      <c r="S642" s="20" t="s">
        <v>5033</v>
      </c>
      <c r="T642" s="21" t="str">
        <f t="shared" si="96"/>
        <v xml:space="preserve">STIKER FULL AROMA </v>
      </c>
      <c r="U642" s="17">
        <v>1</v>
      </c>
      <c r="V642" s="62">
        <f t="shared" si="101"/>
        <v>216</v>
      </c>
      <c r="W642" s="20"/>
      <c r="X642" s="20"/>
      <c r="Y642" s="20" t="str">
        <f t="shared" si="97"/>
        <v>PCS</v>
      </c>
    </row>
    <row r="643" spans="1:26" hidden="1">
      <c r="A643" s="4"/>
      <c r="B643" s="4"/>
      <c r="C643" s="5"/>
      <c r="D643" s="6"/>
      <c r="E643" s="6"/>
      <c r="F643" s="6"/>
      <c r="G643" s="6"/>
      <c r="H643" s="6"/>
      <c r="I643" s="6"/>
      <c r="J643" s="6"/>
      <c r="K643" s="8"/>
      <c r="L643" s="8"/>
      <c r="M643" s="6"/>
      <c r="N643" s="9"/>
      <c r="O643" s="10"/>
      <c r="P643" s="22"/>
      <c r="Q643" s="20"/>
      <c r="R643" s="20"/>
      <c r="S643" s="20" t="s">
        <v>613</v>
      </c>
      <c r="T643" s="21" t="str">
        <f t="shared" si="96"/>
        <v>SABUK ONG KECIL 2,5 X 30</v>
      </c>
      <c r="U643" s="17">
        <v>1</v>
      </c>
      <c r="V643" s="62">
        <f t="shared" si="101"/>
        <v>216</v>
      </c>
      <c r="W643" s="20"/>
      <c r="X643" s="20"/>
      <c r="Y643" s="20" t="str">
        <f t="shared" si="97"/>
        <v>PCS</v>
      </c>
    </row>
    <row r="644" spans="1:26" hidden="1">
      <c r="A644" s="4"/>
      <c r="B644" s="4"/>
      <c r="C644" s="5"/>
      <c r="D644" s="6"/>
      <c r="E644" s="6"/>
      <c r="F644" s="6"/>
      <c r="G644" s="6"/>
      <c r="H644" s="6"/>
      <c r="I644" s="6"/>
      <c r="J644" s="6"/>
      <c r="K644" s="8"/>
      <c r="L644" s="8"/>
      <c r="M644" s="6"/>
      <c r="N644" s="9"/>
      <c r="O644" s="10"/>
      <c r="P644" s="22"/>
      <c r="Q644" s="20"/>
      <c r="R644" s="20"/>
      <c r="S644" s="20" t="s">
        <v>4374</v>
      </c>
      <c r="T644" s="21" t="str">
        <f t="shared" si="96"/>
        <v>PLASTIK 16 X 45</v>
      </c>
      <c r="U644" s="17">
        <v>1</v>
      </c>
      <c r="V644" s="62">
        <f t="shared" si="101"/>
        <v>216</v>
      </c>
      <c r="W644" s="20"/>
      <c r="X644" s="20"/>
      <c r="Y644" s="20" t="str">
        <f t="shared" si="97"/>
        <v>PCS</v>
      </c>
    </row>
    <row r="645" spans="1:26" hidden="1">
      <c r="A645" s="4"/>
      <c r="B645" s="4"/>
      <c r="C645" s="5"/>
      <c r="D645" s="6"/>
      <c r="E645" s="6"/>
      <c r="F645" s="6"/>
      <c r="G645" s="6"/>
      <c r="H645" s="6"/>
      <c r="I645" s="6"/>
      <c r="J645" s="6"/>
      <c r="K645" s="8"/>
      <c r="L645" s="8"/>
      <c r="M645" s="6"/>
      <c r="N645" s="9"/>
      <c r="O645" s="10"/>
      <c r="P645" s="22"/>
      <c r="Q645" s="20"/>
      <c r="R645" s="20"/>
      <c r="S645" s="20" t="s">
        <v>3972</v>
      </c>
      <c r="T645" s="21" t="str">
        <f t="shared" si="96"/>
        <v>OP FULL AROMA  CS KETUT</v>
      </c>
      <c r="U645" s="17">
        <v>7.4999999999999997E-2</v>
      </c>
      <c r="V645" s="62">
        <f t="shared" si="101"/>
        <v>16.2</v>
      </c>
      <c r="W645" s="20"/>
      <c r="X645" s="20"/>
      <c r="Y645" s="20" t="str">
        <f t="shared" si="97"/>
        <v>KG</v>
      </c>
    </row>
    <row r="646" spans="1:26" hidden="1">
      <c r="A646" s="4"/>
      <c r="B646" s="4"/>
      <c r="C646" s="5"/>
      <c r="D646" s="6"/>
      <c r="E646" s="6"/>
      <c r="F646" s="6"/>
      <c r="G646" s="6"/>
      <c r="H646" s="6"/>
      <c r="I646" s="6"/>
      <c r="J646" s="6"/>
      <c r="K646" s="8"/>
      <c r="L646" s="8"/>
      <c r="M646" s="6"/>
      <c r="N646" s="9"/>
      <c r="O646" s="10"/>
      <c r="P646" s="22"/>
      <c r="Q646" s="20"/>
      <c r="R646" s="20"/>
      <c r="S646" s="20" t="s">
        <v>5192</v>
      </c>
      <c r="T646" s="21" t="str">
        <f t="shared" si="96"/>
        <v>oplosan solfen</v>
      </c>
      <c r="U646" s="17">
        <v>0.27200000000000002</v>
      </c>
      <c r="V646" s="62">
        <f t="shared" si="101"/>
        <v>58.752000000000002</v>
      </c>
      <c r="W646" s="20"/>
      <c r="X646" s="20"/>
      <c r="Y646" s="20" t="str">
        <f t="shared" si="97"/>
        <v>KG</v>
      </c>
    </row>
    <row r="647" spans="1:26" hidden="1">
      <c r="A647" s="4"/>
      <c r="B647" s="4"/>
      <c r="C647" s="5"/>
      <c r="D647" s="6"/>
      <c r="E647" s="6"/>
      <c r="F647" s="6"/>
      <c r="G647" s="6"/>
      <c r="H647" s="6"/>
      <c r="I647" s="6"/>
      <c r="J647" s="6"/>
      <c r="K647" s="8"/>
      <c r="L647" s="8"/>
      <c r="M647" s="6"/>
      <c r="N647" s="9"/>
      <c r="O647" s="10"/>
      <c r="P647" s="22"/>
      <c r="Q647" s="20"/>
      <c r="R647" s="20"/>
      <c r="S647" s="20" t="s">
        <v>3702</v>
      </c>
      <c r="T647" s="21" t="str">
        <f t="shared" si="96"/>
        <v>ONGKOS CELUP GB CATUR SANAK</v>
      </c>
      <c r="U647" s="17">
        <v>1</v>
      </c>
      <c r="V647" s="62">
        <f t="shared" si="101"/>
        <v>216</v>
      </c>
      <c r="W647" s="20"/>
      <c r="X647" s="20"/>
      <c r="Y647" s="20" t="str">
        <f t="shared" si="97"/>
        <v>PCS</v>
      </c>
    </row>
    <row r="648" spans="1:26" hidden="1">
      <c r="A648" s="4"/>
      <c r="B648" s="4"/>
      <c r="C648" s="5"/>
      <c r="D648" s="6"/>
      <c r="E648" s="6"/>
      <c r="F648" s="6"/>
      <c r="G648" s="6"/>
      <c r="H648" s="6"/>
      <c r="I648" s="6"/>
      <c r="J648" s="6"/>
      <c r="K648" s="8"/>
      <c r="L648" s="8"/>
      <c r="M648" s="6"/>
      <c r="N648" s="9"/>
      <c r="O648" s="10"/>
      <c r="P648" s="22"/>
      <c r="Q648" s="20"/>
      <c r="R648" s="20"/>
      <c r="S648" s="20" t="s">
        <v>3788</v>
      </c>
      <c r="T648" s="21" t="str">
        <f t="shared" si="96"/>
        <v>ONGKOS KEMAS GB CATUR SANAK</v>
      </c>
      <c r="U648" s="17">
        <v>1</v>
      </c>
      <c r="V648" s="62">
        <f t="shared" si="101"/>
        <v>216</v>
      </c>
      <c r="W648" s="20"/>
      <c r="X648" s="20"/>
      <c r="Y648" s="20" t="str">
        <f t="shared" si="97"/>
        <v>PCS</v>
      </c>
    </row>
    <row r="649" spans="1:26" hidden="1">
      <c r="A649" s="4"/>
      <c r="B649" s="4"/>
      <c r="C649" s="5"/>
      <c r="D649" s="6"/>
      <c r="E649" s="6"/>
      <c r="F649" s="6"/>
      <c r="G649" s="6"/>
      <c r="H649" s="6"/>
      <c r="I649" s="6"/>
      <c r="J649" s="6"/>
      <c r="K649" s="8"/>
      <c r="L649" s="8"/>
      <c r="M649" s="6"/>
      <c r="N649" s="9"/>
      <c r="O649" s="10"/>
      <c r="P649" s="22"/>
      <c r="Q649" s="20"/>
      <c r="R649" s="20"/>
      <c r="S649" s="20" t="s">
        <v>3895</v>
      </c>
      <c r="T649" s="21" t="str">
        <f t="shared" si="96"/>
        <v>ONGKOS TIMBANG GB CATUR SANAK</v>
      </c>
      <c r="U649" s="17">
        <v>1</v>
      </c>
      <c r="V649" s="62">
        <f t="shared" si="101"/>
        <v>216</v>
      </c>
      <c r="W649" s="20"/>
      <c r="X649" s="20"/>
      <c r="Y649" s="20" t="str">
        <f t="shared" si="97"/>
        <v>PCS</v>
      </c>
    </row>
    <row r="650" spans="1:26" hidden="1">
      <c r="A650" s="4"/>
      <c r="B650" s="4"/>
      <c r="C650" s="5"/>
      <c r="D650" s="6"/>
      <c r="E650" s="6"/>
      <c r="F650" s="6"/>
      <c r="G650" s="6"/>
      <c r="H650" s="6"/>
      <c r="I650" s="6"/>
      <c r="J650" s="6"/>
      <c r="K650" s="8"/>
      <c r="L650" s="8"/>
      <c r="M650" s="6"/>
      <c r="N650" s="9"/>
      <c r="O650" s="10"/>
      <c r="P650" s="22"/>
      <c r="Q650" s="20"/>
      <c r="R650" s="20"/>
      <c r="S650" s="20" t="s">
        <v>1447</v>
      </c>
      <c r="T650" s="21" t="str">
        <f t="shared" si="96"/>
        <v>DUPA 32 ATP PEKAT 3.2 RKN</v>
      </c>
      <c r="U650" s="17">
        <v>0.72</v>
      </c>
      <c r="V650" s="62">
        <f t="shared" si="101"/>
        <v>155.51999999999998</v>
      </c>
      <c r="W650" s="20"/>
      <c r="X650" s="20"/>
      <c r="Y650" s="20" t="str">
        <f t="shared" si="97"/>
        <v>KG</v>
      </c>
    </row>
    <row r="651" spans="1:26">
      <c r="A651" s="4">
        <v>82</v>
      </c>
      <c r="B651" s="20" t="s">
        <v>1955</v>
      </c>
      <c r="C651" s="5" t="s">
        <v>69</v>
      </c>
      <c r="D651" s="6">
        <v>93</v>
      </c>
      <c r="E651" s="6">
        <f>D651/36</f>
        <v>2.5833333333333335</v>
      </c>
      <c r="F651" s="6">
        <v>235</v>
      </c>
      <c r="G651" s="6">
        <v>1</v>
      </c>
      <c r="H651" s="6">
        <v>151</v>
      </c>
      <c r="I651" s="6">
        <v>1</v>
      </c>
      <c r="J651" s="6" t="s">
        <v>510</v>
      </c>
      <c r="K651" s="15">
        <f>L651</f>
        <v>216</v>
      </c>
      <c r="L651" s="15">
        <f>N651*Z651</f>
        <v>216</v>
      </c>
      <c r="M651" s="6" t="s">
        <v>510</v>
      </c>
      <c r="N651" s="9">
        <f>VLOOKUP(B651,tb_januari,9,FALSE)</f>
        <v>6</v>
      </c>
      <c r="O651" s="10" t="s">
        <v>506</v>
      </c>
      <c r="P651" s="22">
        <f>0.72*K651:K690</f>
        <v>155.51999999999998</v>
      </c>
      <c r="Q651" s="20" t="s">
        <v>518</v>
      </c>
      <c r="R651" s="20" t="s">
        <v>519</v>
      </c>
      <c r="S651" s="20" t="s">
        <v>1006</v>
      </c>
      <c r="T651" s="21" t="str">
        <f t="shared" si="96"/>
        <v>C. SANAK KOMANG 8X 21</v>
      </c>
      <c r="U651" s="17">
        <v>1</v>
      </c>
      <c r="V651" s="62">
        <f>$K$651*U651</f>
        <v>216</v>
      </c>
      <c r="W651" s="20" t="s">
        <v>538</v>
      </c>
      <c r="X651" s="20"/>
      <c r="Y651" s="20" t="str">
        <f t="shared" si="97"/>
        <v>PCS</v>
      </c>
      <c r="Z651" s="20">
        <v>36</v>
      </c>
    </row>
    <row r="652" spans="1:26" hidden="1">
      <c r="A652" s="4"/>
      <c r="B652" s="4"/>
      <c r="C652" s="5"/>
      <c r="D652" s="6"/>
      <c r="E652" s="6"/>
      <c r="F652" s="6"/>
      <c r="G652" s="6"/>
      <c r="H652" s="6"/>
      <c r="I652" s="6"/>
      <c r="J652" s="6"/>
      <c r="K652" s="8"/>
      <c r="L652" s="8"/>
      <c r="M652" s="6"/>
      <c r="N652" s="9"/>
      <c r="O652" s="10"/>
      <c r="P652" s="22"/>
      <c r="Q652" s="20"/>
      <c r="R652" s="20"/>
      <c r="S652" s="20" t="s">
        <v>611</v>
      </c>
      <c r="T652" s="21" t="str">
        <f t="shared" si="96"/>
        <v xml:space="preserve">ONGKARA BULAT </v>
      </c>
      <c r="U652" s="17">
        <v>1</v>
      </c>
      <c r="V652" s="62">
        <f t="shared" ref="V652:V663" si="102">$K$651*U652</f>
        <v>216</v>
      </c>
      <c r="W652" s="20"/>
      <c r="X652" s="20"/>
      <c r="Y652" s="20" t="str">
        <f t="shared" si="97"/>
        <v>PCS</v>
      </c>
    </row>
    <row r="653" spans="1:26" hidden="1">
      <c r="A653" s="4"/>
      <c r="B653" s="4"/>
      <c r="C653" s="5"/>
      <c r="D653" s="6"/>
      <c r="E653" s="6"/>
      <c r="F653" s="6"/>
      <c r="G653" s="6"/>
      <c r="H653" s="6"/>
      <c r="I653" s="6"/>
      <c r="J653" s="6"/>
      <c r="K653" s="8"/>
      <c r="L653" s="8"/>
      <c r="M653" s="6"/>
      <c r="N653" s="9"/>
      <c r="O653" s="10"/>
      <c r="P653" s="22"/>
      <c r="Q653" s="20"/>
      <c r="R653" s="20"/>
      <c r="S653" s="20" t="s">
        <v>5035</v>
      </c>
      <c r="T653" s="21" t="str">
        <f t="shared" si="96"/>
        <v>STIKER MANTRA Panjang</v>
      </c>
      <c r="U653" s="17">
        <v>1</v>
      </c>
      <c r="V653" s="62">
        <f t="shared" si="102"/>
        <v>216</v>
      </c>
      <c r="W653" s="20"/>
      <c r="X653" s="20"/>
      <c r="Y653" s="20" t="str">
        <f t="shared" si="97"/>
        <v>PCS</v>
      </c>
    </row>
    <row r="654" spans="1:26" hidden="1">
      <c r="A654" s="4"/>
      <c r="B654" s="4"/>
      <c r="C654" s="5"/>
      <c r="D654" s="6"/>
      <c r="E654" s="6"/>
      <c r="F654" s="6"/>
      <c r="G654" s="6"/>
      <c r="H654" s="6"/>
      <c r="I654" s="6"/>
      <c r="J654" s="6"/>
      <c r="K654" s="8"/>
      <c r="L654" s="8"/>
      <c r="M654" s="6"/>
      <c r="N654" s="9"/>
      <c r="O654" s="10"/>
      <c r="P654" s="22"/>
      <c r="Q654" s="20"/>
      <c r="R654" s="20"/>
      <c r="S654" s="20" t="s">
        <v>988</v>
      </c>
      <c r="T654" s="21" t="str">
        <f t="shared" si="96"/>
        <v xml:space="preserve">ATP </v>
      </c>
      <c r="U654" s="17">
        <v>1</v>
      </c>
      <c r="V654" s="62">
        <f t="shared" si="102"/>
        <v>216</v>
      </c>
      <c r="W654" s="20"/>
      <c r="X654" s="20"/>
      <c r="Y654" s="20" t="str">
        <f t="shared" si="97"/>
        <v>PCS</v>
      </c>
    </row>
    <row r="655" spans="1:26" hidden="1">
      <c r="A655" s="4"/>
      <c r="B655" s="4"/>
      <c r="C655" s="5"/>
      <c r="D655" s="6"/>
      <c r="E655" s="6"/>
      <c r="F655" s="6"/>
      <c r="G655" s="6"/>
      <c r="H655" s="6"/>
      <c r="I655" s="6"/>
      <c r="J655" s="6"/>
      <c r="K655" s="8"/>
      <c r="L655" s="8"/>
      <c r="M655" s="6"/>
      <c r="N655" s="9"/>
      <c r="O655" s="10"/>
      <c r="P655" s="22"/>
      <c r="Q655" s="20"/>
      <c r="R655" s="20"/>
      <c r="S655" s="20" t="s">
        <v>5033</v>
      </c>
      <c r="T655" s="21" t="str">
        <f t="shared" si="96"/>
        <v xml:space="preserve">STIKER FULL AROMA </v>
      </c>
      <c r="U655" s="17">
        <v>1</v>
      </c>
      <c r="V655" s="62">
        <f t="shared" si="102"/>
        <v>216</v>
      </c>
      <c r="W655" s="20"/>
      <c r="X655" s="20"/>
      <c r="Y655" s="20" t="str">
        <f t="shared" si="97"/>
        <v>PCS</v>
      </c>
    </row>
    <row r="656" spans="1:26" hidden="1">
      <c r="A656" s="4"/>
      <c r="B656" s="4"/>
      <c r="C656" s="5"/>
      <c r="D656" s="6"/>
      <c r="E656" s="6"/>
      <c r="F656" s="6"/>
      <c r="G656" s="6"/>
      <c r="H656" s="6"/>
      <c r="I656" s="6"/>
      <c r="J656" s="6"/>
      <c r="K656" s="8"/>
      <c r="L656" s="8"/>
      <c r="M656" s="6"/>
      <c r="N656" s="9"/>
      <c r="O656" s="10"/>
      <c r="P656" s="22"/>
      <c r="Q656" s="20"/>
      <c r="R656" s="20"/>
      <c r="S656" s="20" t="s">
        <v>613</v>
      </c>
      <c r="T656" s="21" t="str">
        <f t="shared" si="96"/>
        <v>SABUK ONG KECIL 2,5 X 30</v>
      </c>
      <c r="U656" s="17">
        <v>1</v>
      </c>
      <c r="V656" s="62">
        <f t="shared" si="102"/>
        <v>216</v>
      </c>
      <c r="W656" s="20"/>
      <c r="X656" s="20"/>
      <c r="Y656" s="20" t="str">
        <f t="shared" si="97"/>
        <v>PCS</v>
      </c>
    </row>
    <row r="657" spans="1:26" hidden="1">
      <c r="A657" s="4"/>
      <c r="B657" s="4"/>
      <c r="C657" s="5"/>
      <c r="D657" s="6"/>
      <c r="E657" s="6"/>
      <c r="F657" s="6"/>
      <c r="G657" s="6"/>
      <c r="H657" s="6"/>
      <c r="I657" s="6"/>
      <c r="J657" s="6"/>
      <c r="K657" s="8"/>
      <c r="L657" s="8"/>
      <c r="M657" s="6"/>
      <c r="N657" s="9"/>
      <c r="O657" s="10"/>
      <c r="P657" s="22"/>
      <c r="Q657" s="20"/>
      <c r="R657" s="20"/>
      <c r="S657" s="20" t="s">
        <v>4374</v>
      </c>
      <c r="T657" s="21" t="str">
        <f t="shared" si="96"/>
        <v>PLASTIK 16 X 45</v>
      </c>
      <c r="U657" s="17">
        <v>1</v>
      </c>
      <c r="V657" s="62">
        <f t="shared" si="102"/>
        <v>216</v>
      </c>
      <c r="W657" s="20"/>
      <c r="X657" s="20"/>
      <c r="Y657" s="20" t="str">
        <f t="shared" si="97"/>
        <v>PCS</v>
      </c>
    </row>
    <row r="658" spans="1:26" hidden="1">
      <c r="A658" s="4"/>
      <c r="B658" s="4"/>
      <c r="C658" s="5"/>
      <c r="D658" s="6"/>
      <c r="E658" s="6"/>
      <c r="F658" s="6"/>
      <c r="G658" s="6"/>
      <c r="H658" s="6"/>
      <c r="I658" s="6"/>
      <c r="J658" s="6"/>
      <c r="K658" s="8"/>
      <c r="L658" s="8"/>
      <c r="M658" s="6"/>
      <c r="N658" s="9"/>
      <c r="O658" s="10"/>
      <c r="P658" s="22"/>
      <c r="Q658" s="20"/>
      <c r="R658" s="20"/>
      <c r="S658" s="20" t="s">
        <v>3974</v>
      </c>
      <c r="T658" s="21" t="str">
        <f t="shared" si="96"/>
        <v>OP FULL AROMA  CS KOMANG</v>
      </c>
      <c r="U658" s="17">
        <v>7.4999999999999997E-2</v>
      </c>
      <c r="V658" s="62">
        <f t="shared" si="102"/>
        <v>16.2</v>
      </c>
      <c r="W658" s="20"/>
      <c r="X658" s="20"/>
      <c r="Y658" s="20" t="str">
        <f t="shared" si="97"/>
        <v>KG</v>
      </c>
    </row>
    <row r="659" spans="1:26" hidden="1">
      <c r="A659" s="4"/>
      <c r="B659" s="4"/>
      <c r="C659" s="5"/>
      <c r="D659" s="6"/>
      <c r="E659" s="6"/>
      <c r="F659" s="6"/>
      <c r="G659" s="6"/>
      <c r="H659" s="6"/>
      <c r="I659" s="6"/>
      <c r="J659" s="6"/>
      <c r="K659" s="8"/>
      <c r="L659" s="8"/>
      <c r="M659" s="6"/>
      <c r="N659" s="9"/>
      <c r="O659" s="10"/>
      <c r="P659" s="22"/>
      <c r="Q659" s="20"/>
      <c r="R659" s="20"/>
      <c r="S659" s="20" t="s">
        <v>5192</v>
      </c>
      <c r="T659" s="21" t="str">
        <f t="shared" si="96"/>
        <v>oplosan solfen</v>
      </c>
      <c r="U659" s="17">
        <v>0.27200000000000002</v>
      </c>
      <c r="V659" s="62">
        <f t="shared" si="102"/>
        <v>58.752000000000002</v>
      </c>
      <c r="W659" s="20"/>
      <c r="X659" s="20"/>
      <c r="Y659" s="20" t="str">
        <f t="shared" si="97"/>
        <v>KG</v>
      </c>
    </row>
    <row r="660" spans="1:26" hidden="1">
      <c r="A660" s="4"/>
      <c r="B660" s="4"/>
      <c r="C660" s="5"/>
      <c r="D660" s="6"/>
      <c r="E660" s="6"/>
      <c r="F660" s="6"/>
      <c r="G660" s="6"/>
      <c r="H660" s="6"/>
      <c r="I660" s="6"/>
      <c r="J660" s="6"/>
      <c r="K660" s="8"/>
      <c r="L660" s="8"/>
      <c r="M660" s="6"/>
      <c r="N660" s="9"/>
      <c r="O660" s="10"/>
      <c r="P660" s="22"/>
      <c r="Q660" s="20"/>
      <c r="R660" s="20"/>
      <c r="S660" s="20" t="s">
        <v>3702</v>
      </c>
      <c r="T660" s="21" t="str">
        <f t="shared" si="96"/>
        <v>ONGKOS CELUP GB CATUR SANAK</v>
      </c>
      <c r="U660" s="17">
        <v>1</v>
      </c>
      <c r="V660" s="62">
        <f t="shared" si="102"/>
        <v>216</v>
      </c>
      <c r="W660" s="20"/>
      <c r="X660" s="20"/>
      <c r="Y660" s="20" t="str">
        <f t="shared" si="97"/>
        <v>PCS</v>
      </c>
    </row>
    <row r="661" spans="1:26" hidden="1">
      <c r="A661" s="4"/>
      <c r="B661" s="4"/>
      <c r="C661" s="5"/>
      <c r="D661" s="6"/>
      <c r="E661" s="6"/>
      <c r="F661" s="6"/>
      <c r="G661" s="6"/>
      <c r="H661" s="6"/>
      <c r="I661" s="6"/>
      <c r="J661" s="6"/>
      <c r="K661" s="8"/>
      <c r="L661" s="8"/>
      <c r="M661" s="6"/>
      <c r="N661" s="9"/>
      <c r="O661" s="10"/>
      <c r="P661" s="22"/>
      <c r="Q661" s="20"/>
      <c r="R661" s="20"/>
      <c r="S661" s="20" t="s">
        <v>3788</v>
      </c>
      <c r="T661" s="21" t="str">
        <f t="shared" si="96"/>
        <v>ONGKOS KEMAS GB CATUR SANAK</v>
      </c>
      <c r="U661" s="17">
        <v>1</v>
      </c>
      <c r="V661" s="62">
        <f t="shared" si="102"/>
        <v>216</v>
      </c>
      <c r="W661" s="20"/>
      <c r="X661" s="20"/>
      <c r="Y661" s="20" t="str">
        <f t="shared" si="97"/>
        <v>PCS</v>
      </c>
    </row>
    <row r="662" spans="1:26" hidden="1">
      <c r="A662" s="4"/>
      <c r="B662" s="4"/>
      <c r="C662" s="5"/>
      <c r="D662" s="6"/>
      <c r="E662" s="6"/>
      <c r="F662" s="6"/>
      <c r="G662" s="6"/>
      <c r="H662" s="6"/>
      <c r="I662" s="6"/>
      <c r="J662" s="6"/>
      <c r="K662" s="8"/>
      <c r="L662" s="8"/>
      <c r="M662" s="6"/>
      <c r="N662" s="9"/>
      <c r="O662" s="10"/>
      <c r="P662" s="22"/>
      <c r="Q662" s="20"/>
      <c r="R662" s="20"/>
      <c r="S662" s="20" t="s">
        <v>3895</v>
      </c>
      <c r="T662" s="21" t="str">
        <f t="shared" ref="T662:T776" si="103">VLOOKUP(S662,db_barang,2,FALSE)</f>
        <v>ONGKOS TIMBANG GB CATUR SANAK</v>
      </c>
      <c r="U662" s="17">
        <v>1</v>
      </c>
      <c r="V662" s="62">
        <f t="shared" si="102"/>
        <v>216</v>
      </c>
      <c r="W662" s="20"/>
      <c r="X662" s="20"/>
      <c r="Y662" s="20" t="str">
        <f t="shared" ref="Y662:Y776" si="104">VLOOKUP(S662,db_barang,3,FALSE)</f>
        <v>PCS</v>
      </c>
    </row>
    <row r="663" spans="1:26" hidden="1">
      <c r="A663" s="4"/>
      <c r="B663" s="4"/>
      <c r="C663" s="5"/>
      <c r="D663" s="6"/>
      <c r="E663" s="6"/>
      <c r="F663" s="6"/>
      <c r="G663" s="6"/>
      <c r="H663" s="6"/>
      <c r="I663" s="6"/>
      <c r="J663" s="6"/>
      <c r="K663" s="8"/>
      <c r="L663" s="8"/>
      <c r="M663" s="6"/>
      <c r="N663" s="9"/>
      <c r="O663" s="10"/>
      <c r="P663" s="22"/>
      <c r="Q663" s="20"/>
      <c r="R663" s="20"/>
      <c r="S663" s="20" t="s">
        <v>1447</v>
      </c>
      <c r="T663" s="21" t="str">
        <f t="shared" si="103"/>
        <v>DUPA 32 ATP PEKAT 3.2 RKN</v>
      </c>
      <c r="U663" s="17">
        <v>0.72</v>
      </c>
      <c r="V663" s="62">
        <f t="shared" si="102"/>
        <v>155.51999999999998</v>
      </c>
      <c r="W663" s="20"/>
      <c r="X663" s="20"/>
      <c r="Y663" s="20" t="str">
        <f t="shared" si="104"/>
        <v>KG</v>
      </c>
    </row>
    <row r="664" spans="1:26">
      <c r="A664" s="4">
        <v>83</v>
      </c>
      <c r="B664" s="20" t="s">
        <v>2166</v>
      </c>
      <c r="C664" s="5" t="s">
        <v>70</v>
      </c>
      <c r="D664" s="6">
        <v>84</v>
      </c>
      <c r="E664" s="6">
        <v>2.3333333333333299</v>
      </c>
      <c r="F664" s="6">
        <v>202</v>
      </c>
      <c r="G664" s="6">
        <v>1</v>
      </c>
      <c r="H664" s="6">
        <v>119</v>
      </c>
      <c r="I664" s="6"/>
      <c r="J664" s="6" t="s">
        <v>510</v>
      </c>
      <c r="K664" s="15">
        <f>L664</f>
        <v>252</v>
      </c>
      <c r="L664" s="15">
        <f>N664*Z664</f>
        <v>252</v>
      </c>
      <c r="M664" s="6" t="s">
        <v>510</v>
      </c>
      <c r="N664" s="9">
        <f>VLOOKUP(B664,tb_januari,9,FALSE)</f>
        <v>7</v>
      </c>
      <c r="O664" s="10" t="s">
        <v>506</v>
      </c>
      <c r="P664" s="22">
        <f>0.72*K664:K703</f>
        <v>181.44</v>
      </c>
      <c r="Q664" s="20" t="s">
        <v>518</v>
      </c>
      <c r="R664" s="20" t="s">
        <v>519</v>
      </c>
      <c r="S664" s="20" t="s">
        <v>1020</v>
      </c>
      <c r="T664" s="21" t="str">
        <f t="shared" ref="T664:T676" si="105">VLOOKUP(S664,db_barang,2,FALSE)</f>
        <v>C.SANAK KADEK 8X 21</v>
      </c>
      <c r="U664" s="17">
        <v>1</v>
      </c>
      <c r="V664" s="62">
        <f>$K$664*U664</f>
        <v>252</v>
      </c>
      <c r="W664" s="20" t="s">
        <v>537</v>
      </c>
      <c r="X664" s="20"/>
      <c r="Y664" s="20" t="str">
        <f t="shared" si="104"/>
        <v>PCS</v>
      </c>
      <c r="Z664" s="20">
        <v>36</v>
      </c>
    </row>
    <row r="665" spans="1:26" hidden="1">
      <c r="A665" s="4"/>
      <c r="B665" s="4"/>
      <c r="C665" s="5"/>
      <c r="D665" s="6"/>
      <c r="E665" s="6"/>
      <c r="F665" s="6"/>
      <c r="G665" s="6"/>
      <c r="H665" s="6"/>
      <c r="I665" s="6"/>
      <c r="J665" s="6"/>
      <c r="K665" s="8"/>
      <c r="L665" s="8"/>
      <c r="M665" s="6"/>
      <c r="N665" s="9"/>
      <c r="O665" s="10"/>
      <c r="P665" s="22"/>
      <c r="Q665" s="20"/>
      <c r="R665" s="20"/>
      <c r="S665" s="20" t="s">
        <v>611</v>
      </c>
      <c r="T665" s="21" t="str">
        <f t="shared" si="105"/>
        <v xml:space="preserve">ONGKARA BULAT </v>
      </c>
      <c r="U665" s="17">
        <v>1</v>
      </c>
      <c r="V665" s="62">
        <f t="shared" ref="V665:V676" si="106">$K$664*U665</f>
        <v>252</v>
      </c>
      <c r="W665" s="20"/>
      <c r="X665" s="20"/>
      <c r="Y665" s="20" t="str">
        <f t="shared" si="104"/>
        <v>PCS</v>
      </c>
    </row>
    <row r="666" spans="1:26" hidden="1">
      <c r="A666" s="4"/>
      <c r="B666" s="4"/>
      <c r="C666" s="5"/>
      <c r="D666" s="6"/>
      <c r="E666" s="6"/>
      <c r="F666" s="6"/>
      <c r="G666" s="6"/>
      <c r="H666" s="6"/>
      <c r="I666" s="6"/>
      <c r="J666" s="6"/>
      <c r="K666" s="8"/>
      <c r="L666" s="8"/>
      <c r="M666" s="6"/>
      <c r="N666" s="9"/>
      <c r="O666" s="10"/>
      <c r="P666" s="22"/>
      <c r="Q666" s="20"/>
      <c r="R666" s="20"/>
      <c r="S666" s="20" t="s">
        <v>5035</v>
      </c>
      <c r="T666" s="21" t="str">
        <f t="shared" si="105"/>
        <v>STIKER MANTRA Panjang</v>
      </c>
      <c r="U666" s="17">
        <v>1</v>
      </c>
      <c r="V666" s="62">
        <f t="shared" si="106"/>
        <v>252</v>
      </c>
      <c r="W666" s="20"/>
      <c r="X666" s="20"/>
      <c r="Y666" s="20" t="str">
        <f t="shared" si="104"/>
        <v>PCS</v>
      </c>
    </row>
    <row r="667" spans="1:26" hidden="1">
      <c r="A667" s="4"/>
      <c r="B667" s="4"/>
      <c r="C667" s="5"/>
      <c r="D667" s="6"/>
      <c r="E667" s="6"/>
      <c r="F667" s="6"/>
      <c r="G667" s="6"/>
      <c r="H667" s="6"/>
      <c r="I667" s="6"/>
      <c r="J667" s="6"/>
      <c r="K667" s="8"/>
      <c r="L667" s="8"/>
      <c r="M667" s="6"/>
      <c r="N667" s="9"/>
      <c r="O667" s="10"/>
      <c r="P667" s="22"/>
      <c r="Q667" s="20"/>
      <c r="R667" s="20"/>
      <c r="S667" s="20" t="s">
        <v>988</v>
      </c>
      <c r="T667" s="21" t="str">
        <f t="shared" si="105"/>
        <v xml:space="preserve">ATP </v>
      </c>
      <c r="U667" s="17">
        <v>1</v>
      </c>
      <c r="V667" s="62">
        <f t="shared" si="106"/>
        <v>252</v>
      </c>
      <c r="W667" s="20"/>
      <c r="X667" s="20"/>
      <c r="Y667" s="20" t="str">
        <f t="shared" si="104"/>
        <v>PCS</v>
      </c>
    </row>
    <row r="668" spans="1:26" hidden="1">
      <c r="A668" s="4"/>
      <c r="B668" s="4"/>
      <c r="C668" s="5"/>
      <c r="D668" s="6"/>
      <c r="E668" s="6"/>
      <c r="F668" s="6"/>
      <c r="G668" s="6"/>
      <c r="H668" s="6"/>
      <c r="I668" s="6"/>
      <c r="J668" s="6"/>
      <c r="K668" s="8"/>
      <c r="L668" s="8"/>
      <c r="M668" s="6"/>
      <c r="N668" s="9"/>
      <c r="O668" s="10"/>
      <c r="P668" s="22"/>
      <c r="Q668" s="20"/>
      <c r="R668" s="20"/>
      <c r="S668" s="20" t="s">
        <v>5033</v>
      </c>
      <c r="T668" s="21" t="str">
        <f t="shared" si="105"/>
        <v xml:space="preserve">STIKER FULL AROMA </v>
      </c>
      <c r="U668" s="17">
        <v>1</v>
      </c>
      <c r="V668" s="62">
        <f t="shared" si="106"/>
        <v>252</v>
      </c>
      <c r="W668" s="20"/>
      <c r="X668" s="20"/>
      <c r="Y668" s="20" t="str">
        <f t="shared" si="104"/>
        <v>PCS</v>
      </c>
    </row>
    <row r="669" spans="1:26" hidden="1">
      <c r="A669" s="4"/>
      <c r="B669" s="4"/>
      <c r="C669" s="5"/>
      <c r="D669" s="6"/>
      <c r="E669" s="6"/>
      <c r="F669" s="6"/>
      <c r="G669" s="6"/>
      <c r="H669" s="6"/>
      <c r="I669" s="6"/>
      <c r="J669" s="6"/>
      <c r="K669" s="8"/>
      <c r="L669" s="8"/>
      <c r="M669" s="6"/>
      <c r="N669" s="9"/>
      <c r="O669" s="10"/>
      <c r="P669" s="22"/>
      <c r="Q669" s="20"/>
      <c r="R669" s="20"/>
      <c r="S669" s="20" t="s">
        <v>613</v>
      </c>
      <c r="T669" s="21" t="str">
        <f t="shared" si="105"/>
        <v>SABUK ONG KECIL 2,5 X 30</v>
      </c>
      <c r="U669" s="17">
        <v>1</v>
      </c>
      <c r="V669" s="62">
        <f t="shared" si="106"/>
        <v>252</v>
      </c>
      <c r="W669" s="20"/>
      <c r="X669" s="20"/>
      <c r="Y669" s="20" t="str">
        <f t="shared" si="104"/>
        <v>PCS</v>
      </c>
    </row>
    <row r="670" spans="1:26" hidden="1">
      <c r="A670" s="4"/>
      <c r="B670" s="4"/>
      <c r="C670" s="5"/>
      <c r="D670" s="6"/>
      <c r="E670" s="6"/>
      <c r="F670" s="6"/>
      <c r="G670" s="6"/>
      <c r="H670" s="6"/>
      <c r="I670" s="6"/>
      <c r="J670" s="6"/>
      <c r="K670" s="8"/>
      <c r="L670" s="8"/>
      <c r="M670" s="6"/>
      <c r="N670" s="9"/>
      <c r="O670" s="10"/>
      <c r="P670" s="22"/>
      <c r="Q670" s="20"/>
      <c r="R670" s="20"/>
      <c r="S670" s="20" t="s">
        <v>4374</v>
      </c>
      <c r="T670" s="21" t="str">
        <f t="shared" si="105"/>
        <v>PLASTIK 16 X 45</v>
      </c>
      <c r="U670" s="17">
        <v>1</v>
      </c>
      <c r="V670" s="62">
        <f t="shared" si="106"/>
        <v>252</v>
      </c>
      <c r="W670" s="20"/>
      <c r="X670" s="20"/>
      <c r="Y670" s="20" t="str">
        <f t="shared" si="104"/>
        <v>PCS</v>
      </c>
    </row>
    <row r="671" spans="1:26" hidden="1">
      <c r="A671" s="4"/>
      <c r="B671" s="4"/>
      <c r="C671" s="5"/>
      <c r="D671" s="6"/>
      <c r="E671" s="6"/>
      <c r="F671" s="6"/>
      <c r="G671" s="6"/>
      <c r="H671" s="6"/>
      <c r="I671" s="6"/>
      <c r="J671" s="6"/>
      <c r="K671" s="8"/>
      <c r="L671" s="8"/>
      <c r="M671" s="6"/>
      <c r="N671" s="9"/>
      <c r="O671" s="10"/>
      <c r="P671" s="22"/>
      <c r="Q671" s="20"/>
      <c r="R671" s="20"/>
      <c r="S671" s="20" t="s">
        <v>3970</v>
      </c>
      <c r="T671" s="21" t="str">
        <f t="shared" si="105"/>
        <v>OP FULL AROMA  CS KADEK</v>
      </c>
      <c r="U671" s="17">
        <v>8.5300000000000001E-2</v>
      </c>
      <c r="V671" s="62">
        <f t="shared" si="106"/>
        <v>21.4956</v>
      </c>
      <c r="W671" s="20"/>
      <c r="X671" s="20"/>
      <c r="Y671" s="20" t="str">
        <f t="shared" si="104"/>
        <v>KG</v>
      </c>
    </row>
    <row r="672" spans="1:26" hidden="1">
      <c r="A672" s="4"/>
      <c r="B672" s="4"/>
      <c r="C672" s="5"/>
      <c r="D672" s="6"/>
      <c r="E672" s="6"/>
      <c r="F672" s="6"/>
      <c r="G672" s="6"/>
      <c r="H672" s="6"/>
      <c r="I672" s="6"/>
      <c r="J672" s="6"/>
      <c r="K672" s="8"/>
      <c r="L672" s="8"/>
      <c r="M672" s="6"/>
      <c r="N672" s="9"/>
      <c r="O672" s="10"/>
      <c r="P672" s="22"/>
      <c r="Q672" s="20"/>
      <c r="R672" s="20"/>
      <c r="S672" s="20" t="s">
        <v>5192</v>
      </c>
      <c r="T672" s="21" t="str">
        <f t="shared" si="105"/>
        <v>oplosan solfen</v>
      </c>
      <c r="U672" s="17">
        <v>0.26090000000000002</v>
      </c>
      <c r="V672" s="62">
        <f t="shared" si="106"/>
        <v>65.746800000000007</v>
      </c>
      <c r="W672" s="20"/>
      <c r="X672" s="20"/>
      <c r="Y672" s="20" t="str">
        <f t="shared" si="104"/>
        <v>KG</v>
      </c>
    </row>
    <row r="673" spans="1:26" hidden="1">
      <c r="A673" s="4"/>
      <c r="B673" s="4"/>
      <c r="C673" s="5"/>
      <c r="D673" s="6"/>
      <c r="E673" s="6"/>
      <c r="F673" s="6"/>
      <c r="G673" s="6"/>
      <c r="H673" s="6"/>
      <c r="I673" s="6"/>
      <c r="J673" s="6"/>
      <c r="K673" s="8"/>
      <c r="L673" s="8"/>
      <c r="M673" s="6"/>
      <c r="N673" s="9"/>
      <c r="O673" s="10"/>
      <c r="P673" s="22"/>
      <c r="Q673" s="20"/>
      <c r="R673" s="20"/>
      <c r="S673" s="20" t="s">
        <v>3702</v>
      </c>
      <c r="T673" s="21" t="str">
        <f t="shared" si="105"/>
        <v>ONGKOS CELUP GB CATUR SANAK</v>
      </c>
      <c r="U673" s="17">
        <v>1</v>
      </c>
      <c r="V673" s="62">
        <f t="shared" si="106"/>
        <v>252</v>
      </c>
      <c r="W673" s="20"/>
      <c r="X673" s="20"/>
      <c r="Y673" s="20" t="str">
        <f t="shared" si="104"/>
        <v>PCS</v>
      </c>
    </row>
    <row r="674" spans="1:26" hidden="1">
      <c r="A674" s="4"/>
      <c r="B674" s="4"/>
      <c r="C674" s="5"/>
      <c r="D674" s="6"/>
      <c r="E674" s="6"/>
      <c r="F674" s="6"/>
      <c r="G674" s="6"/>
      <c r="H674" s="6"/>
      <c r="I674" s="6"/>
      <c r="J674" s="6"/>
      <c r="K674" s="8"/>
      <c r="L674" s="8"/>
      <c r="M674" s="6"/>
      <c r="N674" s="9"/>
      <c r="O674" s="10"/>
      <c r="P674" s="22"/>
      <c r="Q674" s="20"/>
      <c r="R674" s="20"/>
      <c r="S674" s="20" t="s">
        <v>3788</v>
      </c>
      <c r="T674" s="21" t="str">
        <f t="shared" si="105"/>
        <v>ONGKOS KEMAS GB CATUR SANAK</v>
      </c>
      <c r="U674" s="17">
        <v>1</v>
      </c>
      <c r="V674" s="62">
        <f t="shared" si="106"/>
        <v>252</v>
      </c>
      <c r="W674" s="20"/>
      <c r="X674" s="20"/>
      <c r="Y674" s="20" t="str">
        <f t="shared" si="104"/>
        <v>PCS</v>
      </c>
    </row>
    <row r="675" spans="1:26" hidden="1">
      <c r="A675" s="4"/>
      <c r="B675" s="4"/>
      <c r="C675" s="5"/>
      <c r="D675" s="6"/>
      <c r="E675" s="6"/>
      <c r="F675" s="6"/>
      <c r="G675" s="6"/>
      <c r="H675" s="6"/>
      <c r="I675" s="6"/>
      <c r="J675" s="6"/>
      <c r="K675" s="8"/>
      <c r="L675" s="8"/>
      <c r="M675" s="6"/>
      <c r="N675" s="9"/>
      <c r="O675" s="10"/>
      <c r="P675" s="22"/>
      <c r="Q675" s="20"/>
      <c r="R675" s="20"/>
      <c r="S675" s="20" t="s">
        <v>3895</v>
      </c>
      <c r="T675" s="21" t="str">
        <f t="shared" si="105"/>
        <v>ONGKOS TIMBANG GB CATUR SANAK</v>
      </c>
      <c r="U675" s="17">
        <v>1</v>
      </c>
      <c r="V675" s="62">
        <f t="shared" si="106"/>
        <v>252</v>
      </c>
      <c r="W675" s="20"/>
      <c r="X675" s="20"/>
      <c r="Y675" s="20" t="str">
        <f t="shared" si="104"/>
        <v>PCS</v>
      </c>
    </row>
    <row r="676" spans="1:26" hidden="1">
      <c r="A676" s="4"/>
      <c r="B676" s="4"/>
      <c r="C676" s="5"/>
      <c r="D676" s="6"/>
      <c r="E676" s="6"/>
      <c r="F676" s="6"/>
      <c r="G676" s="6"/>
      <c r="H676" s="6"/>
      <c r="I676" s="6"/>
      <c r="J676" s="6"/>
      <c r="K676" s="8"/>
      <c r="L676" s="8"/>
      <c r="M676" s="6"/>
      <c r="N676" s="9"/>
      <c r="O676" s="10"/>
      <c r="P676" s="22"/>
      <c r="Q676" s="20"/>
      <c r="R676" s="20"/>
      <c r="S676" s="20" t="s">
        <v>1447</v>
      </c>
      <c r="T676" s="21" t="str">
        <f t="shared" si="105"/>
        <v>DUPA 32 ATP PEKAT 3.2 RKN</v>
      </c>
      <c r="U676" s="17">
        <v>0.72</v>
      </c>
      <c r="V676" s="62">
        <f t="shared" si="106"/>
        <v>181.44</v>
      </c>
      <c r="W676" s="20"/>
      <c r="X676" s="20"/>
      <c r="Y676" s="20" t="str">
        <f t="shared" si="104"/>
        <v>KG</v>
      </c>
    </row>
    <row r="677" spans="1:26">
      <c r="A677" s="4">
        <v>84</v>
      </c>
      <c r="B677" s="20" t="s">
        <v>2167</v>
      </c>
      <c r="C677" s="5" t="s">
        <v>71</v>
      </c>
      <c r="D677" s="6">
        <v>71</v>
      </c>
      <c r="E677" s="6">
        <v>1.9722222222222201</v>
      </c>
      <c r="F677" s="6">
        <v>98</v>
      </c>
      <c r="G677" s="6">
        <v>1</v>
      </c>
      <c r="H677" s="6">
        <v>64</v>
      </c>
      <c r="I677" s="6"/>
      <c r="J677" s="6" t="s">
        <v>510</v>
      </c>
      <c r="K677" s="15">
        <f>L677</f>
        <v>108</v>
      </c>
      <c r="L677" s="15">
        <f>N677*Z677</f>
        <v>108</v>
      </c>
      <c r="M677" s="6" t="s">
        <v>510</v>
      </c>
      <c r="N677" s="9">
        <f>VLOOKUP(B677,tb_januari,9,FALSE)</f>
        <v>3</v>
      </c>
      <c r="O677" s="10" t="s">
        <v>506</v>
      </c>
      <c r="P677" s="22">
        <f>0.72*K677:K716</f>
        <v>77.759999999999991</v>
      </c>
      <c r="Q677" s="20" t="s">
        <v>518</v>
      </c>
      <c r="R677" s="20" t="s">
        <v>519</v>
      </c>
      <c r="S677" s="20" t="s">
        <v>1012</v>
      </c>
      <c r="T677" s="21" t="str">
        <f t="shared" si="103"/>
        <v>C. SANAK PUTU 8X 21</v>
      </c>
      <c r="U677" s="17">
        <v>1</v>
      </c>
      <c r="V677" s="62">
        <f>$K$677*U677</f>
        <v>108</v>
      </c>
      <c r="W677" s="20" t="s">
        <v>541</v>
      </c>
      <c r="X677" s="20"/>
      <c r="Y677" s="20" t="str">
        <f t="shared" si="104"/>
        <v>PCS</v>
      </c>
      <c r="Z677" s="20">
        <v>36</v>
      </c>
    </row>
    <row r="678" spans="1:26" hidden="1">
      <c r="A678" s="4"/>
      <c r="B678" s="4"/>
      <c r="C678" s="5"/>
      <c r="D678" s="6"/>
      <c r="E678" s="6"/>
      <c r="F678" s="6"/>
      <c r="G678" s="6"/>
      <c r="H678" s="6"/>
      <c r="I678" s="6"/>
      <c r="J678" s="6"/>
      <c r="K678" s="8"/>
      <c r="L678" s="8"/>
      <c r="M678" s="6"/>
      <c r="N678" s="9"/>
      <c r="O678" s="10"/>
      <c r="P678" s="22"/>
      <c r="Q678" s="20"/>
      <c r="R678" s="20"/>
      <c r="S678" s="20" t="s">
        <v>611</v>
      </c>
      <c r="T678" s="21" t="str">
        <f t="shared" si="103"/>
        <v xml:space="preserve">ONGKARA BULAT </v>
      </c>
      <c r="U678" s="17">
        <v>1</v>
      </c>
      <c r="V678" s="62">
        <f t="shared" ref="V678:V689" si="107">$K$677*U678</f>
        <v>108</v>
      </c>
      <c r="W678" s="20"/>
      <c r="X678" s="20"/>
      <c r="Y678" s="20" t="str">
        <f t="shared" si="104"/>
        <v>PCS</v>
      </c>
    </row>
    <row r="679" spans="1:26" hidden="1">
      <c r="A679" s="4"/>
      <c r="B679" s="4"/>
      <c r="C679" s="5"/>
      <c r="D679" s="6"/>
      <c r="E679" s="6"/>
      <c r="F679" s="6"/>
      <c r="G679" s="6"/>
      <c r="H679" s="6"/>
      <c r="I679" s="6"/>
      <c r="J679" s="6"/>
      <c r="K679" s="8"/>
      <c r="L679" s="8"/>
      <c r="M679" s="6"/>
      <c r="N679" s="9"/>
      <c r="O679" s="10"/>
      <c r="P679" s="22"/>
      <c r="Q679" s="20"/>
      <c r="R679" s="20"/>
      <c r="S679" s="20" t="s">
        <v>5035</v>
      </c>
      <c r="T679" s="21" t="str">
        <f t="shared" si="103"/>
        <v>STIKER MANTRA Panjang</v>
      </c>
      <c r="U679" s="17">
        <v>1</v>
      </c>
      <c r="V679" s="62">
        <f t="shared" si="107"/>
        <v>108</v>
      </c>
      <c r="W679" s="20"/>
      <c r="X679" s="20"/>
      <c r="Y679" s="20" t="str">
        <f t="shared" si="104"/>
        <v>PCS</v>
      </c>
    </row>
    <row r="680" spans="1:26" hidden="1">
      <c r="A680" s="4"/>
      <c r="B680" s="4"/>
      <c r="C680" s="5"/>
      <c r="D680" s="6"/>
      <c r="E680" s="6"/>
      <c r="F680" s="6"/>
      <c r="G680" s="6"/>
      <c r="H680" s="6"/>
      <c r="I680" s="6"/>
      <c r="J680" s="6"/>
      <c r="K680" s="8"/>
      <c r="L680" s="8"/>
      <c r="M680" s="6"/>
      <c r="N680" s="9"/>
      <c r="O680" s="10"/>
      <c r="P680" s="22"/>
      <c r="Q680" s="20"/>
      <c r="R680" s="20"/>
      <c r="S680" s="20" t="s">
        <v>988</v>
      </c>
      <c r="T680" s="21" t="str">
        <f t="shared" si="103"/>
        <v xml:space="preserve">ATP </v>
      </c>
      <c r="U680" s="17">
        <v>1</v>
      </c>
      <c r="V680" s="62">
        <f t="shared" si="107"/>
        <v>108</v>
      </c>
      <c r="W680" s="20"/>
      <c r="X680" s="20"/>
      <c r="Y680" s="20" t="str">
        <f t="shared" si="104"/>
        <v>PCS</v>
      </c>
    </row>
    <row r="681" spans="1:26" hidden="1">
      <c r="A681" s="4"/>
      <c r="B681" s="4"/>
      <c r="C681" s="5"/>
      <c r="D681" s="6"/>
      <c r="E681" s="6"/>
      <c r="F681" s="6"/>
      <c r="G681" s="6"/>
      <c r="H681" s="6"/>
      <c r="I681" s="6"/>
      <c r="J681" s="6"/>
      <c r="K681" s="8"/>
      <c r="L681" s="8"/>
      <c r="M681" s="6"/>
      <c r="N681" s="9"/>
      <c r="O681" s="10"/>
      <c r="P681" s="22"/>
      <c r="Q681" s="20"/>
      <c r="R681" s="20"/>
      <c r="S681" s="20" t="s">
        <v>5033</v>
      </c>
      <c r="T681" s="21" t="str">
        <f t="shared" si="103"/>
        <v xml:space="preserve">STIKER FULL AROMA </v>
      </c>
      <c r="U681" s="17">
        <v>1</v>
      </c>
      <c r="V681" s="62">
        <f t="shared" si="107"/>
        <v>108</v>
      </c>
      <c r="W681" s="20"/>
      <c r="X681" s="20"/>
      <c r="Y681" s="20" t="str">
        <f t="shared" si="104"/>
        <v>PCS</v>
      </c>
    </row>
    <row r="682" spans="1:26" hidden="1">
      <c r="A682" s="4"/>
      <c r="B682" s="4"/>
      <c r="C682" s="5"/>
      <c r="D682" s="6"/>
      <c r="E682" s="6"/>
      <c r="F682" s="6"/>
      <c r="G682" s="6"/>
      <c r="H682" s="6"/>
      <c r="I682" s="6"/>
      <c r="J682" s="6"/>
      <c r="K682" s="8"/>
      <c r="L682" s="8"/>
      <c r="M682" s="6"/>
      <c r="N682" s="9"/>
      <c r="O682" s="10"/>
      <c r="P682" s="22"/>
      <c r="Q682" s="20"/>
      <c r="R682" s="20"/>
      <c r="S682" s="20" t="s">
        <v>613</v>
      </c>
      <c r="T682" s="21" t="str">
        <f t="shared" si="103"/>
        <v>SABUK ONG KECIL 2,5 X 30</v>
      </c>
      <c r="U682" s="17">
        <v>1</v>
      </c>
      <c r="V682" s="62">
        <f t="shared" si="107"/>
        <v>108</v>
      </c>
      <c r="W682" s="20"/>
      <c r="X682" s="20"/>
      <c r="Y682" s="20" t="str">
        <f t="shared" si="104"/>
        <v>PCS</v>
      </c>
    </row>
    <row r="683" spans="1:26" hidden="1">
      <c r="A683" s="4"/>
      <c r="B683" s="4"/>
      <c r="C683" s="5"/>
      <c r="D683" s="6"/>
      <c r="E683" s="6"/>
      <c r="F683" s="6"/>
      <c r="G683" s="6"/>
      <c r="H683" s="6"/>
      <c r="I683" s="6"/>
      <c r="J683" s="6"/>
      <c r="K683" s="8"/>
      <c r="L683" s="8"/>
      <c r="M683" s="6"/>
      <c r="N683" s="9"/>
      <c r="O683" s="10"/>
      <c r="P683" s="22"/>
      <c r="Q683" s="20"/>
      <c r="R683" s="20"/>
      <c r="S683" s="20" t="s">
        <v>4374</v>
      </c>
      <c r="T683" s="21" t="str">
        <f t="shared" si="103"/>
        <v>PLASTIK 16 X 45</v>
      </c>
      <c r="U683" s="17">
        <v>1</v>
      </c>
      <c r="V683" s="62">
        <f t="shared" si="107"/>
        <v>108</v>
      </c>
      <c r="W683" s="20"/>
      <c r="X683" s="20"/>
      <c r="Y683" s="20" t="str">
        <f t="shared" si="104"/>
        <v>PCS</v>
      </c>
    </row>
    <row r="684" spans="1:26" hidden="1">
      <c r="A684" s="4"/>
      <c r="B684" s="4"/>
      <c r="C684" s="5"/>
      <c r="D684" s="6"/>
      <c r="E684" s="6"/>
      <c r="F684" s="6"/>
      <c r="G684" s="6"/>
      <c r="H684" s="6"/>
      <c r="I684" s="6"/>
      <c r="J684" s="6"/>
      <c r="K684" s="8"/>
      <c r="L684" s="8"/>
      <c r="M684" s="6"/>
      <c r="N684" s="9"/>
      <c r="O684" s="10"/>
      <c r="P684" s="22"/>
      <c r="Q684" s="20"/>
      <c r="R684" s="20"/>
      <c r="S684" s="20" t="s">
        <v>3976</v>
      </c>
      <c r="T684" s="21" t="str">
        <f t="shared" si="103"/>
        <v>OP FULL AROMA  CS PUTU</v>
      </c>
      <c r="U684" s="17">
        <v>8.5300000000000001E-2</v>
      </c>
      <c r="V684" s="62">
        <f t="shared" si="107"/>
        <v>9.2124000000000006</v>
      </c>
      <c r="W684" s="20"/>
      <c r="X684" s="20"/>
      <c r="Y684" s="20" t="str">
        <f t="shared" si="104"/>
        <v>KG</v>
      </c>
    </row>
    <row r="685" spans="1:26" hidden="1">
      <c r="A685" s="4"/>
      <c r="B685" s="4"/>
      <c r="C685" s="5"/>
      <c r="D685" s="6"/>
      <c r="E685" s="6"/>
      <c r="F685" s="6"/>
      <c r="G685" s="6"/>
      <c r="H685" s="6"/>
      <c r="I685" s="6"/>
      <c r="J685" s="6"/>
      <c r="K685" s="8"/>
      <c r="L685" s="8"/>
      <c r="M685" s="6"/>
      <c r="N685" s="9"/>
      <c r="O685" s="10"/>
      <c r="P685" s="22"/>
      <c r="Q685" s="20"/>
      <c r="R685" s="20"/>
      <c r="S685" s="20" t="s">
        <v>5192</v>
      </c>
      <c r="T685" s="21" t="str">
        <f t="shared" si="103"/>
        <v>oplosan solfen</v>
      </c>
      <c r="U685" s="17">
        <v>0.26090000000000002</v>
      </c>
      <c r="V685" s="62">
        <f t="shared" si="107"/>
        <v>28.177200000000003</v>
      </c>
      <c r="W685" s="20"/>
      <c r="X685" s="20"/>
      <c r="Y685" s="20" t="str">
        <f t="shared" si="104"/>
        <v>KG</v>
      </c>
    </row>
    <row r="686" spans="1:26" hidden="1">
      <c r="A686" s="4"/>
      <c r="B686" s="4"/>
      <c r="C686" s="5"/>
      <c r="D686" s="6"/>
      <c r="E686" s="6"/>
      <c r="F686" s="6"/>
      <c r="G686" s="6"/>
      <c r="H686" s="6"/>
      <c r="I686" s="6"/>
      <c r="J686" s="6"/>
      <c r="K686" s="8"/>
      <c r="L686" s="8"/>
      <c r="M686" s="6"/>
      <c r="N686" s="9"/>
      <c r="O686" s="10"/>
      <c r="P686" s="22"/>
      <c r="Q686" s="20"/>
      <c r="R686" s="20"/>
      <c r="S686" s="20" t="s">
        <v>3702</v>
      </c>
      <c r="T686" s="21" t="str">
        <f t="shared" si="103"/>
        <v>ONGKOS CELUP GB CATUR SANAK</v>
      </c>
      <c r="U686" s="17">
        <v>1</v>
      </c>
      <c r="V686" s="62">
        <f t="shared" si="107"/>
        <v>108</v>
      </c>
      <c r="W686" s="20"/>
      <c r="X686" s="20"/>
      <c r="Y686" s="20" t="str">
        <f t="shared" si="104"/>
        <v>PCS</v>
      </c>
    </row>
    <row r="687" spans="1:26" hidden="1">
      <c r="A687" s="4"/>
      <c r="B687" s="4"/>
      <c r="C687" s="5"/>
      <c r="D687" s="6"/>
      <c r="E687" s="6"/>
      <c r="F687" s="6"/>
      <c r="G687" s="6"/>
      <c r="H687" s="6"/>
      <c r="I687" s="6"/>
      <c r="J687" s="6"/>
      <c r="K687" s="8"/>
      <c r="L687" s="8"/>
      <c r="M687" s="6"/>
      <c r="N687" s="9"/>
      <c r="O687" s="10"/>
      <c r="P687" s="22"/>
      <c r="Q687" s="20"/>
      <c r="R687" s="20"/>
      <c r="S687" s="20" t="s">
        <v>3788</v>
      </c>
      <c r="T687" s="21" t="str">
        <f t="shared" si="103"/>
        <v>ONGKOS KEMAS GB CATUR SANAK</v>
      </c>
      <c r="U687" s="17">
        <v>1</v>
      </c>
      <c r="V687" s="62">
        <f t="shared" si="107"/>
        <v>108</v>
      </c>
      <c r="W687" s="20"/>
      <c r="X687" s="20"/>
      <c r="Y687" s="20" t="str">
        <f t="shared" si="104"/>
        <v>PCS</v>
      </c>
    </row>
    <row r="688" spans="1:26" hidden="1">
      <c r="A688" s="4"/>
      <c r="B688" s="4"/>
      <c r="C688" s="5"/>
      <c r="D688" s="6"/>
      <c r="E688" s="6"/>
      <c r="F688" s="6"/>
      <c r="G688" s="6"/>
      <c r="H688" s="6"/>
      <c r="I688" s="6"/>
      <c r="J688" s="6"/>
      <c r="K688" s="8"/>
      <c r="L688" s="8"/>
      <c r="M688" s="6"/>
      <c r="N688" s="9"/>
      <c r="O688" s="10"/>
      <c r="P688" s="22"/>
      <c r="Q688" s="20"/>
      <c r="R688" s="20"/>
      <c r="S688" s="20" t="s">
        <v>3895</v>
      </c>
      <c r="T688" s="21" t="str">
        <f t="shared" si="103"/>
        <v>ONGKOS TIMBANG GB CATUR SANAK</v>
      </c>
      <c r="U688" s="17">
        <v>1</v>
      </c>
      <c r="V688" s="62">
        <f t="shared" si="107"/>
        <v>108</v>
      </c>
      <c r="W688" s="20"/>
      <c r="X688" s="20"/>
      <c r="Y688" s="20" t="str">
        <f t="shared" si="104"/>
        <v>PCS</v>
      </c>
    </row>
    <row r="689" spans="1:26" hidden="1">
      <c r="A689" s="4"/>
      <c r="B689" s="4"/>
      <c r="C689" s="5"/>
      <c r="D689" s="6"/>
      <c r="E689" s="6"/>
      <c r="F689" s="6"/>
      <c r="G689" s="6"/>
      <c r="H689" s="6"/>
      <c r="I689" s="6"/>
      <c r="J689" s="6"/>
      <c r="K689" s="8"/>
      <c r="L689" s="8"/>
      <c r="M689" s="6"/>
      <c r="N689" s="9"/>
      <c r="O689" s="10"/>
      <c r="P689" s="22"/>
      <c r="Q689" s="20"/>
      <c r="R689" s="20"/>
      <c r="S689" s="20" t="s">
        <v>1447</v>
      </c>
      <c r="T689" s="21" t="str">
        <f t="shared" si="103"/>
        <v>DUPA 32 ATP PEKAT 3.2 RKN</v>
      </c>
      <c r="U689" s="17">
        <v>0.72</v>
      </c>
      <c r="V689" s="62">
        <f t="shared" si="107"/>
        <v>77.759999999999991</v>
      </c>
      <c r="W689" s="20"/>
      <c r="X689" s="20"/>
      <c r="Y689" s="20" t="str">
        <f t="shared" si="104"/>
        <v>KG</v>
      </c>
    </row>
    <row r="690" spans="1:26">
      <c r="A690" s="4">
        <v>85</v>
      </c>
      <c r="B690" s="20" t="s">
        <v>2156</v>
      </c>
      <c r="C690" s="5" t="s">
        <v>72</v>
      </c>
      <c r="D690" s="6">
        <v>84</v>
      </c>
      <c r="E690" s="6">
        <v>2.3333333333333299</v>
      </c>
      <c r="F690" s="6">
        <v>72</v>
      </c>
      <c r="G690" s="6">
        <v>1</v>
      </c>
      <c r="H690" s="6">
        <v>111</v>
      </c>
      <c r="I690" s="6"/>
      <c r="J690" s="6" t="s">
        <v>510</v>
      </c>
      <c r="K690" s="15">
        <f>L690</f>
        <v>108</v>
      </c>
      <c r="L690" s="15">
        <f>N690*Z690</f>
        <v>108</v>
      </c>
      <c r="M690" s="6" t="s">
        <v>510</v>
      </c>
      <c r="N690" s="9">
        <f>VLOOKUP(B690,tb_januari,9,FALSE)</f>
        <v>3</v>
      </c>
      <c r="O690" s="10" t="s">
        <v>506</v>
      </c>
      <c r="P690" s="22">
        <f>0.72*K690:K729</f>
        <v>77.759999999999991</v>
      </c>
      <c r="Q690" s="20" t="s">
        <v>518</v>
      </c>
      <c r="R690" s="20" t="s">
        <v>519</v>
      </c>
      <c r="S690" s="20" t="s">
        <v>3970</v>
      </c>
      <c r="T690" s="21" t="str">
        <f t="shared" si="103"/>
        <v>OP FULL AROMA  CS KADEK</v>
      </c>
      <c r="U690" s="17">
        <v>8.1299999999999997E-2</v>
      </c>
      <c r="V690" s="62">
        <f>$K$690*U690</f>
        <v>8.7804000000000002</v>
      </c>
      <c r="W690" s="20" t="s">
        <v>537</v>
      </c>
      <c r="X690" s="20"/>
      <c r="Y690" s="20" t="str">
        <f t="shared" si="104"/>
        <v>KG</v>
      </c>
      <c r="Z690" s="20">
        <v>36</v>
      </c>
    </row>
    <row r="691" spans="1:26" hidden="1">
      <c r="A691" s="4"/>
      <c r="B691" s="4"/>
      <c r="C691" s="5"/>
      <c r="D691" s="6"/>
      <c r="E691" s="6"/>
      <c r="F691" s="6"/>
      <c r="G691" s="6"/>
      <c r="H691" s="6"/>
      <c r="I691" s="6"/>
      <c r="J691" s="6"/>
      <c r="K691" s="8"/>
      <c r="L691" s="8"/>
      <c r="M691" s="6"/>
      <c r="N691" s="9"/>
      <c r="O691" s="10"/>
      <c r="P691" s="22"/>
      <c r="Q691" s="20"/>
      <c r="R691" s="20"/>
      <c r="S691" s="20" t="s">
        <v>1203</v>
      </c>
      <c r="T691" s="21" t="str">
        <f t="shared" si="103"/>
        <v>DUPA 22 ATP PEKAT 3.2 RKN</v>
      </c>
      <c r="U691" s="17">
        <v>0.72</v>
      </c>
      <c r="V691" s="62">
        <f t="shared" ref="V691:V701" si="108">$K$690*U691</f>
        <v>77.759999999999991</v>
      </c>
      <c r="W691" s="20"/>
      <c r="X691" s="20"/>
      <c r="Y691" s="20" t="str">
        <f t="shared" si="104"/>
        <v>KG</v>
      </c>
    </row>
    <row r="692" spans="1:26" hidden="1">
      <c r="A692" s="4"/>
      <c r="B692" s="4"/>
      <c r="C692" s="5"/>
      <c r="D692" s="6"/>
      <c r="E692" s="6"/>
      <c r="F692" s="6"/>
      <c r="G692" s="6"/>
      <c r="H692" s="6"/>
      <c r="I692" s="6"/>
      <c r="J692" s="6"/>
      <c r="K692" s="8"/>
      <c r="L692" s="8"/>
      <c r="M692" s="6"/>
      <c r="N692" s="9"/>
      <c r="O692" s="10"/>
      <c r="P692" s="22"/>
      <c r="Q692" s="20"/>
      <c r="R692" s="20"/>
      <c r="S692" s="20" t="s">
        <v>5192</v>
      </c>
      <c r="T692" s="21" t="str">
        <f t="shared" si="103"/>
        <v>oplosan solfen</v>
      </c>
      <c r="U692" s="17">
        <v>0.27200000000000002</v>
      </c>
      <c r="V692" s="62">
        <f t="shared" si="108"/>
        <v>29.376000000000001</v>
      </c>
      <c r="W692" s="20"/>
      <c r="X692" s="20"/>
      <c r="Y692" s="20" t="str">
        <f t="shared" si="104"/>
        <v>KG</v>
      </c>
    </row>
    <row r="693" spans="1:26" hidden="1">
      <c r="A693" s="4"/>
      <c r="B693" s="4"/>
      <c r="C693" s="5"/>
      <c r="D693" s="6"/>
      <c r="E693" s="6"/>
      <c r="F693" s="6"/>
      <c r="G693" s="6"/>
      <c r="H693" s="6"/>
      <c r="I693" s="6"/>
      <c r="J693" s="6"/>
      <c r="K693" s="8"/>
      <c r="L693" s="8"/>
      <c r="M693" s="6"/>
      <c r="N693" s="9"/>
      <c r="O693" s="10"/>
      <c r="P693" s="22"/>
      <c r="Q693" s="20"/>
      <c r="R693" s="20"/>
      <c r="S693" s="20" t="s">
        <v>611</v>
      </c>
      <c r="T693" s="21" t="str">
        <f t="shared" si="103"/>
        <v xml:space="preserve">ONGKARA BULAT </v>
      </c>
      <c r="U693" s="17">
        <v>1</v>
      </c>
      <c r="V693" s="62">
        <f t="shared" si="108"/>
        <v>108</v>
      </c>
      <c r="W693" s="20"/>
      <c r="X693" s="20"/>
      <c r="Y693" s="20" t="str">
        <f t="shared" si="104"/>
        <v>PCS</v>
      </c>
    </row>
    <row r="694" spans="1:26" hidden="1">
      <c r="A694" s="4"/>
      <c r="B694" s="4"/>
      <c r="C694" s="5"/>
      <c r="D694" s="6"/>
      <c r="E694" s="6"/>
      <c r="F694" s="6"/>
      <c r="G694" s="6"/>
      <c r="H694" s="6"/>
      <c r="I694" s="6"/>
      <c r="J694" s="6"/>
      <c r="K694" s="8"/>
      <c r="L694" s="8"/>
      <c r="M694" s="6"/>
      <c r="N694" s="9"/>
      <c r="O694" s="10"/>
      <c r="P694" s="22"/>
      <c r="Q694" s="20"/>
      <c r="R694" s="20"/>
      <c r="S694" s="20" t="s">
        <v>988</v>
      </c>
      <c r="T694" s="21" t="str">
        <f t="shared" si="103"/>
        <v xml:space="preserve">ATP </v>
      </c>
      <c r="U694" s="17">
        <v>1</v>
      </c>
      <c r="V694" s="62">
        <f t="shared" si="108"/>
        <v>108</v>
      </c>
      <c r="W694" s="20"/>
      <c r="X694" s="20"/>
      <c r="Y694" s="20" t="str">
        <f t="shared" si="104"/>
        <v>PCS</v>
      </c>
    </row>
    <row r="695" spans="1:26" hidden="1">
      <c r="A695" s="4"/>
      <c r="B695" s="4"/>
      <c r="C695" s="5"/>
      <c r="D695" s="6"/>
      <c r="E695" s="6"/>
      <c r="F695" s="6"/>
      <c r="G695" s="6"/>
      <c r="H695" s="6"/>
      <c r="I695" s="6"/>
      <c r="J695" s="6"/>
      <c r="K695" s="8"/>
      <c r="L695" s="8"/>
      <c r="M695" s="6"/>
      <c r="N695" s="9"/>
      <c r="O695" s="10"/>
      <c r="P695" s="22"/>
      <c r="Q695" s="20"/>
      <c r="R695" s="20"/>
      <c r="S695" s="20" t="s">
        <v>613</v>
      </c>
      <c r="T695" s="21" t="str">
        <f t="shared" si="103"/>
        <v>SABUK ONG KECIL 2,5 X 30</v>
      </c>
      <c r="U695" s="17">
        <v>1</v>
      </c>
      <c r="V695" s="62">
        <f t="shared" si="108"/>
        <v>108</v>
      </c>
      <c r="W695" s="20"/>
      <c r="X695" s="20"/>
      <c r="Y695" s="20" t="str">
        <f t="shared" si="104"/>
        <v>PCS</v>
      </c>
    </row>
    <row r="696" spans="1:26" hidden="1">
      <c r="A696" s="4"/>
      <c r="B696" s="4"/>
      <c r="C696" s="5"/>
      <c r="D696" s="6"/>
      <c r="E696" s="6"/>
      <c r="F696" s="6"/>
      <c r="G696" s="6"/>
      <c r="H696" s="6"/>
      <c r="I696" s="6"/>
      <c r="J696" s="6"/>
      <c r="K696" s="8"/>
      <c r="L696" s="8"/>
      <c r="M696" s="6"/>
      <c r="N696" s="9"/>
      <c r="O696" s="10"/>
      <c r="P696" s="22"/>
      <c r="Q696" s="20"/>
      <c r="R696" s="20"/>
      <c r="S696" s="20" t="s">
        <v>614</v>
      </c>
      <c r="T696" s="21" t="str">
        <f t="shared" si="103"/>
        <v>PLASTIK 16 X 35</v>
      </c>
      <c r="U696" s="17">
        <v>1</v>
      </c>
      <c r="V696" s="62">
        <f t="shared" si="108"/>
        <v>108</v>
      </c>
      <c r="W696" s="20"/>
      <c r="X696" s="20"/>
      <c r="Y696" s="20" t="str">
        <f t="shared" si="104"/>
        <v>PCS</v>
      </c>
    </row>
    <row r="697" spans="1:26" hidden="1">
      <c r="A697" s="4"/>
      <c r="B697" s="4"/>
      <c r="C697" s="5"/>
      <c r="D697" s="6"/>
      <c r="E697" s="6"/>
      <c r="F697" s="6"/>
      <c r="G697" s="6"/>
      <c r="H697" s="6"/>
      <c r="I697" s="6"/>
      <c r="J697" s="6"/>
      <c r="K697" s="8"/>
      <c r="L697" s="8"/>
      <c r="M697" s="6"/>
      <c r="N697" s="9"/>
      <c r="O697" s="10"/>
      <c r="P697" s="22"/>
      <c r="Q697" s="20"/>
      <c r="R697" s="20"/>
      <c r="S697" s="20" t="s">
        <v>3702</v>
      </c>
      <c r="T697" s="21" t="str">
        <f t="shared" si="103"/>
        <v>ONGKOS CELUP GB CATUR SANAK</v>
      </c>
      <c r="U697" s="17">
        <v>1</v>
      </c>
      <c r="V697" s="62">
        <f t="shared" si="108"/>
        <v>108</v>
      </c>
      <c r="W697" s="20"/>
      <c r="X697" s="20"/>
      <c r="Y697" s="20" t="str">
        <f t="shared" si="104"/>
        <v>PCS</v>
      </c>
    </row>
    <row r="698" spans="1:26" hidden="1">
      <c r="A698" s="4"/>
      <c r="B698" s="4"/>
      <c r="C698" s="5"/>
      <c r="D698" s="6"/>
      <c r="E698" s="6"/>
      <c r="F698" s="6"/>
      <c r="G698" s="6"/>
      <c r="H698" s="6"/>
      <c r="I698" s="6"/>
      <c r="J698" s="6"/>
      <c r="K698" s="8"/>
      <c r="L698" s="8"/>
      <c r="M698" s="6"/>
      <c r="N698" s="9"/>
      <c r="O698" s="10"/>
      <c r="P698" s="22"/>
      <c r="Q698" s="20"/>
      <c r="R698" s="20"/>
      <c r="S698" s="20" t="s">
        <v>3895</v>
      </c>
      <c r="T698" s="21" t="str">
        <f t="shared" si="103"/>
        <v>ONGKOS TIMBANG GB CATUR SANAK</v>
      </c>
      <c r="U698" s="17">
        <v>1</v>
      </c>
      <c r="V698" s="62">
        <f t="shared" si="108"/>
        <v>108</v>
      </c>
      <c r="W698" s="20"/>
      <c r="X698" s="20"/>
      <c r="Y698" s="20" t="str">
        <f t="shared" si="104"/>
        <v>PCS</v>
      </c>
    </row>
    <row r="699" spans="1:26" hidden="1">
      <c r="A699" s="4"/>
      <c r="B699" s="4"/>
      <c r="C699" s="5"/>
      <c r="D699" s="6"/>
      <c r="E699" s="6"/>
      <c r="F699" s="6"/>
      <c r="G699" s="6"/>
      <c r="H699" s="6"/>
      <c r="I699" s="6"/>
      <c r="J699" s="6"/>
      <c r="K699" s="8"/>
      <c r="L699" s="8"/>
      <c r="M699" s="6"/>
      <c r="N699" s="9"/>
      <c r="O699" s="10"/>
      <c r="P699" s="22"/>
      <c r="Q699" s="20"/>
      <c r="R699" s="20"/>
      <c r="S699" s="20" t="s">
        <v>3788</v>
      </c>
      <c r="T699" s="21" t="str">
        <f t="shared" si="103"/>
        <v>ONGKOS KEMAS GB CATUR SANAK</v>
      </c>
      <c r="U699" s="17">
        <v>1</v>
      </c>
      <c r="V699" s="62">
        <f t="shared" si="108"/>
        <v>108</v>
      </c>
      <c r="W699" s="20"/>
      <c r="X699" s="20"/>
      <c r="Y699" s="20" t="str">
        <f t="shared" si="104"/>
        <v>PCS</v>
      </c>
    </row>
    <row r="700" spans="1:26" hidden="1">
      <c r="A700" s="4"/>
      <c r="B700" s="4"/>
      <c r="C700" s="5"/>
      <c r="D700" s="6"/>
      <c r="E700" s="6"/>
      <c r="F700" s="6"/>
      <c r="G700" s="6"/>
      <c r="H700" s="6"/>
      <c r="I700" s="6"/>
      <c r="J700" s="6"/>
      <c r="K700" s="8"/>
      <c r="L700" s="8"/>
      <c r="M700" s="6"/>
      <c r="N700" s="9"/>
      <c r="O700" s="10"/>
      <c r="P700" s="22"/>
      <c r="Q700" s="20"/>
      <c r="R700" s="20"/>
      <c r="S700" s="20" t="s">
        <v>5033</v>
      </c>
      <c r="T700" s="21" t="str">
        <f t="shared" si="103"/>
        <v xml:space="preserve">STIKER FULL AROMA </v>
      </c>
      <c r="U700" s="17">
        <v>1</v>
      </c>
      <c r="V700" s="62">
        <f t="shared" si="108"/>
        <v>108</v>
      </c>
      <c r="W700" s="20"/>
      <c r="X700" s="20"/>
      <c r="Y700" s="20" t="str">
        <f t="shared" si="104"/>
        <v>PCS</v>
      </c>
    </row>
    <row r="701" spans="1:26" hidden="1">
      <c r="A701" s="4"/>
      <c r="B701" s="4"/>
      <c r="C701" s="5"/>
      <c r="D701" s="6"/>
      <c r="E701" s="6"/>
      <c r="F701" s="6"/>
      <c r="G701" s="6"/>
      <c r="H701" s="6"/>
      <c r="I701" s="6"/>
      <c r="J701" s="6"/>
      <c r="K701" s="8"/>
      <c r="L701" s="8"/>
      <c r="M701" s="6"/>
      <c r="N701" s="9"/>
      <c r="O701" s="10"/>
      <c r="P701" s="22"/>
      <c r="Q701" s="20"/>
      <c r="R701" s="20"/>
      <c r="S701" s="20" t="s">
        <v>1019</v>
      </c>
      <c r="T701" s="21" t="str">
        <f t="shared" si="103"/>
        <v>C.SANAK KADEK 8 X 16</v>
      </c>
      <c r="U701" s="17">
        <v>1</v>
      </c>
      <c r="V701" s="62">
        <f t="shared" si="108"/>
        <v>108</v>
      </c>
      <c r="W701" s="20"/>
      <c r="X701" s="20"/>
      <c r="Y701" s="20" t="str">
        <f t="shared" si="104"/>
        <v>PCS</v>
      </c>
    </row>
    <row r="702" spans="1:26" hidden="1">
      <c r="A702" s="4"/>
      <c r="B702" s="4"/>
      <c r="C702" s="5"/>
      <c r="D702" s="6"/>
      <c r="E702" s="6"/>
      <c r="F702" s="6"/>
      <c r="G702" s="6"/>
      <c r="H702" s="6"/>
      <c r="I702" s="6"/>
      <c r="J702" s="6"/>
      <c r="K702" s="8"/>
      <c r="L702" s="8"/>
      <c r="M702" s="6"/>
      <c r="N702" s="9"/>
      <c r="O702" s="10"/>
      <c r="P702" s="22"/>
      <c r="Q702" s="20"/>
      <c r="R702" s="20"/>
      <c r="S702" s="20" t="s">
        <v>5036</v>
      </c>
      <c r="T702" s="21" t="str">
        <f t="shared" si="103"/>
        <v>STIKER MANTRA kecil</v>
      </c>
      <c r="U702" s="17">
        <v>1</v>
      </c>
      <c r="V702" s="62">
        <f>$K$690*U702</f>
        <v>108</v>
      </c>
      <c r="W702" s="20"/>
      <c r="X702" s="20"/>
      <c r="Y702" s="20" t="str">
        <f t="shared" si="104"/>
        <v>PCS</v>
      </c>
    </row>
    <row r="703" spans="1:26">
      <c r="A703" s="4">
        <v>86</v>
      </c>
      <c r="B703" s="20" t="s">
        <v>2157</v>
      </c>
      <c r="C703" s="5" t="s">
        <v>73</v>
      </c>
      <c r="D703" s="6">
        <v>81</v>
      </c>
      <c r="E703" s="6">
        <v>2.25</v>
      </c>
      <c r="F703" s="6">
        <v>58</v>
      </c>
      <c r="G703" s="6">
        <v>1</v>
      </c>
      <c r="H703" s="6">
        <v>33</v>
      </c>
      <c r="I703" s="6"/>
      <c r="J703" s="6" t="s">
        <v>510</v>
      </c>
      <c r="K703" s="15">
        <f>L703</f>
        <v>72</v>
      </c>
      <c r="L703" s="15">
        <f>N703*Z703</f>
        <v>72</v>
      </c>
      <c r="M703" s="6" t="s">
        <v>510</v>
      </c>
      <c r="N703" s="9">
        <f>VLOOKUP(B703,tb_januari,9,FALSE)</f>
        <v>2</v>
      </c>
      <c r="O703" s="10" t="s">
        <v>506</v>
      </c>
      <c r="P703" s="22">
        <f>0.72*K703:K729</f>
        <v>51.839999999999996</v>
      </c>
      <c r="Q703" s="20" t="s">
        <v>518</v>
      </c>
      <c r="R703" s="20" t="s">
        <v>519</v>
      </c>
      <c r="S703" s="20" t="s">
        <v>1203</v>
      </c>
      <c r="T703" s="21" t="str">
        <f t="shared" si="103"/>
        <v>DUPA 22 ATP PEKAT 3.2 RKN</v>
      </c>
      <c r="U703" s="17">
        <v>0.72</v>
      </c>
      <c r="V703" s="62">
        <f>$K$703*U703</f>
        <v>51.839999999999996</v>
      </c>
      <c r="W703" s="20" t="s">
        <v>538</v>
      </c>
      <c r="X703" s="20"/>
      <c r="Y703" s="20" t="str">
        <f t="shared" si="104"/>
        <v>KG</v>
      </c>
      <c r="Z703" s="20">
        <v>36</v>
      </c>
    </row>
    <row r="704" spans="1:26" hidden="1">
      <c r="A704" s="4"/>
      <c r="B704" s="4"/>
      <c r="C704" s="5"/>
      <c r="D704" s="6"/>
      <c r="E704" s="6"/>
      <c r="F704" s="6"/>
      <c r="G704" s="6"/>
      <c r="H704" s="6"/>
      <c r="I704" s="6"/>
      <c r="J704" s="6"/>
      <c r="K704" s="8"/>
      <c r="L704" s="8"/>
      <c r="M704" s="6"/>
      <c r="N704" s="9"/>
      <c r="O704" s="10"/>
      <c r="P704" s="22"/>
      <c r="Q704" s="20"/>
      <c r="R704" s="20"/>
      <c r="S704" s="20" t="s">
        <v>5192</v>
      </c>
      <c r="T704" s="21" t="str">
        <f t="shared" si="103"/>
        <v>oplosan solfen</v>
      </c>
      <c r="U704" s="17">
        <v>0.27200000000000002</v>
      </c>
      <c r="V704" s="62">
        <f t="shared" ref="V704:V715" si="109">$K$703*U704</f>
        <v>19.584000000000003</v>
      </c>
      <c r="W704" s="20"/>
      <c r="X704" s="20"/>
      <c r="Y704" s="20" t="str">
        <f t="shared" si="104"/>
        <v>KG</v>
      </c>
    </row>
    <row r="705" spans="1:26" hidden="1">
      <c r="A705" s="4"/>
      <c r="B705" s="4"/>
      <c r="C705" s="5"/>
      <c r="D705" s="6"/>
      <c r="E705" s="6"/>
      <c r="F705" s="6"/>
      <c r="G705" s="6"/>
      <c r="H705" s="6"/>
      <c r="I705" s="6"/>
      <c r="J705" s="6"/>
      <c r="K705" s="8"/>
      <c r="L705" s="8"/>
      <c r="M705" s="6"/>
      <c r="N705" s="9"/>
      <c r="O705" s="10"/>
      <c r="P705" s="22"/>
      <c r="Q705" s="20"/>
      <c r="R705" s="20"/>
      <c r="S705" s="20" t="s">
        <v>3972</v>
      </c>
      <c r="T705" s="21" t="str">
        <f t="shared" si="103"/>
        <v>OP FULL AROMA  CS KETUT</v>
      </c>
      <c r="U705" s="17">
        <v>8.1299999999999997E-2</v>
      </c>
      <c r="V705" s="62">
        <f t="shared" si="109"/>
        <v>5.8536000000000001</v>
      </c>
      <c r="W705" s="20"/>
      <c r="X705" s="20"/>
      <c r="Y705" s="20" t="str">
        <f t="shared" si="104"/>
        <v>KG</v>
      </c>
    </row>
    <row r="706" spans="1:26" hidden="1">
      <c r="A706" s="4"/>
      <c r="B706" s="4"/>
      <c r="C706" s="5"/>
      <c r="D706" s="6"/>
      <c r="E706" s="6"/>
      <c r="F706" s="6"/>
      <c r="G706" s="6"/>
      <c r="H706" s="6"/>
      <c r="I706" s="6"/>
      <c r="J706" s="6"/>
      <c r="K706" s="8"/>
      <c r="L706" s="8"/>
      <c r="M706" s="6"/>
      <c r="N706" s="9"/>
      <c r="O706" s="10"/>
      <c r="P706" s="22"/>
      <c r="Q706" s="20"/>
      <c r="R706" s="20"/>
      <c r="S706" s="20" t="s">
        <v>1024</v>
      </c>
      <c r="T706" s="21" t="str">
        <f t="shared" si="103"/>
        <v>C.SANAK KETUT 8 X 16</v>
      </c>
      <c r="U706" s="17">
        <v>1</v>
      </c>
      <c r="V706" s="62">
        <f t="shared" si="109"/>
        <v>72</v>
      </c>
      <c r="W706" s="20"/>
      <c r="X706" s="20"/>
      <c r="Y706" s="20" t="str">
        <f t="shared" si="104"/>
        <v>PCS</v>
      </c>
    </row>
    <row r="707" spans="1:26" hidden="1">
      <c r="A707" s="4"/>
      <c r="B707" s="4"/>
      <c r="C707" s="5"/>
      <c r="D707" s="6"/>
      <c r="E707" s="6"/>
      <c r="F707" s="6"/>
      <c r="G707" s="6"/>
      <c r="H707" s="6"/>
      <c r="I707" s="6"/>
      <c r="J707" s="6"/>
      <c r="K707" s="8"/>
      <c r="L707" s="8"/>
      <c r="M707" s="6"/>
      <c r="N707" s="9"/>
      <c r="O707" s="10"/>
      <c r="P707" s="22"/>
      <c r="Q707" s="20"/>
      <c r="R707" s="20"/>
      <c r="S707" s="20" t="s">
        <v>988</v>
      </c>
      <c r="T707" s="21" t="str">
        <f t="shared" si="103"/>
        <v xml:space="preserve">ATP </v>
      </c>
      <c r="U707" s="17">
        <v>1</v>
      </c>
      <c r="V707" s="62">
        <f t="shared" si="109"/>
        <v>72</v>
      </c>
      <c r="W707" s="20"/>
      <c r="X707" s="20"/>
      <c r="Y707" s="20" t="str">
        <f t="shared" si="104"/>
        <v>PCS</v>
      </c>
    </row>
    <row r="708" spans="1:26" hidden="1">
      <c r="A708" s="4"/>
      <c r="B708" s="4"/>
      <c r="C708" s="5"/>
      <c r="D708" s="6"/>
      <c r="E708" s="6"/>
      <c r="F708" s="6"/>
      <c r="G708" s="6"/>
      <c r="H708" s="6"/>
      <c r="I708" s="6"/>
      <c r="J708" s="6"/>
      <c r="K708" s="8"/>
      <c r="L708" s="8"/>
      <c r="M708" s="6"/>
      <c r="N708" s="9"/>
      <c r="O708" s="10"/>
      <c r="P708" s="22"/>
      <c r="Q708" s="20"/>
      <c r="R708" s="20"/>
      <c r="S708" s="20" t="s">
        <v>5033</v>
      </c>
      <c r="T708" s="21" t="str">
        <f t="shared" si="103"/>
        <v xml:space="preserve">STIKER FULL AROMA </v>
      </c>
      <c r="U708" s="17">
        <v>1</v>
      </c>
      <c r="V708" s="62">
        <f t="shared" si="109"/>
        <v>72</v>
      </c>
      <c r="W708" s="20"/>
      <c r="X708" s="20"/>
      <c r="Y708" s="20" t="str">
        <f t="shared" si="104"/>
        <v>PCS</v>
      </c>
    </row>
    <row r="709" spans="1:26" hidden="1">
      <c r="A709" s="4"/>
      <c r="B709" s="4"/>
      <c r="C709" s="5"/>
      <c r="D709" s="6"/>
      <c r="E709" s="6"/>
      <c r="F709" s="6"/>
      <c r="G709" s="6"/>
      <c r="H709" s="6"/>
      <c r="I709" s="6"/>
      <c r="J709" s="6"/>
      <c r="K709" s="8"/>
      <c r="L709" s="8"/>
      <c r="M709" s="6"/>
      <c r="N709" s="9"/>
      <c r="O709" s="10"/>
      <c r="P709" s="22"/>
      <c r="Q709" s="20"/>
      <c r="R709" s="20"/>
      <c r="S709" s="20" t="s">
        <v>611</v>
      </c>
      <c r="T709" s="21" t="str">
        <f t="shared" si="103"/>
        <v xml:space="preserve">ONGKARA BULAT </v>
      </c>
      <c r="U709" s="17">
        <v>1</v>
      </c>
      <c r="V709" s="62">
        <f t="shared" si="109"/>
        <v>72</v>
      </c>
      <c r="W709" s="20"/>
      <c r="X709" s="20"/>
      <c r="Y709" s="20" t="str">
        <f t="shared" si="104"/>
        <v>PCS</v>
      </c>
    </row>
    <row r="710" spans="1:26" hidden="1">
      <c r="A710" s="4"/>
      <c r="B710" s="4"/>
      <c r="C710" s="5"/>
      <c r="D710" s="6"/>
      <c r="E710" s="6"/>
      <c r="F710" s="6"/>
      <c r="G710" s="6"/>
      <c r="H710" s="6"/>
      <c r="I710" s="6"/>
      <c r="J710" s="6"/>
      <c r="K710" s="8"/>
      <c r="L710" s="8"/>
      <c r="M710" s="6"/>
      <c r="N710" s="9"/>
      <c r="O710" s="10"/>
      <c r="P710" s="22"/>
      <c r="Q710" s="20"/>
      <c r="R710" s="20"/>
      <c r="S710" s="20" t="s">
        <v>614</v>
      </c>
      <c r="T710" s="21" t="str">
        <f t="shared" si="103"/>
        <v>PLASTIK 16 X 35</v>
      </c>
      <c r="U710" s="17">
        <v>1</v>
      </c>
      <c r="V710" s="62">
        <f t="shared" si="109"/>
        <v>72</v>
      </c>
      <c r="W710" s="20"/>
      <c r="X710" s="20"/>
      <c r="Y710" s="20" t="str">
        <f t="shared" si="104"/>
        <v>PCS</v>
      </c>
    </row>
    <row r="711" spans="1:26" hidden="1">
      <c r="A711" s="4"/>
      <c r="B711" s="4"/>
      <c r="C711" s="5"/>
      <c r="D711" s="6"/>
      <c r="E711" s="6"/>
      <c r="F711" s="6"/>
      <c r="G711" s="6"/>
      <c r="H711" s="6"/>
      <c r="I711" s="6"/>
      <c r="J711" s="6"/>
      <c r="K711" s="8"/>
      <c r="L711" s="8"/>
      <c r="M711" s="6"/>
      <c r="N711" s="9"/>
      <c r="O711" s="10"/>
      <c r="P711" s="22"/>
      <c r="Q711" s="20"/>
      <c r="R711" s="20"/>
      <c r="S711" s="20" t="s">
        <v>613</v>
      </c>
      <c r="T711" s="21" t="str">
        <f t="shared" si="103"/>
        <v>SABUK ONG KECIL 2,5 X 30</v>
      </c>
      <c r="U711" s="17">
        <v>1</v>
      </c>
      <c r="V711" s="62">
        <f t="shared" si="109"/>
        <v>72</v>
      </c>
      <c r="W711" s="20"/>
      <c r="X711" s="20"/>
      <c r="Y711" s="20" t="str">
        <f t="shared" si="104"/>
        <v>PCS</v>
      </c>
    </row>
    <row r="712" spans="1:26" hidden="1">
      <c r="A712" s="4"/>
      <c r="B712" s="4"/>
      <c r="C712" s="5"/>
      <c r="D712" s="6"/>
      <c r="E712" s="6"/>
      <c r="F712" s="6"/>
      <c r="G712" s="6"/>
      <c r="H712" s="6"/>
      <c r="I712" s="6"/>
      <c r="J712" s="6"/>
      <c r="K712" s="8"/>
      <c r="L712" s="8"/>
      <c r="M712" s="6"/>
      <c r="N712" s="9"/>
      <c r="O712" s="10"/>
      <c r="P712" s="22"/>
      <c r="Q712" s="20"/>
      <c r="R712" s="20"/>
      <c r="S712" s="20" t="s">
        <v>3788</v>
      </c>
      <c r="T712" s="21" t="str">
        <f t="shared" si="103"/>
        <v>ONGKOS KEMAS GB CATUR SANAK</v>
      </c>
      <c r="U712" s="17">
        <v>1</v>
      </c>
      <c r="V712" s="62">
        <f t="shared" si="109"/>
        <v>72</v>
      </c>
      <c r="W712" s="20"/>
      <c r="X712" s="20"/>
      <c r="Y712" s="20" t="str">
        <f t="shared" si="104"/>
        <v>PCS</v>
      </c>
    </row>
    <row r="713" spans="1:26" hidden="1">
      <c r="A713" s="4"/>
      <c r="B713" s="4"/>
      <c r="C713" s="5"/>
      <c r="D713" s="6"/>
      <c r="E713" s="6"/>
      <c r="F713" s="6"/>
      <c r="G713" s="6"/>
      <c r="H713" s="6"/>
      <c r="I713" s="6"/>
      <c r="J713" s="6"/>
      <c r="K713" s="8"/>
      <c r="L713" s="8"/>
      <c r="M713" s="6"/>
      <c r="N713" s="9"/>
      <c r="O713" s="10"/>
      <c r="P713" s="22"/>
      <c r="Q713" s="20"/>
      <c r="R713" s="20"/>
      <c r="S713" s="20" t="s">
        <v>3702</v>
      </c>
      <c r="T713" s="21" t="str">
        <f t="shared" si="103"/>
        <v>ONGKOS CELUP GB CATUR SANAK</v>
      </c>
      <c r="U713" s="17">
        <v>1</v>
      </c>
      <c r="V713" s="62">
        <f t="shared" si="109"/>
        <v>72</v>
      </c>
      <c r="W713" s="20"/>
      <c r="X713" s="20"/>
      <c r="Y713" s="20" t="str">
        <f t="shared" si="104"/>
        <v>PCS</v>
      </c>
    </row>
    <row r="714" spans="1:26" hidden="1">
      <c r="A714" s="4"/>
      <c r="B714" s="4"/>
      <c r="C714" s="5"/>
      <c r="D714" s="6"/>
      <c r="E714" s="6"/>
      <c r="F714" s="6"/>
      <c r="G714" s="6"/>
      <c r="H714" s="6"/>
      <c r="I714" s="6"/>
      <c r="J714" s="6"/>
      <c r="K714" s="8"/>
      <c r="L714" s="8"/>
      <c r="M714" s="6"/>
      <c r="N714" s="9"/>
      <c r="O714" s="10"/>
      <c r="P714" s="22"/>
      <c r="Q714" s="20"/>
      <c r="R714" s="20"/>
      <c r="S714" s="20" t="s">
        <v>3895</v>
      </c>
      <c r="T714" s="21" t="str">
        <f t="shared" si="103"/>
        <v>ONGKOS TIMBANG GB CATUR SANAK</v>
      </c>
      <c r="U714" s="17">
        <v>1</v>
      </c>
      <c r="V714" s="62">
        <f t="shared" si="109"/>
        <v>72</v>
      </c>
      <c r="W714" s="20"/>
      <c r="X714" s="20"/>
      <c r="Y714" s="20" t="str">
        <f t="shared" si="104"/>
        <v>PCS</v>
      </c>
    </row>
    <row r="715" spans="1:26" hidden="1">
      <c r="A715" s="4"/>
      <c r="B715" s="4"/>
      <c r="C715" s="5"/>
      <c r="D715" s="6"/>
      <c r="E715" s="6"/>
      <c r="F715" s="6"/>
      <c r="G715" s="6"/>
      <c r="H715" s="6"/>
      <c r="I715" s="6"/>
      <c r="J715" s="6"/>
      <c r="K715" s="8"/>
      <c r="L715" s="8"/>
      <c r="M715" s="6"/>
      <c r="N715" s="9"/>
      <c r="O715" s="10"/>
      <c r="P715" s="22"/>
      <c r="Q715" s="20"/>
      <c r="R715" s="20"/>
      <c r="S715" s="20" t="s">
        <v>5036</v>
      </c>
      <c r="T715" s="21" t="str">
        <f t="shared" si="103"/>
        <v>STIKER MANTRA kecil</v>
      </c>
      <c r="U715" s="17">
        <v>1</v>
      </c>
      <c r="V715" s="62">
        <f t="shared" si="109"/>
        <v>72</v>
      </c>
      <c r="W715" s="20"/>
      <c r="X715" s="20"/>
      <c r="Y715" s="20" t="str">
        <f t="shared" si="104"/>
        <v>PCS</v>
      </c>
    </row>
    <row r="716" spans="1:26">
      <c r="A716" s="4">
        <v>87</v>
      </c>
      <c r="B716" s="20" t="s">
        <v>2158</v>
      </c>
      <c r="C716" s="5" t="s">
        <v>74</v>
      </c>
      <c r="D716" s="6">
        <v>58</v>
      </c>
      <c r="E716" s="6">
        <v>1.6111111111111101</v>
      </c>
      <c r="F716" s="6">
        <v>30</v>
      </c>
      <c r="G716" s="6">
        <v>1</v>
      </c>
      <c r="H716" s="6">
        <v>55</v>
      </c>
      <c r="I716" s="6"/>
      <c r="J716" s="6" t="s">
        <v>510</v>
      </c>
      <c r="K716" s="15">
        <f>L716</f>
        <v>72</v>
      </c>
      <c r="L716" s="15">
        <f>N716*Z716</f>
        <v>72</v>
      </c>
      <c r="M716" s="6" t="s">
        <v>510</v>
      </c>
      <c r="N716" s="9">
        <f>VLOOKUP(B716,tb_januari,9,FALSE)</f>
        <v>2</v>
      </c>
      <c r="O716" s="10" t="s">
        <v>506</v>
      </c>
      <c r="P716" s="22"/>
      <c r="Q716" s="20"/>
      <c r="R716" s="20"/>
      <c r="S716" s="20" t="s">
        <v>5192</v>
      </c>
      <c r="T716" s="21" t="str">
        <f t="shared" si="103"/>
        <v>oplosan solfen</v>
      </c>
      <c r="U716" s="17">
        <v>0.27200000000000002</v>
      </c>
      <c r="V716" s="62">
        <f>$K$716*U716</f>
        <v>19.584000000000003</v>
      </c>
      <c r="W716" s="20"/>
      <c r="X716" s="20"/>
      <c r="Y716" s="20" t="str">
        <f t="shared" si="104"/>
        <v>KG</v>
      </c>
      <c r="Z716" s="20">
        <v>36</v>
      </c>
    </row>
    <row r="717" spans="1:26" hidden="1">
      <c r="A717" s="4"/>
      <c r="B717" s="4"/>
      <c r="C717" s="5"/>
      <c r="D717" s="6"/>
      <c r="E717" s="6"/>
      <c r="F717" s="6"/>
      <c r="G717" s="6"/>
      <c r="H717" s="6"/>
      <c r="I717" s="6"/>
      <c r="J717" s="6"/>
      <c r="K717" s="8"/>
      <c r="L717" s="8"/>
      <c r="M717" s="6"/>
      <c r="N717" s="9"/>
      <c r="O717" s="10"/>
      <c r="P717" s="22"/>
      <c r="Q717" s="20"/>
      <c r="R717" s="20"/>
      <c r="S717" s="20" t="s">
        <v>1203</v>
      </c>
      <c r="T717" s="21" t="str">
        <f t="shared" si="103"/>
        <v>DUPA 22 ATP PEKAT 3.2 RKN</v>
      </c>
      <c r="U717" s="17">
        <v>0.72</v>
      </c>
      <c r="V717" s="62">
        <f t="shared" ref="V717:V728" si="110">$K$716*U717</f>
        <v>51.839999999999996</v>
      </c>
      <c r="W717" s="20"/>
      <c r="X717" s="20"/>
      <c r="Y717" s="20" t="str">
        <f t="shared" si="104"/>
        <v>KG</v>
      </c>
    </row>
    <row r="718" spans="1:26" hidden="1">
      <c r="A718" s="4"/>
      <c r="B718" s="4"/>
      <c r="C718" s="5"/>
      <c r="D718" s="6"/>
      <c r="E718" s="6"/>
      <c r="F718" s="6"/>
      <c r="G718" s="6"/>
      <c r="H718" s="6"/>
      <c r="I718" s="6"/>
      <c r="J718" s="6"/>
      <c r="K718" s="8"/>
      <c r="L718" s="8"/>
      <c r="M718" s="6"/>
      <c r="N718" s="9"/>
      <c r="O718" s="10"/>
      <c r="P718" s="22"/>
      <c r="Q718" s="20"/>
      <c r="R718" s="20"/>
      <c r="S718" s="20" t="s">
        <v>1004</v>
      </c>
      <c r="T718" s="21" t="str">
        <f t="shared" si="103"/>
        <v>C. SANAK KOMANG 8 X 16</v>
      </c>
      <c r="U718" s="17">
        <v>1</v>
      </c>
      <c r="V718" s="62">
        <f t="shared" si="110"/>
        <v>72</v>
      </c>
      <c r="W718" s="20"/>
      <c r="X718" s="20"/>
      <c r="Y718" s="20" t="str">
        <f t="shared" si="104"/>
        <v>PCS</v>
      </c>
    </row>
    <row r="719" spans="1:26" hidden="1">
      <c r="A719" s="4"/>
      <c r="B719" s="4"/>
      <c r="C719" s="5"/>
      <c r="D719" s="6"/>
      <c r="E719" s="6"/>
      <c r="F719" s="6"/>
      <c r="G719" s="6"/>
      <c r="H719" s="6"/>
      <c r="I719" s="6"/>
      <c r="J719" s="6"/>
      <c r="K719" s="8"/>
      <c r="L719" s="8"/>
      <c r="M719" s="6"/>
      <c r="N719" s="9"/>
      <c r="O719" s="10"/>
      <c r="P719" s="22"/>
      <c r="Q719" s="20"/>
      <c r="R719" s="20"/>
      <c r="S719" s="20" t="s">
        <v>3974</v>
      </c>
      <c r="T719" s="21" t="str">
        <f t="shared" si="103"/>
        <v>OP FULL AROMA  CS KOMANG</v>
      </c>
      <c r="U719" s="17">
        <v>8.1299999999999997E-2</v>
      </c>
      <c r="V719" s="62">
        <f t="shared" si="110"/>
        <v>5.8536000000000001</v>
      </c>
      <c r="W719" s="20"/>
      <c r="X719" s="20"/>
      <c r="Y719" s="20" t="str">
        <f t="shared" si="104"/>
        <v>KG</v>
      </c>
    </row>
    <row r="720" spans="1:26" hidden="1">
      <c r="A720" s="4"/>
      <c r="B720" s="4"/>
      <c r="C720" s="5"/>
      <c r="D720" s="6"/>
      <c r="E720" s="6"/>
      <c r="F720" s="6"/>
      <c r="G720" s="6"/>
      <c r="H720" s="6"/>
      <c r="I720" s="6"/>
      <c r="J720" s="6"/>
      <c r="K720" s="8"/>
      <c r="L720" s="8"/>
      <c r="M720" s="6"/>
      <c r="N720" s="9"/>
      <c r="O720" s="10"/>
      <c r="P720" s="22"/>
      <c r="Q720" s="20"/>
      <c r="R720" s="20"/>
      <c r="S720" s="20" t="s">
        <v>988</v>
      </c>
      <c r="T720" s="21" t="str">
        <f t="shared" si="103"/>
        <v xml:space="preserve">ATP </v>
      </c>
      <c r="U720" s="17">
        <v>1</v>
      </c>
      <c r="V720" s="62">
        <f t="shared" si="110"/>
        <v>72</v>
      </c>
      <c r="W720" s="20"/>
      <c r="X720" s="20"/>
      <c r="Y720" s="20" t="str">
        <f t="shared" si="104"/>
        <v>PCS</v>
      </c>
    </row>
    <row r="721" spans="1:26" hidden="1">
      <c r="A721" s="4"/>
      <c r="B721" s="4"/>
      <c r="C721" s="5"/>
      <c r="D721" s="6"/>
      <c r="E721" s="6"/>
      <c r="F721" s="6"/>
      <c r="G721" s="6"/>
      <c r="H721" s="6"/>
      <c r="I721" s="6"/>
      <c r="J721" s="6"/>
      <c r="K721" s="8"/>
      <c r="L721" s="8"/>
      <c r="M721" s="6"/>
      <c r="N721" s="9"/>
      <c r="O721" s="10"/>
      <c r="P721" s="22"/>
      <c r="Q721" s="20"/>
      <c r="R721" s="20"/>
      <c r="S721" s="20" t="s">
        <v>5033</v>
      </c>
      <c r="T721" s="21" t="str">
        <f t="shared" si="103"/>
        <v xml:space="preserve">STIKER FULL AROMA </v>
      </c>
      <c r="U721" s="17">
        <v>1</v>
      </c>
      <c r="V721" s="62">
        <f t="shared" si="110"/>
        <v>72</v>
      </c>
      <c r="W721" s="20"/>
      <c r="X721" s="20"/>
      <c r="Y721" s="20" t="str">
        <f t="shared" si="104"/>
        <v>PCS</v>
      </c>
    </row>
    <row r="722" spans="1:26" hidden="1">
      <c r="A722" s="4"/>
      <c r="B722" s="4"/>
      <c r="C722" s="5"/>
      <c r="D722" s="6"/>
      <c r="E722" s="6"/>
      <c r="F722" s="6"/>
      <c r="G722" s="6"/>
      <c r="H722" s="6"/>
      <c r="I722" s="6"/>
      <c r="J722" s="6"/>
      <c r="K722" s="8"/>
      <c r="L722" s="8"/>
      <c r="M722" s="6"/>
      <c r="N722" s="9"/>
      <c r="O722" s="10"/>
      <c r="P722" s="22"/>
      <c r="Q722" s="20"/>
      <c r="R722" s="20"/>
      <c r="S722" s="20" t="s">
        <v>611</v>
      </c>
      <c r="T722" s="21" t="str">
        <f t="shared" si="103"/>
        <v xml:space="preserve">ONGKARA BULAT </v>
      </c>
      <c r="U722" s="17">
        <v>1</v>
      </c>
      <c r="V722" s="62">
        <f t="shared" si="110"/>
        <v>72</v>
      </c>
      <c r="W722" s="20"/>
      <c r="X722" s="20"/>
      <c r="Y722" s="20" t="str">
        <f t="shared" si="104"/>
        <v>PCS</v>
      </c>
    </row>
    <row r="723" spans="1:26" hidden="1">
      <c r="A723" s="4"/>
      <c r="B723" s="4"/>
      <c r="C723" s="5"/>
      <c r="D723" s="6"/>
      <c r="E723" s="6"/>
      <c r="F723" s="6"/>
      <c r="G723" s="6"/>
      <c r="H723" s="6"/>
      <c r="I723" s="6"/>
      <c r="J723" s="6"/>
      <c r="K723" s="8"/>
      <c r="L723" s="8"/>
      <c r="M723" s="6"/>
      <c r="N723" s="9"/>
      <c r="O723" s="10"/>
      <c r="P723" s="22"/>
      <c r="Q723" s="20"/>
      <c r="R723" s="20"/>
      <c r="S723" s="20" t="s">
        <v>614</v>
      </c>
      <c r="T723" s="21" t="str">
        <f t="shared" si="103"/>
        <v>PLASTIK 16 X 35</v>
      </c>
      <c r="U723" s="17">
        <v>1</v>
      </c>
      <c r="V723" s="62">
        <f t="shared" si="110"/>
        <v>72</v>
      </c>
      <c r="W723" s="20"/>
      <c r="X723" s="20"/>
      <c r="Y723" s="20" t="str">
        <f t="shared" si="104"/>
        <v>PCS</v>
      </c>
    </row>
    <row r="724" spans="1:26" hidden="1">
      <c r="A724" s="4"/>
      <c r="B724" s="4"/>
      <c r="C724" s="5"/>
      <c r="D724" s="6"/>
      <c r="E724" s="6"/>
      <c r="F724" s="6"/>
      <c r="G724" s="6"/>
      <c r="H724" s="6"/>
      <c r="I724" s="6"/>
      <c r="J724" s="6"/>
      <c r="K724" s="8"/>
      <c r="L724" s="8"/>
      <c r="M724" s="6"/>
      <c r="N724" s="9"/>
      <c r="O724" s="10"/>
      <c r="P724" s="22"/>
      <c r="Q724" s="20"/>
      <c r="R724" s="20"/>
      <c r="S724" s="20" t="s">
        <v>3895</v>
      </c>
      <c r="T724" s="21" t="str">
        <f t="shared" si="103"/>
        <v>ONGKOS TIMBANG GB CATUR SANAK</v>
      </c>
      <c r="U724" s="17">
        <v>1</v>
      </c>
      <c r="V724" s="62">
        <f t="shared" si="110"/>
        <v>72</v>
      </c>
      <c r="W724" s="20"/>
      <c r="X724" s="20"/>
      <c r="Y724" s="20" t="str">
        <f t="shared" si="104"/>
        <v>PCS</v>
      </c>
    </row>
    <row r="725" spans="1:26" hidden="1">
      <c r="A725" s="4"/>
      <c r="B725" s="4"/>
      <c r="C725" s="5"/>
      <c r="D725" s="6"/>
      <c r="E725" s="6"/>
      <c r="F725" s="6"/>
      <c r="G725" s="6"/>
      <c r="H725" s="6"/>
      <c r="I725" s="6"/>
      <c r="J725" s="6"/>
      <c r="K725" s="8"/>
      <c r="L725" s="8"/>
      <c r="M725" s="6"/>
      <c r="N725" s="9"/>
      <c r="O725" s="10"/>
      <c r="P725" s="22"/>
      <c r="Q725" s="20"/>
      <c r="R725" s="20"/>
      <c r="S725" s="20" t="s">
        <v>3702</v>
      </c>
      <c r="T725" s="21" t="str">
        <f t="shared" si="103"/>
        <v>ONGKOS CELUP GB CATUR SANAK</v>
      </c>
      <c r="U725" s="17">
        <v>1</v>
      </c>
      <c r="V725" s="62">
        <f t="shared" si="110"/>
        <v>72</v>
      </c>
      <c r="W725" s="20"/>
      <c r="X725" s="20"/>
      <c r="Y725" s="20" t="str">
        <f t="shared" si="104"/>
        <v>PCS</v>
      </c>
    </row>
    <row r="726" spans="1:26" hidden="1">
      <c r="A726" s="4"/>
      <c r="B726" s="4"/>
      <c r="C726" s="5"/>
      <c r="D726" s="6"/>
      <c r="E726" s="6"/>
      <c r="F726" s="6"/>
      <c r="G726" s="6"/>
      <c r="H726" s="6"/>
      <c r="I726" s="6"/>
      <c r="J726" s="6"/>
      <c r="K726" s="8"/>
      <c r="L726" s="8"/>
      <c r="M726" s="6"/>
      <c r="N726" s="9"/>
      <c r="O726" s="10"/>
      <c r="P726" s="22"/>
      <c r="Q726" s="20"/>
      <c r="R726" s="20"/>
      <c r="S726" s="20" t="s">
        <v>613</v>
      </c>
      <c r="T726" s="21" t="str">
        <f t="shared" si="103"/>
        <v>SABUK ONG KECIL 2,5 X 30</v>
      </c>
      <c r="U726" s="17">
        <v>1</v>
      </c>
      <c r="V726" s="62">
        <f t="shared" si="110"/>
        <v>72</v>
      </c>
      <c r="W726" s="20"/>
      <c r="X726" s="20"/>
      <c r="Y726" s="20" t="str">
        <f t="shared" si="104"/>
        <v>PCS</v>
      </c>
    </row>
    <row r="727" spans="1:26" hidden="1">
      <c r="A727" s="4"/>
      <c r="B727" s="4"/>
      <c r="C727" s="5"/>
      <c r="D727" s="6"/>
      <c r="E727" s="6"/>
      <c r="F727" s="6"/>
      <c r="G727" s="6"/>
      <c r="H727" s="6"/>
      <c r="I727" s="6"/>
      <c r="J727" s="6"/>
      <c r="K727" s="8"/>
      <c r="L727" s="8"/>
      <c r="M727" s="6"/>
      <c r="N727" s="9"/>
      <c r="O727" s="10"/>
      <c r="P727" s="22"/>
      <c r="Q727" s="20"/>
      <c r="R727" s="20"/>
      <c r="S727" s="20" t="s">
        <v>3788</v>
      </c>
      <c r="T727" s="21" t="str">
        <f t="shared" si="103"/>
        <v>ONGKOS KEMAS GB CATUR SANAK</v>
      </c>
      <c r="U727" s="17">
        <v>1</v>
      </c>
      <c r="V727" s="62">
        <f t="shared" si="110"/>
        <v>72</v>
      </c>
      <c r="W727" s="20"/>
      <c r="X727" s="20"/>
      <c r="Y727" s="20" t="str">
        <f t="shared" si="104"/>
        <v>PCS</v>
      </c>
    </row>
    <row r="728" spans="1:26" hidden="1">
      <c r="A728" s="4"/>
      <c r="B728" s="4"/>
      <c r="C728" s="5"/>
      <c r="D728" s="6"/>
      <c r="E728" s="6"/>
      <c r="F728" s="6"/>
      <c r="G728" s="6"/>
      <c r="H728" s="6"/>
      <c r="I728" s="6"/>
      <c r="J728" s="6"/>
      <c r="K728" s="8"/>
      <c r="L728" s="8"/>
      <c r="M728" s="6"/>
      <c r="N728" s="9"/>
      <c r="O728" s="10"/>
      <c r="P728" s="22"/>
      <c r="Q728" s="20"/>
      <c r="R728" s="20"/>
      <c r="S728" s="20" t="s">
        <v>5036</v>
      </c>
      <c r="T728" s="21" t="str">
        <f t="shared" si="103"/>
        <v>STIKER MANTRA kecil</v>
      </c>
      <c r="U728" s="17">
        <v>1</v>
      </c>
      <c r="V728" s="62">
        <f t="shared" si="110"/>
        <v>72</v>
      </c>
      <c r="W728" s="20"/>
      <c r="X728" s="20"/>
      <c r="Y728" s="20" t="str">
        <f t="shared" si="104"/>
        <v>PCS</v>
      </c>
    </row>
    <row r="729" spans="1:26">
      <c r="A729" s="4">
        <v>88</v>
      </c>
      <c r="B729" s="20" t="s">
        <v>2159</v>
      </c>
      <c r="C729" s="5" t="s">
        <v>75</v>
      </c>
      <c r="D729" s="6">
        <v>33</v>
      </c>
      <c r="E729" s="6">
        <v>0.91666666666666696</v>
      </c>
      <c r="F729" s="6">
        <v>34</v>
      </c>
      <c r="G729" s="6">
        <v>1</v>
      </c>
      <c r="H729" s="6">
        <v>36</v>
      </c>
      <c r="I729" s="6"/>
      <c r="J729" s="6" t="s">
        <v>510</v>
      </c>
      <c r="K729" s="15">
        <f>L729</f>
        <v>72</v>
      </c>
      <c r="L729" s="15">
        <f>N729*Z729</f>
        <v>72</v>
      </c>
      <c r="M729" s="6" t="s">
        <v>510</v>
      </c>
      <c r="N729" s="9">
        <f>VLOOKUP(B729,tb_januari,9,FALSE)</f>
        <v>2</v>
      </c>
      <c r="O729" s="10" t="s">
        <v>506</v>
      </c>
      <c r="P729" s="22"/>
      <c r="Q729" s="20"/>
      <c r="R729" s="20"/>
      <c r="S729" s="20" t="s">
        <v>3976</v>
      </c>
      <c r="T729" s="21" t="str">
        <f t="shared" si="103"/>
        <v>OP FULL AROMA  CS PUTU</v>
      </c>
      <c r="U729" s="17">
        <v>8.1299999999999997E-2</v>
      </c>
      <c r="V729" s="62">
        <f>$K$729*U729</f>
        <v>5.8536000000000001</v>
      </c>
      <c r="W729" s="20"/>
      <c r="X729" s="20"/>
      <c r="Y729" s="20" t="str">
        <f t="shared" si="104"/>
        <v>KG</v>
      </c>
      <c r="Z729" s="20">
        <v>36</v>
      </c>
    </row>
    <row r="730" spans="1:26" hidden="1">
      <c r="A730" s="4"/>
      <c r="B730" s="4"/>
      <c r="C730" s="5"/>
      <c r="D730" s="6"/>
      <c r="E730" s="6"/>
      <c r="F730" s="6"/>
      <c r="G730" s="6"/>
      <c r="H730" s="6"/>
      <c r="I730" s="6"/>
      <c r="J730" s="6"/>
      <c r="K730" s="8"/>
      <c r="L730" s="8"/>
      <c r="M730" s="6"/>
      <c r="N730" s="9"/>
      <c r="O730" s="10"/>
      <c r="P730" s="22"/>
      <c r="Q730" s="20"/>
      <c r="R730" s="20"/>
      <c r="S730" s="20" t="s">
        <v>1010</v>
      </c>
      <c r="T730" s="21" t="str">
        <f t="shared" si="103"/>
        <v>C. SANAK PUTU 8 X 16</v>
      </c>
      <c r="U730" s="17">
        <v>1</v>
      </c>
      <c r="V730" s="62">
        <f t="shared" ref="V730:V763" si="111">$K$729*U730</f>
        <v>72</v>
      </c>
      <c r="W730" s="20"/>
      <c r="X730" s="20"/>
      <c r="Y730" s="20" t="str">
        <f t="shared" si="104"/>
        <v>PCS</v>
      </c>
    </row>
    <row r="731" spans="1:26" hidden="1">
      <c r="A731" s="4"/>
      <c r="B731" s="4"/>
      <c r="C731" s="5"/>
      <c r="D731" s="6"/>
      <c r="E731" s="6"/>
      <c r="F731" s="6"/>
      <c r="G731" s="6"/>
      <c r="H731" s="6"/>
      <c r="I731" s="6"/>
      <c r="J731" s="6"/>
      <c r="K731" s="8"/>
      <c r="L731" s="8"/>
      <c r="M731" s="6"/>
      <c r="N731" s="9"/>
      <c r="O731" s="10"/>
      <c r="P731" s="22"/>
      <c r="Q731" s="20"/>
      <c r="R731" s="20"/>
      <c r="S731" s="20" t="s">
        <v>988</v>
      </c>
      <c r="T731" s="21" t="str">
        <f t="shared" si="103"/>
        <v xml:space="preserve">ATP </v>
      </c>
      <c r="U731" s="17">
        <v>1</v>
      </c>
      <c r="V731" s="62">
        <f t="shared" si="111"/>
        <v>72</v>
      </c>
      <c r="W731" s="20"/>
      <c r="X731" s="20"/>
      <c r="Y731" s="20" t="str">
        <f t="shared" si="104"/>
        <v>PCS</v>
      </c>
    </row>
    <row r="732" spans="1:26" hidden="1">
      <c r="A732" s="4"/>
      <c r="B732" s="4"/>
      <c r="C732" s="5"/>
      <c r="D732" s="6"/>
      <c r="E732" s="6"/>
      <c r="F732" s="6"/>
      <c r="G732" s="6"/>
      <c r="H732" s="6"/>
      <c r="I732" s="6"/>
      <c r="J732" s="6"/>
      <c r="K732" s="8"/>
      <c r="L732" s="8"/>
      <c r="M732" s="6"/>
      <c r="N732" s="9"/>
      <c r="O732" s="10"/>
      <c r="P732" s="22"/>
      <c r="Q732" s="20"/>
      <c r="R732" s="20"/>
      <c r="S732" s="20" t="s">
        <v>611</v>
      </c>
      <c r="T732" s="21" t="str">
        <f t="shared" si="103"/>
        <v xml:space="preserve">ONGKARA BULAT </v>
      </c>
      <c r="U732" s="17">
        <v>1</v>
      </c>
      <c r="V732" s="62">
        <f t="shared" si="111"/>
        <v>72</v>
      </c>
      <c r="W732" s="20"/>
      <c r="X732" s="20"/>
      <c r="Y732" s="20" t="str">
        <f t="shared" si="104"/>
        <v>PCS</v>
      </c>
    </row>
    <row r="733" spans="1:26" hidden="1">
      <c r="A733" s="4"/>
      <c r="B733" s="4"/>
      <c r="C733" s="5"/>
      <c r="D733" s="6"/>
      <c r="E733" s="6"/>
      <c r="F733" s="6"/>
      <c r="G733" s="6"/>
      <c r="H733" s="6"/>
      <c r="I733" s="6"/>
      <c r="J733" s="6"/>
      <c r="K733" s="8"/>
      <c r="L733" s="8"/>
      <c r="M733" s="6"/>
      <c r="N733" s="9"/>
      <c r="O733" s="10"/>
      <c r="P733" s="22"/>
      <c r="Q733" s="20"/>
      <c r="R733" s="20"/>
      <c r="S733" s="20" t="s">
        <v>5033</v>
      </c>
      <c r="T733" s="21" t="str">
        <f t="shared" si="103"/>
        <v xml:space="preserve">STIKER FULL AROMA </v>
      </c>
      <c r="U733" s="17">
        <v>1</v>
      </c>
      <c r="V733" s="62">
        <f t="shared" si="111"/>
        <v>72</v>
      </c>
      <c r="W733" s="20"/>
      <c r="X733" s="20"/>
      <c r="Y733" s="20" t="str">
        <f t="shared" si="104"/>
        <v>PCS</v>
      </c>
    </row>
    <row r="734" spans="1:26" hidden="1">
      <c r="A734" s="4"/>
      <c r="B734" s="4"/>
      <c r="C734" s="5"/>
      <c r="D734" s="6"/>
      <c r="E734" s="6"/>
      <c r="F734" s="6"/>
      <c r="G734" s="6"/>
      <c r="H734" s="6"/>
      <c r="I734" s="6"/>
      <c r="J734" s="6"/>
      <c r="K734" s="8"/>
      <c r="L734" s="8"/>
      <c r="M734" s="6"/>
      <c r="N734" s="9"/>
      <c r="O734" s="10"/>
      <c r="P734" s="22"/>
      <c r="Q734" s="20"/>
      <c r="R734" s="20"/>
      <c r="S734" s="20" t="s">
        <v>613</v>
      </c>
      <c r="T734" s="21" t="str">
        <f t="shared" si="103"/>
        <v>SABUK ONG KECIL 2,5 X 30</v>
      </c>
      <c r="U734" s="17">
        <v>1</v>
      </c>
      <c r="V734" s="62">
        <f t="shared" si="111"/>
        <v>72</v>
      </c>
      <c r="W734" s="20"/>
      <c r="X734" s="20"/>
      <c r="Y734" s="20" t="str">
        <f t="shared" si="104"/>
        <v>PCS</v>
      </c>
    </row>
    <row r="735" spans="1:26" hidden="1">
      <c r="A735" s="4"/>
      <c r="B735" s="4"/>
      <c r="C735" s="5"/>
      <c r="D735" s="6"/>
      <c r="E735" s="6"/>
      <c r="F735" s="6"/>
      <c r="G735" s="6"/>
      <c r="H735" s="6"/>
      <c r="I735" s="6"/>
      <c r="J735" s="6"/>
      <c r="K735" s="8"/>
      <c r="L735" s="8"/>
      <c r="M735" s="6"/>
      <c r="N735" s="9"/>
      <c r="O735" s="10"/>
      <c r="P735" s="22"/>
      <c r="Q735" s="20"/>
      <c r="R735" s="20"/>
      <c r="S735" s="20" t="s">
        <v>3702</v>
      </c>
      <c r="T735" s="21" t="str">
        <f t="shared" si="103"/>
        <v>ONGKOS CELUP GB CATUR SANAK</v>
      </c>
      <c r="U735" s="17">
        <v>1</v>
      </c>
      <c r="V735" s="62">
        <f t="shared" si="111"/>
        <v>72</v>
      </c>
      <c r="W735" s="20"/>
      <c r="X735" s="20"/>
      <c r="Y735" s="20" t="str">
        <f t="shared" si="104"/>
        <v>PCS</v>
      </c>
    </row>
    <row r="736" spans="1:26" hidden="1">
      <c r="A736" s="4"/>
      <c r="B736" s="4"/>
      <c r="C736" s="5"/>
      <c r="D736" s="6"/>
      <c r="E736" s="6"/>
      <c r="F736" s="6"/>
      <c r="G736" s="6"/>
      <c r="H736" s="6"/>
      <c r="I736" s="6"/>
      <c r="J736" s="6"/>
      <c r="K736" s="8"/>
      <c r="L736" s="8"/>
      <c r="M736" s="6"/>
      <c r="N736" s="9"/>
      <c r="O736" s="10"/>
      <c r="P736" s="22"/>
      <c r="Q736" s="20"/>
      <c r="R736" s="20"/>
      <c r="S736" s="20" t="s">
        <v>614</v>
      </c>
      <c r="T736" s="21" t="str">
        <f t="shared" si="103"/>
        <v>PLASTIK 16 X 35</v>
      </c>
      <c r="U736" s="17">
        <v>1</v>
      </c>
      <c r="V736" s="62">
        <f t="shared" si="111"/>
        <v>72</v>
      </c>
      <c r="W736" s="20"/>
      <c r="X736" s="20"/>
      <c r="Y736" s="20" t="str">
        <f t="shared" si="104"/>
        <v>PCS</v>
      </c>
    </row>
    <row r="737" spans="1:26" hidden="1">
      <c r="A737" s="4"/>
      <c r="B737" s="4"/>
      <c r="C737" s="5"/>
      <c r="D737" s="6"/>
      <c r="E737" s="6"/>
      <c r="F737" s="6"/>
      <c r="G737" s="6"/>
      <c r="H737" s="6"/>
      <c r="I737" s="6"/>
      <c r="J737" s="6"/>
      <c r="K737" s="8"/>
      <c r="L737" s="8"/>
      <c r="M737" s="6"/>
      <c r="N737" s="9"/>
      <c r="O737" s="10"/>
      <c r="P737" s="22"/>
      <c r="Q737" s="20"/>
      <c r="R737" s="20"/>
      <c r="S737" s="20" t="s">
        <v>3895</v>
      </c>
      <c r="T737" s="21" t="str">
        <f t="shared" si="103"/>
        <v>ONGKOS TIMBANG GB CATUR SANAK</v>
      </c>
      <c r="U737" s="17">
        <v>1</v>
      </c>
      <c r="V737" s="62">
        <f t="shared" si="111"/>
        <v>72</v>
      </c>
      <c r="W737" s="20"/>
      <c r="X737" s="20"/>
      <c r="Y737" s="20" t="str">
        <f t="shared" si="104"/>
        <v>PCS</v>
      </c>
    </row>
    <row r="738" spans="1:26" hidden="1">
      <c r="A738" s="4"/>
      <c r="B738" s="4"/>
      <c r="C738" s="5"/>
      <c r="D738" s="6"/>
      <c r="E738" s="6"/>
      <c r="F738" s="6"/>
      <c r="G738" s="6"/>
      <c r="H738" s="6"/>
      <c r="I738" s="6"/>
      <c r="J738" s="6"/>
      <c r="K738" s="8"/>
      <c r="L738" s="8"/>
      <c r="M738" s="6"/>
      <c r="N738" s="9"/>
      <c r="O738" s="10"/>
      <c r="P738" s="22"/>
      <c r="Q738" s="20"/>
      <c r="R738" s="20"/>
      <c r="S738" s="20" t="s">
        <v>3788</v>
      </c>
      <c r="T738" s="21" t="str">
        <f t="shared" si="103"/>
        <v>ONGKOS KEMAS GB CATUR SANAK</v>
      </c>
      <c r="U738" s="17">
        <v>1</v>
      </c>
      <c r="V738" s="62">
        <f t="shared" si="111"/>
        <v>72</v>
      </c>
      <c r="W738" s="20"/>
      <c r="X738" s="20"/>
      <c r="Y738" s="20" t="str">
        <f t="shared" si="104"/>
        <v>PCS</v>
      </c>
    </row>
    <row r="739" spans="1:26" hidden="1">
      <c r="A739" s="4"/>
      <c r="B739" s="4"/>
      <c r="C739" s="5"/>
      <c r="D739" s="6"/>
      <c r="E739" s="6"/>
      <c r="F739" s="6"/>
      <c r="G739" s="6"/>
      <c r="H739" s="6"/>
      <c r="I739" s="6"/>
      <c r="J739" s="6"/>
      <c r="K739" s="8"/>
      <c r="L739" s="8"/>
      <c r="M739" s="6"/>
      <c r="N739" s="9"/>
      <c r="O739" s="10"/>
      <c r="P739" s="22"/>
      <c r="Q739" s="20"/>
      <c r="R739" s="20"/>
      <c r="S739" s="20" t="s">
        <v>5192</v>
      </c>
      <c r="T739" s="21" t="str">
        <f t="shared" si="103"/>
        <v>oplosan solfen</v>
      </c>
      <c r="U739" s="17">
        <v>0.27200000000000002</v>
      </c>
      <c r="V739" s="62">
        <f t="shared" si="111"/>
        <v>19.584000000000003</v>
      </c>
      <c r="W739" s="20"/>
      <c r="X739" s="20"/>
      <c r="Y739" s="20" t="str">
        <f t="shared" si="104"/>
        <v>KG</v>
      </c>
    </row>
    <row r="740" spans="1:26" hidden="1">
      <c r="A740" s="4"/>
      <c r="B740" s="4"/>
      <c r="C740" s="5"/>
      <c r="D740" s="6"/>
      <c r="E740" s="6"/>
      <c r="F740" s="6"/>
      <c r="G740" s="6"/>
      <c r="H740" s="6"/>
      <c r="I740" s="6"/>
      <c r="J740" s="6"/>
      <c r="K740" s="8"/>
      <c r="L740" s="8"/>
      <c r="M740" s="6"/>
      <c r="N740" s="9"/>
      <c r="O740" s="10"/>
      <c r="P740" s="22"/>
      <c r="Q740" s="20"/>
      <c r="R740" s="20"/>
      <c r="S740" s="20" t="s">
        <v>1203</v>
      </c>
      <c r="T740" s="21" t="str">
        <f t="shared" si="103"/>
        <v>DUPA 22 ATP PEKAT 3.2 RKN</v>
      </c>
      <c r="U740" s="17">
        <v>0.72</v>
      </c>
      <c r="V740" s="62">
        <f t="shared" si="111"/>
        <v>51.839999999999996</v>
      </c>
      <c r="W740" s="20"/>
      <c r="X740" s="20"/>
      <c r="Y740" s="20" t="str">
        <f t="shared" si="104"/>
        <v>KG</v>
      </c>
    </row>
    <row r="741" spans="1:26" hidden="1">
      <c r="A741" s="4"/>
      <c r="B741" s="4"/>
      <c r="C741" s="5"/>
      <c r="D741" s="6"/>
      <c r="E741" s="6"/>
      <c r="F741" s="6"/>
      <c r="G741" s="6"/>
      <c r="H741" s="6"/>
      <c r="I741" s="6"/>
      <c r="J741" s="6"/>
      <c r="K741" s="8"/>
      <c r="L741" s="8"/>
      <c r="M741" s="6"/>
      <c r="N741" s="9"/>
      <c r="O741" s="10"/>
      <c r="P741" s="22"/>
      <c r="Q741" s="20"/>
      <c r="R741" s="20"/>
      <c r="S741" s="20" t="s">
        <v>5036</v>
      </c>
      <c r="T741" s="21" t="str">
        <f t="shared" si="103"/>
        <v>STIKER MANTRA kecil</v>
      </c>
      <c r="U741" s="17">
        <v>1</v>
      </c>
      <c r="V741" s="62">
        <f t="shared" si="111"/>
        <v>72</v>
      </c>
      <c r="W741" s="20"/>
      <c r="X741" s="20"/>
      <c r="Y741" s="20" t="str">
        <f t="shared" si="104"/>
        <v>PCS</v>
      </c>
    </row>
    <row r="742" spans="1:26">
      <c r="A742" s="4">
        <v>89</v>
      </c>
      <c r="B742" s="20" t="s">
        <v>1976</v>
      </c>
      <c r="C742" s="5" t="s">
        <v>76</v>
      </c>
      <c r="D742" s="6">
        <v>169</v>
      </c>
      <c r="E742" s="6">
        <f>D742/50</f>
        <v>3.38</v>
      </c>
      <c r="F742" s="6">
        <v>441</v>
      </c>
      <c r="G742" s="6">
        <v>1</v>
      </c>
      <c r="H742" s="6"/>
      <c r="I742" s="6"/>
      <c r="J742" s="6" t="s">
        <v>510</v>
      </c>
      <c r="K742" s="15">
        <f>L742</f>
        <v>400</v>
      </c>
      <c r="L742" s="15">
        <f>N742*Z742</f>
        <v>400</v>
      </c>
      <c r="M742" s="6" t="s">
        <v>510</v>
      </c>
      <c r="N742" s="9">
        <f>VLOOKUP(B742,tb_januari,9,FALSE)</f>
        <v>8</v>
      </c>
      <c r="O742" s="10" t="s">
        <v>506</v>
      </c>
      <c r="P742" s="22"/>
      <c r="Q742" s="20"/>
      <c r="R742" s="20"/>
      <c r="S742" s="20" t="s">
        <v>4375</v>
      </c>
      <c r="T742" s="21" t="str">
        <f t="shared" si="103"/>
        <v>PLASTIK 18 X 35</v>
      </c>
      <c r="U742" s="17">
        <v>1</v>
      </c>
      <c r="V742" s="62">
        <f>$K$742*U742</f>
        <v>400</v>
      </c>
      <c r="W742" s="20"/>
      <c r="X742" s="20"/>
      <c r="Y742" s="20" t="str">
        <f t="shared" si="104"/>
        <v>PCS</v>
      </c>
      <c r="Z742" s="20">
        <v>50</v>
      </c>
    </row>
    <row r="743" spans="1:26" hidden="1">
      <c r="A743" s="4"/>
      <c r="B743" s="4"/>
      <c r="C743" s="5"/>
      <c r="D743" s="6"/>
      <c r="E743" s="6"/>
      <c r="F743" s="6"/>
      <c r="G743" s="6"/>
      <c r="H743" s="6"/>
      <c r="I743" s="6"/>
      <c r="J743" s="6"/>
      <c r="K743" s="8"/>
      <c r="L743" s="8"/>
      <c r="M743" s="6"/>
      <c r="N743" s="9"/>
      <c r="O743" s="10"/>
      <c r="P743" s="22"/>
      <c r="Q743" s="20"/>
      <c r="R743" s="20"/>
      <c r="S743" s="20" t="s">
        <v>4995</v>
      </c>
      <c r="T743" s="21" t="str">
        <f t="shared" si="103"/>
        <v>STIKER 108 D CEMPAKA 7 x 12</v>
      </c>
      <c r="U743" s="17">
        <v>1</v>
      </c>
      <c r="V743" s="62">
        <f t="shared" ref="V743:V752" si="112">$K$742*U743</f>
        <v>400</v>
      </c>
      <c r="W743" s="20"/>
      <c r="X743" s="20"/>
      <c r="Y743" s="20" t="str">
        <f t="shared" si="104"/>
        <v>PCS</v>
      </c>
    </row>
    <row r="744" spans="1:26" hidden="1">
      <c r="A744" s="4"/>
      <c r="B744" s="4"/>
      <c r="C744" s="5"/>
      <c r="D744" s="6"/>
      <c r="E744" s="6"/>
      <c r="F744" s="6"/>
      <c r="G744" s="6"/>
      <c r="H744" s="6"/>
      <c r="I744" s="6"/>
      <c r="J744" s="6"/>
      <c r="K744" s="8"/>
      <c r="L744" s="8"/>
      <c r="M744" s="6"/>
      <c r="N744" s="9"/>
      <c r="O744" s="10"/>
      <c r="P744" s="22"/>
      <c r="Q744" s="20"/>
      <c r="R744" s="20"/>
      <c r="S744" s="20" t="s">
        <v>611</v>
      </c>
      <c r="T744" s="21" t="str">
        <f t="shared" si="103"/>
        <v xml:space="preserve">ONGKARA BULAT </v>
      </c>
      <c r="U744" s="17">
        <v>1</v>
      </c>
      <c r="V744" s="62">
        <f t="shared" si="112"/>
        <v>400</v>
      </c>
      <c r="W744" s="20"/>
      <c r="X744" s="20"/>
      <c r="Y744" s="20" t="str">
        <f t="shared" si="104"/>
        <v>PCS</v>
      </c>
    </row>
    <row r="745" spans="1:26" hidden="1">
      <c r="A745" s="4"/>
      <c r="B745" s="4"/>
      <c r="C745" s="5"/>
      <c r="D745" s="6"/>
      <c r="E745" s="6"/>
      <c r="F745" s="6"/>
      <c r="G745" s="6"/>
      <c r="H745" s="6"/>
      <c r="I745" s="6"/>
      <c r="J745" s="6"/>
      <c r="K745" s="8"/>
      <c r="L745" s="8"/>
      <c r="M745" s="6"/>
      <c r="N745" s="9"/>
      <c r="O745" s="10"/>
      <c r="P745" s="22"/>
      <c r="Q745" s="20"/>
      <c r="R745" s="20"/>
      <c r="S745" s="20" t="s">
        <v>988</v>
      </c>
      <c r="T745" s="21" t="str">
        <f t="shared" si="103"/>
        <v xml:space="preserve">ATP </v>
      </c>
      <c r="U745" s="17">
        <v>1</v>
      </c>
      <c r="V745" s="62">
        <f t="shared" si="112"/>
        <v>400</v>
      </c>
      <c r="W745" s="20"/>
      <c r="X745" s="20"/>
      <c r="Y745" s="20" t="str">
        <f t="shared" si="104"/>
        <v>PCS</v>
      </c>
    </row>
    <row r="746" spans="1:26" hidden="1">
      <c r="A746" s="4"/>
      <c r="B746" s="4"/>
      <c r="C746" s="5"/>
      <c r="D746" s="6"/>
      <c r="E746" s="6"/>
      <c r="F746" s="6"/>
      <c r="G746" s="6"/>
      <c r="H746" s="6"/>
      <c r="I746" s="6"/>
      <c r="J746" s="6"/>
      <c r="K746" s="8"/>
      <c r="L746" s="8"/>
      <c r="M746" s="6"/>
      <c r="N746" s="9"/>
      <c r="O746" s="10"/>
      <c r="P746" s="22"/>
      <c r="Q746" s="20"/>
      <c r="R746" s="20"/>
      <c r="S746" s="20" t="s">
        <v>613</v>
      </c>
      <c r="T746" s="21" t="str">
        <f t="shared" si="103"/>
        <v>SABUK ONG KECIL 2,5 X 30</v>
      </c>
      <c r="U746" s="17">
        <v>1</v>
      </c>
      <c r="V746" s="62">
        <f t="shared" si="112"/>
        <v>400</v>
      </c>
      <c r="W746" s="20"/>
      <c r="X746" s="20"/>
      <c r="Y746" s="20" t="str">
        <f t="shared" si="104"/>
        <v>PCS</v>
      </c>
    </row>
    <row r="747" spans="1:26" hidden="1">
      <c r="A747" s="4"/>
      <c r="B747" s="4"/>
      <c r="C747" s="5"/>
      <c r="D747" s="6"/>
      <c r="E747" s="6"/>
      <c r="F747" s="6"/>
      <c r="G747" s="6"/>
      <c r="H747" s="6"/>
      <c r="I747" s="6"/>
      <c r="J747" s="6"/>
      <c r="K747" s="8"/>
      <c r="L747" s="8"/>
      <c r="M747" s="6"/>
      <c r="N747" s="9"/>
      <c r="O747" s="10"/>
      <c r="P747" s="22"/>
      <c r="Q747" s="20"/>
      <c r="R747" s="20"/>
      <c r="S747" s="20" t="s">
        <v>1140</v>
      </c>
      <c r="T747" s="21" t="str">
        <f t="shared" si="103"/>
        <v>DUPA 16 ATP PEKAT 3.2</v>
      </c>
      <c r="U747" s="17">
        <v>0.54800000000000004</v>
      </c>
      <c r="V747" s="62">
        <f t="shared" si="112"/>
        <v>219.20000000000002</v>
      </c>
      <c r="W747" s="20"/>
      <c r="X747" s="20"/>
      <c r="Y747" s="20" t="str">
        <f t="shared" si="104"/>
        <v>KG</v>
      </c>
    </row>
    <row r="748" spans="1:26" hidden="1">
      <c r="A748" s="4"/>
      <c r="B748" s="4"/>
      <c r="C748" s="5"/>
      <c r="D748" s="6"/>
      <c r="E748" s="6"/>
      <c r="F748" s="6"/>
      <c r="G748" s="6"/>
      <c r="H748" s="6"/>
      <c r="I748" s="6"/>
      <c r="J748" s="6"/>
      <c r="K748" s="8"/>
      <c r="L748" s="8"/>
      <c r="M748" s="6"/>
      <c r="N748" s="9"/>
      <c r="O748" s="10"/>
      <c r="P748" s="22"/>
      <c r="Q748" s="20"/>
      <c r="R748" s="20"/>
      <c r="S748" s="20" t="s">
        <v>3980</v>
      </c>
      <c r="T748" s="21" t="str">
        <f t="shared" si="103"/>
        <v>OP FULL AROMA  DW 108 D FULL A CEMPAKA</v>
      </c>
      <c r="U748" s="17">
        <v>3.5799999999999998E-2</v>
      </c>
      <c r="V748" s="62">
        <f t="shared" si="112"/>
        <v>14.32</v>
      </c>
      <c r="W748" s="20"/>
      <c r="X748" s="20"/>
      <c r="Y748" s="20" t="str">
        <f t="shared" si="104"/>
        <v>KG</v>
      </c>
    </row>
    <row r="749" spans="1:26" hidden="1">
      <c r="A749" s="4"/>
      <c r="B749" s="4"/>
      <c r="C749" s="5"/>
      <c r="D749" s="6"/>
      <c r="E749" s="6"/>
      <c r="F749" s="6"/>
      <c r="G749" s="6"/>
      <c r="H749" s="6"/>
      <c r="I749" s="6"/>
      <c r="J749" s="6"/>
      <c r="K749" s="8"/>
      <c r="L749" s="8"/>
      <c r="M749" s="6"/>
      <c r="N749" s="9"/>
      <c r="O749" s="10"/>
      <c r="P749" s="22"/>
      <c r="Q749" s="20"/>
      <c r="R749" s="20"/>
      <c r="S749" s="20" t="s">
        <v>5192</v>
      </c>
      <c r="T749" s="21" t="str">
        <f t="shared" si="103"/>
        <v>oplosan solfen</v>
      </c>
      <c r="U749" s="17">
        <v>0.1794</v>
      </c>
      <c r="V749" s="62">
        <f t="shared" si="112"/>
        <v>71.760000000000005</v>
      </c>
      <c r="W749" s="20"/>
      <c r="X749" s="20"/>
      <c r="Y749" s="20" t="str">
        <f t="shared" si="104"/>
        <v>KG</v>
      </c>
    </row>
    <row r="750" spans="1:26" hidden="1">
      <c r="A750" s="4"/>
      <c r="B750" s="4"/>
      <c r="C750" s="5"/>
      <c r="D750" s="6"/>
      <c r="E750" s="6"/>
      <c r="F750" s="6"/>
      <c r="G750" s="6"/>
      <c r="H750" s="6"/>
      <c r="I750" s="6"/>
      <c r="J750" s="6"/>
      <c r="K750" s="8"/>
      <c r="L750" s="8"/>
      <c r="M750" s="6"/>
      <c r="N750" s="9"/>
      <c r="O750" s="10"/>
      <c r="P750" s="22"/>
      <c r="Q750" s="20"/>
      <c r="R750" s="20"/>
      <c r="S750" s="20" t="s">
        <v>3697</v>
      </c>
      <c r="T750" s="21" t="str">
        <f t="shared" si="103"/>
        <v>ONGKOS CELUP GB  FULL AROMA</v>
      </c>
      <c r="U750" s="17">
        <v>1</v>
      </c>
      <c r="V750" s="62">
        <f t="shared" si="112"/>
        <v>400</v>
      </c>
      <c r="W750" s="20"/>
      <c r="X750" s="20"/>
      <c r="Y750" s="20" t="str">
        <f t="shared" si="104"/>
        <v>PCS</v>
      </c>
    </row>
    <row r="751" spans="1:26" hidden="1">
      <c r="A751" s="4"/>
      <c r="B751" s="4"/>
      <c r="C751" s="5"/>
      <c r="D751" s="6"/>
      <c r="E751" s="6"/>
      <c r="F751" s="6"/>
      <c r="G751" s="6"/>
      <c r="H751" s="6"/>
      <c r="I751" s="6"/>
      <c r="J751" s="6"/>
      <c r="K751" s="8"/>
      <c r="L751" s="8"/>
      <c r="M751" s="6"/>
      <c r="N751" s="9"/>
      <c r="O751" s="10"/>
      <c r="P751" s="22"/>
      <c r="Q751" s="20"/>
      <c r="R751" s="20"/>
      <c r="S751" s="20" t="s">
        <v>3791</v>
      </c>
      <c r="T751" s="21" t="str">
        <f t="shared" si="103"/>
        <v>ONGKOS KEMAS GB FULL AROMA</v>
      </c>
      <c r="U751" s="17">
        <v>1</v>
      </c>
      <c r="V751" s="62">
        <f t="shared" si="112"/>
        <v>400</v>
      </c>
      <c r="W751" s="20"/>
      <c r="X751" s="20"/>
      <c r="Y751" s="20" t="str">
        <f t="shared" si="104"/>
        <v>PCS</v>
      </c>
    </row>
    <row r="752" spans="1:26" hidden="1">
      <c r="A752" s="4"/>
      <c r="B752" s="4"/>
      <c r="C752" s="5"/>
      <c r="D752" s="6"/>
      <c r="E752" s="6"/>
      <c r="F752" s="6"/>
      <c r="G752" s="6"/>
      <c r="H752" s="6"/>
      <c r="I752" s="6"/>
      <c r="J752" s="6"/>
      <c r="K752" s="8"/>
      <c r="L752" s="8"/>
      <c r="M752" s="6"/>
      <c r="N752" s="9"/>
      <c r="O752" s="10"/>
      <c r="P752" s="22"/>
      <c r="Q752" s="20"/>
      <c r="R752" s="20"/>
      <c r="S752" s="20" t="s">
        <v>3898</v>
      </c>
      <c r="T752" s="21" t="str">
        <f t="shared" si="103"/>
        <v>ONGKOS TIMBANG GB FULL AROMA</v>
      </c>
      <c r="U752" s="17">
        <v>1</v>
      </c>
      <c r="V752" s="62">
        <f t="shared" si="112"/>
        <v>400</v>
      </c>
      <c r="W752" s="20"/>
      <c r="X752" s="20"/>
      <c r="Y752" s="20" t="str">
        <f t="shared" si="104"/>
        <v>PCS</v>
      </c>
    </row>
    <row r="753" spans="1:26">
      <c r="A753" s="4">
        <v>90</v>
      </c>
      <c r="B753" s="20" t="s">
        <v>1977</v>
      </c>
      <c r="C753" s="5" t="s">
        <v>77</v>
      </c>
      <c r="D753" s="6">
        <v>141</v>
      </c>
      <c r="E753" s="6">
        <f>D753/50</f>
        <v>2.82</v>
      </c>
      <c r="F753" s="6">
        <v>233</v>
      </c>
      <c r="G753" s="6">
        <v>1</v>
      </c>
      <c r="H753" s="6">
        <v>304</v>
      </c>
      <c r="I753" s="6">
        <v>1</v>
      </c>
      <c r="J753" s="6" t="s">
        <v>510</v>
      </c>
      <c r="K753" s="15">
        <f>L753</f>
        <v>400</v>
      </c>
      <c r="L753" s="15">
        <f>N753*Z753</f>
        <v>400</v>
      </c>
      <c r="M753" s="6" t="s">
        <v>510</v>
      </c>
      <c r="N753" s="9">
        <f>VLOOKUP(B753,tb_januari,9,FALSE)</f>
        <v>8</v>
      </c>
      <c r="O753" s="10" t="s">
        <v>506</v>
      </c>
      <c r="P753" s="22"/>
      <c r="Q753" s="20"/>
      <c r="R753" s="20"/>
      <c r="S753" s="20" t="s">
        <v>5001</v>
      </c>
      <c r="T753" s="21" t="str">
        <f t="shared" si="103"/>
        <v>STIKER 108 D CENDANA 7 x 12</v>
      </c>
      <c r="U753" s="17">
        <v>1</v>
      </c>
      <c r="V753" s="62">
        <f>$K$753*U753</f>
        <v>400</v>
      </c>
      <c r="W753" s="20"/>
      <c r="X753" s="20"/>
      <c r="Y753" s="20" t="str">
        <f t="shared" si="104"/>
        <v>PCS</v>
      </c>
      <c r="Z753" s="20">
        <v>50</v>
      </c>
    </row>
    <row r="754" spans="1:26" hidden="1">
      <c r="A754" s="4"/>
      <c r="B754" s="4"/>
      <c r="C754" s="5"/>
      <c r="D754" s="6"/>
      <c r="E754" s="6"/>
      <c r="F754" s="6"/>
      <c r="G754" s="6"/>
      <c r="H754" s="6"/>
      <c r="I754" s="6"/>
      <c r="J754" s="6"/>
      <c r="K754" s="8"/>
      <c r="L754" s="8"/>
      <c r="M754" s="6"/>
      <c r="N754" s="9"/>
      <c r="O754" s="10"/>
      <c r="P754" s="22"/>
      <c r="Q754" s="20"/>
      <c r="R754" s="20"/>
      <c r="S754" s="20" t="s">
        <v>611</v>
      </c>
      <c r="T754" s="21" t="str">
        <f t="shared" si="103"/>
        <v xml:space="preserve">ONGKARA BULAT </v>
      </c>
      <c r="U754" s="17">
        <v>1</v>
      </c>
      <c r="V754" s="62">
        <f t="shared" si="111"/>
        <v>72</v>
      </c>
      <c r="W754" s="20"/>
      <c r="X754" s="20"/>
      <c r="Y754" s="20" t="str">
        <f t="shared" si="104"/>
        <v>PCS</v>
      </c>
    </row>
    <row r="755" spans="1:26" hidden="1">
      <c r="A755" s="4"/>
      <c r="B755" s="4"/>
      <c r="C755" s="5"/>
      <c r="D755" s="6"/>
      <c r="E755" s="6"/>
      <c r="F755" s="6"/>
      <c r="G755" s="6"/>
      <c r="H755" s="6"/>
      <c r="I755" s="6"/>
      <c r="J755" s="6"/>
      <c r="K755" s="8"/>
      <c r="L755" s="8"/>
      <c r="M755" s="6"/>
      <c r="N755" s="9"/>
      <c r="O755" s="10"/>
      <c r="P755" s="22"/>
      <c r="Q755" s="20"/>
      <c r="R755" s="20"/>
      <c r="S755" s="20" t="s">
        <v>988</v>
      </c>
      <c r="T755" s="21" t="str">
        <f t="shared" si="103"/>
        <v xml:space="preserve">ATP </v>
      </c>
      <c r="U755" s="17">
        <v>1</v>
      </c>
      <c r="V755" s="62">
        <f t="shared" si="111"/>
        <v>72</v>
      </c>
      <c r="W755" s="20"/>
      <c r="X755" s="20"/>
      <c r="Y755" s="20" t="str">
        <f t="shared" si="104"/>
        <v>PCS</v>
      </c>
    </row>
    <row r="756" spans="1:26" hidden="1">
      <c r="A756" s="4"/>
      <c r="B756" s="4"/>
      <c r="C756" s="5"/>
      <c r="D756" s="6"/>
      <c r="E756" s="6"/>
      <c r="F756" s="6"/>
      <c r="G756" s="6"/>
      <c r="H756" s="6"/>
      <c r="I756" s="6"/>
      <c r="J756" s="6"/>
      <c r="K756" s="8"/>
      <c r="L756" s="8"/>
      <c r="M756" s="6"/>
      <c r="N756" s="9"/>
      <c r="O756" s="10"/>
      <c r="P756" s="22"/>
      <c r="Q756" s="20"/>
      <c r="R756" s="20"/>
      <c r="S756" s="20" t="s">
        <v>613</v>
      </c>
      <c r="T756" s="21" t="str">
        <f t="shared" si="103"/>
        <v>SABUK ONG KECIL 2,5 X 30</v>
      </c>
      <c r="U756" s="17">
        <v>1</v>
      </c>
      <c r="V756" s="62">
        <f t="shared" si="111"/>
        <v>72</v>
      </c>
      <c r="W756" s="20"/>
      <c r="X756" s="20"/>
      <c r="Y756" s="20" t="str">
        <f t="shared" si="104"/>
        <v>PCS</v>
      </c>
    </row>
    <row r="757" spans="1:26" hidden="1">
      <c r="A757" s="4"/>
      <c r="B757" s="4"/>
      <c r="C757" s="5"/>
      <c r="D757" s="6"/>
      <c r="E757" s="6"/>
      <c r="F757" s="6"/>
      <c r="G757" s="6"/>
      <c r="H757" s="6"/>
      <c r="I757" s="6"/>
      <c r="J757" s="6"/>
      <c r="K757" s="8"/>
      <c r="L757" s="8"/>
      <c r="M757" s="6"/>
      <c r="N757" s="9"/>
      <c r="O757" s="10"/>
      <c r="P757" s="22"/>
      <c r="Q757" s="20"/>
      <c r="R757" s="20"/>
      <c r="S757" s="20" t="s">
        <v>1140</v>
      </c>
      <c r="T757" s="21" t="str">
        <f t="shared" si="103"/>
        <v>DUPA 16 ATP PEKAT 3.2</v>
      </c>
      <c r="U757" s="17">
        <v>0.54800000000000004</v>
      </c>
      <c r="V757" s="62">
        <f t="shared" si="111"/>
        <v>39.456000000000003</v>
      </c>
      <c r="W757" s="20"/>
      <c r="X757" s="20"/>
      <c r="Y757" s="20" t="str">
        <f t="shared" si="104"/>
        <v>KG</v>
      </c>
    </row>
    <row r="758" spans="1:26" hidden="1">
      <c r="A758" s="4"/>
      <c r="B758" s="4"/>
      <c r="C758" s="5"/>
      <c r="D758" s="6"/>
      <c r="E758" s="6"/>
      <c r="F758" s="6"/>
      <c r="G758" s="6"/>
      <c r="H758" s="6"/>
      <c r="I758" s="6"/>
      <c r="J758" s="6"/>
      <c r="K758" s="8"/>
      <c r="L758" s="8"/>
      <c r="M758" s="6"/>
      <c r="N758" s="9"/>
      <c r="O758" s="10"/>
      <c r="P758" s="22"/>
      <c r="Q758" s="20"/>
      <c r="R758" s="20"/>
      <c r="S758" s="20" t="s">
        <v>3982</v>
      </c>
      <c r="T758" s="21" t="str">
        <f t="shared" si="103"/>
        <v>OP FULL AROMA  DW 108 D FULL A CENDANA</v>
      </c>
      <c r="U758" s="17">
        <v>3.5799999999999998E-2</v>
      </c>
      <c r="V758" s="62">
        <f t="shared" si="111"/>
        <v>2.5775999999999999</v>
      </c>
      <c r="W758" s="20"/>
      <c r="X758" s="20"/>
      <c r="Y758" s="20" t="str">
        <f t="shared" si="104"/>
        <v>KG</v>
      </c>
    </row>
    <row r="759" spans="1:26" hidden="1">
      <c r="A759" s="4"/>
      <c r="B759" s="4"/>
      <c r="C759" s="5"/>
      <c r="D759" s="6"/>
      <c r="E759" s="6"/>
      <c r="F759" s="6"/>
      <c r="G759" s="6"/>
      <c r="H759" s="6"/>
      <c r="I759" s="6"/>
      <c r="J759" s="6"/>
      <c r="K759" s="8"/>
      <c r="L759" s="8"/>
      <c r="M759" s="6"/>
      <c r="N759" s="9"/>
      <c r="O759" s="10"/>
      <c r="P759" s="22"/>
      <c r="Q759" s="20"/>
      <c r="R759" s="20"/>
      <c r="S759" s="20" t="s">
        <v>5192</v>
      </c>
      <c r="T759" s="21" t="str">
        <f t="shared" si="103"/>
        <v>oplosan solfen</v>
      </c>
      <c r="U759" s="17">
        <v>0.1794</v>
      </c>
      <c r="V759" s="62">
        <f t="shared" si="111"/>
        <v>12.9168</v>
      </c>
      <c r="W759" s="20"/>
      <c r="X759" s="20"/>
      <c r="Y759" s="20" t="str">
        <f t="shared" si="104"/>
        <v>KG</v>
      </c>
    </row>
    <row r="760" spans="1:26" hidden="1">
      <c r="A760" s="4"/>
      <c r="B760" s="4"/>
      <c r="C760" s="5"/>
      <c r="D760" s="6"/>
      <c r="E760" s="6"/>
      <c r="F760" s="6"/>
      <c r="G760" s="6"/>
      <c r="H760" s="6"/>
      <c r="I760" s="6"/>
      <c r="J760" s="6"/>
      <c r="K760" s="8"/>
      <c r="L760" s="8"/>
      <c r="M760" s="6"/>
      <c r="N760" s="9"/>
      <c r="O760" s="10"/>
      <c r="P760" s="22"/>
      <c r="Q760" s="20"/>
      <c r="R760" s="20"/>
      <c r="S760" s="20" t="s">
        <v>3697</v>
      </c>
      <c r="T760" s="21" t="str">
        <f t="shared" si="103"/>
        <v>ONGKOS CELUP GB  FULL AROMA</v>
      </c>
      <c r="U760" s="17">
        <v>1</v>
      </c>
      <c r="V760" s="62">
        <f t="shared" si="111"/>
        <v>72</v>
      </c>
      <c r="W760" s="20"/>
      <c r="X760" s="20"/>
      <c r="Y760" s="20" t="str">
        <f t="shared" si="104"/>
        <v>PCS</v>
      </c>
    </row>
    <row r="761" spans="1:26" hidden="1">
      <c r="A761" s="4"/>
      <c r="B761" s="4"/>
      <c r="C761" s="5"/>
      <c r="D761" s="6"/>
      <c r="E761" s="6"/>
      <c r="F761" s="6"/>
      <c r="G761" s="6"/>
      <c r="H761" s="6"/>
      <c r="I761" s="6"/>
      <c r="J761" s="6"/>
      <c r="K761" s="8"/>
      <c r="L761" s="8"/>
      <c r="M761" s="6"/>
      <c r="N761" s="9"/>
      <c r="O761" s="10"/>
      <c r="P761" s="22"/>
      <c r="Q761" s="20"/>
      <c r="R761" s="20"/>
      <c r="S761" s="20" t="s">
        <v>3791</v>
      </c>
      <c r="T761" s="21" t="str">
        <f t="shared" si="103"/>
        <v>ONGKOS KEMAS GB FULL AROMA</v>
      </c>
      <c r="U761" s="17">
        <v>1</v>
      </c>
      <c r="V761" s="62">
        <f t="shared" si="111"/>
        <v>72</v>
      </c>
      <c r="W761" s="20"/>
      <c r="X761" s="20"/>
      <c r="Y761" s="20" t="str">
        <f t="shared" si="104"/>
        <v>PCS</v>
      </c>
    </row>
    <row r="762" spans="1:26" hidden="1">
      <c r="A762" s="4"/>
      <c r="B762" s="4"/>
      <c r="C762" s="5"/>
      <c r="D762" s="6"/>
      <c r="E762" s="6"/>
      <c r="F762" s="6"/>
      <c r="G762" s="6"/>
      <c r="H762" s="6"/>
      <c r="I762" s="6"/>
      <c r="J762" s="6"/>
      <c r="K762" s="8"/>
      <c r="L762" s="8"/>
      <c r="M762" s="6"/>
      <c r="N762" s="9"/>
      <c r="O762" s="10"/>
      <c r="P762" s="22"/>
      <c r="Q762" s="20"/>
      <c r="R762" s="20"/>
      <c r="S762" s="20" t="s">
        <v>3898</v>
      </c>
      <c r="T762" s="21" t="str">
        <f t="shared" si="103"/>
        <v>ONGKOS TIMBANG GB FULL AROMA</v>
      </c>
      <c r="U762" s="17">
        <v>1</v>
      </c>
      <c r="V762" s="62">
        <f t="shared" si="111"/>
        <v>72</v>
      </c>
      <c r="W762" s="20"/>
      <c r="X762" s="20"/>
      <c r="Y762" s="20" t="str">
        <f t="shared" si="104"/>
        <v>PCS</v>
      </c>
    </row>
    <row r="763" spans="1:26" hidden="1">
      <c r="A763" s="4"/>
      <c r="B763" s="4"/>
      <c r="C763" s="5"/>
      <c r="D763" s="6"/>
      <c r="E763" s="6"/>
      <c r="F763" s="6"/>
      <c r="G763" s="6"/>
      <c r="H763" s="6"/>
      <c r="I763" s="6"/>
      <c r="J763" s="6"/>
      <c r="K763" s="8"/>
      <c r="L763" s="8"/>
      <c r="M763" s="6"/>
      <c r="N763" s="9"/>
      <c r="O763" s="10"/>
      <c r="P763" s="22"/>
      <c r="Q763" s="20"/>
      <c r="R763" s="20"/>
      <c r="S763" s="20" t="s">
        <v>4375</v>
      </c>
      <c r="T763" s="21" t="str">
        <f t="shared" si="103"/>
        <v>PLASTIK 18 X 35</v>
      </c>
      <c r="U763" s="17">
        <v>1</v>
      </c>
      <c r="V763" s="62">
        <f t="shared" si="111"/>
        <v>72</v>
      </c>
      <c r="W763" s="20"/>
      <c r="X763" s="20"/>
      <c r="Y763" s="20" t="str">
        <f t="shared" si="104"/>
        <v>PCS</v>
      </c>
    </row>
    <row r="764" spans="1:26">
      <c r="A764" s="4">
        <v>91</v>
      </c>
      <c r="B764" s="20" t="s">
        <v>1978</v>
      </c>
      <c r="C764" s="5" t="s">
        <v>78</v>
      </c>
      <c r="D764" s="6">
        <v>205</v>
      </c>
      <c r="E764" s="6">
        <f>D764/50</f>
        <v>4.0999999999999996</v>
      </c>
      <c r="F764" s="6">
        <v>494</v>
      </c>
      <c r="G764" s="6">
        <v>1</v>
      </c>
      <c r="H764" s="6">
        <v>268</v>
      </c>
      <c r="I764" s="6">
        <v>1</v>
      </c>
      <c r="J764" s="6" t="s">
        <v>510</v>
      </c>
      <c r="K764" s="15">
        <f>L764</f>
        <v>500</v>
      </c>
      <c r="L764" s="15">
        <f>N764*Z764</f>
        <v>500</v>
      </c>
      <c r="M764" s="6" t="s">
        <v>510</v>
      </c>
      <c r="N764" s="9">
        <f>VLOOKUP(B764,tb_januari,9,FALSE)</f>
        <v>10</v>
      </c>
      <c r="O764" s="10" t="s">
        <v>506</v>
      </c>
      <c r="P764" s="22"/>
      <c r="Q764" s="20"/>
      <c r="R764" s="20"/>
      <c r="S764" s="20" t="s">
        <v>5007</v>
      </c>
      <c r="T764" s="21" t="str">
        <f t="shared" si="103"/>
        <v>STIKER 108 D JASMIN 7 x 12</v>
      </c>
      <c r="U764" s="17">
        <v>1</v>
      </c>
      <c r="V764" s="62">
        <f>$K$764*U764</f>
        <v>500</v>
      </c>
      <c r="W764" s="20"/>
      <c r="X764" s="20"/>
      <c r="Y764" s="20" t="str">
        <f t="shared" si="104"/>
        <v>PCS</v>
      </c>
      <c r="Z764" s="20">
        <v>50</v>
      </c>
    </row>
    <row r="765" spans="1:26" hidden="1">
      <c r="A765" s="4"/>
      <c r="B765" s="4"/>
      <c r="C765" s="5"/>
      <c r="D765" s="6"/>
      <c r="E765" s="6"/>
      <c r="F765" s="6"/>
      <c r="G765" s="6"/>
      <c r="H765" s="6"/>
      <c r="I765" s="6"/>
      <c r="J765" s="6"/>
      <c r="K765" s="8"/>
      <c r="L765" s="8"/>
      <c r="M765" s="6"/>
      <c r="N765" s="9"/>
      <c r="O765" s="10"/>
      <c r="P765" s="22"/>
      <c r="Q765" s="20"/>
      <c r="R765" s="20"/>
      <c r="S765" s="20" t="s">
        <v>4375</v>
      </c>
      <c r="T765" s="21" t="str">
        <f t="shared" si="103"/>
        <v>PLASTIK 18 X 35</v>
      </c>
      <c r="U765" s="17">
        <v>1</v>
      </c>
      <c r="V765" s="62">
        <f t="shared" ref="V765:V774" si="113">$K$764*U765</f>
        <v>500</v>
      </c>
      <c r="W765" s="20"/>
      <c r="X765" s="20"/>
      <c r="Y765" s="20" t="str">
        <f t="shared" si="104"/>
        <v>PCS</v>
      </c>
    </row>
    <row r="766" spans="1:26" hidden="1">
      <c r="A766" s="4"/>
      <c r="B766" s="4"/>
      <c r="C766" s="5"/>
      <c r="D766" s="6"/>
      <c r="E766" s="6"/>
      <c r="F766" s="6"/>
      <c r="G766" s="6"/>
      <c r="H766" s="6"/>
      <c r="I766" s="6"/>
      <c r="J766" s="6"/>
      <c r="K766" s="8"/>
      <c r="L766" s="8"/>
      <c r="M766" s="6"/>
      <c r="N766" s="9"/>
      <c r="O766" s="10"/>
      <c r="P766" s="22"/>
      <c r="Q766" s="20"/>
      <c r="R766" s="20"/>
      <c r="S766" s="20" t="s">
        <v>611</v>
      </c>
      <c r="T766" s="21" t="str">
        <f t="shared" si="103"/>
        <v xml:space="preserve">ONGKARA BULAT </v>
      </c>
      <c r="U766" s="17">
        <v>1</v>
      </c>
      <c r="V766" s="62">
        <f t="shared" si="113"/>
        <v>500</v>
      </c>
      <c r="W766" s="20"/>
      <c r="X766" s="20"/>
      <c r="Y766" s="20" t="str">
        <f t="shared" si="104"/>
        <v>PCS</v>
      </c>
    </row>
    <row r="767" spans="1:26" hidden="1">
      <c r="A767" s="4"/>
      <c r="B767" s="4"/>
      <c r="C767" s="5"/>
      <c r="D767" s="6"/>
      <c r="E767" s="6"/>
      <c r="F767" s="6"/>
      <c r="G767" s="6"/>
      <c r="H767" s="6"/>
      <c r="I767" s="6"/>
      <c r="J767" s="6"/>
      <c r="K767" s="8"/>
      <c r="L767" s="8"/>
      <c r="M767" s="6"/>
      <c r="N767" s="9"/>
      <c r="O767" s="10"/>
      <c r="P767" s="22"/>
      <c r="Q767" s="20"/>
      <c r="R767" s="20"/>
      <c r="S767" s="20" t="s">
        <v>988</v>
      </c>
      <c r="T767" s="21" t="str">
        <f t="shared" si="103"/>
        <v xml:space="preserve">ATP </v>
      </c>
      <c r="U767" s="17">
        <v>1</v>
      </c>
      <c r="V767" s="62">
        <f t="shared" si="113"/>
        <v>500</v>
      </c>
      <c r="W767" s="20"/>
      <c r="X767" s="20"/>
      <c r="Y767" s="20" t="str">
        <f t="shared" si="104"/>
        <v>PCS</v>
      </c>
    </row>
    <row r="768" spans="1:26" hidden="1">
      <c r="A768" s="4"/>
      <c r="B768" s="4"/>
      <c r="C768" s="5"/>
      <c r="D768" s="6"/>
      <c r="E768" s="6"/>
      <c r="F768" s="6"/>
      <c r="G768" s="6"/>
      <c r="H768" s="6"/>
      <c r="I768" s="6"/>
      <c r="J768" s="6"/>
      <c r="K768" s="8"/>
      <c r="L768" s="8"/>
      <c r="M768" s="6"/>
      <c r="N768" s="9"/>
      <c r="O768" s="10"/>
      <c r="P768" s="22"/>
      <c r="Q768" s="20"/>
      <c r="R768" s="20"/>
      <c r="S768" s="20" t="s">
        <v>613</v>
      </c>
      <c r="T768" s="21" t="str">
        <f t="shared" si="103"/>
        <v>SABUK ONG KECIL 2,5 X 30</v>
      </c>
      <c r="U768" s="17">
        <v>1</v>
      </c>
      <c r="V768" s="62">
        <f t="shared" si="113"/>
        <v>500</v>
      </c>
      <c r="W768" s="20"/>
      <c r="X768" s="20"/>
      <c r="Y768" s="20" t="str">
        <f t="shared" si="104"/>
        <v>PCS</v>
      </c>
    </row>
    <row r="769" spans="1:26" hidden="1">
      <c r="A769" s="4"/>
      <c r="B769" s="4"/>
      <c r="C769" s="5"/>
      <c r="D769" s="6"/>
      <c r="E769" s="6"/>
      <c r="F769" s="6"/>
      <c r="G769" s="6"/>
      <c r="H769" s="6"/>
      <c r="I769" s="6"/>
      <c r="J769" s="6"/>
      <c r="K769" s="8"/>
      <c r="L769" s="8"/>
      <c r="M769" s="6"/>
      <c r="N769" s="9"/>
      <c r="O769" s="10"/>
      <c r="P769" s="22"/>
      <c r="Q769" s="20"/>
      <c r="R769" s="20"/>
      <c r="S769" s="20" t="s">
        <v>1140</v>
      </c>
      <c r="T769" s="21" t="str">
        <f t="shared" si="103"/>
        <v>DUPA 16 ATP PEKAT 3.2</v>
      </c>
      <c r="U769" s="17">
        <v>0.54800000000000004</v>
      </c>
      <c r="V769" s="62">
        <f t="shared" si="113"/>
        <v>274</v>
      </c>
      <c r="W769" s="20"/>
      <c r="X769" s="20"/>
      <c r="Y769" s="20" t="str">
        <f t="shared" si="104"/>
        <v>KG</v>
      </c>
    </row>
    <row r="770" spans="1:26" hidden="1">
      <c r="A770" s="4"/>
      <c r="B770" s="4"/>
      <c r="C770" s="5"/>
      <c r="D770" s="6"/>
      <c r="E770" s="6"/>
      <c r="F770" s="6"/>
      <c r="G770" s="6"/>
      <c r="H770" s="6"/>
      <c r="I770" s="6"/>
      <c r="J770" s="6"/>
      <c r="K770" s="8"/>
      <c r="L770" s="8"/>
      <c r="M770" s="6"/>
      <c r="N770" s="9"/>
      <c r="O770" s="10"/>
      <c r="P770" s="22"/>
      <c r="Q770" s="20"/>
      <c r="R770" s="20"/>
      <c r="S770" s="20" t="s">
        <v>3984</v>
      </c>
      <c r="T770" s="21" t="str">
        <f t="shared" si="103"/>
        <v>OP FULL AROMA  DW 108 D FULL A JASMINE</v>
      </c>
      <c r="U770" s="17">
        <v>3.5799999999999998E-2</v>
      </c>
      <c r="V770" s="62">
        <f t="shared" si="113"/>
        <v>17.899999999999999</v>
      </c>
      <c r="W770" s="20"/>
      <c r="X770" s="20"/>
      <c r="Y770" s="20" t="str">
        <f t="shared" si="104"/>
        <v>KG</v>
      </c>
    </row>
    <row r="771" spans="1:26" hidden="1">
      <c r="A771" s="4"/>
      <c r="B771" s="4"/>
      <c r="C771" s="5"/>
      <c r="D771" s="6"/>
      <c r="E771" s="6"/>
      <c r="F771" s="6"/>
      <c r="G771" s="6"/>
      <c r="H771" s="6"/>
      <c r="I771" s="6"/>
      <c r="J771" s="6"/>
      <c r="K771" s="8"/>
      <c r="L771" s="8"/>
      <c r="M771" s="6"/>
      <c r="N771" s="9"/>
      <c r="O771" s="10"/>
      <c r="P771" s="22"/>
      <c r="Q771" s="20"/>
      <c r="R771" s="20"/>
      <c r="S771" s="20" t="s">
        <v>5192</v>
      </c>
      <c r="T771" s="21" t="str">
        <f t="shared" si="103"/>
        <v>oplosan solfen</v>
      </c>
      <c r="U771" s="17">
        <v>0.1794</v>
      </c>
      <c r="V771" s="62">
        <f t="shared" si="113"/>
        <v>89.7</v>
      </c>
      <c r="W771" s="20"/>
      <c r="X771" s="20"/>
      <c r="Y771" s="20" t="str">
        <f t="shared" si="104"/>
        <v>KG</v>
      </c>
    </row>
    <row r="772" spans="1:26" hidden="1">
      <c r="A772" s="4"/>
      <c r="B772" s="4"/>
      <c r="C772" s="5"/>
      <c r="D772" s="6"/>
      <c r="E772" s="6"/>
      <c r="F772" s="6"/>
      <c r="G772" s="6"/>
      <c r="H772" s="6"/>
      <c r="I772" s="6"/>
      <c r="J772" s="6"/>
      <c r="K772" s="8"/>
      <c r="L772" s="8"/>
      <c r="M772" s="6"/>
      <c r="N772" s="9"/>
      <c r="O772" s="10"/>
      <c r="P772" s="22"/>
      <c r="Q772" s="20"/>
      <c r="R772" s="20"/>
      <c r="S772" s="20" t="s">
        <v>3697</v>
      </c>
      <c r="T772" s="21" t="str">
        <f t="shared" si="103"/>
        <v>ONGKOS CELUP GB  FULL AROMA</v>
      </c>
      <c r="U772" s="17">
        <v>1</v>
      </c>
      <c r="V772" s="62">
        <f t="shared" si="113"/>
        <v>500</v>
      </c>
      <c r="W772" s="20"/>
      <c r="X772" s="20"/>
      <c r="Y772" s="20" t="str">
        <f t="shared" si="104"/>
        <v>PCS</v>
      </c>
    </row>
    <row r="773" spans="1:26" hidden="1">
      <c r="A773" s="4"/>
      <c r="B773" s="4"/>
      <c r="C773" s="5"/>
      <c r="D773" s="6"/>
      <c r="E773" s="6"/>
      <c r="F773" s="6"/>
      <c r="G773" s="6"/>
      <c r="H773" s="6"/>
      <c r="I773" s="6"/>
      <c r="J773" s="6"/>
      <c r="K773" s="8"/>
      <c r="L773" s="8"/>
      <c r="M773" s="6"/>
      <c r="N773" s="9"/>
      <c r="O773" s="10"/>
      <c r="P773" s="22"/>
      <c r="Q773" s="20"/>
      <c r="R773" s="20"/>
      <c r="S773" s="20" t="s">
        <v>3791</v>
      </c>
      <c r="T773" s="21" t="str">
        <f t="shared" si="103"/>
        <v>ONGKOS KEMAS GB FULL AROMA</v>
      </c>
      <c r="U773" s="17">
        <v>1</v>
      </c>
      <c r="V773" s="62">
        <f t="shared" si="113"/>
        <v>500</v>
      </c>
      <c r="W773" s="20"/>
      <c r="X773" s="20"/>
      <c r="Y773" s="20" t="str">
        <f t="shared" si="104"/>
        <v>PCS</v>
      </c>
    </row>
    <row r="774" spans="1:26" hidden="1">
      <c r="A774" s="4"/>
      <c r="B774" s="4"/>
      <c r="C774" s="5"/>
      <c r="D774" s="6"/>
      <c r="E774" s="6"/>
      <c r="F774" s="6"/>
      <c r="G774" s="6"/>
      <c r="H774" s="6"/>
      <c r="I774" s="6"/>
      <c r="J774" s="6"/>
      <c r="K774" s="8"/>
      <c r="L774" s="8"/>
      <c r="M774" s="6"/>
      <c r="N774" s="9"/>
      <c r="O774" s="10"/>
      <c r="P774" s="22"/>
      <c r="Q774" s="20"/>
      <c r="R774" s="20"/>
      <c r="S774" s="20" t="s">
        <v>3898</v>
      </c>
      <c r="T774" s="21" t="str">
        <f t="shared" si="103"/>
        <v>ONGKOS TIMBANG GB FULL AROMA</v>
      </c>
      <c r="U774" s="17">
        <v>1</v>
      </c>
      <c r="V774" s="62">
        <f t="shared" si="113"/>
        <v>500</v>
      </c>
      <c r="W774" s="20"/>
      <c r="X774" s="20"/>
      <c r="Y774" s="20" t="str">
        <f t="shared" si="104"/>
        <v>PCS</v>
      </c>
    </row>
    <row r="775" spans="1:26">
      <c r="A775" s="4">
        <v>92</v>
      </c>
      <c r="B775" s="20" t="s">
        <v>1979</v>
      </c>
      <c r="C775" s="5" t="s">
        <v>79</v>
      </c>
      <c r="D775" s="6">
        <v>101</v>
      </c>
      <c r="E775" s="6">
        <f>D775/50</f>
        <v>2.02</v>
      </c>
      <c r="F775" s="6">
        <v>173</v>
      </c>
      <c r="G775" s="6">
        <v>1</v>
      </c>
      <c r="H775" s="6">
        <v>151</v>
      </c>
      <c r="I775" s="6">
        <v>1</v>
      </c>
      <c r="J775" s="6" t="s">
        <v>510</v>
      </c>
      <c r="K775" s="15">
        <f>L775</f>
        <v>150</v>
      </c>
      <c r="L775" s="15">
        <f>N775*Z775</f>
        <v>150</v>
      </c>
      <c r="M775" s="6" t="s">
        <v>510</v>
      </c>
      <c r="N775" s="9">
        <f>VLOOKUP(B775,tb_januari,9,FALSE)</f>
        <v>3</v>
      </c>
      <c r="O775" s="10" t="s">
        <v>506</v>
      </c>
      <c r="P775" s="22"/>
      <c r="Q775" s="20"/>
      <c r="R775" s="20"/>
      <c r="S775" s="20" t="s">
        <v>5013</v>
      </c>
      <c r="T775" s="21" t="str">
        <f t="shared" si="103"/>
        <v>STIKER 108 D JEMPIRING 7 x 12</v>
      </c>
      <c r="U775" s="17">
        <v>1</v>
      </c>
      <c r="V775" s="62">
        <f>$K$775*U775</f>
        <v>150</v>
      </c>
      <c r="W775" s="20"/>
      <c r="X775" s="20"/>
      <c r="Y775" s="20" t="str">
        <f t="shared" si="104"/>
        <v>PCS</v>
      </c>
      <c r="Z775" s="20">
        <v>50</v>
      </c>
    </row>
    <row r="776" spans="1:26" hidden="1">
      <c r="A776" s="4"/>
      <c r="B776" s="4"/>
      <c r="C776" s="5"/>
      <c r="D776" s="6"/>
      <c r="E776" s="6"/>
      <c r="F776" s="6"/>
      <c r="G776" s="6"/>
      <c r="H776" s="6"/>
      <c r="I776" s="6"/>
      <c r="J776" s="6"/>
      <c r="K776" s="8"/>
      <c r="L776" s="8"/>
      <c r="M776" s="6"/>
      <c r="N776" s="9"/>
      <c r="O776" s="10"/>
      <c r="P776" s="22"/>
      <c r="Q776" s="20"/>
      <c r="R776" s="20"/>
      <c r="S776" s="20" t="s">
        <v>4375</v>
      </c>
      <c r="T776" s="21" t="str">
        <f t="shared" si="103"/>
        <v>PLASTIK 18 X 35</v>
      </c>
      <c r="U776" s="17">
        <v>1</v>
      </c>
      <c r="V776" s="62">
        <f t="shared" ref="V776:V785" si="114">$K$775*U776</f>
        <v>150</v>
      </c>
      <c r="W776" s="20"/>
      <c r="X776" s="20"/>
      <c r="Y776" s="20" t="str">
        <f t="shared" si="104"/>
        <v>PCS</v>
      </c>
    </row>
    <row r="777" spans="1:26" hidden="1">
      <c r="A777" s="4"/>
      <c r="B777" s="4"/>
      <c r="C777" s="5"/>
      <c r="D777" s="6"/>
      <c r="E777" s="6"/>
      <c r="F777" s="6"/>
      <c r="G777" s="6"/>
      <c r="H777" s="6"/>
      <c r="I777" s="6"/>
      <c r="J777" s="6"/>
      <c r="K777" s="8"/>
      <c r="L777" s="8"/>
      <c r="M777" s="6"/>
      <c r="N777" s="9"/>
      <c r="O777" s="10"/>
      <c r="P777" s="22"/>
      <c r="Q777" s="20"/>
      <c r="R777" s="20"/>
      <c r="S777" s="20" t="s">
        <v>611</v>
      </c>
      <c r="T777" s="21" t="str">
        <f t="shared" ref="T777:T785" si="115">VLOOKUP(S777,db_barang,2,FALSE)</f>
        <v xml:space="preserve">ONGKARA BULAT </v>
      </c>
      <c r="U777" s="17">
        <v>1</v>
      </c>
      <c r="V777" s="62">
        <f t="shared" si="114"/>
        <v>150</v>
      </c>
      <c r="W777" s="20"/>
      <c r="X777" s="20"/>
      <c r="Y777" s="20" t="str">
        <f t="shared" ref="Y777:Y785" si="116">VLOOKUP(S777,db_barang,3,FALSE)</f>
        <v>PCS</v>
      </c>
    </row>
    <row r="778" spans="1:26" hidden="1">
      <c r="A778" s="4"/>
      <c r="B778" s="4"/>
      <c r="C778" s="5"/>
      <c r="D778" s="6"/>
      <c r="E778" s="6"/>
      <c r="F778" s="6"/>
      <c r="G778" s="6"/>
      <c r="H778" s="6"/>
      <c r="I778" s="6"/>
      <c r="J778" s="6"/>
      <c r="K778" s="8"/>
      <c r="L778" s="8"/>
      <c r="M778" s="6"/>
      <c r="N778" s="9"/>
      <c r="O778" s="10"/>
      <c r="P778" s="22"/>
      <c r="Q778" s="20"/>
      <c r="R778" s="20"/>
      <c r="S778" s="20" t="s">
        <v>988</v>
      </c>
      <c r="T778" s="21" t="str">
        <f t="shared" si="115"/>
        <v xml:space="preserve">ATP </v>
      </c>
      <c r="U778" s="17">
        <v>1</v>
      </c>
      <c r="V778" s="62">
        <f t="shared" si="114"/>
        <v>150</v>
      </c>
      <c r="W778" s="20"/>
      <c r="X778" s="20"/>
      <c r="Y778" s="20" t="str">
        <f t="shared" si="116"/>
        <v>PCS</v>
      </c>
    </row>
    <row r="779" spans="1:26" hidden="1">
      <c r="A779" s="4"/>
      <c r="B779" s="4"/>
      <c r="C779" s="5"/>
      <c r="D779" s="6"/>
      <c r="E779" s="6"/>
      <c r="F779" s="6"/>
      <c r="G779" s="6"/>
      <c r="H779" s="6"/>
      <c r="I779" s="6"/>
      <c r="J779" s="6"/>
      <c r="K779" s="8"/>
      <c r="L779" s="8"/>
      <c r="M779" s="6"/>
      <c r="N779" s="9"/>
      <c r="O779" s="10"/>
      <c r="P779" s="22"/>
      <c r="Q779" s="20"/>
      <c r="R779" s="20"/>
      <c r="S779" s="20" t="s">
        <v>613</v>
      </c>
      <c r="T779" s="21" t="str">
        <f t="shared" si="115"/>
        <v>SABUK ONG KECIL 2,5 X 30</v>
      </c>
      <c r="U779" s="17">
        <v>1</v>
      </c>
      <c r="V779" s="62">
        <f t="shared" si="114"/>
        <v>150</v>
      </c>
      <c r="W779" s="20"/>
      <c r="X779" s="20"/>
      <c r="Y779" s="20" t="str">
        <f t="shared" si="116"/>
        <v>PCS</v>
      </c>
    </row>
    <row r="780" spans="1:26" hidden="1">
      <c r="A780" s="4"/>
      <c r="B780" s="4"/>
      <c r="C780" s="5"/>
      <c r="D780" s="6"/>
      <c r="E780" s="6"/>
      <c r="F780" s="6"/>
      <c r="G780" s="6"/>
      <c r="H780" s="6"/>
      <c r="I780" s="6"/>
      <c r="J780" s="6"/>
      <c r="K780" s="8"/>
      <c r="L780" s="8"/>
      <c r="M780" s="6"/>
      <c r="N780" s="9"/>
      <c r="O780" s="10"/>
      <c r="P780" s="22"/>
      <c r="Q780" s="20"/>
      <c r="R780" s="20"/>
      <c r="S780" s="20" t="s">
        <v>1140</v>
      </c>
      <c r="T780" s="21" t="str">
        <f t="shared" si="115"/>
        <v>DUPA 16 ATP PEKAT 3.2</v>
      </c>
      <c r="U780" s="17">
        <v>0.54800000000000004</v>
      </c>
      <c r="V780" s="62">
        <f t="shared" si="114"/>
        <v>82.2</v>
      </c>
      <c r="W780" s="20"/>
      <c r="X780" s="20"/>
      <c r="Y780" s="20" t="str">
        <f t="shared" si="116"/>
        <v>KG</v>
      </c>
    </row>
    <row r="781" spans="1:26" hidden="1">
      <c r="A781" s="4"/>
      <c r="B781" s="4"/>
      <c r="C781" s="5"/>
      <c r="D781" s="6"/>
      <c r="E781" s="6"/>
      <c r="F781" s="6"/>
      <c r="G781" s="6"/>
      <c r="H781" s="6"/>
      <c r="I781" s="6"/>
      <c r="J781" s="6"/>
      <c r="K781" s="8"/>
      <c r="L781" s="8"/>
      <c r="M781" s="6"/>
      <c r="N781" s="9"/>
      <c r="O781" s="10"/>
      <c r="P781" s="22"/>
      <c r="Q781" s="20"/>
      <c r="R781" s="20"/>
      <c r="S781" s="20" t="s">
        <v>3986</v>
      </c>
      <c r="T781" s="21" t="str">
        <f t="shared" si="115"/>
        <v>OP FULL AROMA  DW 108 D FULL A JEMPIRING</v>
      </c>
      <c r="U781" s="17">
        <v>3.5799999999999998E-2</v>
      </c>
      <c r="V781" s="62">
        <f t="shared" si="114"/>
        <v>5.37</v>
      </c>
      <c r="W781" s="20"/>
      <c r="X781" s="20"/>
      <c r="Y781" s="20" t="str">
        <f t="shared" si="116"/>
        <v>KG</v>
      </c>
    </row>
    <row r="782" spans="1:26" hidden="1">
      <c r="A782" s="4"/>
      <c r="B782" s="4"/>
      <c r="C782" s="5"/>
      <c r="D782" s="6"/>
      <c r="E782" s="6"/>
      <c r="F782" s="6"/>
      <c r="G782" s="6"/>
      <c r="H782" s="6"/>
      <c r="I782" s="6"/>
      <c r="J782" s="6"/>
      <c r="K782" s="8"/>
      <c r="L782" s="8"/>
      <c r="M782" s="6"/>
      <c r="N782" s="9"/>
      <c r="O782" s="10"/>
      <c r="P782" s="22"/>
      <c r="Q782" s="20"/>
      <c r="R782" s="20"/>
      <c r="S782" s="20" t="s">
        <v>5192</v>
      </c>
      <c r="T782" s="21" t="str">
        <f t="shared" si="115"/>
        <v>oplosan solfen</v>
      </c>
      <c r="U782" s="17">
        <v>0.1794</v>
      </c>
      <c r="V782" s="62">
        <f t="shared" si="114"/>
        <v>26.91</v>
      </c>
      <c r="W782" s="20"/>
      <c r="X782" s="20"/>
      <c r="Y782" s="20" t="str">
        <f t="shared" si="116"/>
        <v>KG</v>
      </c>
    </row>
    <row r="783" spans="1:26" hidden="1">
      <c r="A783" s="4"/>
      <c r="B783" s="4"/>
      <c r="C783" s="5"/>
      <c r="D783" s="6"/>
      <c r="E783" s="6"/>
      <c r="F783" s="6"/>
      <c r="G783" s="6"/>
      <c r="H783" s="6"/>
      <c r="I783" s="6"/>
      <c r="J783" s="6"/>
      <c r="K783" s="8"/>
      <c r="L783" s="8"/>
      <c r="M783" s="6"/>
      <c r="N783" s="9"/>
      <c r="O783" s="10"/>
      <c r="P783" s="22"/>
      <c r="Q783" s="20"/>
      <c r="R783" s="20"/>
      <c r="S783" s="20" t="s">
        <v>3697</v>
      </c>
      <c r="T783" s="21" t="str">
        <f t="shared" si="115"/>
        <v>ONGKOS CELUP GB  FULL AROMA</v>
      </c>
      <c r="U783" s="17">
        <v>1</v>
      </c>
      <c r="V783" s="62">
        <f t="shared" si="114"/>
        <v>150</v>
      </c>
      <c r="W783" s="20"/>
      <c r="X783" s="20"/>
      <c r="Y783" s="20" t="str">
        <f t="shared" si="116"/>
        <v>PCS</v>
      </c>
    </row>
    <row r="784" spans="1:26" hidden="1">
      <c r="A784" s="4"/>
      <c r="B784" s="4"/>
      <c r="C784" s="5"/>
      <c r="D784" s="6"/>
      <c r="E784" s="6"/>
      <c r="F784" s="6"/>
      <c r="G784" s="6"/>
      <c r="H784" s="6"/>
      <c r="I784" s="6"/>
      <c r="J784" s="6"/>
      <c r="K784" s="8"/>
      <c r="L784" s="8"/>
      <c r="M784" s="6"/>
      <c r="N784" s="9"/>
      <c r="O784" s="10"/>
      <c r="P784" s="22"/>
      <c r="Q784" s="20"/>
      <c r="R784" s="20"/>
      <c r="S784" s="20" t="s">
        <v>3791</v>
      </c>
      <c r="T784" s="21" t="str">
        <f t="shared" si="115"/>
        <v>ONGKOS KEMAS GB FULL AROMA</v>
      </c>
      <c r="U784" s="17">
        <v>1</v>
      </c>
      <c r="V784" s="62">
        <f t="shared" si="114"/>
        <v>150</v>
      </c>
      <c r="W784" s="20"/>
      <c r="X784" s="20"/>
      <c r="Y784" s="20" t="str">
        <f t="shared" si="116"/>
        <v>PCS</v>
      </c>
    </row>
    <row r="785" spans="1:26" hidden="1">
      <c r="A785" s="4"/>
      <c r="B785" s="4"/>
      <c r="C785" s="5"/>
      <c r="D785" s="6"/>
      <c r="E785" s="6"/>
      <c r="F785" s="6"/>
      <c r="G785" s="6"/>
      <c r="H785" s="6"/>
      <c r="I785" s="6"/>
      <c r="J785" s="6"/>
      <c r="K785" s="8"/>
      <c r="L785" s="8"/>
      <c r="M785" s="6"/>
      <c r="N785" s="9"/>
      <c r="O785" s="10"/>
      <c r="P785" s="22"/>
      <c r="Q785" s="20"/>
      <c r="R785" s="20"/>
      <c r="S785" s="20" t="s">
        <v>3898</v>
      </c>
      <c r="T785" s="21" t="str">
        <f t="shared" si="115"/>
        <v>ONGKOS TIMBANG GB FULL AROMA</v>
      </c>
      <c r="U785" s="17">
        <v>1</v>
      </c>
      <c r="V785" s="62">
        <f t="shared" si="114"/>
        <v>150</v>
      </c>
      <c r="W785" s="20"/>
      <c r="X785" s="20"/>
      <c r="Y785" s="20" t="str">
        <f t="shared" si="116"/>
        <v>PCS</v>
      </c>
    </row>
    <row r="786" spans="1:26">
      <c r="A786" s="4">
        <v>93</v>
      </c>
      <c r="B786" s="1" t="s">
        <v>1980</v>
      </c>
      <c r="C786" s="5" t="s">
        <v>80</v>
      </c>
      <c r="D786" s="6">
        <v>179</v>
      </c>
      <c r="E786" s="6">
        <f>D786/50</f>
        <v>3.58</v>
      </c>
      <c r="F786" s="6">
        <v>249</v>
      </c>
      <c r="G786" s="6">
        <v>1</v>
      </c>
      <c r="H786" s="6">
        <v>238</v>
      </c>
      <c r="I786" s="6">
        <v>1</v>
      </c>
      <c r="J786" s="6" t="s">
        <v>510</v>
      </c>
      <c r="K786" s="15">
        <f>L786</f>
        <v>150</v>
      </c>
      <c r="L786" s="15">
        <f>N786*Z786</f>
        <v>150</v>
      </c>
      <c r="M786" s="6" t="s">
        <v>510</v>
      </c>
      <c r="N786" s="9">
        <f>VLOOKUP(B786,tb_januari,9,FALSE)</f>
        <v>3</v>
      </c>
      <c r="O786" s="10" t="s">
        <v>506</v>
      </c>
      <c r="P786" s="22"/>
      <c r="Q786" s="20"/>
      <c r="R786" s="20"/>
      <c r="S786" s="20" t="s">
        <v>5019</v>
      </c>
      <c r="T786" s="21" t="str">
        <f t="shared" ref="T786:T949" si="117">VLOOKUP(S786,db_barang,2,FALSE)</f>
        <v>STIKER 108 D PANDAN HARUM 7 x 12</v>
      </c>
      <c r="U786" s="17">
        <v>1</v>
      </c>
      <c r="V786" s="62">
        <f>$K$786*U786</f>
        <v>150</v>
      </c>
      <c r="W786" s="20"/>
      <c r="X786" s="20"/>
      <c r="Y786" s="20" t="str">
        <f t="shared" ref="Y786:Y949" si="118">VLOOKUP(S786,db_barang,3,FALSE)</f>
        <v>PCS</v>
      </c>
      <c r="Z786" s="20">
        <v>50</v>
      </c>
    </row>
    <row r="787" spans="1:26" hidden="1">
      <c r="A787" s="4"/>
      <c r="B787" s="4"/>
      <c r="C787" s="5"/>
      <c r="D787" s="6"/>
      <c r="E787" s="6"/>
      <c r="F787" s="6"/>
      <c r="G787" s="6"/>
      <c r="H787" s="6"/>
      <c r="I787" s="6"/>
      <c r="J787" s="6"/>
      <c r="K787" s="8"/>
      <c r="L787" s="8"/>
      <c r="M787" s="6"/>
      <c r="N787" s="9"/>
      <c r="O787" s="10"/>
      <c r="P787" s="22"/>
      <c r="Q787" s="20"/>
      <c r="R787" s="20"/>
      <c r="S787" s="20" t="s">
        <v>611</v>
      </c>
      <c r="T787" s="21" t="str">
        <f t="shared" si="117"/>
        <v xml:space="preserve">ONGKARA BULAT </v>
      </c>
      <c r="U787" s="17">
        <v>1</v>
      </c>
      <c r="V787" s="62">
        <f t="shared" ref="V787:V796" si="119">$K$786*U787</f>
        <v>150</v>
      </c>
      <c r="W787" s="20"/>
      <c r="X787" s="20"/>
      <c r="Y787" s="20" t="str">
        <f t="shared" si="118"/>
        <v>PCS</v>
      </c>
    </row>
    <row r="788" spans="1:26" hidden="1">
      <c r="A788" s="4"/>
      <c r="B788" s="4"/>
      <c r="C788" s="5"/>
      <c r="D788" s="6"/>
      <c r="E788" s="6"/>
      <c r="F788" s="6"/>
      <c r="G788" s="6"/>
      <c r="H788" s="6"/>
      <c r="I788" s="6"/>
      <c r="J788" s="6"/>
      <c r="K788" s="8"/>
      <c r="L788" s="8"/>
      <c r="M788" s="6"/>
      <c r="N788" s="9"/>
      <c r="O788" s="10"/>
      <c r="P788" s="22"/>
      <c r="Q788" s="20"/>
      <c r="R788" s="20"/>
      <c r="S788" s="20" t="s">
        <v>988</v>
      </c>
      <c r="T788" s="21" t="str">
        <f t="shared" si="117"/>
        <v xml:space="preserve">ATP </v>
      </c>
      <c r="U788" s="17">
        <v>1</v>
      </c>
      <c r="V788" s="62">
        <f t="shared" si="119"/>
        <v>150</v>
      </c>
      <c r="W788" s="20"/>
      <c r="X788" s="20"/>
      <c r="Y788" s="20" t="str">
        <f t="shared" si="118"/>
        <v>PCS</v>
      </c>
    </row>
    <row r="789" spans="1:26" hidden="1">
      <c r="A789" s="4"/>
      <c r="B789" s="4"/>
      <c r="C789" s="5"/>
      <c r="D789" s="6"/>
      <c r="E789" s="6"/>
      <c r="F789" s="6"/>
      <c r="G789" s="6"/>
      <c r="H789" s="6"/>
      <c r="I789" s="6"/>
      <c r="J789" s="6"/>
      <c r="K789" s="8"/>
      <c r="L789" s="8"/>
      <c r="M789" s="6"/>
      <c r="N789" s="9"/>
      <c r="O789" s="10"/>
      <c r="P789" s="22"/>
      <c r="Q789" s="20"/>
      <c r="R789" s="20"/>
      <c r="S789" s="20" t="s">
        <v>613</v>
      </c>
      <c r="T789" s="21" t="str">
        <f t="shared" si="117"/>
        <v>SABUK ONG KECIL 2,5 X 30</v>
      </c>
      <c r="U789" s="17">
        <v>1</v>
      </c>
      <c r="V789" s="62">
        <f t="shared" si="119"/>
        <v>150</v>
      </c>
      <c r="W789" s="20"/>
      <c r="X789" s="20"/>
      <c r="Y789" s="20" t="str">
        <f t="shared" si="118"/>
        <v>PCS</v>
      </c>
    </row>
    <row r="790" spans="1:26" hidden="1">
      <c r="A790" s="4"/>
      <c r="B790" s="4"/>
      <c r="C790" s="5"/>
      <c r="D790" s="6"/>
      <c r="E790" s="6"/>
      <c r="F790" s="6"/>
      <c r="G790" s="6"/>
      <c r="H790" s="6"/>
      <c r="I790" s="6"/>
      <c r="J790" s="6"/>
      <c r="K790" s="8"/>
      <c r="L790" s="8"/>
      <c r="M790" s="6"/>
      <c r="N790" s="9"/>
      <c r="O790" s="10"/>
      <c r="P790" s="22"/>
      <c r="Q790" s="20"/>
      <c r="R790" s="20"/>
      <c r="S790" s="20" t="s">
        <v>1140</v>
      </c>
      <c r="T790" s="21" t="str">
        <f t="shared" si="117"/>
        <v>DUPA 16 ATP PEKAT 3.2</v>
      </c>
      <c r="U790" s="17">
        <v>0.54800000000000004</v>
      </c>
      <c r="V790" s="62">
        <f t="shared" si="119"/>
        <v>82.2</v>
      </c>
      <c r="W790" s="20"/>
      <c r="X790" s="20"/>
      <c r="Y790" s="20" t="str">
        <f t="shared" si="118"/>
        <v>KG</v>
      </c>
    </row>
    <row r="791" spans="1:26" hidden="1">
      <c r="A791" s="4"/>
      <c r="B791" s="4"/>
      <c r="C791" s="5"/>
      <c r="D791" s="6"/>
      <c r="E791" s="6"/>
      <c r="F791" s="6"/>
      <c r="G791" s="6"/>
      <c r="H791" s="6"/>
      <c r="I791" s="6"/>
      <c r="J791" s="6"/>
      <c r="K791" s="8"/>
      <c r="L791" s="8"/>
      <c r="M791" s="6"/>
      <c r="N791" s="9"/>
      <c r="O791" s="10"/>
      <c r="P791" s="22"/>
      <c r="Q791" s="20"/>
      <c r="R791" s="20"/>
      <c r="S791" s="20" t="s">
        <v>3988</v>
      </c>
      <c r="T791" s="21" t="str">
        <f t="shared" si="117"/>
        <v>OP FULL AROMA  DW 108 D FULL A PANDAN HARUM</v>
      </c>
      <c r="U791" s="17">
        <v>3.5799999999999998E-2</v>
      </c>
      <c r="V791" s="62">
        <f t="shared" si="119"/>
        <v>5.37</v>
      </c>
      <c r="W791" s="20"/>
      <c r="X791" s="20"/>
      <c r="Y791" s="20" t="str">
        <f t="shared" si="118"/>
        <v>KG</v>
      </c>
    </row>
    <row r="792" spans="1:26" hidden="1">
      <c r="A792" s="4"/>
      <c r="B792" s="4"/>
      <c r="C792" s="5"/>
      <c r="D792" s="6"/>
      <c r="E792" s="6"/>
      <c r="F792" s="6"/>
      <c r="G792" s="6"/>
      <c r="H792" s="6"/>
      <c r="I792" s="6"/>
      <c r="J792" s="6"/>
      <c r="K792" s="8"/>
      <c r="L792" s="8"/>
      <c r="M792" s="6"/>
      <c r="N792" s="9"/>
      <c r="O792" s="10"/>
      <c r="P792" s="22"/>
      <c r="Q792" s="20"/>
      <c r="R792" s="20"/>
      <c r="S792" s="20" t="s">
        <v>5192</v>
      </c>
      <c r="T792" s="21" t="str">
        <f t="shared" si="117"/>
        <v>oplosan solfen</v>
      </c>
      <c r="U792" s="17">
        <v>0.1794</v>
      </c>
      <c r="V792" s="62">
        <f t="shared" si="119"/>
        <v>26.91</v>
      </c>
      <c r="W792" s="20"/>
      <c r="X792" s="20"/>
      <c r="Y792" s="20" t="str">
        <f t="shared" si="118"/>
        <v>KG</v>
      </c>
    </row>
    <row r="793" spans="1:26" hidden="1">
      <c r="A793" s="4"/>
      <c r="B793" s="4"/>
      <c r="C793" s="5"/>
      <c r="D793" s="6"/>
      <c r="E793" s="6"/>
      <c r="F793" s="6"/>
      <c r="G793" s="6"/>
      <c r="H793" s="6"/>
      <c r="I793" s="6"/>
      <c r="J793" s="6"/>
      <c r="K793" s="8"/>
      <c r="L793" s="8"/>
      <c r="M793" s="6"/>
      <c r="N793" s="9"/>
      <c r="O793" s="10"/>
      <c r="P793" s="22"/>
      <c r="Q793" s="20"/>
      <c r="R793" s="20"/>
      <c r="S793" s="20" t="s">
        <v>3697</v>
      </c>
      <c r="T793" s="21" t="str">
        <f t="shared" si="117"/>
        <v>ONGKOS CELUP GB  FULL AROMA</v>
      </c>
      <c r="U793" s="17">
        <v>1</v>
      </c>
      <c r="V793" s="62">
        <f t="shared" si="119"/>
        <v>150</v>
      </c>
      <c r="W793" s="20"/>
      <c r="X793" s="20"/>
      <c r="Y793" s="20" t="str">
        <f t="shared" si="118"/>
        <v>PCS</v>
      </c>
    </row>
    <row r="794" spans="1:26" hidden="1">
      <c r="A794" s="4"/>
      <c r="B794" s="4"/>
      <c r="C794" s="5"/>
      <c r="D794" s="6"/>
      <c r="E794" s="6"/>
      <c r="F794" s="6"/>
      <c r="G794" s="6"/>
      <c r="H794" s="6"/>
      <c r="I794" s="6"/>
      <c r="J794" s="6"/>
      <c r="K794" s="8"/>
      <c r="L794" s="8"/>
      <c r="M794" s="6"/>
      <c r="N794" s="9"/>
      <c r="O794" s="10"/>
      <c r="P794" s="22"/>
      <c r="Q794" s="20"/>
      <c r="R794" s="20"/>
      <c r="S794" s="20" t="s">
        <v>3791</v>
      </c>
      <c r="T794" s="21" t="str">
        <f t="shared" si="117"/>
        <v>ONGKOS KEMAS GB FULL AROMA</v>
      </c>
      <c r="U794" s="17">
        <v>1</v>
      </c>
      <c r="V794" s="62">
        <f t="shared" si="119"/>
        <v>150</v>
      </c>
      <c r="W794" s="20"/>
      <c r="X794" s="20"/>
      <c r="Y794" s="20" t="str">
        <f t="shared" si="118"/>
        <v>PCS</v>
      </c>
    </row>
    <row r="795" spans="1:26" hidden="1">
      <c r="A795" s="4"/>
      <c r="B795" s="4"/>
      <c r="C795" s="5"/>
      <c r="D795" s="6"/>
      <c r="E795" s="6"/>
      <c r="F795" s="6"/>
      <c r="G795" s="6"/>
      <c r="H795" s="6"/>
      <c r="I795" s="6"/>
      <c r="J795" s="6"/>
      <c r="K795" s="8"/>
      <c r="L795" s="8"/>
      <c r="M795" s="6"/>
      <c r="N795" s="9"/>
      <c r="O795" s="10"/>
      <c r="P795" s="22"/>
      <c r="Q795" s="20"/>
      <c r="R795" s="20"/>
      <c r="S795" s="20" t="s">
        <v>3898</v>
      </c>
      <c r="T795" s="21" t="str">
        <f t="shared" si="117"/>
        <v>ONGKOS TIMBANG GB FULL AROMA</v>
      </c>
      <c r="U795" s="17">
        <v>1</v>
      </c>
      <c r="V795" s="62">
        <f t="shared" si="119"/>
        <v>150</v>
      </c>
      <c r="W795" s="20"/>
      <c r="X795" s="20"/>
      <c r="Y795" s="20" t="str">
        <f t="shared" si="118"/>
        <v>PCS</v>
      </c>
    </row>
    <row r="796" spans="1:26" hidden="1">
      <c r="A796" s="4"/>
      <c r="B796" s="4"/>
      <c r="C796" s="5"/>
      <c r="D796" s="6"/>
      <c r="E796" s="6"/>
      <c r="F796" s="6"/>
      <c r="G796" s="6"/>
      <c r="H796" s="6"/>
      <c r="I796" s="6"/>
      <c r="J796" s="6"/>
      <c r="K796" s="8"/>
      <c r="L796" s="8"/>
      <c r="M796" s="6"/>
      <c r="N796" s="9"/>
      <c r="O796" s="10"/>
      <c r="P796" s="22"/>
      <c r="Q796" s="20"/>
      <c r="R796" s="20"/>
      <c r="S796" s="20" t="s">
        <v>4375</v>
      </c>
      <c r="T796" s="21" t="str">
        <f t="shared" si="117"/>
        <v>PLASTIK 18 X 35</v>
      </c>
      <c r="U796" s="17">
        <v>1</v>
      </c>
      <c r="V796" s="62">
        <f t="shared" si="119"/>
        <v>150</v>
      </c>
      <c r="W796" s="20"/>
      <c r="X796" s="20"/>
      <c r="Y796" s="20" t="str">
        <f t="shared" si="118"/>
        <v>PCS</v>
      </c>
    </row>
    <row r="797" spans="1:26">
      <c r="A797" s="4">
        <v>94</v>
      </c>
      <c r="B797" s="20" t="s">
        <v>1982</v>
      </c>
      <c r="C797" s="5" t="s">
        <v>81</v>
      </c>
      <c r="D797" s="6">
        <v>206</v>
      </c>
      <c r="E797" s="6">
        <f>D797/50</f>
        <v>4.12</v>
      </c>
      <c r="F797" s="6">
        <v>262</v>
      </c>
      <c r="G797" s="6">
        <v>1</v>
      </c>
      <c r="H797" s="6">
        <v>274</v>
      </c>
      <c r="I797" s="6">
        <v>1</v>
      </c>
      <c r="J797" s="6" t="s">
        <v>510</v>
      </c>
      <c r="K797" s="15">
        <f>L797</f>
        <v>250</v>
      </c>
      <c r="L797" s="15">
        <f>N797*Z797</f>
        <v>250</v>
      </c>
      <c r="M797" s="6" t="s">
        <v>510</v>
      </c>
      <c r="N797" s="9">
        <f>VLOOKUP(B797,tb_januari,9,FALSE)</f>
        <v>5</v>
      </c>
      <c r="O797" s="10" t="s">
        <v>506</v>
      </c>
      <c r="P797" s="22"/>
      <c r="Q797" s="20"/>
      <c r="R797" s="20"/>
      <c r="S797" s="20" t="s">
        <v>4987</v>
      </c>
      <c r="T797" s="21" t="str">
        <f t="shared" si="117"/>
        <v>STIKER 108 D 1000 BUNGA 7 x 12</v>
      </c>
      <c r="U797" s="17">
        <v>1</v>
      </c>
      <c r="V797" s="62">
        <f>$K$797*U797</f>
        <v>250</v>
      </c>
      <c r="W797" s="20"/>
      <c r="X797" s="20"/>
      <c r="Y797" s="20" t="str">
        <f t="shared" si="118"/>
        <v>PCS</v>
      </c>
      <c r="Z797" s="20">
        <v>50</v>
      </c>
    </row>
    <row r="798" spans="1:26" hidden="1">
      <c r="A798" s="4"/>
      <c r="B798" s="4"/>
      <c r="C798" s="5"/>
      <c r="D798" s="6"/>
      <c r="E798" s="6"/>
      <c r="F798" s="6"/>
      <c r="G798" s="6"/>
      <c r="H798" s="6"/>
      <c r="I798" s="6"/>
      <c r="J798" s="6"/>
      <c r="K798" s="8"/>
      <c r="L798" s="8"/>
      <c r="M798" s="6"/>
      <c r="N798" s="9"/>
      <c r="O798" s="10"/>
      <c r="P798" s="22"/>
      <c r="Q798" s="20"/>
      <c r="R798" s="20"/>
      <c r="S798" s="20" t="s">
        <v>4375</v>
      </c>
      <c r="T798" s="21" t="str">
        <f t="shared" si="117"/>
        <v>PLASTIK 18 X 35</v>
      </c>
      <c r="U798" s="17">
        <v>1</v>
      </c>
      <c r="V798" s="62">
        <f t="shared" ref="V798:V807" si="120">$K$797*U798</f>
        <v>250</v>
      </c>
      <c r="W798" s="20"/>
      <c r="X798" s="20"/>
      <c r="Y798" s="20" t="str">
        <f t="shared" si="118"/>
        <v>PCS</v>
      </c>
    </row>
    <row r="799" spans="1:26" hidden="1">
      <c r="A799" s="4"/>
      <c r="B799" s="4"/>
      <c r="C799" s="5"/>
      <c r="D799" s="6"/>
      <c r="E799" s="6"/>
      <c r="F799" s="6"/>
      <c r="G799" s="6"/>
      <c r="H799" s="6"/>
      <c r="I799" s="6"/>
      <c r="J799" s="6"/>
      <c r="K799" s="8"/>
      <c r="L799" s="8"/>
      <c r="M799" s="6"/>
      <c r="N799" s="9"/>
      <c r="O799" s="10"/>
      <c r="P799" s="22"/>
      <c r="Q799" s="20"/>
      <c r="R799" s="20"/>
      <c r="S799" s="20" t="s">
        <v>611</v>
      </c>
      <c r="T799" s="21" t="str">
        <f t="shared" si="117"/>
        <v xml:space="preserve">ONGKARA BULAT </v>
      </c>
      <c r="U799" s="17">
        <v>1</v>
      </c>
      <c r="V799" s="62">
        <f t="shared" si="120"/>
        <v>250</v>
      </c>
      <c r="W799" s="20"/>
      <c r="X799" s="20"/>
      <c r="Y799" s="20" t="str">
        <f t="shared" si="118"/>
        <v>PCS</v>
      </c>
    </row>
    <row r="800" spans="1:26" hidden="1">
      <c r="A800" s="4"/>
      <c r="B800" s="4"/>
      <c r="C800" s="5"/>
      <c r="D800" s="6"/>
      <c r="E800" s="6"/>
      <c r="F800" s="6"/>
      <c r="G800" s="6"/>
      <c r="H800" s="6"/>
      <c r="I800" s="6"/>
      <c r="J800" s="6"/>
      <c r="K800" s="8"/>
      <c r="L800" s="8"/>
      <c r="M800" s="6"/>
      <c r="N800" s="9"/>
      <c r="O800" s="10"/>
      <c r="P800" s="22"/>
      <c r="Q800" s="20"/>
      <c r="R800" s="20"/>
      <c r="S800" s="20" t="s">
        <v>988</v>
      </c>
      <c r="T800" s="21" t="str">
        <f t="shared" si="117"/>
        <v xml:space="preserve">ATP </v>
      </c>
      <c r="U800" s="17">
        <v>1</v>
      </c>
      <c r="V800" s="62">
        <f t="shared" si="120"/>
        <v>250</v>
      </c>
      <c r="W800" s="20"/>
      <c r="X800" s="20"/>
      <c r="Y800" s="20" t="str">
        <f t="shared" si="118"/>
        <v>PCS</v>
      </c>
    </row>
    <row r="801" spans="1:26" hidden="1">
      <c r="A801" s="4"/>
      <c r="B801" s="4"/>
      <c r="C801" s="5"/>
      <c r="D801" s="6"/>
      <c r="E801" s="6"/>
      <c r="F801" s="6"/>
      <c r="G801" s="6"/>
      <c r="H801" s="6"/>
      <c r="I801" s="6"/>
      <c r="J801" s="6"/>
      <c r="K801" s="8"/>
      <c r="L801" s="8"/>
      <c r="M801" s="6"/>
      <c r="N801" s="9"/>
      <c r="O801" s="10"/>
      <c r="P801" s="22"/>
      <c r="Q801" s="20"/>
      <c r="R801" s="20"/>
      <c r="S801" s="20" t="s">
        <v>613</v>
      </c>
      <c r="T801" s="21" t="str">
        <f t="shared" si="117"/>
        <v>SABUK ONG KECIL 2,5 X 30</v>
      </c>
      <c r="U801" s="17">
        <v>1</v>
      </c>
      <c r="V801" s="62">
        <f t="shared" si="120"/>
        <v>250</v>
      </c>
      <c r="W801" s="20"/>
      <c r="X801" s="20"/>
      <c r="Y801" s="20" t="str">
        <f t="shared" si="118"/>
        <v>PCS</v>
      </c>
    </row>
    <row r="802" spans="1:26" hidden="1">
      <c r="A802" s="4"/>
      <c r="B802" s="4"/>
      <c r="C802" s="5"/>
      <c r="D802" s="6"/>
      <c r="E802" s="6"/>
      <c r="F802" s="6"/>
      <c r="G802" s="6"/>
      <c r="H802" s="6"/>
      <c r="I802" s="6"/>
      <c r="J802" s="6"/>
      <c r="K802" s="8"/>
      <c r="L802" s="8"/>
      <c r="M802" s="6"/>
      <c r="N802" s="9"/>
      <c r="O802" s="10"/>
      <c r="P802" s="22"/>
      <c r="Q802" s="20"/>
      <c r="R802" s="20"/>
      <c r="S802" s="20" t="s">
        <v>1140</v>
      </c>
      <c r="T802" s="21" t="str">
        <f t="shared" si="117"/>
        <v>DUPA 16 ATP PEKAT 3.2</v>
      </c>
      <c r="U802" s="17">
        <v>0.54800000000000004</v>
      </c>
      <c r="V802" s="62">
        <f t="shared" si="120"/>
        <v>137</v>
      </c>
      <c r="W802" s="20"/>
      <c r="X802" s="20"/>
      <c r="Y802" s="20" t="str">
        <f t="shared" si="118"/>
        <v>KG</v>
      </c>
    </row>
    <row r="803" spans="1:26" hidden="1">
      <c r="A803" s="4"/>
      <c r="B803" s="4"/>
      <c r="C803" s="5"/>
      <c r="D803" s="6"/>
      <c r="E803" s="6"/>
      <c r="F803" s="6"/>
      <c r="G803" s="6"/>
      <c r="H803" s="6"/>
      <c r="I803" s="6"/>
      <c r="J803" s="6"/>
      <c r="K803" s="8"/>
      <c r="L803" s="8"/>
      <c r="M803" s="6"/>
      <c r="N803" s="9"/>
      <c r="O803" s="10"/>
      <c r="P803" s="22"/>
      <c r="Q803" s="20"/>
      <c r="R803" s="20"/>
      <c r="S803" s="20" t="s">
        <v>3978</v>
      </c>
      <c r="T803" s="21" t="str">
        <f t="shared" si="117"/>
        <v>OP FULL AROMA  DW 108 D FULL A 1000 BUNGA</v>
      </c>
      <c r="U803" s="17">
        <v>3.5799999999999998E-2</v>
      </c>
      <c r="V803" s="62">
        <f t="shared" si="120"/>
        <v>8.9499999999999993</v>
      </c>
      <c r="W803" s="20"/>
      <c r="X803" s="20"/>
      <c r="Y803" s="20" t="str">
        <f t="shared" si="118"/>
        <v>KG</v>
      </c>
    </row>
    <row r="804" spans="1:26" hidden="1">
      <c r="A804" s="4"/>
      <c r="B804" s="4"/>
      <c r="C804" s="5"/>
      <c r="D804" s="6"/>
      <c r="E804" s="6"/>
      <c r="F804" s="6"/>
      <c r="G804" s="6"/>
      <c r="H804" s="6"/>
      <c r="I804" s="6"/>
      <c r="J804" s="6"/>
      <c r="K804" s="8"/>
      <c r="L804" s="8"/>
      <c r="M804" s="6"/>
      <c r="N804" s="9"/>
      <c r="O804" s="10"/>
      <c r="P804" s="22"/>
      <c r="Q804" s="20"/>
      <c r="R804" s="20"/>
      <c r="S804" s="20" t="s">
        <v>5192</v>
      </c>
      <c r="T804" s="21" t="str">
        <f t="shared" si="117"/>
        <v>oplosan solfen</v>
      </c>
      <c r="U804" s="17">
        <v>0.1794</v>
      </c>
      <c r="V804" s="62">
        <f t="shared" si="120"/>
        <v>44.85</v>
      </c>
      <c r="W804" s="20"/>
      <c r="X804" s="20"/>
      <c r="Y804" s="20" t="str">
        <f t="shared" si="118"/>
        <v>KG</v>
      </c>
    </row>
    <row r="805" spans="1:26" hidden="1">
      <c r="A805" s="4"/>
      <c r="B805" s="4"/>
      <c r="C805" s="5"/>
      <c r="D805" s="6"/>
      <c r="E805" s="6"/>
      <c r="F805" s="6"/>
      <c r="G805" s="6"/>
      <c r="H805" s="6"/>
      <c r="I805" s="6"/>
      <c r="J805" s="6"/>
      <c r="K805" s="8"/>
      <c r="L805" s="8"/>
      <c r="M805" s="6"/>
      <c r="N805" s="9"/>
      <c r="O805" s="10"/>
      <c r="P805" s="22"/>
      <c r="Q805" s="20"/>
      <c r="R805" s="20"/>
      <c r="S805" s="20" t="s">
        <v>3697</v>
      </c>
      <c r="T805" s="21" t="str">
        <f t="shared" si="117"/>
        <v>ONGKOS CELUP GB  FULL AROMA</v>
      </c>
      <c r="U805" s="17">
        <v>1</v>
      </c>
      <c r="V805" s="62">
        <f t="shared" si="120"/>
        <v>250</v>
      </c>
      <c r="W805" s="20"/>
      <c r="X805" s="20"/>
      <c r="Y805" s="20" t="str">
        <f t="shared" si="118"/>
        <v>PCS</v>
      </c>
    </row>
    <row r="806" spans="1:26" hidden="1">
      <c r="A806" s="4"/>
      <c r="B806" s="4"/>
      <c r="C806" s="5"/>
      <c r="D806" s="6"/>
      <c r="E806" s="6"/>
      <c r="F806" s="6"/>
      <c r="G806" s="6"/>
      <c r="H806" s="6"/>
      <c r="I806" s="6"/>
      <c r="J806" s="6"/>
      <c r="K806" s="8"/>
      <c r="L806" s="8"/>
      <c r="M806" s="6"/>
      <c r="N806" s="9"/>
      <c r="O806" s="10"/>
      <c r="P806" s="22"/>
      <c r="Q806" s="20"/>
      <c r="R806" s="20"/>
      <c r="S806" s="20" t="s">
        <v>3791</v>
      </c>
      <c r="T806" s="21" t="str">
        <f t="shared" si="117"/>
        <v>ONGKOS KEMAS GB FULL AROMA</v>
      </c>
      <c r="U806" s="17">
        <v>1</v>
      </c>
      <c r="V806" s="62">
        <f t="shared" si="120"/>
        <v>250</v>
      </c>
      <c r="W806" s="20"/>
      <c r="X806" s="20"/>
      <c r="Y806" s="20" t="str">
        <f t="shared" si="118"/>
        <v>PCS</v>
      </c>
    </row>
    <row r="807" spans="1:26" hidden="1">
      <c r="A807" s="4"/>
      <c r="B807" s="4"/>
      <c r="C807" s="5"/>
      <c r="D807" s="6"/>
      <c r="E807" s="6"/>
      <c r="F807" s="6"/>
      <c r="G807" s="6"/>
      <c r="H807" s="6"/>
      <c r="I807" s="6"/>
      <c r="J807" s="6"/>
      <c r="K807" s="8"/>
      <c r="L807" s="8"/>
      <c r="M807" s="6"/>
      <c r="N807" s="9"/>
      <c r="O807" s="10"/>
      <c r="P807" s="22"/>
      <c r="Q807" s="20"/>
      <c r="R807" s="20"/>
      <c r="S807" s="20" t="s">
        <v>3898</v>
      </c>
      <c r="T807" s="21" t="str">
        <f t="shared" si="117"/>
        <v>ONGKOS TIMBANG GB FULL AROMA</v>
      </c>
      <c r="U807" s="17">
        <v>1</v>
      </c>
      <c r="V807" s="62">
        <f t="shared" si="120"/>
        <v>250</v>
      </c>
      <c r="W807" s="20"/>
      <c r="X807" s="20"/>
      <c r="Y807" s="20" t="str">
        <f t="shared" si="118"/>
        <v>PCS</v>
      </c>
    </row>
    <row r="808" spans="1:26">
      <c r="A808" s="4">
        <v>95</v>
      </c>
      <c r="B808" s="20" t="s">
        <v>2152</v>
      </c>
      <c r="C808" s="5" t="s">
        <v>159</v>
      </c>
      <c r="D808" s="6">
        <v>106</v>
      </c>
      <c r="E808" s="6">
        <v>2.9444444444444402</v>
      </c>
      <c r="F808" s="6">
        <v>169</v>
      </c>
      <c r="G808" s="6">
        <v>1</v>
      </c>
      <c r="H808" s="6">
        <v>145</v>
      </c>
      <c r="I808" s="6"/>
      <c r="J808" s="6" t="s">
        <v>510</v>
      </c>
      <c r="K808" s="15">
        <f>L808</f>
        <v>250</v>
      </c>
      <c r="L808" s="15">
        <f>N808*Z808</f>
        <v>250</v>
      </c>
      <c r="M808" s="6" t="s">
        <v>510</v>
      </c>
      <c r="N808" s="9">
        <f>VLOOKUP(B808,tb_januari,9,FALSE)</f>
        <v>5</v>
      </c>
      <c r="O808" s="10" t="s">
        <v>506</v>
      </c>
      <c r="P808" s="22" t="e">
        <f>0.81*K855:K864</f>
        <v>#VALUE!</v>
      </c>
      <c r="Q808" s="20" t="s">
        <v>543</v>
      </c>
      <c r="R808" s="20" t="s">
        <v>519</v>
      </c>
      <c r="S808" s="20" t="s">
        <v>5025</v>
      </c>
      <c r="T808" s="21" t="str">
        <f t="shared" si="117"/>
        <v>STIKER 108 D SM 7 x 12</v>
      </c>
      <c r="U808" s="17">
        <v>1</v>
      </c>
      <c r="V808" s="62">
        <f>$K$808*U808</f>
        <v>250</v>
      </c>
      <c r="W808" s="20" t="s">
        <v>524</v>
      </c>
      <c r="X808" s="20"/>
      <c r="Y808" s="20" t="str">
        <f t="shared" si="118"/>
        <v>PCS</v>
      </c>
      <c r="Z808" s="20">
        <v>50</v>
      </c>
    </row>
    <row r="809" spans="1:26" hidden="1">
      <c r="A809" s="4"/>
      <c r="B809" s="4"/>
      <c r="C809" s="5"/>
      <c r="D809" s="6"/>
      <c r="E809" s="6"/>
      <c r="F809" s="6"/>
      <c r="G809" s="6"/>
      <c r="H809" s="6"/>
      <c r="I809" s="6"/>
      <c r="J809" s="6"/>
      <c r="K809" s="8"/>
      <c r="L809" s="8"/>
      <c r="M809" s="6"/>
      <c r="N809" s="9"/>
      <c r="O809" s="10"/>
      <c r="P809" s="22"/>
      <c r="Q809" s="20"/>
      <c r="R809" s="20"/>
      <c r="S809" s="20" t="s">
        <v>4375</v>
      </c>
      <c r="T809" s="21" t="str">
        <f t="shared" si="117"/>
        <v>PLASTIK 18 X 35</v>
      </c>
      <c r="U809" s="17">
        <v>1</v>
      </c>
      <c r="V809" s="62">
        <f t="shared" ref="V809:V818" si="121">$K$808*U809</f>
        <v>250</v>
      </c>
      <c r="W809" s="20"/>
      <c r="X809" s="20"/>
      <c r="Y809" s="20" t="str">
        <f t="shared" si="118"/>
        <v>PCS</v>
      </c>
    </row>
    <row r="810" spans="1:26" hidden="1">
      <c r="A810" s="4"/>
      <c r="B810" s="4"/>
      <c r="C810" s="5"/>
      <c r="D810" s="6"/>
      <c r="E810" s="6"/>
      <c r="F810" s="6"/>
      <c r="G810" s="6"/>
      <c r="H810" s="6"/>
      <c r="I810" s="6"/>
      <c r="J810" s="6"/>
      <c r="K810" s="8"/>
      <c r="L810" s="8"/>
      <c r="M810" s="6"/>
      <c r="N810" s="9"/>
      <c r="O810" s="10"/>
      <c r="P810" s="22"/>
      <c r="Q810" s="20"/>
      <c r="R810" s="20"/>
      <c r="S810" s="20" t="s">
        <v>611</v>
      </c>
      <c r="T810" s="21" t="str">
        <f t="shared" si="117"/>
        <v xml:space="preserve">ONGKARA BULAT </v>
      </c>
      <c r="U810" s="17">
        <v>1</v>
      </c>
      <c r="V810" s="62">
        <f t="shared" si="121"/>
        <v>250</v>
      </c>
      <c r="W810" s="20"/>
      <c r="X810" s="20"/>
      <c r="Y810" s="20" t="str">
        <f t="shared" si="118"/>
        <v>PCS</v>
      </c>
    </row>
    <row r="811" spans="1:26" hidden="1">
      <c r="A811" s="4"/>
      <c r="B811" s="4"/>
      <c r="C811" s="5"/>
      <c r="D811" s="6"/>
      <c r="E811" s="6"/>
      <c r="F811" s="6"/>
      <c r="G811" s="6"/>
      <c r="H811" s="6"/>
      <c r="I811" s="6"/>
      <c r="J811" s="6"/>
      <c r="K811" s="8"/>
      <c r="L811" s="8"/>
      <c r="M811" s="6"/>
      <c r="N811" s="9"/>
      <c r="O811" s="10"/>
      <c r="P811" s="22"/>
      <c r="Q811" s="20"/>
      <c r="R811" s="20"/>
      <c r="S811" s="20" t="s">
        <v>988</v>
      </c>
      <c r="T811" s="21" t="str">
        <f t="shared" si="117"/>
        <v xml:space="preserve">ATP </v>
      </c>
      <c r="U811" s="17">
        <v>1</v>
      </c>
      <c r="V811" s="62">
        <f t="shared" si="121"/>
        <v>250</v>
      </c>
      <c r="W811" s="20"/>
      <c r="X811" s="20"/>
      <c r="Y811" s="20" t="str">
        <f t="shared" si="118"/>
        <v>PCS</v>
      </c>
    </row>
    <row r="812" spans="1:26" hidden="1">
      <c r="A812" s="4"/>
      <c r="B812" s="4"/>
      <c r="C812" s="5"/>
      <c r="D812" s="6"/>
      <c r="E812" s="6"/>
      <c r="F812" s="6"/>
      <c r="G812" s="6"/>
      <c r="H812" s="6"/>
      <c r="I812" s="6"/>
      <c r="J812" s="6"/>
      <c r="K812" s="8"/>
      <c r="L812" s="8"/>
      <c r="M812" s="6"/>
      <c r="N812" s="9"/>
      <c r="O812" s="10"/>
      <c r="P812" s="22"/>
      <c r="Q812" s="20"/>
      <c r="R812" s="20"/>
      <c r="S812" s="20" t="s">
        <v>613</v>
      </c>
      <c r="T812" s="21" t="str">
        <f t="shared" si="117"/>
        <v>SABUK ONG KECIL 2,5 X 30</v>
      </c>
      <c r="U812" s="17">
        <v>1</v>
      </c>
      <c r="V812" s="62">
        <f t="shared" si="121"/>
        <v>250</v>
      </c>
      <c r="W812" s="20"/>
      <c r="X812" s="20"/>
      <c r="Y812" s="20" t="str">
        <f t="shared" si="118"/>
        <v>PCS</v>
      </c>
    </row>
    <row r="813" spans="1:26" hidden="1">
      <c r="A813" s="4"/>
      <c r="B813" s="4"/>
      <c r="C813" s="5"/>
      <c r="D813" s="6"/>
      <c r="E813" s="6"/>
      <c r="F813" s="6"/>
      <c r="G813" s="6"/>
      <c r="H813" s="6"/>
      <c r="I813" s="6"/>
      <c r="J813" s="6"/>
      <c r="K813" s="8"/>
      <c r="L813" s="8"/>
      <c r="M813" s="6"/>
      <c r="N813" s="9"/>
      <c r="O813" s="10"/>
      <c r="P813" s="22"/>
      <c r="Q813" s="20"/>
      <c r="R813" s="20"/>
      <c r="S813" s="20" t="s">
        <v>1140</v>
      </c>
      <c r="T813" s="21" t="str">
        <f t="shared" si="117"/>
        <v>DUPA 16 ATP PEKAT 3.2</v>
      </c>
      <c r="U813" s="17">
        <v>0.54800000000000004</v>
      </c>
      <c r="V813" s="62">
        <f t="shared" si="121"/>
        <v>137</v>
      </c>
      <c r="W813" s="20"/>
      <c r="X813" s="20"/>
      <c r="Y813" s="20" t="str">
        <f t="shared" si="118"/>
        <v>KG</v>
      </c>
    </row>
    <row r="814" spans="1:26" hidden="1">
      <c r="A814" s="4"/>
      <c r="B814" s="4"/>
      <c r="C814" s="5"/>
      <c r="D814" s="6"/>
      <c r="E814" s="6"/>
      <c r="F814" s="6"/>
      <c r="G814" s="6"/>
      <c r="H814" s="6"/>
      <c r="I814" s="6"/>
      <c r="J814" s="6"/>
      <c r="K814" s="8"/>
      <c r="L814" s="8"/>
      <c r="M814" s="6"/>
      <c r="N814" s="9"/>
      <c r="O814" s="10"/>
      <c r="P814" s="22"/>
      <c r="Q814" s="20"/>
      <c r="R814" s="20"/>
      <c r="S814" s="20" t="s">
        <v>3990</v>
      </c>
      <c r="T814" s="21" t="str">
        <f t="shared" si="117"/>
        <v>OP FULL AROMA  DW 108 D FULL A SM</v>
      </c>
      <c r="U814" s="17">
        <v>3.5799999999999998E-2</v>
      </c>
      <c r="V814" s="62">
        <f t="shared" si="121"/>
        <v>8.9499999999999993</v>
      </c>
      <c r="W814" s="20"/>
      <c r="X814" s="20"/>
      <c r="Y814" s="20" t="str">
        <f t="shared" si="118"/>
        <v>KG</v>
      </c>
    </row>
    <row r="815" spans="1:26" hidden="1">
      <c r="A815" s="4"/>
      <c r="B815" s="4"/>
      <c r="C815" s="5"/>
      <c r="D815" s="6"/>
      <c r="E815" s="6"/>
      <c r="F815" s="6"/>
      <c r="G815" s="6"/>
      <c r="H815" s="6"/>
      <c r="I815" s="6"/>
      <c r="J815" s="6"/>
      <c r="K815" s="8"/>
      <c r="L815" s="8"/>
      <c r="M815" s="6"/>
      <c r="N815" s="9"/>
      <c r="O815" s="10"/>
      <c r="P815" s="22"/>
      <c r="Q815" s="20"/>
      <c r="R815" s="20"/>
      <c r="S815" s="20" t="s">
        <v>5192</v>
      </c>
      <c r="T815" s="21" t="str">
        <f t="shared" si="117"/>
        <v>oplosan solfen</v>
      </c>
      <c r="U815" s="17">
        <v>0.1794</v>
      </c>
      <c r="V815" s="62">
        <f t="shared" si="121"/>
        <v>44.85</v>
      </c>
      <c r="W815" s="20"/>
      <c r="X815" s="20"/>
      <c r="Y815" s="20" t="str">
        <f t="shared" si="118"/>
        <v>KG</v>
      </c>
    </row>
    <row r="816" spans="1:26" hidden="1">
      <c r="A816" s="4"/>
      <c r="B816" s="4"/>
      <c r="C816" s="5"/>
      <c r="D816" s="6"/>
      <c r="E816" s="6"/>
      <c r="F816" s="6"/>
      <c r="G816" s="6"/>
      <c r="H816" s="6"/>
      <c r="I816" s="6"/>
      <c r="J816" s="6"/>
      <c r="K816" s="8"/>
      <c r="L816" s="8"/>
      <c r="M816" s="6"/>
      <c r="N816" s="9"/>
      <c r="O816" s="10"/>
      <c r="P816" s="22"/>
      <c r="Q816" s="20"/>
      <c r="R816" s="20"/>
      <c r="S816" s="20" t="s">
        <v>3697</v>
      </c>
      <c r="T816" s="21" t="str">
        <f t="shared" si="117"/>
        <v>ONGKOS CELUP GB  FULL AROMA</v>
      </c>
      <c r="U816" s="17">
        <v>1</v>
      </c>
      <c r="V816" s="62">
        <f t="shared" si="121"/>
        <v>250</v>
      </c>
      <c r="W816" s="20"/>
      <c r="X816" s="20"/>
      <c r="Y816" s="20" t="str">
        <f t="shared" si="118"/>
        <v>PCS</v>
      </c>
    </row>
    <row r="817" spans="1:26" hidden="1">
      <c r="A817" s="4"/>
      <c r="B817" s="4"/>
      <c r="C817" s="5"/>
      <c r="D817" s="6"/>
      <c r="E817" s="6"/>
      <c r="F817" s="6"/>
      <c r="G817" s="6"/>
      <c r="H817" s="6"/>
      <c r="I817" s="6"/>
      <c r="J817" s="6"/>
      <c r="K817" s="8"/>
      <c r="L817" s="8"/>
      <c r="M817" s="6"/>
      <c r="N817" s="9"/>
      <c r="O817" s="10"/>
      <c r="P817" s="22"/>
      <c r="Q817" s="20"/>
      <c r="R817" s="20"/>
      <c r="S817" s="20" t="s">
        <v>3791</v>
      </c>
      <c r="T817" s="21" t="str">
        <f t="shared" si="117"/>
        <v>ONGKOS KEMAS GB FULL AROMA</v>
      </c>
      <c r="U817" s="17">
        <v>1</v>
      </c>
      <c r="V817" s="62">
        <f t="shared" si="121"/>
        <v>250</v>
      </c>
      <c r="W817" s="20"/>
      <c r="X817" s="20"/>
      <c r="Y817" s="20" t="str">
        <f t="shared" si="118"/>
        <v>PCS</v>
      </c>
    </row>
    <row r="818" spans="1:26" hidden="1">
      <c r="A818" s="4"/>
      <c r="B818" s="4"/>
      <c r="C818" s="5"/>
      <c r="D818" s="6"/>
      <c r="E818" s="6"/>
      <c r="F818" s="6"/>
      <c r="G818" s="6"/>
      <c r="H818" s="6"/>
      <c r="I818" s="6"/>
      <c r="J818" s="6"/>
      <c r="K818" s="8"/>
      <c r="L818" s="8"/>
      <c r="M818" s="6"/>
      <c r="N818" s="9"/>
      <c r="O818" s="10"/>
      <c r="P818" s="22"/>
      <c r="Q818" s="20"/>
      <c r="R818" s="20"/>
      <c r="S818" s="20" t="s">
        <v>3898</v>
      </c>
      <c r="T818" s="21" t="str">
        <f t="shared" si="117"/>
        <v>ONGKOS TIMBANG GB FULL AROMA</v>
      </c>
      <c r="U818" s="17">
        <v>1</v>
      </c>
      <c r="V818" s="62">
        <f t="shared" si="121"/>
        <v>250</v>
      </c>
      <c r="W818" s="20"/>
      <c r="X818" s="20"/>
      <c r="Y818" s="20" t="str">
        <f t="shared" si="118"/>
        <v>PCS</v>
      </c>
    </row>
    <row r="819" spans="1:26">
      <c r="A819" s="4">
        <v>96</v>
      </c>
      <c r="B819" s="20" t="s">
        <v>1983</v>
      </c>
      <c r="C819" s="5" t="s">
        <v>102</v>
      </c>
      <c r="D819" s="6">
        <v>3</v>
      </c>
      <c r="E819" s="6">
        <f>D819/36</f>
        <v>8.3333333333333329E-2</v>
      </c>
      <c r="F819" s="6">
        <v>6</v>
      </c>
      <c r="G819" s="6">
        <v>1</v>
      </c>
      <c r="H819" s="6"/>
      <c r="I819" s="6"/>
      <c r="J819" s="6" t="s">
        <v>510</v>
      </c>
      <c r="K819" s="15">
        <f>L819</f>
        <v>0</v>
      </c>
      <c r="L819" s="15">
        <f>N819*Z819</f>
        <v>0</v>
      </c>
      <c r="M819" s="6" t="s">
        <v>510</v>
      </c>
      <c r="N819" s="9">
        <f>VLOOKUP(B819,tb_januari,9,FALSE)</f>
        <v>0</v>
      </c>
      <c r="O819" s="10" t="s">
        <v>506</v>
      </c>
      <c r="P819" s="22" t="e">
        <f>0.63*K915:K977</f>
        <v>#VALUE!</v>
      </c>
      <c r="Q819" s="20" t="s">
        <v>551</v>
      </c>
      <c r="R819" s="20" t="s">
        <v>519</v>
      </c>
      <c r="S819" s="1" t="s">
        <v>1729</v>
      </c>
      <c r="T819" s="21" t="str">
        <f t="shared" si="117"/>
        <v>FLAYER DEWA 108 CEMPAKA 8 x 16</v>
      </c>
      <c r="U819" s="17">
        <v>1</v>
      </c>
      <c r="V819" s="62">
        <f>$K$819*U819</f>
        <v>0</v>
      </c>
      <c r="W819" s="20"/>
      <c r="X819" s="20"/>
      <c r="Y819" s="20" t="str">
        <f t="shared" si="118"/>
        <v>PCS</v>
      </c>
      <c r="Z819" s="20">
        <v>36</v>
      </c>
    </row>
    <row r="820" spans="1:26" hidden="1">
      <c r="A820" s="4"/>
      <c r="B820" s="20"/>
      <c r="C820" s="5"/>
      <c r="D820" s="6"/>
      <c r="E820" s="6"/>
      <c r="F820" s="6"/>
      <c r="G820" s="6"/>
      <c r="H820" s="6"/>
      <c r="I820" s="6"/>
      <c r="J820" s="6"/>
      <c r="K820" s="8"/>
      <c r="L820" s="8"/>
      <c r="M820" s="6"/>
      <c r="N820" s="9"/>
      <c r="O820" s="10"/>
      <c r="P820" s="22"/>
      <c r="Q820" s="20"/>
      <c r="R820" s="20"/>
      <c r="S820" s="1" t="s">
        <v>611</v>
      </c>
      <c r="T820" s="21" t="str">
        <f t="shared" si="117"/>
        <v xml:space="preserve">ONGKARA BULAT </v>
      </c>
      <c r="U820" s="17">
        <v>1</v>
      </c>
      <c r="V820" s="62">
        <f t="shared" ref="V820:V827" si="122">$K$819*U820</f>
        <v>0</v>
      </c>
      <c r="W820" s="20"/>
      <c r="X820" s="20"/>
      <c r="Y820" s="20" t="str">
        <f t="shared" si="118"/>
        <v>PCS</v>
      </c>
    </row>
    <row r="821" spans="1:26" hidden="1">
      <c r="A821" s="4"/>
      <c r="B821" s="20"/>
      <c r="C821" s="5"/>
      <c r="D821" s="6"/>
      <c r="E821" s="6"/>
      <c r="F821" s="6"/>
      <c r="G821" s="6"/>
      <c r="H821" s="6"/>
      <c r="I821" s="6"/>
      <c r="J821" s="6"/>
      <c r="K821" s="8"/>
      <c r="L821" s="8"/>
      <c r="M821" s="6"/>
      <c r="N821" s="9"/>
      <c r="O821" s="10"/>
      <c r="P821" s="22"/>
      <c r="Q821" s="20"/>
      <c r="R821" s="20"/>
      <c r="S821" s="1" t="s">
        <v>1152</v>
      </c>
      <c r="T821" s="21" t="str">
        <f t="shared" si="117"/>
        <v>DUPA 22 AP HIJAU 3.5</v>
      </c>
      <c r="U821" s="17">
        <v>0.81</v>
      </c>
      <c r="V821" s="62">
        <f t="shared" si="122"/>
        <v>0</v>
      </c>
      <c r="W821" s="20"/>
      <c r="X821" s="20"/>
      <c r="Y821" s="20" t="str">
        <f t="shared" si="118"/>
        <v>KG</v>
      </c>
    </row>
    <row r="822" spans="1:26" hidden="1">
      <c r="A822" s="4"/>
      <c r="B822" s="20"/>
      <c r="C822" s="5"/>
      <c r="D822" s="6"/>
      <c r="E822" s="6"/>
      <c r="F822" s="6"/>
      <c r="G822" s="6"/>
      <c r="H822" s="6"/>
      <c r="I822" s="6"/>
      <c r="J822" s="6"/>
      <c r="K822" s="8"/>
      <c r="L822" s="8"/>
      <c r="M822" s="6"/>
      <c r="N822" s="9"/>
      <c r="O822" s="10"/>
      <c r="P822" s="22"/>
      <c r="Q822" s="20"/>
      <c r="R822" s="20"/>
      <c r="S822" s="1" t="s">
        <v>613</v>
      </c>
      <c r="T822" s="21" t="str">
        <f t="shared" si="117"/>
        <v>SABUK ONG KECIL 2,5 X 30</v>
      </c>
      <c r="U822" s="17">
        <v>1</v>
      </c>
      <c r="V822" s="62">
        <f t="shared" si="122"/>
        <v>0</v>
      </c>
      <c r="W822" s="20"/>
      <c r="X822" s="20"/>
      <c r="Y822" s="20" t="str">
        <f t="shared" si="118"/>
        <v>PCS</v>
      </c>
    </row>
    <row r="823" spans="1:26" hidden="1">
      <c r="A823" s="4"/>
      <c r="B823" s="20"/>
      <c r="C823" s="5"/>
      <c r="D823" s="6"/>
      <c r="E823" s="6"/>
      <c r="F823" s="6"/>
      <c r="G823" s="6"/>
      <c r="H823" s="6"/>
      <c r="I823" s="6"/>
      <c r="J823" s="6"/>
      <c r="K823" s="8"/>
      <c r="L823" s="8"/>
      <c r="M823" s="6"/>
      <c r="N823" s="9"/>
      <c r="O823" s="10"/>
      <c r="P823" s="22"/>
      <c r="Q823" s="20"/>
      <c r="R823" s="20"/>
      <c r="S823" s="1" t="s">
        <v>614</v>
      </c>
      <c r="T823" s="21" t="str">
        <f t="shared" si="117"/>
        <v>PLASTIK 16 X 35</v>
      </c>
      <c r="U823" s="17">
        <v>1</v>
      </c>
      <c r="V823" s="62">
        <f t="shared" si="122"/>
        <v>0</v>
      </c>
      <c r="W823" s="20"/>
      <c r="X823" s="20"/>
      <c r="Y823" s="20" t="str">
        <f t="shared" si="118"/>
        <v>PCS</v>
      </c>
    </row>
    <row r="824" spans="1:26" hidden="1">
      <c r="A824" s="4"/>
      <c r="B824" s="20"/>
      <c r="C824" s="5"/>
      <c r="D824" s="6"/>
      <c r="E824" s="6"/>
      <c r="F824" s="6"/>
      <c r="G824" s="6"/>
      <c r="H824" s="6"/>
      <c r="I824" s="6"/>
      <c r="J824" s="6"/>
      <c r="K824" s="8"/>
      <c r="L824" s="8"/>
      <c r="M824" s="6"/>
      <c r="N824" s="9"/>
      <c r="O824" s="10"/>
      <c r="P824" s="22"/>
      <c r="Q824" s="20"/>
      <c r="R824" s="20"/>
      <c r="S824" s="1" t="s">
        <v>4158</v>
      </c>
      <c r="T824" s="21" t="str">
        <f t="shared" si="117"/>
        <v>OP NON FUL AROMA EK CEMPAKA</v>
      </c>
      <c r="U824" s="17">
        <v>1.3899999999999999E-2</v>
      </c>
      <c r="V824" s="62">
        <f t="shared" si="122"/>
        <v>0</v>
      </c>
      <c r="W824" s="20"/>
      <c r="X824" s="20"/>
      <c r="Y824" s="20" t="str">
        <f t="shared" si="118"/>
        <v>KG</v>
      </c>
    </row>
    <row r="825" spans="1:26" hidden="1">
      <c r="A825" s="4"/>
      <c r="B825" s="20"/>
      <c r="C825" s="5"/>
      <c r="D825" s="6"/>
      <c r="E825" s="6"/>
      <c r="F825" s="6"/>
      <c r="G825" s="6"/>
      <c r="H825" s="6"/>
      <c r="I825" s="6"/>
      <c r="J825" s="6"/>
      <c r="K825" s="8"/>
      <c r="L825" s="8"/>
      <c r="M825" s="6"/>
      <c r="N825" s="9"/>
      <c r="O825" s="10"/>
      <c r="P825" s="22"/>
      <c r="Q825" s="20"/>
      <c r="R825" s="20"/>
      <c r="S825" s="1" t="s">
        <v>616</v>
      </c>
      <c r="T825" s="21" t="str">
        <f t="shared" si="117"/>
        <v>ONGKOS CELUP GB DEWA</v>
      </c>
      <c r="U825" s="17">
        <v>1</v>
      </c>
      <c r="V825" s="62">
        <f t="shared" si="122"/>
        <v>0</v>
      </c>
      <c r="W825" s="20"/>
      <c r="X825" s="20"/>
      <c r="Y825" s="20" t="str">
        <f t="shared" si="118"/>
        <v>PCS</v>
      </c>
    </row>
    <row r="826" spans="1:26" hidden="1">
      <c r="A826" s="4"/>
      <c r="B826" s="20"/>
      <c r="C826" s="5"/>
      <c r="D826" s="6"/>
      <c r="E826" s="6"/>
      <c r="F826" s="6"/>
      <c r="G826" s="6"/>
      <c r="H826" s="6"/>
      <c r="I826" s="6"/>
      <c r="J826" s="6"/>
      <c r="K826" s="8"/>
      <c r="L826" s="8"/>
      <c r="M826" s="6"/>
      <c r="N826" s="9"/>
      <c r="O826" s="10"/>
      <c r="P826" s="22"/>
      <c r="Q826" s="20"/>
      <c r="R826" s="20"/>
      <c r="S826" s="1" t="s">
        <v>617</v>
      </c>
      <c r="T826" s="21" t="str">
        <f t="shared" si="117"/>
        <v>ONGKOS KEMAS GB DEWA</v>
      </c>
      <c r="U826" s="17">
        <v>1</v>
      </c>
      <c r="V826" s="62">
        <f t="shared" si="122"/>
        <v>0</v>
      </c>
      <c r="W826" s="20"/>
      <c r="X826" s="20"/>
      <c r="Y826" s="20" t="str">
        <f t="shared" si="118"/>
        <v>PCS</v>
      </c>
    </row>
    <row r="827" spans="1:26" hidden="1">
      <c r="A827" s="4"/>
      <c r="B827" s="20"/>
      <c r="C827" s="5"/>
      <c r="D827" s="6"/>
      <c r="E827" s="6"/>
      <c r="F827" s="6"/>
      <c r="G827" s="6"/>
      <c r="H827" s="6"/>
      <c r="I827" s="6"/>
      <c r="J827" s="6"/>
      <c r="K827" s="8"/>
      <c r="L827" s="8"/>
      <c r="M827" s="6"/>
      <c r="N827" s="9"/>
      <c r="O827" s="10"/>
      <c r="P827" s="22"/>
      <c r="Q827" s="20"/>
      <c r="R827" s="20"/>
      <c r="S827" s="1" t="s">
        <v>618</v>
      </c>
      <c r="T827" s="21" t="str">
        <f t="shared" si="117"/>
        <v>ONGKOS TIMBANG GB DEWA</v>
      </c>
      <c r="U827" s="17">
        <v>1</v>
      </c>
      <c r="V827" s="62">
        <f t="shared" si="122"/>
        <v>0</v>
      </c>
      <c r="W827" s="20"/>
      <c r="X827" s="20"/>
      <c r="Y827" s="20" t="str">
        <f t="shared" si="118"/>
        <v>PCS</v>
      </c>
    </row>
    <row r="828" spans="1:26">
      <c r="A828" s="4">
        <v>97</v>
      </c>
      <c r="B828" s="20" t="s">
        <v>1984</v>
      </c>
      <c r="C828" s="5" t="s">
        <v>103</v>
      </c>
      <c r="D828" s="6">
        <v>58</v>
      </c>
      <c r="E828" s="6">
        <f>D828/36</f>
        <v>1.6111111111111112</v>
      </c>
      <c r="F828" s="6">
        <v>176</v>
      </c>
      <c r="G828" s="6">
        <v>1</v>
      </c>
      <c r="H828" s="6"/>
      <c r="I828" s="6"/>
      <c r="J828" s="6" t="s">
        <v>510</v>
      </c>
      <c r="K828" s="15">
        <f>L828</f>
        <v>180</v>
      </c>
      <c r="L828" s="15">
        <f>N828*Z828</f>
        <v>180</v>
      </c>
      <c r="M828" s="6" t="s">
        <v>510</v>
      </c>
      <c r="N828" s="9">
        <f>VLOOKUP(B828,tb_januari,9,FALSE)</f>
        <v>5</v>
      </c>
      <c r="O828" s="10" t="s">
        <v>506</v>
      </c>
      <c r="P828" s="22" t="e">
        <f>0.63*K926:K986</f>
        <v>#VALUE!</v>
      </c>
      <c r="Q828" s="20" t="s">
        <v>552</v>
      </c>
      <c r="R828" s="20" t="s">
        <v>519</v>
      </c>
      <c r="S828" s="20" t="s">
        <v>1729</v>
      </c>
      <c r="T828" s="21" t="str">
        <f t="shared" si="117"/>
        <v>FLAYER DEWA 108 CEMPAKA 8 x 16</v>
      </c>
      <c r="U828" s="17">
        <v>1</v>
      </c>
      <c r="V828" s="62">
        <f>$K$828*U828</f>
        <v>180</v>
      </c>
      <c r="W828" s="20" t="s">
        <v>542</v>
      </c>
      <c r="X828" s="20"/>
      <c r="Y828" s="20" t="str">
        <f t="shared" si="118"/>
        <v>PCS</v>
      </c>
      <c r="Z828" s="20">
        <v>36</v>
      </c>
    </row>
    <row r="829" spans="1:26" hidden="1">
      <c r="A829" s="4"/>
      <c r="B829" s="4"/>
      <c r="C829" s="5"/>
      <c r="D829" s="6"/>
      <c r="E829" s="6"/>
      <c r="F829" s="6"/>
      <c r="G829" s="6"/>
      <c r="H829" s="6"/>
      <c r="I829" s="6"/>
      <c r="J829" s="6"/>
      <c r="K829" s="8"/>
      <c r="L829" s="8"/>
      <c r="M829" s="6"/>
      <c r="N829" s="9"/>
      <c r="O829" s="10"/>
      <c r="P829" s="22"/>
      <c r="Q829" s="20"/>
      <c r="R829" s="20"/>
      <c r="S829" s="20" t="s">
        <v>611</v>
      </c>
      <c r="T829" s="21" t="str">
        <f t="shared" si="117"/>
        <v xml:space="preserve">ONGKARA BULAT </v>
      </c>
      <c r="U829" s="17">
        <v>1</v>
      </c>
      <c r="V829" s="62">
        <f t="shared" ref="V829:V836" si="123">$K$828*U829</f>
        <v>180</v>
      </c>
      <c r="W829" s="20"/>
      <c r="X829" s="20"/>
      <c r="Y829" s="20" t="str">
        <f t="shared" si="118"/>
        <v>PCS</v>
      </c>
    </row>
    <row r="830" spans="1:26" hidden="1">
      <c r="A830" s="4"/>
      <c r="B830" s="4"/>
      <c r="C830" s="5"/>
      <c r="D830" s="6"/>
      <c r="E830" s="6"/>
      <c r="F830" s="6"/>
      <c r="G830" s="6"/>
      <c r="H830" s="6"/>
      <c r="I830" s="6"/>
      <c r="J830" s="6"/>
      <c r="K830" s="8"/>
      <c r="L830" s="8"/>
      <c r="M830" s="6"/>
      <c r="N830" s="9"/>
      <c r="O830" s="10"/>
      <c r="P830" s="22"/>
      <c r="Q830" s="20"/>
      <c r="R830" s="20"/>
      <c r="S830" s="20" t="s">
        <v>1156</v>
      </c>
      <c r="T830" s="21" t="str">
        <f t="shared" si="117"/>
        <v>DUPA 22 AP HITAM 3.5</v>
      </c>
      <c r="U830" s="17">
        <v>0.81</v>
      </c>
      <c r="V830" s="62">
        <f t="shared" si="123"/>
        <v>145.80000000000001</v>
      </c>
      <c r="W830" s="20"/>
      <c r="X830" s="20"/>
      <c r="Y830" s="20" t="str">
        <f t="shared" si="118"/>
        <v>KG</v>
      </c>
    </row>
    <row r="831" spans="1:26" hidden="1">
      <c r="A831" s="4"/>
      <c r="B831" s="4"/>
      <c r="C831" s="5"/>
      <c r="D831" s="6"/>
      <c r="E831" s="6"/>
      <c r="F831" s="6"/>
      <c r="G831" s="6"/>
      <c r="H831" s="6"/>
      <c r="I831" s="6"/>
      <c r="J831" s="6"/>
      <c r="K831" s="8"/>
      <c r="L831" s="8"/>
      <c r="M831" s="6"/>
      <c r="N831" s="9"/>
      <c r="O831" s="10"/>
      <c r="P831" s="22"/>
      <c r="Q831" s="20"/>
      <c r="R831" s="20"/>
      <c r="S831" s="20" t="s">
        <v>613</v>
      </c>
      <c r="T831" s="21" t="str">
        <f t="shared" si="117"/>
        <v>SABUK ONG KECIL 2,5 X 30</v>
      </c>
      <c r="U831" s="17">
        <v>1</v>
      </c>
      <c r="V831" s="62">
        <f t="shared" si="123"/>
        <v>180</v>
      </c>
      <c r="W831" s="20"/>
      <c r="X831" s="20"/>
      <c r="Y831" s="20" t="str">
        <f t="shared" si="118"/>
        <v>PCS</v>
      </c>
    </row>
    <row r="832" spans="1:26" hidden="1">
      <c r="A832" s="4"/>
      <c r="B832" s="4"/>
      <c r="C832" s="5"/>
      <c r="D832" s="6"/>
      <c r="E832" s="6"/>
      <c r="F832" s="6"/>
      <c r="G832" s="6"/>
      <c r="H832" s="6"/>
      <c r="I832" s="6"/>
      <c r="J832" s="6"/>
      <c r="K832" s="8"/>
      <c r="L832" s="8"/>
      <c r="M832" s="6"/>
      <c r="N832" s="9"/>
      <c r="O832" s="10"/>
      <c r="P832" s="22"/>
      <c r="Q832" s="20"/>
      <c r="R832" s="20"/>
      <c r="S832" s="20" t="s">
        <v>614</v>
      </c>
      <c r="T832" s="21" t="str">
        <f t="shared" si="117"/>
        <v>PLASTIK 16 X 35</v>
      </c>
      <c r="U832" s="17">
        <v>1</v>
      </c>
      <c r="V832" s="62">
        <f t="shared" si="123"/>
        <v>180</v>
      </c>
      <c r="W832" s="20"/>
      <c r="X832" s="20"/>
      <c r="Y832" s="20" t="str">
        <f t="shared" si="118"/>
        <v>PCS</v>
      </c>
    </row>
    <row r="833" spans="1:26" hidden="1">
      <c r="A833" s="4"/>
      <c r="B833" s="4"/>
      <c r="C833" s="5"/>
      <c r="D833" s="6"/>
      <c r="E833" s="6"/>
      <c r="F833" s="6"/>
      <c r="G833" s="6"/>
      <c r="H833" s="6"/>
      <c r="I833" s="6"/>
      <c r="J833" s="6"/>
      <c r="K833" s="8"/>
      <c r="L833" s="8"/>
      <c r="M833" s="6"/>
      <c r="N833" s="9"/>
      <c r="O833" s="10"/>
      <c r="P833" s="22"/>
      <c r="Q833" s="20"/>
      <c r="R833" s="20"/>
      <c r="S833" s="20" t="s">
        <v>4158</v>
      </c>
      <c r="T833" s="21" t="str">
        <f t="shared" si="117"/>
        <v>OP NON FUL AROMA EK CEMPAKA</v>
      </c>
      <c r="U833" s="17">
        <v>1.3899999999999999E-2</v>
      </c>
      <c r="V833" s="62">
        <f t="shared" si="123"/>
        <v>2.5019999999999998</v>
      </c>
      <c r="W833" s="20"/>
      <c r="X833" s="20"/>
      <c r="Y833" s="20" t="str">
        <f t="shared" si="118"/>
        <v>KG</v>
      </c>
    </row>
    <row r="834" spans="1:26" hidden="1">
      <c r="A834" s="4"/>
      <c r="B834" s="4"/>
      <c r="C834" s="5"/>
      <c r="D834" s="6"/>
      <c r="E834" s="6"/>
      <c r="F834" s="6"/>
      <c r="G834" s="6"/>
      <c r="H834" s="6"/>
      <c r="I834" s="6"/>
      <c r="J834" s="6"/>
      <c r="K834" s="8"/>
      <c r="L834" s="8"/>
      <c r="M834" s="6"/>
      <c r="N834" s="9"/>
      <c r="O834" s="10"/>
      <c r="P834" s="22"/>
      <c r="Q834" s="20"/>
      <c r="R834" s="20"/>
      <c r="S834" s="20" t="s">
        <v>616</v>
      </c>
      <c r="T834" s="21" t="str">
        <f t="shared" si="117"/>
        <v>ONGKOS CELUP GB DEWA</v>
      </c>
      <c r="U834" s="17">
        <v>1</v>
      </c>
      <c r="V834" s="62">
        <f t="shared" si="123"/>
        <v>180</v>
      </c>
      <c r="W834" s="20"/>
      <c r="X834" s="20"/>
      <c r="Y834" s="20" t="str">
        <f t="shared" si="118"/>
        <v>PCS</v>
      </c>
    </row>
    <row r="835" spans="1:26" hidden="1">
      <c r="A835" s="4"/>
      <c r="B835" s="4"/>
      <c r="C835" s="5"/>
      <c r="D835" s="6"/>
      <c r="E835" s="6"/>
      <c r="F835" s="6"/>
      <c r="G835" s="6"/>
      <c r="H835" s="6"/>
      <c r="I835" s="6"/>
      <c r="J835" s="6"/>
      <c r="K835" s="8"/>
      <c r="L835" s="8"/>
      <c r="M835" s="6"/>
      <c r="N835" s="9"/>
      <c r="O835" s="10"/>
      <c r="P835" s="22"/>
      <c r="Q835" s="20"/>
      <c r="R835" s="20"/>
      <c r="S835" s="20" t="s">
        <v>617</v>
      </c>
      <c r="T835" s="21" t="str">
        <f t="shared" si="117"/>
        <v>ONGKOS KEMAS GB DEWA</v>
      </c>
      <c r="U835" s="17">
        <v>1</v>
      </c>
      <c r="V835" s="62">
        <f t="shared" si="123"/>
        <v>180</v>
      </c>
      <c r="W835" s="20"/>
      <c r="X835" s="20"/>
      <c r="Y835" s="20" t="str">
        <f t="shared" si="118"/>
        <v>PCS</v>
      </c>
    </row>
    <row r="836" spans="1:26" hidden="1">
      <c r="A836" s="4"/>
      <c r="B836" s="4"/>
      <c r="C836" s="5"/>
      <c r="D836" s="6"/>
      <c r="E836" s="6"/>
      <c r="F836" s="6"/>
      <c r="G836" s="6"/>
      <c r="H836" s="6"/>
      <c r="I836" s="6"/>
      <c r="J836" s="6"/>
      <c r="K836" s="8"/>
      <c r="L836" s="8"/>
      <c r="M836" s="6"/>
      <c r="N836" s="9"/>
      <c r="O836" s="10"/>
      <c r="P836" s="22"/>
      <c r="Q836" s="20"/>
      <c r="R836" s="20"/>
      <c r="S836" s="20" t="s">
        <v>618</v>
      </c>
      <c r="T836" s="21" t="str">
        <f t="shared" si="117"/>
        <v>ONGKOS TIMBANG GB DEWA</v>
      </c>
      <c r="U836" s="17">
        <v>1</v>
      </c>
      <c r="V836" s="62">
        <f t="shared" si="123"/>
        <v>180</v>
      </c>
      <c r="W836" s="20"/>
      <c r="X836" s="20"/>
      <c r="Y836" s="20" t="str">
        <f t="shared" si="118"/>
        <v>PCS</v>
      </c>
    </row>
    <row r="837" spans="1:26">
      <c r="A837" s="4">
        <v>98</v>
      </c>
      <c r="B837" s="20" t="s">
        <v>1985</v>
      </c>
      <c r="C837" s="5" t="s">
        <v>104</v>
      </c>
      <c r="D837" s="6">
        <v>18</v>
      </c>
      <c r="E837" s="6">
        <f>D837/36</f>
        <v>0.5</v>
      </c>
      <c r="F837" s="6">
        <v>20</v>
      </c>
      <c r="G837" s="6">
        <v>1</v>
      </c>
      <c r="H837" s="6"/>
      <c r="I837" s="6"/>
      <c r="J837" s="6" t="s">
        <v>510</v>
      </c>
      <c r="K837" s="15">
        <f>L837</f>
        <v>0</v>
      </c>
      <c r="L837" s="15">
        <f>N837*Z837</f>
        <v>0</v>
      </c>
      <c r="M837" s="6" t="s">
        <v>510</v>
      </c>
      <c r="N837" s="9">
        <f>VLOOKUP(B837,tb_januari,9,FALSE)</f>
        <v>0</v>
      </c>
      <c r="O837" s="10" t="s">
        <v>506</v>
      </c>
      <c r="P837" s="22" t="e">
        <f>0.63*K937:K995</f>
        <v>#VALUE!</v>
      </c>
      <c r="Q837" s="20" t="s">
        <v>553</v>
      </c>
      <c r="R837" s="20" t="s">
        <v>519</v>
      </c>
      <c r="S837" s="1" t="s">
        <v>1729</v>
      </c>
      <c r="T837" s="21" t="str">
        <f t="shared" si="117"/>
        <v>FLAYER DEWA 108 CEMPAKA 8 x 16</v>
      </c>
      <c r="U837" s="19">
        <v>1</v>
      </c>
      <c r="V837" s="62">
        <f>$K$837*U837</f>
        <v>0</v>
      </c>
      <c r="W837" s="20"/>
      <c r="X837" s="20"/>
      <c r="Y837" s="20" t="str">
        <f t="shared" si="118"/>
        <v>PCS</v>
      </c>
      <c r="Z837" s="20">
        <v>36</v>
      </c>
    </row>
    <row r="838" spans="1:26" hidden="1">
      <c r="A838" s="4"/>
      <c r="B838" s="20"/>
      <c r="C838" s="5"/>
      <c r="D838" s="6"/>
      <c r="E838" s="6"/>
      <c r="F838" s="6"/>
      <c r="G838" s="6"/>
      <c r="H838" s="6"/>
      <c r="I838" s="6"/>
      <c r="J838" s="6"/>
      <c r="K838" s="8"/>
      <c r="L838" s="8"/>
      <c r="M838" s="6"/>
      <c r="N838" s="9"/>
      <c r="O838" s="10"/>
      <c r="P838" s="22"/>
      <c r="Q838" s="20"/>
      <c r="R838" s="20"/>
      <c r="S838" s="1" t="s">
        <v>611</v>
      </c>
      <c r="T838" s="21" t="str">
        <f t="shared" si="117"/>
        <v xml:space="preserve">ONGKARA BULAT </v>
      </c>
      <c r="U838" s="19">
        <v>1</v>
      </c>
      <c r="V838" s="62">
        <f t="shared" ref="V838:V845" si="124">$K$837*U838</f>
        <v>0</v>
      </c>
      <c r="W838" s="20"/>
      <c r="X838" s="20"/>
      <c r="Y838" s="20" t="str">
        <f t="shared" si="118"/>
        <v>PCS</v>
      </c>
    </row>
    <row r="839" spans="1:26" hidden="1">
      <c r="A839" s="4"/>
      <c r="B839" s="20"/>
      <c r="C839" s="5"/>
      <c r="D839" s="6"/>
      <c r="E839" s="6"/>
      <c r="F839" s="6"/>
      <c r="G839" s="6"/>
      <c r="H839" s="6"/>
      <c r="I839" s="6"/>
      <c r="J839" s="6"/>
      <c r="K839" s="8"/>
      <c r="L839" s="8"/>
      <c r="M839" s="6"/>
      <c r="N839" s="9"/>
      <c r="O839" s="10"/>
      <c r="P839" s="22"/>
      <c r="Q839" s="20"/>
      <c r="R839" s="20"/>
      <c r="S839" s="1" t="s">
        <v>1159</v>
      </c>
      <c r="T839" s="21" t="str">
        <f t="shared" si="117"/>
        <v>DUPA 22 AP KUNING KK 3.5</v>
      </c>
      <c r="U839" s="19">
        <v>0.81</v>
      </c>
      <c r="V839" s="62">
        <f t="shared" si="124"/>
        <v>0</v>
      </c>
      <c r="W839" s="20"/>
      <c r="X839" s="20"/>
      <c r="Y839" s="20" t="str">
        <f t="shared" si="118"/>
        <v>KG</v>
      </c>
    </row>
    <row r="840" spans="1:26" hidden="1">
      <c r="A840" s="4"/>
      <c r="B840" s="20"/>
      <c r="C840" s="5"/>
      <c r="D840" s="6"/>
      <c r="E840" s="6"/>
      <c r="F840" s="6"/>
      <c r="G840" s="6"/>
      <c r="H840" s="6"/>
      <c r="I840" s="6"/>
      <c r="J840" s="6"/>
      <c r="K840" s="8"/>
      <c r="L840" s="8"/>
      <c r="M840" s="6"/>
      <c r="N840" s="9"/>
      <c r="O840" s="10"/>
      <c r="P840" s="22"/>
      <c r="Q840" s="20"/>
      <c r="R840" s="20"/>
      <c r="S840" s="1" t="s">
        <v>613</v>
      </c>
      <c r="T840" s="21" t="str">
        <f t="shared" si="117"/>
        <v>SABUK ONG KECIL 2,5 X 30</v>
      </c>
      <c r="U840" s="19">
        <v>1</v>
      </c>
      <c r="V840" s="62">
        <f t="shared" si="124"/>
        <v>0</v>
      </c>
      <c r="W840" s="20"/>
      <c r="X840" s="20"/>
      <c r="Y840" s="20" t="str">
        <f t="shared" si="118"/>
        <v>PCS</v>
      </c>
    </row>
    <row r="841" spans="1:26" hidden="1">
      <c r="A841" s="4"/>
      <c r="B841" s="20"/>
      <c r="C841" s="5"/>
      <c r="D841" s="6"/>
      <c r="E841" s="6"/>
      <c r="F841" s="6"/>
      <c r="G841" s="6"/>
      <c r="H841" s="6"/>
      <c r="I841" s="6"/>
      <c r="J841" s="6"/>
      <c r="K841" s="8"/>
      <c r="L841" s="8"/>
      <c r="M841" s="6"/>
      <c r="N841" s="9"/>
      <c r="O841" s="10"/>
      <c r="P841" s="22"/>
      <c r="Q841" s="20"/>
      <c r="R841" s="20"/>
      <c r="S841" s="1" t="s">
        <v>614</v>
      </c>
      <c r="T841" s="21" t="str">
        <f t="shared" si="117"/>
        <v>PLASTIK 16 X 35</v>
      </c>
      <c r="U841" s="19">
        <v>1</v>
      </c>
      <c r="V841" s="62">
        <f t="shared" si="124"/>
        <v>0</v>
      </c>
      <c r="W841" s="20"/>
      <c r="X841" s="20"/>
      <c r="Y841" s="20" t="str">
        <f t="shared" si="118"/>
        <v>PCS</v>
      </c>
    </row>
    <row r="842" spans="1:26" hidden="1">
      <c r="A842" s="4"/>
      <c r="B842" s="20"/>
      <c r="C842" s="5"/>
      <c r="D842" s="6"/>
      <c r="E842" s="6"/>
      <c r="F842" s="6"/>
      <c r="G842" s="6"/>
      <c r="H842" s="6"/>
      <c r="I842" s="6"/>
      <c r="J842" s="6"/>
      <c r="K842" s="8"/>
      <c r="L842" s="8"/>
      <c r="M842" s="6"/>
      <c r="N842" s="9"/>
      <c r="O842" s="10"/>
      <c r="P842" s="22"/>
      <c r="Q842" s="20"/>
      <c r="R842" s="20"/>
      <c r="S842" s="1" t="s">
        <v>617</v>
      </c>
      <c r="T842" s="21" t="str">
        <f t="shared" si="117"/>
        <v>ONGKOS KEMAS GB DEWA</v>
      </c>
      <c r="U842" s="19">
        <v>1</v>
      </c>
      <c r="V842" s="62">
        <f t="shared" si="124"/>
        <v>0</v>
      </c>
      <c r="W842" s="20"/>
      <c r="X842" s="20"/>
      <c r="Y842" s="20" t="str">
        <f t="shared" si="118"/>
        <v>PCS</v>
      </c>
    </row>
    <row r="843" spans="1:26" hidden="1">
      <c r="A843" s="4"/>
      <c r="B843" s="20"/>
      <c r="C843" s="5"/>
      <c r="D843" s="6"/>
      <c r="E843" s="6"/>
      <c r="F843" s="6"/>
      <c r="G843" s="6"/>
      <c r="H843" s="6"/>
      <c r="I843" s="6"/>
      <c r="J843" s="6"/>
      <c r="K843" s="8"/>
      <c r="L843" s="8"/>
      <c r="M843" s="6"/>
      <c r="N843" s="9"/>
      <c r="O843" s="10"/>
      <c r="P843" s="22"/>
      <c r="Q843" s="20"/>
      <c r="R843" s="20"/>
      <c r="S843" s="1" t="s">
        <v>616</v>
      </c>
      <c r="T843" s="21" t="str">
        <f t="shared" si="117"/>
        <v>ONGKOS CELUP GB DEWA</v>
      </c>
      <c r="U843" s="19">
        <v>1</v>
      </c>
      <c r="V843" s="62">
        <f t="shared" si="124"/>
        <v>0</v>
      </c>
      <c r="W843" s="20"/>
      <c r="X843" s="20"/>
      <c r="Y843" s="20" t="str">
        <f t="shared" si="118"/>
        <v>PCS</v>
      </c>
    </row>
    <row r="844" spans="1:26" hidden="1">
      <c r="A844" s="4"/>
      <c r="B844" s="20"/>
      <c r="C844" s="5"/>
      <c r="D844" s="6"/>
      <c r="E844" s="6"/>
      <c r="F844" s="6"/>
      <c r="G844" s="6"/>
      <c r="H844" s="6"/>
      <c r="I844" s="6"/>
      <c r="J844" s="6"/>
      <c r="K844" s="8"/>
      <c r="L844" s="8"/>
      <c r="M844" s="6"/>
      <c r="N844" s="9"/>
      <c r="O844" s="10"/>
      <c r="P844" s="22"/>
      <c r="Q844" s="20"/>
      <c r="R844" s="20"/>
      <c r="S844" s="1" t="s">
        <v>618</v>
      </c>
      <c r="T844" s="21" t="str">
        <f t="shared" si="117"/>
        <v>ONGKOS TIMBANG GB DEWA</v>
      </c>
      <c r="U844" s="19">
        <v>1</v>
      </c>
      <c r="V844" s="62">
        <f t="shared" si="124"/>
        <v>0</v>
      </c>
      <c r="W844" s="20"/>
      <c r="X844" s="20"/>
      <c r="Y844" s="20" t="str">
        <f t="shared" si="118"/>
        <v>PCS</v>
      </c>
    </row>
    <row r="845" spans="1:26" hidden="1">
      <c r="A845" s="4"/>
      <c r="B845" s="20"/>
      <c r="C845" s="5"/>
      <c r="D845" s="6"/>
      <c r="E845" s="6"/>
      <c r="F845" s="6"/>
      <c r="G845" s="6"/>
      <c r="H845" s="6"/>
      <c r="I845" s="6"/>
      <c r="J845" s="6"/>
      <c r="K845" s="8"/>
      <c r="L845" s="8"/>
      <c r="M845" s="6"/>
      <c r="N845" s="9"/>
      <c r="O845" s="10"/>
      <c r="P845" s="22"/>
      <c r="Q845" s="20"/>
      <c r="R845" s="20"/>
      <c r="S845" s="1" t="s">
        <v>4158</v>
      </c>
      <c r="T845" s="21" t="str">
        <f t="shared" si="117"/>
        <v>OP NON FUL AROMA EK CEMPAKA</v>
      </c>
      <c r="U845" s="19">
        <v>1.3899999999999999E-2</v>
      </c>
      <c r="V845" s="62">
        <f t="shared" si="124"/>
        <v>0</v>
      </c>
      <c r="W845" s="20"/>
      <c r="X845" s="20"/>
      <c r="Y845" s="20" t="str">
        <f t="shared" si="118"/>
        <v>KG</v>
      </c>
    </row>
    <row r="846" spans="1:26">
      <c r="A846" s="4">
        <v>99</v>
      </c>
      <c r="B846" s="20" t="s">
        <v>1988</v>
      </c>
      <c r="C846" s="5" t="s">
        <v>105</v>
      </c>
      <c r="D846" s="6">
        <v>22</v>
      </c>
      <c r="E846" s="6">
        <f>D846/36</f>
        <v>0.61111111111111116</v>
      </c>
      <c r="F846" s="6">
        <v>65</v>
      </c>
      <c r="G846" s="6">
        <v>1</v>
      </c>
      <c r="H846" s="6"/>
      <c r="I846" s="6"/>
      <c r="J846" s="6" t="s">
        <v>510</v>
      </c>
      <c r="K846" s="15">
        <f>L846</f>
        <v>36</v>
      </c>
      <c r="L846" s="15">
        <f>N846*Z846</f>
        <v>36</v>
      </c>
      <c r="M846" s="6" t="s">
        <v>510</v>
      </c>
      <c r="N846" s="9">
        <f>VLOOKUP(B846,tb_januari,9,FALSE)</f>
        <v>1</v>
      </c>
      <c r="O846" s="10" t="s">
        <v>506</v>
      </c>
      <c r="P846" s="22" t="e">
        <f>0.63*K948:K1004</f>
        <v>#VALUE!</v>
      </c>
      <c r="Q846" s="20" t="s">
        <v>554</v>
      </c>
      <c r="R846" s="20" t="s">
        <v>519</v>
      </c>
      <c r="S846" s="20" t="s">
        <v>1729</v>
      </c>
      <c r="T846" s="21" t="str">
        <f t="shared" si="117"/>
        <v>FLAYER DEWA 108 CEMPAKA 8 x 16</v>
      </c>
      <c r="U846" s="17">
        <v>1</v>
      </c>
      <c r="V846" s="62">
        <f>$K$846*U846</f>
        <v>36</v>
      </c>
      <c r="W846" s="20"/>
      <c r="X846" s="20"/>
      <c r="Y846" s="20" t="str">
        <f t="shared" si="118"/>
        <v>PCS</v>
      </c>
      <c r="Z846" s="20">
        <v>36</v>
      </c>
    </row>
    <row r="847" spans="1:26" hidden="1">
      <c r="A847" s="4"/>
      <c r="B847" s="4"/>
      <c r="C847" s="5"/>
      <c r="D847" s="6"/>
      <c r="E847" s="6"/>
      <c r="F847" s="6"/>
      <c r="G847" s="6"/>
      <c r="H847" s="6"/>
      <c r="I847" s="6"/>
      <c r="J847" s="6"/>
      <c r="K847" s="8"/>
      <c r="L847" s="8"/>
      <c r="M847" s="6"/>
      <c r="N847" s="9"/>
      <c r="O847" s="10"/>
      <c r="P847" s="22"/>
      <c r="Q847" s="20"/>
      <c r="R847" s="20"/>
      <c r="S847" s="20" t="s">
        <v>611</v>
      </c>
      <c r="T847" s="21" t="str">
        <f t="shared" si="117"/>
        <v xml:space="preserve">ONGKARA BULAT </v>
      </c>
      <c r="U847" s="17">
        <v>1</v>
      </c>
      <c r="V847" s="62">
        <f t="shared" ref="V847:V854" si="125">$K$846*U847</f>
        <v>36</v>
      </c>
      <c r="W847" s="20"/>
      <c r="X847" s="20"/>
      <c r="Y847" s="20" t="str">
        <f t="shared" si="118"/>
        <v>PCS</v>
      </c>
    </row>
    <row r="848" spans="1:26" hidden="1">
      <c r="A848" s="4"/>
      <c r="B848" s="4"/>
      <c r="C848" s="5"/>
      <c r="D848" s="6"/>
      <c r="E848" s="6"/>
      <c r="F848" s="6"/>
      <c r="G848" s="6"/>
      <c r="H848" s="6"/>
      <c r="I848" s="6"/>
      <c r="J848" s="6"/>
      <c r="K848" s="8"/>
      <c r="L848" s="8"/>
      <c r="M848" s="6"/>
      <c r="N848" s="9"/>
      <c r="O848" s="10"/>
      <c r="P848" s="22"/>
      <c r="Q848" s="20"/>
      <c r="R848" s="20"/>
      <c r="S848" s="20" t="s">
        <v>1150</v>
      </c>
      <c r="T848" s="21" t="str">
        <f t="shared" si="117"/>
        <v>DUPA 22 AP 3.8</v>
      </c>
      <c r="U848" s="17">
        <v>0.81</v>
      </c>
      <c r="V848" s="62">
        <f t="shared" si="125"/>
        <v>29.160000000000004</v>
      </c>
      <c r="W848" s="20"/>
      <c r="X848" s="20"/>
      <c r="Y848" s="20" t="str">
        <f t="shared" si="118"/>
        <v>KG</v>
      </c>
    </row>
    <row r="849" spans="1:26" hidden="1">
      <c r="A849" s="4"/>
      <c r="B849" s="4"/>
      <c r="C849" s="5"/>
      <c r="D849" s="6"/>
      <c r="E849" s="6"/>
      <c r="F849" s="6"/>
      <c r="G849" s="6"/>
      <c r="H849" s="6"/>
      <c r="I849" s="6"/>
      <c r="J849" s="6"/>
      <c r="K849" s="8"/>
      <c r="L849" s="8"/>
      <c r="M849" s="6"/>
      <c r="N849" s="9"/>
      <c r="O849" s="10"/>
      <c r="P849" s="22"/>
      <c r="Q849" s="20"/>
      <c r="R849" s="20"/>
      <c r="S849" s="20" t="s">
        <v>613</v>
      </c>
      <c r="T849" s="21" t="str">
        <f t="shared" si="117"/>
        <v>SABUK ONG KECIL 2,5 X 30</v>
      </c>
      <c r="U849" s="17">
        <v>1</v>
      </c>
      <c r="V849" s="62">
        <f t="shared" si="125"/>
        <v>36</v>
      </c>
      <c r="W849" s="20"/>
      <c r="X849" s="20"/>
      <c r="Y849" s="20" t="str">
        <f t="shared" si="118"/>
        <v>PCS</v>
      </c>
    </row>
    <row r="850" spans="1:26" hidden="1">
      <c r="A850" s="4"/>
      <c r="B850" s="4"/>
      <c r="C850" s="5"/>
      <c r="D850" s="6"/>
      <c r="E850" s="6"/>
      <c r="F850" s="6"/>
      <c r="G850" s="6"/>
      <c r="H850" s="6"/>
      <c r="I850" s="6"/>
      <c r="J850" s="6"/>
      <c r="K850" s="8"/>
      <c r="L850" s="8"/>
      <c r="M850" s="6"/>
      <c r="N850" s="9"/>
      <c r="O850" s="10"/>
      <c r="P850" s="22"/>
      <c r="Q850" s="20"/>
      <c r="R850" s="20"/>
      <c r="S850" s="20" t="s">
        <v>614</v>
      </c>
      <c r="T850" s="21" t="str">
        <f t="shared" si="117"/>
        <v>PLASTIK 16 X 35</v>
      </c>
      <c r="U850" s="17">
        <v>1</v>
      </c>
      <c r="V850" s="62">
        <f t="shared" si="125"/>
        <v>36</v>
      </c>
      <c r="W850" s="20"/>
      <c r="X850" s="20"/>
      <c r="Y850" s="20" t="str">
        <f t="shared" si="118"/>
        <v>PCS</v>
      </c>
    </row>
    <row r="851" spans="1:26" hidden="1">
      <c r="A851" s="4"/>
      <c r="B851" s="4"/>
      <c r="C851" s="5"/>
      <c r="D851" s="6"/>
      <c r="E851" s="6"/>
      <c r="F851" s="6"/>
      <c r="G851" s="6"/>
      <c r="H851" s="6"/>
      <c r="I851" s="6"/>
      <c r="J851" s="6"/>
      <c r="K851" s="8"/>
      <c r="L851" s="8"/>
      <c r="M851" s="6"/>
      <c r="N851" s="9"/>
      <c r="O851" s="10"/>
      <c r="P851" s="22"/>
      <c r="Q851" s="20"/>
      <c r="R851" s="20"/>
      <c r="S851" s="20" t="s">
        <v>4158</v>
      </c>
      <c r="T851" s="21" t="str">
        <f t="shared" si="117"/>
        <v>OP NON FUL AROMA EK CEMPAKA</v>
      </c>
      <c r="U851" s="17">
        <v>1.3899999999999999E-2</v>
      </c>
      <c r="V851" s="62">
        <f>$K$846*U851</f>
        <v>0.50039999999999996</v>
      </c>
      <c r="W851" s="20"/>
      <c r="X851" s="20"/>
      <c r="Y851" s="20" t="str">
        <f t="shared" si="118"/>
        <v>KG</v>
      </c>
    </row>
    <row r="852" spans="1:26" hidden="1">
      <c r="A852" s="4"/>
      <c r="B852" s="4"/>
      <c r="C852" s="5"/>
      <c r="D852" s="6"/>
      <c r="E852" s="6"/>
      <c r="F852" s="6"/>
      <c r="G852" s="6"/>
      <c r="H852" s="6"/>
      <c r="I852" s="6"/>
      <c r="J852" s="6"/>
      <c r="K852" s="8"/>
      <c r="L852" s="8"/>
      <c r="M852" s="6"/>
      <c r="N852" s="9"/>
      <c r="O852" s="10"/>
      <c r="P852" s="22"/>
      <c r="Q852" s="20"/>
      <c r="R852" s="20"/>
      <c r="S852" s="20" t="s">
        <v>616</v>
      </c>
      <c r="T852" s="21" t="str">
        <f t="shared" si="117"/>
        <v>ONGKOS CELUP GB DEWA</v>
      </c>
      <c r="U852" s="17">
        <v>1</v>
      </c>
      <c r="V852" s="62">
        <f t="shared" si="125"/>
        <v>36</v>
      </c>
      <c r="W852" s="20"/>
      <c r="X852" s="20"/>
      <c r="Y852" s="20" t="str">
        <f t="shared" si="118"/>
        <v>PCS</v>
      </c>
    </row>
    <row r="853" spans="1:26" hidden="1">
      <c r="A853" s="4"/>
      <c r="B853" s="4"/>
      <c r="C853" s="5"/>
      <c r="D853" s="6"/>
      <c r="E853" s="6"/>
      <c r="F853" s="6"/>
      <c r="G853" s="6"/>
      <c r="H853" s="6"/>
      <c r="I853" s="6"/>
      <c r="J853" s="6"/>
      <c r="K853" s="8"/>
      <c r="L853" s="8"/>
      <c r="M853" s="6"/>
      <c r="N853" s="9"/>
      <c r="O853" s="10"/>
      <c r="P853" s="22"/>
      <c r="Q853" s="20"/>
      <c r="R853" s="20"/>
      <c r="S853" s="20" t="s">
        <v>617</v>
      </c>
      <c r="T853" s="21" t="str">
        <f t="shared" si="117"/>
        <v>ONGKOS KEMAS GB DEWA</v>
      </c>
      <c r="U853" s="17">
        <v>1</v>
      </c>
      <c r="V853" s="62">
        <f t="shared" si="125"/>
        <v>36</v>
      </c>
      <c r="W853" s="20"/>
      <c r="X853" s="20"/>
      <c r="Y853" s="20" t="str">
        <f t="shared" si="118"/>
        <v>PCS</v>
      </c>
    </row>
    <row r="854" spans="1:26" hidden="1">
      <c r="A854" s="4"/>
      <c r="B854" s="4"/>
      <c r="C854" s="5"/>
      <c r="D854" s="6"/>
      <c r="E854" s="6"/>
      <c r="F854" s="6"/>
      <c r="G854" s="6"/>
      <c r="H854" s="6"/>
      <c r="I854" s="6"/>
      <c r="J854" s="6"/>
      <c r="K854" s="8"/>
      <c r="L854" s="8"/>
      <c r="M854" s="6"/>
      <c r="N854" s="9"/>
      <c r="O854" s="10"/>
      <c r="P854" s="22"/>
      <c r="Q854" s="20"/>
      <c r="R854" s="20"/>
      <c r="S854" s="20" t="s">
        <v>618</v>
      </c>
      <c r="T854" s="21" t="str">
        <f t="shared" si="117"/>
        <v>ONGKOS TIMBANG GB DEWA</v>
      </c>
      <c r="U854" s="17">
        <v>1</v>
      </c>
      <c r="V854" s="62">
        <f t="shared" si="125"/>
        <v>36</v>
      </c>
      <c r="W854" s="20"/>
      <c r="X854" s="20"/>
      <c r="Y854" s="20" t="str">
        <f t="shared" si="118"/>
        <v>PCS</v>
      </c>
    </row>
    <row r="855" spans="1:26">
      <c r="A855" s="4">
        <v>100</v>
      </c>
      <c r="B855" s="20" t="s">
        <v>1991</v>
      </c>
      <c r="C855" s="5" t="s">
        <v>106</v>
      </c>
      <c r="D855" s="6">
        <v>54</v>
      </c>
      <c r="E855" s="6">
        <f>D855/36</f>
        <v>1.5</v>
      </c>
      <c r="F855" s="6">
        <v>53</v>
      </c>
      <c r="G855" s="6">
        <v>1</v>
      </c>
      <c r="H855" s="6">
        <v>135</v>
      </c>
      <c r="I855" s="6">
        <v>1</v>
      </c>
      <c r="J855" s="6" t="s">
        <v>510</v>
      </c>
      <c r="K855" s="15">
        <f>L855</f>
        <v>144</v>
      </c>
      <c r="L855" s="15">
        <f>N855*Z855</f>
        <v>144</v>
      </c>
      <c r="M855" s="6" t="s">
        <v>510</v>
      </c>
      <c r="N855" s="9">
        <f>VLOOKUP(B855,tb_januari,9,FALSE)</f>
        <v>4</v>
      </c>
      <c r="O855" s="10" t="s">
        <v>506</v>
      </c>
      <c r="P855" s="22">
        <f>0.81*K959</f>
        <v>145.80000000000001</v>
      </c>
      <c r="Q855" s="20" t="s">
        <v>543</v>
      </c>
      <c r="R855" s="20"/>
      <c r="S855" s="20" t="s">
        <v>1736</v>
      </c>
      <c r="T855" s="21" t="str">
        <f t="shared" si="117"/>
        <v>FLAYER DEWA 108 CENDANA 8 x 16</v>
      </c>
      <c r="U855" s="17">
        <v>1</v>
      </c>
      <c r="V855" s="62">
        <f>$K$855*U855</f>
        <v>144</v>
      </c>
      <c r="W855" s="20"/>
      <c r="X855" s="20"/>
      <c r="Y855" s="20" t="str">
        <f t="shared" si="118"/>
        <v>PCS</v>
      </c>
      <c r="Z855" s="20">
        <v>36</v>
      </c>
    </row>
    <row r="856" spans="1:26" hidden="1">
      <c r="A856" s="4"/>
      <c r="B856" s="4"/>
      <c r="C856" s="5"/>
      <c r="D856" s="6"/>
      <c r="E856" s="6"/>
      <c r="F856" s="6"/>
      <c r="G856" s="6"/>
      <c r="H856" s="6"/>
      <c r="I856" s="6"/>
      <c r="J856" s="6"/>
      <c r="K856" s="8"/>
      <c r="L856" s="8"/>
      <c r="M856" s="6"/>
      <c r="N856" s="9"/>
      <c r="O856" s="10"/>
      <c r="P856" s="22"/>
      <c r="Q856" s="20"/>
      <c r="R856" s="20"/>
      <c r="S856" s="20" t="s">
        <v>611</v>
      </c>
      <c r="T856" s="21" t="str">
        <f t="shared" si="117"/>
        <v xml:space="preserve">ONGKARA BULAT </v>
      </c>
      <c r="U856" s="17">
        <v>1</v>
      </c>
      <c r="V856" s="62">
        <f t="shared" ref="V856:V863" si="126">$K$855*U856</f>
        <v>144</v>
      </c>
      <c r="W856" s="20"/>
      <c r="X856" s="20"/>
      <c r="Y856" s="20" t="str">
        <f t="shared" si="118"/>
        <v>PCS</v>
      </c>
    </row>
    <row r="857" spans="1:26" hidden="1">
      <c r="A857" s="4"/>
      <c r="B857" s="4"/>
      <c r="C857" s="5"/>
      <c r="D857" s="6"/>
      <c r="E857" s="6"/>
      <c r="F857" s="6"/>
      <c r="G857" s="6"/>
      <c r="H857" s="6"/>
      <c r="I857" s="6"/>
      <c r="J857" s="6"/>
      <c r="K857" s="8"/>
      <c r="L857" s="8"/>
      <c r="M857" s="6"/>
      <c r="N857" s="9"/>
      <c r="O857" s="10"/>
      <c r="P857" s="22"/>
      <c r="Q857" s="20"/>
      <c r="R857" s="20"/>
      <c r="S857" s="20" t="s">
        <v>1156</v>
      </c>
      <c r="T857" s="21" t="str">
        <f t="shared" si="117"/>
        <v>DUPA 22 AP HITAM 3.5</v>
      </c>
      <c r="U857" s="17">
        <v>0.81</v>
      </c>
      <c r="V857" s="62">
        <f t="shared" si="126"/>
        <v>116.64000000000001</v>
      </c>
      <c r="W857" s="20"/>
      <c r="X857" s="20"/>
      <c r="Y857" s="20" t="str">
        <f t="shared" si="118"/>
        <v>KG</v>
      </c>
    </row>
    <row r="858" spans="1:26" hidden="1">
      <c r="A858" s="4"/>
      <c r="B858" s="4"/>
      <c r="C858" s="5"/>
      <c r="D858" s="6"/>
      <c r="E858" s="6"/>
      <c r="F858" s="6"/>
      <c r="G858" s="6"/>
      <c r="H858" s="6"/>
      <c r="I858" s="6"/>
      <c r="J858" s="6"/>
      <c r="K858" s="8"/>
      <c r="L858" s="8"/>
      <c r="M858" s="6"/>
      <c r="N858" s="9"/>
      <c r="O858" s="10"/>
      <c r="P858" s="22"/>
      <c r="Q858" s="20"/>
      <c r="R858" s="20"/>
      <c r="S858" s="20" t="s">
        <v>613</v>
      </c>
      <c r="T858" s="21" t="str">
        <f t="shared" si="117"/>
        <v>SABUK ONG KECIL 2,5 X 30</v>
      </c>
      <c r="U858" s="17">
        <v>1</v>
      </c>
      <c r="V858" s="62">
        <f t="shared" si="126"/>
        <v>144</v>
      </c>
      <c r="W858" s="20"/>
      <c r="X858" s="20"/>
      <c r="Y858" s="20" t="str">
        <f t="shared" si="118"/>
        <v>PCS</v>
      </c>
    </row>
    <row r="859" spans="1:26" hidden="1">
      <c r="A859" s="4"/>
      <c r="B859" s="4"/>
      <c r="C859" s="5"/>
      <c r="D859" s="6"/>
      <c r="E859" s="6"/>
      <c r="F859" s="6"/>
      <c r="G859" s="6"/>
      <c r="H859" s="6"/>
      <c r="I859" s="6"/>
      <c r="J859" s="6"/>
      <c r="K859" s="8"/>
      <c r="L859" s="8"/>
      <c r="M859" s="6"/>
      <c r="N859" s="9"/>
      <c r="O859" s="10"/>
      <c r="P859" s="22"/>
      <c r="Q859" s="20"/>
      <c r="R859" s="20"/>
      <c r="S859" s="20" t="s">
        <v>614</v>
      </c>
      <c r="T859" s="21" t="str">
        <f t="shared" si="117"/>
        <v>PLASTIK 16 X 35</v>
      </c>
      <c r="U859" s="17">
        <v>1</v>
      </c>
      <c r="V859" s="62">
        <f t="shared" si="126"/>
        <v>144</v>
      </c>
      <c r="W859" s="20"/>
      <c r="X859" s="20"/>
      <c r="Y859" s="20" t="str">
        <f t="shared" si="118"/>
        <v>PCS</v>
      </c>
    </row>
    <row r="860" spans="1:26" hidden="1">
      <c r="A860" s="4"/>
      <c r="B860" s="4"/>
      <c r="C860" s="5"/>
      <c r="D860" s="6"/>
      <c r="E860" s="6"/>
      <c r="F860" s="6"/>
      <c r="G860" s="6"/>
      <c r="H860" s="6"/>
      <c r="I860" s="6"/>
      <c r="J860" s="6"/>
      <c r="K860" s="8"/>
      <c r="L860" s="8"/>
      <c r="M860" s="6"/>
      <c r="N860" s="9"/>
      <c r="O860" s="10"/>
      <c r="P860" s="22"/>
      <c r="Q860" s="20"/>
      <c r="R860" s="20"/>
      <c r="S860" s="20" t="s">
        <v>4160</v>
      </c>
      <c r="T860" s="21" t="str">
        <f t="shared" si="117"/>
        <v>OP NON FUL AROMA EK CENDANA</v>
      </c>
      <c r="U860" s="17">
        <v>1.3899999999999999E-2</v>
      </c>
      <c r="V860" s="62">
        <f t="shared" si="126"/>
        <v>2.0015999999999998</v>
      </c>
      <c r="W860" s="20"/>
      <c r="X860" s="20"/>
      <c r="Y860" s="20" t="str">
        <f t="shared" si="118"/>
        <v>KG</v>
      </c>
    </row>
    <row r="861" spans="1:26" hidden="1">
      <c r="A861" s="4"/>
      <c r="B861" s="4"/>
      <c r="C861" s="5"/>
      <c r="D861" s="6"/>
      <c r="E861" s="6"/>
      <c r="F861" s="6"/>
      <c r="G861" s="6"/>
      <c r="H861" s="6"/>
      <c r="I861" s="6"/>
      <c r="J861" s="6"/>
      <c r="K861" s="8"/>
      <c r="L861" s="8"/>
      <c r="M861" s="6"/>
      <c r="N861" s="9"/>
      <c r="O861" s="10"/>
      <c r="P861" s="22"/>
      <c r="Q861" s="20"/>
      <c r="R861" s="20"/>
      <c r="S861" s="20" t="s">
        <v>616</v>
      </c>
      <c r="T861" s="21" t="str">
        <f t="shared" si="117"/>
        <v>ONGKOS CELUP GB DEWA</v>
      </c>
      <c r="U861" s="17">
        <v>1</v>
      </c>
      <c r="V861" s="62">
        <f t="shared" si="126"/>
        <v>144</v>
      </c>
      <c r="W861" s="20"/>
      <c r="X861" s="20"/>
      <c r="Y861" s="20" t="str">
        <f t="shared" si="118"/>
        <v>PCS</v>
      </c>
    </row>
    <row r="862" spans="1:26" hidden="1">
      <c r="A862" s="4"/>
      <c r="B862" s="4"/>
      <c r="C862" s="5"/>
      <c r="D862" s="6"/>
      <c r="E862" s="6"/>
      <c r="F862" s="6"/>
      <c r="G862" s="6"/>
      <c r="H862" s="6"/>
      <c r="I862" s="6"/>
      <c r="J862" s="6"/>
      <c r="K862" s="8"/>
      <c r="L862" s="8"/>
      <c r="M862" s="6"/>
      <c r="N862" s="9"/>
      <c r="O862" s="10"/>
      <c r="P862" s="22"/>
      <c r="Q862" s="20"/>
      <c r="R862" s="20"/>
      <c r="S862" s="20" t="s">
        <v>617</v>
      </c>
      <c r="T862" s="21" t="str">
        <f t="shared" si="117"/>
        <v>ONGKOS KEMAS GB DEWA</v>
      </c>
      <c r="U862" s="17">
        <v>1</v>
      </c>
      <c r="V862" s="62">
        <f t="shared" si="126"/>
        <v>144</v>
      </c>
      <c r="W862" s="20"/>
      <c r="X862" s="20"/>
      <c r="Y862" s="20" t="str">
        <f t="shared" si="118"/>
        <v>PCS</v>
      </c>
    </row>
    <row r="863" spans="1:26" hidden="1">
      <c r="A863" s="4"/>
      <c r="B863" s="4"/>
      <c r="C863" s="5"/>
      <c r="D863" s="6"/>
      <c r="E863" s="6"/>
      <c r="F863" s="6"/>
      <c r="G863" s="6"/>
      <c r="H863" s="6"/>
      <c r="I863" s="6"/>
      <c r="J863" s="6"/>
      <c r="K863" s="8"/>
      <c r="L863" s="8"/>
      <c r="M863" s="6"/>
      <c r="N863" s="9"/>
      <c r="O863" s="10"/>
      <c r="P863" s="22"/>
      <c r="Q863" s="20"/>
      <c r="R863" s="20"/>
      <c r="S863" s="20" t="s">
        <v>618</v>
      </c>
      <c r="T863" s="21" t="str">
        <f t="shared" si="117"/>
        <v>ONGKOS TIMBANG GB DEWA</v>
      </c>
      <c r="U863" s="17">
        <v>1</v>
      </c>
      <c r="V863" s="62">
        <f t="shared" si="126"/>
        <v>144</v>
      </c>
      <c r="W863" s="20"/>
      <c r="X863" s="20"/>
      <c r="Y863" s="20" t="str">
        <f t="shared" si="118"/>
        <v>PCS</v>
      </c>
    </row>
    <row r="864" spans="1:26">
      <c r="A864" s="4">
        <v>101</v>
      </c>
      <c r="B864" s="20" t="s">
        <v>1994</v>
      </c>
      <c r="C864" s="5" t="s">
        <v>462</v>
      </c>
      <c r="D864" s="6">
        <v>15</v>
      </c>
      <c r="E864" s="6">
        <f>D864/36</f>
        <v>0.41666666666666669</v>
      </c>
      <c r="F864" s="6"/>
      <c r="G864" s="6"/>
      <c r="H864" s="6"/>
      <c r="I864" s="6"/>
      <c r="J864" s="6" t="s">
        <v>510</v>
      </c>
      <c r="K864" s="15">
        <f>L864</f>
        <v>0</v>
      </c>
      <c r="L864" s="15">
        <f>N864*Z864</f>
        <v>0</v>
      </c>
      <c r="M864" s="6" t="s">
        <v>510</v>
      </c>
      <c r="N864" s="9">
        <f>VLOOKUP(B864,tb_januari,9,FALSE)</f>
        <v>0</v>
      </c>
      <c r="O864" s="10" t="s">
        <v>506</v>
      </c>
      <c r="P864" s="20"/>
      <c r="Q864" s="20"/>
      <c r="R864" s="20"/>
      <c r="S864" s="1" t="s">
        <v>1736</v>
      </c>
      <c r="T864" s="21" t="str">
        <f t="shared" si="117"/>
        <v>FLAYER DEWA 108 CENDANA 8 x 16</v>
      </c>
      <c r="U864" s="17">
        <v>1</v>
      </c>
      <c r="V864" s="62">
        <f>$K$864*U864</f>
        <v>0</v>
      </c>
      <c r="W864" s="20"/>
      <c r="X864" s="20"/>
      <c r="Y864" s="20" t="str">
        <f t="shared" si="118"/>
        <v>PCS</v>
      </c>
      <c r="Z864" s="20">
        <v>36</v>
      </c>
    </row>
    <row r="865" spans="1:26" hidden="1">
      <c r="A865" s="4"/>
      <c r="B865" s="20"/>
      <c r="C865" s="5"/>
      <c r="D865" s="6"/>
      <c r="E865" s="6"/>
      <c r="F865" s="6"/>
      <c r="G865" s="6"/>
      <c r="H865" s="6"/>
      <c r="I865" s="6"/>
      <c r="J865" s="6"/>
      <c r="K865" s="8"/>
      <c r="L865" s="8"/>
      <c r="M865" s="6"/>
      <c r="N865" s="9"/>
      <c r="O865" s="10"/>
      <c r="P865" s="20"/>
      <c r="Q865" s="20"/>
      <c r="R865" s="20"/>
      <c r="S865" s="1" t="s">
        <v>611</v>
      </c>
      <c r="T865" s="21" t="str">
        <f t="shared" si="117"/>
        <v xml:space="preserve">ONGKARA BULAT </v>
      </c>
      <c r="U865" s="17">
        <v>1</v>
      </c>
      <c r="V865" s="62">
        <f t="shared" ref="V865:V872" si="127">$K$864*U865</f>
        <v>0</v>
      </c>
      <c r="W865" s="20"/>
      <c r="X865" s="20"/>
      <c r="Y865" s="20" t="str">
        <f t="shared" si="118"/>
        <v>PCS</v>
      </c>
    </row>
    <row r="866" spans="1:26" hidden="1">
      <c r="A866" s="4"/>
      <c r="B866" s="20"/>
      <c r="C866" s="5"/>
      <c r="D866" s="6"/>
      <c r="E866" s="6"/>
      <c r="F866" s="6"/>
      <c r="G866" s="6"/>
      <c r="H866" s="6"/>
      <c r="I866" s="6"/>
      <c r="J866" s="6"/>
      <c r="K866" s="8"/>
      <c r="L866" s="8"/>
      <c r="M866" s="6"/>
      <c r="N866" s="9"/>
      <c r="O866" s="10"/>
      <c r="P866" s="20"/>
      <c r="Q866" s="20"/>
      <c r="R866" s="20"/>
      <c r="S866" s="1" t="s">
        <v>1161</v>
      </c>
      <c r="T866" s="21" t="str">
        <f t="shared" si="117"/>
        <v>DUPA 22 AP MERAH 3.5</v>
      </c>
      <c r="U866" s="17">
        <v>0.81</v>
      </c>
      <c r="V866" s="62">
        <f t="shared" si="127"/>
        <v>0</v>
      </c>
      <c r="W866" s="20"/>
      <c r="X866" s="20"/>
      <c r="Y866" s="20" t="str">
        <f t="shared" si="118"/>
        <v>KG</v>
      </c>
    </row>
    <row r="867" spans="1:26" hidden="1">
      <c r="A867" s="4"/>
      <c r="B867" s="20"/>
      <c r="C867" s="5"/>
      <c r="D867" s="6"/>
      <c r="E867" s="6"/>
      <c r="F867" s="6"/>
      <c r="G867" s="6"/>
      <c r="H867" s="6"/>
      <c r="I867" s="6"/>
      <c r="J867" s="6"/>
      <c r="K867" s="8"/>
      <c r="L867" s="8"/>
      <c r="M867" s="6"/>
      <c r="N867" s="9"/>
      <c r="O867" s="10"/>
      <c r="P867" s="20"/>
      <c r="Q867" s="20"/>
      <c r="R867" s="20"/>
      <c r="S867" s="1" t="s">
        <v>613</v>
      </c>
      <c r="T867" s="21" t="str">
        <f t="shared" si="117"/>
        <v>SABUK ONG KECIL 2,5 X 30</v>
      </c>
      <c r="U867" s="17">
        <v>1</v>
      </c>
      <c r="V867" s="62">
        <f t="shared" si="127"/>
        <v>0</v>
      </c>
      <c r="W867" s="20"/>
      <c r="X867" s="20"/>
      <c r="Y867" s="20" t="str">
        <f t="shared" si="118"/>
        <v>PCS</v>
      </c>
    </row>
    <row r="868" spans="1:26" hidden="1">
      <c r="A868" s="4"/>
      <c r="B868" s="20"/>
      <c r="C868" s="5"/>
      <c r="D868" s="6"/>
      <c r="E868" s="6"/>
      <c r="F868" s="6"/>
      <c r="G868" s="6"/>
      <c r="H868" s="6"/>
      <c r="I868" s="6"/>
      <c r="J868" s="6"/>
      <c r="K868" s="8"/>
      <c r="L868" s="8"/>
      <c r="M868" s="6"/>
      <c r="N868" s="9"/>
      <c r="O868" s="10"/>
      <c r="P868" s="20"/>
      <c r="Q868" s="20"/>
      <c r="R868" s="20"/>
      <c r="S868" s="1" t="s">
        <v>614</v>
      </c>
      <c r="T868" s="21" t="str">
        <f t="shared" si="117"/>
        <v>PLASTIK 16 X 35</v>
      </c>
      <c r="U868" s="17">
        <v>1</v>
      </c>
      <c r="V868" s="62">
        <f t="shared" si="127"/>
        <v>0</v>
      </c>
      <c r="W868" s="20"/>
      <c r="X868" s="20"/>
      <c r="Y868" s="20" t="str">
        <f t="shared" si="118"/>
        <v>PCS</v>
      </c>
    </row>
    <row r="869" spans="1:26" hidden="1">
      <c r="A869" s="4"/>
      <c r="B869" s="20"/>
      <c r="C869" s="5"/>
      <c r="D869" s="6"/>
      <c r="E869" s="6"/>
      <c r="F869" s="6"/>
      <c r="G869" s="6"/>
      <c r="H869" s="6"/>
      <c r="I869" s="6"/>
      <c r="J869" s="6"/>
      <c r="K869" s="8"/>
      <c r="L869" s="8"/>
      <c r="M869" s="6"/>
      <c r="N869" s="9"/>
      <c r="O869" s="10"/>
      <c r="P869" s="20"/>
      <c r="Q869" s="20"/>
      <c r="R869" s="20"/>
      <c r="S869" s="1" t="s">
        <v>4160</v>
      </c>
      <c r="T869" s="21" t="str">
        <f t="shared" si="117"/>
        <v>OP NON FUL AROMA EK CENDANA</v>
      </c>
      <c r="U869" s="17">
        <v>1.3899999999999999E-2</v>
      </c>
      <c r="V869" s="62">
        <f t="shared" si="127"/>
        <v>0</v>
      </c>
      <c r="W869" s="20"/>
      <c r="X869" s="20"/>
      <c r="Y869" s="20" t="str">
        <f t="shared" si="118"/>
        <v>KG</v>
      </c>
    </row>
    <row r="870" spans="1:26" hidden="1">
      <c r="A870" s="4"/>
      <c r="B870" s="20"/>
      <c r="C870" s="5"/>
      <c r="D870" s="6"/>
      <c r="E870" s="6"/>
      <c r="F870" s="6"/>
      <c r="G870" s="6"/>
      <c r="H870" s="6"/>
      <c r="I870" s="6"/>
      <c r="J870" s="6"/>
      <c r="K870" s="8"/>
      <c r="L870" s="8"/>
      <c r="M870" s="6"/>
      <c r="N870" s="9"/>
      <c r="O870" s="10"/>
      <c r="P870" s="20"/>
      <c r="Q870" s="20"/>
      <c r="R870" s="20"/>
      <c r="S870" s="1" t="s">
        <v>616</v>
      </c>
      <c r="T870" s="21" t="str">
        <f t="shared" si="117"/>
        <v>ONGKOS CELUP GB DEWA</v>
      </c>
      <c r="U870" s="17">
        <v>1</v>
      </c>
      <c r="V870" s="62">
        <f t="shared" si="127"/>
        <v>0</v>
      </c>
      <c r="W870" s="20"/>
      <c r="X870" s="20"/>
      <c r="Y870" s="20" t="str">
        <f t="shared" si="118"/>
        <v>PCS</v>
      </c>
    </row>
    <row r="871" spans="1:26" hidden="1">
      <c r="A871" s="4"/>
      <c r="B871" s="20"/>
      <c r="C871" s="5"/>
      <c r="D871" s="6"/>
      <c r="E871" s="6"/>
      <c r="F871" s="6"/>
      <c r="G871" s="6"/>
      <c r="H871" s="6"/>
      <c r="I871" s="6"/>
      <c r="J871" s="6"/>
      <c r="K871" s="8"/>
      <c r="L871" s="8"/>
      <c r="M871" s="6"/>
      <c r="N871" s="9"/>
      <c r="O871" s="10"/>
      <c r="P871" s="20"/>
      <c r="Q871" s="20"/>
      <c r="R871" s="20"/>
      <c r="S871" s="1" t="s">
        <v>617</v>
      </c>
      <c r="T871" s="21" t="str">
        <f t="shared" si="117"/>
        <v>ONGKOS KEMAS GB DEWA</v>
      </c>
      <c r="U871" s="17">
        <v>1</v>
      </c>
      <c r="V871" s="62">
        <f t="shared" si="127"/>
        <v>0</v>
      </c>
      <c r="W871" s="20"/>
      <c r="X871" s="20"/>
      <c r="Y871" s="20" t="str">
        <f t="shared" si="118"/>
        <v>PCS</v>
      </c>
    </row>
    <row r="872" spans="1:26" hidden="1">
      <c r="A872" s="4"/>
      <c r="B872" s="20"/>
      <c r="C872" s="5"/>
      <c r="D872" s="6"/>
      <c r="E872" s="6"/>
      <c r="F872" s="6"/>
      <c r="G872" s="6"/>
      <c r="H872" s="6"/>
      <c r="I872" s="6"/>
      <c r="J872" s="6"/>
      <c r="K872" s="8"/>
      <c r="L872" s="8"/>
      <c r="M872" s="6"/>
      <c r="N872" s="9"/>
      <c r="O872" s="10"/>
      <c r="P872" s="20"/>
      <c r="Q872" s="20"/>
      <c r="R872" s="20"/>
      <c r="S872" s="1" t="s">
        <v>618</v>
      </c>
      <c r="T872" s="21" t="str">
        <f t="shared" si="117"/>
        <v>ONGKOS TIMBANG GB DEWA</v>
      </c>
      <c r="U872" s="17">
        <v>1</v>
      </c>
      <c r="V872" s="62">
        <f t="shared" si="127"/>
        <v>0</v>
      </c>
      <c r="W872" s="20"/>
      <c r="X872" s="20"/>
      <c r="Y872" s="20" t="str">
        <f t="shared" si="118"/>
        <v>PCS</v>
      </c>
    </row>
    <row r="873" spans="1:26">
      <c r="A873" s="4">
        <v>102</v>
      </c>
      <c r="B873" s="20" t="s">
        <v>1995</v>
      </c>
      <c r="C873" s="5" t="s">
        <v>107</v>
      </c>
      <c r="D873" s="6">
        <v>30</v>
      </c>
      <c r="E873" s="6">
        <f>D873/36</f>
        <v>0.83333333333333337</v>
      </c>
      <c r="F873" s="6">
        <v>57</v>
      </c>
      <c r="G873" s="6">
        <v>1</v>
      </c>
      <c r="H873" s="6">
        <v>72</v>
      </c>
      <c r="I873" s="6">
        <v>1</v>
      </c>
      <c r="J873" s="6" t="s">
        <v>510</v>
      </c>
      <c r="K873" s="15">
        <f>L873</f>
        <v>72</v>
      </c>
      <c r="L873" s="15">
        <f>N873*Z873</f>
        <v>72</v>
      </c>
      <c r="M873" s="6" t="s">
        <v>510</v>
      </c>
      <c r="N873" s="9">
        <f>VLOOKUP(B873,tb_januari,9,FALSE)</f>
        <v>2</v>
      </c>
      <c r="O873" s="10" t="s">
        <v>506</v>
      </c>
      <c r="P873" s="22">
        <f>0.81*K977</f>
        <v>0</v>
      </c>
      <c r="Q873" s="20" t="s">
        <v>555</v>
      </c>
      <c r="R873" s="20" t="s">
        <v>519</v>
      </c>
      <c r="S873" s="20" t="s">
        <v>1736</v>
      </c>
      <c r="T873" s="21" t="str">
        <f t="shared" si="117"/>
        <v>FLAYER DEWA 108 CENDANA 8 x 16</v>
      </c>
      <c r="U873" s="17">
        <v>1</v>
      </c>
      <c r="V873" s="62">
        <f>$K$873*U873</f>
        <v>72</v>
      </c>
      <c r="W873" s="20"/>
      <c r="X873" s="20"/>
      <c r="Y873" s="20" t="str">
        <f t="shared" si="118"/>
        <v>PCS</v>
      </c>
      <c r="Z873" s="20">
        <v>36</v>
      </c>
    </row>
    <row r="874" spans="1:26" hidden="1">
      <c r="A874" s="4"/>
      <c r="B874" s="4"/>
      <c r="C874" s="5"/>
      <c r="D874" s="6"/>
      <c r="E874" s="6"/>
      <c r="F874" s="6"/>
      <c r="G874" s="6"/>
      <c r="H874" s="6"/>
      <c r="I874" s="6"/>
      <c r="J874" s="6"/>
      <c r="K874" s="8"/>
      <c r="L874" s="8"/>
      <c r="M874" s="6"/>
      <c r="N874" s="9"/>
      <c r="O874" s="10"/>
      <c r="P874" s="22"/>
      <c r="Q874" s="20"/>
      <c r="R874" s="20"/>
      <c r="S874" s="20" t="s">
        <v>611</v>
      </c>
      <c r="T874" s="21" t="str">
        <f t="shared" si="117"/>
        <v xml:space="preserve">ONGKARA BULAT </v>
      </c>
      <c r="U874" s="17">
        <v>1</v>
      </c>
      <c r="V874" s="62">
        <f t="shared" ref="V874:V881" si="128">$K$873*U874</f>
        <v>72</v>
      </c>
      <c r="W874" s="20"/>
      <c r="X874" s="20"/>
      <c r="Y874" s="20" t="str">
        <f t="shared" si="118"/>
        <v>PCS</v>
      </c>
    </row>
    <row r="875" spans="1:26" hidden="1">
      <c r="A875" s="4"/>
      <c r="B875" s="4"/>
      <c r="C875" s="5"/>
      <c r="D875" s="6"/>
      <c r="E875" s="6"/>
      <c r="F875" s="6"/>
      <c r="G875" s="6"/>
      <c r="H875" s="6"/>
      <c r="I875" s="6"/>
      <c r="J875" s="6"/>
      <c r="K875" s="8"/>
      <c r="L875" s="8"/>
      <c r="M875" s="6"/>
      <c r="N875" s="9"/>
      <c r="O875" s="10"/>
      <c r="P875" s="22"/>
      <c r="Q875" s="20"/>
      <c r="R875" s="20"/>
      <c r="S875" s="20" t="s">
        <v>1150</v>
      </c>
      <c r="T875" s="21" t="str">
        <f t="shared" si="117"/>
        <v>DUPA 22 AP 3.8</v>
      </c>
      <c r="U875" s="17">
        <v>0.81</v>
      </c>
      <c r="V875" s="62">
        <f t="shared" si="128"/>
        <v>58.320000000000007</v>
      </c>
      <c r="W875" s="20"/>
      <c r="X875" s="20"/>
      <c r="Y875" s="20" t="str">
        <f t="shared" si="118"/>
        <v>KG</v>
      </c>
    </row>
    <row r="876" spans="1:26" hidden="1">
      <c r="A876" s="4"/>
      <c r="B876" s="4"/>
      <c r="C876" s="5"/>
      <c r="D876" s="6"/>
      <c r="E876" s="6"/>
      <c r="F876" s="6"/>
      <c r="G876" s="6"/>
      <c r="H876" s="6"/>
      <c r="I876" s="6"/>
      <c r="J876" s="6"/>
      <c r="K876" s="8"/>
      <c r="L876" s="8"/>
      <c r="M876" s="6"/>
      <c r="N876" s="9"/>
      <c r="O876" s="10"/>
      <c r="P876" s="22"/>
      <c r="Q876" s="20"/>
      <c r="R876" s="20"/>
      <c r="S876" s="20" t="s">
        <v>613</v>
      </c>
      <c r="T876" s="21" t="str">
        <f t="shared" si="117"/>
        <v>SABUK ONG KECIL 2,5 X 30</v>
      </c>
      <c r="U876" s="17">
        <v>1</v>
      </c>
      <c r="V876" s="62">
        <f t="shared" si="128"/>
        <v>72</v>
      </c>
      <c r="W876" s="20"/>
      <c r="X876" s="20"/>
      <c r="Y876" s="20" t="str">
        <f t="shared" si="118"/>
        <v>PCS</v>
      </c>
    </row>
    <row r="877" spans="1:26" hidden="1">
      <c r="A877" s="4"/>
      <c r="B877" s="4"/>
      <c r="C877" s="5"/>
      <c r="D877" s="6"/>
      <c r="E877" s="6"/>
      <c r="F877" s="6"/>
      <c r="G877" s="6"/>
      <c r="H877" s="6"/>
      <c r="I877" s="6"/>
      <c r="J877" s="6"/>
      <c r="K877" s="8"/>
      <c r="L877" s="8"/>
      <c r="M877" s="6"/>
      <c r="N877" s="9"/>
      <c r="O877" s="10"/>
      <c r="P877" s="22"/>
      <c r="Q877" s="20"/>
      <c r="R877" s="20"/>
      <c r="S877" s="20" t="s">
        <v>614</v>
      </c>
      <c r="T877" s="21" t="str">
        <f t="shared" si="117"/>
        <v>PLASTIK 16 X 35</v>
      </c>
      <c r="U877" s="17">
        <v>1</v>
      </c>
      <c r="V877" s="62">
        <f t="shared" si="128"/>
        <v>72</v>
      </c>
      <c r="W877" s="20"/>
      <c r="X877" s="20"/>
      <c r="Y877" s="20" t="str">
        <f t="shared" si="118"/>
        <v>PCS</v>
      </c>
    </row>
    <row r="878" spans="1:26" hidden="1">
      <c r="A878" s="4"/>
      <c r="B878" s="4"/>
      <c r="C878" s="5"/>
      <c r="D878" s="6"/>
      <c r="E878" s="6"/>
      <c r="F878" s="6"/>
      <c r="G878" s="6"/>
      <c r="H878" s="6"/>
      <c r="I878" s="6"/>
      <c r="J878" s="6"/>
      <c r="K878" s="8"/>
      <c r="L878" s="8"/>
      <c r="M878" s="6"/>
      <c r="N878" s="9"/>
      <c r="O878" s="10"/>
      <c r="P878" s="22"/>
      <c r="Q878" s="20"/>
      <c r="R878" s="20"/>
      <c r="S878" s="20" t="s">
        <v>4160</v>
      </c>
      <c r="T878" s="21" t="str">
        <f t="shared" si="117"/>
        <v>OP NON FUL AROMA EK CENDANA</v>
      </c>
      <c r="U878" s="17">
        <v>1.3899999999999999E-2</v>
      </c>
      <c r="V878" s="62">
        <f t="shared" si="128"/>
        <v>1.0007999999999999</v>
      </c>
      <c r="W878" s="20"/>
      <c r="X878" s="20"/>
      <c r="Y878" s="20" t="str">
        <f t="shared" si="118"/>
        <v>KG</v>
      </c>
    </row>
    <row r="879" spans="1:26" hidden="1">
      <c r="A879" s="4"/>
      <c r="B879" s="4"/>
      <c r="C879" s="5"/>
      <c r="D879" s="6"/>
      <c r="E879" s="6"/>
      <c r="F879" s="6"/>
      <c r="G879" s="6"/>
      <c r="H879" s="6"/>
      <c r="I879" s="6"/>
      <c r="J879" s="6"/>
      <c r="K879" s="8"/>
      <c r="L879" s="8"/>
      <c r="M879" s="6"/>
      <c r="N879" s="9"/>
      <c r="O879" s="10"/>
      <c r="P879" s="22"/>
      <c r="Q879" s="20"/>
      <c r="R879" s="20"/>
      <c r="S879" s="20" t="s">
        <v>616</v>
      </c>
      <c r="T879" s="21" t="str">
        <f t="shared" si="117"/>
        <v>ONGKOS CELUP GB DEWA</v>
      </c>
      <c r="U879" s="17">
        <v>1</v>
      </c>
      <c r="V879" s="62">
        <f t="shared" si="128"/>
        <v>72</v>
      </c>
      <c r="W879" s="20"/>
      <c r="X879" s="20"/>
      <c r="Y879" s="20" t="str">
        <f t="shared" si="118"/>
        <v>PCS</v>
      </c>
    </row>
    <row r="880" spans="1:26" hidden="1">
      <c r="A880" s="4"/>
      <c r="B880" s="4"/>
      <c r="C880" s="5"/>
      <c r="D880" s="6"/>
      <c r="E880" s="6"/>
      <c r="F880" s="6"/>
      <c r="G880" s="6"/>
      <c r="H880" s="6"/>
      <c r="I880" s="6"/>
      <c r="J880" s="6"/>
      <c r="K880" s="8"/>
      <c r="L880" s="8"/>
      <c r="M880" s="6"/>
      <c r="N880" s="9"/>
      <c r="O880" s="10"/>
      <c r="P880" s="22"/>
      <c r="Q880" s="20"/>
      <c r="R880" s="20"/>
      <c r="S880" s="20" t="s">
        <v>617</v>
      </c>
      <c r="T880" s="21" t="str">
        <f t="shared" si="117"/>
        <v>ONGKOS KEMAS GB DEWA</v>
      </c>
      <c r="U880" s="17">
        <v>1</v>
      </c>
      <c r="V880" s="62">
        <f t="shared" si="128"/>
        <v>72</v>
      </c>
      <c r="W880" s="20"/>
      <c r="X880" s="20"/>
      <c r="Y880" s="20" t="str">
        <f t="shared" si="118"/>
        <v>PCS</v>
      </c>
    </row>
    <row r="881" spans="1:26" hidden="1">
      <c r="A881" s="4"/>
      <c r="B881" s="4"/>
      <c r="C881" s="5"/>
      <c r="D881" s="6"/>
      <c r="E881" s="6"/>
      <c r="F881" s="6"/>
      <c r="G881" s="6"/>
      <c r="H881" s="6"/>
      <c r="I881" s="6"/>
      <c r="J881" s="6"/>
      <c r="K881" s="8"/>
      <c r="L881" s="8"/>
      <c r="M881" s="6"/>
      <c r="N881" s="9"/>
      <c r="O881" s="10"/>
      <c r="P881" s="22"/>
      <c r="Q881" s="20"/>
      <c r="R881" s="20"/>
      <c r="S881" s="20" t="s">
        <v>618</v>
      </c>
      <c r="T881" s="21" t="str">
        <f t="shared" si="117"/>
        <v>ONGKOS TIMBANG GB DEWA</v>
      </c>
      <c r="U881" s="17">
        <v>1</v>
      </c>
      <c r="V881" s="62">
        <f t="shared" si="128"/>
        <v>72</v>
      </c>
      <c r="W881" s="20"/>
      <c r="X881" s="20"/>
      <c r="Y881" s="20" t="str">
        <f t="shared" si="118"/>
        <v>PCS</v>
      </c>
    </row>
    <row r="882" spans="1:26">
      <c r="A882" s="4">
        <v>103</v>
      </c>
      <c r="B882" s="20" t="s">
        <v>1996</v>
      </c>
      <c r="C882" s="5" t="s">
        <v>82</v>
      </c>
      <c r="D882" s="6">
        <v>16</v>
      </c>
      <c r="E882" s="6">
        <f>D882/36</f>
        <v>0.44444444444444442</v>
      </c>
      <c r="F882" s="6">
        <v>19</v>
      </c>
      <c r="G882" s="6">
        <v>1</v>
      </c>
      <c r="H882" s="6">
        <v>23</v>
      </c>
      <c r="I882" s="6">
        <v>1</v>
      </c>
      <c r="J882" s="6" t="s">
        <v>510</v>
      </c>
      <c r="K882" s="15">
        <f>L882</f>
        <v>36</v>
      </c>
      <c r="L882" s="15">
        <f>N882*Z882</f>
        <v>36</v>
      </c>
      <c r="M882" s="6" t="s">
        <v>510</v>
      </c>
      <c r="N882" s="9">
        <f>VLOOKUP(B882,tb_januari,9,FALSE)</f>
        <v>1</v>
      </c>
      <c r="O882" s="10" t="s">
        <v>506</v>
      </c>
      <c r="P882" s="20"/>
      <c r="Q882" s="20"/>
      <c r="R882" s="20"/>
      <c r="S882" s="20" t="s">
        <v>1203</v>
      </c>
      <c r="T882" s="21" t="str">
        <f t="shared" si="117"/>
        <v>DUPA 22 ATP PEKAT 3.2 RKN</v>
      </c>
      <c r="U882" s="17">
        <v>0.63</v>
      </c>
      <c r="V882" s="62">
        <f>$K$882*U882</f>
        <v>22.68</v>
      </c>
      <c r="W882" s="20"/>
      <c r="X882" s="20"/>
      <c r="Y882" s="20" t="str">
        <f t="shared" si="118"/>
        <v>KG</v>
      </c>
      <c r="Z882" s="20">
        <v>36</v>
      </c>
    </row>
    <row r="883" spans="1:26" hidden="1">
      <c r="A883" s="4"/>
      <c r="B883" s="4"/>
      <c r="C883" s="5"/>
      <c r="D883" s="6"/>
      <c r="E883" s="6"/>
      <c r="F883" s="6"/>
      <c r="G883" s="6"/>
      <c r="H883" s="6"/>
      <c r="I883" s="6"/>
      <c r="J883" s="6"/>
      <c r="K883" s="8"/>
      <c r="L883" s="8"/>
      <c r="M883" s="6"/>
      <c r="N883" s="9"/>
      <c r="O883" s="10"/>
      <c r="P883" s="20"/>
      <c r="Q883" s="20"/>
      <c r="R883" s="20"/>
      <c r="S883" s="20" t="s">
        <v>5192</v>
      </c>
      <c r="T883" s="21" t="str">
        <f t="shared" si="117"/>
        <v>oplosan solfen</v>
      </c>
      <c r="U883" s="17">
        <v>0.26800000000000002</v>
      </c>
      <c r="V883" s="62">
        <f t="shared" ref="V883:V892" si="129">$K$882*U883</f>
        <v>9.6479999999999997</v>
      </c>
      <c r="W883" s="20"/>
      <c r="X883" s="20"/>
      <c r="Y883" s="20" t="str">
        <f t="shared" si="118"/>
        <v>KG</v>
      </c>
    </row>
    <row r="884" spans="1:26" hidden="1">
      <c r="A884" s="4"/>
      <c r="B884" s="4"/>
      <c r="C884" s="5"/>
      <c r="D884" s="6"/>
      <c r="E884" s="6"/>
      <c r="F884" s="6"/>
      <c r="G884" s="6"/>
      <c r="H884" s="6"/>
      <c r="I884" s="6"/>
      <c r="J884" s="6"/>
      <c r="K884" s="8"/>
      <c r="L884" s="8"/>
      <c r="M884" s="6"/>
      <c r="N884" s="9"/>
      <c r="O884" s="10"/>
      <c r="P884" s="20"/>
      <c r="Q884" s="20"/>
      <c r="R884" s="20"/>
      <c r="S884" s="20" t="s">
        <v>3980</v>
      </c>
      <c r="T884" s="21" t="str">
        <f t="shared" si="117"/>
        <v>OP FULL AROMA  DW 108 D FULL A CEMPAKA</v>
      </c>
      <c r="U884" s="17">
        <v>6.7000000000000004E-2</v>
      </c>
      <c r="V884" s="62">
        <f t="shared" si="129"/>
        <v>2.4119999999999999</v>
      </c>
      <c r="W884" s="20"/>
      <c r="X884" s="20"/>
      <c r="Y884" s="20" t="str">
        <f t="shared" si="118"/>
        <v>KG</v>
      </c>
    </row>
    <row r="885" spans="1:26" hidden="1">
      <c r="A885" s="4"/>
      <c r="B885" s="4"/>
      <c r="C885" s="5"/>
      <c r="D885" s="6"/>
      <c r="E885" s="6"/>
      <c r="F885" s="6"/>
      <c r="G885" s="6"/>
      <c r="H885" s="6"/>
      <c r="I885" s="6"/>
      <c r="J885" s="6"/>
      <c r="K885" s="8"/>
      <c r="L885" s="8"/>
      <c r="M885" s="6"/>
      <c r="N885" s="9"/>
      <c r="O885" s="10"/>
      <c r="P885" s="20"/>
      <c r="Q885" s="20"/>
      <c r="R885" s="20"/>
      <c r="S885" s="20" t="s">
        <v>614</v>
      </c>
      <c r="T885" s="21" t="str">
        <f t="shared" si="117"/>
        <v>PLASTIK 16 X 35</v>
      </c>
      <c r="U885" s="17">
        <v>1</v>
      </c>
      <c r="V885" s="62">
        <f t="shared" si="129"/>
        <v>36</v>
      </c>
      <c r="W885" s="20"/>
      <c r="X885" s="20"/>
      <c r="Y885" s="20" t="str">
        <f t="shared" si="118"/>
        <v>PCS</v>
      </c>
    </row>
    <row r="886" spans="1:26" hidden="1">
      <c r="A886" s="4"/>
      <c r="B886" s="4"/>
      <c r="C886" s="5"/>
      <c r="D886" s="6"/>
      <c r="E886" s="6"/>
      <c r="F886" s="6"/>
      <c r="G886" s="6"/>
      <c r="H886" s="6"/>
      <c r="I886" s="6"/>
      <c r="J886" s="6"/>
      <c r="K886" s="8"/>
      <c r="L886" s="8"/>
      <c r="M886" s="6"/>
      <c r="N886" s="9"/>
      <c r="O886" s="10"/>
      <c r="P886" s="20"/>
      <c r="Q886" s="20"/>
      <c r="R886" s="20"/>
      <c r="S886" s="20" t="s">
        <v>613</v>
      </c>
      <c r="T886" s="21" t="str">
        <f t="shared" si="117"/>
        <v>SABUK ONG KECIL 2,5 X 30</v>
      </c>
      <c r="U886" s="17">
        <v>1</v>
      </c>
      <c r="V886" s="62">
        <f t="shared" si="129"/>
        <v>36</v>
      </c>
      <c r="W886" s="20"/>
      <c r="X886" s="20"/>
      <c r="Y886" s="20" t="str">
        <f t="shared" si="118"/>
        <v>PCS</v>
      </c>
    </row>
    <row r="887" spans="1:26" hidden="1">
      <c r="A887" s="4"/>
      <c r="B887" s="4"/>
      <c r="C887" s="5"/>
      <c r="D887" s="6"/>
      <c r="E887" s="6"/>
      <c r="F887" s="6"/>
      <c r="G887" s="6"/>
      <c r="H887" s="6"/>
      <c r="I887" s="6"/>
      <c r="J887" s="6"/>
      <c r="K887" s="8"/>
      <c r="L887" s="8"/>
      <c r="M887" s="6"/>
      <c r="N887" s="9"/>
      <c r="O887" s="10"/>
      <c r="P887" s="20"/>
      <c r="Q887" s="20"/>
      <c r="R887" s="20"/>
      <c r="S887" s="20" t="s">
        <v>4996</v>
      </c>
      <c r="T887" s="21" t="str">
        <f t="shared" si="117"/>
        <v>STIKER 108 D CEMPAKA 8 X 16</v>
      </c>
      <c r="U887" s="17">
        <v>1</v>
      </c>
      <c r="V887" s="62">
        <f t="shared" si="129"/>
        <v>36</v>
      </c>
      <c r="W887" s="20"/>
      <c r="X887" s="20"/>
      <c r="Y887" s="20" t="str">
        <f t="shared" si="118"/>
        <v>PCS</v>
      </c>
    </row>
    <row r="888" spans="1:26" hidden="1">
      <c r="A888" s="4"/>
      <c r="B888" s="4"/>
      <c r="C888" s="5"/>
      <c r="D888" s="6"/>
      <c r="E888" s="6"/>
      <c r="F888" s="6"/>
      <c r="G888" s="6"/>
      <c r="H888" s="6"/>
      <c r="I888" s="6"/>
      <c r="J888" s="6"/>
      <c r="K888" s="8"/>
      <c r="L888" s="8"/>
      <c r="M888" s="6"/>
      <c r="N888" s="9"/>
      <c r="O888" s="10"/>
      <c r="P888" s="20"/>
      <c r="Q888" s="20"/>
      <c r="R888" s="20"/>
      <c r="S888" s="20" t="s">
        <v>3898</v>
      </c>
      <c r="T888" s="21" t="str">
        <f t="shared" si="117"/>
        <v>ONGKOS TIMBANG GB FULL AROMA</v>
      </c>
      <c r="U888" s="17">
        <v>1</v>
      </c>
      <c r="V888" s="62">
        <f t="shared" si="129"/>
        <v>36</v>
      </c>
      <c r="W888" s="20"/>
      <c r="X888" s="20"/>
      <c r="Y888" s="20" t="str">
        <f t="shared" si="118"/>
        <v>PCS</v>
      </c>
    </row>
    <row r="889" spans="1:26" hidden="1">
      <c r="A889" s="4"/>
      <c r="B889" s="4"/>
      <c r="C889" s="5"/>
      <c r="D889" s="6"/>
      <c r="E889" s="6"/>
      <c r="F889" s="6"/>
      <c r="G889" s="6"/>
      <c r="H889" s="6"/>
      <c r="I889" s="6"/>
      <c r="J889" s="6"/>
      <c r="K889" s="8"/>
      <c r="L889" s="8"/>
      <c r="M889" s="6"/>
      <c r="N889" s="9"/>
      <c r="O889" s="10"/>
      <c r="P889" s="20"/>
      <c r="Q889" s="20"/>
      <c r="R889" s="20"/>
      <c r="S889" s="20" t="s">
        <v>988</v>
      </c>
      <c r="T889" s="21" t="str">
        <f t="shared" si="117"/>
        <v xml:space="preserve">ATP </v>
      </c>
      <c r="U889" s="17">
        <v>1</v>
      </c>
      <c r="V889" s="62">
        <f t="shared" si="129"/>
        <v>36</v>
      </c>
      <c r="W889" s="20"/>
      <c r="X889" s="20"/>
      <c r="Y889" s="20" t="str">
        <f t="shared" si="118"/>
        <v>PCS</v>
      </c>
    </row>
    <row r="890" spans="1:26" hidden="1">
      <c r="A890" s="4"/>
      <c r="B890" s="4"/>
      <c r="C890" s="5"/>
      <c r="D890" s="6"/>
      <c r="E890" s="6"/>
      <c r="F890" s="6"/>
      <c r="G890" s="6"/>
      <c r="H890" s="6"/>
      <c r="I890" s="6"/>
      <c r="J890" s="6"/>
      <c r="K890" s="8"/>
      <c r="L890" s="8"/>
      <c r="M890" s="6"/>
      <c r="N890" s="9"/>
      <c r="O890" s="10"/>
      <c r="P890" s="20"/>
      <c r="Q890" s="20"/>
      <c r="R890" s="20"/>
      <c r="S890" s="20" t="s">
        <v>3791</v>
      </c>
      <c r="T890" s="21" t="str">
        <f t="shared" si="117"/>
        <v>ONGKOS KEMAS GB FULL AROMA</v>
      </c>
      <c r="U890" s="17">
        <v>1</v>
      </c>
      <c r="V890" s="62">
        <f t="shared" si="129"/>
        <v>36</v>
      </c>
      <c r="W890" s="20"/>
      <c r="X890" s="20"/>
      <c r="Y890" s="20" t="str">
        <f t="shared" si="118"/>
        <v>PCS</v>
      </c>
    </row>
    <row r="891" spans="1:26" hidden="1">
      <c r="A891" s="4"/>
      <c r="B891" s="4"/>
      <c r="C891" s="5"/>
      <c r="D891" s="6"/>
      <c r="E891" s="6"/>
      <c r="F891" s="6"/>
      <c r="G891" s="6"/>
      <c r="H891" s="6"/>
      <c r="I891" s="6"/>
      <c r="J891" s="6"/>
      <c r="K891" s="8"/>
      <c r="L891" s="8"/>
      <c r="M891" s="6"/>
      <c r="N891" s="9"/>
      <c r="O891" s="10"/>
      <c r="P891" s="20"/>
      <c r="Q891" s="20"/>
      <c r="R891" s="20"/>
      <c r="S891" s="20" t="s">
        <v>611</v>
      </c>
      <c r="T891" s="21" t="str">
        <f t="shared" si="117"/>
        <v xml:space="preserve">ONGKARA BULAT </v>
      </c>
      <c r="U891" s="17">
        <v>1</v>
      </c>
      <c r="V891" s="62">
        <f t="shared" si="129"/>
        <v>36</v>
      </c>
      <c r="W891" s="20"/>
      <c r="X891" s="20"/>
      <c r="Y891" s="20" t="str">
        <f t="shared" si="118"/>
        <v>PCS</v>
      </c>
    </row>
    <row r="892" spans="1:26" hidden="1">
      <c r="A892" s="4"/>
      <c r="B892" s="4"/>
      <c r="C892" s="5"/>
      <c r="D892" s="6"/>
      <c r="E892" s="6"/>
      <c r="F892" s="6"/>
      <c r="G892" s="6"/>
      <c r="H892" s="6"/>
      <c r="I892" s="6"/>
      <c r="J892" s="6"/>
      <c r="K892" s="8"/>
      <c r="L892" s="8"/>
      <c r="M892" s="6"/>
      <c r="N892" s="9"/>
      <c r="O892" s="10"/>
      <c r="P892" s="20"/>
      <c r="Q892" s="20"/>
      <c r="R892" s="20"/>
      <c r="S892" s="20" t="s">
        <v>3697</v>
      </c>
      <c r="T892" s="21" t="str">
        <f t="shared" si="117"/>
        <v>ONGKOS CELUP GB  FULL AROMA</v>
      </c>
      <c r="U892" s="17">
        <v>1</v>
      </c>
      <c r="V892" s="62">
        <f t="shared" si="129"/>
        <v>36</v>
      </c>
      <c r="W892" s="20"/>
      <c r="X892" s="20"/>
      <c r="Y892" s="20" t="str">
        <f t="shared" si="118"/>
        <v>PCS</v>
      </c>
    </row>
    <row r="893" spans="1:26">
      <c r="A893" s="4">
        <v>104</v>
      </c>
      <c r="B893" s="20" t="s">
        <v>1997</v>
      </c>
      <c r="C893" s="5" t="s">
        <v>83</v>
      </c>
      <c r="D893" s="6">
        <v>28</v>
      </c>
      <c r="E893" s="6">
        <f>D893/36</f>
        <v>0.77777777777777779</v>
      </c>
      <c r="F893" s="6">
        <v>35</v>
      </c>
      <c r="G893" s="6">
        <v>1</v>
      </c>
      <c r="H893" s="6">
        <v>15</v>
      </c>
      <c r="I893" s="6">
        <v>1</v>
      </c>
      <c r="J893" s="6" t="s">
        <v>510</v>
      </c>
      <c r="K893" s="15">
        <f>L893</f>
        <v>36</v>
      </c>
      <c r="L893" s="15">
        <f>N893*Z893</f>
        <v>36</v>
      </c>
      <c r="M893" s="6" t="s">
        <v>510</v>
      </c>
      <c r="N893" s="9">
        <f>VLOOKUP(B893,tb_januari,9,FALSE)</f>
        <v>1</v>
      </c>
      <c r="O893" s="10" t="s">
        <v>506</v>
      </c>
      <c r="P893" s="22" t="e">
        <f>0.81*K995:K1040</f>
        <v>#VALUE!</v>
      </c>
      <c r="Q893" s="20" t="s">
        <v>543</v>
      </c>
      <c r="R893" s="20" t="s">
        <v>519</v>
      </c>
      <c r="S893" s="20" t="s">
        <v>1203</v>
      </c>
      <c r="T893" s="21" t="str">
        <f t="shared" si="117"/>
        <v>DUPA 22 ATP PEKAT 3.2 RKN</v>
      </c>
      <c r="U893" s="17">
        <v>0.63</v>
      </c>
      <c r="V893" s="62">
        <f>$K$893*U893</f>
        <v>22.68</v>
      </c>
      <c r="W893" s="20"/>
      <c r="X893" s="20"/>
      <c r="Y893" s="20" t="str">
        <f t="shared" si="118"/>
        <v>KG</v>
      </c>
      <c r="Z893" s="20">
        <v>36</v>
      </c>
    </row>
    <row r="894" spans="1:26" hidden="1">
      <c r="A894" s="4"/>
      <c r="B894" s="4"/>
      <c r="C894" s="5"/>
      <c r="D894" s="6"/>
      <c r="E894" s="6"/>
      <c r="F894" s="6"/>
      <c r="G894" s="6"/>
      <c r="H894" s="6"/>
      <c r="I894" s="6"/>
      <c r="J894" s="6"/>
      <c r="K894" s="8"/>
      <c r="L894" s="8"/>
      <c r="M894" s="6"/>
      <c r="N894" s="9"/>
      <c r="O894" s="10"/>
      <c r="P894" s="22"/>
      <c r="Q894" s="20"/>
      <c r="R894" s="20"/>
      <c r="S894" s="20" t="s">
        <v>5002</v>
      </c>
      <c r="T894" s="21" t="str">
        <f t="shared" si="117"/>
        <v>STIKER 108 D CENDANA 8 X 16</v>
      </c>
      <c r="U894" s="17">
        <v>1</v>
      </c>
      <c r="V894" s="62">
        <f t="shared" ref="V894:V903" si="130">$K$893*U894</f>
        <v>36</v>
      </c>
      <c r="W894" s="20"/>
      <c r="X894" s="20"/>
      <c r="Y894" s="20" t="str">
        <f t="shared" si="118"/>
        <v>PCS</v>
      </c>
    </row>
    <row r="895" spans="1:26" hidden="1">
      <c r="A895" s="4"/>
      <c r="B895" s="4"/>
      <c r="C895" s="5"/>
      <c r="D895" s="6"/>
      <c r="E895" s="6"/>
      <c r="F895" s="6"/>
      <c r="G895" s="6"/>
      <c r="H895" s="6"/>
      <c r="I895" s="6"/>
      <c r="J895" s="6"/>
      <c r="K895" s="8"/>
      <c r="L895" s="8"/>
      <c r="M895" s="6"/>
      <c r="N895" s="9"/>
      <c r="O895" s="10"/>
      <c r="P895" s="22"/>
      <c r="Q895" s="20"/>
      <c r="R895" s="20"/>
      <c r="S895" s="20" t="s">
        <v>614</v>
      </c>
      <c r="T895" s="21" t="str">
        <f t="shared" si="117"/>
        <v>PLASTIK 16 X 35</v>
      </c>
      <c r="U895" s="17">
        <v>1</v>
      </c>
      <c r="V895" s="62">
        <f t="shared" si="130"/>
        <v>36</v>
      </c>
      <c r="W895" s="20"/>
      <c r="X895" s="20"/>
      <c r="Y895" s="20" t="str">
        <f t="shared" si="118"/>
        <v>PCS</v>
      </c>
    </row>
    <row r="896" spans="1:26" hidden="1">
      <c r="A896" s="4"/>
      <c r="B896" s="4"/>
      <c r="C896" s="5"/>
      <c r="D896" s="6"/>
      <c r="E896" s="6"/>
      <c r="F896" s="6"/>
      <c r="G896" s="6"/>
      <c r="H896" s="6"/>
      <c r="I896" s="6"/>
      <c r="J896" s="6"/>
      <c r="K896" s="8"/>
      <c r="L896" s="8"/>
      <c r="M896" s="6"/>
      <c r="N896" s="9"/>
      <c r="O896" s="10"/>
      <c r="P896" s="22"/>
      <c r="Q896" s="20"/>
      <c r="R896" s="20"/>
      <c r="S896" s="20" t="s">
        <v>611</v>
      </c>
      <c r="T896" s="21" t="str">
        <f t="shared" si="117"/>
        <v xml:space="preserve">ONGKARA BULAT </v>
      </c>
      <c r="U896" s="17">
        <v>1</v>
      </c>
      <c r="V896" s="62">
        <f t="shared" si="130"/>
        <v>36</v>
      </c>
      <c r="W896" s="20"/>
      <c r="X896" s="20"/>
      <c r="Y896" s="20" t="str">
        <f t="shared" si="118"/>
        <v>PCS</v>
      </c>
    </row>
    <row r="897" spans="1:26" hidden="1">
      <c r="A897" s="4"/>
      <c r="B897" s="4"/>
      <c r="C897" s="5"/>
      <c r="D897" s="6"/>
      <c r="E897" s="6"/>
      <c r="F897" s="6"/>
      <c r="G897" s="6"/>
      <c r="H897" s="6"/>
      <c r="I897" s="6"/>
      <c r="J897" s="6"/>
      <c r="K897" s="8"/>
      <c r="L897" s="8"/>
      <c r="M897" s="6"/>
      <c r="N897" s="9"/>
      <c r="O897" s="10"/>
      <c r="P897" s="22"/>
      <c r="Q897" s="20"/>
      <c r="R897" s="20"/>
      <c r="S897" s="20" t="s">
        <v>988</v>
      </c>
      <c r="T897" s="21" t="str">
        <f t="shared" si="117"/>
        <v xml:space="preserve">ATP </v>
      </c>
      <c r="U897" s="17">
        <v>1</v>
      </c>
      <c r="V897" s="62">
        <f t="shared" si="130"/>
        <v>36</v>
      </c>
      <c r="W897" s="20"/>
      <c r="X897" s="20"/>
      <c r="Y897" s="20" t="str">
        <f t="shared" si="118"/>
        <v>PCS</v>
      </c>
    </row>
    <row r="898" spans="1:26" hidden="1">
      <c r="A898" s="4"/>
      <c r="B898" s="4"/>
      <c r="C898" s="5"/>
      <c r="D898" s="6"/>
      <c r="E898" s="6"/>
      <c r="F898" s="6"/>
      <c r="G898" s="6"/>
      <c r="H898" s="6"/>
      <c r="I898" s="6"/>
      <c r="J898" s="6"/>
      <c r="K898" s="8"/>
      <c r="L898" s="8"/>
      <c r="M898" s="6"/>
      <c r="N898" s="9"/>
      <c r="O898" s="10"/>
      <c r="P898" s="22"/>
      <c r="Q898" s="20"/>
      <c r="R898" s="20"/>
      <c r="S898" s="20" t="s">
        <v>613</v>
      </c>
      <c r="T898" s="21" t="str">
        <f t="shared" si="117"/>
        <v>SABUK ONG KECIL 2,5 X 30</v>
      </c>
      <c r="U898" s="17">
        <v>1</v>
      </c>
      <c r="V898" s="62">
        <f t="shared" si="130"/>
        <v>36</v>
      </c>
      <c r="W898" s="20"/>
      <c r="X898" s="20"/>
      <c r="Y898" s="20" t="str">
        <f t="shared" si="118"/>
        <v>PCS</v>
      </c>
    </row>
    <row r="899" spans="1:26" hidden="1">
      <c r="A899" s="4"/>
      <c r="B899" s="4"/>
      <c r="C899" s="5"/>
      <c r="D899" s="6"/>
      <c r="E899" s="6"/>
      <c r="F899" s="6"/>
      <c r="G899" s="6"/>
      <c r="H899" s="6"/>
      <c r="I899" s="6"/>
      <c r="J899" s="6"/>
      <c r="K899" s="8"/>
      <c r="L899" s="8"/>
      <c r="M899" s="6"/>
      <c r="N899" s="9"/>
      <c r="O899" s="10"/>
      <c r="P899" s="22"/>
      <c r="Q899" s="20"/>
      <c r="R899" s="20"/>
      <c r="S899" s="20" t="s">
        <v>3982</v>
      </c>
      <c r="T899" s="21" t="str">
        <f t="shared" si="117"/>
        <v>OP FULL AROMA  DW 108 D FULL A CENDANA</v>
      </c>
      <c r="U899" s="17">
        <v>6.7000000000000004E-2</v>
      </c>
      <c r="V899" s="62">
        <f t="shared" si="130"/>
        <v>2.4119999999999999</v>
      </c>
      <c r="W899" s="20"/>
      <c r="X899" s="20"/>
      <c r="Y899" s="20" t="str">
        <f t="shared" si="118"/>
        <v>KG</v>
      </c>
    </row>
    <row r="900" spans="1:26" hidden="1">
      <c r="A900" s="4"/>
      <c r="B900" s="4"/>
      <c r="C900" s="5"/>
      <c r="D900" s="6"/>
      <c r="E900" s="6"/>
      <c r="F900" s="6"/>
      <c r="G900" s="6"/>
      <c r="H900" s="6"/>
      <c r="I900" s="6"/>
      <c r="J900" s="6"/>
      <c r="K900" s="8"/>
      <c r="L900" s="8"/>
      <c r="M900" s="6"/>
      <c r="N900" s="9"/>
      <c r="O900" s="10"/>
      <c r="P900" s="22"/>
      <c r="Q900" s="20"/>
      <c r="R900" s="20"/>
      <c r="S900" s="20" t="s">
        <v>5192</v>
      </c>
      <c r="T900" s="21" t="str">
        <f t="shared" si="117"/>
        <v>oplosan solfen</v>
      </c>
      <c r="U900" s="17">
        <v>0.26800000000000002</v>
      </c>
      <c r="V900" s="62">
        <f t="shared" si="130"/>
        <v>9.6479999999999997</v>
      </c>
      <c r="W900" s="20"/>
      <c r="X900" s="20"/>
      <c r="Y900" s="20" t="str">
        <f t="shared" si="118"/>
        <v>KG</v>
      </c>
    </row>
    <row r="901" spans="1:26" hidden="1">
      <c r="A901" s="4"/>
      <c r="B901" s="4"/>
      <c r="C901" s="5"/>
      <c r="D901" s="6"/>
      <c r="E901" s="6"/>
      <c r="F901" s="6"/>
      <c r="G901" s="6"/>
      <c r="H901" s="6"/>
      <c r="I901" s="6"/>
      <c r="J901" s="6"/>
      <c r="K901" s="8"/>
      <c r="L901" s="8"/>
      <c r="M901" s="6"/>
      <c r="N901" s="9"/>
      <c r="O901" s="10"/>
      <c r="P901" s="22"/>
      <c r="Q901" s="20"/>
      <c r="R901" s="20"/>
      <c r="S901" s="20" t="s">
        <v>3697</v>
      </c>
      <c r="T901" s="21" t="str">
        <f t="shared" si="117"/>
        <v>ONGKOS CELUP GB  FULL AROMA</v>
      </c>
      <c r="U901" s="17">
        <v>1</v>
      </c>
      <c r="V901" s="62">
        <f t="shared" si="130"/>
        <v>36</v>
      </c>
      <c r="W901" s="20"/>
      <c r="X901" s="20"/>
      <c r="Y901" s="20" t="str">
        <f t="shared" si="118"/>
        <v>PCS</v>
      </c>
    </row>
    <row r="902" spans="1:26" hidden="1">
      <c r="A902" s="4"/>
      <c r="B902" s="4"/>
      <c r="C902" s="5"/>
      <c r="D902" s="6"/>
      <c r="E902" s="6"/>
      <c r="F902" s="6"/>
      <c r="G902" s="6"/>
      <c r="H902" s="6"/>
      <c r="I902" s="6"/>
      <c r="J902" s="6"/>
      <c r="K902" s="8"/>
      <c r="L902" s="8"/>
      <c r="M902" s="6"/>
      <c r="N902" s="9"/>
      <c r="O902" s="10"/>
      <c r="P902" s="22"/>
      <c r="Q902" s="20"/>
      <c r="R902" s="20"/>
      <c r="S902" s="20" t="s">
        <v>3791</v>
      </c>
      <c r="T902" s="21" t="str">
        <f t="shared" si="117"/>
        <v>ONGKOS KEMAS GB FULL AROMA</v>
      </c>
      <c r="U902" s="17">
        <v>1</v>
      </c>
      <c r="V902" s="62">
        <f t="shared" si="130"/>
        <v>36</v>
      </c>
      <c r="W902" s="20"/>
      <c r="X902" s="20"/>
      <c r="Y902" s="20" t="str">
        <f t="shared" si="118"/>
        <v>PCS</v>
      </c>
    </row>
    <row r="903" spans="1:26" hidden="1">
      <c r="A903" s="4"/>
      <c r="B903" s="4"/>
      <c r="C903" s="5"/>
      <c r="D903" s="6"/>
      <c r="E903" s="6"/>
      <c r="F903" s="6"/>
      <c r="G903" s="6"/>
      <c r="H903" s="6"/>
      <c r="I903" s="6"/>
      <c r="J903" s="6"/>
      <c r="K903" s="8"/>
      <c r="L903" s="8"/>
      <c r="M903" s="6"/>
      <c r="N903" s="9"/>
      <c r="O903" s="10"/>
      <c r="P903" s="22"/>
      <c r="Q903" s="20"/>
      <c r="R903" s="20"/>
      <c r="S903" s="20" t="s">
        <v>3898</v>
      </c>
      <c r="T903" s="21" t="str">
        <f t="shared" si="117"/>
        <v>ONGKOS TIMBANG GB FULL AROMA</v>
      </c>
      <c r="U903" s="17">
        <v>1</v>
      </c>
      <c r="V903" s="62">
        <f t="shared" si="130"/>
        <v>36</v>
      </c>
      <c r="W903" s="20"/>
      <c r="X903" s="20"/>
      <c r="Y903" s="20" t="str">
        <f t="shared" si="118"/>
        <v>PCS</v>
      </c>
    </row>
    <row r="904" spans="1:26">
      <c r="A904" s="4">
        <v>105</v>
      </c>
      <c r="B904" s="20" t="s">
        <v>1998</v>
      </c>
      <c r="C904" s="5" t="s">
        <v>84</v>
      </c>
      <c r="D904" s="6">
        <v>8</v>
      </c>
      <c r="E904" s="6">
        <f>D904/36</f>
        <v>0.22222222222222221</v>
      </c>
      <c r="F904" s="6">
        <v>41</v>
      </c>
      <c r="G904" s="6">
        <v>1</v>
      </c>
      <c r="H904" s="6">
        <v>21</v>
      </c>
      <c r="I904" s="6">
        <v>1</v>
      </c>
      <c r="J904" s="6" t="s">
        <v>510</v>
      </c>
      <c r="K904" s="15">
        <f>L904</f>
        <v>36</v>
      </c>
      <c r="L904" s="15">
        <f>N904*Z904</f>
        <v>36</v>
      </c>
      <c r="M904" s="6" t="s">
        <v>510</v>
      </c>
      <c r="N904" s="9">
        <f>VLOOKUP(B904,tb_januari,9,FALSE)</f>
        <v>1</v>
      </c>
      <c r="O904" s="10" t="s">
        <v>506</v>
      </c>
      <c r="P904" s="22" t="e">
        <f>0.81*K1004:K1049</f>
        <v>#VALUE!</v>
      </c>
      <c r="Q904" s="20" t="s">
        <v>544</v>
      </c>
      <c r="R904" s="20" t="s">
        <v>519</v>
      </c>
      <c r="S904" s="20" t="s">
        <v>1203</v>
      </c>
      <c r="T904" s="21" t="str">
        <f t="shared" si="117"/>
        <v>DUPA 22 ATP PEKAT 3.2 RKN</v>
      </c>
      <c r="U904" s="17">
        <v>0.63</v>
      </c>
      <c r="V904" s="62">
        <f>$K$904*U904</f>
        <v>22.68</v>
      </c>
      <c r="W904" s="20"/>
      <c r="X904" s="20"/>
      <c r="Y904" s="20" t="str">
        <f t="shared" si="118"/>
        <v>KG</v>
      </c>
      <c r="Z904" s="20">
        <v>36</v>
      </c>
    </row>
    <row r="905" spans="1:26" hidden="1">
      <c r="A905" s="4"/>
      <c r="B905" s="4"/>
      <c r="C905" s="5"/>
      <c r="D905" s="6"/>
      <c r="E905" s="6"/>
      <c r="F905" s="6"/>
      <c r="G905" s="6"/>
      <c r="H905" s="6"/>
      <c r="I905" s="6"/>
      <c r="J905" s="6"/>
      <c r="K905" s="8"/>
      <c r="L905" s="8"/>
      <c r="M905" s="6"/>
      <c r="N905" s="9"/>
      <c r="O905" s="10"/>
      <c r="P905" s="22"/>
      <c r="Q905" s="20"/>
      <c r="R905" s="20"/>
      <c r="S905" s="20" t="s">
        <v>5192</v>
      </c>
      <c r="T905" s="21" t="str">
        <f t="shared" si="117"/>
        <v>oplosan solfen</v>
      </c>
      <c r="U905" s="17">
        <v>0.26800000000000002</v>
      </c>
      <c r="V905" s="62">
        <f t="shared" ref="V905:V914" si="131">$K$904*U905</f>
        <v>9.6479999999999997</v>
      </c>
      <c r="W905" s="20"/>
      <c r="X905" s="20"/>
      <c r="Y905" s="20" t="str">
        <f t="shared" si="118"/>
        <v>KG</v>
      </c>
    </row>
    <row r="906" spans="1:26" hidden="1">
      <c r="A906" s="4"/>
      <c r="B906" s="4"/>
      <c r="C906" s="5"/>
      <c r="D906" s="6"/>
      <c r="E906" s="6"/>
      <c r="F906" s="6"/>
      <c r="G906" s="6"/>
      <c r="H906" s="6"/>
      <c r="I906" s="6"/>
      <c r="J906" s="6"/>
      <c r="K906" s="8"/>
      <c r="L906" s="8"/>
      <c r="M906" s="6"/>
      <c r="N906" s="9"/>
      <c r="O906" s="10"/>
      <c r="P906" s="22"/>
      <c r="Q906" s="20"/>
      <c r="R906" s="20"/>
      <c r="S906" s="20" t="s">
        <v>3984</v>
      </c>
      <c r="T906" s="21" t="str">
        <f t="shared" si="117"/>
        <v>OP FULL AROMA  DW 108 D FULL A JASMINE</v>
      </c>
      <c r="U906" s="17">
        <v>6.7000000000000004E-2</v>
      </c>
      <c r="V906" s="62">
        <f t="shared" si="131"/>
        <v>2.4119999999999999</v>
      </c>
      <c r="W906" s="20"/>
      <c r="X906" s="20"/>
      <c r="Y906" s="20" t="str">
        <f t="shared" si="118"/>
        <v>KG</v>
      </c>
    </row>
    <row r="907" spans="1:26" hidden="1">
      <c r="A907" s="4"/>
      <c r="B907" s="4"/>
      <c r="C907" s="5"/>
      <c r="D907" s="6"/>
      <c r="E907" s="6"/>
      <c r="F907" s="6"/>
      <c r="G907" s="6"/>
      <c r="H907" s="6"/>
      <c r="I907" s="6"/>
      <c r="J907" s="6"/>
      <c r="K907" s="8"/>
      <c r="L907" s="8"/>
      <c r="M907" s="6"/>
      <c r="N907" s="9"/>
      <c r="O907" s="10"/>
      <c r="P907" s="22"/>
      <c r="Q907" s="20"/>
      <c r="R907" s="20"/>
      <c r="S907" s="20" t="s">
        <v>614</v>
      </c>
      <c r="T907" s="21" t="str">
        <f t="shared" si="117"/>
        <v>PLASTIK 16 X 35</v>
      </c>
      <c r="U907" s="17">
        <v>1</v>
      </c>
      <c r="V907" s="62">
        <f t="shared" si="131"/>
        <v>36</v>
      </c>
      <c r="W907" s="20"/>
      <c r="X907" s="20"/>
      <c r="Y907" s="20" t="str">
        <f t="shared" si="118"/>
        <v>PCS</v>
      </c>
    </row>
    <row r="908" spans="1:26" hidden="1">
      <c r="A908" s="4"/>
      <c r="B908" s="4"/>
      <c r="C908" s="5"/>
      <c r="D908" s="6"/>
      <c r="E908" s="6"/>
      <c r="F908" s="6"/>
      <c r="G908" s="6"/>
      <c r="H908" s="6"/>
      <c r="I908" s="6"/>
      <c r="J908" s="6"/>
      <c r="K908" s="8"/>
      <c r="L908" s="8"/>
      <c r="M908" s="6"/>
      <c r="N908" s="9"/>
      <c r="O908" s="10"/>
      <c r="P908" s="22"/>
      <c r="Q908" s="20"/>
      <c r="R908" s="20"/>
      <c r="S908" s="20" t="s">
        <v>988</v>
      </c>
      <c r="T908" s="21" t="str">
        <f t="shared" si="117"/>
        <v xml:space="preserve">ATP </v>
      </c>
      <c r="U908" s="17">
        <v>1</v>
      </c>
      <c r="V908" s="62">
        <f>$K$904*U908</f>
        <v>36</v>
      </c>
      <c r="W908" s="20"/>
      <c r="X908" s="20"/>
      <c r="Y908" s="20" t="str">
        <f t="shared" si="118"/>
        <v>PCS</v>
      </c>
    </row>
    <row r="909" spans="1:26" hidden="1">
      <c r="A909" s="4"/>
      <c r="B909" s="4"/>
      <c r="C909" s="5"/>
      <c r="D909" s="6"/>
      <c r="E909" s="6"/>
      <c r="F909" s="6"/>
      <c r="G909" s="6"/>
      <c r="H909" s="6"/>
      <c r="I909" s="6"/>
      <c r="J909" s="6"/>
      <c r="K909" s="8"/>
      <c r="L909" s="8"/>
      <c r="M909" s="6"/>
      <c r="N909" s="9"/>
      <c r="O909" s="10"/>
      <c r="P909" s="22"/>
      <c r="Q909" s="20"/>
      <c r="R909" s="20"/>
      <c r="S909" s="20" t="s">
        <v>5008</v>
      </c>
      <c r="T909" s="21" t="str">
        <f t="shared" si="117"/>
        <v>STIKER 108 D JASMIN 8 X 16</v>
      </c>
      <c r="U909" s="17">
        <v>1</v>
      </c>
      <c r="V909" s="62">
        <f t="shared" si="131"/>
        <v>36</v>
      </c>
      <c r="W909" s="20"/>
      <c r="X909" s="20"/>
      <c r="Y909" s="20" t="str">
        <f t="shared" si="118"/>
        <v>PCS</v>
      </c>
    </row>
    <row r="910" spans="1:26" hidden="1">
      <c r="A910" s="4"/>
      <c r="B910" s="4"/>
      <c r="C910" s="5"/>
      <c r="D910" s="6"/>
      <c r="E910" s="6"/>
      <c r="F910" s="6"/>
      <c r="G910" s="6"/>
      <c r="H910" s="6"/>
      <c r="I910" s="6"/>
      <c r="J910" s="6"/>
      <c r="K910" s="8"/>
      <c r="L910" s="8"/>
      <c r="M910" s="6"/>
      <c r="N910" s="9"/>
      <c r="O910" s="10"/>
      <c r="P910" s="22"/>
      <c r="Q910" s="20"/>
      <c r="R910" s="20"/>
      <c r="S910" s="20" t="s">
        <v>611</v>
      </c>
      <c r="T910" s="21" t="str">
        <f t="shared" si="117"/>
        <v xml:space="preserve">ONGKARA BULAT </v>
      </c>
      <c r="U910" s="17">
        <v>1</v>
      </c>
      <c r="V910" s="62">
        <f t="shared" si="131"/>
        <v>36</v>
      </c>
      <c r="W910" s="20"/>
      <c r="X910" s="20"/>
      <c r="Y910" s="20" t="str">
        <f t="shared" si="118"/>
        <v>PCS</v>
      </c>
    </row>
    <row r="911" spans="1:26" hidden="1">
      <c r="A911" s="4"/>
      <c r="B911" s="4"/>
      <c r="C911" s="5"/>
      <c r="D911" s="6"/>
      <c r="E911" s="6"/>
      <c r="F911" s="6"/>
      <c r="G911" s="6"/>
      <c r="H911" s="6"/>
      <c r="I911" s="6"/>
      <c r="J911" s="6"/>
      <c r="K911" s="8"/>
      <c r="L911" s="8"/>
      <c r="M911" s="6"/>
      <c r="N911" s="9"/>
      <c r="O911" s="10"/>
      <c r="P911" s="22"/>
      <c r="Q911" s="20"/>
      <c r="R911" s="20"/>
      <c r="S911" s="20" t="s">
        <v>3791</v>
      </c>
      <c r="T911" s="21" t="str">
        <f t="shared" si="117"/>
        <v>ONGKOS KEMAS GB FULL AROMA</v>
      </c>
      <c r="U911" s="17">
        <v>1</v>
      </c>
      <c r="V911" s="62">
        <f t="shared" si="131"/>
        <v>36</v>
      </c>
      <c r="W911" s="20"/>
      <c r="X911" s="20"/>
      <c r="Y911" s="20" t="str">
        <f t="shared" si="118"/>
        <v>PCS</v>
      </c>
    </row>
    <row r="912" spans="1:26" hidden="1">
      <c r="A912" s="4"/>
      <c r="B912" s="4"/>
      <c r="C912" s="5"/>
      <c r="D912" s="6"/>
      <c r="E912" s="6"/>
      <c r="F912" s="6"/>
      <c r="G912" s="6"/>
      <c r="H912" s="6"/>
      <c r="I912" s="6"/>
      <c r="J912" s="6"/>
      <c r="K912" s="8"/>
      <c r="L912" s="8"/>
      <c r="M912" s="6"/>
      <c r="N912" s="9"/>
      <c r="O912" s="10"/>
      <c r="P912" s="22"/>
      <c r="Q912" s="20"/>
      <c r="R912" s="20"/>
      <c r="S912" s="20" t="s">
        <v>3898</v>
      </c>
      <c r="T912" s="21" t="str">
        <f t="shared" si="117"/>
        <v>ONGKOS TIMBANG GB FULL AROMA</v>
      </c>
      <c r="U912" s="17">
        <v>1</v>
      </c>
      <c r="V912" s="62">
        <f t="shared" si="131"/>
        <v>36</v>
      </c>
      <c r="W912" s="20"/>
      <c r="X912" s="20"/>
      <c r="Y912" s="20" t="str">
        <f t="shared" si="118"/>
        <v>PCS</v>
      </c>
    </row>
    <row r="913" spans="1:26" hidden="1">
      <c r="A913" s="4"/>
      <c r="B913" s="4"/>
      <c r="C913" s="5"/>
      <c r="D913" s="6"/>
      <c r="E913" s="6"/>
      <c r="F913" s="6"/>
      <c r="G913" s="6"/>
      <c r="H913" s="6"/>
      <c r="I913" s="6"/>
      <c r="J913" s="6"/>
      <c r="K913" s="8"/>
      <c r="L913" s="8"/>
      <c r="M913" s="6"/>
      <c r="N913" s="9"/>
      <c r="O913" s="10"/>
      <c r="P913" s="22"/>
      <c r="Q913" s="20"/>
      <c r="R913" s="20"/>
      <c r="S913" s="20" t="s">
        <v>3697</v>
      </c>
      <c r="T913" s="21" t="str">
        <f t="shared" si="117"/>
        <v>ONGKOS CELUP GB  FULL AROMA</v>
      </c>
      <c r="U913" s="17">
        <v>1</v>
      </c>
      <c r="V913" s="62">
        <f t="shared" si="131"/>
        <v>36</v>
      </c>
      <c r="W913" s="20"/>
      <c r="X913" s="20"/>
      <c r="Y913" s="20" t="str">
        <f t="shared" si="118"/>
        <v>PCS</v>
      </c>
    </row>
    <row r="914" spans="1:26" hidden="1">
      <c r="A914" s="4"/>
      <c r="B914" s="4"/>
      <c r="C914" s="5"/>
      <c r="D914" s="6"/>
      <c r="E914" s="6"/>
      <c r="F914" s="6"/>
      <c r="G914" s="6"/>
      <c r="H914" s="6"/>
      <c r="I914" s="6"/>
      <c r="J914" s="6"/>
      <c r="K914" s="8"/>
      <c r="L914" s="8"/>
      <c r="M914" s="6"/>
      <c r="N914" s="9"/>
      <c r="O914" s="10"/>
      <c r="P914" s="22"/>
      <c r="Q914" s="20"/>
      <c r="R914" s="20"/>
      <c r="S914" s="20" t="s">
        <v>613</v>
      </c>
      <c r="T914" s="21" t="str">
        <f t="shared" si="117"/>
        <v>SABUK ONG KECIL 2,5 X 30</v>
      </c>
      <c r="U914" s="17">
        <v>1</v>
      </c>
      <c r="V914" s="62">
        <f t="shared" si="131"/>
        <v>36</v>
      </c>
      <c r="W914" s="20"/>
      <c r="X914" s="20"/>
      <c r="Y914" s="20" t="str">
        <f t="shared" si="118"/>
        <v>PCS</v>
      </c>
    </row>
    <row r="915" spans="1:26">
      <c r="A915" s="4">
        <v>106</v>
      </c>
      <c r="B915" s="20" t="s">
        <v>1999</v>
      </c>
      <c r="C915" s="5" t="s">
        <v>85</v>
      </c>
      <c r="D915" s="6">
        <v>1</v>
      </c>
      <c r="E915" s="6">
        <f>D915/36</f>
        <v>2.7777777777777776E-2</v>
      </c>
      <c r="F915" s="6">
        <v>18</v>
      </c>
      <c r="G915" s="6">
        <v>1</v>
      </c>
      <c r="H915" s="6">
        <v>18</v>
      </c>
      <c r="I915" s="6">
        <v>1</v>
      </c>
      <c r="J915" s="6" t="s">
        <v>510</v>
      </c>
      <c r="K915" s="15">
        <f>L915</f>
        <v>36</v>
      </c>
      <c r="L915" s="15">
        <f>N915*Z915</f>
        <v>36</v>
      </c>
      <c r="M915" s="6" t="s">
        <v>510</v>
      </c>
      <c r="N915" s="9">
        <f>VLOOKUP(B915,tb_januari,9,FALSE)</f>
        <v>1</v>
      </c>
      <c r="O915" s="10" t="s">
        <v>506</v>
      </c>
      <c r="P915" s="22" t="e">
        <f>0.81*K1013:K1058</f>
        <v>#VALUE!</v>
      </c>
      <c r="Q915" s="20" t="s">
        <v>543</v>
      </c>
      <c r="R915" s="20" t="s">
        <v>519</v>
      </c>
      <c r="S915" s="20" t="s">
        <v>1203</v>
      </c>
      <c r="T915" s="21" t="str">
        <f t="shared" si="117"/>
        <v>DUPA 22 ATP PEKAT 3.2 RKN</v>
      </c>
      <c r="U915" s="17">
        <v>0.63</v>
      </c>
      <c r="V915" s="62">
        <f>$K$915*U915</f>
        <v>22.68</v>
      </c>
      <c r="W915" s="20"/>
      <c r="X915" s="20"/>
      <c r="Y915" s="20" t="str">
        <f t="shared" si="118"/>
        <v>KG</v>
      </c>
      <c r="Z915" s="20">
        <v>36</v>
      </c>
    </row>
    <row r="916" spans="1:26" hidden="1">
      <c r="A916" s="4"/>
      <c r="B916" s="4"/>
      <c r="C916" s="5"/>
      <c r="D916" s="6"/>
      <c r="E916" s="6"/>
      <c r="F916" s="6"/>
      <c r="G916" s="6"/>
      <c r="H916" s="6"/>
      <c r="I916" s="6"/>
      <c r="J916" s="6"/>
      <c r="K916" s="8"/>
      <c r="L916" s="8"/>
      <c r="M916" s="6"/>
      <c r="N916" s="9"/>
      <c r="O916" s="10"/>
      <c r="P916" s="22"/>
      <c r="Q916" s="20"/>
      <c r="R916" s="20"/>
      <c r="S916" s="20" t="s">
        <v>5192</v>
      </c>
      <c r="T916" s="21" t="str">
        <f t="shared" si="117"/>
        <v>oplosan solfen</v>
      </c>
      <c r="U916" s="17">
        <v>0.26800000000000002</v>
      </c>
      <c r="V916" s="62">
        <f t="shared" ref="V916:V925" si="132">$K$915*U916</f>
        <v>9.6479999999999997</v>
      </c>
      <c r="W916" s="20"/>
      <c r="X916" s="20"/>
      <c r="Y916" s="20" t="str">
        <f t="shared" si="118"/>
        <v>KG</v>
      </c>
    </row>
    <row r="917" spans="1:26" hidden="1">
      <c r="A917" s="4"/>
      <c r="B917" s="4"/>
      <c r="C917" s="5"/>
      <c r="D917" s="6"/>
      <c r="E917" s="6"/>
      <c r="F917" s="6"/>
      <c r="G917" s="6"/>
      <c r="H917" s="6"/>
      <c r="I917" s="6"/>
      <c r="J917" s="6"/>
      <c r="K917" s="8"/>
      <c r="L917" s="8"/>
      <c r="M917" s="6"/>
      <c r="N917" s="9"/>
      <c r="O917" s="10"/>
      <c r="P917" s="22"/>
      <c r="Q917" s="20"/>
      <c r="R917" s="20"/>
      <c r="S917" s="20" t="s">
        <v>3986</v>
      </c>
      <c r="T917" s="21" t="str">
        <f t="shared" si="117"/>
        <v>OP FULL AROMA  DW 108 D FULL A JEMPIRING</v>
      </c>
      <c r="U917" s="17">
        <v>6.7000000000000004E-2</v>
      </c>
      <c r="V917" s="62">
        <f t="shared" si="132"/>
        <v>2.4119999999999999</v>
      </c>
      <c r="W917" s="20"/>
      <c r="X917" s="20"/>
      <c r="Y917" s="20" t="str">
        <f t="shared" si="118"/>
        <v>KG</v>
      </c>
    </row>
    <row r="918" spans="1:26" hidden="1">
      <c r="A918" s="4"/>
      <c r="B918" s="4"/>
      <c r="C918" s="5"/>
      <c r="D918" s="6"/>
      <c r="E918" s="6"/>
      <c r="F918" s="6"/>
      <c r="G918" s="6"/>
      <c r="H918" s="6"/>
      <c r="I918" s="6"/>
      <c r="J918" s="6"/>
      <c r="K918" s="8"/>
      <c r="L918" s="8"/>
      <c r="M918" s="6"/>
      <c r="N918" s="9"/>
      <c r="O918" s="10"/>
      <c r="P918" s="22"/>
      <c r="Q918" s="20"/>
      <c r="R918" s="20"/>
      <c r="S918" s="20" t="s">
        <v>614</v>
      </c>
      <c r="T918" s="21" t="str">
        <f t="shared" si="117"/>
        <v>PLASTIK 16 X 35</v>
      </c>
      <c r="U918" s="17">
        <v>1</v>
      </c>
      <c r="V918" s="62">
        <f>$K$915*U918</f>
        <v>36</v>
      </c>
      <c r="W918" s="20"/>
      <c r="X918" s="20"/>
      <c r="Y918" s="20" t="str">
        <f t="shared" si="118"/>
        <v>PCS</v>
      </c>
    </row>
    <row r="919" spans="1:26" hidden="1">
      <c r="A919" s="4"/>
      <c r="B919" s="4"/>
      <c r="C919" s="5"/>
      <c r="D919" s="6"/>
      <c r="E919" s="6"/>
      <c r="F919" s="6"/>
      <c r="G919" s="6"/>
      <c r="H919" s="6"/>
      <c r="I919" s="6"/>
      <c r="J919" s="6"/>
      <c r="K919" s="8"/>
      <c r="L919" s="8"/>
      <c r="M919" s="6"/>
      <c r="N919" s="9"/>
      <c r="O919" s="10"/>
      <c r="P919" s="22"/>
      <c r="Q919" s="20"/>
      <c r="R919" s="20"/>
      <c r="S919" s="20" t="s">
        <v>988</v>
      </c>
      <c r="T919" s="21" t="str">
        <f t="shared" si="117"/>
        <v xml:space="preserve">ATP </v>
      </c>
      <c r="U919" s="17">
        <v>1</v>
      </c>
      <c r="V919" s="62">
        <f t="shared" si="132"/>
        <v>36</v>
      </c>
      <c r="W919" s="20"/>
      <c r="X919" s="20"/>
      <c r="Y919" s="20" t="str">
        <f t="shared" si="118"/>
        <v>PCS</v>
      </c>
    </row>
    <row r="920" spans="1:26" hidden="1">
      <c r="A920" s="4"/>
      <c r="B920" s="4"/>
      <c r="C920" s="5"/>
      <c r="D920" s="6"/>
      <c r="E920" s="6"/>
      <c r="F920" s="6"/>
      <c r="G920" s="6"/>
      <c r="H920" s="6"/>
      <c r="I920" s="6"/>
      <c r="J920" s="6"/>
      <c r="K920" s="8"/>
      <c r="L920" s="8"/>
      <c r="M920" s="6"/>
      <c r="N920" s="9"/>
      <c r="O920" s="10"/>
      <c r="P920" s="22"/>
      <c r="Q920" s="20"/>
      <c r="R920" s="20"/>
      <c r="S920" s="20" t="s">
        <v>5014</v>
      </c>
      <c r="T920" s="21" t="str">
        <f t="shared" si="117"/>
        <v>STIKER 108 D JEMPIRING 8 X 16</v>
      </c>
      <c r="U920" s="17">
        <v>1</v>
      </c>
      <c r="V920" s="62">
        <f t="shared" si="132"/>
        <v>36</v>
      </c>
      <c r="W920" s="20"/>
      <c r="X920" s="20"/>
      <c r="Y920" s="20" t="str">
        <f t="shared" si="118"/>
        <v>PCS</v>
      </c>
    </row>
    <row r="921" spans="1:26" hidden="1">
      <c r="A921" s="4"/>
      <c r="B921" s="4"/>
      <c r="C921" s="5"/>
      <c r="D921" s="6"/>
      <c r="E921" s="6"/>
      <c r="F921" s="6"/>
      <c r="G921" s="6"/>
      <c r="H921" s="6"/>
      <c r="I921" s="6"/>
      <c r="J921" s="6"/>
      <c r="K921" s="8"/>
      <c r="L921" s="8"/>
      <c r="M921" s="6"/>
      <c r="N921" s="9"/>
      <c r="O921" s="10"/>
      <c r="P921" s="22"/>
      <c r="Q921" s="20"/>
      <c r="R921" s="20"/>
      <c r="S921" s="20" t="s">
        <v>611</v>
      </c>
      <c r="T921" s="21" t="str">
        <f t="shared" si="117"/>
        <v xml:space="preserve">ONGKARA BULAT </v>
      </c>
      <c r="U921" s="17">
        <v>1</v>
      </c>
      <c r="V921" s="62">
        <f t="shared" si="132"/>
        <v>36</v>
      </c>
      <c r="W921" s="20"/>
      <c r="X921" s="20"/>
      <c r="Y921" s="20" t="str">
        <f t="shared" si="118"/>
        <v>PCS</v>
      </c>
    </row>
    <row r="922" spans="1:26" hidden="1">
      <c r="A922" s="4"/>
      <c r="B922" s="4"/>
      <c r="C922" s="5"/>
      <c r="D922" s="6"/>
      <c r="E922" s="6"/>
      <c r="F922" s="6"/>
      <c r="G922" s="6"/>
      <c r="H922" s="6"/>
      <c r="I922" s="6"/>
      <c r="J922" s="6"/>
      <c r="K922" s="8"/>
      <c r="L922" s="8"/>
      <c r="M922" s="6"/>
      <c r="N922" s="9"/>
      <c r="O922" s="10"/>
      <c r="P922" s="22"/>
      <c r="Q922" s="20"/>
      <c r="R922" s="20"/>
      <c r="S922" s="20" t="s">
        <v>613</v>
      </c>
      <c r="T922" s="21" t="str">
        <f t="shared" si="117"/>
        <v>SABUK ONG KECIL 2,5 X 30</v>
      </c>
      <c r="U922" s="17">
        <v>1</v>
      </c>
      <c r="V922" s="62">
        <f t="shared" si="132"/>
        <v>36</v>
      </c>
      <c r="W922" s="20"/>
      <c r="X922" s="20"/>
      <c r="Y922" s="20" t="str">
        <f t="shared" si="118"/>
        <v>PCS</v>
      </c>
    </row>
    <row r="923" spans="1:26" hidden="1">
      <c r="A923" s="4"/>
      <c r="B923" s="4"/>
      <c r="C923" s="5"/>
      <c r="D923" s="6"/>
      <c r="E923" s="6"/>
      <c r="F923" s="6"/>
      <c r="G923" s="6"/>
      <c r="H923" s="6"/>
      <c r="I923" s="6"/>
      <c r="J923" s="6"/>
      <c r="K923" s="8"/>
      <c r="L923" s="8"/>
      <c r="M923" s="6"/>
      <c r="N923" s="9"/>
      <c r="O923" s="10"/>
      <c r="P923" s="22"/>
      <c r="Q923" s="20"/>
      <c r="R923" s="20"/>
      <c r="S923" s="20" t="s">
        <v>3898</v>
      </c>
      <c r="T923" s="21" t="str">
        <f t="shared" si="117"/>
        <v>ONGKOS TIMBANG GB FULL AROMA</v>
      </c>
      <c r="U923" s="17">
        <v>1</v>
      </c>
      <c r="V923" s="62">
        <f t="shared" si="132"/>
        <v>36</v>
      </c>
      <c r="W923" s="20"/>
      <c r="X923" s="20"/>
      <c r="Y923" s="20" t="str">
        <f t="shared" si="118"/>
        <v>PCS</v>
      </c>
    </row>
    <row r="924" spans="1:26" hidden="1">
      <c r="A924" s="4"/>
      <c r="B924" s="4"/>
      <c r="C924" s="5"/>
      <c r="D924" s="6"/>
      <c r="E924" s="6"/>
      <c r="F924" s="6"/>
      <c r="G924" s="6"/>
      <c r="H924" s="6"/>
      <c r="I924" s="6"/>
      <c r="J924" s="6"/>
      <c r="K924" s="8"/>
      <c r="L924" s="8"/>
      <c r="M924" s="6"/>
      <c r="N924" s="9"/>
      <c r="O924" s="10"/>
      <c r="P924" s="22"/>
      <c r="Q924" s="20"/>
      <c r="R924" s="20"/>
      <c r="S924" s="20" t="s">
        <v>3697</v>
      </c>
      <c r="T924" s="21" t="str">
        <f t="shared" si="117"/>
        <v>ONGKOS CELUP GB  FULL AROMA</v>
      </c>
      <c r="U924" s="17">
        <v>1</v>
      </c>
      <c r="V924" s="62">
        <f t="shared" si="132"/>
        <v>36</v>
      </c>
      <c r="W924" s="20"/>
      <c r="X924" s="20"/>
      <c r="Y924" s="20" t="str">
        <f t="shared" si="118"/>
        <v>PCS</v>
      </c>
    </row>
    <row r="925" spans="1:26" hidden="1">
      <c r="A925" s="4"/>
      <c r="B925" s="4"/>
      <c r="C925" s="5"/>
      <c r="D925" s="6"/>
      <c r="E925" s="6"/>
      <c r="F925" s="6"/>
      <c r="G925" s="6"/>
      <c r="H925" s="6"/>
      <c r="I925" s="6"/>
      <c r="J925" s="6"/>
      <c r="K925" s="8"/>
      <c r="L925" s="8"/>
      <c r="M925" s="6"/>
      <c r="N925" s="9"/>
      <c r="O925" s="10"/>
      <c r="P925" s="22"/>
      <c r="Q925" s="20"/>
      <c r="R925" s="20"/>
      <c r="S925" s="20" t="s">
        <v>3791</v>
      </c>
      <c r="T925" s="21" t="str">
        <f t="shared" si="117"/>
        <v>ONGKOS KEMAS GB FULL AROMA</v>
      </c>
      <c r="U925" s="17">
        <v>1</v>
      </c>
      <c r="V925" s="62">
        <f t="shared" si="132"/>
        <v>36</v>
      </c>
      <c r="W925" s="20"/>
      <c r="X925" s="20"/>
      <c r="Y925" s="20" t="str">
        <f t="shared" si="118"/>
        <v>PCS</v>
      </c>
    </row>
    <row r="926" spans="1:26">
      <c r="A926" s="4">
        <v>107</v>
      </c>
      <c r="B926" s="1" t="s">
        <v>2000</v>
      </c>
      <c r="C926" s="5" t="s">
        <v>86</v>
      </c>
      <c r="D926" s="6">
        <v>4</v>
      </c>
      <c r="E926" s="6">
        <f>D926/36</f>
        <v>0.1111111111111111</v>
      </c>
      <c r="F926" s="6">
        <v>17</v>
      </c>
      <c r="G926" s="6">
        <v>1</v>
      </c>
      <c r="H926" s="6">
        <v>18</v>
      </c>
      <c r="I926" s="6">
        <v>1</v>
      </c>
      <c r="J926" s="6" t="s">
        <v>510</v>
      </c>
      <c r="K926" s="15">
        <f>L926</f>
        <v>36</v>
      </c>
      <c r="L926" s="15">
        <f>N926*Z926</f>
        <v>36</v>
      </c>
      <c r="M926" s="6" t="s">
        <v>510</v>
      </c>
      <c r="N926" s="9">
        <f>VLOOKUP(B926,tb_januari,9,FALSE)</f>
        <v>1</v>
      </c>
      <c r="O926" s="10" t="s">
        <v>506</v>
      </c>
      <c r="P926" s="22" t="e">
        <f>0.81*K1022:K1067</f>
        <v>#VALUE!</v>
      </c>
      <c r="Q926" s="20" t="s">
        <v>544</v>
      </c>
      <c r="R926" s="20" t="s">
        <v>519</v>
      </c>
      <c r="S926" s="20" t="s">
        <v>1203</v>
      </c>
      <c r="T926" s="21" t="str">
        <f t="shared" si="117"/>
        <v>DUPA 22 ATP PEKAT 3.2 RKN</v>
      </c>
      <c r="U926" s="17">
        <v>0.63</v>
      </c>
      <c r="V926" s="62">
        <f>$K$926*U926</f>
        <v>22.68</v>
      </c>
      <c r="W926" s="20"/>
      <c r="X926" s="20"/>
      <c r="Y926" s="20" t="str">
        <f t="shared" si="118"/>
        <v>KG</v>
      </c>
      <c r="Z926" s="20">
        <v>36</v>
      </c>
    </row>
    <row r="927" spans="1:26" hidden="1">
      <c r="A927" s="4"/>
      <c r="B927" s="4"/>
      <c r="C927" s="5"/>
      <c r="D927" s="6"/>
      <c r="E927" s="6"/>
      <c r="F927" s="6"/>
      <c r="G927" s="6"/>
      <c r="H927" s="6"/>
      <c r="I927" s="6"/>
      <c r="J927" s="6"/>
      <c r="K927" s="8"/>
      <c r="L927" s="8"/>
      <c r="M927" s="6"/>
      <c r="N927" s="9"/>
      <c r="O927" s="10"/>
      <c r="P927" s="22"/>
      <c r="Q927" s="20"/>
      <c r="R927" s="20"/>
      <c r="S927" s="20" t="s">
        <v>5192</v>
      </c>
      <c r="T927" s="21" t="str">
        <f t="shared" si="117"/>
        <v>oplosan solfen</v>
      </c>
      <c r="U927" s="17">
        <v>0.26800000000000002</v>
      </c>
      <c r="V927" s="62">
        <f t="shared" ref="V927:V936" si="133">$K$926*U927</f>
        <v>9.6479999999999997</v>
      </c>
      <c r="W927" s="20"/>
      <c r="X927" s="20"/>
      <c r="Y927" s="20" t="str">
        <f t="shared" si="118"/>
        <v>KG</v>
      </c>
    </row>
    <row r="928" spans="1:26" hidden="1">
      <c r="A928" s="4"/>
      <c r="B928" s="4"/>
      <c r="C928" s="5"/>
      <c r="D928" s="6"/>
      <c r="E928" s="6"/>
      <c r="F928" s="6"/>
      <c r="G928" s="6"/>
      <c r="H928" s="6"/>
      <c r="I928" s="6"/>
      <c r="J928" s="6"/>
      <c r="K928" s="8"/>
      <c r="L928" s="8"/>
      <c r="M928" s="6"/>
      <c r="N928" s="9"/>
      <c r="O928" s="10"/>
      <c r="P928" s="22"/>
      <c r="Q928" s="20"/>
      <c r="R928" s="20"/>
      <c r="S928" s="20" t="s">
        <v>3988</v>
      </c>
      <c r="T928" s="21" t="str">
        <f t="shared" si="117"/>
        <v>OP FULL AROMA  DW 108 D FULL A PANDAN HARUM</v>
      </c>
      <c r="U928" s="17">
        <v>6.7000000000000004E-2</v>
      </c>
      <c r="V928" s="62">
        <f t="shared" si="133"/>
        <v>2.4119999999999999</v>
      </c>
      <c r="W928" s="20"/>
      <c r="X928" s="20"/>
      <c r="Y928" s="20" t="str">
        <f t="shared" si="118"/>
        <v>KG</v>
      </c>
    </row>
    <row r="929" spans="1:26" hidden="1">
      <c r="A929" s="4"/>
      <c r="B929" s="4"/>
      <c r="C929" s="5"/>
      <c r="D929" s="6"/>
      <c r="E929" s="6"/>
      <c r="F929" s="6"/>
      <c r="G929" s="6"/>
      <c r="H929" s="6"/>
      <c r="I929" s="6"/>
      <c r="J929" s="6"/>
      <c r="K929" s="8"/>
      <c r="L929" s="8"/>
      <c r="M929" s="6"/>
      <c r="N929" s="9"/>
      <c r="O929" s="10"/>
      <c r="P929" s="22"/>
      <c r="Q929" s="20"/>
      <c r="R929" s="20"/>
      <c r="S929" s="20" t="s">
        <v>613</v>
      </c>
      <c r="T929" s="21" t="str">
        <f t="shared" si="117"/>
        <v>SABUK ONG KECIL 2,5 X 30</v>
      </c>
      <c r="U929" s="17">
        <v>1</v>
      </c>
      <c r="V929" s="62">
        <f t="shared" si="133"/>
        <v>36</v>
      </c>
      <c r="W929" s="20"/>
      <c r="X929" s="20"/>
      <c r="Y929" s="20" t="str">
        <f t="shared" si="118"/>
        <v>PCS</v>
      </c>
    </row>
    <row r="930" spans="1:26" hidden="1">
      <c r="A930" s="4"/>
      <c r="B930" s="4"/>
      <c r="C930" s="5"/>
      <c r="D930" s="6"/>
      <c r="E930" s="6"/>
      <c r="F930" s="6"/>
      <c r="G930" s="6"/>
      <c r="H930" s="6"/>
      <c r="I930" s="6"/>
      <c r="J930" s="6"/>
      <c r="K930" s="8"/>
      <c r="L930" s="8"/>
      <c r="M930" s="6"/>
      <c r="N930" s="9"/>
      <c r="O930" s="10"/>
      <c r="P930" s="22"/>
      <c r="Q930" s="20"/>
      <c r="R930" s="20"/>
      <c r="S930" s="20" t="s">
        <v>5020</v>
      </c>
      <c r="T930" s="21" t="str">
        <f t="shared" si="117"/>
        <v>STIKER 108 D PANDAN HARUM 8 X 16</v>
      </c>
      <c r="U930" s="17">
        <v>1</v>
      </c>
      <c r="V930" s="62">
        <f t="shared" si="133"/>
        <v>36</v>
      </c>
      <c r="W930" s="20"/>
      <c r="X930" s="20"/>
      <c r="Y930" s="20" t="str">
        <f t="shared" si="118"/>
        <v>PCS</v>
      </c>
    </row>
    <row r="931" spans="1:26" hidden="1">
      <c r="A931" s="4"/>
      <c r="B931" s="4"/>
      <c r="C931" s="5"/>
      <c r="D931" s="6"/>
      <c r="E931" s="6"/>
      <c r="F931" s="6"/>
      <c r="G931" s="6"/>
      <c r="H931" s="6"/>
      <c r="I931" s="6"/>
      <c r="J931" s="6"/>
      <c r="K931" s="8"/>
      <c r="L931" s="8"/>
      <c r="M931" s="6"/>
      <c r="N931" s="9"/>
      <c r="O931" s="10"/>
      <c r="P931" s="22"/>
      <c r="Q931" s="20"/>
      <c r="R931" s="20"/>
      <c r="S931" s="20" t="s">
        <v>614</v>
      </c>
      <c r="T931" s="21" t="str">
        <f t="shared" si="117"/>
        <v>PLASTIK 16 X 35</v>
      </c>
      <c r="U931" s="17">
        <v>1</v>
      </c>
      <c r="V931" s="62">
        <f t="shared" si="133"/>
        <v>36</v>
      </c>
      <c r="W931" s="20"/>
      <c r="X931" s="20"/>
      <c r="Y931" s="20" t="str">
        <f t="shared" si="118"/>
        <v>PCS</v>
      </c>
    </row>
    <row r="932" spans="1:26" hidden="1">
      <c r="A932" s="4"/>
      <c r="B932" s="4"/>
      <c r="C932" s="5"/>
      <c r="D932" s="6"/>
      <c r="E932" s="6"/>
      <c r="F932" s="6"/>
      <c r="G932" s="6"/>
      <c r="H932" s="6"/>
      <c r="I932" s="6"/>
      <c r="J932" s="6"/>
      <c r="K932" s="8"/>
      <c r="L932" s="8"/>
      <c r="M932" s="6"/>
      <c r="N932" s="9"/>
      <c r="O932" s="10"/>
      <c r="P932" s="22"/>
      <c r="Q932" s="20"/>
      <c r="R932" s="20"/>
      <c r="S932" s="20" t="s">
        <v>988</v>
      </c>
      <c r="T932" s="21" t="str">
        <f t="shared" si="117"/>
        <v xml:space="preserve">ATP </v>
      </c>
      <c r="U932" s="17">
        <v>1</v>
      </c>
      <c r="V932" s="62">
        <f t="shared" si="133"/>
        <v>36</v>
      </c>
      <c r="W932" s="20"/>
      <c r="X932" s="20"/>
      <c r="Y932" s="20" t="str">
        <f t="shared" si="118"/>
        <v>PCS</v>
      </c>
    </row>
    <row r="933" spans="1:26" hidden="1">
      <c r="A933" s="4"/>
      <c r="B933" s="4"/>
      <c r="C933" s="5"/>
      <c r="D933" s="6"/>
      <c r="E933" s="6"/>
      <c r="F933" s="6"/>
      <c r="G933" s="6"/>
      <c r="H933" s="6"/>
      <c r="I933" s="6"/>
      <c r="J933" s="6"/>
      <c r="K933" s="8"/>
      <c r="L933" s="8"/>
      <c r="M933" s="6"/>
      <c r="N933" s="9"/>
      <c r="O933" s="10"/>
      <c r="P933" s="22"/>
      <c r="Q933" s="20"/>
      <c r="R933" s="20"/>
      <c r="S933" s="20" t="s">
        <v>611</v>
      </c>
      <c r="T933" s="21" t="str">
        <f t="shared" si="117"/>
        <v xml:space="preserve">ONGKARA BULAT </v>
      </c>
      <c r="U933" s="17">
        <v>1</v>
      </c>
      <c r="V933" s="62">
        <f t="shared" si="133"/>
        <v>36</v>
      </c>
      <c r="W933" s="20"/>
      <c r="X933" s="20"/>
      <c r="Y933" s="20" t="str">
        <f t="shared" si="118"/>
        <v>PCS</v>
      </c>
    </row>
    <row r="934" spans="1:26" hidden="1">
      <c r="A934" s="4"/>
      <c r="B934" s="4"/>
      <c r="C934" s="5"/>
      <c r="D934" s="6"/>
      <c r="E934" s="6"/>
      <c r="F934" s="6"/>
      <c r="G934" s="6"/>
      <c r="H934" s="6"/>
      <c r="I934" s="6"/>
      <c r="J934" s="6"/>
      <c r="K934" s="8"/>
      <c r="L934" s="8"/>
      <c r="M934" s="6"/>
      <c r="N934" s="9"/>
      <c r="O934" s="10"/>
      <c r="P934" s="22"/>
      <c r="Q934" s="20"/>
      <c r="R934" s="20"/>
      <c r="S934" s="20" t="s">
        <v>3791</v>
      </c>
      <c r="T934" s="21" t="str">
        <f t="shared" si="117"/>
        <v>ONGKOS KEMAS GB FULL AROMA</v>
      </c>
      <c r="U934" s="17">
        <v>1</v>
      </c>
      <c r="V934" s="62">
        <f t="shared" si="133"/>
        <v>36</v>
      </c>
      <c r="W934" s="20"/>
      <c r="X934" s="20"/>
      <c r="Y934" s="20" t="str">
        <f t="shared" si="118"/>
        <v>PCS</v>
      </c>
    </row>
    <row r="935" spans="1:26" hidden="1">
      <c r="A935" s="4"/>
      <c r="B935" s="4"/>
      <c r="C935" s="5"/>
      <c r="D935" s="6"/>
      <c r="E935" s="6"/>
      <c r="F935" s="6"/>
      <c r="G935" s="6"/>
      <c r="H935" s="6"/>
      <c r="I935" s="6"/>
      <c r="J935" s="6"/>
      <c r="K935" s="8"/>
      <c r="L935" s="8"/>
      <c r="M935" s="6"/>
      <c r="N935" s="9"/>
      <c r="O935" s="10"/>
      <c r="P935" s="22"/>
      <c r="Q935" s="20"/>
      <c r="R935" s="20"/>
      <c r="S935" s="20" t="s">
        <v>3898</v>
      </c>
      <c r="T935" s="21" t="str">
        <f t="shared" si="117"/>
        <v>ONGKOS TIMBANG GB FULL AROMA</v>
      </c>
      <c r="U935" s="17">
        <v>1</v>
      </c>
      <c r="V935" s="62">
        <f t="shared" si="133"/>
        <v>36</v>
      </c>
      <c r="W935" s="20"/>
      <c r="X935" s="20"/>
      <c r="Y935" s="20" t="str">
        <f t="shared" si="118"/>
        <v>PCS</v>
      </c>
    </row>
    <row r="936" spans="1:26" hidden="1">
      <c r="A936" s="4"/>
      <c r="B936" s="4"/>
      <c r="C936" s="5"/>
      <c r="D936" s="6"/>
      <c r="E936" s="6"/>
      <c r="F936" s="6"/>
      <c r="G936" s="6"/>
      <c r="H936" s="6"/>
      <c r="I936" s="6"/>
      <c r="J936" s="6"/>
      <c r="K936" s="8"/>
      <c r="L936" s="8"/>
      <c r="M936" s="6"/>
      <c r="N936" s="9"/>
      <c r="O936" s="10"/>
      <c r="P936" s="22"/>
      <c r="Q936" s="20"/>
      <c r="R936" s="20"/>
      <c r="S936" s="20" t="s">
        <v>3697</v>
      </c>
      <c r="T936" s="21" t="str">
        <f t="shared" si="117"/>
        <v>ONGKOS CELUP GB  FULL AROMA</v>
      </c>
      <c r="U936" s="17">
        <v>1</v>
      </c>
      <c r="V936" s="62">
        <f t="shared" si="133"/>
        <v>36</v>
      </c>
      <c r="W936" s="20"/>
      <c r="X936" s="20"/>
      <c r="Y936" s="20" t="str">
        <f t="shared" si="118"/>
        <v>PCS</v>
      </c>
    </row>
    <row r="937" spans="1:26">
      <c r="A937" s="4">
        <v>108</v>
      </c>
      <c r="B937" s="20" t="s">
        <v>2002</v>
      </c>
      <c r="C937" s="5" t="s">
        <v>87</v>
      </c>
      <c r="D937" s="6">
        <v>18</v>
      </c>
      <c r="E937" s="6">
        <f>D937/36</f>
        <v>0.5</v>
      </c>
      <c r="F937" s="6">
        <v>22</v>
      </c>
      <c r="G937" s="6">
        <v>1</v>
      </c>
      <c r="H937" s="6">
        <v>13</v>
      </c>
      <c r="I937" s="6">
        <v>1</v>
      </c>
      <c r="J937" s="6" t="s">
        <v>510</v>
      </c>
      <c r="K937" s="15">
        <f>L937</f>
        <v>36</v>
      </c>
      <c r="L937" s="15">
        <f>N937*Z937</f>
        <v>36</v>
      </c>
      <c r="M937" s="6" t="s">
        <v>510</v>
      </c>
      <c r="N937" s="9">
        <f>VLOOKUP(B937,tb_januari,9,FALSE)</f>
        <v>1</v>
      </c>
      <c r="O937" s="10" t="s">
        <v>506</v>
      </c>
      <c r="P937" s="22" t="e">
        <f>0.81*K1031:K1076</f>
        <v>#VALUE!</v>
      </c>
      <c r="Q937" s="20" t="s">
        <v>543</v>
      </c>
      <c r="R937" s="20" t="s">
        <v>519</v>
      </c>
      <c r="S937" s="20" t="s">
        <v>1203</v>
      </c>
      <c r="T937" s="21" t="str">
        <f t="shared" si="117"/>
        <v>DUPA 22 ATP PEKAT 3.2 RKN</v>
      </c>
      <c r="U937" s="17">
        <v>0.63</v>
      </c>
      <c r="V937" s="62">
        <f>$K$937*U937</f>
        <v>22.68</v>
      </c>
      <c r="W937" s="20"/>
      <c r="X937" s="20"/>
      <c r="Y937" s="20" t="str">
        <f t="shared" si="118"/>
        <v>KG</v>
      </c>
      <c r="Z937" s="20">
        <v>36</v>
      </c>
    </row>
    <row r="938" spans="1:26" hidden="1">
      <c r="A938" s="4"/>
      <c r="B938" s="4"/>
      <c r="C938" s="5"/>
      <c r="D938" s="6"/>
      <c r="E938" s="6"/>
      <c r="F938" s="6"/>
      <c r="G938" s="6"/>
      <c r="H938" s="6"/>
      <c r="I938" s="6"/>
      <c r="J938" s="6"/>
      <c r="K938" s="8"/>
      <c r="L938" s="8"/>
      <c r="M938" s="6"/>
      <c r="N938" s="9"/>
      <c r="O938" s="10"/>
      <c r="P938" s="22"/>
      <c r="Q938" s="20"/>
      <c r="R938" s="20"/>
      <c r="S938" s="20" t="s">
        <v>5192</v>
      </c>
      <c r="T938" s="21" t="str">
        <f t="shared" si="117"/>
        <v>oplosan solfen</v>
      </c>
      <c r="U938" s="17">
        <v>0.26800000000000002</v>
      </c>
      <c r="V938" s="62">
        <f t="shared" ref="V938:V947" si="134">$K$937*U938</f>
        <v>9.6479999999999997</v>
      </c>
      <c r="W938" s="20"/>
      <c r="X938" s="20"/>
      <c r="Y938" s="20" t="str">
        <f t="shared" si="118"/>
        <v>KG</v>
      </c>
    </row>
    <row r="939" spans="1:26" hidden="1">
      <c r="A939" s="4"/>
      <c r="B939" s="4"/>
      <c r="C939" s="5"/>
      <c r="D939" s="6"/>
      <c r="E939" s="6"/>
      <c r="F939" s="6"/>
      <c r="G939" s="6"/>
      <c r="H939" s="6"/>
      <c r="I939" s="6"/>
      <c r="J939" s="6"/>
      <c r="K939" s="8"/>
      <c r="L939" s="8"/>
      <c r="M939" s="6"/>
      <c r="N939" s="9"/>
      <c r="O939" s="10"/>
      <c r="P939" s="22"/>
      <c r="Q939" s="20"/>
      <c r="R939" s="20"/>
      <c r="S939" s="20" t="s">
        <v>614</v>
      </c>
      <c r="T939" s="21" t="str">
        <f t="shared" si="117"/>
        <v>PLASTIK 16 X 35</v>
      </c>
      <c r="U939" s="17">
        <v>1</v>
      </c>
      <c r="V939" s="62">
        <f t="shared" si="134"/>
        <v>36</v>
      </c>
      <c r="W939" s="20"/>
      <c r="X939" s="20"/>
      <c r="Y939" s="20" t="str">
        <f t="shared" si="118"/>
        <v>PCS</v>
      </c>
    </row>
    <row r="940" spans="1:26" hidden="1">
      <c r="A940" s="4"/>
      <c r="B940" s="4"/>
      <c r="C940" s="5"/>
      <c r="D940" s="6"/>
      <c r="E940" s="6"/>
      <c r="F940" s="6"/>
      <c r="G940" s="6"/>
      <c r="H940" s="6"/>
      <c r="I940" s="6"/>
      <c r="J940" s="6"/>
      <c r="K940" s="8"/>
      <c r="L940" s="8"/>
      <c r="M940" s="6"/>
      <c r="N940" s="9"/>
      <c r="O940" s="10"/>
      <c r="P940" s="22"/>
      <c r="Q940" s="20"/>
      <c r="R940" s="20"/>
      <c r="S940" s="20" t="s">
        <v>5027</v>
      </c>
      <c r="T940" s="21" t="str">
        <f t="shared" si="117"/>
        <v>STIKER 108 D SM 8 X 16</v>
      </c>
      <c r="U940" s="17">
        <v>1</v>
      </c>
      <c r="V940" s="62">
        <f t="shared" si="134"/>
        <v>36</v>
      </c>
      <c r="W940" s="20"/>
      <c r="X940" s="20"/>
      <c r="Y940" s="20" t="str">
        <f t="shared" si="118"/>
        <v>PCS</v>
      </c>
    </row>
    <row r="941" spans="1:26" hidden="1">
      <c r="A941" s="4"/>
      <c r="B941" s="4"/>
      <c r="C941" s="5"/>
      <c r="D941" s="6"/>
      <c r="E941" s="6"/>
      <c r="F941" s="6"/>
      <c r="G941" s="6"/>
      <c r="H941" s="6"/>
      <c r="I941" s="6"/>
      <c r="J941" s="6"/>
      <c r="K941" s="8"/>
      <c r="L941" s="8"/>
      <c r="M941" s="6"/>
      <c r="N941" s="9"/>
      <c r="O941" s="10"/>
      <c r="P941" s="22"/>
      <c r="Q941" s="20"/>
      <c r="R941" s="20"/>
      <c r="S941" s="20" t="s">
        <v>3990</v>
      </c>
      <c r="T941" s="21" t="str">
        <f t="shared" si="117"/>
        <v>OP FULL AROMA  DW 108 D FULL A SM</v>
      </c>
      <c r="U941" s="17">
        <v>6.7000000000000004E-2</v>
      </c>
      <c r="V941" s="62">
        <f t="shared" si="134"/>
        <v>2.4119999999999999</v>
      </c>
      <c r="W941" s="20"/>
      <c r="X941" s="20"/>
      <c r="Y941" s="20" t="str">
        <f t="shared" si="118"/>
        <v>KG</v>
      </c>
    </row>
    <row r="942" spans="1:26" hidden="1">
      <c r="A942" s="4"/>
      <c r="B942" s="4"/>
      <c r="C942" s="5"/>
      <c r="D942" s="6"/>
      <c r="E942" s="6"/>
      <c r="F942" s="6"/>
      <c r="G942" s="6"/>
      <c r="H942" s="6"/>
      <c r="I942" s="6"/>
      <c r="J942" s="6"/>
      <c r="K942" s="8"/>
      <c r="L942" s="8"/>
      <c r="M942" s="6"/>
      <c r="N942" s="9"/>
      <c r="O942" s="10"/>
      <c r="P942" s="22"/>
      <c r="Q942" s="20"/>
      <c r="R942" s="20"/>
      <c r="S942" s="20" t="s">
        <v>613</v>
      </c>
      <c r="T942" s="21" t="str">
        <f t="shared" si="117"/>
        <v>SABUK ONG KECIL 2,5 X 30</v>
      </c>
      <c r="U942" s="17">
        <v>1</v>
      </c>
      <c r="V942" s="62">
        <f t="shared" si="134"/>
        <v>36</v>
      </c>
      <c r="W942" s="20"/>
      <c r="X942" s="20"/>
      <c r="Y942" s="20" t="str">
        <f t="shared" si="118"/>
        <v>PCS</v>
      </c>
    </row>
    <row r="943" spans="1:26" hidden="1">
      <c r="A943" s="4"/>
      <c r="B943" s="4"/>
      <c r="C943" s="5"/>
      <c r="D943" s="6"/>
      <c r="E943" s="6"/>
      <c r="F943" s="6"/>
      <c r="G943" s="6"/>
      <c r="H943" s="6"/>
      <c r="I943" s="6"/>
      <c r="J943" s="6"/>
      <c r="K943" s="8"/>
      <c r="L943" s="8"/>
      <c r="M943" s="6"/>
      <c r="N943" s="9"/>
      <c r="O943" s="10"/>
      <c r="P943" s="22"/>
      <c r="Q943" s="20"/>
      <c r="R943" s="20"/>
      <c r="S943" s="20" t="s">
        <v>988</v>
      </c>
      <c r="T943" s="21" t="str">
        <f t="shared" si="117"/>
        <v xml:space="preserve">ATP </v>
      </c>
      <c r="U943" s="17">
        <v>1</v>
      </c>
      <c r="V943" s="62">
        <f t="shared" si="134"/>
        <v>36</v>
      </c>
      <c r="W943" s="20"/>
      <c r="X943" s="20"/>
      <c r="Y943" s="20" t="str">
        <f t="shared" si="118"/>
        <v>PCS</v>
      </c>
    </row>
    <row r="944" spans="1:26" hidden="1">
      <c r="A944" s="4"/>
      <c r="B944" s="4"/>
      <c r="C944" s="5"/>
      <c r="D944" s="6"/>
      <c r="E944" s="6"/>
      <c r="F944" s="6"/>
      <c r="G944" s="6"/>
      <c r="H944" s="6"/>
      <c r="I944" s="6"/>
      <c r="J944" s="6"/>
      <c r="K944" s="8"/>
      <c r="L944" s="8"/>
      <c r="M944" s="6"/>
      <c r="N944" s="9"/>
      <c r="O944" s="10"/>
      <c r="P944" s="22"/>
      <c r="Q944" s="20"/>
      <c r="R944" s="20"/>
      <c r="S944" s="20" t="s">
        <v>611</v>
      </c>
      <c r="T944" s="21" t="str">
        <f t="shared" si="117"/>
        <v xml:space="preserve">ONGKARA BULAT </v>
      </c>
      <c r="U944" s="17">
        <v>1</v>
      </c>
      <c r="V944" s="62">
        <f t="shared" si="134"/>
        <v>36</v>
      </c>
      <c r="W944" s="20"/>
      <c r="X944" s="20"/>
      <c r="Y944" s="20" t="str">
        <f t="shared" si="118"/>
        <v>PCS</v>
      </c>
    </row>
    <row r="945" spans="1:26" hidden="1">
      <c r="A945" s="4"/>
      <c r="B945" s="4"/>
      <c r="C945" s="5"/>
      <c r="D945" s="6"/>
      <c r="E945" s="6"/>
      <c r="F945" s="6"/>
      <c r="G945" s="6"/>
      <c r="H945" s="6"/>
      <c r="I945" s="6"/>
      <c r="J945" s="6"/>
      <c r="K945" s="8"/>
      <c r="L945" s="8"/>
      <c r="M945" s="6"/>
      <c r="N945" s="9"/>
      <c r="O945" s="10"/>
      <c r="P945" s="22"/>
      <c r="Q945" s="20"/>
      <c r="R945" s="20"/>
      <c r="S945" s="20" t="s">
        <v>3791</v>
      </c>
      <c r="T945" s="21" t="str">
        <f t="shared" si="117"/>
        <v>ONGKOS KEMAS GB FULL AROMA</v>
      </c>
      <c r="U945" s="17">
        <v>1</v>
      </c>
      <c r="V945" s="62">
        <f t="shared" si="134"/>
        <v>36</v>
      </c>
      <c r="W945" s="20"/>
      <c r="X945" s="20"/>
      <c r="Y945" s="20" t="str">
        <f t="shared" si="118"/>
        <v>PCS</v>
      </c>
    </row>
    <row r="946" spans="1:26" hidden="1">
      <c r="A946" s="4"/>
      <c r="B946" s="4"/>
      <c r="C946" s="5"/>
      <c r="D946" s="6"/>
      <c r="E946" s="6"/>
      <c r="F946" s="6"/>
      <c r="G946" s="6"/>
      <c r="H946" s="6"/>
      <c r="I946" s="6"/>
      <c r="J946" s="6"/>
      <c r="K946" s="8"/>
      <c r="L946" s="8"/>
      <c r="M946" s="6"/>
      <c r="N946" s="9"/>
      <c r="O946" s="10"/>
      <c r="P946" s="22"/>
      <c r="Q946" s="20"/>
      <c r="R946" s="20"/>
      <c r="S946" s="20" t="s">
        <v>3898</v>
      </c>
      <c r="T946" s="21" t="str">
        <f t="shared" si="117"/>
        <v>ONGKOS TIMBANG GB FULL AROMA</v>
      </c>
      <c r="U946" s="17">
        <v>1</v>
      </c>
      <c r="V946" s="62">
        <f t="shared" si="134"/>
        <v>36</v>
      </c>
      <c r="W946" s="20"/>
      <c r="X946" s="20"/>
      <c r="Y946" s="20" t="str">
        <f t="shared" si="118"/>
        <v>PCS</v>
      </c>
    </row>
    <row r="947" spans="1:26" hidden="1">
      <c r="A947" s="4"/>
      <c r="B947" s="4"/>
      <c r="C947" s="5"/>
      <c r="D947" s="6"/>
      <c r="E947" s="6"/>
      <c r="F947" s="6"/>
      <c r="G947" s="6"/>
      <c r="H947" s="6"/>
      <c r="I947" s="6"/>
      <c r="J947" s="6"/>
      <c r="K947" s="8"/>
      <c r="L947" s="8"/>
      <c r="M947" s="6"/>
      <c r="N947" s="9"/>
      <c r="O947" s="10"/>
      <c r="P947" s="22"/>
      <c r="Q947" s="20"/>
      <c r="R947" s="20"/>
      <c r="S947" s="20" t="s">
        <v>3697</v>
      </c>
      <c r="T947" s="21" t="str">
        <f t="shared" si="117"/>
        <v>ONGKOS CELUP GB  FULL AROMA</v>
      </c>
      <c r="U947" s="17">
        <v>1</v>
      </c>
      <c r="V947" s="62">
        <f t="shared" si="134"/>
        <v>36</v>
      </c>
      <c r="W947" s="20"/>
      <c r="X947" s="20"/>
      <c r="Y947" s="20" t="str">
        <f t="shared" si="118"/>
        <v>PCS</v>
      </c>
    </row>
    <row r="948" spans="1:26">
      <c r="A948" s="4">
        <v>109</v>
      </c>
      <c r="B948" s="20" t="s">
        <v>2003</v>
      </c>
      <c r="C948" s="5" t="s">
        <v>461</v>
      </c>
      <c r="D948" s="6">
        <v>14</v>
      </c>
      <c r="E948" s="6">
        <f>D948/36</f>
        <v>0.3888888888888889</v>
      </c>
      <c r="F948" s="6"/>
      <c r="G948" s="6"/>
      <c r="H948" s="6">
        <v>10</v>
      </c>
      <c r="I948" s="6">
        <v>1</v>
      </c>
      <c r="J948" s="6" t="s">
        <v>510</v>
      </c>
      <c r="K948" s="15">
        <f>L948</f>
        <v>36</v>
      </c>
      <c r="L948" s="15">
        <f>N948*Z948</f>
        <v>36</v>
      </c>
      <c r="M948" s="6" t="s">
        <v>510</v>
      </c>
      <c r="N948" s="9">
        <f>VLOOKUP(B948,tb_januari,9,FALSE)</f>
        <v>1</v>
      </c>
      <c r="O948" s="10" t="s">
        <v>506</v>
      </c>
      <c r="P948" s="22" t="e">
        <f>0.81*K1040:K1085</f>
        <v>#VALUE!</v>
      </c>
      <c r="Q948" s="20" t="s">
        <v>544</v>
      </c>
      <c r="R948" s="20" t="s">
        <v>519</v>
      </c>
      <c r="S948" s="20" t="s">
        <v>1203</v>
      </c>
      <c r="T948" s="21" t="str">
        <f t="shared" si="117"/>
        <v>DUPA 22 ATP PEKAT 3.2 RKN</v>
      </c>
      <c r="U948" s="17">
        <v>0.63</v>
      </c>
      <c r="V948" s="62">
        <f>$K$948*U948</f>
        <v>22.68</v>
      </c>
      <c r="W948" s="20" t="s">
        <v>532</v>
      </c>
      <c r="X948" s="20"/>
      <c r="Y948" s="20" t="str">
        <f t="shared" si="118"/>
        <v>KG</v>
      </c>
      <c r="Z948" s="20">
        <v>36</v>
      </c>
    </row>
    <row r="949" spans="1:26" hidden="1">
      <c r="A949" s="4"/>
      <c r="B949" s="4"/>
      <c r="C949" s="5"/>
      <c r="D949" s="6"/>
      <c r="E949" s="6"/>
      <c r="F949" s="6"/>
      <c r="G949" s="6"/>
      <c r="H949" s="6"/>
      <c r="I949" s="6"/>
      <c r="J949" s="6"/>
      <c r="K949" s="8"/>
      <c r="L949" s="8"/>
      <c r="M949" s="6"/>
      <c r="N949" s="9"/>
      <c r="O949" s="10"/>
      <c r="P949" s="22"/>
      <c r="Q949" s="20"/>
      <c r="R949" s="20"/>
      <c r="S949" s="20" t="s">
        <v>5192</v>
      </c>
      <c r="T949" s="21" t="str">
        <f t="shared" si="117"/>
        <v>oplosan solfen</v>
      </c>
      <c r="U949" s="17">
        <v>0.26800000000000002</v>
      </c>
      <c r="V949" s="62">
        <f t="shared" ref="V949:V958" si="135">$K$948*U949</f>
        <v>9.6479999999999997</v>
      </c>
      <c r="W949" s="20"/>
      <c r="X949" s="20"/>
      <c r="Y949" s="20" t="str">
        <f t="shared" si="118"/>
        <v>KG</v>
      </c>
    </row>
    <row r="950" spans="1:26" hidden="1">
      <c r="A950" s="4"/>
      <c r="B950" s="4"/>
      <c r="C950" s="5"/>
      <c r="D950" s="6"/>
      <c r="E950" s="6"/>
      <c r="F950" s="6"/>
      <c r="G950" s="6"/>
      <c r="H950" s="6"/>
      <c r="I950" s="6"/>
      <c r="J950" s="6"/>
      <c r="K950" s="8"/>
      <c r="L950" s="8"/>
      <c r="M950" s="6"/>
      <c r="N950" s="9"/>
      <c r="O950" s="10"/>
      <c r="P950" s="22"/>
      <c r="Q950" s="20"/>
      <c r="R950" s="20"/>
      <c r="S950" s="20" t="s">
        <v>3978</v>
      </c>
      <c r="T950" s="21" t="str">
        <f t="shared" ref="T950:T958" si="136">VLOOKUP(S950,db_barang,2,FALSE)</f>
        <v>OP FULL AROMA  DW 108 D FULL A 1000 BUNGA</v>
      </c>
      <c r="U950" s="17">
        <v>6.7000000000000004E-2</v>
      </c>
      <c r="V950" s="62">
        <f t="shared" si="135"/>
        <v>2.4119999999999999</v>
      </c>
      <c r="W950" s="20"/>
      <c r="X950" s="20"/>
      <c r="Y950" s="20" t="str">
        <f t="shared" ref="Y950:Y958" si="137">VLOOKUP(S950,db_barang,3,FALSE)</f>
        <v>KG</v>
      </c>
    </row>
    <row r="951" spans="1:26" hidden="1">
      <c r="A951" s="4"/>
      <c r="B951" s="4"/>
      <c r="C951" s="5"/>
      <c r="D951" s="6"/>
      <c r="E951" s="6"/>
      <c r="F951" s="6"/>
      <c r="G951" s="6"/>
      <c r="H951" s="6"/>
      <c r="I951" s="6"/>
      <c r="J951" s="6"/>
      <c r="K951" s="8"/>
      <c r="L951" s="8"/>
      <c r="M951" s="6"/>
      <c r="N951" s="9"/>
      <c r="O951" s="10"/>
      <c r="P951" s="22"/>
      <c r="Q951" s="20"/>
      <c r="R951" s="20"/>
      <c r="S951" s="20" t="s">
        <v>4989</v>
      </c>
      <c r="T951" s="21" t="str">
        <f t="shared" si="136"/>
        <v>STIKER 108 D 1000 BUNGA 8 X 16</v>
      </c>
      <c r="U951" s="17">
        <v>1</v>
      </c>
      <c r="V951" s="62">
        <f t="shared" si="135"/>
        <v>36</v>
      </c>
      <c r="W951" s="20"/>
      <c r="X951" s="20"/>
      <c r="Y951" s="20" t="str">
        <f t="shared" si="137"/>
        <v>PCS</v>
      </c>
    </row>
    <row r="952" spans="1:26" hidden="1">
      <c r="A952" s="4"/>
      <c r="B952" s="4"/>
      <c r="C952" s="5"/>
      <c r="D952" s="6"/>
      <c r="E952" s="6"/>
      <c r="F952" s="6"/>
      <c r="G952" s="6"/>
      <c r="H952" s="6"/>
      <c r="I952" s="6"/>
      <c r="J952" s="6"/>
      <c r="K952" s="8"/>
      <c r="L952" s="8"/>
      <c r="M952" s="6"/>
      <c r="N952" s="9"/>
      <c r="O952" s="10"/>
      <c r="P952" s="22"/>
      <c r="Q952" s="20"/>
      <c r="R952" s="20"/>
      <c r="S952" s="20" t="s">
        <v>988</v>
      </c>
      <c r="T952" s="21" t="str">
        <f t="shared" si="136"/>
        <v xml:space="preserve">ATP </v>
      </c>
      <c r="U952" s="17">
        <v>1</v>
      </c>
      <c r="V952" s="62">
        <f t="shared" si="135"/>
        <v>36</v>
      </c>
      <c r="W952" s="20"/>
      <c r="X952" s="20"/>
      <c r="Y952" s="20" t="str">
        <f t="shared" si="137"/>
        <v>PCS</v>
      </c>
    </row>
    <row r="953" spans="1:26" hidden="1">
      <c r="A953" s="4"/>
      <c r="B953" s="4"/>
      <c r="C953" s="5"/>
      <c r="D953" s="6"/>
      <c r="E953" s="6"/>
      <c r="F953" s="6"/>
      <c r="G953" s="6"/>
      <c r="H953" s="6"/>
      <c r="I953" s="6"/>
      <c r="J953" s="6"/>
      <c r="K953" s="8"/>
      <c r="L953" s="8"/>
      <c r="M953" s="6"/>
      <c r="N953" s="9"/>
      <c r="O953" s="10"/>
      <c r="P953" s="22"/>
      <c r="Q953" s="20"/>
      <c r="R953" s="20"/>
      <c r="S953" s="20" t="s">
        <v>614</v>
      </c>
      <c r="T953" s="21" t="str">
        <f t="shared" si="136"/>
        <v>PLASTIK 16 X 35</v>
      </c>
      <c r="U953" s="17">
        <v>1</v>
      </c>
      <c r="V953" s="62">
        <f t="shared" si="135"/>
        <v>36</v>
      </c>
      <c r="W953" s="20"/>
      <c r="X953" s="20"/>
      <c r="Y953" s="20" t="str">
        <f t="shared" si="137"/>
        <v>PCS</v>
      </c>
    </row>
    <row r="954" spans="1:26" hidden="1">
      <c r="A954" s="4"/>
      <c r="B954" s="4"/>
      <c r="C954" s="5"/>
      <c r="D954" s="6"/>
      <c r="E954" s="6"/>
      <c r="F954" s="6"/>
      <c r="G954" s="6"/>
      <c r="H954" s="6"/>
      <c r="I954" s="6"/>
      <c r="J954" s="6"/>
      <c r="K954" s="8"/>
      <c r="L954" s="8"/>
      <c r="M954" s="6"/>
      <c r="N954" s="9"/>
      <c r="O954" s="10"/>
      <c r="P954" s="22"/>
      <c r="Q954" s="20"/>
      <c r="R954" s="20"/>
      <c r="S954" s="20" t="s">
        <v>611</v>
      </c>
      <c r="T954" s="21" t="str">
        <f t="shared" si="136"/>
        <v xml:space="preserve">ONGKARA BULAT </v>
      </c>
      <c r="U954" s="17">
        <v>1</v>
      </c>
      <c r="V954" s="62">
        <f t="shared" si="135"/>
        <v>36</v>
      </c>
      <c r="W954" s="20"/>
      <c r="X954" s="20"/>
      <c r="Y954" s="20" t="str">
        <f t="shared" si="137"/>
        <v>PCS</v>
      </c>
    </row>
    <row r="955" spans="1:26" hidden="1">
      <c r="A955" s="4"/>
      <c r="B955" s="4"/>
      <c r="C955" s="5"/>
      <c r="D955" s="6"/>
      <c r="E955" s="6"/>
      <c r="F955" s="6"/>
      <c r="G955" s="6"/>
      <c r="H955" s="6"/>
      <c r="I955" s="6"/>
      <c r="J955" s="6"/>
      <c r="K955" s="8"/>
      <c r="L955" s="8"/>
      <c r="M955" s="6"/>
      <c r="N955" s="9"/>
      <c r="O955" s="10"/>
      <c r="P955" s="22"/>
      <c r="Q955" s="20"/>
      <c r="R955" s="20"/>
      <c r="S955" s="20" t="s">
        <v>613</v>
      </c>
      <c r="T955" s="21" t="str">
        <f t="shared" si="136"/>
        <v>SABUK ONG KECIL 2,5 X 30</v>
      </c>
      <c r="U955" s="17">
        <v>1</v>
      </c>
      <c r="V955" s="62">
        <f t="shared" si="135"/>
        <v>36</v>
      </c>
      <c r="W955" s="20"/>
      <c r="X955" s="20"/>
      <c r="Y955" s="20" t="str">
        <f t="shared" si="137"/>
        <v>PCS</v>
      </c>
    </row>
    <row r="956" spans="1:26" hidden="1">
      <c r="A956" s="4"/>
      <c r="B956" s="4"/>
      <c r="C956" s="5"/>
      <c r="D956" s="6"/>
      <c r="E956" s="6"/>
      <c r="F956" s="6"/>
      <c r="G956" s="6"/>
      <c r="H956" s="6"/>
      <c r="I956" s="6"/>
      <c r="J956" s="6"/>
      <c r="K956" s="8"/>
      <c r="L956" s="8"/>
      <c r="M956" s="6"/>
      <c r="N956" s="9"/>
      <c r="O956" s="10"/>
      <c r="P956" s="22"/>
      <c r="Q956" s="20"/>
      <c r="R956" s="20"/>
      <c r="S956" s="20" t="s">
        <v>3898</v>
      </c>
      <c r="T956" s="21" t="str">
        <f t="shared" si="136"/>
        <v>ONGKOS TIMBANG GB FULL AROMA</v>
      </c>
      <c r="U956" s="17">
        <v>1</v>
      </c>
      <c r="V956" s="62">
        <f t="shared" si="135"/>
        <v>36</v>
      </c>
      <c r="W956" s="20"/>
      <c r="X956" s="20"/>
      <c r="Y956" s="20" t="str">
        <f t="shared" si="137"/>
        <v>PCS</v>
      </c>
    </row>
    <row r="957" spans="1:26" hidden="1">
      <c r="A957" s="4"/>
      <c r="B957" s="4"/>
      <c r="C957" s="5"/>
      <c r="D957" s="6"/>
      <c r="E957" s="6"/>
      <c r="F957" s="6"/>
      <c r="G957" s="6"/>
      <c r="H957" s="6"/>
      <c r="I957" s="6"/>
      <c r="J957" s="6"/>
      <c r="K957" s="8"/>
      <c r="L957" s="8"/>
      <c r="M957" s="6"/>
      <c r="N957" s="9"/>
      <c r="O957" s="10"/>
      <c r="P957" s="22"/>
      <c r="Q957" s="20"/>
      <c r="R957" s="20"/>
      <c r="S957" s="20" t="s">
        <v>3791</v>
      </c>
      <c r="T957" s="21" t="str">
        <f t="shared" si="136"/>
        <v>ONGKOS KEMAS GB FULL AROMA</v>
      </c>
      <c r="U957" s="17">
        <v>1</v>
      </c>
      <c r="V957" s="62">
        <f t="shared" si="135"/>
        <v>36</v>
      </c>
      <c r="W957" s="20"/>
      <c r="X957" s="20"/>
      <c r="Y957" s="20" t="str">
        <f t="shared" si="137"/>
        <v>PCS</v>
      </c>
    </row>
    <row r="958" spans="1:26" hidden="1">
      <c r="A958" s="4"/>
      <c r="B958" s="4"/>
      <c r="C958" s="5"/>
      <c r="D958" s="6"/>
      <c r="E958" s="6"/>
      <c r="F958" s="6"/>
      <c r="G958" s="6"/>
      <c r="H958" s="6"/>
      <c r="I958" s="6"/>
      <c r="J958" s="6"/>
      <c r="K958" s="8"/>
      <c r="L958" s="8"/>
      <c r="M958" s="6"/>
      <c r="N958" s="9"/>
      <c r="O958" s="10"/>
      <c r="P958" s="22"/>
      <c r="Q958" s="20"/>
      <c r="R958" s="20"/>
      <c r="S958" s="20" t="s">
        <v>3697</v>
      </c>
      <c r="T958" s="21" t="str">
        <f t="shared" si="136"/>
        <v>ONGKOS CELUP GB  FULL AROMA</v>
      </c>
      <c r="U958" s="17">
        <v>1</v>
      </c>
      <c r="V958" s="62">
        <f t="shared" si="135"/>
        <v>36</v>
      </c>
      <c r="W958" s="20"/>
      <c r="X958" s="20"/>
      <c r="Y958" s="20" t="str">
        <f t="shared" si="137"/>
        <v>PCS</v>
      </c>
    </row>
    <row r="959" spans="1:26">
      <c r="A959" s="4">
        <v>110</v>
      </c>
      <c r="B959" s="20" t="s">
        <v>2004</v>
      </c>
      <c r="C959" s="5" t="s">
        <v>108</v>
      </c>
      <c r="D959" s="6">
        <v>71</v>
      </c>
      <c r="E959" s="6">
        <f>D959/36</f>
        <v>1.9722222222222223</v>
      </c>
      <c r="F959" s="6">
        <v>111</v>
      </c>
      <c r="G959" s="6">
        <v>1</v>
      </c>
      <c r="H959" s="6">
        <v>187</v>
      </c>
      <c r="I959" s="6">
        <v>1</v>
      </c>
      <c r="J959" s="6" t="s">
        <v>510</v>
      </c>
      <c r="K959" s="15">
        <f>L959</f>
        <v>180</v>
      </c>
      <c r="L959" s="15">
        <f>N959*Z959</f>
        <v>180</v>
      </c>
      <c r="M959" s="6" t="s">
        <v>510</v>
      </c>
      <c r="N959" s="9">
        <f>VLOOKUP(B959,tb_januari,9,FALSE)</f>
        <v>5</v>
      </c>
      <c r="O959" s="10" t="s">
        <v>506</v>
      </c>
      <c r="P959" s="20"/>
      <c r="Q959" s="20"/>
      <c r="R959" s="20"/>
      <c r="S959" s="20" t="s">
        <v>1743</v>
      </c>
      <c r="T959" s="21" t="str">
        <f t="shared" ref="T959:T1140" si="138">VLOOKUP(S959,db_barang,2,FALSE)</f>
        <v>FLAYER DEWA 108 JASMINE 8 x 16</v>
      </c>
      <c r="U959" s="17">
        <v>1</v>
      </c>
      <c r="V959" s="62">
        <f>$K$959*U959</f>
        <v>180</v>
      </c>
      <c r="W959" s="20"/>
      <c r="X959" s="20"/>
      <c r="Y959" s="20" t="str">
        <f t="shared" ref="Y959:Y1140" si="139">VLOOKUP(S959,db_barang,3,FALSE)</f>
        <v>PCS</v>
      </c>
      <c r="Z959" s="20">
        <v>36</v>
      </c>
    </row>
    <row r="960" spans="1:26" hidden="1">
      <c r="A960" s="4"/>
      <c r="B960" s="4"/>
      <c r="C960" s="5"/>
      <c r="D960" s="6"/>
      <c r="E960" s="6"/>
      <c r="F960" s="6"/>
      <c r="G960" s="6"/>
      <c r="H960" s="6"/>
      <c r="I960" s="6"/>
      <c r="J960" s="6"/>
      <c r="K960" s="8"/>
      <c r="L960" s="8"/>
      <c r="M960" s="6"/>
      <c r="N960" s="9"/>
      <c r="O960" s="10"/>
      <c r="P960" s="20"/>
      <c r="Q960" s="20"/>
      <c r="R960" s="20"/>
      <c r="S960" s="20" t="s">
        <v>611</v>
      </c>
      <c r="T960" s="21" t="str">
        <f t="shared" si="138"/>
        <v xml:space="preserve">ONGKARA BULAT </v>
      </c>
      <c r="U960" s="17">
        <v>1</v>
      </c>
      <c r="V960" s="62">
        <f t="shared" ref="V960:V967" si="140">$K$959*U960</f>
        <v>180</v>
      </c>
      <c r="W960" s="20"/>
      <c r="X960" s="20"/>
      <c r="Y960" s="20" t="str">
        <f t="shared" si="139"/>
        <v>PCS</v>
      </c>
    </row>
    <row r="961" spans="1:26" hidden="1">
      <c r="A961" s="4"/>
      <c r="B961" s="4"/>
      <c r="C961" s="5"/>
      <c r="D961" s="6"/>
      <c r="E961" s="6"/>
      <c r="F961" s="6"/>
      <c r="G961" s="6"/>
      <c r="H961" s="6"/>
      <c r="I961" s="6"/>
      <c r="J961" s="6"/>
      <c r="K961" s="8"/>
      <c r="L961" s="8"/>
      <c r="M961" s="6"/>
      <c r="N961" s="9"/>
      <c r="O961" s="10"/>
      <c r="P961" s="20"/>
      <c r="Q961" s="20"/>
      <c r="R961" s="20"/>
      <c r="S961" s="20" t="s">
        <v>1156</v>
      </c>
      <c r="T961" s="21" t="str">
        <f t="shared" si="138"/>
        <v>DUPA 22 AP HITAM 3.5</v>
      </c>
      <c r="U961" s="17">
        <v>0.81</v>
      </c>
      <c r="V961" s="62">
        <f t="shared" si="140"/>
        <v>145.80000000000001</v>
      </c>
      <c r="W961" s="20"/>
      <c r="X961" s="20"/>
      <c r="Y961" s="20" t="str">
        <f t="shared" si="139"/>
        <v>KG</v>
      </c>
    </row>
    <row r="962" spans="1:26" hidden="1">
      <c r="A962" s="4"/>
      <c r="B962" s="4"/>
      <c r="C962" s="5"/>
      <c r="D962" s="6"/>
      <c r="E962" s="6"/>
      <c r="F962" s="6"/>
      <c r="G962" s="6"/>
      <c r="H962" s="6"/>
      <c r="I962" s="6"/>
      <c r="J962" s="6"/>
      <c r="K962" s="8"/>
      <c r="L962" s="8"/>
      <c r="M962" s="6"/>
      <c r="N962" s="9"/>
      <c r="O962" s="10"/>
      <c r="P962" s="20"/>
      <c r="Q962" s="20"/>
      <c r="R962" s="20"/>
      <c r="S962" s="20" t="s">
        <v>613</v>
      </c>
      <c r="T962" s="21" t="str">
        <f t="shared" si="138"/>
        <v>SABUK ONG KECIL 2,5 X 30</v>
      </c>
      <c r="U962" s="17">
        <v>1</v>
      </c>
      <c r="V962" s="62">
        <f t="shared" si="140"/>
        <v>180</v>
      </c>
      <c r="W962" s="20"/>
      <c r="X962" s="20"/>
      <c r="Y962" s="20" t="str">
        <f t="shared" si="139"/>
        <v>PCS</v>
      </c>
    </row>
    <row r="963" spans="1:26" hidden="1">
      <c r="A963" s="4"/>
      <c r="B963" s="4"/>
      <c r="C963" s="5"/>
      <c r="D963" s="6"/>
      <c r="E963" s="6"/>
      <c r="F963" s="6"/>
      <c r="G963" s="6"/>
      <c r="H963" s="6"/>
      <c r="I963" s="6"/>
      <c r="J963" s="6"/>
      <c r="K963" s="8"/>
      <c r="L963" s="8"/>
      <c r="M963" s="6"/>
      <c r="N963" s="9"/>
      <c r="O963" s="10"/>
      <c r="P963" s="20"/>
      <c r="Q963" s="20"/>
      <c r="R963" s="20"/>
      <c r="S963" s="20" t="s">
        <v>614</v>
      </c>
      <c r="T963" s="21" t="str">
        <f t="shared" si="138"/>
        <v>PLASTIK 16 X 35</v>
      </c>
      <c r="U963" s="17">
        <v>1</v>
      </c>
      <c r="V963" s="62">
        <f t="shared" si="140"/>
        <v>180</v>
      </c>
      <c r="W963" s="20"/>
      <c r="X963" s="20"/>
      <c r="Y963" s="20" t="str">
        <f t="shared" si="139"/>
        <v>PCS</v>
      </c>
    </row>
    <row r="964" spans="1:26" hidden="1">
      <c r="A964" s="4"/>
      <c r="B964" s="4"/>
      <c r="C964" s="5"/>
      <c r="D964" s="6"/>
      <c r="E964" s="6"/>
      <c r="F964" s="6"/>
      <c r="G964" s="6"/>
      <c r="H964" s="6"/>
      <c r="I964" s="6"/>
      <c r="J964" s="6"/>
      <c r="K964" s="8"/>
      <c r="L964" s="8"/>
      <c r="M964" s="6"/>
      <c r="N964" s="9"/>
      <c r="O964" s="10"/>
      <c r="P964" s="20"/>
      <c r="Q964" s="20"/>
      <c r="R964" s="20"/>
      <c r="S964" s="20" t="s">
        <v>4164</v>
      </c>
      <c r="T964" s="21" t="str">
        <f t="shared" si="138"/>
        <v>OP NON FUL AROMA EK JASMINE</v>
      </c>
      <c r="U964" s="17">
        <v>1.3899999999999999E-2</v>
      </c>
      <c r="V964" s="62">
        <f t="shared" si="140"/>
        <v>2.5019999999999998</v>
      </c>
      <c r="W964" s="20"/>
      <c r="X964" s="20"/>
      <c r="Y964" s="20" t="str">
        <f t="shared" si="139"/>
        <v>KG</v>
      </c>
    </row>
    <row r="965" spans="1:26" hidden="1">
      <c r="A965" s="4"/>
      <c r="B965" s="4"/>
      <c r="C965" s="5"/>
      <c r="D965" s="6"/>
      <c r="E965" s="6"/>
      <c r="F965" s="6"/>
      <c r="G965" s="6"/>
      <c r="H965" s="6"/>
      <c r="I965" s="6"/>
      <c r="J965" s="6"/>
      <c r="K965" s="8"/>
      <c r="L965" s="8"/>
      <c r="M965" s="6"/>
      <c r="N965" s="9"/>
      <c r="O965" s="10"/>
      <c r="P965" s="20"/>
      <c r="Q965" s="20"/>
      <c r="R965" s="20"/>
      <c r="S965" s="20" t="s">
        <v>616</v>
      </c>
      <c r="T965" s="21" t="str">
        <f t="shared" si="138"/>
        <v>ONGKOS CELUP GB DEWA</v>
      </c>
      <c r="U965" s="17">
        <v>1</v>
      </c>
      <c r="V965" s="62">
        <f t="shared" si="140"/>
        <v>180</v>
      </c>
      <c r="W965" s="20"/>
      <c r="X965" s="20"/>
      <c r="Y965" s="20" t="str">
        <f t="shared" si="139"/>
        <v>PCS</v>
      </c>
    </row>
    <row r="966" spans="1:26" hidden="1">
      <c r="A966" s="4"/>
      <c r="B966" s="4"/>
      <c r="C966" s="5"/>
      <c r="D966" s="6"/>
      <c r="E966" s="6"/>
      <c r="F966" s="6"/>
      <c r="G966" s="6"/>
      <c r="H966" s="6"/>
      <c r="I966" s="6"/>
      <c r="J966" s="6"/>
      <c r="K966" s="8"/>
      <c r="L966" s="8"/>
      <c r="M966" s="6"/>
      <c r="N966" s="9"/>
      <c r="O966" s="10"/>
      <c r="P966" s="20"/>
      <c r="Q966" s="20"/>
      <c r="R966" s="20"/>
      <c r="S966" s="20" t="s">
        <v>617</v>
      </c>
      <c r="T966" s="21" t="str">
        <f t="shared" si="138"/>
        <v>ONGKOS KEMAS GB DEWA</v>
      </c>
      <c r="U966" s="17">
        <v>1</v>
      </c>
      <c r="V966" s="62">
        <f t="shared" si="140"/>
        <v>180</v>
      </c>
      <c r="W966" s="20"/>
      <c r="X966" s="20"/>
      <c r="Y966" s="20" t="str">
        <f t="shared" si="139"/>
        <v>PCS</v>
      </c>
    </row>
    <row r="967" spans="1:26" hidden="1">
      <c r="A967" s="4"/>
      <c r="B967" s="4"/>
      <c r="C967" s="5"/>
      <c r="D967" s="6"/>
      <c r="E967" s="6"/>
      <c r="F967" s="6"/>
      <c r="G967" s="6"/>
      <c r="H967" s="6"/>
      <c r="I967" s="6"/>
      <c r="J967" s="6"/>
      <c r="K967" s="8"/>
      <c r="L967" s="8"/>
      <c r="M967" s="6"/>
      <c r="N967" s="9"/>
      <c r="O967" s="10"/>
      <c r="P967" s="20"/>
      <c r="Q967" s="20"/>
      <c r="R967" s="20"/>
      <c r="S967" s="20" t="s">
        <v>618</v>
      </c>
      <c r="T967" s="21" t="str">
        <f t="shared" si="138"/>
        <v>ONGKOS TIMBANG GB DEWA</v>
      </c>
      <c r="U967" s="17">
        <v>1</v>
      </c>
      <c r="V967" s="62">
        <f t="shared" si="140"/>
        <v>180</v>
      </c>
      <c r="W967" s="20"/>
      <c r="X967" s="20"/>
      <c r="Y967" s="20" t="str">
        <f t="shared" si="139"/>
        <v>PCS</v>
      </c>
    </row>
    <row r="968" spans="1:26">
      <c r="A968" s="4">
        <v>111</v>
      </c>
      <c r="B968" s="20" t="s">
        <v>2007</v>
      </c>
      <c r="C968" s="5" t="s">
        <v>486</v>
      </c>
      <c r="D968" s="6"/>
      <c r="E968" s="6">
        <f>D968/36</f>
        <v>0</v>
      </c>
      <c r="F968" s="6"/>
      <c r="G968" s="6"/>
      <c r="H968" s="6">
        <v>3</v>
      </c>
      <c r="I968" s="6">
        <v>1</v>
      </c>
      <c r="J968" s="6" t="s">
        <v>510</v>
      </c>
      <c r="K968" s="15">
        <f>L968</f>
        <v>0</v>
      </c>
      <c r="L968" s="15">
        <f>N968*Z968</f>
        <v>0</v>
      </c>
      <c r="M968" s="6" t="s">
        <v>510</v>
      </c>
      <c r="N968" s="9">
        <f>VLOOKUP(B968,tb_januari,9,FALSE)</f>
        <v>0</v>
      </c>
      <c r="O968" s="10" t="s">
        <v>506</v>
      </c>
      <c r="P968" s="22">
        <f>0.81*K1058</f>
        <v>174.96</v>
      </c>
      <c r="Q968" s="20" t="s">
        <v>543</v>
      </c>
      <c r="R968" s="20" t="s">
        <v>519</v>
      </c>
      <c r="S968" s="1" t="s">
        <v>1743</v>
      </c>
      <c r="T968" s="21" t="str">
        <f t="shared" si="138"/>
        <v>FLAYER DEWA 108 JASMINE 8 x 16</v>
      </c>
      <c r="U968" s="19">
        <v>1</v>
      </c>
      <c r="V968" s="62">
        <f>$K$968*U968</f>
        <v>0</v>
      </c>
      <c r="W968" s="20"/>
      <c r="X968" s="20"/>
      <c r="Y968" s="20" t="str">
        <f t="shared" si="139"/>
        <v>PCS</v>
      </c>
      <c r="Z968" s="20">
        <v>36</v>
      </c>
    </row>
    <row r="969" spans="1:26" hidden="1">
      <c r="A969" s="4"/>
      <c r="B969" s="20"/>
      <c r="C969" s="5"/>
      <c r="D969" s="6"/>
      <c r="E969" s="6"/>
      <c r="F969" s="6"/>
      <c r="G969" s="6"/>
      <c r="H969" s="6"/>
      <c r="I969" s="6"/>
      <c r="J969" s="6"/>
      <c r="K969" s="8"/>
      <c r="L969" s="8"/>
      <c r="M969" s="6"/>
      <c r="N969" s="9"/>
      <c r="O969" s="10"/>
      <c r="P969" s="22"/>
      <c r="Q969" s="20"/>
      <c r="R969" s="20"/>
      <c r="S969" s="1" t="s">
        <v>611</v>
      </c>
      <c r="T969" s="21" t="str">
        <f t="shared" si="138"/>
        <v xml:space="preserve">ONGKARA BULAT </v>
      </c>
      <c r="U969" s="19">
        <v>1</v>
      </c>
      <c r="V969" s="62">
        <f t="shared" ref="V969:V976" si="141">$K$968*U969</f>
        <v>0</v>
      </c>
      <c r="W969" s="20"/>
      <c r="X969" s="20"/>
      <c r="Y969" s="20" t="str">
        <f t="shared" si="139"/>
        <v>PCS</v>
      </c>
    </row>
    <row r="970" spans="1:26" hidden="1">
      <c r="A970" s="4"/>
      <c r="B970" s="20"/>
      <c r="C970" s="5"/>
      <c r="D970" s="6"/>
      <c r="E970" s="6"/>
      <c r="F970" s="6"/>
      <c r="G970" s="6"/>
      <c r="H970" s="6"/>
      <c r="I970" s="6"/>
      <c r="J970" s="6"/>
      <c r="K970" s="8"/>
      <c r="L970" s="8"/>
      <c r="M970" s="6"/>
      <c r="N970" s="9"/>
      <c r="O970" s="10"/>
      <c r="P970" s="22"/>
      <c r="Q970" s="20"/>
      <c r="R970" s="20"/>
      <c r="S970" s="1" t="s">
        <v>1161</v>
      </c>
      <c r="T970" s="21" t="str">
        <f t="shared" si="138"/>
        <v>DUPA 22 AP MERAH 3.5</v>
      </c>
      <c r="U970" s="19">
        <v>0.81</v>
      </c>
      <c r="V970" s="62">
        <f t="shared" si="141"/>
        <v>0</v>
      </c>
      <c r="W970" s="20"/>
      <c r="X970" s="20"/>
      <c r="Y970" s="20" t="str">
        <f t="shared" si="139"/>
        <v>KG</v>
      </c>
    </row>
    <row r="971" spans="1:26" hidden="1">
      <c r="A971" s="4"/>
      <c r="B971" s="20"/>
      <c r="C971" s="5"/>
      <c r="D971" s="6"/>
      <c r="E971" s="6"/>
      <c r="F971" s="6"/>
      <c r="G971" s="6"/>
      <c r="H971" s="6"/>
      <c r="I971" s="6"/>
      <c r="J971" s="6"/>
      <c r="K971" s="8"/>
      <c r="L971" s="8"/>
      <c r="M971" s="6"/>
      <c r="N971" s="9"/>
      <c r="O971" s="10"/>
      <c r="P971" s="22"/>
      <c r="Q971" s="20"/>
      <c r="R971" s="20"/>
      <c r="S971" s="1" t="s">
        <v>613</v>
      </c>
      <c r="T971" s="21" t="str">
        <f t="shared" si="138"/>
        <v>SABUK ONG KECIL 2,5 X 30</v>
      </c>
      <c r="U971" s="19">
        <v>1</v>
      </c>
      <c r="V971" s="62">
        <f t="shared" si="141"/>
        <v>0</v>
      </c>
      <c r="W971" s="20"/>
      <c r="X971" s="20"/>
      <c r="Y971" s="20" t="str">
        <f t="shared" si="139"/>
        <v>PCS</v>
      </c>
    </row>
    <row r="972" spans="1:26" hidden="1">
      <c r="A972" s="4"/>
      <c r="B972" s="20"/>
      <c r="C972" s="5"/>
      <c r="D972" s="6"/>
      <c r="E972" s="6"/>
      <c r="F972" s="6"/>
      <c r="G972" s="6"/>
      <c r="H972" s="6"/>
      <c r="I972" s="6"/>
      <c r="J972" s="6"/>
      <c r="K972" s="8"/>
      <c r="L972" s="8"/>
      <c r="M972" s="6"/>
      <c r="N972" s="9"/>
      <c r="O972" s="10"/>
      <c r="P972" s="22"/>
      <c r="Q972" s="20"/>
      <c r="R972" s="20"/>
      <c r="S972" s="1" t="s">
        <v>614</v>
      </c>
      <c r="T972" s="21" t="str">
        <f t="shared" si="138"/>
        <v>PLASTIK 16 X 35</v>
      </c>
      <c r="U972" s="19">
        <v>1</v>
      </c>
      <c r="V972" s="62">
        <f t="shared" si="141"/>
        <v>0</v>
      </c>
      <c r="W972" s="20"/>
      <c r="X972" s="20"/>
      <c r="Y972" s="20" t="str">
        <f t="shared" si="139"/>
        <v>PCS</v>
      </c>
    </row>
    <row r="973" spans="1:26" hidden="1">
      <c r="A973" s="4"/>
      <c r="B973" s="20"/>
      <c r="C973" s="5"/>
      <c r="D973" s="6"/>
      <c r="E973" s="6"/>
      <c r="F973" s="6"/>
      <c r="G973" s="6"/>
      <c r="H973" s="6"/>
      <c r="I973" s="6"/>
      <c r="J973" s="6"/>
      <c r="K973" s="8"/>
      <c r="L973" s="8"/>
      <c r="M973" s="6"/>
      <c r="N973" s="9"/>
      <c r="O973" s="10"/>
      <c r="P973" s="22"/>
      <c r="Q973" s="20"/>
      <c r="R973" s="20"/>
      <c r="S973" s="1" t="s">
        <v>4164</v>
      </c>
      <c r="T973" s="21" t="str">
        <f t="shared" si="138"/>
        <v>OP NON FUL AROMA EK JASMINE</v>
      </c>
      <c r="U973" s="19">
        <v>1.3899999999999999E-2</v>
      </c>
      <c r="V973" s="62">
        <f t="shared" si="141"/>
        <v>0</v>
      </c>
      <c r="W973" s="20"/>
      <c r="X973" s="20"/>
      <c r="Y973" s="20" t="str">
        <f t="shared" si="139"/>
        <v>KG</v>
      </c>
    </row>
    <row r="974" spans="1:26" hidden="1">
      <c r="A974" s="4"/>
      <c r="B974" s="20"/>
      <c r="C974" s="5"/>
      <c r="D974" s="6"/>
      <c r="E974" s="6"/>
      <c r="F974" s="6"/>
      <c r="G974" s="6"/>
      <c r="H974" s="6"/>
      <c r="I974" s="6"/>
      <c r="J974" s="6"/>
      <c r="K974" s="8"/>
      <c r="L974" s="8"/>
      <c r="M974" s="6"/>
      <c r="N974" s="9"/>
      <c r="O974" s="10"/>
      <c r="P974" s="22"/>
      <c r="Q974" s="20"/>
      <c r="R974" s="20"/>
      <c r="S974" s="1" t="s">
        <v>616</v>
      </c>
      <c r="T974" s="21" t="str">
        <f t="shared" si="138"/>
        <v>ONGKOS CELUP GB DEWA</v>
      </c>
      <c r="U974" s="19">
        <v>1</v>
      </c>
      <c r="V974" s="62">
        <f t="shared" si="141"/>
        <v>0</v>
      </c>
      <c r="W974" s="20"/>
      <c r="X974" s="20"/>
      <c r="Y974" s="20" t="str">
        <f t="shared" si="139"/>
        <v>PCS</v>
      </c>
    </row>
    <row r="975" spans="1:26" hidden="1">
      <c r="A975" s="4"/>
      <c r="B975" s="20"/>
      <c r="C975" s="5"/>
      <c r="D975" s="6"/>
      <c r="E975" s="6"/>
      <c r="F975" s="6"/>
      <c r="G975" s="6"/>
      <c r="H975" s="6"/>
      <c r="I975" s="6"/>
      <c r="J975" s="6"/>
      <c r="K975" s="8"/>
      <c r="L975" s="8"/>
      <c r="M975" s="6"/>
      <c r="N975" s="9"/>
      <c r="O975" s="10"/>
      <c r="P975" s="22"/>
      <c r="Q975" s="20"/>
      <c r="R975" s="20"/>
      <c r="S975" s="1" t="s">
        <v>617</v>
      </c>
      <c r="T975" s="21" t="str">
        <f t="shared" si="138"/>
        <v>ONGKOS KEMAS GB DEWA</v>
      </c>
      <c r="U975" s="19">
        <v>1</v>
      </c>
      <c r="V975" s="62">
        <f t="shared" si="141"/>
        <v>0</v>
      </c>
      <c r="W975" s="20"/>
      <c r="X975" s="20"/>
      <c r="Y975" s="20" t="str">
        <f t="shared" si="139"/>
        <v>PCS</v>
      </c>
    </row>
    <row r="976" spans="1:26" hidden="1">
      <c r="A976" s="4"/>
      <c r="B976" s="20"/>
      <c r="C976" s="5"/>
      <c r="D976" s="6"/>
      <c r="E976" s="6"/>
      <c r="F976" s="6"/>
      <c r="G976" s="6"/>
      <c r="H976" s="6"/>
      <c r="I976" s="6"/>
      <c r="J976" s="6"/>
      <c r="K976" s="8"/>
      <c r="L976" s="8"/>
      <c r="M976" s="6"/>
      <c r="N976" s="9"/>
      <c r="O976" s="10"/>
      <c r="P976" s="22"/>
      <c r="Q976" s="20"/>
      <c r="R976" s="20"/>
      <c r="S976" s="1" t="s">
        <v>618</v>
      </c>
      <c r="T976" s="21" t="str">
        <f t="shared" si="138"/>
        <v>ONGKOS TIMBANG GB DEWA</v>
      </c>
      <c r="U976" s="19">
        <v>1</v>
      </c>
      <c r="V976" s="62">
        <f t="shared" si="141"/>
        <v>0</v>
      </c>
      <c r="W976" s="20"/>
      <c r="X976" s="20"/>
      <c r="Y976" s="20" t="str">
        <f t="shared" si="139"/>
        <v>PCS</v>
      </c>
    </row>
    <row r="977" spans="1:26">
      <c r="A977" s="4">
        <v>112</v>
      </c>
      <c r="B977" s="20" t="s">
        <v>2008</v>
      </c>
      <c r="C977" s="5" t="s">
        <v>109</v>
      </c>
      <c r="D977" s="6">
        <v>16</v>
      </c>
      <c r="E977" s="6">
        <f>D977/36</f>
        <v>0.44444444444444442</v>
      </c>
      <c r="F977" s="6">
        <v>2</v>
      </c>
      <c r="G977" s="6">
        <v>1</v>
      </c>
      <c r="H977" s="6">
        <v>36</v>
      </c>
      <c r="I977" s="6">
        <v>1</v>
      </c>
      <c r="J977" s="6" t="s">
        <v>510</v>
      </c>
      <c r="K977" s="15">
        <f>L977</f>
        <v>0</v>
      </c>
      <c r="L977" s="15">
        <f>N977*Z977</f>
        <v>0</v>
      </c>
      <c r="M977" s="6" t="s">
        <v>510</v>
      </c>
      <c r="N977" s="9">
        <f>VLOOKUP(B977,tb_januari,9,FALSE)</f>
        <v>0</v>
      </c>
      <c r="O977" s="10" t="s">
        <v>506</v>
      </c>
      <c r="P977" s="20"/>
      <c r="Q977" s="20"/>
      <c r="R977" s="20"/>
      <c r="S977" s="20" t="s">
        <v>1743</v>
      </c>
      <c r="T977" s="21" t="str">
        <f t="shared" si="138"/>
        <v>FLAYER DEWA 108 JASMINE 8 x 16</v>
      </c>
      <c r="U977" s="17">
        <v>1</v>
      </c>
      <c r="V977" s="62">
        <f>$K$977*U977</f>
        <v>0</v>
      </c>
      <c r="W977" s="20"/>
      <c r="X977" s="20"/>
      <c r="Y977" s="20" t="str">
        <f t="shared" si="139"/>
        <v>PCS</v>
      </c>
      <c r="Z977" s="20">
        <v>36</v>
      </c>
    </row>
    <row r="978" spans="1:26" hidden="1">
      <c r="A978" s="4"/>
      <c r="B978" s="4"/>
      <c r="C978" s="5"/>
      <c r="D978" s="6"/>
      <c r="E978" s="6"/>
      <c r="F978" s="6"/>
      <c r="G978" s="6"/>
      <c r="H978" s="6"/>
      <c r="I978" s="6"/>
      <c r="J978" s="6"/>
      <c r="K978" s="8"/>
      <c r="L978" s="8"/>
      <c r="M978" s="6"/>
      <c r="N978" s="9"/>
      <c r="O978" s="10"/>
      <c r="P978" s="20"/>
      <c r="Q978" s="20"/>
      <c r="R978" s="20"/>
      <c r="S978" s="20" t="s">
        <v>611</v>
      </c>
      <c r="T978" s="21" t="str">
        <f t="shared" si="138"/>
        <v xml:space="preserve">ONGKARA BULAT </v>
      </c>
      <c r="U978" s="17">
        <v>1</v>
      </c>
      <c r="V978" s="62">
        <f t="shared" ref="V978:V985" si="142">$K$977*U978</f>
        <v>0</v>
      </c>
      <c r="W978" s="20"/>
      <c r="X978" s="20"/>
      <c r="Y978" s="20" t="str">
        <f t="shared" si="139"/>
        <v>PCS</v>
      </c>
    </row>
    <row r="979" spans="1:26" hidden="1">
      <c r="A979" s="4"/>
      <c r="B979" s="4"/>
      <c r="C979" s="5"/>
      <c r="D979" s="6"/>
      <c r="E979" s="6"/>
      <c r="F979" s="6"/>
      <c r="G979" s="6"/>
      <c r="H979" s="6"/>
      <c r="I979" s="6"/>
      <c r="J979" s="6"/>
      <c r="K979" s="8"/>
      <c r="L979" s="8"/>
      <c r="M979" s="6"/>
      <c r="N979" s="9"/>
      <c r="O979" s="10"/>
      <c r="P979" s="20"/>
      <c r="Q979" s="20"/>
      <c r="R979" s="20"/>
      <c r="S979" s="20" t="s">
        <v>1150</v>
      </c>
      <c r="T979" s="21" t="str">
        <f t="shared" si="138"/>
        <v>DUPA 22 AP 3.8</v>
      </c>
      <c r="U979" s="17">
        <v>0.81</v>
      </c>
      <c r="V979" s="62">
        <f t="shared" si="142"/>
        <v>0</v>
      </c>
      <c r="W979" s="20"/>
      <c r="X979" s="20"/>
      <c r="Y979" s="20" t="str">
        <f t="shared" si="139"/>
        <v>KG</v>
      </c>
    </row>
    <row r="980" spans="1:26" hidden="1">
      <c r="A980" s="4"/>
      <c r="B980" s="4"/>
      <c r="C980" s="5"/>
      <c r="D980" s="6"/>
      <c r="E980" s="6"/>
      <c r="F980" s="6"/>
      <c r="G980" s="6"/>
      <c r="H980" s="6"/>
      <c r="I980" s="6"/>
      <c r="J980" s="6"/>
      <c r="K980" s="8"/>
      <c r="L980" s="8"/>
      <c r="M980" s="6"/>
      <c r="N980" s="9"/>
      <c r="O980" s="10"/>
      <c r="P980" s="20"/>
      <c r="Q980" s="20"/>
      <c r="R980" s="20"/>
      <c r="S980" s="20" t="s">
        <v>613</v>
      </c>
      <c r="T980" s="21" t="str">
        <f t="shared" si="138"/>
        <v>SABUK ONG KECIL 2,5 X 30</v>
      </c>
      <c r="U980" s="17">
        <v>1</v>
      </c>
      <c r="V980" s="62">
        <f t="shared" si="142"/>
        <v>0</v>
      </c>
      <c r="W980" s="20"/>
      <c r="X980" s="20"/>
      <c r="Y980" s="20" t="str">
        <f t="shared" si="139"/>
        <v>PCS</v>
      </c>
    </row>
    <row r="981" spans="1:26" hidden="1">
      <c r="A981" s="4"/>
      <c r="B981" s="4"/>
      <c r="C981" s="5"/>
      <c r="D981" s="6"/>
      <c r="E981" s="6"/>
      <c r="F981" s="6"/>
      <c r="G981" s="6"/>
      <c r="H981" s="6"/>
      <c r="I981" s="6"/>
      <c r="J981" s="6"/>
      <c r="K981" s="8"/>
      <c r="L981" s="8"/>
      <c r="M981" s="6"/>
      <c r="N981" s="9"/>
      <c r="O981" s="10"/>
      <c r="P981" s="20"/>
      <c r="Q981" s="20"/>
      <c r="R981" s="20"/>
      <c r="S981" s="20" t="s">
        <v>614</v>
      </c>
      <c r="T981" s="21" t="str">
        <f t="shared" si="138"/>
        <v>PLASTIK 16 X 35</v>
      </c>
      <c r="U981" s="17">
        <v>1</v>
      </c>
      <c r="V981" s="62">
        <f t="shared" si="142"/>
        <v>0</v>
      </c>
      <c r="W981" s="20"/>
      <c r="X981" s="20"/>
      <c r="Y981" s="20" t="str">
        <f t="shared" si="139"/>
        <v>PCS</v>
      </c>
    </row>
    <row r="982" spans="1:26" hidden="1">
      <c r="A982" s="4"/>
      <c r="B982" s="4"/>
      <c r="C982" s="5"/>
      <c r="D982" s="6"/>
      <c r="E982" s="6"/>
      <c r="F982" s="6"/>
      <c r="G982" s="6"/>
      <c r="H982" s="6"/>
      <c r="I982" s="6"/>
      <c r="J982" s="6"/>
      <c r="K982" s="8"/>
      <c r="L982" s="8"/>
      <c r="M982" s="6"/>
      <c r="N982" s="9"/>
      <c r="O982" s="10"/>
      <c r="P982" s="20"/>
      <c r="Q982" s="20"/>
      <c r="R982" s="20"/>
      <c r="S982" s="20" t="s">
        <v>4164</v>
      </c>
      <c r="T982" s="21" t="str">
        <f t="shared" si="138"/>
        <v>OP NON FUL AROMA EK JASMINE</v>
      </c>
      <c r="U982" s="17">
        <v>1.3899999999999999E-2</v>
      </c>
      <c r="V982" s="62">
        <f t="shared" si="142"/>
        <v>0</v>
      </c>
      <c r="W982" s="20"/>
      <c r="X982" s="20"/>
      <c r="Y982" s="20" t="str">
        <f t="shared" si="139"/>
        <v>KG</v>
      </c>
    </row>
    <row r="983" spans="1:26" hidden="1">
      <c r="A983" s="4"/>
      <c r="B983" s="4"/>
      <c r="C983" s="5"/>
      <c r="D983" s="6"/>
      <c r="E983" s="6"/>
      <c r="F983" s="6"/>
      <c r="G983" s="6"/>
      <c r="H983" s="6"/>
      <c r="I983" s="6"/>
      <c r="J983" s="6"/>
      <c r="K983" s="8"/>
      <c r="L983" s="8"/>
      <c r="M983" s="6"/>
      <c r="N983" s="9"/>
      <c r="O983" s="10"/>
      <c r="P983" s="20"/>
      <c r="Q983" s="20"/>
      <c r="R983" s="20"/>
      <c r="S983" s="20" t="s">
        <v>616</v>
      </c>
      <c r="T983" s="21" t="str">
        <f t="shared" si="138"/>
        <v>ONGKOS CELUP GB DEWA</v>
      </c>
      <c r="U983" s="17">
        <v>1</v>
      </c>
      <c r="V983" s="62">
        <f t="shared" si="142"/>
        <v>0</v>
      </c>
      <c r="W983" s="20"/>
      <c r="X983" s="20"/>
      <c r="Y983" s="20" t="str">
        <f t="shared" si="139"/>
        <v>PCS</v>
      </c>
    </row>
    <row r="984" spans="1:26" hidden="1">
      <c r="A984" s="4"/>
      <c r="B984" s="4"/>
      <c r="C984" s="5"/>
      <c r="D984" s="6"/>
      <c r="E984" s="6"/>
      <c r="F984" s="6"/>
      <c r="G984" s="6"/>
      <c r="H984" s="6"/>
      <c r="I984" s="6"/>
      <c r="J984" s="6"/>
      <c r="K984" s="8"/>
      <c r="L984" s="8"/>
      <c r="M984" s="6"/>
      <c r="N984" s="9"/>
      <c r="O984" s="10"/>
      <c r="P984" s="20"/>
      <c r="Q984" s="20"/>
      <c r="R984" s="20"/>
      <c r="S984" s="20" t="s">
        <v>617</v>
      </c>
      <c r="T984" s="21" t="str">
        <f t="shared" si="138"/>
        <v>ONGKOS KEMAS GB DEWA</v>
      </c>
      <c r="U984" s="17">
        <v>1</v>
      </c>
      <c r="V984" s="62">
        <f t="shared" si="142"/>
        <v>0</v>
      </c>
      <c r="W984" s="20"/>
      <c r="X984" s="20"/>
      <c r="Y984" s="20" t="str">
        <f t="shared" si="139"/>
        <v>PCS</v>
      </c>
    </row>
    <row r="985" spans="1:26" hidden="1">
      <c r="A985" s="4"/>
      <c r="B985" s="4"/>
      <c r="C985" s="5"/>
      <c r="D985" s="6"/>
      <c r="E985" s="6"/>
      <c r="F985" s="6"/>
      <c r="G985" s="6"/>
      <c r="H985" s="6"/>
      <c r="I985" s="6"/>
      <c r="J985" s="6"/>
      <c r="K985" s="8"/>
      <c r="L985" s="8"/>
      <c r="M985" s="6"/>
      <c r="N985" s="9"/>
      <c r="O985" s="10"/>
      <c r="P985" s="20"/>
      <c r="Q985" s="20"/>
      <c r="R985" s="20"/>
      <c r="S985" s="20" t="s">
        <v>618</v>
      </c>
      <c r="T985" s="21" t="str">
        <f t="shared" si="138"/>
        <v>ONGKOS TIMBANG GB DEWA</v>
      </c>
      <c r="U985" s="17">
        <v>1</v>
      </c>
      <c r="V985" s="62">
        <f t="shared" si="142"/>
        <v>0</v>
      </c>
      <c r="W985" s="20"/>
      <c r="X985" s="20"/>
      <c r="Y985" s="20" t="str">
        <f t="shared" si="139"/>
        <v>PCS</v>
      </c>
    </row>
    <row r="986" spans="1:26">
      <c r="A986" s="4">
        <v>113</v>
      </c>
      <c r="B986" s="20" t="s">
        <v>1958</v>
      </c>
      <c r="C986" s="5" t="s">
        <v>110</v>
      </c>
      <c r="D986" s="6">
        <v>4</v>
      </c>
      <c r="E986" s="6">
        <v>0.11111111111111099</v>
      </c>
      <c r="F986" s="6">
        <v>13</v>
      </c>
      <c r="G986" s="6">
        <v>1</v>
      </c>
      <c r="H986" s="6"/>
      <c r="I986" s="6"/>
      <c r="J986" s="6" t="s">
        <v>510</v>
      </c>
      <c r="K986" s="15">
        <f>L986</f>
        <v>0</v>
      </c>
      <c r="L986" s="15">
        <f>N986*Z986</f>
        <v>0</v>
      </c>
      <c r="M986" s="6" t="s">
        <v>510</v>
      </c>
      <c r="N986" s="9">
        <f>VLOOKUP(B986,tb_januari,9,FALSE)</f>
        <v>0</v>
      </c>
      <c r="O986" s="10" t="s">
        <v>506</v>
      </c>
      <c r="P986" s="20"/>
      <c r="Q986" s="20"/>
      <c r="R986" s="20"/>
      <c r="S986" s="20" t="s">
        <v>1743</v>
      </c>
      <c r="T986" s="21" t="str">
        <f t="shared" si="138"/>
        <v>FLAYER DEWA 108 JASMINE 8 x 16</v>
      </c>
      <c r="U986" s="19">
        <v>1</v>
      </c>
      <c r="V986" s="62">
        <f>$K$986*U986</f>
        <v>0</v>
      </c>
      <c r="W986" s="20"/>
      <c r="X986" s="20"/>
      <c r="Y986" s="20" t="str">
        <f t="shared" si="139"/>
        <v>PCS</v>
      </c>
      <c r="Z986" s="20">
        <v>36</v>
      </c>
    </row>
    <row r="987" spans="1:26" hidden="1">
      <c r="A987" s="4"/>
      <c r="B987" s="4"/>
      <c r="C987" s="5"/>
      <c r="D987" s="6"/>
      <c r="E987" s="6"/>
      <c r="F987" s="6"/>
      <c r="G987" s="6"/>
      <c r="H987" s="6"/>
      <c r="I987" s="6"/>
      <c r="J987" s="6"/>
      <c r="K987" s="8"/>
      <c r="L987" s="8"/>
      <c r="M987" s="6"/>
      <c r="N987" s="9"/>
      <c r="O987" s="10"/>
      <c r="P987" s="20"/>
      <c r="Q987" s="20"/>
      <c r="R987" s="20"/>
      <c r="S987" s="20" t="s">
        <v>611</v>
      </c>
      <c r="T987" s="21" t="str">
        <f t="shared" si="138"/>
        <v xml:space="preserve">ONGKARA BULAT </v>
      </c>
      <c r="U987" s="19">
        <v>1</v>
      </c>
      <c r="V987" s="62">
        <f t="shared" ref="V987:V994" si="143">$K$986*U987</f>
        <v>0</v>
      </c>
      <c r="W987" s="20"/>
      <c r="X987" s="20"/>
      <c r="Y987" s="20" t="str">
        <f t="shared" si="139"/>
        <v>PCS</v>
      </c>
    </row>
    <row r="988" spans="1:26" hidden="1">
      <c r="A988" s="4"/>
      <c r="B988" s="4"/>
      <c r="C988" s="5"/>
      <c r="D988" s="6"/>
      <c r="E988" s="6"/>
      <c r="F988" s="6"/>
      <c r="G988" s="6"/>
      <c r="H988" s="6"/>
      <c r="I988" s="6"/>
      <c r="J988" s="6"/>
      <c r="K988" s="8"/>
      <c r="L988" s="8"/>
      <c r="M988" s="6"/>
      <c r="N988" s="9"/>
      <c r="O988" s="10"/>
      <c r="P988" s="20"/>
      <c r="Q988" s="20"/>
      <c r="R988" s="20"/>
      <c r="S988" s="20" t="s">
        <v>1152</v>
      </c>
      <c r="T988" s="21" t="str">
        <f t="shared" si="138"/>
        <v>DUPA 22 AP HIJAU 3.5</v>
      </c>
      <c r="U988" s="19">
        <v>0.81</v>
      </c>
      <c r="V988" s="62">
        <f t="shared" si="143"/>
        <v>0</v>
      </c>
      <c r="W988" s="20"/>
      <c r="X988" s="20"/>
      <c r="Y988" s="20" t="str">
        <f t="shared" si="139"/>
        <v>KG</v>
      </c>
    </row>
    <row r="989" spans="1:26" hidden="1">
      <c r="A989" s="4"/>
      <c r="B989" s="4"/>
      <c r="C989" s="5"/>
      <c r="D989" s="6"/>
      <c r="E989" s="6"/>
      <c r="F989" s="6"/>
      <c r="G989" s="6"/>
      <c r="H989" s="6"/>
      <c r="I989" s="6"/>
      <c r="J989" s="6"/>
      <c r="K989" s="8"/>
      <c r="L989" s="8"/>
      <c r="M989" s="6"/>
      <c r="N989" s="9"/>
      <c r="O989" s="10"/>
      <c r="P989" s="20"/>
      <c r="Q989" s="20"/>
      <c r="R989" s="20"/>
      <c r="S989" s="20" t="s">
        <v>613</v>
      </c>
      <c r="T989" s="21" t="str">
        <f t="shared" si="138"/>
        <v>SABUK ONG KECIL 2,5 X 30</v>
      </c>
      <c r="U989" s="19">
        <v>1</v>
      </c>
      <c r="V989" s="62">
        <f t="shared" si="143"/>
        <v>0</v>
      </c>
      <c r="W989" s="20"/>
      <c r="X989" s="20"/>
      <c r="Y989" s="20" t="str">
        <f t="shared" si="139"/>
        <v>PCS</v>
      </c>
    </row>
    <row r="990" spans="1:26" hidden="1">
      <c r="A990" s="4"/>
      <c r="B990" s="4"/>
      <c r="C990" s="5"/>
      <c r="D990" s="6"/>
      <c r="E990" s="6"/>
      <c r="F990" s="6"/>
      <c r="G990" s="6"/>
      <c r="H990" s="6"/>
      <c r="I990" s="6"/>
      <c r="J990" s="6"/>
      <c r="K990" s="8"/>
      <c r="L990" s="8"/>
      <c r="M990" s="6"/>
      <c r="N990" s="9"/>
      <c r="O990" s="10"/>
      <c r="P990" s="20"/>
      <c r="Q990" s="20"/>
      <c r="R990" s="20"/>
      <c r="S990" s="20" t="s">
        <v>614</v>
      </c>
      <c r="T990" s="21" t="str">
        <f t="shared" si="138"/>
        <v>PLASTIK 16 X 35</v>
      </c>
      <c r="U990" s="19">
        <v>1</v>
      </c>
      <c r="V990" s="62">
        <f t="shared" si="143"/>
        <v>0</v>
      </c>
      <c r="W990" s="20"/>
      <c r="X990" s="20"/>
      <c r="Y990" s="20" t="str">
        <f t="shared" si="139"/>
        <v>PCS</v>
      </c>
    </row>
    <row r="991" spans="1:26" hidden="1">
      <c r="A991" s="4"/>
      <c r="B991" s="4"/>
      <c r="C991" s="5"/>
      <c r="D991" s="6"/>
      <c r="E991" s="6"/>
      <c r="F991" s="6"/>
      <c r="G991" s="6"/>
      <c r="H991" s="6"/>
      <c r="I991" s="6"/>
      <c r="J991" s="6"/>
      <c r="K991" s="8"/>
      <c r="L991" s="8"/>
      <c r="M991" s="6"/>
      <c r="N991" s="9"/>
      <c r="O991" s="10"/>
      <c r="P991" s="20"/>
      <c r="Q991" s="20"/>
      <c r="R991" s="20"/>
      <c r="S991" s="20" t="s">
        <v>4164</v>
      </c>
      <c r="T991" s="21" t="str">
        <f t="shared" si="138"/>
        <v>OP NON FUL AROMA EK JASMINE</v>
      </c>
      <c r="U991" s="19">
        <v>1.3899999999999999E-2</v>
      </c>
      <c r="V991" s="62">
        <f t="shared" si="143"/>
        <v>0</v>
      </c>
      <c r="W991" s="20"/>
      <c r="X991" s="20"/>
      <c r="Y991" s="20" t="str">
        <f t="shared" si="139"/>
        <v>KG</v>
      </c>
    </row>
    <row r="992" spans="1:26" hidden="1">
      <c r="A992" s="4"/>
      <c r="B992" s="4"/>
      <c r="C992" s="5"/>
      <c r="D992" s="6"/>
      <c r="E992" s="6"/>
      <c r="F992" s="6"/>
      <c r="G992" s="6"/>
      <c r="H992" s="6"/>
      <c r="I992" s="6"/>
      <c r="J992" s="6"/>
      <c r="K992" s="8"/>
      <c r="L992" s="8"/>
      <c r="M992" s="6"/>
      <c r="N992" s="9"/>
      <c r="O992" s="10"/>
      <c r="P992" s="20"/>
      <c r="Q992" s="20"/>
      <c r="R992" s="20"/>
      <c r="S992" s="20" t="s">
        <v>616</v>
      </c>
      <c r="T992" s="21" t="str">
        <f t="shared" si="138"/>
        <v>ONGKOS CELUP GB DEWA</v>
      </c>
      <c r="U992" s="19">
        <v>1</v>
      </c>
      <c r="V992" s="62">
        <f t="shared" si="143"/>
        <v>0</v>
      </c>
      <c r="W992" s="20"/>
      <c r="X992" s="20"/>
      <c r="Y992" s="20" t="str">
        <f t="shared" si="139"/>
        <v>PCS</v>
      </c>
    </row>
    <row r="993" spans="1:26" hidden="1">
      <c r="A993" s="4"/>
      <c r="B993" s="4"/>
      <c r="C993" s="5"/>
      <c r="D993" s="6"/>
      <c r="E993" s="6"/>
      <c r="F993" s="6"/>
      <c r="G993" s="6"/>
      <c r="H993" s="6"/>
      <c r="I993" s="6"/>
      <c r="J993" s="6"/>
      <c r="K993" s="8"/>
      <c r="L993" s="8"/>
      <c r="M993" s="6"/>
      <c r="N993" s="9"/>
      <c r="O993" s="10"/>
      <c r="P993" s="20"/>
      <c r="Q993" s="20"/>
      <c r="R993" s="20"/>
      <c r="S993" s="20" t="s">
        <v>617</v>
      </c>
      <c r="T993" s="21" t="str">
        <f t="shared" si="138"/>
        <v>ONGKOS KEMAS GB DEWA</v>
      </c>
      <c r="U993" s="19">
        <v>1</v>
      </c>
      <c r="V993" s="62">
        <f t="shared" si="143"/>
        <v>0</v>
      </c>
      <c r="W993" s="20"/>
      <c r="X993" s="20"/>
      <c r="Y993" s="20" t="str">
        <f t="shared" si="139"/>
        <v>PCS</v>
      </c>
    </row>
    <row r="994" spans="1:26" hidden="1">
      <c r="A994" s="4"/>
      <c r="B994" s="4"/>
      <c r="C994" s="5"/>
      <c r="D994" s="6"/>
      <c r="E994" s="6"/>
      <c r="F994" s="6"/>
      <c r="G994" s="6"/>
      <c r="H994" s="6"/>
      <c r="I994" s="6"/>
      <c r="J994" s="6"/>
      <c r="K994" s="8"/>
      <c r="L994" s="8"/>
      <c r="M994" s="6"/>
      <c r="N994" s="9"/>
      <c r="O994" s="10"/>
      <c r="P994" s="20"/>
      <c r="Q994" s="20"/>
      <c r="R994" s="20"/>
      <c r="S994" s="20" t="s">
        <v>618</v>
      </c>
      <c r="T994" s="21" t="str">
        <f t="shared" si="138"/>
        <v>ONGKOS TIMBANG GB DEWA</v>
      </c>
      <c r="U994" s="19">
        <v>1</v>
      </c>
      <c r="V994" s="62">
        <f t="shared" si="143"/>
        <v>0</v>
      </c>
      <c r="W994" s="20"/>
      <c r="X994" s="20"/>
      <c r="Y994" s="20" t="str">
        <f t="shared" si="139"/>
        <v>PCS</v>
      </c>
    </row>
    <row r="995" spans="1:26">
      <c r="A995" s="4">
        <v>114</v>
      </c>
      <c r="B995" s="20" t="s">
        <v>2013</v>
      </c>
      <c r="C995" s="5" t="s">
        <v>111</v>
      </c>
      <c r="D995" s="6">
        <v>53</v>
      </c>
      <c r="E995" s="6">
        <f>D995/36</f>
        <v>1.4722222222222223</v>
      </c>
      <c r="F995" s="6">
        <v>41</v>
      </c>
      <c r="G995" s="6">
        <v>1</v>
      </c>
      <c r="H995" s="6">
        <v>104</v>
      </c>
      <c r="I995" s="6">
        <v>1</v>
      </c>
      <c r="J995" s="6" t="s">
        <v>510</v>
      </c>
      <c r="K995" s="15">
        <f>L995</f>
        <v>144</v>
      </c>
      <c r="L995" s="15">
        <f>N995*Z995</f>
        <v>144</v>
      </c>
      <c r="M995" s="6" t="s">
        <v>510</v>
      </c>
      <c r="N995" s="9">
        <f>VLOOKUP(B995,tb_januari,9,FALSE)</f>
        <v>4</v>
      </c>
      <c r="O995" s="10" t="s">
        <v>506</v>
      </c>
      <c r="P995" s="22" t="e">
        <f>0.81*K1085:K1094</f>
        <v>#VALUE!</v>
      </c>
      <c r="Q995" s="20" t="s">
        <v>544</v>
      </c>
      <c r="R995" s="20" t="s">
        <v>519</v>
      </c>
      <c r="S995" s="20" t="s">
        <v>610</v>
      </c>
      <c r="T995" s="21" t="str">
        <f t="shared" si="138"/>
        <v>FLAYER DEWA 108 JEMPIRING 8 x 16</v>
      </c>
      <c r="U995" s="17">
        <v>1</v>
      </c>
      <c r="V995" s="62">
        <f>$K$995*U995</f>
        <v>144</v>
      </c>
      <c r="W995" s="20" t="s">
        <v>534</v>
      </c>
      <c r="X995" s="20"/>
      <c r="Y995" s="20" t="str">
        <f t="shared" si="139"/>
        <v>PCS</v>
      </c>
      <c r="Z995" s="20">
        <v>36</v>
      </c>
    </row>
    <row r="996" spans="1:26" hidden="1">
      <c r="A996" s="4"/>
      <c r="B996" s="4"/>
      <c r="C996" s="5"/>
      <c r="D996" s="6"/>
      <c r="E996" s="6"/>
      <c r="F996" s="6"/>
      <c r="G996" s="6"/>
      <c r="H996" s="6"/>
      <c r="I996" s="6"/>
      <c r="J996" s="6"/>
      <c r="K996" s="8"/>
      <c r="L996" s="8"/>
      <c r="M996" s="6"/>
      <c r="N996" s="9"/>
      <c r="O996" s="10"/>
      <c r="P996" s="22"/>
      <c r="Q996" s="20"/>
      <c r="R996" s="20"/>
      <c r="S996" s="20" t="s">
        <v>611</v>
      </c>
      <c r="T996" s="21" t="str">
        <f t="shared" si="138"/>
        <v xml:space="preserve">ONGKARA BULAT </v>
      </c>
      <c r="U996" s="17">
        <v>1</v>
      </c>
      <c r="V996" s="62">
        <f t="shared" ref="V996:V1003" si="144">$K$995*U996</f>
        <v>144</v>
      </c>
      <c r="W996" s="20"/>
      <c r="X996" s="20"/>
      <c r="Y996" s="20" t="str">
        <f t="shared" si="139"/>
        <v>PCS</v>
      </c>
    </row>
    <row r="997" spans="1:26" hidden="1">
      <c r="A997" s="4"/>
      <c r="B997" s="4"/>
      <c r="C997" s="5"/>
      <c r="D997" s="6"/>
      <c r="E997" s="6"/>
      <c r="F997" s="6"/>
      <c r="G997" s="6"/>
      <c r="H997" s="6"/>
      <c r="I997" s="6"/>
      <c r="J997" s="6"/>
      <c r="K997" s="8"/>
      <c r="L997" s="8"/>
      <c r="M997" s="6"/>
      <c r="N997" s="9"/>
      <c r="O997" s="10"/>
      <c r="P997" s="22"/>
      <c r="Q997" s="20"/>
      <c r="R997" s="20"/>
      <c r="S997" s="20" t="s">
        <v>1156</v>
      </c>
      <c r="T997" s="21" t="str">
        <f t="shared" si="138"/>
        <v>DUPA 22 AP HITAM 3.5</v>
      </c>
      <c r="U997" s="17">
        <v>0.81</v>
      </c>
      <c r="V997" s="62">
        <f t="shared" si="144"/>
        <v>116.64000000000001</v>
      </c>
      <c r="W997" s="20"/>
      <c r="X997" s="20"/>
      <c r="Y997" s="20" t="str">
        <f t="shared" si="139"/>
        <v>KG</v>
      </c>
    </row>
    <row r="998" spans="1:26" hidden="1">
      <c r="A998" s="4"/>
      <c r="B998" s="4"/>
      <c r="C998" s="5"/>
      <c r="D998" s="6"/>
      <c r="E998" s="6"/>
      <c r="F998" s="6"/>
      <c r="G998" s="6"/>
      <c r="H998" s="6"/>
      <c r="I998" s="6"/>
      <c r="J998" s="6"/>
      <c r="K998" s="8"/>
      <c r="L998" s="8"/>
      <c r="M998" s="6"/>
      <c r="N998" s="9"/>
      <c r="O998" s="10"/>
      <c r="P998" s="22"/>
      <c r="Q998" s="20"/>
      <c r="R998" s="20"/>
      <c r="S998" s="20" t="s">
        <v>613</v>
      </c>
      <c r="T998" s="21" t="str">
        <f t="shared" si="138"/>
        <v>SABUK ONG KECIL 2,5 X 30</v>
      </c>
      <c r="U998" s="17">
        <v>1</v>
      </c>
      <c r="V998" s="62">
        <f t="shared" si="144"/>
        <v>144</v>
      </c>
      <c r="W998" s="20"/>
      <c r="X998" s="20"/>
      <c r="Y998" s="20" t="str">
        <f t="shared" si="139"/>
        <v>PCS</v>
      </c>
    </row>
    <row r="999" spans="1:26" hidden="1">
      <c r="A999" s="4"/>
      <c r="B999" s="4"/>
      <c r="C999" s="5"/>
      <c r="D999" s="6"/>
      <c r="E999" s="6"/>
      <c r="F999" s="6"/>
      <c r="G999" s="6"/>
      <c r="H999" s="6"/>
      <c r="I999" s="6"/>
      <c r="J999" s="6"/>
      <c r="K999" s="8"/>
      <c r="L999" s="8"/>
      <c r="M999" s="6"/>
      <c r="N999" s="9"/>
      <c r="O999" s="10"/>
      <c r="P999" s="22"/>
      <c r="Q999" s="20"/>
      <c r="R999" s="20"/>
      <c r="S999" s="20" t="s">
        <v>614</v>
      </c>
      <c r="T999" s="21" t="str">
        <f t="shared" si="138"/>
        <v>PLASTIK 16 X 35</v>
      </c>
      <c r="U999" s="17">
        <v>1</v>
      </c>
      <c r="V999" s="62">
        <f t="shared" si="144"/>
        <v>144</v>
      </c>
      <c r="W999" s="20"/>
      <c r="X999" s="20"/>
      <c r="Y999" s="20" t="str">
        <f t="shared" si="139"/>
        <v>PCS</v>
      </c>
    </row>
    <row r="1000" spans="1:26" hidden="1">
      <c r="A1000" s="4"/>
      <c r="B1000" s="4"/>
      <c r="C1000" s="5"/>
      <c r="D1000" s="6"/>
      <c r="E1000" s="6"/>
      <c r="F1000" s="6"/>
      <c r="G1000" s="6"/>
      <c r="H1000" s="6"/>
      <c r="I1000" s="6"/>
      <c r="J1000" s="6"/>
      <c r="K1000" s="8"/>
      <c r="L1000" s="8"/>
      <c r="M1000" s="6"/>
      <c r="N1000" s="9"/>
      <c r="O1000" s="10"/>
      <c r="P1000" s="22"/>
      <c r="Q1000" s="20"/>
      <c r="R1000" s="20"/>
      <c r="S1000" s="20" t="s">
        <v>615</v>
      </c>
      <c r="T1000" s="21" t="str">
        <f t="shared" si="138"/>
        <v>OP NON FUL AROMA EK JEMPIRING</v>
      </c>
      <c r="U1000" s="17">
        <v>1.3899999999999999E-2</v>
      </c>
      <c r="V1000" s="62">
        <f t="shared" si="144"/>
        <v>2.0015999999999998</v>
      </c>
      <c r="W1000" s="20"/>
      <c r="X1000" s="20"/>
      <c r="Y1000" s="20" t="str">
        <f t="shared" si="139"/>
        <v>KG</v>
      </c>
    </row>
    <row r="1001" spans="1:26" hidden="1">
      <c r="A1001" s="4"/>
      <c r="B1001" s="4"/>
      <c r="C1001" s="5"/>
      <c r="D1001" s="6"/>
      <c r="E1001" s="6"/>
      <c r="F1001" s="6"/>
      <c r="G1001" s="6"/>
      <c r="H1001" s="6"/>
      <c r="I1001" s="6"/>
      <c r="J1001" s="6"/>
      <c r="K1001" s="8"/>
      <c r="L1001" s="8"/>
      <c r="M1001" s="6"/>
      <c r="N1001" s="9"/>
      <c r="O1001" s="10"/>
      <c r="P1001" s="22"/>
      <c r="Q1001" s="20"/>
      <c r="R1001" s="20"/>
      <c r="S1001" s="20" t="s">
        <v>616</v>
      </c>
      <c r="T1001" s="21" t="str">
        <f t="shared" si="138"/>
        <v>ONGKOS CELUP GB DEWA</v>
      </c>
      <c r="U1001" s="17">
        <v>1</v>
      </c>
      <c r="V1001" s="62">
        <f t="shared" si="144"/>
        <v>144</v>
      </c>
      <c r="W1001" s="20"/>
      <c r="X1001" s="20"/>
      <c r="Y1001" s="20" t="str">
        <f t="shared" si="139"/>
        <v>PCS</v>
      </c>
    </row>
    <row r="1002" spans="1:26" hidden="1">
      <c r="A1002" s="4"/>
      <c r="B1002" s="4"/>
      <c r="C1002" s="5"/>
      <c r="D1002" s="6"/>
      <c r="E1002" s="6"/>
      <c r="F1002" s="6"/>
      <c r="G1002" s="6"/>
      <c r="H1002" s="6"/>
      <c r="I1002" s="6"/>
      <c r="J1002" s="6"/>
      <c r="K1002" s="8"/>
      <c r="L1002" s="8"/>
      <c r="M1002" s="6"/>
      <c r="N1002" s="9"/>
      <c r="O1002" s="10"/>
      <c r="P1002" s="22"/>
      <c r="Q1002" s="20"/>
      <c r="R1002" s="20"/>
      <c r="S1002" s="20" t="s">
        <v>617</v>
      </c>
      <c r="T1002" s="21" t="str">
        <f t="shared" si="138"/>
        <v>ONGKOS KEMAS GB DEWA</v>
      </c>
      <c r="U1002" s="17">
        <v>1</v>
      </c>
      <c r="V1002" s="62">
        <f t="shared" si="144"/>
        <v>144</v>
      </c>
      <c r="W1002" s="20"/>
      <c r="X1002" s="20"/>
      <c r="Y1002" s="20" t="str">
        <f t="shared" si="139"/>
        <v>PCS</v>
      </c>
    </row>
    <row r="1003" spans="1:26" hidden="1">
      <c r="A1003" s="4"/>
      <c r="B1003" s="4"/>
      <c r="C1003" s="5"/>
      <c r="D1003" s="6"/>
      <c r="E1003" s="6"/>
      <c r="F1003" s="6"/>
      <c r="G1003" s="6"/>
      <c r="H1003" s="6"/>
      <c r="I1003" s="6"/>
      <c r="J1003" s="6"/>
      <c r="K1003" s="8"/>
      <c r="L1003" s="8"/>
      <c r="M1003" s="6"/>
      <c r="N1003" s="9"/>
      <c r="O1003" s="10"/>
      <c r="P1003" s="22"/>
      <c r="Q1003" s="20"/>
      <c r="R1003" s="20"/>
      <c r="S1003" s="20" t="s">
        <v>618</v>
      </c>
      <c r="T1003" s="21" t="str">
        <f t="shared" si="138"/>
        <v>ONGKOS TIMBANG GB DEWA</v>
      </c>
      <c r="U1003" s="17">
        <v>1</v>
      </c>
      <c r="V1003" s="62">
        <f t="shared" si="144"/>
        <v>144</v>
      </c>
      <c r="W1003" s="20"/>
      <c r="X1003" s="20"/>
      <c r="Y1003" s="20" t="str">
        <f t="shared" si="139"/>
        <v>PCS</v>
      </c>
    </row>
    <row r="1004" spans="1:26">
      <c r="A1004" s="4">
        <v>115</v>
      </c>
      <c r="B1004" s="20" t="s">
        <v>2016</v>
      </c>
      <c r="C1004" s="5" t="s">
        <v>112</v>
      </c>
      <c r="D1004" s="6">
        <v>46</v>
      </c>
      <c r="E1004" s="6">
        <f>D1004/36</f>
        <v>1.2777777777777777</v>
      </c>
      <c r="F1004" s="6">
        <v>33</v>
      </c>
      <c r="G1004" s="6">
        <v>1</v>
      </c>
      <c r="H1004" s="6"/>
      <c r="I1004" s="6"/>
      <c r="J1004" s="6" t="s">
        <v>510</v>
      </c>
      <c r="K1004" s="15">
        <f>L1004</f>
        <v>72</v>
      </c>
      <c r="L1004" s="15">
        <f>N1004*Z1004</f>
        <v>72</v>
      </c>
      <c r="M1004" s="6" t="s">
        <v>510</v>
      </c>
      <c r="N1004" s="9">
        <f>VLOOKUP(B1004,tb_januari,9,FALSE)</f>
        <v>2</v>
      </c>
      <c r="O1004" s="10" t="s">
        <v>506</v>
      </c>
      <c r="P1004" s="22" t="e">
        <f>0.81*K1094:K1103</f>
        <v>#VALUE!</v>
      </c>
      <c r="Q1004" s="20" t="s">
        <v>544</v>
      </c>
      <c r="R1004" s="20" t="s">
        <v>519</v>
      </c>
      <c r="S1004" s="20" t="s">
        <v>610</v>
      </c>
      <c r="T1004" s="21" t="str">
        <f t="shared" si="138"/>
        <v>FLAYER DEWA 108 JEMPIRING 8 x 16</v>
      </c>
      <c r="U1004" s="17">
        <v>1</v>
      </c>
      <c r="V1004" s="62">
        <f>$K$1004*U1004</f>
        <v>72</v>
      </c>
      <c r="W1004" s="20" t="s">
        <v>536</v>
      </c>
      <c r="X1004" s="20"/>
      <c r="Y1004" s="20" t="str">
        <f t="shared" si="139"/>
        <v>PCS</v>
      </c>
      <c r="Z1004" s="20">
        <v>36</v>
      </c>
    </row>
    <row r="1005" spans="1:26" hidden="1">
      <c r="A1005" s="4"/>
      <c r="B1005" s="4"/>
      <c r="C1005" s="5"/>
      <c r="D1005" s="6"/>
      <c r="E1005" s="6"/>
      <c r="F1005" s="6"/>
      <c r="G1005" s="6"/>
      <c r="H1005" s="6"/>
      <c r="I1005" s="6"/>
      <c r="J1005" s="6"/>
      <c r="K1005" s="8"/>
      <c r="L1005" s="8"/>
      <c r="M1005" s="6"/>
      <c r="N1005" s="9"/>
      <c r="O1005" s="10"/>
      <c r="P1005" s="22"/>
      <c r="Q1005" s="20"/>
      <c r="R1005" s="20"/>
      <c r="S1005" s="20" t="s">
        <v>611</v>
      </c>
      <c r="T1005" s="21" t="str">
        <f t="shared" si="138"/>
        <v xml:space="preserve">ONGKARA BULAT </v>
      </c>
      <c r="U1005" s="17">
        <v>1</v>
      </c>
      <c r="V1005" s="62">
        <f t="shared" ref="V1005:V1012" si="145">$K$1004*U1005</f>
        <v>72</v>
      </c>
      <c r="W1005" s="20"/>
      <c r="X1005" s="20"/>
      <c r="Y1005" s="20" t="str">
        <f t="shared" si="139"/>
        <v>PCS</v>
      </c>
    </row>
    <row r="1006" spans="1:26" hidden="1">
      <c r="A1006" s="4"/>
      <c r="B1006" s="4"/>
      <c r="C1006" s="5"/>
      <c r="D1006" s="6"/>
      <c r="E1006" s="6"/>
      <c r="F1006" s="6"/>
      <c r="G1006" s="6"/>
      <c r="H1006" s="6"/>
      <c r="I1006" s="6"/>
      <c r="J1006" s="6"/>
      <c r="K1006" s="8"/>
      <c r="L1006" s="8"/>
      <c r="M1006" s="6"/>
      <c r="N1006" s="9"/>
      <c r="O1006" s="10"/>
      <c r="P1006" s="22"/>
      <c r="Q1006" s="20"/>
      <c r="R1006" s="20"/>
      <c r="S1006" s="20" t="s">
        <v>1150</v>
      </c>
      <c r="T1006" s="21" t="str">
        <f t="shared" si="138"/>
        <v>DUPA 22 AP 3.8</v>
      </c>
      <c r="U1006" s="17">
        <v>0.85</v>
      </c>
      <c r="V1006" s="62">
        <f t="shared" si="145"/>
        <v>61.199999999999996</v>
      </c>
      <c r="W1006" s="20"/>
      <c r="X1006" s="20"/>
      <c r="Y1006" s="20" t="str">
        <f t="shared" si="139"/>
        <v>KG</v>
      </c>
    </row>
    <row r="1007" spans="1:26" hidden="1">
      <c r="A1007" s="4"/>
      <c r="B1007" s="4"/>
      <c r="C1007" s="5"/>
      <c r="D1007" s="6"/>
      <c r="E1007" s="6"/>
      <c r="F1007" s="6"/>
      <c r="G1007" s="6"/>
      <c r="H1007" s="6"/>
      <c r="I1007" s="6"/>
      <c r="J1007" s="6"/>
      <c r="K1007" s="8"/>
      <c r="L1007" s="8"/>
      <c r="M1007" s="6"/>
      <c r="N1007" s="9"/>
      <c r="O1007" s="10"/>
      <c r="P1007" s="22"/>
      <c r="Q1007" s="20"/>
      <c r="R1007" s="20"/>
      <c r="S1007" s="20" t="s">
        <v>613</v>
      </c>
      <c r="T1007" s="21" t="str">
        <f t="shared" si="138"/>
        <v>SABUK ONG KECIL 2,5 X 30</v>
      </c>
      <c r="U1007" s="17">
        <v>1</v>
      </c>
      <c r="V1007" s="62">
        <f t="shared" si="145"/>
        <v>72</v>
      </c>
      <c r="W1007" s="20"/>
      <c r="X1007" s="20"/>
      <c r="Y1007" s="20" t="str">
        <f t="shared" si="139"/>
        <v>PCS</v>
      </c>
    </row>
    <row r="1008" spans="1:26" hidden="1">
      <c r="A1008" s="4"/>
      <c r="B1008" s="4"/>
      <c r="C1008" s="5"/>
      <c r="D1008" s="6"/>
      <c r="E1008" s="6"/>
      <c r="F1008" s="6"/>
      <c r="G1008" s="6"/>
      <c r="H1008" s="6"/>
      <c r="I1008" s="6"/>
      <c r="J1008" s="6"/>
      <c r="K1008" s="8"/>
      <c r="L1008" s="8"/>
      <c r="M1008" s="6"/>
      <c r="N1008" s="9"/>
      <c r="O1008" s="10"/>
      <c r="P1008" s="22"/>
      <c r="Q1008" s="20"/>
      <c r="R1008" s="20"/>
      <c r="S1008" s="20" t="s">
        <v>614</v>
      </c>
      <c r="T1008" s="21" t="str">
        <f t="shared" si="138"/>
        <v>PLASTIK 16 X 35</v>
      </c>
      <c r="U1008" s="17">
        <v>1</v>
      </c>
      <c r="V1008" s="62">
        <f t="shared" si="145"/>
        <v>72</v>
      </c>
      <c r="W1008" s="20"/>
      <c r="X1008" s="20"/>
      <c r="Y1008" s="20" t="str">
        <f t="shared" si="139"/>
        <v>PCS</v>
      </c>
    </row>
    <row r="1009" spans="1:26" hidden="1">
      <c r="A1009" s="4"/>
      <c r="B1009" s="4"/>
      <c r="C1009" s="5"/>
      <c r="D1009" s="6"/>
      <c r="E1009" s="6"/>
      <c r="F1009" s="6"/>
      <c r="G1009" s="6"/>
      <c r="H1009" s="6"/>
      <c r="I1009" s="6"/>
      <c r="J1009" s="6"/>
      <c r="K1009" s="8"/>
      <c r="L1009" s="8"/>
      <c r="M1009" s="6"/>
      <c r="N1009" s="9"/>
      <c r="O1009" s="10"/>
      <c r="P1009" s="22"/>
      <c r="Q1009" s="20"/>
      <c r="R1009" s="20"/>
      <c r="S1009" s="20" t="s">
        <v>615</v>
      </c>
      <c r="T1009" s="21" t="str">
        <f t="shared" si="138"/>
        <v>OP NON FUL AROMA EK JEMPIRING</v>
      </c>
      <c r="U1009" s="17">
        <v>1.3899999999999999E-2</v>
      </c>
      <c r="V1009" s="62">
        <f t="shared" si="145"/>
        <v>1.0007999999999999</v>
      </c>
      <c r="W1009" s="20"/>
      <c r="X1009" s="20"/>
      <c r="Y1009" s="20" t="str">
        <f t="shared" si="139"/>
        <v>KG</v>
      </c>
    </row>
    <row r="1010" spans="1:26" hidden="1">
      <c r="A1010" s="4"/>
      <c r="B1010" s="4"/>
      <c r="C1010" s="5"/>
      <c r="D1010" s="6"/>
      <c r="E1010" s="6"/>
      <c r="F1010" s="6"/>
      <c r="G1010" s="6"/>
      <c r="H1010" s="6"/>
      <c r="I1010" s="6"/>
      <c r="J1010" s="6"/>
      <c r="K1010" s="8"/>
      <c r="L1010" s="8"/>
      <c r="M1010" s="6"/>
      <c r="N1010" s="9"/>
      <c r="O1010" s="10"/>
      <c r="P1010" s="22"/>
      <c r="Q1010" s="20"/>
      <c r="R1010" s="20"/>
      <c r="S1010" s="20" t="s">
        <v>616</v>
      </c>
      <c r="T1010" s="21" t="str">
        <f t="shared" si="138"/>
        <v>ONGKOS CELUP GB DEWA</v>
      </c>
      <c r="U1010" s="17">
        <v>1</v>
      </c>
      <c r="V1010" s="62">
        <f t="shared" si="145"/>
        <v>72</v>
      </c>
      <c r="W1010" s="20"/>
      <c r="X1010" s="20"/>
      <c r="Y1010" s="20" t="str">
        <f t="shared" si="139"/>
        <v>PCS</v>
      </c>
    </row>
    <row r="1011" spans="1:26" hidden="1">
      <c r="A1011" s="4"/>
      <c r="B1011" s="4"/>
      <c r="C1011" s="5"/>
      <c r="D1011" s="6"/>
      <c r="E1011" s="6"/>
      <c r="F1011" s="6"/>
      <c r="G1011" s="6"/>
      <c r="H1011" s="6"/>
      <c r="I1011" s="6"/>
      <c r="J1011" s="6"/>
      <c r="K1011" s="8"/>
      <c r="L1011" s="8"/>
      <c r="M1011" s="6"/>
      <c r="N1011" s="9"/>
      <c r="O1011" s="10"/>
      <c r="P1011" s="22"/>
      <c r="Q1011" s="20"/>
      <c r="R1011" s="20"/>
      <c r="S1011" s="20" t="s">
        <v>617</v>
      </c>
      <c r="T1011" s="21" t="str">
        <f t="shared" si="138"/>
        <v>ONGKOS KEMAS GB DEWA</v>
      </c>
      <c r="U1011" s="17">
        <v>1</v>
      </c>
      <c r="V1011" s="62">
        <f t="shared" si="145"/>
        <v>72</v>
      </c>
      <c r="W1011" s="20"/>
      <c r="X1011" s="20"/>
      <c r="Y1011" s="20" t="str">
        <f t="shared" si="139"/>
        <v>PCS</v>
      </c>
    </row>
    <row r="1012" spans="1:26" hidden="1">
      <c r="A1012" s="4"/>
      <c r="B1012" s="4"/>
      <c r="C1012" s="5"/>
      <c r="D1012" s="6"/>
      <c r="E1012" s="6"/>
      <c r="F1012" s="6"/>
      <c r="G1012" s="6"/>
      <c r="H1012" s="6"/>
      <c r="I1012" s="6"/>
      <c r="J1012" s="6"/>
      <c r="K1012" s="8"/>
      <c r="L1012" s="8"/>
      <c r="M1012" s="6"/>
      <c r="N1012" s="9"/>
      <c r="O1012" s="10"/>
      <c r="P1012" s="22"/>
      <c r="Q1012" s="20"/>
      <c r="R1012" s="20"/>
      <c r="S1012" s="20" t="s">
        <v>618</v>
      </c>
      <c r="T1012" s="21" t="str">
        <f t="shared" si="138"/>
        <v>ONGKOS TIMBANG GB DEWA</v>
      </c>
      <c r="U1012" s="17">
        <v>1</v>
      </c>
      <c r="V1012" s="62">
        <f t="shared" si="145"/>
        <v>72</v>
      </c>
      <c r="W1012" s="20"/>
      <c r="X1012" s="20"/>
      <c r="Y1012" s="20" t="str">
        <f t="shared" si="139"/>
        <v>PCS</v>
      </c>
    </row>
    <row r="1013" spans="1:26">
      <c r="A1013" s="4">
        <v>116</v>
      </c>
      <c r="B1013" s="20" t="s">
        <v>2019</v>
      </c>
      <c r="C1013" s="5" t="s">
        <v>113</v>
      </c>
      <c r="D1013" s="6">
        <v>46</v>
      </c>
      <c r="E1013" s="6">
        <f>D1013/36</f>
        <v>1.2777777777777777</v>
      </c>
      <c r="F1013" s="6">
        <v>44</v>
      </c>
      <c r="G1013" s="6">
        <v>1</v>
      </c>
      <c r="H1013" s="6">
        <v>25</v>
      </c>
      <c r="I1013" s="6">
        <v>1</v>
      </c>
      <c r="J1013" s="6" t="s">
        <v>510</v>
      </c>
      <c r="K1013" s="15">
        <f>L1013</f>
        <v>36</v>
      </c>
      <c r="L1013" s="15">
        <f>N1013*Z1013</f>
        <v>36</v>
      </c>
      <c r="M1013" s="6" t="s">
        <v>510</v>
      </c>
      <c r="N1013" s="9">
        <f>VLOOKUP(B1013,tb_januari,9,FALSE)</f>
        <v>1</v>
      </c>
      <c r="O1013" s="10" t="s">
        <v>506</v>
      </c>
      <c r="P1013" s="22">
        <f>0.85*K1103</f>
        <v>122.39999999999999</v>
      </c>
      <c r="Q1013" s="20" t="s">
        <v>545</v>
      </c>
      <c r="R1013" s="20" t="s">
        <v>519</v>
      </c>
      <c r="S1013" s="20" t="s">
        <v>1756</v>
      </c>
      <c r="T1013" s="21" t="str">
        <f t="shared" si="138"/>
        <v>FLAYER DEWA 108 LOTUS 8 x 16</v>
      </c>
      <c r="U1013" s="17">
        <v>1</v>
      </c>
      <c r="V1013" s="62">
        <f>$K$1013*U1013</f>
        <v>36</v>
      </c>
      <c r="W1013" s="20"/>
      <c r="X1013" s="20"/>
      <c r="Y1013" s="20" t="str">
        <f t="shared" si="139"/>
        <v>PCS</v>
      </c>
      <c r="Z1013" s="20">
        <v>36</v>
      </c>
    </row>
    <row r="1014" spans="1:26" hidden="1">
      <c r="A1014" s="4"/>
      <c r="B1014" s="4"/>
      <c r="C1014" s="5"/>
      <c r="D1014" s="6"/>
      <c r="E1014" s="6"/>
      <c r="F1014" s="6"/>
      <c r="G1014" s="6"/>
      <c r="H1014" s="6"/>
      <c r="I1014" s="6"/>
      <c r="J1014" s="6"/>
      <c r="K1014" s="8"/>
      <c r="L1014" s="8"/>
      <c r="M1014" s="6"/>
      <c r="N1014" s="9"/>
      <c r="O1014" s="10"/>
      <c r="P1014" s="22"/>
      <c r="Q1014" s="20"/>
      <c r="R1014" s="20"/>
      <c r="S1014" s="20" t="s">
        <v>611</v>
      </c>
      <c r="T1014" s="21" t="str">
        <f t="shared" si="138"/>
        <v xml:space="preserve">ONGKARA BULAT </v>
      </c>
      <c r="U1014" s="17">
        <v>1</v>
      </c>
      <c r="V1014" s="62">
        <f t="shared" ref="V1014:V1021" si="146">$K$1013*U1014</f>
        <v>36</v>
      </c>
      <c r="W1014" s="20"/>
      <c r="X1014" s="20"/>
      <c r="Y1014" s="20" t="str">
        <f t="shared" si="139"/>
        <v>PCS</v>
      </c>
    </row>
    <row r="1015" spans="1:26" hidden="1">
      <c r="A1015" s="4"/>
      <c r="B1015" s="4"/>
      <c r="C1015" s="5"/>
      <c r="D1015" s="6"/>
      <c r="E1015" s="6"/>
      <c r="F1015" s="6"/>
      <c r="G1015" s="6"/>
      <c r="H1015" s="6"/>
      <c r="I1015" s="6"/>
      <c r="J1015" s="6"/>
      <c r="K1015" s="8"/>
      <c r="L1015" s="8"/>
      <c r="M1015" s="6"/>
      <c r="N1015" s="9"/>
      <c r="O1015" s="10"/>
      <c r="P1015" s="22"/>
      <c r="Q1015" s="20"/>
      <c r="R1015" s="20"/>
      <c r="S1015" s="20" t="s">
        <v>1156</v>
      </c>
      <c r="T1015" s="21" t="str">
        <f t="shared" si="138"/>
        <v>DUPA 22 AP HITAM 3.5</v>
      </c>
      <c r="U1015" s="17">
        <v>0.81</v>
      </c>
      <c r="V1015" s="62">
        <f t="shared" si="146"/>
        <v>29.160000000000004</v>
      </c>
      <c r="W1015" s="20"/>
      <c r="X1015" s="20"/>
      <c r="Y1015" s="20" t="str">
        <f t="shared" si="139"/>
        <v>KG</v>
      </c>
    </row>
    <row r="1016" spans="1:26" hidden="1">
      <c r="A1016" s="4"/>
      <c r="B1016" s="4"/>
      <c r="C1016" s="5"/>
      <c r="D1016" s="6"/>
      <c r="E1016" s="6"/>
      <c r="F1016" s="6"/>
      <c r="G1016" s="6"/>
      <c r="H1016" s="6"/>
      <c r="I1016" s="6"/>
      <c r="J1016" s="6"/>
      <c r="K1016" s="8"/>
      <c r="L1016" s="8"/>
      <c r="M1016" s="6"/>
      <c r="N1016" s="9"/>
      <c r="O1016" s="10"/>
      <c r="P1016" s="22"/>
      <c r="Q1016" s="20"/>
      <c r="R1016" s="20"/>
      <c r="S1016" s="20" t="s">
        <v>613</v>
      </c>
      <c r="T1016" s="21" t="str">
        <f t="shared" si="138"/>
        <v>SABUK ONG KECIL 2,5 X 30</v>
      </c>
      <c r="U1016" s="17">
        <v>1</v>
      </c>
      <c r="V1016" s="62">
        <f t="shared" si="146"/>
        <v>36</v>
      </c>
      <c r="W1016" s="20"/>
      <c r="X1016" s="20"/>
      <c r="Y1016" s="20" t="str">
        <f t="shared" si="139"/>
        <v>PCS</v>
      </c>
    </row>
    <row r="1017" spans="1:26" hidden="1">
      <c r="A1017" s="4"/>
      <c r="B1017" s="4"/>
      <c r="C1017" s="5"/>
      <c r="D1017" s="6"/>
      <c r="E1017" s="6"/>
      <c r="F1017" s="6"/>
      <c r="G1017" s="6"/>
      <c r="H1017" s="6"/>
      <c r="I1017" s="6"/>
      <c r="J1017" s="6"/>
      <c r="K1017" s="8"/>
      <c r="L1017" s="8"/>
      <c r="M1017" s="6"/>
      <c r="N1017" s="9"/>
      <c r="O1017" s="10"/>
      <c r="P1017" s="22"/>
      <c r="Q1017" s="20"/>
      <c r="R1017" s="20"/>
      <c r="S1017" s="20" t="s">
        <v>614</v>
      </c>
      <c r="T1017" s="21" t="str">
        <f t="shared" si="138"/>
        <v>PLASTIK 16 X 35</v>
      </c>
      <c r="U1017" s="17">
        <v>1</v>
      </c>
      <c r="V1017" s="62">
        <f t="shared" si="146"/>
        <v>36</v>
      </c>
      <c r="W1017" s="20"/>
      <c r="X1017" s="20"/>
      <c r="Y1017" s="20" t="str">
        <f t="shared" si="139"/>
        <v>PCS</v>
      </c>
    </row>
    <row r="1018" spans="1:26" hidden="1">
      <c r="A1018" s="4"/>
      <c r="B1018" s="4"/>
      <c r="C1018" s="5"/>
      <c r="D1018" s="6"/>
      <c r="E1018" s="6"/>
      <c r="F1018" s="6"/>
      <c r="G1018" s="6"/>
      <c r="H1018" s="6"/>
      <c r="I1018" s="6"/>
      <c r="J1018" s="6"/>
      <c r="K1018" s="8"/>
      <c r="L1018" s="8"/>
      <c r="M1018" s="6"/>
      <c r="N1018" s="9"/>
      <c r="O1018" s="10"/>
      <c r="P1018" s="22"/>
      <c r="Q1018" s="20"/>
      <c r="R1018" s="20"/>
      <c r="S1018" s="20" t="s">
        <v>4169</v>
      </c>
      <c r="T1018" s="21" t="str">
        <f t="shared" si="138"/>
        <v>OP NON FUL AROMA EK LOTUS</v>
      </c>
      <c r="U1018" s="17">
        <v>1.3899999999999999E-2</v>
      </c>
      <c r="V1018" s="62">
        <f t="shared" si="146"/>
        <v>0.50039999999999996</v>
      </c>
      <c r="W1018" s="20"/>
      <c r="X1018" s="20"/>
      <c r="Y1018" s="20" t="str">
        <f t="shared" si="139"/>
        <v>KG</v>
      </c>
    </row>
    <row r="1019" spans="1:26" hidden="1">
      <c r="A1019" s="4"/>
      <c r="B1019" s="4"/>
      <c r="C1019" s="5"/>
      <c r="D1019" s="6"/>
      <c r="E1019" s="6"/>
      <c r="F1019" s="6"/>
      <c r="G1019" s="6"/>
      <c r="H1019" s="6"/>
      <c r="I1019" s="6"/>
      <c r="J1019" s="6"/>
      <c r="K1019" s="8"/>
      <c r="L1019" s="8"/>
      <c r="M1019" s="6"/>
      <c r="N1019" s="9"/>
      <c r="O1019" s="10"/>
      <c r="P1019" s="22"/>
      <c r="Q1019" s="20"/>
      <c r="R1019" s="20"/>
      <c r="S1019" s="20" t="s">
        <v>616</v>
      </c>
      <c r="T1019" s="21" t="str">
        <f t="shared" si="138"/>
        <v>ONGKOS CELUP GB DEWA</v>
      </c>
      <c r="U1019" s="17">
        <v>1</v>
      </c>
      <c r="V1019" s="62">
        <f t="shared" si="146"/>
        <v>36</v>
      </c>
      <c r="W1019" s="20"/>
      <c r="X1019" s="20"/>
      <c r="Y1019" s="20" t="str">
        <f t="shared" si="139"/>
        <v>PCS</v>
      </c>
    </row>
    <row r="1020" spans="1:26" hidden="1">
      <c r="A1020" s="4"/>
      <c r="B1020" s="4"/>
      <c r="C1020" s="5"/>
      <c r="D1020" s="6"/>
      <c r="E1020" s="6"/>
      <c r="F1020" s="6"/>
      <c r="G1020" s="6"/>
      <c r="H1020" s="6"/>
      <c r="I1020" s="6"/>
      <c r="J1020" s="6"/>
      <c r="K1020" s="8"/>
      <c r="L1020" s="8"/>
      <c r="M1020" s="6"/>
      <c r="N1020" s="9"/>
      <c r="O1020" s="10"/>
      <c r="P1020" s="22"/>
      <c r="Q1020" s="20"/>
      <c r="R1020" s="20"/>
      <c r="S1020" s="20" t="s">
        <v>617</v>
      </c>
      <c r="T1020" s="21" t="str">
        <f t="shared" si="138"/>
        <v>ONGKOS KEMAS GB DEWA</v>
      </c>
      <c r="U1020" s="17">
        <v>1</v>
      </c>
      <c r="V1020" s="62">
        <f t="shared" si="146"/>
        <v>36</v>
      </c>
      <c r="W1020" s="20"/>
      <c r="X1020" s="20"/>
      <c r="Y1020" s="20" t="str">
        <f t="shared" si="139"/>
        <v>PCS</v>
      </c>
    </row>
    <row r="1021" spans="1:26" hidden="1">
      <c r="A1021" s="4"/>
      <c r="B1021" s="4"/>
      <c r="C1021" s="5"/>
      <c r="D1021" s="6"/>
      <c r="E1021" s="6"/>
      <c r="F1021" s="6"/>
      <c r="G1021" s="6"/>
      <c r="H1021" s="6"/>
      <c r="I1021" s="6"/>
      <c r="J1021" s="6"/>
      <c r="K1021" s="8"/>
      <c r="L1021" s="8"/>
      <c r="M1021" s="6"/>
      <c r="N1021" s="9"/>
      <c r="O1021" s="10"/>
      <c r="P1021" s="22"/>
      <c r="Q1021" s="20"/>
      <c r="R1021" s="20"/>
      <c r="S1021" s="20" t="s">
        <v>618</v>
      </c>
      <c r="T1021" s="21" t="str">
        <f t="shared" si="138"/>
        <v>ONGKOS TIMBANG GB DEWA</v>
      </c>
      <c r="U1021" s="17">
        <v>1</v>
      </c>
      <c r="V1021" s="62">
        <f t="shared" si="146"/>
        <v>36</v>
      </c>
      <c r="W1021" s="20"/>
      <c r="X1021" s="20"/>
      <c r="Y1021" s="20" t="str">
        <f t="shared" si="139"/>
        <v>PCS</v>
      </c>
    </row>
    <row r="1022" spans="1:26">
      <c r="A1022" s="4">
        <v>117</v>
      </c>
      <c r="B1022" s="20" t="s">
        <v>2022</v>
      </c>
      <c r="C1022" s="5" t="s">
        <v>114</v>
      </c>
      <c r="D1022" s="6">
        <v>53</v>
      </c>
      <c r="E1022" s="6">
        <f>D1022/36</f>
        <v>1.4722222222222223</v>
      </c>
      <c r="F1022" s="6">
        <v>55</v>
      </c>
      <c r="G1022" s="6">
        <v>1</v>
      </c>
      <c r="H1022" s="6">
        <v>14</v>
      </c>
      <c r="I1022" s="6">
        <v>1</v>
      </c>
      <c r="J1022" s="6" t="s">
        <v>510</v>
      </c>
      <c r="K1022" s="15">
        <f>L1022</f>
        <v>36</v>
      </c>
      <c r="L1022" s="15">
        <f>N1022*Z1022</f>
        <v>36</v>
      </c>
      <c r="M1022" s="6" t="s">
        <v>510</v>
      </c>
      <c r="N1022" s="9">
        <f>VLOOKUP(B1022,tb_januari,9,FALSE)</f>
        <v>1</v>
      </c>
      <c r="O1022" s="10" t="s">
        <v>506</v>
      </c>
      <c r="P1022" s="20"/>
      <c r="Q1022" s="20"/>
      <c r="R1022" s="20"/>
      <c r="S1022" s="20" t="s">
        <v>1756</v>
      </c>
      <c r="T1022" s="21" t="str">
        <f t="shared" si="138"/>
        <v>FLAYER DEWA 108 LOTUS 8 x 16</v>
      </c>
      <c r="U1022" s="17">
        <v>1</v>
      </c>
      <c r="V1022" s="62">
        <f>$K$1022*U1022</f>
        <v>36</v>
      </c>
      <c r="W1022" s="20"/>
      <c r="X1022" s="20"/>
      <c r="Y1022" s="20" t="str">
        <f t="shared" si="139"/>
        <v>PCS</v>
      </c>
      <c r="Z1022" s="20">
        <v>36</v>
      </c>
    </row>
    <row r="1023" spans="1:26" hidden="1">
      <c r="A1023" s="4"/>
      <c r="B1023" s="4"/>
      <c r="C1023" s="5"/>
      <c r="D1023" s="6"/>
      <c r="E1023" s="6"/>
      <c r="F1023" s="6"/>
      <c r="G1023" s="6"/>
      <c r="H1023" s="6"/>
      <c r="I1023" s="6"/>
      <c r="J1023" s="6"/>
      <c r="K1023" s="8"/>
      <c r="L1023" s="8"/>
      <c r="M1023" s="6"/>
      <c r="N1023" s="9"/>
      <c r="O1023" s="10"/>
      <c r="P1023" s="20"/>
      <c r="Q1023" s="20"/>
      <c r="R1023" s="20"/>
      <c r="S1023" s="20" t="s">
        <v>611</v>
      </c>
      <c r="T1023" s="21" t="str">
        <f t="shared" si="138"/>
        <v xml:space="preserve">ONGKARA BULAT </v>
      </c>
      <c r="U1023" s="17">
        <v>1</v>
      </c>
      <c r="V1023" s="62">
        <f t="shared" ref="V1023:V1030" si="147">$K$1022*U1023</f>
        <v>36</v>
      </c>
      <c r="W1023" s="20"/>
      <c r="X1023" s="20"/>
      <c r="Y1023" s="20" t="str">
        <f t="shared" si="139"/>
        <v>PCS</v>
      </c>
    </row>
    <row r="1024" spans="1:26" hidden="1">
      <c r="A1024" s="4"/>
      <c r="B1024" s="4"/>
      <c r="C1024" s="5"/>
      <c r="D1024" s="6"/>
      <c r="E1024" s="6"/>
      <c r="F1024" s="6"/>
      <c r="G1024" s="6"/>
      <c r="H1024" s="6"/>
      <c r="I1024" s="6"/>
      <c r="J1024" s="6"/>
      <c r="K1024" s="8"/>
      <c r="L1024" s="8"/>
      <c r="M1024" s="6"/>
      <c r="N1024" s="9"/>
      <c r="O1024" s="10"/>
      <c r="P1024" s="20"/>
      <c r="Q1024" s="20"/>
      <c r="R1024" s="20"/>
      <c r="S1024" s="20" t="s">
        <v>1150</v>
      </c>
      <c r="T1024" s="21" t="str">
        <f t="shared" si="138"/>
        <v>DUPA 22 AP 3.8</v>
      </c>
      <c r="U1024" s="17">
        <v>0.81</v>
      </c>
      <c r="V1024" s="62">
        <f t="shared" si="147"/>
        <v>29.160000000000004</v>
      </c>
      <c r="W1024" s="20"/>
      <c r="X1024" s="20"/>
      <c r="Y1024" s="20" t="str">
        <f t="shared" si="139"/>
        <v>KG</v>
      </c>
    </row>
    <row r="1025" spans="1:26" hidden="1">
      <c r="A1025" s="4"/>
      <c r="B1025" s="4"/>
      <c r="C1025" s="5"/>
      <c r="D1025" s="6"/>
      <c r="E1025" s="6"/>
      <c r="F1025" s="6"/>
      <c r="G1025" s="6"/>
      <c r="H1025" s="6"/>
      <c r="I1025" s="6"/>
      <c r="J1025" s="6"/>
      <c r="K1025" s="8"/>
      <c r="L1025" s="8"/>
      <c r="M1025" s="6"/>
      <c r="N1025" s="9"/>
      <c r="O1025" s="10"/>
      <c r="P1025" s="20"/>
      <c r="Q1025" s="20"/>
      <c r="R1025" s="20"/>
      <c r="S1025" s="20" t="s">
        <v>613</v>
      </c>
      <c r="T1025" s="21" t="str">
        <f t="shared" si="138"/>
        <v>SABUK ONG KECIL 2,5 X 30</v>
      </c>
      <c r="U1025" s="17">
        <v>1</v>
      </c>
      <c r="V1025" s="62">
        <f t="shared" si="147"/>
        <v>36</v>
      </c>
      <c r="W1025" s="20"/>
      <c r="X1025" s="20"/>
      <c r="Y1025" s="20" t="str">
        <f t="shared" si="139"/>
        <v>PCS</v>
      </c>
    </row>
    <row r="1026" spans="1:26" hidden="1">
      <c r="A1026" s="4"/>
      <c r="B1026" s="4"/>
      <c r="C1026" s="5"/>
      <c r="D1026" s="6"/>
      <c r="E1026" s="6"/>
      <c r="F1026" s="6"/>
      <c r="G1026" s="6"/>
      <c r="H1026" s="6"/>
      <c r="I1026" s="6"/>
      <c r="J1026" s="6"/>
      <c r="K1026" s="8"/>
      <c r="L1026" s="8"/>
      <c r="M1026" s="6"/>
      <c r="N1026" s="9"/>
      <c r="O1026" s="10"/>
      <c r="P1026" s="20"/>
      <c r="Q1026" s="20"/>
      <c r="R1026" s="20"/>
      <c r="S1026" s="20" t="s">
        <v>614</v>
      </c>
      <c r="T1026" s="21" t="str">
        <f t="shared" si="138"/>
        <v>PLASTIK 16 X 35</v>
      </c>
      <c r="U1026" s="17">
        <v>1</v>
      </c>
      <c r="V1026" s="62">
        <f t="shared" si="147"/>
        <v>36</v>
      </c>
      <c r="W1026" s="20"/>
      <c r="X1026" s="20"/>
      <c r="Y1026" s="20" t="str">
        <f t="shared" si="139"/>
        <v>PCS</v>
      </c>
    </row>
    <row r="1027" spans="1:26" hidden="1">
      <c r="A1027" s="4"/>
      <c r="B1027" s="4"/>
      <c r="C1027" s="5"/>
      <c r="D1027" s="6"/>
      <c r="E1027" s="6"/>
      <c r="F1027" s="6"/>
      <c r="G1027" s="6"/>
      <c r="H1027" s="6"/>
      <c r="I1027" s="6"/>
      <c r="J1027" s="6"/>
      <c r="K1027" s="8"/>
      <c r="L1027" s="8"/>
      <c r="M1027" s="6"/>
      <c r="N1027" s="9"/>
      <c r="O1027" s="10"/>
      <c r="P1027" s="20"/>
      <c r="Q1027" s="20"/>
      <c r="R1027" s="20"/>
      <c r="S1027" s="20" t="s">
        <v>4169</v>
      </c>
      <c r="T1027" s="21" t="str">
        <f t="shared" si="138"/>
        <v>OP NON FUL AROMA EK LOTUS</v>
      </c>
      <c r="U1027" s="17">
        <v>1.3899999999999999E-2</v>
      </c>
      <c r="V1027" s="62">
        <f t="shared" si="147"/>
        <v>0.50039999999999996</v>
      </c>
      <c r="W1027" s="20"/>
      <c r="X1027" s="20"/>
      <c r="Y1027" s="20" t="str">
        <f t="shared" si="139"/>
        <v>KG</v>
      </c>
    </row>
    <row r="1028" spans="1:26" hidden="1">
      <c r="A1028" s="4"/>
      <c r="B1028" s="4"/>
      <c r="C1028" s="5"/>
      <c r="D1028" s="6"/>
      <c r="E1028" s="6"/>
      <c r="F1028" s="6"/>
      <c r="G1028" s="6"/>
      <c r="H1028" s="6"/>
      <c r="I1028" s="6"/>
      <c r="J1028" s="6"/>
      <c r="K1028" s="8"/>
      <c r="L1028" s="8"/>
      <c r="M1028" s="6"/>
      <c r="N1028" s="9"/>
      <c r="O1028" s="10"/>
      <c r="P1028" s="20"/>
      <c r="Q1028" s="20"/>
      <c r="R1028" s="20"/>
      <c r="S1028" s="20" t="s">
        <v>616</v>
      </c>
      <c r="T1028" s="21" t="str">
        <f t="shared" si="138"/>
        <v>ONGKOS CELUP GB DEWA</v>
      </c>
      <c r="U1028" s="17">
        <v>1</v>
      </c>
      <c r="V1028" s="62">
        <f t="shared" si="147"/>
        <v>36</v>
      </c>
      <c r="W1028" s="20"/>
      <c r="X1028" s="20"/>
      <c r="Y1028" s="20" t="str">
        <f t="shared" si="139"/>
        <v>PCS</v>
      </c>
    </row>
    <row r="1029" spans="1:26" hidden="1">
      <c r="A1029" s="4"/>
      <c r="B1029" s="4"/>
      <c r="C1029" s="5"/>
      <c r="D1029" s="6"/>
      <c r="E1029" s="6"/>
      <c r="F1029" s="6"/>
      <c r="G1029" s="6"/>
      <c r="H1029" s="6"/>
      <c r="I1029" s="6"/>
      <c r="J1029" s="6"/>
      <c r="K1029" s="8"/>
      <c r="L1029" s="8"/>
      <c r="M1029" s="6"/>
      <c r="N1029" s="9"/>
      <c r="O1029" s="10"/>
      <c r="P1029" s="20"/>
      <c r="Q1029" s="20"/>
      <c r="R1029" s="20"/>
      <c r="S1029" s="20" t="s">
        <v>617</v>
      </c>
      <c r="T1029" s="21" t="str">
        <f t="shared" si="138"/>
        <v>ONGKOS KEMAS GB DEWA</v>
      </c>
      <c r="U1029" s="17">
        <v>1</v>
      </c>
      <c r="V1029" s="62">
        <f t="shared" si="147"/>
        <v>36</v>
      </c>
      <c r="W1029" s="20"/>
      <c r="X1029" s="20"/>
      <c r="Y1029" s="20" t="str">
        <f t="shared" si="139"/>
        <v>PCS</v>
      </c>
    </row>
    <row r="1030" spans="1:26" hidden="1">
      <c r="A1030" s="4"/>
      <c r="B1030" s="4"/>
      <c r="C1030" s="5"/>
      <c r="D1030" s="6"/>
      <c r="E1030" s="6"/>
      <c r="F1030" s="6"/>
      <c r="G1030" s="6"/>
      <c r="H1030" s="6"/>
      <c r="I1030" s="6"/>
      <c r="J1030" s="6"/>
      <c r="K1030" s="8"/>
      <c r="L1030" s="8"/>
      <c r="M1030" s="6"/>
      <c r="N1030" s="9"/>
      <c r="O1030" s="10"/>
      <c r="P1030" s="20"/>
      <c r="Q1030" s="20"/>
      <c r="R1030" s="20"/>
      <c r="S1030" s="20" t="s">
        <v>618</v>
      </c>
      <c r="T1030" s="21" t="str">
        <f t="shared" si="138"/>
        <v>ONGKOS TIMBANG GB DEWA</v>
      </c>
      <c r="U1030" s="17">
        <v>1</v>
      </c>
      <c r="V1030" s="62">
        <f t="shared" si="147"/>
        <v>36</v>
      </c>
      <c r="W1030" s="20"/>
      <c r="X1030" s="20"/>
      <c r="Y1030" s="20" t="str">
        <f t="shared" si="139"/>
        <v>PCS</v>
      </c>
    </row>
    <row r="1031" spans="1:26">
      <c r="A1031" s="4">
        <v>118</v>
      </c>
      <c r="B1031" s="20" t="s">
        <v>2025</v>
      </c>
      <c r="C1031" s="5" t="s">
        <v>115</v>
      </c>
      <c r="D1031" s="6">
        <v>20</v>
      </c>
      <c r="E1031" s="6">
        <f>D1031/36</f>
        <v>0.55555555555555558</v>
      </c>
      <c r="F1031" s="6">
        <v>87</v>
      </c>
      <c r="G1031" s="6">
        <v>1</v>
      </c>
      <c r="H1031" s="6">
        <v>33</v>
      </c>
      <c r="I1031" s="6">
        <v>1</v>
      </c>
      <c r="J1031" s="6" t="s">
        <v>510</v>
      </c>
      <c r="K1031" s="15">
        <f>L1031</f>
        <v>72</v>
      </c>
      <c r="L1031" s="15">
        <f>N1031*Z1031</f>
        <v>72</v>
      </c>
      <c r="M1031" s="6" t="s">
        <v>510</v>
      </c>
      <c r="N1031" s="9">
        <f>VLOOKUP(B1031,tb_januari,9,FALSE)</f>
        <v>2</v>
      </c>
      <c r="O1031" s="10" t="s">
        <v>506</v>
      </c>
      <c r="P1031" s="20"/>
      <c r="Q1031" s="20"/>
      <c r="R1031" s="20"/>
      <c r="S1031" s="20" t="s">
        <v>1763</v>
      </c>
      <c r="T1031" s="21" t="str">
        <f t="shared" si="138"/>
        <v>FLAYER DEWA 108 PUDAK 8 x 16</v>
      </c>
      <c r="U1031" s="17">
        <v>1</v>
      </c>
      <c r="V1031" s="62">
        <f>$K$1031*U1031</f>
        <v>72</v>
      </c>
      <c r="W1031" s="20"/>
      <c r="X1031" s="20"/>
      <c r="Y1031" s="20" t="str">
        <f t="shared" si="139"/>
        <v>PCS</v>
      </c>
      <c r="Z1031" s="20">
        <v>36</v>
      </c>
    </row>
    <row r="1032" spans="1:26" hidden="1">
      <c r="A1032" s="4"/>
      <c r="B1032" s="4"/>
      <c r="C1032" s="5"/>
      <c r="D1032" s="6"/>
      <c r="E1032" s="6"/>
      <c r="F1032" s="6"/>
      <c r="G1032" s="6"/>
      <c r="H1032" s="6"/>
      <c r="I1032" s="6"/>
      <c r="J1032" s="6"/>
      <c r="K1032" s="8"/>
      <c r="L1032" s="8"/>
      <c r="M1032" s="6"/>
      <c r="N1032" s="9"/>
      <c r="O1032" s="10"/>
      <c r="P1032" s="20"/>
      <c r="Q1032" s="20"/>
      <c r="R1032" s="20"/>
      <c r="S1032" s="20" t="s">
        <v>611</v>
      </c>
      <c r="T1032" s="21" t="str">
        <f t="shared" si="138"/>
        <v xml:space="preserve">ONGKARA BULAT </v>
      </c>
      <c r="U1032" s="17">
        <v>1</v>
      </c>
      <c r="V1032" s="62">
        <f t="shared" ref="V1032:V1039" si="148">$K$1031*U1032</f>
        <v>72</v>
      </c>
      <c r="W1032" s="20"/>
      <c r="X1032" s="20"/>
      <c r="Y1032" s="20" t="str">
        <f t="shared" si="139"/>
        <v>PCS</v>
      </c>
    </row>
    <row r="1033" spans="1:26" hidden="1">
      <c r="A1033" s="4"/>
      <c r="B1033" s="4"/>
      <c r="C1033" s="5"/>
      <c r="D1033" s="6"/>
      <c r="E1033" s="6"/>
      <c r="F1033" s="6"/>
      <c r="G1033" s="6"/>
      <c r="H1033" s="6"/>
      <c r="I1033" s="6"/>
      <c r="J1033" s="6"/>
      <c r="K1033" s="8"/>
      <c r="L1033" s="8"/>
      <c r="M1033" s="6"/>
      <c r="N1033" s="9"/>
      <c r="O1033" s="10"/>
      <c r="P1033" s="20"/>
      <c r="Q1033" s="20"/>
      <c r="R1033" s="20"/>
      <c r="S1033" s="20" t="s">
        <v>1156</v>
      </c>
      <c r="T1033" s="21" t="str">
        <f t="shared" si="138"/>
        <v>DUPA 22 AP HITAM 3.5</v>
      </c>
      <c r="U1033" s="17">
        <v>0.81</v>
      </c>
      <c r="V1033" s="62">
        <f t="shared" si="148"/>
        <v>58.320000000000007</v>
      </c>
      <c r="W1033" s="20"/>
      <c r="X1033" s="20"/>
      <c r="Y1033" s="20" t="str">
        <f t="shared" si="139"/>
        <v>KG</v>
      </c>
    </row>
    <row r="1034" spans="1:26" hidden="1">
      <c r="A1034" s="4"/>
      <c r="B1034" s="4"/>
      <c r="C1034" s="5"/>
      <c r="D1034" s="6"/>
      <c r="E1034" s="6"/>
      <c r="F1034" s="6"/>
      <c r="G1034" s="6"/>
      <c r="H1034" s="6"/>
      <c r="I1034" s="6"/>
      <c r="J1034" s="6"/>
      <c r="K1034" s="8"/>
      <c r="L1034" s="8"/>
      <c r="M1034" s="6"/>
      <c r="N1034" s="9"/>
      <c r="O1034" s="10"/>
      <c r="P1034" s="20"/>
      <c r="Q1034" s="20"/>
      <c r="R1034" s="20"/>
      <c r="S1034" s="20" t="s">
        <v>613</v>
      </c>
      <c r="T1034" s="21" t="str">
        <f t="shared" si="138"/>
        <v>SABUK ONG KECIL 2,5 X 30</v>
      </c>
      <c r="U1034" s="17">
        <v>1</v>
      </c>
      <c r="V1034" s="62">
        <f t="shared" si="148"/>
        <v>72</v>
      </c>
      <c r="W1034" s="20"/>
      <c r="X1034" s="20"/>
      <c r="Y1034" s="20" t="str">
        <f t="shared" si="139"/>
        <v>PCS</v>
      </c>
    </row>
    <row r="1035" spans="1:26" hidden="1">
      <c r="A1035" s="4"/>
      <c r="B1035" s="4"/>
      <c r="C1035" s="5"/>
      <c r="D1035" s="6"/>
      <c r="E1035" s="6"/>
      <c r="F1035" s="6"/>
      <c r="G1035" s="6"/>
      <c r="H1035" s="6"/>
      <c r="I1035" s="6"/>
      <c r="J1035" s="6"/>
      <c r="K1035" s="8"/>
      <c r="L1035" s="8"/>
      <c r="M1035" s="6"/>
      <c r="N1035" s="9"/>
      <c r="O1035" s="10"/>
      <c r="P1035" s="20"/>
      <c r="Q1035" s="20"/>
      <c r="R1035" s="20"/>
      <c r="S1035" s="20" t="s">
        <v>614</v>
      </c>
      <c r="T1035" s="21" t="str">
        <f t="shared" si="138"/>
        <v>PLASTIK 16 X 35</v>
      </c>
      <c r="U1035" s="17">
        <v>1</v>
      </c>
      <c r="V1035" s="62">
        <f t="shared" si="148"/>
        <v>72</v>
      </c>
      <c r="W1035" s="20"/>
      <c r="X1035" s="20"/>
      <c r="Y1035" s="20" t="str">
        <f t="shared" si="139"/>
        <v>PCS</v>
      </c>
    </row>
    <row r="1036" spans="1:26" hidden="1">
      <c r="A1036" s="4"/>
      <c r="B1036" s="4"/>
      <c r="C1036" s="5"/>
      <c r="D1036" s="6"/>
      <c r="E1036" s="6"/>
      <c r="F1036" s="6"/>
      <c r="G1036" s="6"/>
      <c r="H1036" s="6"/>
      <c r="I1036" s="6"/>
      <c r="J1036" s="6"/>
      <c r="K1036" s="8"/>
      <c r="L1036" s="8"/>
      <c r="M1036" s="6"/>
      <c r="N1036" s="9"/>
      <c r="O1036" s="10"/>
      <c r="P1036" s="20"/>
      <c r="Q1036" s="20"/>
      <c r="R1036" s="20"/>
      <c r="S1036" s="20" t="s">
        <v>4173</v>
      </c>
      <c r="T1036" s="21" t="str">
        <f t="shared" si="138"/>
        <v>OP NON FUL AROMA EK PUDAK</v>
      </c>
      <c r="U1036" s="17">
        <v>1.3899999999999999E-2</v>
      </c>
      <c r="V1036" s="62">
        <f t="shared" si="148"/>
        <v>1.0007999999999999</v>
      </c>
      <c r="W1036" s="20"/>
      <c r="X1036" s="20"/>
      <c r="Y1036" s="20" t="str">
        <f t="shared" si="139"/>
        <v>KG</v>
      </c>
    </row>
    <row r="1037" spans="1:26" hidden="1">
      <c r="A1037" s="4"/>
      <c r="B1037" s="4"/>
      <c r="C1037" s="5"/>
      <c r="D1037" s="6"/>
      <c r="E1037" s="6"/>
      <c r="F1037" s="6"/>
      <c r="G1037" s="6"/>
      <c r="H1037" s="6"/>
      <c r="I1037" s="6"/>
      <c r="J1037" s="6"/>
      <c r="K1037" s="8"/>
      <c r="L1037" s="8"/>
      <c r="M1037" s="6"/>
      <c r="N1037" s="9"/>
      <c r="O1037" s="10"/>
      <c r="P1037" s="20"/>
      <c r="Q1037" s="20"/>
      <c r="R1037" s="20"/>
      <c r="S1037" s="20" t="s">
        <v>616</v>
      </c>
      <c r="T1037" s="21" t="str">
        <f t="shared" si="138"/>
        <v>ONGKOS CELUP GB DEWA</v>
      </c>
      <c r="U1037" s="17">
        <v>1</v>
      </c>
      <c r="V1037" s="62">
        <f t="shared" si="148"/>
        <v>72</v>
      </c>
      <c r="W1037" s="20"/>
      <c r="X1037" s="20"/>
      <c r="Y1037" s="20" t="str">
        <f t="shared" si="139"/>
        <v>PCS</v>
      </c>
    </row>
    <row r="1038" spans="1:26" hidden="1">
      <c r="A1038" s="4"/>
      <c r="B1038" s="4"/>
      <c r="C1038" s="5"/>
      <c r="D1038" s="6"/>
      <c r="E1038" s="6"/>
      <c r="F1038" s="6"/>
      <c r="G1038" s="6"/>
      <c r="H1038" s="6"/>
      <c r="I1038" s="6"/>
      <c r="J1038" s="6"/>
      <c r="K1038" s="8"/>
      <c r="L1038" s="8"/>
      <c r="M1038" s="6"/>
      <c r="N1038" s="9"/>
      <c r="O1038" s="10"/>
      <c r="P1038" s="20"/>
      <c r="Q1038" s="20"/>
      <c r="R1038" s="20"/>
      <c r="S1038" s="20" t="s">
        <v>617</v>
      </c>
      <c r="T1038" s="21" t="str">
        <f t="shared" si="138"/>
        <v>ONGKOS KEMAS GB DEWA</v>
      </c>
      <c r="U1038" s="17">
        <v>1</v>
      </c>
      <c r="V1038" s="62">
        <f t="shared" si="148"/>
        <v>72</v>
      </c>
      <c r="W1038" s="20"/>
      <c r="X1038" s="20"/>
      <c r="Y1038" s="20" t="str">
        <f t="shared" si="139"/>
        <v>PCS</v>
      </c>
    </row>
    <row r="1039" spans="1:26" hidden="1">
      <c r="A1039" s="4"/>
      <c r="B1039" s="4"/>
      <c r="C1039" s="5"/>
      <c r="D1039" s="6"/>
      <c r="E1039" s="6"/>
      <c r="F1039" s="6"/>
      <c r="G1039" s="6"/>
      <c r="H1039" s="6"/>
      <c r="I1039" s="6"/>
      <c r="J1039" s="6"/>
      <c r="K1039" s="8"/>
      <c r="L1039" s="8"/>
      <c r="M1039" s="6"/>
      <c r="N1039" s="9"/>
      <c r="O1039" s="10"/>
      <c r="P1039" s="20"/>
      <c r="Q1039" s="20"/>
      <c r="R1039" s="20"/>
      <c r="S1039" s="20" t="s">
        <v>618</v>
      </c>
      <c r="T1039" s="21" t="str">
        <f t="shared" si="138"/>
        <v>ONGKOS TIMBANG GB DEWA</v>
      </c>
      <c r="U1039" s="17">
        <v>1</v>
      </c>
      <c r="V1039" s="62">
        <f t="shared" si="148"/>
        <v>72</v>
      </c>
      <c r="W1039" s="20"/>
      <c r="X1039" s="20"/>
      <c r="Y1039" s="20" t="str">
        <f t="shared" si="139"/>
        <v>PCS</v>
      </c>
    </row>
    <row r="1040" spans="1:26">
      <c r="A1040" s="4">
        <v>119</v>
      </c>
      <c r="B1040" s="20" t="s">
        <v>2028</v>
      </c>
      <c r="C1040" s="5" t="s">
        <v>116</v>
      </c>
      <c r="D1040" s="6">
        <v>35</v>
      </c>
      <c r="E1040" s="6">
        <f>D1040/36</f>
        <v>0.97222222222222221</v>
      </c>
      <c r="F1040" s="6">
        <v>18</v>
      </c>
      <c r="G1040" s="6">
        <v>1</v>
      </c>
      <c r="H1040" s="6"/>
      <c r="I1040" s="6"/>
      <c r="J1040" s="6" t="s">
        <v>510</v>
      </c>
      <c r="K1040" s="15">
        <f>L1040</f>
        <v>36</v>
      </c>
      <c r="L1040" s="15">
        <f>N1040*Z1040</f>
        <v>36</v>
      </c>
      <c r="M1040" s="6" t="s">
        <v>510</v>
      </c>
      <c r="N1040" s="9">
        <f>VLOOKUP(B1040,tb_januari,9,FALSE)</f>
        <v>1</v>
      </c>
      <c r="O1040" s="10" t="s">
        <v>506</v>
      </c>
      <c r="P1040" s="22" t="e">
        <f>0.85*K1130:K1139</f>
        <v>#VALUE!</v>
      </c>
      <c r="Q1040" s="20" t="s">
        <v>547</v>
      </c>
      <c r="R1040" s="20" t="s">
        <v>519</v>
      </c>
      <c r="S1040" s="20" t="s">
        <v>1763</v>
      </c>
      <c r="T1040" s="21" t="str">
        <f t="shared" si="138"/>
        <v>FLAYER DEWA 108 PUDAK 8 x 16</v>
      </c>
      <c r="U1040" s="17">
        <v>1</v>
      </c>
      <c r="V1040" s="62">
        <f>$K$1040*U1040</f>
        <v>36</v>
      </c>
      <c r="W1040" s="20" t="s">
        <v>524</v>
      </c>
      <c r="X1040" s="20"/>
      <c r="Y1040" s="20" t="str">
        <f t="shared" si="139"/>
        <v>PCS</v>
      </c>
      <c r="Z1040" s="20">
        <v>36</v>
      </c>
    </row>
    <row r="1041" spans="1:26" hidden="1">
      <c r="A1041" s="4"/>
      <c r="B1041" s="4"/>
      <c r="C1041" s="5"/>
      <c r="D1041" s="6"/>
      <c r="E1041" s="6"/>
      <c r="F1041" s="6"/>
      <c r="G1041" s="6"/>
      <c r="H1041" s="6"/>
      <c r="I1041" s="6"/>
      <c r="J1041" s="6"/>
      <c r="K1041" s="8"/>
      <c r="L1041" s="8"/>
      <c r="M1041" s="6"/>
      <c r="N1041" s="9"/>
      <c r="O1041" s="10"/>
      <c r="P1041" s="22"/>
      <c r="Q1041" s="20"/>
      <c r="R1041" s="20"/>
      <c r="S1041" s="20" t="s">
        <v>611</v>
      </c>
      <c r="T1041" s="21" t="str">
        <f t="shared" si="138"/>
        <v xml:space="preserve">ONGKARA BULAT </v>
      </c>
      <c r="U1041" s="17">
        <v>1</v>
      </c>
      <c r="V1041" s="62">
        <f t="shared" ref="V1041:V1047" si="149">$K$1040*U1041</f>
        <v>36</v>
      </c>
      <c r="W1041" s="20"/>
      <c r="X1041" s="20"/>
      <c r="Y1041" s="20" t="str">
        <f t="shared" si="139"/>
        <v>PCS</v>
      </c>
    </row>
    <row r="1042" spans="1:26" hidden="1">
      <c r="A1042" s="4"/>
      <c r="B1042" s="4"/>
      <c r="C1042" s="5"/>
      <c r="D1042" s="6"/>
      <c r="E1042" s="6"/>
      <c r="F1042" s="6"/>
      <c r="G1042" s="6"/>
      <c r="H1042" s="6"/>
      <c r="I1042" s="6"/>
      <c r="J1042" s="6"/>
      <c r="K1042" s="8"/>
      <c r="L1042" s="8"/>
      <c r="M1042" s="6"/>
      <c r="N1042" s="9"/>
      <c r="O1042" s="10"/>
      <c r="P1042" s="22"/>
      <c r="Q1042" s="20"/>
      <c r="R1042" s="20"/>
      <c r="S1042" s="20" t="s">
        <v>1150</v>
      </c>
      <c r="T1042" s="21" t="str">
        <f t="shared" si="138"/>
        <v>DUPA 22 AP 3.8</v>
      </c>
      <c r="U1042" s="17">
        <v>0.81</v>
      </c>
      <c r="V1042" s="62">
        <f t="shared" si="149"/>
        <v>29.160000000000004</v>
      </c>
      <c r="W1042" s="20"/>
      <c r="X1042" s="20"/>
      <c r="Y1042" s="20" t="str">
        <f t="shared" si="139"/>
        <v>KG</v>
      </c>
    </row>
    <row r="1043" spans="1:26" hidden="1">
      <c r="A1043" s="4"/>
      <c r="B1043" s="4"/>
      <c r="C1043" s="5"/>
      <c r="D1043" s="6"/>
      <c r="E1043" s="6"/>
      <c r="F1043" s="6"/>
      <c r="G1043" s="6"/>
      <c r="H1043" s="6"/>
      <c r="I1043" s="6"/>
      <c r="J1043" s="6"/>
      <c r="K1043" s="8"/>
      <c r="L1043" s="8"/>
      <c r="M1043" s="6"/>
      <c r="N1043" s="9"/>
      <c r="O1043" s="10"/>
      <c r="P1043" s="22"/>
      <c r="Q1043" s="20"/>
      <c r="R1043" s="20"/>
      <c r="S1043" s="20" t="s">
        <v>613</v>
      </c>
      <c r="T1043" s="21" t="str">
        <f t="shared" si="138"/>
        <v>SABUK ONG KECIL 2,5 X 30</v>
      </c>
      <c r="U1043" s="17">
        <v>1</v>
      </c>
      <c r="V1043" s="62">
        <f t="shared" si="149"/>
        <v>36</v>
      </c>
      <c r="W1043" s="20"/>
      <c r="X1043" s="20"/>
      <c r="Y1043" s="20" t="str">
        <f t="shared" si="139"/>
        <v>PCS</v>
      </c>
    </row>
    <row r="1044" spans="1:26" hidden="1">
      <c r="A1044" s="4"/>
      <c r="B1044" s="4"/>
      <c r="C1044" s="5"/>
      <c r="D1044" s="6"/>
      <c r="E1044" s="6"/>
      <c r="F1044" s="6"/>
      <c r="G1044" s="6"/>
      <c r="H1044" s="6"/>
      <c r="I1044" s="6"/>
      <c r="J1044" s="6"/>
      <c r="K1044" s="8"/>
      <c r="L1044" s="8"/>
      <c r="M1044" s="6"/>
      <c r="N1044" s="9"/>
      <c r="O1044" s="10"/>
      <c r="P1044" s="22"/>
      <c r="Q1044" s="20"/>
      <c r="R1044" s="20"/>
      <c r="S1044" s="20" t="s">
        <v>614</v>
      </c>
      <c r="T1044" s="21" t="str">
        <f t="shared" si="138"/>
        <v>PLASTIK 16 X 35</v>
      </c>
      <c r="U1044" s="17">
        <v>1</v>
      </c>
      <c r="V1044" s="62">
        <f t="shared" si="149"/>
        <v>36</v>
      </c>
      <c r="W1044" s="20"/>
      <c r="X1044" s="20"/>
      <c r="Y1044" s="20" t="str">
        <f t="shared" si="139"/>
        <v>PCS</v>
      </c>
    </row>
    <row r="1045" spans="1:26" hidden="1">
      <c r="A1045" s="4"/>
      <c r="B1045" s="4"/>
      <c r="C1045" s="5"/>
      <c r="D1045" s="6"/>
      <c r="E1045" s="6"/>
      <c r="F1045" s="6"/>
      <c r="G1045" s="6"/>
      <c r="H1045" s="6"/>
      <c r="I1045" s="6"/>
      <c r="J1045" s="6"/>
      <c r="K1045" s="8"/>
      <c r="L1045" s="8"/>
      <c r="M1045" s="6"/>
      <c r="N1045" s="9"/>
      <c r="O1045" s="10"/>
      <c r="P1045" s="22"/>
      <c r="Q1045" s="20"/>
      <c r="R1045" s="20"/>
      <c r="S1045" s="20" t="s">
        <v>4173</v>
      </c>
      <c r="T1045" s="21" t="str">
        <f t="shared" si="138"/>
        <v>OP NON FUL AROMA EK PUDAK</v>
      </c>
      <c r="U1045" s="17">
        <v>1.3899999999999999E-2</v>
      </c>
      <c r="V1045" s="62">
        <f t="shared" si="149"/>
        <v>0.50039999999999996</v>
      </c>
      <c r="W1045" s="20"/>
      <c r="X1045" s="20"/>
      <c r="Y1045" s="20" t="str">
        <f t="shared" si="139"/>
        <v>KG</v>
      </c>
    </row>
    <row r="1046" spans="1:26" hidden="1">
      <c r="A1046" s="4"/>
      <c r="B1046" s="4"/>
      <c r="C1046" s="5"/>
      <c r="D1046" s="6"/>
      <c r="E1046" s="6"/>
      <c r="F1046" s="6"/>
      <c r="G1046" s="6"/>
      <c r="H1046" s="6"/>
      <c r="I1046" s="6"/>
      <c r="J1046" s="6"/>
      <c r="K1046" s="8"/>
      <c r="L1046" s="8"/>
      <c r="M1046" s="6"/>
      <c r="N1046" s="9"/>
      <c r="O1046" s="10"/>
      <c r="P1046" s="22"/>
      <c r="Q1046" s="20"/>
      <c r="R1046" s="20"/>
      <c r="S1046" s="20" t="s">
        <v>616</v>
      </c>
      <c r="T1046" s="21" t="str">
        <f t="shared" si="138"/>
        <v>ONGKOS CELUP GB DEWA</v>
      </c>
      <c r="U1046" s="17">
        <v>1</v>
      </c>
      <c r="V1046" s="62">
        <f t="shared" si="149"/>
        <v>36</v>
      </c>
      <c r="W1046" s="20"/>
      <c r="X1046" s="20"/>
      <c r="Y1046" s="20" t="str">
        <f t="shared" si="139"/>
        <v>PCS</v>
      </c>
    </row>
    <row r="1047" spans="1:26" hidden="1">
      <c r="A1047" s="4"/>
      <c r="B1047" s="4"/>
      <c r="C1047" s="5"/>
      <c r="D1047" s="6"/>
      <c r="E1047" s="6"/>
      <c r="F1047" s="6"/>
      <c r="G1047" s="6"/>
      <c r="H1047" s="6"/>
      <c r="I1047" s="6"/>
      <c r="J1047" s="6"/>
      <c r="K1047" s="8"/>
      <c r="L1047" s="8"/>
      <c r="M1047" s="6"/>
      <c r="N1047" s="9"/>
      <c r="O1047" s="10"/>
      <c r="P1047" s="22"/>
      <c r="Q1047" s="20"/>
      <c r="R1047" s="20"/>
      <c r="S1047" s="20" t="s">
        <v>617</v>
      </c>
      <c r="T1047" s="21" t="str">
        <f t="shared" si="138"/>
        <v>ONGKOS KEMAS GB DEWA</v>
      </c>
      <c r="U1047" s="17">
        <v>1</v>
      </c>
      <c r="V1047" s="62">
        <f t="shared" si="149"/>
        <v>36</v>
      </c>
      <c r="W1047" s="20"/>
      <c r="X1047" s="20"/>
      <c r="Y1047" s="20" t="str">
        <f t="shared" si="139"/>
        <v>PCS</v>
      </c>
    </row>
    <row r="1048" spans="1:26" hidden="1">
      <c r="A1048" s="4"/>
      <c r="B1048" s="4"/>
      <c r="C1048" s="5"/>
      <c r="D1048" s="6"/>
      <c r="E1048" s="6"/>
      <c r="F1048" s="6"/>
      <c r="G1048" s="6"/>
      <c r="H1048" s="6"/>
      <c r="I1048" s="6"/>
      <c r="J1048" s="6"/>
      <c r="K1048" s="8"/>
      <c r="L1048" s="8"/>
      <c r="M1048" s="6"/>
      <c r="N1048" s="9"/>
      <c r="O1048" s="10"/>
      <c r="P1048" s="22"/>
      <c r="Q1048" s="20"/>
      <c r="R1048" s="20"/>
      <c r="S1048" s="20" t="s">
        <v>618</v>
      </c>
      <c r="T1048" s="21" t="str">
        <f t="shared" si="138"/>
        <v>ONGKOS TIMBANG GB DEWA</v>
      </c>
      <c r="U1048" s="17">
        <v>1</v>
      </c>
      <c r="V1048" s="62">
        <f>$K$1040*U1048</f>
        <v>36</v>
      </c>
      <c r="W1048" s="20"/>
      <c r="X1048" s="20"/>
      <c r="Y1048" s="20" t="str">
        <f t="shared" si="139"/>
        <v>PCS</v>
      </c>
    </row>
    <row r="1049" spans="1:26">
      <c r="A1049" s="4">
        <v>120</v>
      </c>
      <c r="B1049" s="20" t="s">
        <v>2029</v>
      </c>
      <c r="C1049" s="5" t="s">
        <v>463</v>
      </c>
      <c r="D1049" s="6">
        <v>1</v>
      </c>
      <c r="E1049" s="6">
        <f>D1049/36</f>
        <v>2.7777777777777776E-2</v>
      </c>
      <c r="F1049" s="6"/>
      <c r="G1049" s="6"/>
      <c r="H1049" s="6"/>
      <c r="I1049" s="6"/>
      <c r="J1049" s="6" t="s">
        <v>510</v>
      </c>
      <c r="K1049" s="15">
        <f>L1049</f>
        <v>0</v>
      </c>
      <c r="L1049" s="15">
        <f>N1049*Z1049</f>
        <v>0</v>
      </c>
      <c r="M1049" s="6" t="s">
        <v>510</v>
      </c>
      <c r="N1049" s="9">
        <f>VLOOKUP(B1049,tb_januari,9,FALSE)</f>
        <v>0</v>
      </c>
      <c r="O1049" s="10" t="s">
        <v>506</v>
      </c>
      <c r="P1049" s="22" t="e">
        <f>0.67*K1166:K1232</f>
        <v>#VALUE!</v>
      </c>
      <c r="Q1049" s="20" t="s">
        <v>517</v>
      </c>
      <c r="R1049" s="20" t="s">
        <v>519</v>
      </c>
      <c r="S1049" s="1" t="s">
        <v>1770</v>
      </c>
      <c r="T1049" s="21" t="str">
        <f t="shared" si="138"/>
        <v>FLAYER DEWA 108 SARI MADHU 8 x 16</v>
      </c>
      <c r="U1049" s="19">
        <v>1</v>
      </c>
      <c r="V1049" s="62">
        <f>$K$1049*U1049</f>
        <v>0</v>
      </c>
      <c r="W1049" s="20"/>
      <c r="X1049" s="20"/>
      <c r="Y1049" s="20" t="str">
        <f t="shared" si="139"/>
        <v>PCS</v>
      </c>
      <c r="Z1049" s="20">
        <v>36</v>
      </c>
    </row>
    <row r="1050" spans="1:26" hidden="1">
      <c r="A1050" s="4"/>
      <c r="B1050" s="20"/>
      <c r="C1050" s="5"/>
      <c r="D1050" s="6"/>
      <c r="E1050" s="6"/>
      <c r="F1050" s="6"/>
      <c r="G1050" s="6"/>
      <c r="H1050" s="6"/>
      <c r="I1050" s="6"/>
      <c r="J1050" s="6"/>
      <c r="K1050" s="8"/>
      <c r="L1050" s="8"/>
      <c r="M1050" s="6"/>
      <c r="N1050" s="9"/>
      <c r="O1050" s="10"/>
      <c r="P1050" s="22"/>
      <c r="Q1050" s="20"/>
      <c r="R1050" s="20"/>
      <c r="S1050" s="1" t="s">
        <v>611</v>
      </c>
      <c r="T1050" s="21" t="str">
        <f t="shared" si="138"/>
        <v xml:space="preserve">ONGKARA BULAT </v>
      </c>
      <c r="U1050" s="19">
        <v>1</v>
      </c>
      <c r="V1050" s="62">
        <f t="shared" ref="V1050:V1057" si="150">$K$1049*U1050</f>
        <v>0</v>
      </c>
      <c r="W1050" s="20"/>
      <c r="X1050" s="20"/>
      <c r="Y1050" s="20" t="str">
        <f t="shared" si="139"/>
        <v>PCS</v>
      </c>
    </row>
    <row r="1051" spans="1:26" hidden="1">
      <c r="A1051" s="4"/>
      <c r="B1051" s="20"/>
      <c r="C1051" s="5"/>
      <c r="D1051" s="6"/>
      <c r="E1051" s="6"/>
      <c r="F1051" s="6"/>
      <c r="G1051" s="6"/>
      <c r="H1051" s="6"/>
      <c r="I1051" s="6"/>
      <c r="J1051" s="6"/>
      <c r="K1051" s="8"/>
      <c r="L1051" s="8"/>
      <c r="M1051" s="6"/>
      <c r="N1051" s="9"/>
      <c r="O1051" s="10"/>
      <c r="P1051" s="22"/>
      <c r="Q1051" s="20"/>
      <c r="R1051" s="20"/>
      <c r="S1051" s="1" t="s">
        <v>1152</v>
      </c>
      <c r="T1051" s="21" t="str">
        <f t="shared" si="138"/>
        <v>DUPA 22 AP HIJAU 3.5</v>
      </c>
      <c r="U1051" s="19">
        <v>0.81</v>
      </c>
      <c r="V1051" s="62">
        <f t="shared" si="150"/>
        <v>0</v>
      </c>
      <c r="W1051" s="20"/>
      <c r="X1051" s="20"/>
      <c r="Y1051" s="20" t="str">
        <f t="shared" si="139"/>
        <v>KG</v>
      </c>
    </row>
    <row r="1052" spans="1:26" hidden="1">
      <c r="A1052" s="4"/>
      <c r="B1052" s="20"/>
      <c r="C1052" s="5"/>
      <c r="D1052" s="6"/>
      <c r="E1052" s="6"/>
      <c r="F1052" s="6"/>
      <c r="G1052" s="6"/>
      <c r="H1052" s="6"/>
      <c r="I1052" s="6"/>
      <c r="J1052" s="6"/>
      <c r="K1052" s="8"/>
      <c r="L1052" s="8"/>
      <c r="M1052" s="6"/>
      <c r="N1052" s="9"/>
      <c r="O1052" s="10"/>
      <c r="P1052" s="22"/>
      <c r="Q1052" s="20"/>
      <c r="R1052" s="20"/>
      <c r="S1052" s="1" t="s">
        <v>613</v>
      </c>
      <c r="T1052" s="21" t="str">
        <f t="shared" si="138"/>
        <v>SABUK ONG KECIL 2,5 X 30</v>
      </c>
      <c r="U1052" s="19">
        <v>1</v>
      </c>
      <c r="V1052" s="62">
        <f t="shared" si="150"/>
        <v>0</v>
      </c>
      <c r="W1052" s="20"/>
      <c r="X1052" s="20"/>
      <c r="Y1052" s="20" t="str">
        <f t="shared" si="139"/>
        <v>PCS</v>
      </c>
    </row>
    <row r="1053" spans="1:26" hidden="1">
      <c r="A1053" s="4"/>
      <c r="B1053" s="20"/>
      <c r="C1053" s="5"/>
      <c r="D1053" s="6"/>
      <c r="E1053" s="6"/>
      <c r="F1053" s="6"/>
      <c r="G1053" s="6"/>
      <c r="H1053" s="6"/>
      <c r="I1053" s="6"/>
      <c r="J1053" s="6"/>
      <c r="K1053" s="8"/>
      <c r="L1053" s="8"/>
      <c r="M1053" s="6"/>
      <c r="N1053" s="9"/>
      <c r="O1053" s="10"/>
      <c r="P1053" s="22"/>
      <c r="Q1053" s="20"/>
      <c r="R1053" s="20"/>
      <c r="S1053" s="1" t="s">
        <v>614</v>
      </c>
      <c r="T1053" s="21" t="str">
        <f t="shared" si="138"/>
        <v>PLASTIK 16 X 35</v>
      </c>
      <c r="U1053" s="19">
        <v>1</v>
      </c>
      <c r="V1053" s="62">
        <f t="shared" si="150"/>
        <v>0</v>
      </c>
      <c r="W1053" s="20"/>
      <c r="X1053" s="20"/>
      <c r="Y1053" s="20" t="str">
        <f t="shared" si="139"/>
        <v>PCS</v>
      </c>
    </row>
    <row r="1054" spans="1:26" hidden="1">
      <c r="A1054" s="4"/>
      <c r="B1054" s="20"/>
      <c r="C1054" s="5"/>
      <c r="D1054" s="6"/>
      <c r="E1054" s="6"/>
      <c r="F1054" s="6"/>
      <c r="G1054" s="6"/>
      <c r="H1054" s="6"/>
      <c r="I1054" s="6"/>
      <c r="J1054" s="6"/>
      <c r="K1054" s="8"/>
      <c r="L1054" s="8"/>
      <c r="M1054" s="6"/>
      <c r="N1054" s="9"/>
      <c r="O1054" s="10"/>
      <c r="P1054" s="22"/>
      <c r="Q1054" s="20"/>
      <c r="R1054" s="20"/>
      <c r="S1054" s="1" t="s">
        <v>4177</v>
      </c>
      <c r="T1054" s="21" t="str">
        <f t="shared" si="138"/>
        <v>OP NON FUL AROMA EK SARI MADHU</v>
      </c>
      <c r="U1054" s="19">
        <v>1.3899999999999999E-2</v>
      </c>
      <c r="V1054" s="62">
        <f t="shared" si="150"/>
        <v>0</v>
      </c>
      <c r="W1054" s="20"/>
      <c r="X1054" s="20"/>
      <c r="Y1054" s="20" t="str">
        <f t="shared" si="139"/>
        <v>KG</v>
      </c>
    </row>
    <row r="1055" spans="1:26" hidden="1">
      <c r="A1055" s="4"/>
      <c r="B1055" s="20"/>
      <c r="C1055" s="5"/>
      <c r="D1055" s="6"/>
      <c r="E1055" s="6"/>
      <c r="F1055" s="6"/>
      <c r="G1055" s="6"/>
      <c r="H1055" s="6"/>
      <c r="I1055" s="6"/>
      <c r="J1055" s="6"/>
      <c r="K1055" s="8"/>
      <c r="L1055" s="8"/>
      <c r="M1055" s="6"/>
      <c r="N1055" s="9"/>
      <c r="O1055" s="10"/>
      <c r="P1055" s="22"/>
      <c r="Q1055" s="20"/>
      <c r="R1055" s="20"/>
      <c r="S1055" s="1" t="s">
        <v>616</v>
      </c>
      <c r="T1055" s="21" t="str">
        <f t="shared" si="138"/>
        <v>ONGKOS CELUP GB DEWA</v>
      </c>
      <c r="U1055" s="19">
        <v>1</v>
      </c>
      <c r="V1055" s="62">
        <f>$K$1049*U1055</f>
        <v>0</v>
      </c>
      <c r="W1055" s="20"/>
      <c r="X1055" s="20"/>
      <c r="Y1055" s="20" t="str">
        <f t="shared" si="139"/>
        <v>PCS</v>
      </c>
    </row>
    <row r="1056" spans="1:26" hidden="1">
      <c r="A1056" s="4"/>
      <c r="B1056" s="20"/>
      <c r="C1056" s="5"/>
      <c r="D1056" s="6"/>
      <c r="E1056" s="6"/>
      <c r="F1056" s="6"/>
      <c r="G1056" s="6"/>
      <c r="H1056" s="6"/>
      <c r="I1056" s="6"/>
      <c r="J1056" s="6"/>
      <c r="K1056" s="8"/>
      <c r="L1056" s="8"/>
      <c r="M1056" s="6"/>
      <c r="N1056" s="9"/>
      <c r="O1056" s="10"/>
      <c r="P1056" s="22"/>
      <c r="Q1056" s="20"/>
      <c r="R1056" s="20"/>
      <c r="S1056" s="1" t="s">
        <v>617</v>
      </c>
      <c r="T1056" s="21" t="str">
        <f t="shared" si="138"/>
        <v>ONGKOS KEMAS GB DEWA</v>
      </c>
      <c r="U1056" s="19">
        <v>1</v>
      </c>
      <c r="V1056" s="62">
        <f t="shared" si="150"/>
        <v>0</v>
      </c>
      <c r="W1056" s="20"/>
      <c r="X1056" s="20"/>
      <c r="Y1056" s="20" t="str">
        <f t="shared" si="139"/>
        <v>PCS</v>
      </c>
    </row>
    <row r="1057" spans="1:26" hidden="1">
      <c r="A1057" s="4"/>
      <c r="B1057" s="20"/>
      <c r="C1057" s="5"/>
      <c r="D1057" s="6"/>
      <c r="E1057" s="6"/>
      <c r="F1057" s="6"/>
      <c r="G1057" s="6"/>
      <c r="H1057" s="6"/>
      <c r="I1057" s="6"/>
      <c r="J1057" s="6"/>
      <c r="K1057" s="8"/>
      <c r="L1057" s="8"/>
      <c r="M1057" s="6"/>
      <c r="N1057" s="9"/>
      <c r="O1057" s="10"/>
      <c r="P1057" s="22"/>
      <c r="Q1057" s="20"/>
      <c r="R1057" s="20"/>
      <c r="S1057" s="1" t="s">
        <v>618</v>
      </c>
      <c r="T1057" s="21" t="str">
        <f t="shared" si="138"/>
        <v>ONGKOS TIMBANG GB DEWA</v>
      </c>
      <c r="U1057" s="19">
        <v>1</v>
      </c>
      <c r="V1057" s="62">
        <f t="shared" si="150"/>
        <v>0</v>
      </c>
      <c r="W1057" s="20"/>
      <c r="X1057" s="20"/>
      <c r="Y1057" s="20" t="str">
        <f t="shared" si="139"/>
        <v>PCS</v>
      </c>
    </row>
    <row r="1058" spans="1:26">
      <c r="A1058" s="4">
        <v>121</v>
      </c>
      <c r="B1058" s="20" t="s">
        <v>2030</v>
      </c>
      <c r="C1058" s="5" t="s">
        <v>117</v>
      </c>
      <c r="D1058" s="6">
        <v>218</v>
      </c>
      <c r="E1058" s="6">
        <f>D1058/36</f>
        <v>6.0555555555555554</v>
      </c>
      <c r="F1058" s="6">
        <v>48</v>
      </c>
      <c r="G1058" s="6">
        <v>1</v>
      </c>
      <c r="H1058" s="6">
        <v>192</v>
      </c>
      <c r="I1058" s="6">
        <v>1</v>
      </c>
      <c r="J1058" s="6" t="s">
        <v>510</v>
      </c>
      <c r="K1058" s="15">
        <f>L1058</f>
        <v>216</v>
      </c>
      <c r="L1058" s="15">
        <f>N1058*Z1058</f>
        <v>216</v>
      </c>
      <c r="M1058" s="6" t="s">
        <v>510</v>
      </c>
      <c r="N1058" s="9">
        <f>VLOOKUP(B1058,tb_januari,9,FALSE)</f>
        <v>6</v>
      </c>
      <c r="O1058" s="10" t="s">
        <v>506</v>
      </c>
      <c r="P1058" s="22" t="e">
        <f>0.67*K1177:K1243</f>
        <v>#VALUE!</v>
      </c>
      <c r="Q1058" s="20" t="s">
        <v>517</v>
      </c>
      <c r="R1058" s="20" t="s">
        <v>519</v>
      </c>
      <c r="S1058" s="20" t="s">
        <v>1770</v>
      </c>
      <c r="T1058" s="21" t="str">
        <f t="shared" si="138"/>
        <v>FLAYER DEWA 108 SARI MADHU 8 x 16</v>
      </c>
      <c r="U1058" s="17">
        <v>1</v>
      </c>
      <c r="V1058" s="62">
        <f>$K$1058*U1058</f>
        <v>216</v>
      </c>
      <c r="W1058" s="20" t="s">
        <v>556</v>
      </c>
      <c r="X1058" s="20"/>
      <c r="Y1058" s="20" t="str">
        <f t="shared" si="139"/>
        <v>PCS</v>
      </c>
      <c r="Z1058" s="20">
        <v>36</v>
      </c>
    </row>
    <row r="1059" spans="1:26" hidden="1">
      <c r="A1059" s="4"/>
      <c r="B1059" s="4"/>
      <c r="C1059" s="5"/>
      <c r="D1059" s="6"/>
      <c r="E1059" s="6"/>
      <c r="F1059" s="6"/>
      <c r="G1059" s="6"/>
      <c r="H1059" s="6"/>
      <c r="I1059" s="6"/>
      <c r="J1059" s="6"/>
      <c r="K1059" s="8"/>
      <c r="L1059" s="8"/>
      <c r="M1059" s="6"/>
      <c r="N1059" s="9"/>
      <c r="O1059" s="10"/>
      <c r="P1059" s="22"/>
      <c r="Q1059" s="20"/>
      <c r="R1059" s="20"/>
      <c r="S1059" s="20" t="s">
        <v>611</v>
      </c>
      <c r="T1059" s="21" t="str">
        <f t="shared" si="138"/>
        <v xml:space="preserve">ONGKARA BULAT </v>
      </c>
      <c r="U1059" s="17">
        <v>1</v>
      </c>
      <c r="V1059" s="62">
        <f t="shared" ref="V1059:V1066" si="151">$K$1058*U1059</f>
        <v>216</v>
      </c>
      <c r="W1059" s="20"/>
      <c r="X1059" s="20"/>
      <c r="Y1059" s="20" t="str">
        <f t="shared" si="139"/>
        <v>PCS</v>
      </c>
    </row>
    <row r="1060" spans="1:26" hidden="1">
      <c r="A1060" s="4"/>
      <c r="B1060" s="4"/>
      <c r="C1060" s="5"/>
      <c r="D1060" s="6"/>
      <c r="E1060" s="6"/>
      <c r="F1060" s="6"/>
      <c r="G1060" s="6"/>
      <c r="H1060" s="6"/>
      <c r="I1060" s="6"/>
      <c r="J1060" s="6"/>
      <c r="K1060" s="8"/>
      <c r="L1060" s="8"/>
      <c r="M1060" s="6"/>
      <c r="N1060" s="9"/>
      <c r="O1060" s="10"/>
      <c r="P1060" s="22"/>
      <c r="Q1060" s="20"/>
      <c r="R1060" s="20"/>
      <c r="S1060" s="20" t="s">
        <v>1156</v>
      </c>
      <c r="T1060" s="21" t="str">
        <f t="shared" si="138"/>
        <v>DUPA 22 AP HITAM 3.5</v>
      </c>
      <c r="U1060" s="17">
        <v>0.81</v>
      </c>
      <c r="V1060" s="62">
        <f t="shared" si="151"/>
        <v>174.96</v>
      </c>
      <c r="W1060" s="20"/>
      <c r="X1060" s="20"/>
      <c r="Y1060" s="20" t="str">
        <f t="shared" si="139"/>
        <v>KG</v>
      </c>
    </row>
    <row r="1061" spans="1:26" hidden="1">
      <c r="A1061" s="4"/>
      <c r="B1061" s="4"/>
      <c r="C1061" s="5"/>
      <c r="D1061" s="6"/>
      <c r="E1061" s="6"/>
      <c r="F1061" s="6"/>
      <c r="G1061" s="6"/>
      <c r="H1061" s="6"/>
      <c r="I1061" s="6"/>
      <c r="J1061" s="6"/>
      <c r="K1061" s="8"/>
      <c r="L1061" s="8"/>
      <c r="M1061" s="6"/>
      <c r="N1061" s="9"/>
      <c r="O1061" s="10"/>
      <c r="P1061" s="22"/>
      <c r="Q1061" s="20"/>
      <c r="R1061" s="20"/>
      <c r="S1061" s="20" t="s">
        <v>613</v>
      </c>
      <c r="T1061" s="21" t="str">
        <f t="shared" si="138"/>
        <v>SABUK ONG KECIL 2,5 X 30</v>
      </c>
      <c r="U1061" s="17">
        <v>1</v>
      </c>
      <c r="V1061" s="62">
        <f t="shared" si="151"/>
        <v>216</v>
      </c>
      <c r="W1061" s="20"/>
      <c r="X1061" s="20"/>
      <c r="Y1061" s="20" t="str">
        <f t="shared" si="139"/>
        <v>PCS</v>
      </c>
    </row>
    <row r="1062" spans="1:26" hidden="1">
      <c r="A1062" s="4"/>
      <c r="B1062" s="4"/>
      <c r="C1062" s="5"/>
      <c r="D1062" s="6"/>
      <c r="E1062" s="6"/>
      <c r="F1062" s="6"/>
      <c r="G1062" s="6"/>
      <c r="H1062" s="6"/>
      <c r="I1062" s="6"/>
      <c r="J1062" s="6"/>
      <c r="K1062" s="8"/>
      <c r="L1062" s="8"/>
      <c r="M1062" s="6"/>
      <c r="N1062" s="9"/>
      <c r="O1062" s="10"/>
      <c r="P1062" s="22"/>
      <c r="Q1062" s="20"/>
      <c r="R1062" s="20"/>
      <c r="S1062" s="20" t="s">
        <v>614</v>
      </c>
      <c r="T1062" s="21" t="str">
        <f t="shared" si="138"/>
        <v>PLASTIK 16 X 35</v>
      </c>
      <c r="U1062" s="17">
        <v>1</v>
      </c>
      <c r="V1062" s="62">
        <f t="shared" si="151"/>
        <v>216</v>
      </c>
      <c r="W1062" s="20"/>
      <c r="X1062" s="20"/>
      <c r="Y1062" s="20" t="str">
        <f t="shared" si="139"/>
        <v>PCS</v>
      </c>
    </row>
    <row r="1063" spans="1:26" hidden="1">
      <c r="A1063" s="4"/>
      <c r="B1063" s="4"/>
      <c r="C1063" s="5"/>
      <c r="D1063" s="6"/>
      <c r="E1063" s="6"/>
      <c r="F1063" s="6"/>
      <c r="G1063" s="6"/>
      <c r="H1063" s="6"/>
      <c r="I1063" s="6"/>
      <c r="J1063" s="6"/>
      <c r="K1063" s="8"/>
      <c r="L1063" s="8"/>
      <c r="M1063" s="6"/>
      <c r="N1063" s="9"/>
      <c r="O1063" s="10"/>
      <c r="P1063" s="22"/>
      <c r="Q1063" s="20"/>
      <c r="R1063" s="20"/>
      <c r="S1063" s="20" t="s">
        <v>4177</v>
      </c>
      <c r="T1063" s="21" t="str">
        <f t="shared" si="138"/>
        <v>OP NON FUL AROMA EK SARI MADHU</v>
      </c>
      <c r="U1063" s="17">
        <v>1.3899999999999999E-2</v>
      </c>
      <c r="V1063" s="62">
        <f t="shared" si="151"/>
        <v>3.0023999999999997</v>
      </c>
      <c r="W1063" s="20"/>
      <c r="X1063" s="20"/>
      <c r="Y1063" s="20" t="str">
        <f t="shared" si="139"/>
        <v>KG</v>
      </c>
    </row>
    <row r="1064" spans="1:26" hidden="1">
      <c r="A1064" s="4"/>
      <c r="B1064" s="4"/>
      <c r="C1064" s="5"/>
      <c r="D1064" s="6"/>
      <c r="E1064" s="6"/>
      <c r="F1064" s="6"/>
      <c r="G1064" s="6"/>
      <c r="H1064" s="6"/>
      <c r="I1064" s="6"/>
      <c r="J1064" s="6"/>
      <c r="K1064" s="8"/>
      <c r="L1064" s="8"/>
      <c r="M1064" s="6"/>
      <c r="N1064" s="9"/>
      <c r="O1064" s="10"/>
      <c r="P1064" s="22"/>
      <c r="Q1064" s="20"/>
      <c r="R1064" s="20"/>
      <c r="S1064" s="20" t="s">
        <v>616</v>
      </c>
      <c r="T1064" s="21" t="str">
        <f t="shared" si="138"/>
        <v>ONGKOS CELUP GB DEWA</v>
      </c>
      <c r="U1064" s="17">
        <v>1</v>
      </c>
      <c r="V1064" s="62">
        <f t="shared" si="151"/>
        <v>216</v>
      </c>
      <c r="W1064" s="20"/>
      <c r="X1064" s="20"/>
      <c r="Y1064" s="20" t="str">
        <f t="shared" si="139"/>
        <v>PCS</v>
      </c>
    </row>
    <row r="1065" spans="1:26" hidden="1">
      <c r="A1065" s="4"/>
      <c r="B1065" s="4"/>
      <c r="C1065" s="5"/>
      <c r="D1065" s="6"/>
      <c r="E1065" s="6"/>
      <c r="F1065" s="6"/>
      <c r="G1065" s="6"/>
      <c r="H1065" s="6"/>
      <c r="I1065" s="6"/>
      <c r="J1065" s="6"/>
      <c r="K1065" s="8"/>
      <c r="L1065" s="8"/>
      <c r="M1065" s="6"/>
      <c r="N1065" s="9"/>
      <c r="O1065" s="10"/>
      <c r="P1065" s="22"/>
      <c r="Q1065" s="20"/>
      <c r="R1065" s="20"/>
      <c r="S1065" s="20" t="s">
        <v>617</v>
      </c>
      <c r="T1065" s="21" t="str">
        <f t="shared" si="138"/>
        <v>ONGKOS KEMAS GB DEWA</v>
      </c>
      <c r="U1065" s="17">
        <v>1</v>
      </c>
      <c r="V1065" s="62">
        <f t="shared" si="151"/>
        <v>216</v>
      </c>
      <c r="W1065" s="20"/>
      <c r="X1065" s="20"/>
      <c r="Y1065" s="20" t="str">
        <f t="shared" si="139"/>
        <v>PCS</v>
      </c>
    </row>
    <row r="1066" spans="1:26" hidden="1">
      <c r="A1066" s="4"/>
      <c r="B1066" s="4"/>
      <c r="C1066" s="5"/>
      <c r="D1066" s="6"/>
      <c r="E1066" s="6"/>
      <c r="F1066" s="6"/>
      <c r="G1066" s="6"/>
      <c r="H1066" s="6"/>
      <c r="I1066" s="6"/>
      <c r="J1066" s="6"/>
      <c r="K1066" s="8"/>
      <c r="L1066" s="8"/>
      <c r="M1066" s="6"/>
      <c r="N1066" s="9"/>
      <c r="O1066" s="10"/>
      <c r="P1066" s="22"/>
      <c r="Q1066" s="20"/>
      <c r="R1066" s="20"/>
      <c r="S1066" s="20" t="s">
        <v>618</v>
      </c>
      <c r="T1066" s="21" t="str">
        <f t="shared" si="138"/>
        <v>ONGKOS TIMBANG GB DEWA</v>
      </c>
      <c r="U1066" s="17">
        <v>1</v>
      </c>
      <c r="V1066" s="62">
        <f t="shared" si="151"/>
        <v>216</v>
      </c>
      <c r="W1066" s="20"/>
      <c r="X1066" s="20"/>
      <c r="Y1066" s="20" t="str">
        <f t="shared" si="139"/>
        <v>PCS</v>
      </c>
    </row>
    <row r="1067" spans="1:26">
      <c r="A1067" s="4">
        <v>122</v>
      </c>
      <c r="B1067" s="20" t="s">
        <v>2031</v>
      </c>
      <c r="C1067" s="5" t="s">
        <v>118</v>
      </c>
      <c r="D1067" s="6">
        <v>5</v>
      </c>
      <c r="E1067" s="6">
        <f>D1067/36</f>
        <v>0.1388888888888889</v>
      </c>
      <c r="F1067" s="6">
        <v>13</v>
      </c>
      <c r="G1067" s="6">
        <v>1</v>
      </c>
      <c r="H1067" s="6"/>
      <c r="I1067" s="6"/>
      <c r="J1067" s="6" t="s">
        <v>510</v>
      </c>
      <c r="K1067" s="15">
        <f>L1067</f>
        <v>0</v>
      </c>
      <c r="L1067" s="15">
        <f>N1067*Z1067</f>
        <v>0</v>
      </c>
      <c r="M1067" s="6" t="s">
        <v>510</v>
      </c>
      <c r="N1067" s="9">
        <f>VLOOKUP(B1067,tb_januari,9,FALSE)</f>
        <v>0</v>
      </c>
      <c r="O1067" s="10" t="s">
        <v>506</v>
      </c>
      <c r="P1067" s="22" t="e">
        <f>0.67*K1188:K1252</f>
        <v>#VALUE!</v>
      </c>
      <c r="Q1067" s="20" t="s">
        <v>517</v>
      </c>
      <c r="R1067" s="20" t="s">
        <v>519</v>
      </c>
      <c r="S1067" s="1" t="s">
        <v>1770</v>
      </c>
      <c r="T1067" s="21" t="str">
        <f t="shared" si="138"/>
        <v>FLAYER DEWA 108 SARI MADHU 8 x 16</v>
      </c>
      <c r="U1067" s="19">
        <v>1</v>
      </c>
      <c r="V1067" s="62">
        <f>$K$1067*U1067</f>
        <v>0</v>
      </c>
      <c r="W1067" s="20"/>
      <c r="X1067" s="20"/>
      <c r="Y1067" s="20" t="str">
        <f t="shared" si="139"/>
        <v>PCS</v>
      </c>
      <c r="Z1067" s="20">
        <v>36</v>
      </c>
    </row>
    <row r="1068" spans="1:26" hidden="1">
      <c r="A1068" s="4"/>
      <c r="B1068" s="20"/>
      <c r="C1068" s="5"/>
      <c r="D1068" s="6"/>
      <c r="E1068" s="6"/>
      <c r="F1068" s="6"/>
      <c r="G1068" s="6"/>
      <c r="H1068" s="6"/>
      <c r="I1068" s="6"/>
      <c r="J1068" s="6"/>
      <c r="K1068" s="8"/>
      <c r="L1068" s="8"/>
      <c r="M1068" s="6"/>
      <c r="N1068" s="9"/>
      <c r="O1068" s="10"/>
      <c r="P1068" s="22"/>
      <c r="Q1068" s="20"/>
      <c r="R1068" s="20"/>
      <c r="S1068" s="1" t="s">
        <v>611</v>
      </c>
      <c r="T1068" s="21" t="str">
        <f t="shared" si="138"/>
        <v xml:space="preserve">ONGKARA BULAT </v>
      </c>
      <c r="U1068" s="19">
        <v>1</v>
      </c>
      <c r="V1068" s="62">
        <f t="shared" ref="V1068:V1074" si="152">$K$1067*U1068</f>
        <v>0</v>
      </c>
      <c r="W1068" s="20"/>
      <c r="X1068" s="20"/>
      <c r="Y1068" s="20" t="str">
        <f t="shared" si="139"/>
        <v>PCS</v>
      </c>
    </row>
    <row r="1069" spans="1:26" hidden="1">
      <c r="A1069" s="4"/>
      <c r="B1069" s="20"/>
      <c r="C1069" s="5"/>
      <c r="D1069" s="6"/>
      <c r="E1069" s="6"/>
      <c r="F1069" s="6"/>
      <c r="G1069" s="6"/>
      <c r="H1069" s="6"/>
      <c r="I1069" s="6"/>
      <c r="J1069" s="6"/>
      <c r="K1069" s="8"/>
      <c r="L1069" s="8"/>
      <c r="M1069" s="6"/>
      <c r="N1069" s="9"/>
      <c r="O1069" s="10"/>
      <c r="P1069" s="22"/>
      <c r="Q1069" s="20"/>
      <c r="R1069" s="20"/>
      <c r="S1069" s="1" t="s">
        <v>1159</v>
      </c>
      <c r="T1069" s="21" t="str">
        <f t="shared" si="138"/>
        <v>DUPA 22 AP KUNING KK 3.5</v>
      </c>
      <c r="U1069" s="19">
        <v>0.81</v>
      </c>
      <c r="V1069" s="62">
        <f t="shared" si="152"/>
        <v>0</v>
      </c>
      <c r="W1069" s="20"/>
      <c r="X1069" s="20"/>
      <c r="Y1069" s="20" t="str">
        <f t="shared" si="139"/>
        <v>KG</v>
      </c>
    </row>
    <row r="1070" spans="1:26" hidden="1">
      <c r="A1070" s="4"/>
      <c r="B1070" s="20"/>
      <c r="C1070" s="5"/>
      <c r="D1070" s="6"/>
      <c r="E1070" s="6"/>
      <c r="F1070" s="6"/>
      <c r="G1070" s="6"/>
      <c r="H1070" s="6"/>
      <c r="I1070" s="6"/>
      <c r="J1070" s="6"/>
      <c r="K1070" s="8"/>
      <c r="L1070" s="8"/>
      <c r="M1070" s="6"/>
      <c r="N1070" s="9"/>
      <c r="O1070" s="10"/>
      <c r="P1070" s="22"/>
      <c r="Q1070" s="20"/>
      <c r="R1070" s="20"/>
      <c r="S1070" s="1" t="s">
        <v>614</v>
      </c>
      <c r="T1070" s="21" t="str">
        <f t="shared" si="138"/>
        <v>PLASTIK 16 X 35</v>
      </c>
      <c r="U1070" s="19">
        <v>1</v>
      </c>
      <c r="V1070" s="62">
        <f t="shared" si="152"/>
        <v>0</v>
      </c>
      <c r="W1070" s="20"/>
      <c r="X1070" s="20"/>
      <c r="Y1070" s="20" t="str">
        <f t="shared" si="139"/>
        <v>PCS</v>
      </c>
    </row>
    <row r="1071" spans="1:26" hidden="1">
      <c r="A1071" s="4"/>
      <c r="B1071" s="20"/>
      <c r="C1071" s="5"/>
      <c r="D1071" s="6"/>
      <c r="E1071" s="6"/>
      <c r="F1071" s="6"/>
      <c r="G1071" s="6"/>
      <c r="H1071" s="6"/>
      <c r="I1071" s="6"/>
      <c r="J1071" s="6"/>
      <c r="K1071" s="8"/>
      <c r="L1071" s="8"/>
      <c r="M1071" s="6"/>
      <c r="N1071" s="9"/>
      <c r="O1071" s="10"/>
      <c r="P1071" s="22"/>
      <c r="Q1071" s="20"/>
      <c r="R1071" s="20"/>
      <c r="S1071" s="1" t="s">
        <v>613</v>
      </c>
      <c r="T1071" s="21" t="str">
        <f t="shared" si="138"/>
        <v>SABUK ONG KECIL 2,5 X 30</v>
      </c>
      <c r="U1071" s="19">
        <v>1</v>
      </c>
      <c r="V1071" s="62">
        <f t="shared" si="152"/>
        <v>0</v>
      </c>
      <c r="W1071" s="20"/>
      <c r="X1071" s="20"/>
      <c r="Y1071" s="20" t="str">
        <f t="shared" si="139"/>
        <v>PCS</v>
      </c>
    </row>
    <row r="1072" spans="1:26" hidden="1">
      <c r="A1072" s="4"/>
      <c r="B1072" s="20"/>
      <c r="C1072" s="5"/>
      <c r="D1072" s="6"/>
      <c r="E1072" s="6"/>
      <c r="F1072" s="6"/>
      <c r="G1072" s="6"/>
      <c r="H1072" s="6"/>
      <c r="I1072" s="6"/>
      <c r="J1072" s="6"/>
      <c r="K1072" s="8"/>
      <c r="L1072" s="8"/>
      <c r="M1072" s="6"/>
      <c r="N1072" s="9"/>
      <c r="O1072" s="10"/>
      <c r="P1072" s="22"/>
      <c r="Q1072" s="20"/>
      <c r="R1072" s="20"/>
      <c r="S1072" s="1" t="s">
        <v>4177</v>
      </c>
      <c r="T1072" s="21" t="str">
        <f t="shared" si="138"/>
        <v>OP NON FUL AROMA EK SARI MADHU</v>
      </c>
      <c r="U1072" s="19">
        <v>1.3899999999999999E-2</v>
      </c>
      <c r="V1072" s="62">
        <f t="shared" si="152"/>
        <v>0</v>
      </c>
      <c r="W1072" s="20"/>
      <c r="X1072" s="20"/>
      <c r="Y1072" s="20" t="str">
        <f t="shared" si="139"/>
        <v>KG</v>
      </c>
    </row>
    <row r="1073" spans="1:26" hidden="1">
      <c r="A1073" s="4"/>
      <c r="B1073" s="20"/>
      <c r="C1073" s="5"/>
      <c r="D1073" s="6"/>
      <c r="E1073" s="6"/>
      <c r="F1073" s="6"/>
      <c r="G1073" s="6"/>
      <c r="H1073" s="6"/>
      <c r="I1073" s="6"/>
      <c r="J1073" s="6"/>
      <c r="K1073" s="8"/>
      <c r="L1073" s="8"/>
      <c r="M1073" s="6"/>
      <c r="N1073" s="9"/>
      <c r="O1073" s="10"/>
      <c r="P1073" s="22"/>
      <c r="Q1073" s="20"/>
      <c r="R1073" s="20"/>
      <c r="S1073" s="1" t="s">
        <v>616</v>
      </c>
      <c r="T1073" s="21" t="str">
        <f t="shared" si="138"/>
        <v>ONGKOS CELUP GB DEWA</v>
      </c>
      <c r="U1073" s="19">
        <v>1</v>
      </c>
      <c r="V1073" s="62">
        <f t="shared" si="152"/>
        <v>0</v>
      </c>
      <c r="W1073" s="20"/>
      <c r="X1073" s="20"/>
      <c r="Y1073" s="20" t="str">
        <f t="shared" si="139"/>
        <v>PCS</v>
      </c>
    </row>
    <row r="1074" spans="1:26" hidden="1">
      <c r="A1074" s="4"/>
      <c r="B1074" s="20"/>
      <c r="C1074" s="5"/>
      <c r="D1074" s="6"/>
      <c r="E1074" s="6"/>
      <c r="F1074" s="6"/>
      <c r="G1074" s="6"/>
      <c r="H1074" s="6"/>
      <c r="I1074" s="6"/>
      <c r="J1074" s="6"/>
      <c r="K1074" s="8"/>
      <c r="L1074" s="8"/>
      <c r="M1074" s="6"/>
      <c r="N1074" s="9"/>
      <c r="O1074" s="10"/>
      <c r="P1074" s="22"/>
      <c r="Q1074" s="20"/>
      <c r="R1074" s="20"/>
      <c r="S1074" s="1" t="s">
        <v>617</v>
      </c>
      <c r="T1074" s="21" t="str">
        <f t="shared" si="138"/>
        <v>ONGKOS KEMAS GB DEWA</v>
      </c>
      <c r="U1074" s="19">
        <v>1</v>
      </c>
      <c r="V1074" s="62">
        <f t="shared" si="152"/>
        <v>0</v>
      </c>
      <c r="W1074" s="20"/>
      <c r="X1074" s="20"/>
      <c r="Y1074" s="20" t="str">
        <f t="shared" si="139"/>
        <v>PCS</v>
      </c>
    </row>
    <row r="1075" spans="1:26" hidden="1">
      <c r="A1075" s="4"/>
      <c r="B1075" s="20"/>
      <c r="C1075" s="5"/>
      <c r="D1075" s="6"/>
      <c r="E1075" s="6"/>
      <c r="F1075" s="6"/>
      <c r="G1075" s="6"/>
      <c r="H1075" s="6"/>
      <c r="I1075" s="6"/>
      <c r="J1075" s="6"/>
      <c r="K1075" s="8"/>
      <c r="L1075" s="8"/>
      <c r="M1075" s="6"/>
      <c r="N1075" s="9"/>
      <c r="O1075" s="10"/>
      <c r="P1075" s="22"/>
      <c r="Q1075" s="20"/>
      <c r="R1075" s="20"/>
      <c r="S1075" s="1" t="s">
        <v>618</v>
      </c>
      <c r="T1075" s="21" t="str">
        <f t="shared" si="138"/>
        <v>ONGKOS TIMBANG GB DEWA</v>
      </c>
      <c r="U1075" s="19">
        <v>1</v>
      </c>
      <c r="V1075" s="62">
        <f>$K$1067*U1075</f>
        <v>0</v>
      </c>
      <c r="W1075" s="20"/>
      <c r="X1075" s="20"/>
      <c r="Y1075" s="20" t="str">
        <f t="shared" si="139"/>
        <v>PCS</v>
      </c>
    </row>
    <row r="1076" spans="1:26">
      <c r="A1076" s="4">
        <v>123</v>
      </c>
      <c r="B1076" s="20" t="s">
        <v>2032</v>
      </c>
      <c r="C1076" s="5" t="s">
        <v>119</v>
      </c>
      <c r="D1076" s="6">
        <v>5</v>
      </c>
      <c r="E1076" s="6">
        <f>D1076/36</f>
        <v>0.1388888888888889</v>
      </c>
      <c r="F1076" s="6">
        <v>19</v>
      </c>
      <c r="G1076" s="6">
        <v>1</v>
      </c>
      <c r="H1076" s="6">
        <v>8</v>
      </c>
      <c r="I1076" s="6">
        <v>1</v>
      </c>
      <c r="J1076" s="6" t="s">
        <v>510</v>
      </c>
      <c r="K1076" s="15">
        <f>L1076</f>
        <v>0</v>
      </c>
      <c r="L1076" s="15">
        <f>N1076*Z1076</f>
        <v>0</v>
      </c>
      <c r="M1076" s="6" t="s">
        <v>510</v>
      </c>
      <c r="N1076" s="9">
        <f>VLOOKUP(B1076,tb_januari,9,FALSE)</f>
        <v>0</v>
      </c>
      <c r="O1076" s="10" t="s">
        <v>506</v>
      </c>
      <c r="P1076" s="22" t="e">
        <f>0.67*K1199:K1261</f>
        <v>#VALUE!</v>
      </c>
      <c r="Q1076" s="20" t="s">
        <v>517</v>
      </c>
      <c r="R1076" s="20" t="s">
        <v>519</v>
      </c>
      <c r="S1076" s="1" t="s">
        <v>1770</v>
      </c>
      <c r="T1076" s="21" t="str">
        <f t="shared" si="138"/>
        <v>FLAYER DEWA 108 SARI MADHU 8 x 16</v>
      </c>
      <c r="U1076" s="19">
        <v>1</v>
      </c>
      <c r="V1076" s="62">
        <f>$K$1076*U1076</f>
        <v>0</v>
      </c>
      <c r="W1076" s="20"/>
      <c r="X1076" s="20"/>
      <c r="Y1076" s="20" t="str">
        <f t="shared" si="139"/>
        <v>PCS</v>
      </c>
      <c r="Z1076" s="20">
        <v>36</v>
      </c>
    </row>
    <row r="1077" spans="1:26" hidden="1">
      <c r="A1077" s="4"/>
      <c r="B1077" s="20"/>
      <c r="C1077" s="5"/>
      <c r="D1077" s="6"/>
      <c r="E1077" s="6"/>
      <c r="F1077" s="6"/>
      <c r="G1077" s="6"/>
      <c r="H1077" s="6"/>
      <c r="I1077" s="6"/>
      <c r="J1077" s="6"/>
      <c r="K1077" s="8"/>
      <c r="L1077" s="8"/>
      <c r="M1077" s="6"/>
      <c r="N1077" s="9"/>
      <c r="O1077" s="10"/>
      <c r="P1077" s="22"/>
      <c r="Q1077" s="20"/>
      <c r="R1077" s="20"/>
      <c r="S1077" s="1" t="s">
        <v>611</v>
      </c>
      <c r="T1077" s="21" t="str">
        <f t="shared" si="138"/>
        <v xml:space="preserve">ONGKARA BULAT </v>
      </c>
      <c r="U1077" s="19">
        <v>1</v>
      </c>
      <c r="V1077" s="62">
        <f t="shared" ref="V1077:V1084" si="153">$K$1076*U1077</f>
        <v>0</v>
      </c>
      <c r="W1077" s="20"/>
      <c r="X1077" s="20"/>
      <c r="Y1077" s="20" t="str">
        <f t="shared" si="139"/>
        <v>PCS</v>
      </c>
    </row>
    <row r="1078" spans="1:26" hidden="1">
      <c r="A1078" s="4"/>
      <c r="B1078" s="20"/>
      <c r="C1078" s="5"/>
      <c r="D1078" s="6"/>
      <c r="E1078" s="6"/>
      <c r="F1078" s="6"/>
      <c r="G1078" s="6"/>
      <c r="H1078" s="6"/>
      <c r="I1078" s="6"/>
      <c r="J1078" s="6"/>
      <c r="K1078" s="8"/>
      <c r="L1078" s="8"/>
      <c r="M1078" s="6"/>
      <c r="N1078" s="9"/>
      <c r="O1078" s="10"/>
      <c r="P1078" s="22"/>
      <c r="Q1078" s="20"/>
      <c r="R1078" s="20"/>
      <c r="S1078" s="1" t="s">
        <v>1161</v>
      </c>
      <c r="T1078" s="21" t="str">
        <f t="shared" si="138"/>
        <v>DUPA 22 AP MERAH 3.5</v>
      </c>
      <c r="U1078" s="19">
        <v>0.81</v>
      </c>
      <c r="V1078" s="62">
        <f t="shared" si="153"/>
        <v>0</v>
      </c>
      <c r="W1078" s="20"/>
      <c r="X1078" s="20"/>
      <c r="Y1078" s="20" t="str">
        <f t="shared" si="139"/>
        <v>KG</v>
      </c>
    </row>
    <row r="1079" spans="1:26" hidden="1">
      <c r="A1079" s="4"/>
      <c r="B1079" s="20"/>
      <c r="C1079" s="5"/>
      <c r="D1079" s="6"/>
      <c r="E1079" s="6"/>
      <c r="F1079" s="6"/>
      <c r="G1079" s="6"/>
      <c r="H1079" s="6"/>
      <c r="I1079" s="6"/>
      <c r="J1079" s="6"/>
      <c r="K1079" s="8"/>
      <c r="L1079" s="8"/>
      <c r="M1079" s="6"/>
      <c r="N1079" s="9"/>
      <c r="O1079" s="10"/>
      <c r="P1079" s="22"/>
      <c r="Q1079" s="20"/>
      <c r="R1079" s="20"/>
      <c r="S1079" s="1" t="s">
        <v>613</v>
      </c>
      <c r="T1079" s="21" t="str">
        <f t="shared" si="138"/>
        <v>SABUK ONG KECIL 2,5 X 30</v>
      </c>
      <c r="U1079" s="19">
        <v>1</v>
      </c>
      <c r="V1079" s="62">
        <f t="shared" si="153"/>
        <v>0</v>
      </c>
      <c r="W1079" s="20"/>
      <c r="X1079" s="20"/>
      <c r="Y1079" s="20" t="str">
        <f t="shared" si="139"/>
        <v>PCS</v>
      </c>
    </row>
    <row r="1080" spans="1:26" hidden="1">
      <c r="A1080" s="4"/>
      <c r="B1080" s="20"/>
      <c r="C1080" s="5"/>
      <c r="D1080" s="6"/>
      <c r="E1080" s="6"/>
      <c r="F1080" s="6"/>
      <c r="G1080" s="6"/>
      <c r="H1080" s="6"/>
      <c r="I1080" s="6"/>
      <c r="J1080" s="6"/>
      <c r="K1080" s="8"/>
      <c r="L1080" s="8"/>
      <c r="M1080" s="6"/>
      <c r="N1080" s="9"/>
      <c r="O1080" s="10"/>
      <c r="P1080" s="22"/>
      <c r="Q1080" s="20"/>
      <c r="R1080" s="20"/>
      <c r="S1080" s="1" t="s">
        <v>614</v>
      </c>
      <c r="T1080" s="21" t="str">
        <f t="shared" si="138"/>
        <v>PLASTIK 16 X 35</v>
      </c>
      <c r="U1080" s="19">
        <v>1</v>
      </c>
      <c r="V1080" s="62">
        <f t="shared" si="153"/>
        <v>0</v>
      </c>
      <c r="W1080" s="20"/>
      <c r="X1080" s="20"/>
      <c r="Y1080" s="20" t="str">
        <f t="shared" si="139"/>
        <v>PCS</v>
      </c>
    </row>
    <row r="1081" spans="1:26" hidden="1">
      <c r="A1081" s="4"/>
      <c r="B1081" s="20"/>
      <c r="C1081" s="5"/>
      <c r="D1081" s="6"/>
      <c r="E1081" s="6"/>
      <c r="F1081" s="6"/>
      <c r="G1081" s="6"/>
      <c r="H1081" s="6"/>
      <c r="I1081" s="6"/>
      <c r="J1081" s="6"/>
      <c r="K1081" s="8"/>
      <c r="L1081" s="8"/>
      <c r="M1081" s="6"/>
      <c r="N1081" s="9"/>
      <c r="O1081" s="10"/>
      <c r="P1081" s="22"/>
      <c r="Q1081" s="20"/>
      <c r="R1081" s="20"/>
      <c r="S1081" s="1" t="s">
        <v>4177</v>
      </c>
      <c r="T1081" s="21" t="str">
        <f t="shared" si="138"/>
        <v>OP NON FUL AROMA EK SARI MADHU</v>
      </c>
      <c r="U1081" s="19">
        <v>1.3899999999999999E-2</v>
      </c>
      <c r="V1081" s="62">
        <f t="shared" si="153"/>
        <v>0</v>
      </c>
      <c r="W1081" s="20"/>
      <c r="X1081" s="20"/>
      <c r="Y1081" s="20" t="str">
        <f t="shared" si="139"/>
        <v>KG</v>
      </c>
    </row>
    <row r="1082" spans="1:26" hidden="1">
      <c r="A1082" s="4"/>
      <c r="B1082" s="20"/>
      <c r="C1082" s="5"/>
      <c r="D1082" s="6"/>
      <c r="E1082" s="6"/>
      <c r="F1082" s="6"/>
      <c r="G1082" s="6"/>
      <c r="H1082" s="6"/>
      <c r="I1082" s="6"/>
      <c r="J1082" s="6"/>
      <c r="K1082" s="8"/>
      <c r="L1082" s="8"/>
      <c r="M1082" s="6"/>
      <c r="N1082" s="9"/>
      <c r="O1082" s="10"/>
      <c r="P1082" s="22"/>
      <c r="Q1082" s="20"/>
      <c r="R1082" s="20"/>
      <c r="S1082" s="1" t="s">
        <v>616</v>
      </c>
      <c r="T1082" s="21" t="str">
        <f t="shared" si="138"/>
        <v>ONGKOS CELUP GB DEWA</v>
      </c>
      <c r="U1082" s="19">
        <v>1</v>
      </c>
      <c r="V1082" s="62">
        <f t="shared" si="153"/>
        <v>0</v>
      </c>
      <c r="W1082" s="20"/>
      <c r="X1082" s="20"/>
      <c r="Y1082" s="20" t="str">
        <f t="shared" si="139"/>
        <v>PCS</v>
      </c>
    </row>
    <row r="1083" spans="1:26" hidden="1">
      <c r="A1083" s="4"/>
      <c r="B1083" s="20"/>
      <c r="C1083" s="5"/>
      <c r="D1083" s="6"/>
      <c r="E1083" s="6"/>
      <c r="F1083" s="6"/>
      <c r="G1083" s="6"/>
      <c r="H1083" s="6"/>
      <c r="I1083" s="6"/>
      <c r="J1083" s="6"/>
      <c r="K1083" s="8"/>
      <c r="L1083" s="8"/>
      <c r="M1083" s="6"/>
      <c r="N1083" s="9"/>
      <c r="O1083" s="10"/>
      <c r="P1083" s="22"/>
      <c r="Q1083" s="20"/>
      <c r="R1083" s="20"/>
      <c r="S1083" s="1" t="s">
        <v>617</v>
      </c>
      <c r="T1083" s="21" t="str">
        <f t="shared" si="138"/>
        <v>ONGKOS KEMAS GB DEWA</v>
      </c>
      <c r="U1083" s="19">
        <v>1</v>
      </c>
      <c r="V1083" s="62">
        <f t="shared" si="153"/>
        <v>0</v>
      </c>
      <c r="W1083" s="20"/>
      <c r="X1083" s="20"/>
      <c r="Y1083" s="20" t="str">
        <f t="shared" si="139"/>
        <v>PCS</v>
      </c>
    </row>
    <row r="1084" spans="1:26" hidden="1">
      <c r="A1084" s="4"/>
      <c r="B1084" s="20"/>
      <c r="C1084" s="5"/>
      <c r="D1084" s="6"/>
      <c r="E1084" s="6"/>
      <c r="F1084" s="6"/>
      <c r="G1084" s="6"/>
      <c r="H1084" s="6"/>
      <c r="I1084" s="6"/>
      <c r="J1084" s="6"/>
      <c r="K1084" s="8"/>
      <c r="L1084" s="8"/>
      <c r="M1084" s="6"/>
      <c r="N1084" s="9"/>
      <c r="O1084" s="10"/>
      <c r="P1084" s="22"/>
      <c r="Q1084" s="20"/>
      <c r="R1084" s="20"/>
      <c r="S1084" s="1" t="s">
        <v>618</v>
      </c>
      <c r="T1084" s="21" t="str">
        <f t="shared" si="138"/>
        <v>ONGKOS TIMBANG GB DEWA</v>
      </c>
      <c r="U1084" s="19">
        <v>1</v>
      </c>
      <c r="V1084" s="62">
        <f t="shared" si="153"/>
        <v>0</v>
      </c>
      <c r="W1084" s="20"/>
      <c r="X1084" s="20"/>
      <c r="Y1084" s="20" t="str">
        <f t="shared" si="139"/>
        <v>PCS</v>
      </c>
    </row>
    <row r="1085" spans="1:26">
      <c r="A1085" s="4">
        <v>124</v>
      </c>
      <c r="B1085" s="20" t="s">
        <v>2033</v>
      </c>
      <c r="C1085" s="5" t="s">
        <v>120</v>
      </c>
      <c r="D1085" s="6">
        <v>58</v>
      </c>
      <c r="E1085" s="6">
        <f>D1085/36</f>
        <v>1.6111111111111112</v>
      </c>
      <c r="F1085" s="6">
        <v>51</v>
      </c>
      <c r="G1085" s="6">
        <v>1</v>
      </c>
      <c r="H1085" s="6">
        <v>6</v>
      </c>
      <c r="I1085" s="6">
        <v>1</v>
      </c>
      <c r="J1085" s="6" t="s">
        <v>510</v>
      </c>
      <c r="K1085" s="15">
        <f>L1085</f>
        <v>36</v>
      </c>
      <c r="L1085" s="15">
        <f>N1085*Z1085</f>
        <v>36</v>
      </c>
      <c r="M1085" s="6" t="s">
        <v>510</v>
      </c>
      <c r="N1085" s="9">
        <f>VLOOKUP(B1085,tb_januari,9,FALSE)</f>
        <v>1</v>
      </c>
      <c r="O1085" s="10" t="s">
        <v>506</v>
      </c>
      <c r="P1085" s="22" t="e">
        <f>0.67*K1210:K1270</f>
        <v>#VALUE!</v>
      </c>
      <c r="Q1085" s="20" t="s">
        <v>517</v>
      </c>
      <c r="R1085" s="20" t="s">
        <v>519</v>
      </c>
      <c r="S1085" s="20" t="s">
        <v>1770</v>
      </c>
      <c r="T1085" s="21" t="str">
        <f t="shared" si="138"/>
        <v>FLAYER DEWA 108 SARI MADHU 8 x 16</v>
      </c>
      <c r="U1085" s="17">
        <v>1</v>
      </c>
      <c r="V1085" s="62">
        <f>$K$1085*U1085</f>
        <v>36</v>
      </c>
      <c r="W1085" s="20" t="s">
        <v>542</v>
      </c>
      <c r="X1085" s="20"/>
      <c r="Y1085" s="20" t="str">
        <f t="shared" si="139"/>
        <v>PCS</v>
      </c>
      <c r="Z1085" s="20">
        <v>36</v>
      </c>
    </row>
    <row r="1086" spans="1:26" hidden="1">
      <c r="A1086" s="4"/>
      <c r="B1086" s="4"/>
      <c r="C1086" s="5"/>
      <c r="D1086" s="6"/>
      <c r="E1086" s="6"/>
      <c r="F1086" s="6"/>
      <c r="G1086" s="6"/>
      <c r="H1086" s="6"/>
      <c r="I1086" s="6"/>
      <c r="J1086" s="6"/>
      <c r="K1086" s="8"/>
      <c r="L1086" s="8"/>
      <c r="M1086" s="6"/>
      <c r="N1086" s="9"/>
      <c r="O1086" s="10"/>
      <c r="P1086" s="22"/>
      <c r="Q1086" s="20"/>
      <c r="R1086" s="20"/>
      <c r="S1086" s="20" t="s">
        <v>611</v>
      </c>
      <c r="T1086" s="21" t="str">
        <f t="shared" si="138"/>
        <v xml:space="preserve">ONGKARA BULAT </v>
      </c>
      <c r="U1086" s="17">
        <v>1</v>
      </c>
      <c r="V1086" s="62">
        <f t="shared" ref="V1086:V1093" si="154">$K$1085*U1086</f>
        <v>36</v>
      </c>
      <c r="W1086" s="20"/>
      <c r="X1086" s="20"/>
      <c r="Y1086" s="20" t="str">
        <f t="shared" si="139"/>
        <v>PCS</v>
      </c>
    </row>
    <row r="1087" spans="1:26" hidden="1">
      <c r="A1087" s="4"/>
      <c r="B1087" s="4"/>
      <c r="C1087" s="5"/>
      <c r="D1087" s="6"/>
      <c r="E1087" s="6"/>
      <c r="F1087" s="6"/>
      <c r="G1087" s="6"/>
      <c r="H1087" s="6"/>
      <c r="I1087" s="6"/>
      <c r="J1087" s="6"/>
      <c r="K1087" s="8"/>
      <c r="L1087" s="8"/>
      <c r="M1087" s="6"/>
      <c r="N1087" s="9"/>
      <c r="O1087" s="10"/>
      <c r="P1087" s="22"/>
      <c r="Q1087" s="20"/>
      <c r="R1087" s="20"/>
      <c r="S1087" s="20" t="s">
        <v>1150</v>
      </c>
      <c r="T1087" s="21" t="str">
        <f t="shared" si="138"/>
        <v>DUPA 22 AP 3.8</v>
      </c>
      <c r="U1087" s="17">
        <v>0.81</v>
      </c>
      <c r="V1087" s="62">
        <f t="shared" si="154"/>
        <v>29.160000000000004</v>
      </c>
      <c r="W1087" s="20"/>
      <c r="X1087" s="20"/>
      <c r="Y1087" s="20" t="str">
        <f t="shared" si="139"/>
        <v>KG</v>
      </c>
    </row>
    <row r="1088" spans="1:26" hidden="1">
      <c r="A1088" s="4"/>
      <c r="B1088" s="4"/>
      <c r="C1088" s="5"/>
      <c r="D1088" s="6"/>
      <c r="E1088" s="6"/>
      <c r="F1088" s="6"/>
      <c r="G1088" s="6"/>
      <c r="H1088" s="6"/>
      <c r="I1088" s="6"/>
      <c r="J1088" s="6"/>
      <c r="K1088" s="8"/>
      <c r="L1088" s="8"/>
      <c r="M1088" s="6"/>
      <c r="N1088" s="9"/>
      <c r="O1088" s="10"/>
      <c r="P1088" s="22"/>
      <c r="Q1088" s="20"/>
      <c r="R1088" s="20"/>
      <c r="S1088" s="20" t="s">
        <v>613</v>
      </c>
      <c r="T1088" s="21" t="str">
        <f t="shared" si="138"/>
        <v>SABUK ONG KECIL 2,5 X 30</v>
      </c>
      <c r="U1088" s="17">
        <v>1</v>
      </c>
      <c r="V1088" s="62">
        <f t="shared" si="154"/>
        <v>36</v>
      </c>
      <c r="W1088" s="20"/>
      <c r="X1088" s="20"/>
      <c r="Y1088" s="20" t="str">
        <f t="shared" si="139"/>
        <v>PCS</v>
      </c>
    </row>
    <row r="1089" spans="1:26" hidden="1">
      <c r="A1089" s="4"/>
      <c r="B1089" s="4"/>
      <c r="C1089" s="5"/>
      <c r="D1089" s="6"/>
      <c r="E1089" s="6"/>
      <c r="F1089" s="6"/>
      <c r="G1089" s="6"/>
      <c r="H1089" s="6"/>
      <c r="I1089" s="6"/>
      <c r="J1089" s="6"/>
      <c r="K1089" s="8"/>
      <c r="L1089" s="8"/>
      <c r="M1089" s="6"/>
      <c r="N1089" s="9"/>
      <c r="O1089" s="10"/>
      <c r="P1089" s="22"/>
      <c r="Q1089" s="20"/>
      <c r="R1089" s="20"/>
      <c r="S1089" s="20" t="s">
        <v>614</v>
      </c>
      <c r="T1089" s="21" t="str">
        <f t="shared" si="138"/>
        <v>PLASTIK 16 X 35</v>
      </c>
      <c r="U1089" s="17">
        <v>1</v>
      </c>
      <c r="V1089" s="62">
        <f t="shared" si="154"/>
        <v>36</v>
      </c>
      <c r="W1089" s="20"/>
      <c r="X1089" s="20"/>
      <c r="Y1089" s="20" t="str">
        <f t="shared" si="139"/>
        <v>PCS</v>
      </c>
    </row>
    <row r="1090" spans="1:26" hidden="1">
      <c r="A1090" s="4"/>
      <c r="B1090" s="4"/>
      <c r="C1090" s="5"/>
      <c r="D1090" s="6"/>
      <c r="E1090" s="6"/>
      <c r="F1090" s="6"/>
      <c r="G1090" s="6"/>
      <c r="H1090" s="6"/>
      <c r="I1090" s="6"/>
      <c r="J1090" s="6"/>
      <c r="K1090" s="8"/>
      <c r="L1090" s="8"/>
      <c r="M1090" s="6"/>
      <c r="N1090" s="9"/>
      <c r="O1090" s="10"/>
      <c r="P1090" s="22"/>
      <c r="Q1090" s="20"/>
      <c r="R1090" s="20"/>
      <c r="S1090" s="20" t="s">
        <v>4177</v>
      </c>
      <c r="T1090" s="21" t="str">
        <f t="shared" si="138"/>
        <v>OP NON FUL AROMA EK SARI MADHU</v>
      </c>
      <c r="U1090" s="17">
        <v>1.3899999999999999E-2</v>
      </c>
      <c r="V1090" s="62">
        <f t="shared" si="154"/>
        <v>0.50039999999999996</v>
      </c>
      <c r="W1090" s="20"/>
      <c r="X1090" s="20"/>
      <c r="Y1090" s="20" t="str">
        <f t="shared" si="139"/>
        <v>KG</v>
      </c>
    </row>
    <row r="1091" spans="1:26" hidden="1">
      <c r="A1091" s="4"/>
      <c r="B1091" s="4"/>
      <c r="C1091" s="5"/>
      <c r="D1091" s="6"/>
      <c r="E1091" s="6"/>
      <c r="F1091" s="6"/>
      <c r="G1091" s="6"/>
      <c r="H1091" s="6"/>
      <c r="I1091" s="6"/>
      <c r="J1091" s="6"/>
      <c r="K1091" s="8"/>
      <c r="L1091" s="8"/>
      <c r="M1091" s="6"/>
      <c r="N1091" s="9"/>
      <c r="O1091" s="10"/>
      <c r="P1091" s="22"/>
      <c r="Q1091" s="20"/>
      <c r="R1091" s="20"/>
      <c r="S1091" s="20" t="s">
        <v>616</v>
      </c>
      <c r="T1091" s="21" t="str">
        <f t="shared" si="138"/>
        <v>ONGKOS CELUP GB DEWA</v>
      </c>
      <c r="U1091" s="17">
        <v>1</v>
      </c>
      <c r="V1091" s="62">
        <f t="shared" si="154"/>
        <v>36</v>
      </c>
      <c r="W1091" s="20"/>
      <c r="X1091" s="20"/>
      <c r="Y1091" s="20" t="str">
        <f t="shared" si="139"/>
        <v>PCS</v>
      </c>
    </row>
    <row r="1092" spans="1:26" hidden="1">
      <c r="A1092" s="4"/>
      <c r="B1092" s="4"/>
      <c r="C1092" s="5"/>
      <c r="D1092" s="6"/>
      <c r="E1092" s="6"/>
      <c r="F1092" s="6"/>
      <c r="G1092" s="6"/>
      <c r="H1092" s="6"/>
      <c r="I1092" s="6"/>
      <c r="J1092" s="6"/>
      <c r="K1092" s="8"/>
      <c r="L1092" s="8"/>
      <c r="M1092" s="6"/>
      <c r="N1092" s="9"/>
      <c r="O1092" s="10"/>
      <c r="P1092" s="22"/>
      <c r="Q1092" s="20"/>
      <c r="R1092" s="20"/>
      <c r="S1092" s="20" t="s">
        <v>617</v>
      </c>
      <c r="T1092" s="21" t="str">
        <f t="shared" si="138"/>
        <v>ONGKOS KEMAS GB DEWA</v>
      </c>
      <c r="U1092" s="17">
        <v>1</v>
      </c>
      <c r="V1092" s="62">
        <f t="shared" si="154"/>
        <v>36</v>
      </c>
      <c r="W1092" s="20"/>
      <c r="X1092" s="20"/>
      <c r="Y1092" s="20" t="str">
        <f t="shared" si="139"/>
        <v>PCS</v>
      </c>
    </row>
    <row r="1093" spans="1:26" hidden="1">
      <c r="A1093" s="4"/>
      <c r="B1093" s="4"/>
      <c r="C1093" s="5"/>
      <c r="D1093" s="6"/>
      <c r="E1093" s="6"/>
      <c r="F1093" s="6"/>
      <c r="G1093" s="6"/>
      <c r="H1093" s="6"/>
      <c r="I1093" s="6"/>
      <c r="J1093" s="6"/>
      <c r="K1093" s="8"/>
      <c r="L1093" s="8"/>
      <c r="M1093" s="6"/>
      <c r="N1093" s="9"/>
      <c r="O1093" s="10"/>
      <c r="P1093" s="22"/>
      <c r="Q1093" s="20"/>
      <c r="R1093" s="20"/>
      <c r="S1093" s="20" t="s">
        <v>618</v>
      </c>
      <c r="T1093" s="21" t="str">
        <f t="shared" si="138"/>
        <v>ONGKOS TIMBANG GB DEWA</v>
      </c>
      <c r="U1093" s="17">
        <v>1</v>
      </c>
      <c r="V1093" s="62">
        <f t="shared" si="154"/>
        <v>36</v>
      </c>
      <c r="W1093" s="20"/>
      <c r="X1093" s="20"/>
      <c r="Y1093" s="20" t="str">
        <f t="shared" si="139"/>
        <v>PCS</v>
      </c>
    </row>
    <row r="1094" spans="1:26">
      <c r="A1094" s="4">
        <v>125</v>
      </c>
      <c r="B1094" s="20" t="s">
        <v>2040</v>
      </c>
      <c r="C1094" s="5" t="s">
        <v>121</v>
      </c>
      <c r="D1094" s="6">
        <v>4</v>
      </c>
      <c r="E1094" s="6">
        <f>D1094/36</f>
        <v>0.1111111111111111</v>
      </c>
      <c r="F1094" s="6">
        <v>7</v>
      </c>
      <c r="G1094" s="6">
        <v>1</v>
      </c>
      <c r="H1094" s="6"/>
      <c r="I1094" s="6"/>
      <c r="J1094" s="6" t="s">
        <v>510</v>
      </c>
      <c r="K1094" s="15">
        <f>L1094</f>
        <v>0</v>
      </c>
      <c r="L1094" s="15">
        <f>N1094*Z1094</f>
        <v>0</v>
      </c>
      <c r="M1094" s="6" t="s">
        <v>510</v>
      </c>
      <c r="N1094" s="9">
        <f>VLOOKUP(B1094,tb_januari,9,FALSE)</f>
        <v>0</v>
      </c>
      <c r="O1094" s="10" t="s">
        <v>506</v>
      </c>
      <c r="P1094" s="22" t="e">
        <f>0.67*K1221:K1279</f>
        <v>#VALUE!</v>
      </c>
      <c r="Q1094" s="20" t="s">
        <v>517</v>
      </c>
      <c r="R1094" s="20" t="s">
        <v>519</v>
      </c>
      <c r="S1094" s="20" t="s">
        <v>1778</v>
      </c>
      <c r="T1094" s="21" t="str">
        <f t="shared" ref="T1094:T1102" si="155">VLOOKUP(S1094,db_barang,2,FALSE)</f>
        <v>FLAYER DEWA 108 TULIP 8 x 16</v>
      </c>
      <c r="U1094" s="17">
        <v>1</v>
      </c>
      <c r="V1094" s="62">
        <f>$K$1094*U1094</f>
        <v>0</v>
      </c>
      <c r="W1094" s="20" t="s">
        <v>534</v>
      </c>
      <c r="X1094" s="20"/>
      <c r="Y1094" s="20" t="str">
        <f t="shared" si="139"/>
        <v>PCS</v>
      </c>
      <c r="Z1094" s="20">
        <v>36</v>
      </c>
    </row>
    <row r="1095" spans="1:26" hidden="1">
      <c r="A1095" s="4"/>
      <c r="B1095" s="4"/>
      <c r="C1095" s="5"/>
      <c r="D1095" s="6"/>
      <c r="E1095" s="6"/>
      <c r="F1095" s="6"/>
      <c r="G1095" s="6"/>
      <c r="H1095" s="6"/>
      <c r="I1095" s="6"/>
      <c r="J1095" s="6"/>
      <c r="K1095" s="8"/>
      <c r="L1095" s="8"/>
      <c r="M1095" s="6"/>
      <c r="N1095" s="9"/>
      <c r="O1095" s="10"/>
      <c r="P1095" s="22"/>
      <c r="Q1095" s="20"/>
      <c r="R1095" s="20"/>
      <c r="S1095" s="20" t="s">
        <v>611</v>
      </c>
      <c r="T1095" s="21" t="str">
        <f t="shared" si="155"/>
        <v xml:space="preserve">ONGKARA BULAT </v>
      </c>
      <c r="U1095" s="17">
        <v>1</v>
      </c>
      <c r="V1095" s="62">
        <f t="shared" ref="V1095:V1101" si="156">$K$1094*U1095</f>
        <v>0</v>
      </c>
      <c r="W1095" s="20"/>
      <c r="X1095" s="20"/>
      <c r="Y1095" s="20" t="str">
        <f t="shared" si="139"/>
        <v>PCS</v>
      </c>
    </row>
    <row r="1096" spans="1:26" hidden="1">
      <c r="A1096" s="4"/>
      <c r="B1096" s="4"/>
      <c r="C1096" s="5"/>
      <c r="D1096" s="6"/>
      <c r="E1096" s="6"/>
      <c r="F1096" s="6"/>
      <c r="G1096" s="6"/>
      <c r="H1096" s="6"/>
      <c r="I1096" s="6"/>
      <c r="J1096" s="6"/>
      <c r="K1096" s="8"/>
      <c r="L1096" s="8"/>
      <c r="M1096" s="6"/>
      <c r="N1096" s="9"/>
      <c r="O1096" s="10"/>
      <c r="P1096" s="22"/>
      <c r="Q1096" s="20"/>
      <c r="R1096" s="20"/>
      <c r="S1096" s="20" t="s">
        <v>1150</v>
      </c>
      <c r="T1096" s="21" t="str">
        <f t="shared" si="155"/>
        <v>DUPA 22 AP 3.8</v>
      </c>
      <c r="U1096" s="17">
        <v>0.81</v>
      </c>
      <c r="V1096" s="62">
        <f t="shared" si="156"/>
        <v>0</v>
      </c>
      <c r="W1096" s="20"/>
      <c r="X1096" s="20"/>
      <c r="Y1096" s="20" t="str">
        <f t="shared" si="139"/>
        <v>KG</v>
      </c>
    </row>
    <row r="1097" spans="1:26" hidden="1">
      <c r="A1097" s="4"/>
      <c r="B1097" s="4"/>
      <c r="C1097" s="5"/>
      <c r="D1097" s="6"/>
      <c r="E1097" s="6"/>
      <c r="F1097" s="6"/>
      <c r="G1097" s="6"/>
      <c r="H1097" s="6"/>
      <c r="I1097" s="6"/>
      <c r="J1097" s="6"/>
      <c r="K1097" s="8"/>
      <c r="L1097" s="8"/>
      <c r="M1097" s="6"/>
      <c r="N1097" s="9"/>
      <c r="O1097" s="10"/>
      <c r="P1097" s="22"/>
      <c r="Q1097" s="20"/>
      <c r="R1097" s="20"/>
      <c r="S1097" s="20" t="s">
        <v>613</v>
      </c>
      <c r="T1097" s="21" t="str">
        <f t="shared" si="155"/>
        <v>SABUK ONG KECIL 2,5 X 30</v>
      </c>
      <c r="U1097" s="17">
        <v>1</v>
      </c>
      <c r="V1097" s="62">
        <f t="shared" si="156"/>
        <v>0</v>
      </c>
      <c r="W1097" s="20"/>
      <c r="X1097" s="20"/>
      <c r="Y1097" s="20" t="str">
        <f t="shared" si="139"/>
        <v>PCS</v>
      </c>
    </row>
    <row r="1098" spans="1:26" hidden="1">
      <c r="A1098" s="4"/>
      <c r="B1098" s="4"/>
      <c r="C1098" s="5"/>
      <c r="D1098" s="6"/>
      <c r="E1098" s="6"/>
      <c r="F1098" s="6"/>
      <c r="G1098" s="6"/>
      <c r="H1098" s="6"/>
      <c r="I1098" s="6"/>
      <c r="J1098" s="6"/>
      <c r="K1098" s="8"/>
      <c r="L1098" s="8"/>
      <c r="M1098" s="6"/>
      <c r="N1098" s="9"/>
      <c r="O1098" s="10"/>
      <c r="P1098" s="22"/>
      <c r="Q1098" s="20"/>
      <c r="R1098" s="20"/>
      <c r="S1098" s="20" t="s">
        <v>614</v>
      </c>
      <c r="T1098" s="21" t="str">
        <f t="shared" si="155"/>
        <v>PLASTIK 16 X 35</v>
      </c>
      <c r="U1098" s="17">
        <v>1</v>
      </c>
      <c r="V1098" s="62">
        <f t="shared" si="156"/>
        <v>0</v>
      </c>
      <c r="W1098" s="20"/>
      <c r="X1098" s="20"/>
      <c r="Y1098" s="20" t="str">
        <f t="shared" si="139"/>
        <v>PCS</v>
      </c>
    </row>
    <row r="1099" spans="1:26" hidden="1">
      <c r="A1099" s="4"/>
      <c r="B1099" s="4"/>
      <c r="C1099" s="5"/>
      <c r="D1099" s="6"/>
      <c r="E1099" s="6"/>
      <c r="F1099" s="6"/>
      <c r="G1099" s="6"/>
      <c r="H1099" s="6"/>
      <c r="I1099" s="6"/>
      <c r="J1099" s="6"/>
      <c r="K1099" s="8"/>
      <c r="L1099" s="8"/>
      <c r="M1099" s="6"/>
      <c r="N1099" s="9"/>
      <c r="O1099" s="10"/>
      <c r="P1099" s="22"/>
      <c r="Q1099" s="20"/>
      <c r="R1099" s="20"/>
      <c r="S1099" s="20" t="s">
        <v>4185</v>
      </c>
      <c r="T1099" s="21" t="str">
        <f t="shared" si="155"/>
        <v>OP NON FUL AROMA EK TULIP</v>
      </c>
      <c r="U1099" s="17">
        <v>1.3899999999999999E-2</v>
      </c>
      <c r="V1099" s="62">
        <f t="shared" si="156"/>
        <v>0</v>
      </c>
      <c r="W1099" s="20"/>
      <c r="X1099" s="20"/>
      <c r="Y1099" s="20" t="str">
        <f t="shared" si="139"/>
        <v>KG</v>
      </c>
    </row>
    <row r="1100" spans="1:26" hidden="1">
      <c r="A1100" s="4"/>
      <c r="B1100" s="4"/>
      <c r="C1100" s="5"/>
      <c r="D1100" s="6"/>
      <c r="E1100" s="6"/>
      <c r="F1100" s="6"/>
      <c r="G1100" s="6"/>
      <c r="H1100" s="6"/>
      <c r="I1100" s="6"/>
      <c r="J1100" s="6"/>
      <c r="K1100" s="8"/>
      <c r="L1100" s="8"/>
      <c r="M1100" s="6"/>
      <c r="N1100" s="9"/>
      <c r="O1100" s="10"/>
      <c r="P1100" s="22"/>
      <c r="Q1100" s="20"/>
      <c r="R1100" s="20"/>
      <c r="S1100" s="20" t="s">
        <v>616</v>
      </c>
      <c r="T1100" s="21" t="str">
        <f t="shared" si="155"/>
        <v>ONGKOS CELUP GB DEWA</v>
      </c>
      <c r="U1100" s="17">
        <v>1</v>
      </c>
      <c r="V1100" s="62">
        <f t="shared" si="156"/>
        <v>0</v>
      </c>
      <c r="W1100" s="20"/>
      <c r="X1100" s="20"/>
      <c r="Y1100" s="20" t="str">
        <f t="shared" si="139"/>
        <v>PCS</v>
      </c>
    </row>
    <row r="1101" spans="1:26" hidden="1">
      <c r="A1101" s="4"/>
      <c r="B1101" s="4"/>
      <c r="C1101" s="5"/>
      <c r="D1101" s="6"/>
      <c r="E1101" s="6"/>
      <c r="F1101" s="6"/>
      <c r="G1101" s="6"/>
      <c r="H1101" s="6"/>
      <c r="I1101" s="6"/>
      <c r="J1101" s="6"/>
      <c r="K1101" s="8"/>
      <c r="L1101" s="8"/>
      <c r="M1101" s="6"/>
      <c r="N1101" s="9"/>
      <c r="O1101" s="10"/>
      <c r="P1101" s="22"/>
      <c r="Q1101" s="20"/>
      <c r="R1101" s="20"/>
      <c r="S1101" s="20" t="s">
        <v>617</v>
      </c>
      <c r="T1101" s="21" t="str">
        <f t="shared" si="155"/>
        <v>ONGKOS KEMAS GB DEWA</v>
      </c>
      <c r="U1101" s="17">
        <v>1</v>
      </c>
      <c r="V1101" s="62">
        <f t="shared" si="156"/>
        <v>0</v>
      </c>
      <c r="W1101" s="20"/>
      <c r="X1101" s="20"/>
      <c r="Y1101" s="20" t="str">
        <f t="shared" si="139"/>
        <v>PCS</v>
      </c>
    </row>
    <row r="1102" spans="1:26" hidden="1">
      <c r="A1102" s="4"/>
      <c r="B1102" s="4"/>
      <c r="C1102" s="5"/>
      <c r="D1102" s="6"/>
      <c r="E1102" s="6"/>
      <c r="F1102" s="6"/>
      <c r="G1102" s="6"/>
      <c r="H1102" s="6"/>
      <c r="I1102" s="6"/>
      <c r="J1102" s="6"/>
      <c r="K1102" s="8"/>
      <c r="L1102" s="8"/>
      <c r="M1102" s="6"/>
      <c r="N1102" s="9"/>
      <c r="O1102" s="10"/>
      <c r="P1102" s="22"/>
      <c r="Q1102" s="20"/>
      <c r="R1102" s="20"/>
      <c r="S1102" s="20" t="s">
        <v>618</v>
      </c>
      <c r="T1102" s="21" t="str">
        <f t="shared" si="155"/>
        <v>ONGKOS TIMBANG GB DEWA</v>
      </c>
      <c r="U1102" s="17">
        <v>1</v>
      </c>
      <c r="V1102" s="62">
        <f>$K$1094*U1102</f>
        <v>0</v>
      </c>
      <c r="W1102" s="20"/>
      <c r="X1102" s="20"/>
      <c r="Y1102" s="20" t="str">
        <f t="shared" si="139"/>
        <v>PCS</v>
      </c>
    </row>
    <row r="1103" spans="1:26">
      <c r="A1103" s="4">
        <v>126</v>
      </c>
      <c r="B1103" s="20" t="s">
        <v>2043</v>
      </c>
      <c r="C1103" s="5" t="s">
        <v>122</v>
      </c>
      <c r="D1103" s="6">
        <v>178</v>
      </c>
      <c r="E1103" s="6">
        <f>D1103/36</f>
        <v>4.9444444444444446</v>
      </c>
      <c r="F1103" s="6">
        <v>367</v>
      </c>
      <c r="G1103" s="6">
        <v>1</v>
      </c>
      <c r="H1103" s="6">
        <v>189</v>
      </c>
      <c r="I1103" s="6">
        <v>1</v>
      </c>
      <c r="J1103" s="6" t="s">
        <v>510</v>
      </c>
      <c r="K1103" s="15">
        <f>L1103</f>
        <v>144</v>
      </c>
      <c r="L1103" s="15">
        <f>N1103*Z1103</f>
        <v>144</v>
      </c>
      <c r="M1103" s="6" t="s">
        <v>510</v>
      </c>
      <c r="N1103" s="9">
        <f>VLOOKUP(B1103,tb_januari,9,FALSE)</f>
        <v>4</v>
      </c>
      <c r="O1103" s="10" t="s">
        <v>506</v>
      </c>
      <c r="P1103" s="22" t="e">
        <f>0.67*K1232:K1285</f>
        <v>#VALUE!</v>
      </c>
      <c r="Q1103" s="20" t="s">
        <v>517</v>
      </c>
      <c r="R1103" s="20" t="s">
        <v>519</v>
      </c>
      <c r="S1103" s="20" t="s">
        <v>4158</v>
      </c>
      <c r="T1103" s="21" t="str">
        <f t="shared" si="138"/>
        <v>OP NON FUL AROMA EK CEMPAKA</v>
      </c>
      <c r="U1103" s="17">
        <v>1.43E-2</v>
      </c>
      <c r="V1103" s="62">
        <f>$K$1103*U1103</f>
        <v>2.0592000000000001</v>
      </c>
      <c r="W1103" s="20" t="s">
        <v>535</v>
      </c>
      <c r="X1103" s="20"/>
      <c r="Y1103" s="20" t="str">
        <f t="shared" si="139"/>
        <v>KG</v>
      </c>
      <c r="Z1103" s="20">
        <v>36</v>
      </c>
    </row>
    <row r="1104" spans="1:26" hidden="1">
      <c r="A1104" s="4"/>
      <c r="B1104" s="4"/>
      <c r="C1104" s="5"/>
      <c r="D1104" s="6"/>
      <c r="E1104" s="6"/>
      <c r="F1104" s="6"/>
      <c r="G1104" s="6"/>
      <c r="H1104" s="6"/>
      <c r="I1104" s="6"/>
      <c r="J1104" s="6"/>
      <c r="K1104" s="8"/>
      <c r="L1104" s="8"/>
      <c r="M1104" s="6"/>
      <c r="N1104" s="9"/>
      <c r="O1104" s="10"/>
      <c r="P1104" s="22"/>
      <c r="Q1104" s="20"/>
      <c r="R1104" s="20"/>
      <c r="S1104" s="20" t="s">
        <v>1729</v>
      </c>
      <c r="T1104" s="21" t="str">
        <f t="shared" si="138"/>
        <v>FLAYER DEWA 108 CEMPAKA 8 x 16</v>
      </c>
      <c r="U1104" s="17">
        <v>1</v>
      </c>
      <c r="V1104" s="62">
        <f t="shared" ref="V1104:V1111" si="157">$K$1103*U1104</f>
        <v>144</v>
      </c>
      <c r="W1104" s="20"/>
      <c r="X1104" s="20"/>
      <c r="Y1104" s="20" t="str">
        <f t="shared" si="139"/>
        <v>PCS</v>
      </c>
    </row>
    <row r="1105" spans="1:26" hidden="1">
      <c r="A1105" s="4"/>
      <c r="B1105" s="4"/>
      <c r="C1105" s="5"/>
      <c r="D1105" s="6"/>
      <c r="E1105" s="6"/>
      <c r="F1105" s="6"/>
      <c r="G1105" s="6"/>
      <c r="H1105" s="6"/>
      <c r="I1105" s="6"/>
      <c r="J1105" s="6"/>
      <c r="K1105" s="8"/>
      <c r="L1105" s="8"/>
      <c r="M1105" s="6"/>
      <c r="N1105" s="9"/>
      <c r="O1105" s="10"/>
      <c r="P1105" s="22"/>
      <c r="Q1105" s="20"/>
      <c r="R1105" s="20"/>
      <c r="S1105" s="20" t="s">
        <v>611</v>
      </c>
      <c r="T1105" s="21" t="str">
        <f t="shared" si="138"/>
        <v xml:space="preserve">ONGKARA BULAT </v>
      </c>
      <c r="U1105" s="17">
        <v>1</v>
      </c>
      <c r="V1105" s="62">
        <f t="shared" si="157"/>
        <v>144</v>
      </c>
      <c r="W1105" s="20"/>
      <c r="X1105" s="20"/>
      <c r="Y1105" s="20" t="str">
        <f t="shared" si="139"/>
        <v>PCS</v>
      </c>
    </row>
    <row r="1106" spans="1:26" hidden="1">
      <c r="A1106" s="4"/>
      <c r="B1106" s="4"/>
      <c r="C1106" s="5"/>
      <c r="D1106" s="6"/>
      <c r="E1106" s="6"/>
      <c r="F1106" s="6"/>
      <c r="G1106" s="6"/>
      <c r="H1106" s="6"/>
      <c r="I1106" s="6"/>
      <c r="J1106" s="6"/>
      <c r="K1106" s="8"/>
      <c r="L1106" s="8"/>
      <c r="M1106" s="6"/>
      <c r="N1106" s="9"/>
      <c r="O1106" s="10"/>
      <c r="P1106" s="22"/>
      <c r="Q1106" s="20"/>
      <c r="R1106" s="20"/>
      <c r="S1106" s="20" t="s">
        <v>612</v>
      </c>
      <c r="T1106" s="21" t="str">
        <f t="shared" si="138"/>
        <v>DUPA 28 AP HITAM 3.5</v>
      </c>
      <c r="U1106" s="17">
        <v>0.85</v>
      </c>
      <c r="V1106" s="62">
        <f t="shared" si="157"/>
        <v>122.39999999999999</v>
      </c>
      <c r="W1106" s="20"/>
      <c r="X1106" s="20"/>
      <c r="Y1106" s="20" t="str">
        <f t="shared" si="139"/>
        <v>KG</v>
      </c>
    </row>
    <row r="1107" spans="1:26" hidden="1">
      <c r="A1107" s="4"/>
      <c r="B1107" s="4"/>
      <c r="C1107" s="5"/>
      <c r="D1107" s="6"/>
      <c r="E1107" s="6"/>
      <c r="F1107" s="6"/>
      <c r="G1107" s="6"/>
      <c r="H1107" s="6"/>
      <c r="I1107" s="6"/>
      <c r="J1107" s="6"/>
      <c r="K1107" s="8"/>
      <c r="L1107" s="8"/>
      <c r="M1107" s="6"/>
      <c r="N1107" s="9"/>
      <c r="O1107" s="10"/>
      <c r="P1107" s="22"/>
      <c r="Q1107" s="20"/>
      <c r="R1107" s="20"/>
      <c r="S1107" s="20" t="s">
        <v>613</v>
      </c>
      <c r="T1107" s="21" t="str">
        <f t="shared" si="138"/>
        <v>SABUK ONG KECIL 2,5 X 30</v>
      </c>
      <c r="U1107" s="17">
        <v>1</v>
      </c>
      <c r="V1107" s="62">
        <f t="shared" si="157"/>
        <v>144</v>
      </c>
      <c r="W1107" s="20"/>
      <c r="X1107" s="20"/>
      <c r="Y1107" s="20" t="str">
        <f t="shared" si="139"/>
        <v>PCS</v>
      </c>
    </row>
    <row r="1108" spans="1:26" hidden="1">
      <c r="A1108" s="4"/>
      <c r="B1108" s="4"/>
      <c r="C1108" s="5"/>
      <c r="D1108" s="6"/>
      <c r="E1108" s="6"/>
      <c r="F1108" s="6"/>
      <c r="G1108" s="6"/>
      <c r="H1108" s="6"/>
      <c r="I1108" s="6"/>
      <c r="J1108" s="6"/>
      <c r="K1108" s="8"/>
      <c r="L1108" s="8"/>
      <c r="M1108" s="6"/>
      <c r="N1108" s="9"/>
      <c r="O1108" s="10"/>
      <c r="P1108" s="22"/>
      <c r="Q1108" s="20"/>
      <c r="R1108" s="20"/>
      <c r="S1108" s="20" t="s">
        <v>614</v>
      </c>
      <c r="T1108" s="21" t="str">
        <f t="shared" si="138"/>
        <v>PLASTIK 16 X 35</v>
      </c>
      <c r="U1108" s="17">
        <v>1</v>
      </c>
      <c r="V1108" s="62">
        <f t="shared" si="157"/>
        <v>144</v>
      </c>
      <c r="W1108" s="20"/>
      <c r="X1108" s="20"/>
      <c r="Y1108" s="20" t="str">
        <f t="shared" si="139"/>
        <v>PCS</v>
      </c>
    </row>
    <row r="1109" spans="1:26" hidden="1">
      <c r="A1109" s="4"/>
      <c r="B1109" s="4"/>
      <c r="C1109" s="5"/>
      <c r="D1109" s="6"/>
      <c r="E1109" s="6"/>
      <c r="F1109" s="6"/>
      <c r="G1109" s="6"/>
      <c r="H1109" s="6"/>
      <c r="I1109" s="6"/>
      <c r="J1109" s="6"/>
      <c r="K1109" s="8"/>
      <c r="L1109" s="8"/>
      <c r="M1109" s="6"/>
      <c r="N1109" s="9"/>
      <c r="O1109" s="10"/>
      <c r="P1109" s="22"/>
      <c r="Q1109" s="20"/>
      <c r="R1109" s="20"/>
      <c r="S1109" s="20" t="s">
        <v>616</v>
      </c>
      <c r="T1109" s="21" t="str">
        <f t="shared" si="138"/>
        <v>ONGKOS CELUP GB DEWA</v>
      </c>
      <c r="U1109" s="17">
        <v>1</v>
      </c>
      <c r="V1109" s="62">
        <f t="shared" si="157"/>
        <v>144</v>
      </c>
      <c r="W1109" s="20"/>
      <c r="X1109" s="20"/>
      <c r="Y1109" s="20" t="str">
        <f t="shared" si="139"/>
        <v>PCS</v>
      </c>
    </row>
    <row r="1110" spans="1:26" hidden="1">
      <c r="A1110" s="4"/>
      <c r="B1110" s="4"/>
      <c r="C1110" s="5"/>
      <c r="D1110" s="6"/>
      <c r="E1110" s="6"/>
      <c r="F1110" s="6"/>
      <c r="G1110" s="6"/>
      <c r="H1110" s="6"/>
      <c r="I1110" s="6"/>
      <c r="J1110" s="6"/>
      <c r="K1110" s="8"/>
      <c r="L1110" s="8"/>
      <c r="M1110" s="6"/>
      <c r="N1110" s="9"/>
      <c r="O1110" s="10"/>
      <c r="P1110" s="22"/>
      <c r="Q1110" s="20"/>
      <c r="R1110" s="20"/>
      <c r="S1110" s="20" t="s">
        <v>617</v>
      </c>
      <c r="T1110" s="21" t="str">
        <f t="shared" si="138"/>
        <v>ONGKOS KEMAS GB DEWA</v>
      </c>
      <c r="U1110" s="17">
        <v>1</v>
      </c>
      <c r="V1110" s="62">
        <f t="shared" si="157"/>
        <v>144</v>
      </c>
      <c r="W1110" s="20"/>
      <c r="X1110" s="20"/>
      <c r="Y1110" s="20" t="str">
        <f t="shared" si="139"/>
        <v>PCS</v>
      </c>
    </row>
    <row r="1111" spans="1:26" hidden="1">
      <c r="A1111" s="4"/>
      <c r="B1111" s="4"/>
      <c r="C1111" s="5"/>
      <c r="D1111" s="6"/>
      <c r="E1111" s="6"/>
      <c r="F1111" s="6"/>
      <c r="G1111" s="6"/>
      <c r="H1111" s="6"/>
      <c r="I1111" s="6"/>
      <c r="J1111" s="6"/>
      <c r="K1111" s="8"/>
      <c r="L1111" s="8"/>
      <c r="M1111" s="6"/>
      <c r="N1111" s="9"/>
      <c r="O1111" s="10"/>
      <c r="P1111" s="22"/>
      <c r="Q1111" s="20"/>
      <c r="R1111" s="20"/>
      <c r="S1111" s="20" t="s">
        <v>618</v>
      </c>
      <c r="T1111" s="21" t="str">
        <f t="shared" si="138"/>
        <v>ONGKOS TIMBANG GB DEWA</v>
      </c>
      <c r="U1111" s="17">
        <v>1</v>
      </c>
      <c r="V1111" s="62">
        <f t="shared" si="157"/>
        <v>144</v>
      </c>
      <c r="W1111" s="20"/>
      <c r="X1111" s="20"/>
      <c r="Y1111" s="20" t="str">
        <f t="shared" si="139"/>
        <v>PCS</v>
      </c>
    </row>
    <row r="1112" spans="1:26">
      <c r="A1112" s="4">
        <v>127</v>
      </c>
      <c r="B1112" s="20" t="s">
        <v>2044</v>
      </c>
      <c r="C1112" s="5" t="s">
        <v>123</v>
      </c>
      <c r="D1112" s="6"/>
      <c r="E1112" s="6">
        <f>D1112/36</f>
        <v>0</v>
      </c>
      <c r="F1112" s="6">
        <v>45</v>
      </c>
      <c r="G1112" s="6">
        <v>1</v>
      </c>
      <c r="H1112" s="6"/>
      <c r="I1112" s="6"/>
      <c r="J1112" s="6" t="s">
        <v>510</v>
      </c>
      <c r="K1112" s="15">
        <f>L1112</f>
        <v>0</v>
      </c>
      <c r="L1112" s="15">
        <f>N1112*Z1112</f>
        <v>0</v>
      </c>
      <c r="M1112" s="6" t="s">
        <v>510</v>
      </c>
      <c r="N1112" s="9">
        <f>VLOOKUP(B1112,tb_januari,9,FALSE)</f>
        <v>0</v>
      </c>
      <c r="O1112" s="10" t="s">
        <v>506</v>
      </c>
      <c r="P1112" s="20"/>
      <c r="Q1112" s="20"/>
      <c r="R1112" s="20"/>
      <c r="S1112" s="1" t="s">
        <v>1729</v>
      </c>
      <c r="T1112" s="21" t="str">
        <f t="shared" si="138"/>
        <v>FLAYER DEWA 108 CEMPAKA 8 x 16</v>
      </c>
      <c r="U1112" s="17">
        <v>1</v>
      </c>
      <c r="V1112" s="62">
        <f>$K$1112*U1112</f>
        <v>0</v>
      </c>
      <c r="W1112" s="20"/>
      <c r="X1112" s="20"/>
      <c r="Y1112" s="20" t="str">
        <f t="shared" si="139"/>
        <v>PCS</v>
      </c>
      <c r="Z1112" s="20">
        <v>36</v>
      </c>
    </row>
    <row r="1113" spans="1:26" hidden="1">
      <c r="A1113" s="4"/>
      <c r="B1113" s="20"/>
      <c r="C1113" s="5"/>
      <c r="D1113" s="6"/>
      <c r="E1113" s="6"/>
      <c r="F1113" s="6"/>
      <c r="G1113" s="6"/>
      <c r="H1113" s="6"/>
      <c r="I1113" s="6"/>
      <c r="J1113" s="6"/>
      <c r="K1113" s="8"/>
      <c r="L1113" s="8"/>
      <c r="M1113" s="6"/>
      <c r="N1113" s="9"/>
      <c r="O1113" s="10"/>
      <c r="P1113" s="20"/>
      <c r="Q1113" s="20"/>
      <c r="R1113" s="20"/>
      <c r="S1113" s="1" t="s">
        <v>611</v>
      </c>
      <c r="T1113" s="21" t="str">
        <f t="shared" si="138"/>
        <v xml:space="preserve">ONGKARA BULAT </v>
      </c>
      <c r="U1113" s="17">
        <v>1</v>
      </c>
      <c r="V1113" s="62">
        <f t="shared" ref="V1113:V1120" si="158">$K$1112*U1113</f>
        <v>0</v>
      </c>
      <c r="W1113" s="20"/>
      <c r="X1113" s="20"/>
      <c r="Y1113" s="20" t="str">
        <f t="shared" si="139"/>
        <v>PCS</v>
      </c>
    </row>
    <row r="1114" spans="1:26" hidden="1">
      <c r="A1114" s="4"/>
      <c r="B1114" s="20"/>
      <c r="C1114" s="5"/>
      <c r="D1114" s="6"/>
      <c r="E1114" s="6"/>
      <c r="F1114" s="6"/>
      <c r="G1114" s="6"/>
      <c r="H1114" s="6"/>
      <c r="I1114" s="6"/>
      <c r="J1114" s="6"/>
      <c r="K1114" s="8"/>
      <c r="L1114" s="8"/>
      <c r="M1114" s="6"/>
      <c r="N1114" s="9"/>
      <c r="O1114" s="10"/>
      <c r="P1114" s="20"/>
      <c r="Q1114" s="20"/>
      <c r="R1114" s="20"/>
      <c r="S1114" s="1" t="s">
        <v>1274</v>
      </c>
      <c r="T1114" s="21" t="str">
        <f t="shared" si="138"/>
        <v>DUPA 28 AP KUNING 3.5</v>
      </c>
      <c r="U1114" s="17">
        <v>0.85</v>
      </c>
      <c r="V1114" s="62">
        <f>$K$1112*U1114</f>
        <v>0</v>
      </c>
      <c r="W1114" s="20"/>
      <c r="X1114" s="20"/>
      <c r="Y1114" s="20" t="str">
        <f t="shared" si="139"/>
        <v>KG</v>
      </c>
    </row>
    <row r="1115" spans="1:26" hidden="1">
      <c r="A1115" s="4"/>
      <c r="B1115" s="20"/>
      <c r="C1115" s="5"/>
      <c r="D1115" s="6"/>
      <c r="E1115" s="6"/>
      <c r="F1115" s="6"/>
      <c r="G1115" s="6"/>
      <c r="H1115" s="6"/>
      <c r="I1115" s="6"/>
      <c r="J1115" s="6"/>
      <c r="K1115" s="8"/>
      <c r="L1115" s="8"/>
      <c r="M1115" s="6"/>
      <c r="N1115" s="9"/>
      <c r="O1115" s="10"/>
      <c r="P1115" s="20"/>
      <c r="Q1115" s="20"/>
      <c r="R1115" s="20"/>
      <c r="S1115" s="1" t="s">
        <v>613</v>
      </c>
      <c r="T1115" s="21" t="str">
        <f t="shared" si="138"/>
        <v>SABUK ONG KECIL 2,5 X 30</v>
      </c>
      <c r="U1115" s="17">
        <v>1</v>
      </c>
      <c r="V1115" s="62">
        <f t="shared" si="158"/>
        <v>0</v>
      </c>
      <c r="W1115" s="20"/>
      <c r="X1115" s="20"/>
      <c r="Y1115" s="20" t="str">
        <f t="shared" si="139"/>
        <v>PCS</v>
      </c>
    </row>
    <row r="1116" spans="1:26" hidden="1">
      <c r="A1116" s="4"/>
      <c r="B1116" s="20"/>
      <c r="C1116" s="5"/>
      <c r="D1116" s="6"/>
      <c r="E1116" s="6"/>
      <c r="F1116" s="6"/>
      <c r="G1116" s="6"/>
      <c r="H1116" s="6"/>
      <c r="I1116" s="6"/>
      <c r="J1116" s="6"/>
      <c r="K1116" s="8"/>
      <c r="L1116" s="8"/>
      <c r="M1116" s="6"/>
      <c r="N1116" s="9"/>
      <c r="O1116" s="10"/>
      <c r="P1116" s="20"/>
      <c r="Q1116" s="20"/>
      <c r="R1116" s="20"/>
      <c r="S1116" s="1" t="s">
        <v>614</v>
      </c>
      <c r="T1116" s="21" t="str">
        <f t="shared" si="138"/>
        <v>PLASTIK 16 X 35</v>
      </c>
      <c r="U1116" s="17">
        <v>1</v>
      </c>
      <c r="V1116" s="62">
        <f t="shared" si="158"/>
        <v>0</v>
      </c>
      <c r="W1116" s="20"/>
      <c r="X1116" s="20"/>
      <c r="Y1116" s="20" t="str">
        <f t="shared" si="139"/>
        <v>PCS</v>
      </c>
    </row>
    <row r="1117" spans="1:26" hidden="1">
      <c r="A1117" s="4"/>
      <c r="B1117" s="20"/>
      <c r="C1117" s="5"/>
      <c r="D1117" s="6"/>
      <c r="E1117" s="6"/>
      <c r="F1117" s="6"/>
      <c r="G1117" s="6"/>
      <c r="H1117" s="6"/>
      <c r="I1117" s="6"/>
      <c r="J1117" s="6"/>
      <c r="K1117" s="8"/>
      <c r="L1117" s="8"/>
      <c r="M1117" s="6"/>
      <c r="N1117" s="9"/>
      <c r="O1117" s="10"/>
      <c r="P1117" s="20"/>
      <c r="Q1117" s="20"/>
      <c r="R1117" s="20"/>
      <c r="S1117" s="1" t="s">
        <v>4158</v>
      </c>
      <c r="T1117" s="21" t="str">
        <f t="shared" si="138"/>
        <v>OP NON FUL AROMA EK CEMPAKA</v>
      </c>
      <c r="U1117" s="17">
        <v>1.43E-2</v>
      </c>
      <c r="V1117" s="62">
        <f t="shared" si="158"/>
        <v>0</v>
      </c>
      <c r="W1117" s="20"/>
      <c r="X1117" s="20"/>
      <c r="Y1117" s="20" t="str">
        <f t="shared" si="139"/>
        <v>KG</v>
      </c>
    </row>
    <row r="1118" spans="1:26" hidden="1">
      <c r="A1118" s="4"/>
      <c r="B1118" s="20"/>
      <c r="C1118" s="5"/>
      <c r="D1118" s="6"/>
      <c r="E1118" s="6"/>
      <c r="F1118" s="6"/>
      <c r="G1118" s="6"/>
      <c r="H1118" s="6"/>
      <c r="I1118" s="6"/>
      <c r="J1118" s="6"/>
      <c r="K1118" s="8"/>
      <c r="L1118" s="8"/>
      <c r="M1118" s="6"/>
      <c r="N1118" s="9"/>
      <c r="O1118" s="10"/>
      <c r="P1118" s="20"/>
      <c r="Q1118" s="20"/>
      <c r="R1118" s="20"/>
      <c r="S1118" s="1" t="s">
        <v>616</v>
      </c>
      <c r="T1118" s="21" t="str">
        <f t="shared" si="138"/>
        <v>ONGKOS CELUP GB DEWA</v>
      </c>
      <c r="U1118" s="17">
        <v>1</v>
      </c>
      <c r="V1118" s="62">
        <f t="shared" si="158"/>
        <v>0</v>
      </c>
      <c r="W1118" s="20"/>
      <c r="X1118" s="20"/>
      <c r="Y1118" s="20" t="str">
        <f t="shared" si="139"/>
        <v>PCS</v>
      </c>
    </row>
    <row r="1119" spans="1:26" hidden="1">
      <c r="A1119" s="4"/>
      <c r="B1119" s="20"/>
      <c r="C1119" s="5"/>
      <c r="D1119" s="6"/>
      <c r="E1119" s="6"/>
      <c r="F1119" s="6"/>
      <c r="G1119" s="6"/>
      <c r="H1119" s="6"/>
      <c r="I1119" s="6"/>
      <c r="J1119" s="6"/>
      <c r="K1119" s="8"/>
      <c r="L1119" s="8"/>
      <c r="M1119" s="6"/>
      <c r="N1119" s="9"/>
      <c r="O1119" s="10"/>
      <c r="P1119" s="20"/>
      <c r="Q1119" s="20"/>
      <c r="R1119" s="20"/>
      <c r="S1119" s="1" t="s">
        <v>617</v>
      </c>
      <c r="T1119" s="21" t="str">
        <f t="shared" si="138"/>
        <v>ONGKOS KEMAS GB DEWA</v>
      </c>
      <c r="U1119" s="17">
        <v>1</v>
      </c>
      <c r="V1119" s="62">
        <f t="shared" si="158"/>
        <v>0</v>
      </c>
      <c r="W1119" s="20"/>
      <c r="X1119" s="20"/>
      <c r="Y1119" s="20" t="str">
        <f t="shared" si="139"/>
        <v>PCS</v>
      </c>
    </row>
    <row r="1120" spans="1:26" hidden="1">
      <c r="A1120" s="4"/>
      <c r="B1120" s="20"/>
      <c r="C1120" s="5"/>
      <c r="D1120" s="6"/>
      <c r="E1120" s="6"/>
      <c r="F1120" s="6"/>
      <c r="G1120" s="6"/>
      <c r="H1120" s="6"/>
      <c r="I1120" s="6"/>
      <c r="J1120" s="6"/>
      <c r="K1120" s="8"/>
      <c r="L1120" s="8"/>
      <c r="M1120" s="6"/>
      <c r="N1120" s="9"/>
      <c r="O1120" s="10"/>
      <c r="P1120" s="20"/>
      <c r="Q1120" s="20"/>
      <c r="R1120" s="20"/>
      <c r="S1120" s="1" t="s">
        <v>618</v>
      </c>
      <c r="T1120" s="21" t="str">
        <f t="shared" si="138"/>
        <v>ONGKOS TIMBANG GB DEWA</v>
      </c>
      <c r="U1120" s="17">
        <v>1</v>
      </c>
      <c r="V1120" s="62">
        <f t="shared" si="158"/>
        <v>0</v>
      </c>
      <c r="W1120" s="20"/>
      <c r="X1120" s="20"/>
      <c r="Y1120" s="20" t="str">
        <f t="shared" si="139"/>
        <v>PCS</v>
      </c>
    </row>
    <row r="1121" spans="1:26">
      <c r="A1121" s="4">
        <v>128</v>
      </c>
      <c r="B1121" s="20" t="s">
        <v>2045</v>
      </c>
      <c r="C1121" s="5" t="s">
        <v>124</v>
      </c>
      <c r="D1121" s="6">
        <v>17</v>
      </c>
      <c r="E1121" s="6">
        <f>D1121/36</f>
        <v>0.47222222222222221</v>
      </c>
      <c r="F1121" s="6">
        <v>10</v>
      </c>
      <c r="G1121" s="6">
        <v>1</v>
      </c>
      <c r="H1121" s="6">
        <v>38</v>
      </c>
      <c r="I1121" s="6">
        <v>1</v>
      </c>
      <c r="J1121" s="6" t="s">
        <v>510</v>
      </c>
      <c r="K1121" s="15">
        <f>L1121</f>
        <v>0</v>
      </c>
      <c r="L1121" s="15">
        <f>N1121*Z1121</f>
        <v>0</v>
      </c>
      <c r="M1121" s="6" t="s">
        <v>510</v>
      </c>
      <c r="N1121" s="9">
        <f>VLOOKUP(B1121,tb_januari,9,FALSE)</f>
        <v>0</v>
      </c>
      <c r="O1121" s="10" t="s">
        <v>506</v>
      </c>
      <c r="P1121" s="23" t="e">
        <f>0.85*K1252:K1375</f>
        <v>#VALUE!</v>
      </c>
      <c r="Q1121" s="20" t="s">
        <v>545</v>
      </c>
      <c r="R1121" s="20" t="s">
        <v>519</v>
      </c>
      <c r="S1121" s="1" t="s">
        <v>1729</v>
      </c>
      <c r="T1121" s="21" t="str">
        <f t="shared" si="138"/>
        <v>FLAYER DEWA 108 CEMPAKA 8 x 16</v>
      </c>
      <c r="U1121" s="17">
        <v>1</v>
      </c>
      <c r="V1121" s="62">
        <f>$K$1121*U1121</f>
        <v>0</v>
      </c>
      <c r="W1121" s="20"/>
      <c r="X1121" s="20"/>
      <c r="Y1121" s="20" t="str">
        <f t="shared" si="139"/>
        <v>PCS</v>
      </c>
      <c r="Z1121" s="20">
        <v>36</v>
      </c>
    </row>
    <row r="1122" spans="1:26" hidden="1">
      <c r="A1122" s="4"/>
      <c r="B1122" s="20"/>
      <c r="C1122" s="5"/>
      <c r="D1122" s="6"/>
      <c r="E1122" s="6"/>
      <c r="F1122" s="6"/>
      <c r="G1122" s="6"/>
      <c r="H1122" s="6"/>
      <c r="I1122" s="6"/>
      <c r="J1122" s="6"/>
      <c r="K1122" s="8"/>
      <c r="L1122" s="8"/>
      <c r="M1122" s="6"/>
      <c r="N1122" s="9"/>
      <c r="O1122" s="10"/>
      <c r="P1122" s="23"/>
      <c r="Q1122" s="20"/>
      <c r="R1122" s="20"/>
      <c r="S1122" s="1" t="s">
        <v>611</v>
      </c>
      <c r="T1122" s="21" t="str">
        <f t="shared" si="138"/>
        <v xml:space="preserve">ONGKARA BULAT </v>
      </c>
      <c r="U1122" s="17">
        <v>1</v>
      </c>
      <c r="V1122" s="62">
        <f t="shared" ref="V1122:V1129" si="159">$K$1121*U1122</f>
        <v>0</v>
      </c>
      <c r="W1122" s="20"/>
      <c r="X1122" s="20"/>
      <c r="Y1122" s="20" t="str">
        <f t="shared" si="139"/>
        <v>PCS</v>
      </c>
    </row>
    <row r="1123" spans="1:26" hidden="1">
      <c r="A1123" s="4"/>
      <c r="B1123" s="20"/>
      <c r="C1123" s="5"/>
      <c r="D1123" s="6"/>
      <c r="E1123" s="6"/>
      <c r="F1123" s="6"/>
      <c r="G1123" s="6"/>
      <c r="H1123" s="6"/>
      <c r="I1123" s="6"/>
      <c r="J1123" s="6"/>
      <c r="K1123" s="8"/>
      <c r="L1123" s="8"/>
      <c r="M1123" s="6"/>
      <c r="N1123" s="9"/>
      <c r="O1123" s="10"/>
      <c r="P1123" s="23"/>
      <c r="Q1123" s="20"/>
      <c r="R1123" s="20"/>
      <c r="S1123" s="1" t="s">
        <v>1278</v>
      </c>
      <c r="T1123" s="21" t="str">
        <f t="shared" si="138"/>
        <v>DUPA 28 AP MERAH 3.5</v>
      </c>
      <c r="U1123" s="17">
        <v>0.85</v>
      </c>
      <c r="V1123" s="62">
        <f t="shared" si="159"/>
        <v>0</v>
      </c>
      <c r="W1123" s="20"/>
      <c r="X1123" s="20"/>
      <c r="Y1123" s="20" t="str">
        <f t="shared" si="139"/>
        <v>KG</v>
      </c>
    </row>
    <row r="1124" spans="1:26" hidden="1">
      <c r="A1124" s="4"/>
      <c r="B1124" s="20"/>
      <c r="C1124" s="5"/>
      <c r="D1124" s="6"/>
      <c r="E1124" s="6"/>
      <c r="F1124" s="6"/>
      <c r="G1124" s="6"/>
      <c r="H1124" s="6"/>
      <c r="I1124" s="6"/>
      <c r="J1124" s="6"/>
      <c r="K1124" s="8"/>
      <c r="L1124" s="8"/>
      <c r="M1124" s="6"/>
      <c r="N1124" s="9"/>
      <c r="O1124" s="10"/>
      <c r="P1124" s="23"/>
      <c r="Q1124" s="20"/>
      <c r="R1124" s="20"/>
      <c r="S1124" s="1" t="s">
        <v>613</v>
      </c>
      <c r="T1124" s="21" t="str">
        <f t="shared" si="138"/>
        <v>SABUK ONG KECIL 2,5 X 30</v>
      </c>
      <c r="U1124" s="17">
        <v>1</v>
      </c>
      <c r="V1124" s="62">
        <f t="shared" si="159"/>
        <v>0</v>
      </c>
      <c r="W1124" s="20"/>
      <c r="X1124" s="20"/>
      <c r="Y1124" s="20" t="str">
        <f t="shared" si="139"/>
        <v>PCS</v>
      </c>
    </row>
    <row r="1125" spans="1:26" hidden="1">
      <c r="A1125" s="4"/>
      <c r="B1125" s="20"/>
      <c r="C1125" s="5"/>
      <c r="D1125" s="6"/>
      <c r="E1125" s="6"/>
      <c r="F1125" s="6"/>
      <c r="G1125" s="6"/>
      <c r="H1125" s="6"/>
      <c r="I1125" s="6"/>
      <c r="J1125" s="6"/>
      <c r="K1125" s="8"/>
      <c r="L1125" s="8"/>
      <c r="M1125" s="6"/>
      <c r="N1125" s="9"/>
      <c r="O1125" s="10"/>
      <c r="P1125" s="23"/>
      <c r="Q1125" s="20"/>
      <c r="R1125" s="20"/>
      <c r="S1125" s="1" t="s">
        <v>614</v>
      </c>
      <c r="T1125" s="21" t="str">
        <f t="shared" si="138"/>
        <v>PLASTIK 16 X 35</v>
      </c>
      <c r="U1125" s="17">
        <v>1</v>
      </c>
      <c r="V1125" s="62">
        <f t="shared" si="159"/>
        <v>0</v>
      </c>
      <c r="W1125" s="20"/>
      <c r="X1125" s="20"/>
      <c r="Y1125" s="20" t="str">
        <f t="shared" si="139"/>
        <v>PCS</v>
      </c>
    </row>
    <row r="1126" spans="1:26" hidden="1">
      <c r="A1126" s="4"/>
      <c r="B1126" s="20"/>
      <c r="C1126" s="5"/>
      <c r="D1126" s="6"/>
      <c r="E1126" s="6"/>
      <c r="F1126" s="6"/>
      <c r="G1126" s="6"/>
      <c r="H1126" s="6"/>
      <c r="I1126" s="6"/>
      <c r="J1126" s="6"/>
      <c r="K1126" s="8"/>
      <c r="L1126" s="8"/>
      <c r="M1126" s="6"/>
      <c r="N1126" s="9"/>
      <c r="O1126" s="10"/>
      <c r="P1126" s="23"/>
      <c r="Q1126" s="20"/>
      <c r="R1126" s="20"/>
      <c r="S1126" s="1" t="s">
        <v>4158</v>
      </c>
      <c r="T1126" s="21" t="str">
        <f t="shared" si="138"/>
        <v>OP NON FUL AROMA EK CEMPAKA</v>
      </c>
      <c r="U1126" s="17">
        <v>1.43E-2</v>
      </c>
      <c r="V1126" s="62">
        <f t="shared" si="159"/>
        <v>0</v>
      </c>
      <c r="W1126" s="20"/>
      <c r="X1126" s="20"/>
      <c r="Y1126" s="20" t="str">
        <f t="shared" si="139"/>
        <v>KG</v>
      </c>
    </row>
    <row r="1127" spans="1:26" hidden="1">
      <c r="A1127" s="4"/>
      <c r="B1127" s="20"/>
      <c r="C1127" s="5"/>
      <c r="D1127" s="6"/>
      <c r="E1127" s="6"/>
      <c r="F1127" s="6"/>
      <c r="G1127" s="6"/>
      <c r="H1127" s="6"/>
      <c r="I1127" s="6"/>
      <c r="J1127" s="6"/>
      <c r="K1127" s="8"/>
      <c r="L1127" s="8"/>
      <c r="M1127" s="6"/>
      <c r="N1127" s="9"/>
      <c r="O1127" s="10"/>
      <c r="P1127" s="23"/>
      <c r="Q1127" s="20"/>
      <c r="R1127" s="20"/>
      <c r="S1127" s="1" t="s">
        <v>616</v>
      </c>
      <c r="T1127" s="21" t="str">
        <f t="shared" si="138"/>
        <v>ONGKOS CELUP GB DEWA</v>
      </c>
      <c r="U1127" s="17">
        <v>1</v>
      </c>
      <c r="V1127" s="62">
        <f t="shared" si="159"/>
        <v>0</v>
      </c>
      <c r="W1127" s="20"/>
      <c r="X1127" s="20"/>
      <c r="Y1127" s="20" t="str">
        <f t="shared" si="139"/>
        <v>PCS</v>
      </c>
    </row>
    <row r="1128" spans="1:26" hidden="1">
      <c r="A1128" s="4"/>
      <c r="B1128" s="20"/>
      <c r="C1128" s="5"/>
      <c r="D1128" s="6"/>
      <c r="E1128" s="6"/>
      <c r="F1128" s="6"/>
      <c r="G1128" s="6"/>
      <c r="H1128" s="6"/>
      <c r="I1128" s="6"/>
      <c r="J1128" s="6"/>
      <c r="K1128" s="8"/>
      <c r="L1128" s="8"/>
      <c r="M1128" s="6"/>
      <c r="N1128" s="9"/>
      <c r="O1128" s="10"/>
      <c r="P1128" s="23"/>
      <c r="Q1128" s="20"/>
      <c r="R1128" s="20"/>
      <c r="S1128" s="1" t="s">
        <v>617</v>
      </c>
      <c r="T1128" s="21" t="str">
        <f t="shared" si="138"/>
        <v>ONGKOS KEMAS GB DEWA</v>
      </c>
      <c r="U1128" s="17">
        <v>1</v>
      </c>
      <c r="V1128" s="62">
        <f t="shared" si="159"/>
        <v>0</v>
      </c>
      <c r="W1128" s="20"/>
      <c r="X1128" s="20"/>
      <c r="Y1128" s="20" t="str">
        <f t="shared" si="139"/>
        <v>PCS</v>
      </c>
    </row>
    <row r="1129" spans="1:26" hidden="1">
      <c r="A1129" s="4"/>
      <c r="B1129" s="20"/>
      <c r="C1129" s="5"/>
      <c r="D1129" s="6"/>
      <c r="E1129" s="6"/>
      <c r="F1129" s="6"/>
      <c r="G1129" s="6"/>
      <c r="H1129" s="6"/>
      <c r="I1129" s="6"/>
      <c r="J1129" s="6"/>
      <c r="K1129" s="8"/>
      <c r="L1129" s="8"/>
      <c r="M1129" s="6"/>
      <c r="N1129" s="9"/>
      <c r="O1129" s="10"/>
      <c r="P1129" s="23"/>
      <c r="Q1129" s="20"/>
      <c r="R1129" s="20"/>
      <c r="S1129" s="1" t="s">
        <v>618</v>
      </c>
      <c r="T1129" s="21" t="str">
        <f t="shared" si="138"/>
        <v>ONGKOS TIMBANG GB DEWA</v>
      </c>
      <c r="U1129" s="17">
        <v>1</v>
      </c>
      <c r="V1129" s="62">
        <f t="shared" si="159"/>
        <v>0</v>
      </c>
      <c r="W1129" s="20"/>
      <c r="X1129" s="20"/>
      <c r="Y1129" s="20" t="str">
        <f t="shared" si="139"/>
        <v>PCS</v>
      </c>
    </row>
    <row r="1130" spans="1:26">
      <c r="A1130" s="4">
        <v>129</v>
      </c>
      <c r="B1130" s="20" t="s">
        <v>2046</v>
      </c>
      <c r="C1130" s="5" t="s">
        <v>125</v>
      </c>
      <c r="D1130" s="6">
        <v>137</v>
      </c>
      <c r="E1130" s="6">
        <f>D1130/36</f>
        <v>3.8055555555555554</v>
      </c>
      <c r="F1130" s="6">
        <v>69</v>
      </c>
      <c r="G1130" s="6">
        <v>1</v>
      </c>
      <c r="H1130" s="6">
        <v>108</v>
      </c>
      <c r="I1130" s="6">
        <v>1</v>
      </c>
      <c r="J1130" s="6" t="s">
        <v>510</v>
      </c>
      <c r="K1130" s="15">
        <f>L1130</f>
        <v>108</v>
      </c>
      <c r="L1130" s="15">
        <f>N1130*Z1130</f>
        <v>108</v>
      </c>
      <c r="M1130" s="6" t="s">
        <v>510</v>
      </c>
      <c r="N1130" s="9">
        <f>VLOOKUP(B1130,tb_januari,9,FALSE)</f>
        <v>3</v>
      </c>
      <c r="O1130" s="10" t="s">
        <v>506</v>
      </c>
      <c r="P1130" s="23" t="e">
        <f>0.85*K1261:K1381</f>
        <v>#VALUE!</v>
      </c>
      <c r="Q1130" s="20"/>
      <c r="R1130" s="20"/>
      <c r="S1130" s="20" t="s">
        <v>1261</v>
      </c>
      <c r="T1130" s="21" t="str">
        <f t="shared" si="138"/>
        <v>DUPA 28 AP 3.8</v>
      </c>
      <c r="U1130" s="17">
        <v>0.85</v>
      </c>
      <c r="V1130" s="62">
        <f>$K$1130*U1130</f>
        <v>91.8</v>
      </c>
      <c r="W1130" s="20"/>
      <c r="X1130" s="20"/>
      <c r="Y1130" s="20" t="str">
        <f t="shared" si="139"/>
        <v>KG</v>
      </c>
      <c r="Z1130" s="20">
        <v>36</v>
      </c>
    </row>
    <row r="1131" spans="1:26" hidden="1">
      <c r="A1131" s="4"/>
      <c r="B1131" s="4"/>
      <c r="C1131" s="5"/>
      <c r="D1131" s="6"/>
      <c r="E1131" s="6"/>
      <c r="F1131" s="6"/>
      <c r="G1131" s="6"/>
      <c r="H1131" s="6"/>
      <c r="I1131" s="6"/>
      <c r="J1131" s="6"/>
      <c r="K1131" s="8"/>
      <c r="L1131" s="8"/>
      <c r="M1131" s="6"/>
      <c r="N1131" s="9"/>
      <c r="O1131" s="10"/>
      <c r="P1131" s="23"/>
      <c r="Q1131" s="20"/>
      <c r="R1131" s="20"/>
      <c r="S1131" s="20" t="s">
        <v>1729</v>
      </c>
      <c r="T1131" s="21" t="str">
        <f t="shared" si="138"/>
        <v>FLAYER DEWA 108 CEMPAKA 8 x 16</v>
      </c>
      <c r="U1131" s="17">
        <v>1</v>
      </c>
      <c r="V1131" s="62">
        <f t="shared" ref="V1131:V1138" si="160">$K$1130*U1131</f>
        <v>108</v>
      </c>
      <c r="W1131" s="20"/>
      <c r="X1131" s="20"/>
      <c r="Y1131" s="20" t="str">
        <f t="shared" si="139"/>
        <v>PCS</v>
      </c>
    </row>
    <row r="1132" spans="1:26" hidden="1">
      <c r="A1132" s="4"/>
      <c r="B1132" s="4"/>
      <c r="C1132" s="5"/>
      <c r="D1132" s="6"/>
      <c r="E1132" s="6"/>
      <c r="F1132" s="6"/>
      <c r="G1132" s="6"/>
      <c r="H1132" s="6"/>
      <c r="I1132" s="6"/>
      <c r="J1132" s="6"/>
      <c r="K1132" s="8"/>
      <c r="L1132" s="8"/>
      <c r="M1132" s="6"/>
      <c r="N1132" s="9"/>
      <c r="O1132" s="10"/>
      <c r="P1132" s="23"/>
      <c r="Q1132" s="20"/>
      <c r="R1132" s="20"/>
      <c r="S1132" s="20" t="s">
        <v>611</v>
      </c>
      <c r="T1132" s="21" t="str">
        <f t="shared" si="138"/>
        <v xml:space="preserve">ONGKARA BULAT </v>
      </c>
      <c r="U1132" s="17">
        <v>1</v>
      </c>
      <c r="V1132" s="62">
        <f t="shared" si="160"/>
        <v>108</v>
      </c>
      <c r="W1132" s="20"/>
      <c r="X1132" s="20"/>
      <c r="Y1132" s="20" t="str">
        <f t="shared" si="139"/>
        <v>PCS</v>
      </c>
    </row>
    <row r="1133" spans="1:26" hidden="1">
      <c r="A1133" s="4"/>
      <c r="B1133" s="4"/>
      <c r="C1133" s="5"/>
      <c r="D1133" s="6"/>
      <c r="E1133" s="6"/>
      <c r="F1133" s="6"/>
      <c r="G1133" s="6"/>
      <c r="H1133" s="6"/>
      <c r="I1133" s="6"/>
      <c r="J1133" s="6"/>
      <c r="K1133" s="8"/>
      <c r="L1133" s="8"/>
      <c r="M1133" s="6"/>
      <c r="N1133" s="9"/>
      <c r="O1133" s="10"/>
      <c r="P1133" s="23"/>
      <c r="Q1133" s="20"/>
      <c r="R1133" s="20"/>
      <c r="S1133" s="20" t="s">
        <v>613</v>
      </c>
      <c r="T1133" s="21" t="str">
        <f t="shared" si="138"/>
        <v>SABUK ONG KECIL 2,5 X 30</v>
      </c>
      <c r="U1133" s="17">
        <v>1</v>
      </c>
      <c r="V1133" s="62">
        <f t="shared" si="160"/>
        <v>108</v>
      </c>
      <c r="W1133" s="20"/>
      <c r="X1133" s="20"/>
      <c r="Y1133" s="20" t="str">
        <f t="shared" si="139"/>
        <v>PCS</v>
      </c>
    </row>
    <row r="1134" spans="1:26" hidden="1">
      <c r="A1134" s="4"/>
      <c r="B1134" s="4"/>
      <c r="C1134" s="5"/>
      <c r="D1134" s="6"/>
      <c r="E1134" s="6"/>
      <c r="F1134" s="6"/>
      <c r="G1134" s="6"/>
      <c r="H1134" s="6"/>
      <c r="I1134" s="6"/>
      <c r="J1134" s="6"/>
      <c r="K1134" s="8"/>
      <c r="L1134" s="8"/>
      <c r="M1134" s="6"/>
      <c r="N1134" s="9"/>
      <c r="O1134" s="10"/>
      <c r="P1134" s="23"/>
      <c r="Q1134" s="20"/>
      <c r="R1134" s="20"/>
      <c r="S1134" s="20" t="s">
        <v>614</v>
      </c>
      <c r="T1134" s="21" t="str">
        <f t="shared" si="138"/>
        <v>PLASTIK 16 X 35</v>
      </c>
      <c r="U1134" s="17">
        <v>1</v>
      </c>
      <c r="V1134" s="62">
        <f t="shared" si="160"/>
        <v>108</v>
      </c>
      <c r="W1134" s="20"/>
      <c r="X1134" s="20"/>
      <c r="Y1134" s="20" t="str">
        <f t="shared" si="139"/>
        <v>PCS</v>
      </c>
    </row>
    <row r="1135" spans="1:26" hidden="1">
      <c r="A1135" s="4"/>
      <c r="B1135" s="4"/>
      <c r="C1135" s="5"/>
      <c r="D1135" s="6"/>
      <c r="E1135" s="6"/>
      <c r="F1135" s="6"/>
      <c r="G1135" s="6"/>
      <c r="H1135" s="6"/>
      <c r="I1135" s="6"/>
      <c r="J1135" s="6"/>
      <c r="K1135" s="8"/>
      <c r="L1135" s="8"/>
      <c r="M1135" s="6"/>
      <c r="N1135" s="9"/>
      <c r="O1135" s="10"/>
      <c r="P1135" s="23"/>
      <c r="Q1135" s="20"/>
      <c r="R1135" s="20"/>
      <c r="S1135" s="20" t="s">
        <v>4158</v>
      </c>
      <c r="T1135" s="21" t="str">
        <f t="shared" si="138"/>
        <v>OP NON FUL AROMA EK CEMPAKA</v>
      </c>
      <c r="U1135" s="17">
        <v>1.43E-2</v>
      </c>
      <c r="V1135" s="62">
        <f t="shared" si="160"/>
        <v>1.5444</v>
      </c>
      <c r="W1135" s="20"/>
      <c r="X1135" s="20"/>
      <c r="Y1135" s="20" t="str">
        <f t="shared" si="139"/>
        <v>KG</v>
      </c>
    </row>
    <row r="1136" spans="1:26" hidden="1">
      <c r="A1136" s="4"/>
      <c r="B1136" s="4"/>
      <c r="C1136" s="5"/>
      <c r="D1136" s="6"/>
      <c r="E1136" s="6"/>
      <c r="F1136" s="6"/>
      <c r="G1136" s="6"/>
      <c r="H1136" s="6"/>
      <c r="I1136" s="6"/>
      <c r="J1136" s="6"/>
      <c r="K1136" s="8"/>
      <c r="L1136" s="8"/>
      <c r="M1136" s="6"/>
      <c r="N1136" s="9"/>
      <c r="O1136" s="10"/>
      <c r="P1136" s="23"/>
      <c r="Q1136" s="20"/>
      <c r="R1136" s="20"/>
      <c r="S1136" s="20" t="s">
        <v>616</v>
      </c>
      <c r="T1136" s="21" t="str">
        <f t="shared" si="138"/>
        <v>ONGKOS CELUP GB DEWA</v>
      </c>
      <c r="U1136" s="17">
        <v>1</v>
      </c>
      <c r="V1136" s="62">
        <f t="shared" si="160"/>
        <v>108</v>
      </c>
      <c r="W1136" s="20"/>
      <c r="X1136" s="20"/>
      <c r="Y1136" s="20" t="str">
        <f t="shared" si="139"/>
        <v>PCS</v>
      </c>
    </row>
    <row r="1137" spans="1:26" hidden="1">
      <c r="A1137" s="4"/>
      <c r="B1137" s="4"/>
      <c r="C1137" s="5"/>
      <c r="D1137" s="6"/>
      <c r="E1137" s="6"/>
      <c r="F1137" s="6"/>
      <c r="G1137" s="6"/>
      <c r="H1137" s="6"/>
      <c r="I1137" s="6"/>
      <c r="J1137" s="6"/>
      <c r="K1137" s="8"/>
      <c r="L1137" s="8"/>
      <c r="M1137" s="6"/>
      <c r="N1137" s="9"/>
      <c r="O1137" s="10"/>
      <c r="P1137" s="23"/>
      <c r="Q1137" s="20"/>
      <c r="R1137" s="20"/>
      <c r="S1137" s="20" t="s">
        <v>617</v>
      </c>
      <c r="T1137" s="21" t="str">
        <f t="shared" si="138"/>
        <v>ONGKOS KEMAS GB DEWA</v>
      </c>
      <c r="U1137" s="17">
        <v>1</v>
      </c>
      <c r="V1137" s="62">
        <f t="shared" si="160"/>
        <v>108</v>
      </c>
      <c r="W1137" s="20"/>
      <c r="X1137" s="20"/>
      <c r="Y1137" s="20" t="str">
        <f t="shared" si="139"/>
        <v>PCS</v>
      </c>
    </row>
    <row r="1138" spans="1:26" hidden="1">
      <c r="A1138" s="4"/>
      <c r="B1138" s="4"/>
      <c r="C1138" s="5"/>
      <c r="D1138" s="6"/>
      <c r="E1138" s="6"/>
      <c r="F1138" s="6"/>
      <c r="G1138" s="6"/>
      <c r="H1138" s="6"/>
      <c r="I1138" s="6"/>
      <c r="J1138" s="6"/>
      <c r="K1138" s="8"/>
      <c r="L1138" s="8"/>
      <c r="M1138" s="6"/>
      <c r="N1138" s="9"/>
      <c r="O1138" s="10"/>
      <c r="P1138" s="23"/>
      <c r="Q1138" s="20"/>
      <c r="R1138" s="20"/>
      <c r="S1138" s="20" t="s">
        <v>618</v>
      </c>
      <c r="T1138" s="21" t="str">
        <f t="shared" si="138"/>
        <v>ONGKOS TIMBANG GB DEWA</v>
      </c>
      <c r="U1138" s="17">
        <v>1</v>
      </c>
      <c r="V1138" s="62">
        <f t="shared" si="160"/>
        <v>108</v>
      </c>
      <c r="W1138" s="20"/>
      <c r="X1138" s="20"/>
      <c r="Y1138" s="20" t="str">
        <f t="shared" si="139"/>
        <v>PCS</v>
      </c>
    </row>
    <row r="1139" spans="1:26">
      <c r="A1139" s="4">
        <v>130</v>
      </c>
      <c r="B1139" s="20" t="s">
        <v>2049</v>
      </c>
      <c r="C1139" s="5" t="s">
        <v>126</v>
      </c>
      <c r="D1139" s="6">
        <v>80</v>
      </c>
      <c r="E1139" s="6">
        <f>D1139/36</f>
        <v>2.2222222222222223</v>
      </c>
      <c r="F1139" s="6">
        <v>115</v>
      </c>
      <c r="G1139" s="6">
        <v>1</v>
      </c>
      <c r="H1139" s="6">
        <v>180</v>
      </c>
      <c r="I1139" s="6">
        <v>1</v>
      </c>
      <c r="J1139" s="6" t="s">
        <v>510</v>
      </c>
      <c r="K1139" s="15">
        <f>L1139</f>
        <v>72</v>
      </c>
      <c r="L1139" s="15">
        <f>N1139*Z1139</f>
        <v>72</v>
      </c>
      <c r="M1139" s="6" t="s">
        <v>510</v>
      </c>
      <c r="N1139" s="9">
        <f>VLOOKUP(B1139,tb_januari,9,FALSE)</f>
        <v>2</v>
      </c>
      <c r="O1139" s="10" t="s">
        <v>506</v>
      </c>
      <c r="P1139" s="23" t="e">
        <f>0.85*K1270:K1390</f>
        <v>#VALUE!</v>
      </c>
      <c r="Q1139" s="20" t="s">
        <v>547</v>
      </c>
      <c r="R1139" s="20" t="s">
        <v>519</v>
      </c>
      <c r="S1139" s="20" t="s">
        <v>1736</v>
      </c>
      <c r="T1139" s="21" t="str">
        <f t="shared" si="138"/>
        <v>FLAYER DEWA 108 CENDANA 8 x 16</v>
      </c>
      <c r="U1139" s="17">
        <v>1</v>
      </c>
      <c r="V1139" s="62">
        <f>$K$1139*U1139</f>
        <v>72</v>
      </c>
      <c r="W1139" s="20" t="s">
        <v>527</v>
      </c>
      <c r="X1139" s="20"/>
      <c r="Y1139" s="20" t="str">
        <f t="shared" si="139"/>
        <v>PCS</v>
      </c>
      <c r="Z1139" s="20">
        <v>36</v>
      </c>
    </row>
    <row r="1140" spans="1:26" hidden="1">
      <c r="A1140" s="4"/>
      <c r="B1140" s="4"/>
      <c r="C1140" s="5"/>
      <c r="D1140" s="6"/>
      <c r="E1140" s="6"/>
      <c r="F1140" s="6"/>
      <c r="G1140" s="6"/>
      <c r="H1140" s="6"/>
      <c r="I1140" s="6"/>
      <c r="J1140" s="6"/>
      <c r="K1140" s="8"/>
      <c r="L1140" s="8"/>
      <c r="M1140" s="6"/>
      <c r="N1140" s="9"/>
      <c r="O1140" s="10"/>
      <c r="P1140" s="23"/>
      <c r="Q1140" s="20"/>
      <c r="R1140" s="20"/>
      <c r="S1140" s="20" t="s">
        <v>611</v>
      </c>
      <c r="T1140" s="21" t="str">
        <f t="shared" si="138"/>
        <v xml:space="preserve">ONGKARA BULAT </v>
      </c>
      <c r="U1140" s="17">
        <v>1</v>
      </c>
      <c r="V1140" s="62">
        <f t="shared" ref="V1140:V1147" si="161">$K$1139*U1140</f>
        <v>72</v>
      </c>
      <c r="W1140" s="20"/>
      <c r="X1140" s="20"/>
      <c r="Y1140" s="20" t="str">
        <f t="shared" si="139"/>
        <v>PCS</v>
      </c>
    </row>
    <row r="1141" spans="1:26" hidden="1">
      <c r="A1141" s="4"/>
      <c r="B1141" s="4"/>
      <c r="C1141" s="5"/>
      <c r="D1141" s="6"/>
      <c r="E1141" s="6"/>
      <c r="F1141" s="6"/>
      <c r="G1141" s="6"/>
      <c r="H1141" s="6"/>
      <c r="I1141" s="6"/>
      <c r="J1141" s="6"/>
      <c r="K1141" s="8"/>
      <c r="L1141" s="8"/>
      <c r="M1141" s="6"/>
      <c r="N1141" s="9"/>
      <c r="O1141" s="10"/>
      <c r="P1141" s="23"/>
      <c r="Q1141" s="20"/>
      <c r="R1141" s="20"/>
      <c r="S1141" s="20" t="s">
        <v>612</v>
      </c>
      <c r="T1141" s="21" t="str">
        <f t="shared" ref="T1141:T1156" si="162">VLOOKUP(S1141,db_barang,2,FALSE)</f>
        <v>DUPA 28 AP HITAM 3.5</v>
      </c>
      <c r="U1141" s="17">
        <v>0.85000010000000004</v>
      </c>
      <c r="V1141" s="62">
        <f t="shared" si="161"/>
        <v>61.200007200000002</v>
      </c>
      <c r="W1141" s="20"/>
      <c r="X1141" s="20"/>
      <c r="Y1141" s="20" t="str">
        <f t="shared" ref="Y1141:Y1156" si="163">VLOOKUP(S1141,db_barang,3,FALSE)</f>
        <v>KG</v>
      </c>
    </row>
    <row r="1142" spans="1:26" hidden="1">
      <c r="A1142" s="4"/>
      <c r="B1142" s="4"/>
      <c r="C1142" s="5"/>
      <c r="D1142" s="6"/>
      <c r="E1142" s="6"/>
      <c r="F1142" s="6"/>
      <c r="G1142" s="6"/>
      <c r="H1142" s="6"/>
      <c r="I1142" s="6"/>
      <c r="J1142" s="6"/>
      <c r="K1142" s="8"/>
      <c r="L1142" s="8"/>
      <c r="M1142" s="6"/>
      <c r="N1142" s="9"/>
      <c r="O1142" s="10"/>
      <c r="P1142" s="23"/>
      <c r="Q1142" s="20"/>
      <c r="R1142" s="20"/>
      <c r="S1142" s="20" t="s">
        <v>613</v>
      </c>
      <c r="T1142" s="21" t="str">
        <f t="shared" si="162"/>
        <v>SABUK ONG KECIL 2,5 X 30</v>
      </c>
      <c r="U1142" s="17">
        <v>1</v>
      </c>
      <c r="V1142" s="62">
        <f t="shared" si="161"/>
        <v>72</v>
      </c>
      <c r="W1142" s="20"/>
      <c r="X1142" s="20"/>
      <c r="Y1142" s="20" t="str">
        <f t="shared" si="163"/>
        <v>PCS</v>
      </c>
    </row>
    <row r="1143" spans="1:26" hidden="1">
      <c r="A1143" s="4"/>
      <c r="B1143" s="4"/>
      <c r="C1143" s="5"/>
      <c r="D1143" s="6"/>
      <c r="E1143" s="6"/>
      <c r="F1143" s="6"/>
      <c r="G1143" s="6"/>
      <c r="H1143" s="6"/>
      <c r="I1143" s="6"/>
      <c r="J1143" s="6"/>
      <c r="K1143" s="8"/>
      <c r="L1143" s="8"/>
      <c r="M1143" s="6"/>
      <c r="N1143" s="9"/>
      <c r="O1143" s="10"/>
      <c r="P1143" s="23"/>
      <c r="Q1143" s="20"/>
      <c r="R1143" s="20"/>
      <c r="S1143" s="20" t="s">
        <v>614</v>
      </c>
      <c r="T1143" s="21" t="str">
        <f t="shared" si="162"/>
        <v>PLASTIK 16 X 35</v>
      </c>
      <c r="U1143" s="17">
        <v>1</v>
      </c>
      <c r="V1143" s="62">
        <f t="shared" si="161"/>
        <v>72</v>
      </c>
      <c r="W1143" s="20"/>
      <c r="X1143" s="20"/>
      <c r="Y1143" s="20" t="str">
        <f t="shared" si="163"/>
        <v>PCS</v>
      </c>
    </row>
    <row r="1144" spans="1:26" hidden="1">
      <c r="A1144" s="4"/>
      <c r="B1144" s="4"/>
      <c r="C1144" s="5"/>
      <c r="D1144" s="6"/>
      <c r="E1144" s="6"/>
      <c r="F1144" s="6"/>
      <c r="G1144" s="6"/>
      <c r="H1144" s="6"/>
      <c r="I1144" s="6"/>
      <c r="J1144" s="6"/>
      <c r="K1144" s="8"/>
      <c r="L1144" s="8"/>
      <c r="M1144" s="6"/>
      <c r="N1144" s="9"/>
      <c r="O1144" s="10"/>
      <c r="P1144" s="23"/>
      <c r="Q1144" s="20"/>
      <c r="R1144" s="20"/>
      <c r="S1144" s="20" t="s">
        <v>4160</v>
      </c>
      <c r="T1144" s="21" t="str">
        <f t="shared" si="162"/>
        <v>OP NON FUL AROMA EK CENDANA</v>
      </c>
      <c r="U1144" s="17">
        <v>1.43E-2</v>
      </c>
      <c r="V1144" s="62">
        <f t="shared" si="161"/>
        <v>1.0296000000000001</v>
      </c>
      <c r="W1144" s="20"/>
      <c r="X1144" s="20"/>
      <c r="Y1144" s="20" t="str">
        <f t="shared" si="163"/>
        <v>KG</v>
      </c>
    </row>
    <row r="1145" spans="1:26" hidden="1">
      <c r="A1145" s="4"/>
      <c r="B1145" s="4"/>
      <c r="C1145" s="5"/>
      <c r="D1145" s="6"/>
      <c r="E1145" s="6"/>
      <c r="F1145" s="6"/>
      <c r="G1145" s="6"/>
      <c r="H1145" s="6"/>
      <c r="I1145" s="6"/>
      <c r="J1145" s="6"/>
      <c r="K1145" s="8"/>
      <c r="L1145" s="8"/>
      <c r="M1145" s="6"/>
      <c r="N1145" s="9"/>
      <c r="O1145" s="10"/>
      <c r="P1145" s="23"/>
      <c r="Q1145" s="20"/>
      <c r="R1145" s="20"/>
      <c r="S1145" s="20" t="s">
        <v>616</v>
      </c>
      <c r="T1145" s="21" t="str">
        <f t="shared" si="162"/>
        <v>ONGKOS CELUP GB DEWA</v>
      </c>
      <c r="U1145" s="17">
        <v>1</v>
      </c>
      <c r="V1145" s="62">
        <f t="shared" si="161"/>
        <v>72</v>
      </c>
      <c r="W1145" s="20"/>
      <c r="X1145" s="20"/>
      <c r="Y1145" s="20" t="str">
        <f t="shared" si="163"/>
        <v>PCS</v>
      </c>
    </row>
    <row r="1146" spans="1:26" hidden="1">
      <c r="A1146" s="4"/>
      <c r="B1146" s="4"/>
      <c r="C1146" s="5"/>
      <c r="D1146" s="6"/>
      <c r="E1146" s="6"/>
      <c r="F1146" s="6"/>
      <c r="G1146" s="6"/>
      <c r="H1146" s="6"/>
      <c r="I1146" s="6"/>
      <c r="J1146" s="6"/>
      <c r="K1146" s="8"/>
      <c r="L1146" s="8"/>
      <c r="M1146" s="6"/>
      <c r="N1146" s="9"/>
      <c r="O1146" s="10"/>
      <c r="P1146" s="23"/>
      <c r="Q1146" s="20"/>
      <c r="R1146" s="20"/>
      <c r="S1146" s="20" t="s">
        <v>617</v>
      </c>
      <c r="T1146" s="21" t="str">
        <f t="shared" si="162"/>
        <v>ONGKOS KEMAS GB DEWA</v>
      </c>
      <c r="U1146" s="17">
        <v>1</v>
      </c>
      <c r="V1146" s="62">
        <f t="shared" si="161"/>
        <v>72</v>
      </c>
      <c r="W1146" s="20"/>
      <c r="X1146" s="20"/>
      <c r="Y1146" s="20" t="str">
        <f t="shared" si="163"/>
        <v>PCS</v>
      </c>
    </row>
    <row r="1147" spans="1:26" hidden="1">
      <c r="A1147" s="4"/>
      <c r="B1147" s="4"/>
      <c r="C1147" s="5"/>
      <c r="D1147" s="6"/>
      <c r="E1147" s="6"/>
      <c r="F1147" s="6"/>
      <c r="G1147" s="6"/>
      <c r="H1147" s="6"/>
      <c r="I1147" s="6"/>
      <c r="J1147" s="6"/>
      <c r="K1147" s="8"/>
      <c r="L1147" s="8"/>
      <c r="M1147" s="6"/>
      <c r="N1147" s="9"/>
      <c r="O1147" s="10"/>
      <c r="P1147" s="23"/>
      <c r="Q1147" s="20"/>
      <c r="R1147" s="20"/>
      <c r="S1147" s="20" t="s">
        <v>618</v>
      </c>
      <c r="T1147" s="21" t="str">
        <f t="shared" si="162"/>
        <v>ONGKOS TIMBANG GB DEWA</v>
      </c>
      <c r="U1147" s="17">
        <v>1</v>
      </c>
      <c r="V1147" s="62">
        <f t="shared" si="161"/>
        <v>72</v>
      </c>
      <c r="W1147" s="20"/>
      <c r="X1147" s="20"/>
      <c r="Y1147" s="20" t="str">
        <f t="shared" si="163"/>
        <v>PCS</v>
      </c>
    </row>
    <row r="1148" spans="1:26">
      <c r="A1148" s="4">
        <v>131</v>
      </c>
      <c r="B1148" s="20" t="s">
        <v>2050</v>
      </c>
      <c r="C1148" s="5" t="s">
        <v>127</v>
      </c>
      <c r="D1148" s="6">
        <v>70</v>
      </c>
      <c r="E1148" s="6">
        <f>D1148/36</f>
        <v>1.9444444444444444</v>
      </c>
      <c r="F1148" s="6">
        <v>3</v>
      </c>
      <c r="G1148" s="6">
        <v>1</v>
      </c>
      <c r="H1148" s="6"/>
      <c r="I1148" s="6"/>
      <c r="J1148" s="6" t="s">
        <v>510</v>
      </c>
      <c r="K1148" s="15">
        <f>L1148</f>
        <v>0</v>
      </c>
      <c r="L1148" s="15">
        <f>N1148*Z1148</f>
        <v>0</v>
      </c>
      <c r="M1148" s="6" t="s">
        <v>510</v>
      </c>
      <c r="N1148" s="9">
        <f>VLOOKUP(B1148,tb_januari,9,FALSE)</f>
        <v>0</v>
      </c>
      <c r="O1148" s="10" t="s">
        <v>506</v>
      </c>
      <c r="P1148" s="23" t="e">
        <f>0.85*K1279:K1399</f>
        <v>#VALUE!</v>
      </c>
      <c r="Q1148" s="20" t="s">
        <v>548</v>
      </c>
      <c r="R1148" s="20" t="s">
        <v>519</v>
      </c>
      <c r="S1148" s="1" t="s">
        <v>1736</v>
      </c>
      <c r="T1148" s="21" t="str">
        <f t="shared" si="162"/>
        <v>FLAYER DEWA 108 CENDANA 8 x 16</v>
      </c>
      <c r="U1148" s="19">
        <v>1</v>
      </c>
      <c r="V1148" s="62">
        <f>$K$1148*U1148</f>
        <v>0</v>
      </c>
      <c r="W1148" s="20"/>
      <c r="X1148" s="20"/>
      <c r="Y1148" s="20" t="str">
        <f t="shared" si="163"/>
        <v>PCS</v>
      </c>
      <c r="Z1148" s="20">
        <v>36</v>
      </c>
    </row>
    <row r="1149" spans="1:26" hidden="1">
      <c r="A1149" s="4"/>
      <c r="B1149" s="20"/>
      <c r="C1149" s="5"/>
      <c r="D1149" s="6"/>
      <c r="E1149" s="6"/>
      <c r="F1149" s="6"/>
      <c r="G1149" s="6"/>
      <c r="H1149" s="6"/>
      <c r="I1149" s="6"/>
      <c r="J1149" s="6"/>
      <c r="K1149" s="8"/>
      <c r="L1149" s="8"/>
      <c r="M1149" s="6"/>
      <c r="N1149" s="9"/>
      <c r="O1149" s="10"/>
      <c r="P1149" s="23"/>
      <c r="Q1149" s="20"/>
      <c r="R1149" s="20"/>
      <c r="S1149" s="1" t="s">
        <v>611</v>
      </c>
      <c r="T1149" s="21" t="str">
        <f t="shared" si="162"/>
        <v xml:space="preserve">ONGKARA BULAT </v>
      </c>
      <c r="U1149" s="19">
        <v>1</v>
      </c>
      <c r="V1149" s="62">
        <f t="shared" ref="V1149:V1156" si="164">$K$1148*U1149</f>
        <v>0</v>
      </c>
      <c r="W1149" s="20"/>
      <c r="X1149" s="20"/>
      <c r="Y1149" s="20" t="str">
        <f t="shared" si="163"/>
        <v>PCS</v>
      </c>
    </row>
    <row r="1150" spans="1:26" hidden="1">
      <c r="A1150" s="4"/>
      <c r="B1150" s="20"/>
      <c r="C1150" s="5"/>
      <c r="D1150" s="6"/>
      <c r="E1150" s="6"/>
      <c r="F1150" s="6"/>
      <c r="G1150" s="6"/>
      <c r="H1150" s="6"/>
      <c r="I1150" s="6"/>
      <c r="J1150" s="6"/>
      <c r="K1150" s="8"/>
      <c r="L1150" s="8"/>
      <c r="M1150" s="6"/>
      <c r="N1150" s="9"/>
      <c r="O1150" s="10"/>
      <c r="P1150" s="23"/>
      <c r="Q1150" s="20"/>
      <c r="R1150" s="20"/>
      <c r="S1150" s="1" t="s">
        <v>1278</v>
      </c>
      <c r="T1150" s="21" t="str">
        <f t="shared" si="162"/>
        <v>DUPA 28 AP MERAH 3.5</v>
      </c>
      <c r="U1150" s="19">
        <v>0.85</v>
      </c>
      <c r="V1150" s="62">
        <f t="shared" si="164"/>
        <v>0</v>
      </c>
      <c r="W1150" s="20"/>
      <c r="X1150" s="20"/>
      <c r="Y1150" s="20" t="str">
        <f t="shared" si="163"/>
        <v>KG</v>
      </c>
    </row>
    <row r="1151" spans="1:26" hidden="1">
      <c r="A1151" s="4"/>
      <c r="B1151" s="20"/>
      <c r="C1151" s="5"/>
      <c r="D1151" s="6"/>
      <c r="E1151" s="6"/>
      <c r="F1151" s="6"/>
      <c r="G1151" s="6"/>
      <c r="H1151" s="6"/>
      <c r="I1151" s="6"/>
      <c r="J1151" s="6"/>
      <c r="K1151" s="8"/>
      <c r="L1151" s="8"/>
      <c r="M1151" s="6"/>
      <c r="N1151" s="9"/>
      <c r="O1151" s="10"/>
      <c r="P1151" s="23"/>
      <c r="Q1151" s="20"/>
      <c r="R1151" s="20"/>
      <c r="S1151" s="1" t="s">
        <v>613</v>
      </c>
      <c r="T1151" s="21" t="str">
        <f t="shared" si="162"/>
        <v>SABUK ONG KECIL 2,5 X 30</v>
      </c>
      <c r="U1151" s="19">
        <v>1</v>
      </c>
      <c r="V1151" s="62">
        <f t="shared" si="164"/>
        <v>0</v>
      </c>
      <c r="W1151" s="20"/>
      <c r="X1151" s="20"/>
      <c r="Y1151" s="20" t="str">
        <f t="shared" si="163"/>
        <v>PCS</v>
      </c>
    </row>
    <row r="1152" spans="1:26" hidden="1">
      <c r="A1152" s="4"/>
      <c r="B1152" s="20"/>
      <c r="C1152" s="5"/>
      <c r="D1152" s="6"/>
      <c r="E1152" s="6"/>
      <c r="F1152" s="6"/>
      <c r="G1152" s="6"/>
      <c r="H1152" s="6"/>
      <c r="I1152" s="6"/>
      <c r="J1152" s="6"/>
      <c r="K1152" s="8"/>
      <c r="L1152" s="8"/>
      <c r="M1152" s="6"/>
      <c r="N1152" s="9"/>
      <c r="O1152" s="10"/>
      <c r="P1152" s="23"/>
      <c r="Q1152" s="20"/>
      <c r="R1152" s="20"/>
      <c r="S1152" s="1" t="s">
        <v>614</v>
      </c>
      <c r="T1152" s="21" t="str">
        <f t="shared" si="162"/>
        <v>PLASTIK 16 X 35</v>
      </c>
      <c r="U1152" s="19">
        <v>1</v>
      </c>
      <c r="V1152" s="62">
        <f t="shared" si="164"/>
        <v>0</v>
      </c>
      <c r="W1152" s="20"/>
      <c r="X1152" s="20"/>
      <c r="Y1152" s="20" t="str">
        <f t="shared" si="163"/>
        <v>PCS</v>
      </c>
    </row>
    <row r="1153" spans="1:26" hidden="1">
      <c r="A1153" s="4"/>
      <c r="B1153" s="20"/>
      <c r="C1153" s="5"/>
      <c r="D1153" s="6"/>
      <c r="E1153" s="6"/>
      <c r="F1153" s="6"/>
      <c r="G1153" s="6"/>
      <c r="H1153" s="6"/>
      <c r="I1153" s="6"/>
      <c r="J1153" s="6"/>
      <c r="K1153" s="8"/>
      <c r="L1153" s="8"/>
      <c r="M1153" s="6"/>
      <c r="N1153" s="9"/>
      <c r="O1153" s="10"/>
      <c r="P1153" s="23"/>
      <c r="Q1153" s="20"/>
      <c r="R1153" s="20"/>
      <c r="S1153" s="1" t="s">
        <v>4160</v>
      </c>
      <c r="T1153" s="21" t="str">
        <f t="shared" si="162"/>
        <v>OP NON FUL AROMA EK CENDANA</v>
      </c>
      <c r="U1153" s="19">
        <v>1.43E-2</v>
      </c>
      <c r="V1153" s="62">
        <f t="shared" si="164"/>
        <v>0</v>
      </c>
      <c r="W1153" s="20"/>
      <c r="X1153" s="20"/>
      <c r="Y1153" s="20" t="str">
        <f t="shared" si="163"/>
        <v>KG</v>
      </c>
    </row>
    <row r="1154" spans="1:26" hidden="1">
      <c r="A1154" s="4"/>
      <c r="B1154" s="20"/>
      <c r="C1154" s="5"/>
      <c r="D1154" s="6"/>
      <c r="E1154" s="6"/>
      <c r="F1154" s="6"/>
      <c r="G1154" s="6"/>
      <c r="H1154" s="6"/>
      <c r="I1154" s="6"/>
      <c r="J1154" s="6"/>
      <c r="K1154" s="8"/>
      <c r="L1154" s="8"/>
      <c r="M1154" s="6"/>
      <c r="N1154" s="9"/>
      <c r="O1154" s="10"/>
      <c r="P1154" s="23"/>
      <c r="Q1154" s="20"/>
      <c r="R1154" s="20"/>
      <c r="S1154" s="1" t="s">
        <v>616</v>
      </c>
      <c r="T1154" s="21" t="str">
        <f t="shared" si="162"/>
        <v>ONGKOS CELUP GB DEWA</v>
      </c>
      <c r="U1154" s="19">
        <v>1</v>
      </c>
      <c r="V1154" s="62">
        <f t="shared" si="164"/>
        <v>0</v>
      </c>
      <c r="W1154" s="20"/>
      <c r="X1154" s="20"/>
      <c r="Y1154" s="20" t="str">
        <f t="shared" si="163"/>
        <v>PCS</v>
      </c>
    </row>
    <row r="1155" spans="1:26" hidden="1">
      <c r="A1155" s="4"/>
      <c r="B1155" s="20"/>
      <c r="C1155" s="5"/>
      <c r="D1155" s="6"/>
      <c r="E1155" s="6"/>
      <c r="F1155" s="6"/>
      <c r="G1155" s="6"/>
      <c r="H1155" s="6"/>
      <c r="I1155" s="6"/>
      <c r="J1155" s="6"/>
      <c r="K1155" s="8"/>
      <c r="L1155" s="8"/>
      <c r="M1155" s="6"/>
      <c r="N1155" s="9"/>
      <c r="O1155" s="10"/>
      <c r="P1155" s="23"/>
      <c r="Q1155" s="20"/>
      <c r="R1155" s="20"/>
      <c r="S1155" s="1" t="s">
        <v>617</v>
      </c>
      <c r="T1155" s="21" t="str">
        <f t="shared" si="162"/>
        <v>ONGKOS KEMAS GB DEWA</v>
      </c>
      <c r="U1155" s="19">
        <v>1</v>
      </c>
      <c r="V1155" s="62">
        <f t="shared" si="164"/>
        <v>0</v>
      </c>
      <c r="W1155" s="20"/>
      <c r="X1155" s="20"/>
      <c r="Y1155" s="20" t="str">
        <f t="shared" si="163"/>
        <v>PCS</v>
      </c>
    </row>
    <row r="1156" spans="1:26" hidden="1">
      <c r="A1156" s="4"/>
      <c r="B1156" s="20"/>
      <c r="C1156" s="5"/>
      <c r="D1156" s="6"/>
      <c r="E1156" s="6"/>
      <c r="F1156" s="6"/>
      <c r="G1156" s="6"/>
      <c r="H1156" s="6"/>
      <c r="I1156" s="6"/>
      <c r="J1156" s="6"/>
      <c r="K1156" s="8"/>
      <c r="L1156" s="8"/>
      <c r="M1156" s="6"/>
      <c r="N1156" s="9"/>
      <c r="O1156" s="10"/>
      <c r="P1156" s="23"/>
      <c r="Q1156" s="20"/>
      <c r="R1156" s="20"/>
      <c r="S1156" s="1" t="s">
        <v>618</v>
      </c>
      <c r="T1156" s="21" t="str">
        <f t="shared" si="162"/>
        <v>ONGKOS TIMBANG GB DEWA</v>
      </c>
      <c r="U1156" s="19">
        <v>1</v>
      </c>
      <c r="V1156" s="62">
        <f t="shared" si="164"/>
        <v>0</v>
      </c>
      <c r="W1156" s="20"/>
      <c r="X1156" s="20"/>
      <c r="Y1156" s="20" t="str">
        <f t="shared" si="163"/>
        <v>PCS</v>
      </c>
    </row>
    <row r="1157" spans="1:26">
      <c r="A1157" s="4">
        <v>132</v>
      </c>
      <c r="B1157" s="20" t="s">
        <v>2051</v>
      </c>
      <c r="C1157" s="5" t="s">
        <v>464</v>
      </c>
      <c r="D1157" s="6">
        <v>151</v>
      </c>
      <c r="E1157" s="6">
        <f>D1157/36</f>
        <v>4.1944444444444446</v>
      </c>
      <c r="F1157" s="6"/>
      <c r="G1157" s="6"/>
      <c r="H1157" s="6">
        <v>26</v>
      </c>
      <c r="I1157" s="6">
        <v>1</v>
      </c>
      <c r="J1157" s="6" t="s">
        <v>510</v>
      </c>
      <c r="K1157" s="15">
        <f>L1157</f>
        <v>144</v>
      </c>
      <c r="L1157" s="15">
        <f>N1157*Z1157</f>
        <v>144</v>
      </c>
      <c r="M1157" s="6" t="s">
        <v>510</v>
      </c>
      <c r="N1157" s="9">
        <f>VLOOKUP(B1157,tb_januari,9,FALSE)</f>
        <v>4</v>
      </c>
      <c r="O1157" s="10" t="s">
        <v>506</v>
      </c>
      <c r="P1157" s="23" t="e">
        <f>0.85*K1285:K1408</f>
        <v>#VALUE!</v>
      </c>
      <c r="Q1157" s="20" t="s">
        <v>545</v>
      </c>
      <c r="R1157" s="20" t="s">
        <v>519</v>
      </c>
      <c r="S1157" s="20" t="s">
        <v>1736</v>
      </c>
      <c r="T1157" s="21" t="str">
        <f t="shared" ref="T1157:T1291" si="165">VLOOKUP(S1157,db_barang,2,FALSE)</f>
        <v>FLAYER DEWA 108 CENDANA 8 x 16</v>
      </c>
      <c r="U1157" s="17">
        <v>1</v>
      </c>
      <c r="V1157" s="62">
        <f>$K$1157*U1157</f>
        <v>144</v>
      </c>
      <c r="W1157" s="20" t="s">
        <v>528</v>
      </c>
      <c r="X1157" s="20"/>
      <c r="Y1157" s="20" t="str">
        <f t="shared" ref="Y1157:Y1291" si="166">VLOOKUP(S1157,db_barang,3,FALSE)</f>
        <v>PCS</v>
      </c>
      <c r="Z1157" s="20">
        <v>36</v>
      </c>
    </row>
    <row r="1158" spans="1:26" hidden="1">
      <c r="A1158" s="4"/>
      <c r="B1158" s="4"/>
      <c r="C1158" s="5"/>
      <c r="D1158" s="6"/>
      <c r="E1158" s="6"/>
      <c r="F1158" s="6"/>
      <c r="G1158" s="6"/>
      <c r="H1158" s="6"/>
      <c r="I1158" s="6"/>
      <c r="J1158" s="6"/>
      <c r="K1158" s="8"/>
      <c r="L1158" s="8"/>
      <c r="M1158" s="6"/>
      <c r="N1158" s="9"/>
      <c r="O1158" s="10"/>
      <c r="P1158" s="23"/>
      <c r="Q1158" s="20"/>
      <c r="R1158" s="20"/>
      <c r="S1158" s="20" t="s">
        <v>611</v>
      </c>
      <c r="T1158" s="21" t="str">
        <f t="shared" si="165"/>
        <v xml:space="preserve">ONGKARA BULAT </v>
      </c>
      <c r="U1158" s="17">
        <v>1</v>
      </c>
      <c r="V1158" s="62">
        <f t="shared" ref="V1158:V1165" si="167">$K$1157*U1158</f>
        <v>144</v>
      </c>
      <c r="W1158" s="20"/>
      <c r="X1158" s="20"/>
      <c r="Y1158" s="20" t="str">
        <f t="shared" si="166"/>
        <v>PCS</v>
      </c>
    </row>
    <row r="1159" spans="1:26" hidden="1">
      <c r="A1159" s="4"/>
      <c r="B1159" s="4"/>
      <c r="C1159" s="5"/>
      <c r="D1159" s="6"/>
      <c r="E1159" s="6"/>
      <c r="F1159" s="6"/>
      <c r="G1159" s="6"/>
      <c r="H1159" s="6"/>
      <c r="I1159" s="6"/>
      <c r="J1159" s="6"/>
      <c r="K1159" s="8"/>
      <c r="L1159" s="8"/>
      <c r="M1159" s="6"/>
      <c r="N1159" s="9"/>
      <c r="O1159" s="10"/>
      <c r="P1159" s="23"/>
      <c r="Q1159" s="20"/>
      <c r="R1159" s="20"/>
      <c r="S1159" s="20" t="s">
        <v>1261</v>
      </c>
      <c r="T1159" s="21" t="str">
        <f t="shared" si="165"/>
        <v>DUPA 28 AP 3.8</v>
      </c>
      <c r="U1159" s="17">
        <v>0.85</v>
      </c>
      <c r="V1159" s="62">
        <f t="shared" si="167"/>
        <v>122.39999999999999</v>
      </c>
      <c r="W1159" s="20"/>
      <c r="X1159" s="20"/>
      <c r="Y1159" s="20" t="str">
        <f t="shared" si="166"/>
        <v>KG</v>
      </c>
    </row>
    <row r="1160" spans="1:26" hidden="1">
      <c r="A1160" s="4"/>
      <c r="B1160" s="4"/>
      <c r="C1160" s="5"/>
      <c r="D1160" s="6"/>
      <c r="E1160" s="6"/>
      <c r="F1160" s="6"/>
      <c r="G1160" s="6"/>
      <c r="H1160" s="6"/>
      <c r="I1160" s="6"/>
      <c r="J1160" s="6"/>
      <c r="K1160" s="8"/>
      <c r="L1160" s="8"/>
      <c r="M1160" s="6"/>
      <c r="N1160" s="9"/>
      <c r="O1160" s="10"/>
      <c r="P1160" s="23"/>
      <c r="Q1160" s="20"/>
      <c r="R1160" s="20"/>
      <c r="S1160" s="20" t="s">
        <v>613</v>
      </c>
      <c r="T1160" s="21" t="str">
        <f t="shared" si="165"/>
        <v>SABUK ONG KECIL 2,5 X 30</v>
      </c>
      <c r="U1160" s="17">
        <v>1</v>
      </c>
      <c r="V1160" s="62">
        <f t="shared" si="167"/>
        <v>144</v>
      </c>
      <c r="W1160" s="20"/>
      <c r="X1160" s="20"/>
      <c r="Y1160" s="20" t="str">
        <f t="shared" si="166"/>
        <v>PCS</v>
      </c>
    </row>
    <row r="1161" spans="1:26" hidden="1">
      <c r="A1161" s="4"/>
      <c r="B1161" s="4"/>
      <c r="C1161" s="5"/>
      <c r="D1161" s="6"/>
      <c r="E1161" s="6"/>
      <c r="F1161" s="6"/>
      <c r="G1161" s="6"/>
      <c r="H1161" s="6"/>
      <c r="I1161" s="6"/>
      <c r="J1161" s="6"/>
      <c r="K1161" s="8"/>
      <c r="L1161" s="8"/>
      <c r="M1161" s="6"/>
      <c r="N1161" s="9"/>
      <c r="O1161" s="10"/>
      <c r="P1161" s="23"/>
      <c r="Q1161" s="20"/>
      <c r="R1161" s="20"/>
      <c r="S1161" s="20" t="s">
        <v>614</v>
      </c>
      <c r="T1161" s="21" t="str">
        <f t="shared" si="165"/>
        <v>PLASTIK 16 X 35</v>
      </c>
      <c r="U1161" s="17">
        <v>1</v>
      </c>
      <c r="V1161" s="62">
        <f t="shared" si="167"/>
        <v>144</v>
      </c>
      <c r="W1161" s="20"/>
      <c r="X1161" s="20"/>
      <c r="Y1161" s="20" t="str">
        <f t="shared" si="166"/>
        <v>PCS</v>
      </c>
    </row>
    <row r="1162" spans="1:26" hidden="1">
      <c r="A1162" s="4"/>
      <c r="B1162" s="4"/>
      <c r="C1162" s="5"/>
      <c r="D1162" s="6"/>
      <c r="E1162" s="6"/>
      <c r="F1162" s="6"/>
      <c r="G1162" s="6"/>
      <c r="H1162" s="6"/>
      <c r="I1162" s="6"/>
      <c r="J1162" s="6"/>
      <c r="K1162" s="8"/>
      <c r="L1162" s="8"/>
      <c r="M1162" s="6"/>
      <c r="N1162" s="9"/>
      <c r="O1162" s="10"/>
      <c r="P1162" s="23"/>
      <c r="Q1162" s="20"/>
      <c r="R1162" s="20"/>
      <c r="S1162" s="20" t="s">
        <v>4160</v>
      </c>
      <c r="T1162" s="21" t="str">
        <f t="shared" si="165"/>
        <v>OP NON FUL AROMA EK CENDANA</v>
      </c>
      <c r="U1162" s="17">
        <v>1.43E-2</v>
      </c>
      <c r="V1162" s="62">
        <f t="shared" si="167"/>
        <v>2.0592000000000001</v>
      </c>
      <c r="W1162" s="20"/>
      <c r="X1162" s="20"/>
      <c r="Y1162" s="20" t="str">
        <f t="shared" si="166"/>
        <v>KG</v>
      </c>
    </row>
    <row r="1163" spans="1:26" hidden="1">
      <c r="A1163" s="4"/>
      <c r="B1163" s="4"/>
      <c r="C1163" s="5"/>
      <c r="D1163" s="6"/>
      <c r="E1163" s="6"/>
      <c r="F1163" s="6"/>
      <c r="G1163" s="6"/>
      <c r="H1163" s="6"/>
      <c r="I1163" s="6"/>
      <c r="J1163" s="6"/>
      <c r="K1163" s="8"/>
      <c r="L1163" s="8"/>
      <c r="M1163" s="6"/>
      <c r="N1163" s="9"/>
      <c r="O1163" s="10"/>
      <c r="P1163" s="23"/>
      <c r="Q1163" s="20"/>
      <c r="R1163" s="20"/>
      <c r="S1163" s="20" t="s">
        <v>616</v>
      </c>
      <c r="T1163" s="21" t="str">
        <f t="shared" si="165"/>
        <v>ONGKOS CELUP GB DEWA</v>
      </c>
      <c r="U1163" s="17">
        <v>1</v>
      </c>
      <c r="V1163" s="62">
        <f t="shared" si="167"/>
        <v>144</v>
      </c>
      <c r="W1163" s="20"/>
      <c r="X1163" s="20"/>
      <c r="Y1163" s="20" t="str">
        <f t="shared" si="166"/>
        <v>PCS</v>
      </c>
    </row>
    <row r="1164" spans="1:26" hidden="1">
      <c r="A1164" s="4"/>
      <c r="B1164" s="4"/>
      <c r="C1164" s="5"/>
      <c r="D1164" s="6"/>
      <c r="E1164" s="6"/>
      <c r="F1164" s="6"/>
      <c r="G1164" s="6"/>
      <c r="H1164" s="6"/>
      <c r="I1164" s="6"/>
      <c r="J1164" s="6"/>
      <c r="K1164" s="8"/>
      <c r="L1164" s="8"/>
      <c r="M1164" s="6"/>
      <c r="N1164" s="9"/>
      <c r="O1164" s="10"/>
      <c r="P1164" s="23"/>
      <c r="Q1164" s="20"/>
      <c r="R1164" s="20"/>
      <c r="S1164" s="20" t="s">
        <v>617</v>
      </c>
      <c r="T1164" s="21" t="str">
        <f t="shared" si="165"/>
        <v>ONGKOS KEMAS GB DEWA</v>
      </c>
      <c r="U1164" s="17">
        <v>1</v>
      </c>
      <c r="V1164" s="62">
        <f t="shared" si="167"/>
        <v>144</v>
      </c>
      <c r="W1164" s="20"/>
      <c r="X1164" s="20"/>
      <c r="Y1164" s="20" t="str">
        <f t="shared" si="166"/>
        <v>PCS</v>
      </c>
    </row>
    <row r="1165" spans="1:26" hidden="1">
      <c r="A1165" s="4"/>
      <c r="B1165" s="4"/>
      <c r="C1165" s="5"/>
      <c r="D1165" s="6"/>
      <c r="E1165" s="6"/>
      <c r="F1165" s="6"/>
      <c r="G1165" s="6"/>
      <c r="H1165" s="6"/>
      <c r="I1165" s="6"/>
      <c r="J1165" s="6"/>
      <c r="K1165" s="8"/>
      <c r="L1165" s="8"/>
      <c r="M1165" s="6"/>
      <c r="N1165" s="9"/>
      <c r="O1165" s="10"/>
      <c r="P1165" s="23"/>
      <c r="Q1165" s="20"/>
      <c r="R1165" s="20"/>
      <c r="S1165" s="20" t="s">
        <v>618</v>
      </c>
      <c r="T1165" s="21" t="str">
        <f t="shared" si="165"/>
        <v>ONGKOS TIMBANG GB DEWA</v>
      </c>
      <c r="U1165" s="17">
        <v>1</v>
      </c>
      <c r="V1165" s="62">
        <f t="shared" si="167"/>
        <v>144</v>
      </c>
      <c r="W1165" s="20"/>
      <c r="X1165" s="20"/>
      <c r="Y1165" s="20" t="str">
        <f t="shared" si="166"/>
        <v>PCS</v>
      </c>
    </row>
    <row r="1166" spans="1:26">
      <c r="A1166" s="4">
        <v>133</v>
      </c>
      <c r="B1166" s="20" t="s">
        <v>2052</v>
      </c>
      <c r="C1166" s="5" t="s">
        <v>88</v>
      </c>
      <c r="D1166" s="6">
        <v>77</v>
      </c>
      <c r="E1166" s="6">
        <f>D1166/36</f>
        <v>2.1388888888888888</v>
      </c>
      <c r="F1166" s="6">
        <v>36</v>
      </c>
      <c r="G1166" s="6">
        <v>1</v>
      </c>
      <c r="H1166" s="6">
        <v>27</v>
      </c>
      <c r="I1166" s="6">
        <v>1</v>
      </c>
      <c r="J1166" s="6" t="s">
        <v>510</v>
      </c>
      <c r="K1166" s="15">
        <f>L1166</f>
        <v>72</v>
      </c>
      <c r="L1166" s="15">
        <f>N1166*Z1166</f>
        <v>72</v>
      </c>
      <c r="M1166" s="6" t="s">
        <v>510</v>
      </c>
      <c r="N1166" s="9">
        <f>VLOOKUP(B1166,tb_januari,9,FALSE)</f>
        <v>2</v>
      </c>
      <c r="O1166" s="10" t="s">
        <v>506</v>
      </c>
      <c r="P1166" s="23" t="e">
        <f>0.85*K1294:K1417</f>
        <v>#VALUE!</v>
      </c>
      <c r="Q1166" s="20" t="s">
        <v>547</v>
      </c>
      <c r="R1166" s="20" t="s">
        <v>519</v>
      </c>
      <c r="S1166" s="20" t="s">
        <v>1330</v>
      </c>
      <c r="T1166" s="21" t="str">
        <f t="shared" si="165"/>
        <v>DUPA 28 ATP PEKAT 3.2 RKN</v>
      </c>
      <c r="U1166" s="17">
        <v>0.67</v>
      </c>
      <c r="V1166" s="62">
        <f>$K$1166*U1166</f>
        <v>48.24</v>
      </c>
      <c r="W1166" s="20" t="s">
        <v>528</v>
      </c>
      <c r="X1166" s="20"/>
      <c r="Y1166" s="20" t="str">
        <f t="shared" si="166"/>
        <v>KG</v>
      </c>
      <c r="Z1166" s="20">
        <v>36</v>
      </c>
    </row>
    <row r="1167" spans="1:26" hidden="1">
      <c r="A1167" s="4"/>
      <c r="B1167" s="4"/>
      <c r="C1167" s="5"/>
      <c r="D1167" s="6"/>
      <c r="E1167" s="6"/>
      <c r="F1167" s="6"/>
      <c r="G1167" s="6"/>
      <c r="H1167" s="6"/>
      <c r="I1167" s="6"/>
      <c r="J1167" s="6"/>
      <c r="K1167" s="8"/>
      <c r="L1167" s="8"/>
      <c r="M1167" s="6"/>
      <c r="N1167" s="9"/>
      <c r="O1167" s="10"/>
      <c r="P1167" s="23"/>
      <c r="Q1167" s="20"/>
      <c r="R1167" s="20"/>
      <c r="S1167" s="20" t="s">
        <v>4996</v>
      </c>
      <c r="T1167" s="21" t="str">
        <f t="shared" si="165"/>
        <v>STIKER 108 D CEMPAKA 8 X 16</v>
      </c>
      <c r="U1167" s="17">
        <v>1</v>
      </c>
      <c r="V1167" s="62">
        <f t="shared" ref="V1167:V1175" si="168">$K$1166*U1167</f>
        <v>72</v>
      </c>
      <c r="W1167" s="20"/>
      <c r="X1167" s="20"/>
      <c r="Y1167" s="20" t="str">
        <f t="shared" si="166"/>
        <v>PCS</v>
      </c>
    </row>
    <row r="1168" spans="1:26" hidden="1">
      <c r="A1168" s="4"/>
      <c r="B1168" s="4"/>
      <c r="C1168" s="5"/>
      <c r="D1168" s="6"/>
      <c r="E1168" s="6"/>
      <c r="F1168" s="6"/>
      <c r="G1168" s="6"/>
      <c r="H1168" s="6"/>
      <c r="I1168" s="6"/>
      <c r="J1168" s="6"/>
      <c r="K1168" s="8"/>
      <c r="L1168" s="8"/>
      <c r="M1168" s="6"/>
      <c r="N1168" s="9"/>
      <c r="O1168" s="10"/>
      <c r="P1168" s="23"/>
      <c r="Q1168" s="20"/>
      <c r="R1168" s="20"/>
      <c r="S1168" s="20" t="s">
        <v>611</v>
      </c>
      <c r="T1168" s="21" t="str">
        <f t="shared" si="165"/>
        <v xml:space="preserve">ONGKARA BULAT </v>
      </c>
      <c r="U1168" s="17">
        <v>1</v>
      </c>
      <c r="V1168" s="62">
        <f t="shared" si="168"/>
        <v>72</v>
      </c>
      <c r="W1168" s="20"/>
      <c r="X1168" s="20"/>
      <c r="Y1168" s="20" t="str">
        <f t="shared" si="166"/>
        <v>PCS</v>
      </c>
    </row>
    <row r="1169" spans="1:26" hidden="1">
      <c r="A1169" s="4"/>
      <c r="B1169" s="4"/>
      <c r="C1169" s="5"/>
      <c r="D1169" s="6"/>
      <c r="E1169" s="6"/>
      <c r="F1169" s="6"/>
      <c r="G1169" s="6"/>
      <c r="H1169" s="6"/>
      <c r="I1169" s="6"/>
      <c r="J1169" s="6"/>
      <c r="K1169" s="8"/>
      <c r="L1169" s="8"/>
      <c r="M1169" s="6"/>
      <c r="N1169" s="9"/>
      <c r="O1169" s="10"/>
      <c r="P1169" s="23"/>
      <c r="Q1169" s="20"/>
      <c r="R1169" s="20"/>
      <c r="S1169" s="20" t="s">
        <v>988</v>
      </c>
      <c r="T1169" s="21" t="str">
        <f t="shared" si="165"/>
        <v xml:space="preserve">ATP </v>
      </c>
      <c r="U1169" s="17">
        <v>1</v>
      </c>
      <c r="V1169" s="62">
        <f t="shared" si="168"/>
        <v>72</v>
      </c>
      <c r="W1169" s="20"/>
      <c r="X1169" s="20"/>
      <c r="Y1169" s="20" t="str">
        <f t="shared" si="166"/>
        <v>PCS</v>
      </c>
    </row>
    <row r="1170" spans="1:26" hidden="1">
      <c r="A1170" s="4"/>
      <c r="B1170" s="4"/>
      <c r="C1170" s="5"/>
      <c r="D1170" s="6"/>
      <c r="E1170" s="6"/>
      <c r="F1170" s="6"/>
      <c r="G1170" s="6"/>
      <c r="H1170" s="6"/>
      <c r="I1170" s="6"/>
      <c r="J1170" s="6"/>
      <c r="K1170" s="8"/>
      <c r="L1170" s="8"/>
      <c r="M1170" s="6"/>
      <c r="N1170" s="9"/>
      <c r="O1170" s="10"/>
      <c r="P1170" s="23"/>
      <c r="Q1170" s="20"/>
      <c r="R1170" s="20"/>
      <c r="S1170" s="20" t="s">
        <v>613</v>
      </c>
      <c r="T1170" s="21" t="str">
        <f t="shared" si="165"/>
        <v>SABUK ONG KECIL 2,5 X 30</v>
      </c>
      <c r="U1170" s="17">
        <v>1</v>
      </c>
      <c r="V1170" s="62">
        <f t="shared" si="168"/>
        <v>72</v>
      </c>
      <c r="W1170" s="20"/>
      <c r="X1170" s="20"/>
      <c r="Y1170" s="20" t="str">
        <f t="shared" si="166"/>
        <v>PCS</v>
      </c>
    </row>
    <row r="1171" spans="1:26" hidden="1">
      <c r="A1171" s="4"/>
      <c r="B1171" s="4"/>
      <c r="C1171" s="5"/>
      <c r="D1171" s="6"/>
      <c r="E1171" s="6"/>
      <c r="F1171" s="6"/>
      <c r="G1171" s="6"/>
      <c r="H1171" s="6"/>
      <c r="I1171" s="6"/>
      <c r="J1171" s="6"/>
      <c r="K1171" s="8"/>
      <c r="L1171" s="8"/>
      <c r="M1171" s="6"/>
      <c r="N1171" s="9"/>
      <c r="O1171" s="10"/>
      <c r="P1171" s="23"/>
      <c r="Q1171" s="20"/>
      <c r="R1171" s="20"/>
      <c r="S1171" s="20" t="s">
        <v>4374</v>
      </c>
      <c r="T1171" s="21" t="str">
        <f t="shared" si="165"/>
        <v>PLASTIK 16 X 45</v>
      </c>
      <c r="U1171" s="17">
        <v>1</v>
      </c>
      <c r="V1171" s="62">
        <f t="shared" si="168"/>
        <v>72</v>
      </c>
      <c r="W1171" s="20"/>
      <c r="X1171" s="20"/>
      <c r="Y1171" s="20" t="str">
        <f t="shared" si="166"/>
        <v>PCS</v>
      </c>
    </row>
    <row r="1172" spans="1:26" hidden="1">
      <c r="A1172" s="4"/>
      <c r="B1172" s="4"/>
      <c r="C1172" s="5"/>
      <c r="D1172" s="6"/>
      <c r="E1172" s="6"/>
      <c r="F1172" s="6"/>
      <c r="G1172" s="6"/>
      <c r="H1172" s="6"/>
      <c r="I1172" s="6"/>
      <c r="J1172" s="6"/>
      <c r="K1172" s="8"/>
      <c r="L1172" s="8"/>
      <c r="M1172" s="6"/>
      <c r="N1172" s="9"/>
      <c r="O1172" s="10"/>
      <c r="P1172" s="23"/>
      <c r="Q1172" s="20"/>
      <c r="R1172" s="20"/>
      <c r="S1172" s="20" t="s">
        <v>3980</v>
      </c>
      <c r="T1172" s="21" t="str">
        <f t="shared" si="165"/>
        <v>OP FULL AROMA  DW 108 D FULL A CEMPAKA</v>
      </c>
      <c r="U1172" s="17">
        <v>6.25E-2</v>
      </c>
      <c r="V1172" s="62">
        <f t="shared" si="168"/>
        <v>4.5</v>
      </c>
      <c r="W1172" s="20"/>
      <c r="X1172" s="20"/>
      <c r="Y1172" s="20" t="str">
        <f t="shared" si="166"/>
        <v>KG</v>
      </c>
    </row>
    <row r="1173" spans="1:26" hidden="1">
      <c r="A1173" s="4"/>
      <c r="B1173" s="4"/>
      <c r="C1173" s="5"/>
      <c r="D1173" s="6"/>
      <c r="E1173" s="6"/>
      <c r="F1173" s="6"/>
      <c r="G1173" s="6"/>
      <c r="H1173" s="6"/>
      <c r="I1173" s="6"/>
      <c r="J1173" s="6"/>
      <c r="K1173" s="8"/>
      <c r="L1173" s="8"/>
      <c r="M1173" s="6"/>
      <c r="N1173" s="9"/>
      <c r="O1173" s="10"/>
      <c r="P1173" s="23"/>
      <c r="Q1173" s="20"/>
      <c r="R1173" s="20"/>
      <c r="S1173" s="20" t="s">
        <v>5192</v>
      </c>
      <c r="T1173" s="21" t="str">
        <f t="shared" si="165"/>
        <v>oplosan solfen</v>
      </c>
      <c r="U1173" s="17">
        <v>0.24299999999999999</v>
      </c>
      <c r="V1173" s="62">
        <f t="shared" si="168"/>
        <v>17.495999999999999</v>
      </c>
      <c r="W1173" s="20"/>
      <c r="X1173" s="20"/>
      <c r="Y1173" s="20" t="str">
        <f t="shared" si="166"/>
        <v>KG</v>
      </c>
    </row>
    <row r="1174" spans="1:26" hidden="1">
      <c r="A1174" s="4"/>
      <c r="B1174" s="4"/>
      <c r="C1174" s="5"/>
      <c r="D1174" s="6"/>
      <c r="E1174" s="6"/>
      <c r="F1174" s="6"/>
      <c r="G1174" s="6"/>
      <c r="H1174" s="6"/>
      <c r="I1174" s="6"/>
      <c r="J1174" s="6"/>
      <c r="K1174" s="8"/>
      <c r="L1174" s="8"/>
      <c r="M1174" s="6"/>
      <c r="N1174" s="9"/>
      <c r="O1174" s="10"/>
      <c r="P1174" s="23"/>
      <c r="Q1174" s="20"/>
      <c r="R1174" s="20"/>
      <c r="S1174" s="20" t="s">
        <v>3697</v>
      </c>
      <c r="T1174" s="21" t="str">
        <f t="shared" si="165"/>
        <v>ONGKOS CELUP GB  FULL AROMA</v>
      </c>
      <c r="U1174" s="17">
        <v>1</v>
      </c>
      <c r="V1174" s="62">
        <f t="shared" si="168"/>
        <v>72</v>
      </c>
      <c r="W1174" s="20"/>
      <c r="X1174" s="20"/>
      <c r="Y1174" s="20" t="str">
        <f t="shared" si="166"/>
        <v>PCS</v>
      </c>
    </row>
    <row r="1175" spans="1:26" hidden="1">
      <c r="A1175" s="4"/>
      <c r="B1175" s="4"/>
      <c r="C1175" s="5"/>
      <c r="D1175" s="6"/>
      <c r="E1175" s="6"/>
      <c r="F1175" s="6"/>
      <c r="G1175" s="6"/>
      <c r="H1175" s="6"/>
      <c r="I1175" s="6"/>
      <c r="J1175" s="6"/>
      <c r="K1175" s="8"/>
      <c r="L1175" s="8"/>
      <c r="M1175" s="6"/>
      <c r="N1175" s="9"/>
      <c r="O1175" s="10"/>
      <c r="P1175" s="23"/>
      <c r="Q1175" s="20"/>
      <c r="R1175" s="20"/>
      <c r="S1175" s="20" t="s">
        <v>3791</v>
      </c>
      <c r="T1175" s="21" t="str">
        <f t="shared" si="165"/>
        <v>ONGKOS KEMAS GB FULL AROMA</v>
      </c>
      <c r="U1175" s="17">
        <v>1</v>
      </c>
      <c r="V1175" s="62">
        <f t="shared" si="168"/>
        <v>72</v>
      </c>
      <c r="W1175" s="20"/>
      <c r="X1175" s="20"/>
      <c r="Y1175" s="20" t="str">
        <f t="shared" si="166"/>
        <v>PCS</v>
      </c>
    </row>
    <row r="1176" spans="1:26" hidden="1">
      <c r="A1176" s="4"/>
      <c r="B1176" s="4"/>
      <c r="C1176" s="5"/>
      <c r="D1176" s="6"/>
      <c r="E1176" s="6"/>
      <c r="F1176" s="6"/>
      <c r="G1176" s="6"/>
      <c r="H1176" s="6"/>
      <c r="I1176" s="6"/>
      <c r="J1176" s="6"/>
      <c r="K1176" s="8"/>
      <c r="L1176" s="8"/>
      <c r="M1176" s="6"/>
      <c r="N1176" s="9"/>
      <c r="O1176" s="10"/>
      <c r="P1176" s="23"/>
      <c r="Q1176" s="20"/>
      <c r="R1176" s="20"/>
      <c r="S1176" s="20" t="s">
        <v>3898</v>
      </c>
      <c r="T1176" s="21" t="str">
        <f t="shared" si="165"/>
        <v>ONGKOS TIMBANG GB FULL AROMA</v>
      </c>
      <c r="U1176" s="17">
        <v>1</v>
      </c>
      <c r="V1176" s="62">
        <f>$K$1166*U1176</f>
        <v>72</v>
      </c>
      <c r="W1176" s="20"/>
      <c r="X1176" s="20"/>
      <c r="Y1176" s="20" t="str">
        <f t="shared" si="166"/>
        <v>PCS</v>
      </c>
    </row>
    <row r="1177" spans="1:26">
      <c r="A1177" s="4">
        <v>134</v>
      </c>
      <c r="B1177" s="20" t="s">
        <v>2053</v>
      </c>
      <c r="C1177" s="5" t="s">
        <v>89</v>
      </c>
      <c r="D1177" s="6">
        <v>92</v>
      </c>
      <c r="E1177" s="6">
        <f>D1177/36</f>
        <v>2.5555555555555554</v>
      </c>
      <c r="F1177" s="6">
        <v>35</v>
      </c>
      <c r="G1177" s="6">
        <v>1</v>
      </c>
      <c r="H1177" s="6">
        <v>13</v>
      </c>
      <c r="I1177" s="6">
        <v>1</v>
      </c>
      <c r="J1177" s="6" t="s">
        <v>510</v>
      </c>
      <c r="K1177" s="15">
        <f>L1177</f>
        <v>72</v>
      </c>
      <c r="L1177" s="15">
        <f>N1177*Z1177</f>
        <v>72</v>
      </c>
      <c r="M1177" s="6" t="s">
        <v>510</v>
      </c>
      <c r="N1177" s="9">
        <f>VLOOKUP(B1177,tb_januari,9,FALSE)</f>
        <v>2</v>
      </c>
      <c r="O1177" s="10" t="s">
        <v>506</v>
      </c>
      <c r="P1177" s="23" t="e">
        <f>0.85*K1303:K1426</f>
        <v>#VALUE!</v>
      </c>
      <c r="Q1177" s="20" t="s">
        <v>547</v>
      </c>
      <c r="R1177" s="20" t="s">
        <v>519</v>
      </c>
      <c r="S1177" s="20" t="s">
        <v>1330</v>
      </c>
      <c r="T1177" s="21" t="str">
        <f t="shared" si="165"/>
        <v>DUPA 28 ATP PEKAT 3.2 RKN</v>
      </c>
      <c r="U1177" s="17">
        <v>0.67</v>
      </c>
      <c r="V1177" s="62">
        <f>$K$1177*U1177</f>
        <v>48.24</v>
      </c>
      <c r="W1177" s="20" t="s">
        <v>530</v>
      </c>
      <c r="X1177" s="20"/>
      <c r="Y1177" s="20" t="str">
        <f t="shared" si="166"/>
        <v>KG</v>
      </c>
      <c r="Z1177" s="20">
        <v>36</v>
      </c>
    </row>
    <row r="1178" spans="1:26" hidden="1">
      <c r="A1178" s="4"/>
      <c r="B1178" s="4"/>
      <c r="C1178" s="5"/>
      <c r="D1178" s="6"/>
      <c r="E1178" s="6"/>
      <c r="F1178" s="6"/>
      <c r="G1178" s="6"/>
      <c r="H1178" s="6"/>
      <c r="I1178" s="6"/>
      <c r="J1178" s="6"/>
      <c r="K1178" s="8"/>
      <c r="L1178" s="8"/>
      <c r="M1178" s="6"/>
      <c r="N1178" s="9"/>
      <c r="O1178" s="10"/>
      <c r="P1178" s="23"/>
      <c r="Q1178" s="20"/>
      <c r="R1178" s="20"/>
      <c r="S1178" s="20" t="s">
        <v>5002</v>
      </c>
      <c r="T1178" s="21" t="str">
        <f t="shared" si="165"/>
        <v>STIKER 108 D CENDANA 8 X 16</v>
      </c>
      <c r="U1178" s="17">
        <v>1</v>
      </c>
      <c r="V1178" s="62">
        <f t="shared" ref="V1178:V1187" si="169">$K$1177*U1178</f>
        <v>72</v>
      </c>
      <c r="W1178" s="20"/>
      <c r="X1178" s="20"/>
      <c r="Y1178" s="20" t="str">
        <f t="shared" si="166"/>
        <v>PCS</v>
      </c>
    </row>
    <row r="1179" spans="1:26" hidden="1">
      <c r="A1179" s="4"/>
      <c r="B1179" s="4"/>
      <c r="C1179" s="5"/>
      <c r="D1179" s="6"/>
      <c r="E1179" s="6"/>
      <c r="F1179" s="6"/>
      <c r="G1179" s="6"/>
      <c r="H1179" s="6"/>
      <c r="I1179" s="6"/>
      <c r="J1179" s="6"/>
      <c r="K1179" s="8"/>
      <c r="L1179" s="8"/>
      <c r="M1179" s="6"/>
      <c r="N1179" s="9"/>
      <c r="O1179" s="10"/>
      <c r="P1179" s="23"/>
      <c r="Q1179" s="20"/>
      <c r="R1179" s="20"/>
      <c r="S1179" s="20" t="s">
        <v>611</v>
      </c>
      <c r="T1179" s="21" t="str">
        <f t="shared" si="165"/>
        <v xml:space="preserve">ONGKARA BULAT </v>
      </c>
      <c r="U1179" s="17">
        <v>1</v>
      </c>
      <c r="V1179" s="62">
        <f t="shared" si="169"/>
        <v>72</v>
      </c>
      <c r="W1179" s="20"/>
      <c r="X1179" s="20"/>
      <c r="Y1179" s="20" t="str">
        <f t="shared" si="166"/>
        <v>PCS</v>
      </c>
    </row>
    <row r="1180" spans="1:26" hidden="1">
      <c r="A1180" s="4"/>
      <c r="B1180" s="4"/>
      <c r="C1180" s="5"/>
      <c r="D1180" s="6"/>
      <c r="E1180" s="6"/>
      <c r="F1180" s="6"/>
      <c r="G1180" s="6"/>
      <c r="H1180" s="6"/>
      <c r="I1180" s="6"/>
      <c r="J1180" s="6"/>
      <c r="K1180" s="8"/>
      <c r="L1180" s="8"/>
      <c r="M1180" s="6"/>
      <c r="N1180" s="9"/>
      <c r="O1180" s="10"/>
      <c r="P1180" s="23"/>
      <c r="Q1180" s="20"/>
      <c r="R1180" s="20"/>
      <c r="S1180" s="20" t="s">
        <v>988</v>
      </c>
      <c r="T1180" s="21" t="str">
        <f t="shared" si="165"/>
        <v xml:space="preserve">ATP </v>
      </c>
      <c r="U1180" s="17">
        <v>1</v>
      </c>
      <c r="V1180" s="62">
        <f t="shared" si="169"/>
        <v>72</v>
      </c>
      <c r="W1180" s="20"/>
      <c r="X1180" s="20"/>
      <c r="Y1180" s="20" t="str">
        <f t="shared" si="166"/>
        <v>PCS</v>
      </c>
    </row>
    <row r="1181" spans="1:26" hidden="1">
      <c r="A1181" s="4"/>
      <c r="B1181" s="4"/>
      <c r="C1181" s="5"/>
      <c r="D1181" s="6"/>
      <c r="E1181" s="6"/>
      <c r="F1181" s="6"/>
      <c r="G1181" s="6"/>
      <c r="H1181" s="6"/>
      <c r="I1181" s="6"/>
      <c r="J1181" s="6"/>
      <c r="K1181" s="8"/>
      <c r="L1181" s="8"/>
      <c r="M1181" s="6"/>
      <c r="N1181" s="9"/>
      <c r="O1181" s="10"/>
      <c r="P1181" s="23"/>
      <c r="Q1181" s="20"/>
      <c r="R1181" s="20"/>
      <c r="S1181" s="20" t="s">
        <v>613</v>
      </c>
      <c r="T1181" s="21" t="str">
        <f t="shared" si="165"/>
        <v>SABUK ONG KECIL 2,5 X 30</v>
      </c>
      <c r="U1181" s="17">
        <v>1</v>
      </c>
      <c r="V1181" s="62">
        <f t="shared" si="169"/>
        <v>72</v>
      </c>
      <c r="W1181" s="20"/>
      <c r="X1181" s="20"/>
      <c r="Y1181" s="20" t="str">
        <f t="shared" si="166"/>
        <v>PCS</v>
      </c>
    </row>
    <row r="1182" spans="1:26" hidden="1">
      <c r="A1182" s="4"/>
      <c r="B1182" s="4"/>
      <c r="C1182" s="5"/>
      <c r="D1182" s="6"/>
      <c r="E1182" s="6"/>
      <c r="F1182" s="6"/>
      <c r="G1182" s="6"/>
      <c r="H1182" s="6"/>
      <c r="I1182" s="6"/>
      <c r="J1182" s="6"/>
      <c r="K1182" s="8"/>
      <c r="L1182" s="8"/>
      <c r="M1182" s="6"/>
      <c r="N1182" s="9"/>
      <c r="O1182" s="10"/>
      <c r="P1182" s="23"/>
      <c r="Q1182" s="20"/>
      <c r="R1182" s="20"/>
      <c r="S1182" s="20" t="s">
        <v>4374</v>
      </c>
      <c r="T1182" s="21" t="str">
        <f t="shared" si="165"/>
        <v>PLASTIK 16 X 45</v>
      </c>
      <c r="U1182" s="17">
        <v>1</v>
      </c>
      <c r="V1182" s="62">
        <f t="shared" si="169"/>
        <v>72</v>
      </c>
      <c r="W1182" s="20"/>
      <c r="X1182" s="20"/>
      <c r="Y1182" s="20" t="str">
        <f t="shared" si="166"/>
        <v>PCS</v>
      </c>
    </row>
    <row r="1183" spans="1:26" hidden="1">
      <c r="A1183" s="4"/>
      <c r="B1183" s="4"/>
      <c r="C1183" s="5"/>
      <c r="D1183" s="6"/>
      <c r="E1183" s="6"/>
      <c r="F1183" s="6"/>
      <c r="G1183" s="6"/>
      <c r="H1183" s="6"/>
      <c r="I1183" s="6"/>
      <c r="J1183" s="6"/>
      <c r="K1183" s="8"/>
      <c r="L1183" s="8"/>
      <c r="M1183" s="6"/>
      <c r="N1183" s="9"/>
      <c r="O1183" s="10"/>
      <c r="P1183" s="23"/>
      <c r="Q1183" s="20"/>
      <c r="R1183" s="20"/>
      <c r="S1183" s="20" t="s">
        <v>3982</v>
      </c>
      <c r="T1183" s="21" t="str">
        <f t="shared" si="165"/>
        <v>OP FULL AROMA  DW 108 D FULL A CENDANA</v>
      </c>
      <c r="U1183" s="17">
        <v>6.25E-2</v>
      </c>
      <c r="V1183" s="62">
        <f t="shared" si="169"/>
        <v>4.5</v>
      </c>
      <c r="W1183" s="20"/>
      <c r="X1183" s="20"/>
      <c r="Y1183" s="20" t="str">
        <f t="shared" si="166"/>
        <v>KG</v>
      </c>
    </row>
    <row r="1184" spans="1:26" hidden="1">
      <c r="A1184" s="4"/>
      <c r="B1184" s="4"/>
      <c r="C1184" s="5"/>
      <c r="D1184" s="6"/>
      <c r="E1184" s="6"/>
      <c r="F1184" s="6"/>
      <c r="G1184" s="6"/>
      <c r="H1184" s="6"/>
      <c r="I1184" s="6"/>
      <c r="J1184" s="6"/>
      <c r="K1184" s="8"/>
      <c r="L1184" s="8"/>
      <c r="M1184" s="6"/>
      <c r="N1184" s="9"/>
      <c r="O1184" s="10"/>
      <c r="P1184" s="23"/>
      <c r="Q1184" s="20"/>
      <c r="R1184" s="20"/>
      <c r="S1184" s="20" t="s">
        <v>5192</v>
      </c>
      <c r="T1184" s="21" t="str">
        <f t="shared" si="165"/>
        <v>oplosan solfen</v>
      </c>
      <c r="U1184" s="17">
        <v>0.24299999999999999</v>
      </c>
      <c r="V1184" s="62">
        <f t="shared" si="169"/>
        <v>17.495999999999999</v>
      </c>
      <c r="W1184" s="20"/>
      <c r="X1184" s="20"/>
      <c r="Y1184" s="20" t="str">
        <f t="shared" si="166"/>
        <v>KG</v>
      </c>
    </row>
    <row r="1185" spans="1:26" hidden="1">
      <c r="A1185" s="4"/>
      <c r="B1185" s="4"/>
      <c r="C1185" s="5"/>
      <c r="D1185" s="6"/>
      <c r="E1185" s="6"/>
      <c r="F1185" s="6"/>
      <c r="G1185" s="6"/>
      <c r="H1185" s="6"/>
      <c r="I1185" s="6"/>
      <c r="J1185" s="6"/>
      <c r="K1185" s="8"/>
      <c r="L1185" s="8"/>
      <c r="M1185" s="6"/>
      <c r="N1185" s="9"/>
      <c r="O1185" s="10"/>
      <c r="P1185" s="23"/>
      <c r="Q1185" s="20"/>
      <c r="R1185" s="20"/>
      <c r="S1185" s="20" t="s">
        <v>3697</v>
      </c>
      <c r="T1185" s="21" t="str">
        <f t="shared" si="165"/>
        <v>ONGKOS CELUP GB  FULL AROMA</v>
      </c>
      <c r="U1185" s="17">
        <v>1</v>
      </c>
      <c r="V1185" s="62">
        <f t="shared" si="169"/>
        <v>72</v>
      </c>
      <c r="W1185" s="20"/>
      <c r="X1185" s="20"/>
      <c r="Y1185" s="20" t="str">
        <f t="shared" si="166"/>
        <v>PCS</v>
      </c>
    </row>
    <row r="1186" spans="1:26" hidden="1">
      <c r="A1186" s="4"/>
      <c r="B1186" s="4"/>
      <c r="C1186" s="5"/>
      <c r="D1186" s="6"/>
      <c r="E1186" s="6"/>
      <c r="F1186" s="6"/>
      <c r="G1186" s="6"/>
      <c r="H1186" s="6"/>
      <c r="I1186" s="6"/>
      <c r="J1186" s="6"/>
      <c r="K1186" s="8"/>
      <c r="L1186" s="8"/>
      <c r="M1186" s="6"/>
      <c r="N1186" s="9"/>
      <c r="O1186" s="10"/>
      <c r="P1186" s="23"/>
      <c r="Q1186" s="20"/>
      <c r="R1186" s="20"/>
      <c r="S1186" s="20" t="s">
        <v>3791</v>
      </c>
      <c r="T1186" s="21" t="str">
        <f t="shared" si="165"/>
        <v>ONGKOS KEMAS GB FULL AROMA</v>
      </c>
      <c r="U1186" s="17">
        <v>1</v>
      </c>
      <c r="V1186" s="62">
        <f t="shared" si="169"/>
        <v>72</v>
      </c>
      <c r="W1186" s="20"/>
      <c r="X1186" s="20"/>
      <c r="Y1186" s="20" t="str">
        <f t="shared" si="166"/>
        <v>PCS</v>
      </c>
    </row>
    <row r="1187" spans="1:26" hidden="1">
      <c r="A1187" s="4"/>
      <c r="B1187" s="4"/>
      <c r="C1187" s="5"/>
      <c r="D1187" s="6"/>
      <c r="E1187" s="6"/>
      <c r="F1187" s="6"/>
      <c r="G1187" s="6"/>
      <c r="H1187" s="6"/>
      <c r="I1187" s="6"/>
      <c r="J1187" s="6"/>
      <c r="K1187" s="8"/>
      <c r="L1187" s="8"/>
      <c r="M1187" s="6"/>
      <c r="N1187" s="9"/>
      <c r="O1187" s="10"/>
      <c r="P1187" s="23"/>
      <c r="Q1187" s="20"/>
      <c r="R1187" s="20"/>
      <c r="S1187" s="20" t="s">
        <v>3898</v>
      </c>
      <c r="T1187" s="21" t="str">
        <f t="shared" si="165"/>
        <v>ONGKOS TIMBANG GB FULL AROMA</v>
      </c>
      <c r="U1187" s="17">
        <v>1</v>
      </c>
      <c r="V1187" s="62">
        <f t="shared" si="169"/>
        <v>72</v>
      </c>
      <c r="W1187" s="20"/>
      <c r="X1187" s="20"/>
      <c r="Y1187" s="20" t="str">
        <f t="shared" si="166"/>
        <v>PCS</v>
      </c>
    </row>
    <row r="1188" spans="1:26">
      <c r="A1188" s="4">
        <v>135</v>
      </c>
      <c r="B1188" s="20" t="s">
        <v>2054</v>
      </c>
      <c r="C1188" s="5" t="s">
        <v>90</v>
      </c>
      <c r="D1188" s="6">
        <v>31</v>
      </c>
      <c r="E1188" s="6">
        <f>D1188/36</f>
        <v>0.86111111111111116</v>
      </c>
      <c r="F1188" s="6">
        <v>59</v>
      </c>
      <c r="G1188" s="6">
        <v>1</v>
      </c>
      <c r="H1188" s="6">
        <v>14</v>
      </c>
      <c r="I1188" s="6">
        <v>1</v>
      </c>
      <c r="J1188" s="6" t="s">
        <v>510</v>
      </c>
      <c r="K1188" s="15">
        <f>L1188</f>
        <v>36</v>
      </c>
      <c r="L1188" s="15">
        <f>N1188*Z1188</f>
        <v>36</v>
      </c>
      <c r="M1188" s="6" t="s">
        <v>510</v>
      </c>
      <c r="N1188" s="9">
        <f>VLOOKUP(B1188,tb_januari,9,FALSE)</f>
        <v>1</v>
      </c>
      <c r="O1188" s="10" t="s">
        <v>506</v>
      </c>
      <c r="P1188" s="23" t="e">
        <f>0.85*K1312:K1435</f>
        <v>#VALUE!</v>
      </c>
      <c r="Q1188" s="20" t="s">
        <v>547</v>
      </c>
      <c r="R1188" s="20" t="s">
        <v>519</v>
      </c>
      <c r="S1188" s="20" t="s">
        <v>1330</v>
      </c>
      <c r="T1188" s="21" t="str">
        <f t="shared" si="165"/>
        <v>DUPA 28 ATP PEKAT 3.2 RKN</v>
      </c>
      <c r="U1188" s="17">
        <v>0.67</v>
      </c>
      <c r="V1188" s="62">
        <f>$K$1188*U1188</f>
        <v>24.12</v>
      </c>
      <c r="W1188" s="20" t="s">
        <v>530</v>
      </c>
      <c r="X1188" s="20"/>
      <c r="Y1188" s="20" t="str">
        <f t="shared" si="166"/>
        <v>KG</v>
      </c>
      <c r="Z1188" s="20">
        <v>36</v>
      </c>
    </row>
    <row r="1189" spans="1:26" hidden="1">
      <c r="A1189" s="4"/>
      <c r="B1189" s="4"/>
      <c r="C1189" s="5"/>
      <c r="D1189" s="6"/>
      <c r="E1189" s="6"/>
      <c r="F1189" s="6"/>
      <c r="G1189" s="6"/>
      <c r="H1189" s="6"/>
      <c r="I1189" s="6"/>
      <c r="J1189" s="6"/>
      <c r="K1189" s="8"/>
      <c r="L1189" s="8"/>
      <c r="M1189" s="6"/>
      <c r="N1189" s="9"/>
      <c r="O1189" s="10"/>
      <c r="P1189" s="23"/>
      <c r="Q1189" s="20"/>
      <c r="R1189" s="20"/>
      <c r="S1189" s="20" t="s">
        <v>5008</v>
      </c>
      <c r="T1189" s="21" t="str">
        <f t="shared" si="165"/>
        <v>STIKER 108 D JASMIN 8 X 16</v>
      </c>
      <c r="U1189" s="17">
        <v>1</v>
      </c>
      <c r="V1189" s="62">
        <f t="shared" ref="V1189:V1198" si="170">$K$1188*U1189</f>
        <v>36</v>
      </c>
      <c r="W1189" s="20"/>
      <c r="X1189" s="20"/>
      <c r="Y1189" s="20" t="str">
        <f t="shared" si="166"/>
        <v>PCS</v>
      </c>
    </row>
    <row r="1190" spans="1:26" hidden="1">
      <c r="A1190" s="4"/>
      <c r="B1190" s="4"/>
      <c r="C1190" s="5"/>
      <c r="D1190" s="6"/>
      <c r="E1190" s="6"/>
      <c r="F1190" s="6"/>
      <c r="G1190" s="6"/>
      <c r="H1190" s="6"/>
      <c r="I1190" s="6"/>
      <c r="J1190" s="6"/>
      <c r="K1190" s="8"/>
      <c r="L1190" s="8"/>
      <c r="M1190" s="6"/>
      <c r="N1190" s="9"/>
      <c r="O1190" s="10"/>
      <c r="P1190" s="23"/>
      <c r="Q1190" s="20"/>
      <c r="R1190" s="20"/>
      <c r="S1190" s="20" t="s">
        <v>611</v>
      </c>
      <c r="T1190" s="21" t="str">
        <f t="shared" si="165"/>
        <v xml:space="preserve">ONGKARA BULAT </v>
      </c>
      <c r="U1190" s="17">
        <v>1</v>
      </c>
      <c r="V1190" s="62">
        <f t="shared" si="170"/>
        <v>36</v>
      </c>
      <c r="W1190" s="20"/>
      <c r="X1190" s="20"/>
      <c r="Y1190" s="20" t="str">
        <f t="shared" si="166"/>
        <v>PCS</v>
      </c>
    </row>
    <row r="1191" spans="1:26" hidden="1">
      <c r="A1191" s="4"/>
      <c r="B1191" s="4"/>
      <c r="C1191" s="5"/>
      <c r="D1191" s="6"/>
      <c r="E1191" s="6"/>
      <c r="F1191" s="6"/>
      <c r="G1191" s="6"/>
      <c r="H1191" s="6"/>
      <c r="I1191" s="6"/>
      <c r="J1191" s="6"/>
      <c r="K1191" s="8"/>
      <c r="L1191" s="8"/>
      <c r="M1191" s="6"/>
      <c r="N1191" s="9"/>
      <c r="O1191" s="10"/>
      <c r="P1191" s="23"/>
      <c r="Q1191" s="20"/>
      <c r="R1191" s="20"/>
      <c r="S1191" s="20" t="s">
        <v>988</v>
      </c>
      <c r="T1191" s="21" t="str">
        <f t="shared" si="165"/>
        <v xml:space="preserve">ATP </v>
      </c>
      <c r="U1191" s="17">
        <v>1</v>
      </c>
      <c r="V1191" s="62">
        <f t="shared" si="170"/>
        <v>36</v>
      </c>
      <c r="W1191" s="20"/>
      <c r="X1191" s="20"/>
      <c r="Y1191" s="20" t="str">
        <f t="shared" si="166"/>
        <v>PCS</v>
      </c>
    </row>
    <row r="1192" spans="1:26" hidden="1">
      <c r="A1192" s="4"/>
      <c r="B1192" s="4"/>
      <c r="C1192" s="5"/>
      <c r="D1192" s="6"/>
      <c r="E1192" s="6"/>
      <c r="F1192" s="6"/>
      <c r="G1192" s="6"/>
      <c r="H1192" s="6"/>
      <c r="I1192" s="6"/>
      <c r="J1192" s="6"/>
      <c r="K1192" s="8"/>
      <c r="L1192" s="8"/>
      <c r="M1192" s="6"/>
      <c r="N1192" s="9"/>
      <c r="O1192" s="10"/>
      <c r="P1192" s="23"/>
      <c r="Q1192" s="20"/>
      <c r="R1192" s="20"/>
      <c r="S1192" s="20" t="s">
        <v>613</v>
      </c>
      <c r="T1192" s="21" t="str">
        <f t="shared" si="165"/>
        <v>SABUK ONG KECIL 2,5 X 30</v>
      </c>
      <c r="U1192" s="17">
        <v>1</v>
      </c>
      <c r="V1192" s="62">
        <f t="shared" si="170"/>
        <v>36</v>
      </c>
      <c r="W1192" s="20"/>
      <c r="X1192" s="20"/>
      <c r="Y1192" s="20" t="str">
        <f t="shared" si="166"/>
        <v>PCS</v>
      </c>
    </row>
    <row r="1193" spans="1:26" hidden="1">
      <c r="A1193" s="4"/>
      <c r="B1193" s="4"/>
      <c r="C1193" s="5"/>
      <c r="D1193" s="6"/>
      <c r="E1193" s="6"/>
      <c r="F1193" s="6"/>
      <c r="G1193" s="6"/>
      <c r="H1193" s="6"/>
      <c r="I1193" s="6"/>
      <c r="J1193" s="6"/>
      <c r="K1193" s="8"/>
      <c r="L1193" s="8"/>
      <c r="M1193" s="6"/>
      <c r="N1193" s="9"/>
      <c r="O1193" s="10"/>
      <c r="P1193" s="23"/>
      <c r="Q1193" s="20"/>
      <c r="R1193" s="20"/>
      <c r="S1193" s="20" t="s">
        <v>4374</v>
      </c>
      <c r="T1193" s="21" t="str">
        <f t="shared" si="165"/>
        <v>PLASTIK 16 X 45</v>
      </c>
      <c r="U1193" s="17">
        <v>1</v>
      </c>
      <c r="V1193" s="62">
        <f t="shared" si="170"/>
        <v>36</v>
      </c>
      <c r="W1193" s="20"/>
      <c r="X1193" s="20"/>
      <c r="Y1193" s="20" t="str">
        <f t="shared" si="166"/>
        <v>PCS</v>
      </c>
    </row>
    <row r="1194" spans="1:26" hidden="1">
      <c r="A1194" s="4"/>
      <c r="B1194" s="4"/>
      <c r="C1194" s="5"/>
      <c r="D1194" s="6"/>
      <c r="E1194" s="6"/>
      <c r="F1194" s="6"/>
      <c r="G1194" s="6"/>
      <c r="H1194" s="6"/>
      <c r="I1194" s="6"/>
      <c r="J1194" s="6"/>
      <c r="K1194" s="8"/>
      <c r="L1194" s="8"/>
      <c r="M1194" s="6"/>
      <c r="N1194" s="9"/>
      <c r="O1194" s="10"/>
      <c r="P1194" s="23"/>
      <c r="Q1194" s="20"/>
      <c r="R1194" s="20"/>
      <c r="S1194" s="20" t="s">
        <v>3984</v>
      </c>
      <c r="T1194" s="21" t="str">
        <f t="shared" si="165"/>
        <v>OP FULL AROMA  DW 108 D FULL A JASMINE</v>
      </c>
      <c r="U1194" s="17">
        <v>6.25E-2</v>
      </c>
      <c r="V1194" s="62">
        <f t="shared" si="170"/>
        <v>2.25</v>
      </c>
      <c r="W1194" s="20"/>
      <c r="X1194" s="20"/>
      <c r="Y1194" s="20" t="str">
        <f t="shared" si="166"/>
        <v>KG</v>
      </c>
    </row>
    <row r="1195" spans="1:26" hidden="1">
      <c r="A1195" s="4"/>
      <c r="B1195" s="4"/>
      <c r="C1195" s="5"/>
      <c r="D1195" s="6"/>
      <c r="E1195" s="6"/>
      <c r="F1195" s="6"/>
      <c r="G1195" s="6"/>
      <c r="H1195" s="6"/>
      <c r="I1195" s="6"/>
      <c r="J1195" s="6"/>
      <c r="K1195" s="8"/>
      <c r="L1195" s="8"/>
      <c r="M1195" s="6"/>
      <c r="N1195" s="9"/>
      <c r="O1195" s="10"/>
      <c r="P1195" s="23"/>
      <c r="Q1195" s="20"/>
      <c r="R1195" s="20"/>
      <c r="S1195" s="20" t="s">
        <v>5192</v>
      </c>
      <c r="T1195" s="21" t="str">
        <f t="shared" si="165"/>
        <v>oplosan solfen</v>
      </c>
      <c r="U1195" s="17">
        <v>0.24299999999999999</v>
      </c>
      <c r="V1195" s="62">
        <f t="shared" si="170"/>
        <v>8.7479999999999993</v>
      </c>
      <c r="W1195" s="20"/>
      <c r="X1195" s="20"/>
      <c r="Y1195" s="20" t="str">
        <f t="shared" si="166"/>
        <v>KG</v>
      </c>
    </row>
    <row r="1196" spans="1:26" hidden="1">
      <c r="A1196" s="4"/>
      <c r="B1196" s="4"/>
      <c r="C1196" s="5"/>
      <c r="D1196" s="6"/>
      <c r="E1196" s="6"/>
      <c r="F1196" s="6"/>
      <c r="G1196" s="6"/>
      <c r="H1196" s="6"/>
      <c r="I1196" s="6"/>
      <c r="J1196" s="6"/>
      <c r="K1196" s="8"/>
      <c r="L1196" s="8"/>
      <c r="M1196" s="6"/>
      <c r="N1196" s="9"/>
      <c r="O1196" s="10"/>
      <c r="P1196" s="23"/>
      <c r="Q1196" s="20"/>
      <c r="R1196" s="20"/>
      <c r="S1196" s="20" t="s">
        <v>3697</v>
      </c>
      <c r="T1196" s="21" t="str">
        <f t="shared" si="165"/>
        <v>ONGKOS CELUP GB  FULL AROMA</v>
      </c>
      <c r="U1196" s="17">
        <v>1</v>
      </c>
      <c r="V1196" s="62">
        <f t="shared" si="170"/>
        <v>36</v>
      </c>
      <c r="W1196" s="20"/>
      <c r="X1196" s="20"/>
      <c r="Y1196" s="20" t="str">
        <f t="shared" si="166"/>
        <v>PCS</v>
      </c>
    </row>
    <row r="1197" spans="1:26" hidden="1">
      <c r="A1197" s="4"/>
      <c r="B1197" s="4"/>
      <c r="C1197" s="5"/>
      <c r="D1197" s="6"/>
      <c r="E1197" s="6"/>
      <c r="F1197" s="6"/>
      <c r="G1197" s="6"/>
      <c r="H1197" s="6"/>
      <c r="I1197" s="6"/>
      <c r="J1197" s="6"/>
      <c r="K1197" s="8"/>
      <c r="L1197" s="8"/>
      <c r="M1197" s="6"/>
      <c r="N1197" s="9"/>
      <c r="O1197" s="10"/>
      <c r="P1197" s="23"/>
      <c r="Q1197" s="20"/>
      <c r="R1197" s="20"/>
      <c r="S1197" s="20" t="s">
        <v>3791</v>
      </c>
      <c r="T1197" s="21" t="str">
        <f t="shared" si="165"/>
        <v>ONGKOS KEMAS GB FULL AROMA</v>
      </c>
      <c r="U1197" s="17">
        <v>1</v>
      </c>
      <c r="V1197" s="62">
        <f t="shared" si="170"/>
        <v>36</v>
      </c>
      <c r="W1197" s="20"/>
      <c r="X1197" s="20"/>
      <c r="Y1197" s="20" t="str">
        <f t="shared" si="166"/>
        <v>PCS</v>
      </c>
    </row>
    <row r="1198" spans="1:26" hidden="1">
      <c r="A1198" s="4"/>
      <c r="B1198" s="4"/>
      <c r="C1198" s="5"/>
      <c r="D1198" s="6"/>
      <c r="E1198" s="6"/>
      <c r="F1198" s="6"/>
      <c r="G1198" s="6"/>
      <c r="H1198" s="6"/>
      <c r="I1198" s="6"/>
      <c r="J1198" s="6"/>
      <c r="K1198" s="8"/>
      <c r="L1198" s="8"/>
      <c r="M1198" s="6"/>
      <c r="N1198" s="9"/>
      <c r="O1198" s="10"/>
      <c r="P1198" s="23"/>
      <c r="Q1198" s="20"/>
      <c r="R1198" s="20"/>
      <c r="S1198" s="20" t="s">
        <v>3898</v>
      </c>
      <c r="T1198" s="21" t="str">
        <f t="shared" si="165"/>
        <v>ONGKOS TIMBANG GB FULL AROMA</v>
      </c>
      <c r="U1198" s="17">
        <v>1</v>
      </c>
      <c r="V1198" s="62">
        <f t="shared" si="170"/>
        <v>36</v>
      </c>
      <c r="W1198" s="20"/>
      <c r="X1198" s="20"/>
      <c r="Y1198" s="20" t="str">
        <f t="shared" si="166"/>
        <v>PCS</v>
      </c>
    </row>
    <row r="1199" spans="1:26">
      <c r="A1199" s="4">
        <v>136</v>
      </c>
      <c r="B1199" s="20" t="s">
        <v>2055</v>
      </c>
      <c r="C1199" s="5" t="s">
        <v>91</v>
      </c>
      <c r="D1199" s="6">
        <v>4</v>
      </c>
      <c r="E1199" s="6">
        <f>D1199/36</f>
        <v>0.1111111111111111</v>
      </c>
      <c r="F1199" s="6">
        <v>14</v>
      </c>
      <c r="G1199" s="6">
        <v>1</v>
      </c>
      <c r="H1199" s="6">
        <v>19</v>
      </c>
      <c r="I1199" s="6">
        <v>1</v>
      </c>
      <c r="J1199" s="6" t="s">
        <v>510</v>
      </c>
      <c r="K1199" s="15">
        <f>L1199</f>
        <v>36</v>
      </c>
      <c r="L1199" s="15">
        <f>N1199*Z1199</f>
        <v>36</v>
      </c>
      <c r="M1199" s="6" t="s">
        <v>510</v>
      </c>
      <c r="N1199" s="9">
        <f>VLOOKUP(B1199,tb_januari,9,FALSE)</f>
        <v>1</v>
      </c>
      <c r="O1199" s="10" t="s">
        <v>506</v>
      </c>
      <c r="P1199" s="23" t="e">
        <f>0.85*K1321:K1444</f>
        <v>#VALUE!</v>
      </c>
      <c r="Q1199" s="20" t="s">
        <v>545</v>
      </c>
      <c r="R1199" s="20" t="s">
        <v>519</v>
      </c>
      <c r="S1199" s="20" t="s">
        <v>1330</v>
      </c>
      <c r="T1199" s="21" t="str">
        <f t="shared" si="165"/>
        <v>DUPA 28 ATP PEKAT 3.2 RKN</v>
      </c>
      <c r="U1199" s="17">
        <v>0.67</v>
      </c>
      <c r="V1199" s="62">
        <f>$K$1199*U1199</f>
        <v>24.12</v>
      </c>
      <c r="W1199" s="20" t="s">
        <v>532</v>
      </c>
      <c r="X1199" s="20"/>
      <c r="Y1199" s="20" t="str">
        <f t="shared" si="166"/>
        <v>KG</v>
      </c>
      <c r="Z1199" s="20">
        <v>36</v>
      </c>
    </row>
    <row r="1200" spans="1:26" hidden="1">
      <c r="A1200" s="4"/>
      <c r="B1200" s="4"/>
      <c r="C1200" s="5"/>
      <c r="D1200" s="6"/>
      <c r="E1200" s="6"/>
      <c r="F1200" s="6"/>
      <c r="G1200" s="6"/>
      <c r="H1200" s="6"/>
      <c r="I1200" s="6"/>
      <c r="J1200" s="6"/>
      <c r="K1200" s="8"/>
      <c r="L1200" s="8"/>
      <c r="M1200" s="6"/>
      <c r="N1200" s="9"/>
      <c r="O1200" s="10"/>
      <c r="P1200" s="23"/>
      <c r="Q1200" s="20"/>
      <c r="R1200" s="20"/>
      <c r="S1200" s="20" t="s">
        <v>5014</v>
      </c>
      <c r="T1200" s="21" t="str">
        <f t="shared" si="165"/>
        <v>STIKER 108 D JEMPIRING 8 X 16</v>
      </c>
      <c r="U1200" s="17">
        <v>1</v>
      </c>
      <c r="V1200" s="62">
        <f t="shared" ref="V1200:V1209" si="171">$K$1199*U1200</f>
        <v>36</v>
      </c>
      <c r="W1200" s="20"/>
      <c r="X1200" s="20"/>
      <c r="Y1200" s="20" t="str">
        <f t="shared" si="166"/>
        <v>PCS</v>
      </c>
    </row>
    <row r="1201" spans="1:26" hidden="1">
      <c r="A1201" s="4"/>
      <c r="B1201" s="4"/>
      <c r="C1201" s="5"/>
      <c r="D1201" s="6"/>
      <c r="E1201" s="6"/>
      <c r="F1201" s="6"/>
      <c r="G1201" s="6"/>
      <c r="H1201" s="6"/>
      <c r="I1201" s="6"/>
      <c r="J1201" s="6"/>
      <c r="K1201" s="8"/>
      <c r="L1201" s="8"/>
      <c r="M1201" s="6"/>
      <c r="N1201" s="9"/>
      <c r="O1201" s="10"/>
      <c r="P1201" s="23"/>
      <c r="Q1201" s="20"/>
      <c r="R1201" s="20"/>
      <c r="S1201" s="20" t="s">
        <v>611</v>
      </c>
      <c r="T1201" s="21" t="str">
        <f t="shared" si="165"/>
        <v xml:space="preserve">ONGKARA BULAT </v>
      </c>
      <c r="U1201" s="17">
        <v>1</v>
      </c>
      <c r="V1201" s="62">
        <f t="shared" si="171"/>
        <v>36</v>
      </c>
      <c r="W1201" s="20"/>
      <c r="X1201" s="20"/>
      <c r="Y1201" s="20" t="str">
        <f t="shared" si="166"/>
        <v>PCS</v>
      </c>
    </row>
    <row r="1202" spans="1:26" hidden="1">
      <c r="A1202" s="4"/>
      <c r="B1202" s="4"/>
      <c r="C1202" s="5"/>
      <c r="D1202" s="6"/>
      <c r="E1202" s="6"/>
      <c r="F1202" s="6"/>
      <c r="G1202" s="6"/>
      <c r="H1202" s="6"/>
      <c r="I1202" s="6"/>
      <c r="J1202" s="6"/>
      <c r="K1202" s="8"/>
      <c r="L1202" s="8"/>
      <c r="M1202" s="6"/>
      <c r="N1202" s="9"/>
      <c r="O1202" s="10"/>
      <c r="P1202" s="23"/>
      <c r="Q1202" s="20"/>
      <c r="R1202" s="20"/>
      <c r="S1202" s="20" t="s">
        <v>988</v>
      </c>
      <c r="T1202" s="21" t="str">
        <f t="shared" si="165"/>
        <v xml:space="preserve">ATP </v>
      </c>
      <c r="U1202" s="17">
        <v>1</v>
      </c>
      <c r="V1202" s="62">
        <f t="shared" si="171"/>
        <v>36</v>
      </c>
      <c r="W1202" s="20"/>
      <c r="X1202" s="20"/>
      <c r="Y1202" s="20" t="str">
        <f t="shared" si="166"/>
        <v>PCS</v>
      </c>
    </row>
    <row r="1203" spans="1:26" hidden="1">
      <c r="A1203" s="4"/>
      <c r="B1203" s="4"/>
      <c r="C1203" s="5"/>
      <c r="D1203" s="6"/>
      <c r="E1203" s="6"/>
      <c r="F1203" s="6"/>
      <c r="G1203" s="6"/>
      <c r="H1203" s="6"/>
      <c r="I1203" s="6"/>
      <c r="J1203" s="6"/>
      <c r="K1203" s="8"/>
      <c r="L1203" s="8"/>
      <c r="M1203" s="6"/>
      <c r="N1203" s="9"/>
      <c r="O1203" s="10"/>
      <c r="P1203" s="23"/>
      <c r="Q1203" s="20"/>
      <c r="R1203" s="20"/>
      <c r="S1203" s="20" t="s">
        <v>613</v>
      </c>
      <c r="T1203" s="21" t="str">
        <f t="shared" si="165"/>
        <v>SABUK ONG KECIL 2,5 X 30</v>
      </c>
      <c r="U1203" s="17">
        <v>1</v>
      </c>
      <c r="V1203" s="62">
        <f t="shared" si="171"/>
        <v>36</v>
      </c>
      <c r="W1203" s="20"/>
      <c r="X1203" s="20"/>
      <c r="Y1203" s="20" t="str">
        <f t="shared" si="166"/>
        <v>PCS</v>
      </c>
    </row>
    <row r="1204" spans="1:26" hidden="1">
      <c r="A1204" s="4"/>
      <c r="B1204" s="4"/>
      <c r="C1204" s="5"/>
      <c r="D1204" s="6"/>
      <c r="E1204" s="6"/>
      <c r="F1204" s="6"/>
      <c r="G1204" s="6"/>
      <c r="H1204" s="6"/>
      <c r="I1204" s="6"/>
      <c r="J1204" s="6"/>
      <c r="K1204" s="8"/>
      <c r="L1204" s="8"/>
      <c r="M1204" s="6"/>
      <c r="N1204" s="9"/>
      <c r="O1204" s="10"/>
      <c r="P1204" s="23"/>
      <c r="Q1204" s="20"/>
      <c r="R1204" s="20"/>
      <c r="S1204" s="20" t="s">
        <v>4374</v>
      </c>
      <c r="T1204" s="21" t="str">
        <f t="shared" si="165"/>
        <v>PLASTIK 16 X 45</v>
      </c>
      <c r="U1204" s="17">
        <v>1</v>
      </c>
      <c r="V1204" s="62">
        <f t="shared" si="171"/>
        <v>36</v>
      </c>
      <c r="W1204" s="20"/>
      <c r="X1204" s="20"/>
      <c r="Y1204" s="20" t="str">
        <f t="shared" si="166"/>
        <v>PCS</v>
      </c>
    </row>
    <row r="1205" spans="1:26" hidden="1">
      <c r="A1205" s="4"/>
      <c r="B1205" s="4"/>
      <c r="C1205" s="5"/>
      <c r="D1205" s="6"/>
      <c r="E1205" s="6"/>
      <c r="F1205" s="6"/>
      <c r="G1205" s="6"/>
      <c r="H1205" s="6"/>
      <c r="I1205" s="6"/>
      <c r="J1205" s="6"/>
      <c r="K1205" s="8"/>
      <c r="L1205" s="8"/>
      <c r="M1205" s="6"/>
      <c r="N1205" s="9"/>
      <c r="O1205" s="10"/>
      <c r="P1205" s="23"/>
      <c r="Q1205" s="20"/>
      <c r="R1205" s="20"/>
      <c r="S1205" s="20" t="s">
        <v>3986</v>
      </c>
      <c r="T1205" s="21" t="str">
        <f t="shared" si="165"/>
        <v>OP FULL AROMA  DW 108 D FULL A JEMPIRING</v>
      </c>
      <c r="U1205" s="17">
        <v>6.25E-2</v>
      </c>
      <c r="V1205" s="62">
        <f t="shared" si="171"/>
        <v>2.25</v>
      </c>
      <c r="W1205" s="20"/>
      <c r="X1205" s="20"/>
      <c r="Y1205" s="20" t="str">
        <f t="shared" si="166"/>
        <v>KG</v>
      </c>
    </row>
    <row r="1206" spans="1:26" hidden="1">
      <c r="A1206" s="4"/>
      <c r="B1206" s="4"/>
      <c r="C1206" s="5"/>
      <c r="D1206" s="6"/>
      <c r="E1206" s="6"/>
      <c r="F1206" s="6"/>
      <c r="G1206" s="6"/>
      <c r="H1206" s="6"/>
      <c r="I1206" s="6"/>
      <c r="J1206" s="6"/>
      <c r="K1206" s="8"/>
      <c r="L1206" s="8"/>
      <c r="M1206" s="6"/>
      <c r="N1206" s="9"/>
      <c r="O1206" s="10"/>
      <c r="P1206" s="23"/>
      <c r="Q1206" s="20"/>
      <c r="R1206" s="20"/>
      <c r="S1206" s="20" t="s">
        <v>5192</v>
      </c>
      <c r="T1206" s="21" t="str">
        <f t="shared" si="165"/>
        <v>oplosan solfen</v>
      </c>
      <c r="U1206" s="17">
        <v>0.24299999999999999</v>
      </c>
      <c r="V1206" s="62">
        <f t="shared" si="171"/>
        <v>8.7479999999999993</v>
      </c>
      <c r="W1206" s="20"/>
      <c r="X1206" s="20"/>
      <c r="Y1206" s="20" t="str">
        <f t="shared" si="166"/>
        <v>KG</v>
      </c>
    </row>
    <row r="1207" spans="1:26" hidden="1">
      <c r="A1207" s="4"/>
      <c r="B1207" s="4"/>
      <c r="C1207" s="5"/>
      <c r="D1207" s="6"/>
      <c r="E1207" s="6"/>
      <c r="F1207" s="6"/>
      <c r="G1207" s="6"/>
      <c r="H1207" s="6"/>
      <c r="I1207" s="6"/>
      <c r="J1207" s="6"/>
      <c r="K1207" s="8"/>
      <c r="L1207" s="8"/>
      <c r="M1207" s="6"/>
      <c r="N1207" s="9"/>
      <c r="O1207" s="10"/>
      <c r="P1207" s="23"/>
      <c r="Q1207" s="20"/>
      <c r="R1207" s="20"/>
      <c r="S1207" s="20" t="s">
        <v>3697</v>
      </c>
      <c r="T1207" s="21" t="str">
        <f t="shared" si="165"/>
        <v>ONGKOS CELUP GB  FULL AROMA</v>
      </c>
      <c r="U1207" s="17">
        <v>1</v>
      </c>
      <c r="V1207" s="62">
        <f t="shared" si="171"/>
        <v>36</v>
      </c>
      <c r="W1207" s="20"/>
      <c r="X1207" s="20"/>
      <c r="Y1207" s="20" t="str">
        <f t="shared" si="166"/>
        <v>PCS</v>
      </c>
    </row>
    <row r="1208" spans="1:26" hidden="1">
      <c r="A1208" s="4"/>
      <c r="B1208" s="4"/>
      <c r="C1208" s="5"/>
      <c r="D1208" s="6"/>
      <c r="E1208" s="6"/>
      <c r="F1208" s="6"/>
      <c r="G1208" s="6"/>
      <c r="H1208" s="6"/>
      <c r="I1208" s="6"/>
      <c r="J1208" s="6"/>
      <c r="K1208" s="8"/>
      <c r="L1208" s="8"/>
      <c r="M1208" s="6"/>
      <c r="N1208" s="9"/>
      <c r="O1208" s="10"/>
      <c r="P1208" s="23"/>
      <c r="Q1208" s="20"/>
      <c r="R1208" s="20"/>
      <c r="S1208" s="20" t="s">
        <v>3791</v>
      </c>
      <c r="T1208" s="21" t="str">
        <f t="shared" si="165"/>
        <v>ONGKOS KEMAS GB FULL AROMA</v>
      </c>
      <c r="U1208" s="17">
        <v>1</v>
      </c>
      <c r="V1208" s="62">
        <f t="shared" si="171"/>
        <v>36</v>
      </c>
      <c r="W1208" s="20"/>
      <c r="X1208" s="20"/>
      <c r="Y1208" s="20" t="str">
        <f t="shared" si="166"/>
        <v>PCS</v>
      </c>
    </row>
    <row r="1209" spans="1:26" hidden="1">
      <c r="A1209" s="4"/>
      <c r="B1209" s="4"/>
      <c r="C1209" s="5"/>
      <c r="D1209" s="6"/>
      <c r="E1209" s="6"/>
      <c r="F1209" s="6"/>
      <c r="G1209" s="6"/>
      <c r="H1209" s="6"/>
      <c r="I1209" s="6"/>
      <c r="J1209" s="6"/>
      <c r="K1209" s="8"/>
      <c r="L1209" s="8"/>
      <c r="M1209" s="6"/>
      <c r="N1209" s="9"/>
      <c r="O1209" s="10"/>
      <c r="P1209" s="23"/>
      <c r="Q1209" s="20"/>
      <c r="R1209" s="20"/>
      <c r="S1209" s="20" t="s">
        <v>3898</v>
      </c>
      <c r="T1209" s="21" t="str">
        <f t="shared" si="165"/>
        <v>ONGKOS TIMBANG GB FULL AROMA</v>
      </c>
      <c r="U1209" s="17">
        <v>1</v>
      </c>
      <c r="V1209" s="62">
        <f t="shared" si="171"/>
        <v>36</v>
      </c>
      <c r="W1209" s="20"/>
      <c r="X1209" s="20"/>
      <c r="Y1209" s="20" t="str">
        <f t="shared" si="166"/>
        <v>PCS</v>
      </c>
    </row>
    <row r="1210" spans="1:26">
      <c r="A1210" s="4">
        <v>137</v>
      </c>
      <c r="B1210" s="1" t="s">
        <v>2056</v>
      </c>
      <c r="C1210" s="5" t="s">
        <v>92</v>
      </c>
      <c r="D1210" s="6">
        <v>39</v>
      </c>
      <c r="E1210" s="6">
        <f>D1210/36</f>
        <v>1.0833333333333333</v>
      </c>
      <c r="F1210" s="6">
        <v>20</v>
      </c>
      <c r="G1210" s="6">
        <v>1</v>
      </c>
      <c r="H1210" s="6">
        <v>22</v>
      </c>
      <c r="I1210" s="6">
        <v>1</v>
      </c>
      <c r="J1210" s="6" t="s">
        <v>510</v>
      </c>
      <c r="K1210" s="15">
        <f>L1210</f>
        <v>36</v>
      </c>
      <c r="L1210" s="15">
        <f>N1210*Z1210</f>
        <v>36</v>
      </c>
      <c r="M1210" s="6" t="s">
        <v>510</v>
      </c>
      <c r="N1210" s="9">
        <f>VLOOKUP(B1210,tb_januari,9,FALSE)</f>
        <v>1</v>
      </c>
      <c r="O1210" s="10" t="s">
        <v>506</v>
      </c>
      <c r="P1210" s="23" t="e">
        <f>0.85*K1330:K1453</f>
        <v>#VALUE!</v>
      </c>
      <c r="Q1210" s="20" t="s">
        <v>547</v>
      </c>
      <c r="R1210" s="20" t="s">
        <v>519</v>
      </c>
      <c r="S1210" s="20" t="s">
        <v>1330</v>
      </c>
      <c r="T1210" s="21" t="str">
        <f t="shared" si="165"/>
        <v>DUPA 28 ATP PEKAT 3.2 RKN</v>
      </c>
      <c r="U1210" s="17">
        <v>0.67</v>
      </c>
      <c r="V1210" s="62">
        <f>$K$1210*U1210</f>
        <v>24.12</v>
      </c>
      <c r="W1210" s="20" t="s">
        <v>532</v>
      </c>
      <c r="X1210" s="20"/>
      <c r="Y1210" s="20" t="str">
        <f t="shared" si="166"/>
        <v>KG</v>
      </c>
      <c r="Z1210" s="20">
        <v>36</v>
      </c>
    </row>
    <row r="1211" spans="1:26" hidden="1">
      <c r="A1211" s="4"/>
      <c r="B1211" s="4"/>
      <c r="C1211" s="5"/>
      <c r="D1211" s="6"/>
      <c r="E1211" s="6"/>
      <c r="F1211" s="6"/>
      <c r="G1211" s="6"/>
      <c r="H1211" s="6"/>
      <c r="I1211" s="6"/>
      <c r="J1211" s="6"/>
      <c r="K1211" s="8"/>
      <c r="L1211" s="8"/>
      <c r="M1211" s="6"/>
      <c r="N1211" s="9"/>
      <c r="O1211" s="10"/>
      <c r="P1211" s="23"/>
      <c r="Q1211" s="20"/>
      <c r="R1211" s="20"/>
      <c r="S1211" s="20" t="s">
        <v>5020</v>
      </c>
      <c r="T1211" s="21" t="str">
        <f t="shared" si="165"/>
        <v>STIKER 108 D PANDAN HARUM 8 X 16</v>
      </c>
      <c r="U1211" s="17">
        <v>1</v>
      </c>
      <c r="V1211" s="62">
        <f t="shared" ref="V1211:V1220" si="172">$K$1210*U1211</f>
        <v>36</v>
      </c>
      <c r="W1211" s="20"/>
      <c r="X1211" s="20"/>
      <c r="Y1211" s="20" t="str">
        <f t="shared" si="166"/>
        <v>PCS</v>
      </c>
    </row>
    <row r="1212" spans="1:26" hidden="1">
      <c r="A1212" s="4"/>
      <c r="B1212" s="4"/>
      <c r="C1212" s="5"/>
      <c r="D1212" s="6"/>
      <c r="E1212" s="6"/>
      <c r="F1212" s="6"/>
      <c r="G1212" s="6"/>
      <c r="H1212" s="6"/>
      <c r="I1212" s="6"/>
      <c r="J1212" s="6"/>
      <c r="K1212" s="8"/>
      <c r="L1212" s="8"/>
      <c r="M1212" s="6"/>
      <c r="N1212" s="9"/>
      <c r="O1212" s="10"/>
      <c r="P1212" s="23"/>
      <c r="Q1212" s="20"/>
      <c r="R1212" s="20"/>
      <c r="S1212" s="20" t="s">
        <v>611</v>
      </c>
      <c r="T1212" s="21" t="str">
        <f t="shared" si="165"/>
        <v xml:space="preserve">ONGKARA BULAT </v>
      </c>
      <c r="U1212" s="17">
        <v>1</v>
      </c>
      <c r="V1212" s="62">
        <f t="shared" si="172"/>
        <v>36</v>
      </c>
      <c r="W1212" s="20"/>
      <c r="X1212" s="20"/>
      <c r="Y1212" s="20" t="str">
        <f t="shared" si="166"/>
        <v>PCS</v>
      </c>
    </row>
    <row r="1213" spans="1:26" hidden="1">
      <c r="A1213" s="4"/>
      <c r="B1213" s="4"/>
      <c r="C1213" s="5"/>
      <c r="D1213" s="6"/>
      <c r="E1213" s="6"/>
      <c r="F1213" s="6"/>
      <c r="G1213" s="6"/>
      <c r="H1213" s="6"/>
      <c r="I1213" s="6"/>
      <c r="J1213" s="6"/>
      <c r="K1213" s="8"/>
      <c r="L1213" s="8"/>
      <c r="M1213" s="6"/>
      <c r="N1213" s="9"/>
      <c r="O1213" s="10"/>
      <c r="P1213" s="23"/>
      <c r="Q1213" s="20"/>
      <c r="R1213" s="20"/>
      <c r="S1213" s="20" t="s">
        <v>988</v>
      </c>
      <c r="T1213" s="21" t="str">
        <f t="shared" si="165"/>
        <v xml:space="preserve">ATP </v>
      </c>
      <c r="U1213" s="17">
        <v>1</v>
      </c>
      <c r="V1213" s="62">
        <f t="shared" si="172"/>
        <v>36</v>
      </c>
      <c r="W1213" s="20"/>
      <c r="X1213" s="20"/>
      <c r="Y1213" s="20" t="str">
        <f t="shared" si="166"/>
        <v>PCS</v>
      </c>
    </row>
    <row r="1214" spans="1:26" hidden="1">
      <c r="A1214" s="4"/>
      <c r="B1214" s="4"/>
      <c r="C1214" s="5"/>
      <c r="D1214" s="6"/>
      <c r="E1214" s="6"/>
      <c r="F1214" s="6"/>
      <c r="G1214" s="6"/>
      <c r="H1214" s="6"/>
      <c r="I1214" s="6"/>
      <c r="J1214" s="6"/>
      <c r="K1214" s="8"/>
      <c r="L1214" s="8"/>
      <c r="M1214" s="6"/>
      <c r="N1214" s="9"/>
      <c r="O1214" s="10"/>
      <c r="P1214" s="23"/>
      <c r="Q1214" s="20"/>
      <c r="R1214" s="20"/>
      <c r="S1214" s="20" t="s">
        <v>613</v>
      </c>
      <c r="T1214" s="21" t="str">
        <f t="shared" si="165"/>
        <v>SABUK ONG KECIL 2,5 X 30</v>
      </c>
      <c r="U1214" s="17">
        <v>1</v>
      </c>
      <c r="V1214" s="62">
        <f t="shared" si="172"/>
        <v>36</v>
      </c>
      <c r="W1214" s="20"/>
      <c r="X1214" s="20"/>
      <c r="Y1214" s="20" t="str">
        <f t="shared" si="166"/>
        <v>PCS</v>
      </c>
    </row>
    <row r="1215" spans="1:26" hidden="1">
      <c r="A1215" s="4"/>
      <c r="B1215" s="4"/>
      <c r="C1215" s="5"/>
      <c r="D1215" s="6"/>
      <c r="E1215" s="6"/>
      <c r="F1215" s="6"/>
      <c r="G1215" s="6"/>
      <c r="H1215" s="6"/>
      <c r="I1215" s="6"/>
      <c r="J1215" s="6"/>
      <c r="K1215" s="8"/>
      <c r="L1215" s="8"/>
      <c r="M1215" s="6"/>
      <c r="N1215" s="9"/>
      <c r="O1215" s="10"/>
      <c r="P1215" s="23"/>
      <c r="Q1215" s="20"/>
      <c r="R1215" s="20"/>
      <c r="S1215" s="20" t="s">
        <v>4374</v>
      </c>
      <c r="T1215" s="21" t="str">
        <f t="shared" si="165"/>
        <v>PLASTIK 16 X 45</v>
      </c>
      <c r="U1215" s="17">
        <v>6.25E-2</v>
      </c>
      <c r="V1215" s="62">
        <f t="shared" si="172"/>
        <v>2.25</v>
      </c>
      <c r="W1215" s="20"/>
      <c r="X1215" s="20"/>
      <c r="Y1215" s="20" t="str">
        <f t="shared" si="166"/>
        <v>PCS</v>
      </c>
    </row>
    <row r="1216" spans="1:26" hidden="1">
      <c r="A1216" s="4"/>
      <c r="B1216" s="4"/>
      <c r="C1216" s="5"/>
      <c r="D1216" s="6"/>
      <c r="E1216" s="6"/>
      <c r="F1216" s="6"/>
      <c r="G1216" s="6"/>
      <c r="H1216" s="6"/>
      <c r="I1216" s="6"/>
      <c r="J1216" s="6"/>
      <c r="K1216" s="8"/>
      <c r="L1216" s="8"/>
      <c r="M1216" s="6"/>
      <c r="N1216" s="9"/>
      <c r="O1216" s="10"/>
      <c r="P1216" s="23"/>
      <c r="Q1216" s="20"/>
      <c r="R1216" s="20"/>
      <c r="S1216" s="20" t="s">
        <v>3988</v>
      </c>
      <c r="T1216" s="21" t="str">
        <f t="shared" si="165"/>
        <v>OP FULL AROMA  DW 108 D FULL A PANDAN HARUM</v>
      </c>
      <c r="U1216" s="17">
        <v>1</v>
      </c>
      <c r="V1216" s="62">
        <f>$K$1210*U1216</f>
        <v>36</v>
      </c>
      <c r="W1216" s="20"/>
      <c r="X1216" s="20"/>
      <c r="Y1216" s="20" t="str">
        <f t="shared" si="166"/>
        <v>KG</v>
      </c>
    </row>
    <row r="1217" spans="1:26" hidden="1">
      <c r="A1217" s="4"/>
      <c r="B1217" s="4"/>
      <c r="C1217" s="5"/>
      <c r="D1217" s="6"/>
      <c r="E1217" s="6"/>
      <c r="F1217" s="6"/>
      <c r="G1217" s="6"/>
      <c r="H1217" s="6"/>
      <c r="I1217" s="6"/>
      <c r="J1217" s="6"/>
      <c r="K1217" s="8"/>
      <c r="L1217" s="8"/>
      <c r="M1217" s="6"/>
      <c r="N1217" s="9"/>
      <c r="O1217" s="10"/>
      <c r="P1217" s="23"/>
      <c r="Q1217" s="20"/>
      <c r="R1217" s="20"/>
      <c r="S1217" s="20" t="s">
        <v>5192</v>
      </c>
      <c r="T1217" s="21" t="str">
        <f t="shared" si="165"/>
        <v>oplosan solfen</v>
      </c>
      <c r="U1217" s="17">
        <v>0.24299999999999999</v>
      </c>
      <c r="V1217" s="62">
        <f t="shared" si="172"/>
        <v>8.7479999999999993</v>
      </c>
      <c r="W1217" s="20"/>
      <c r="X1217" s="20"/>
      <c r="Y1217" s="20" t="str">
        <f t="shared" si="166"/>
        <v>KG</v>
      </c>
    </row>
    <row r="1218" spans="1:26" hidden="1">
      <c r="A1218" s="4"/>
      <c r="B1218" s="4"/>
      <c r="C1218" s="5"/>
      <c r="D1218" s="6"/>
      <c r="E1218" s="6"/>
      <c r="F1218" s="6"/>
      <c r="G1218" s="6"/>
      <c r="H1218" s="6"/>
      <c r="I1218" s="6"/>
      <c r="J1218" s="6"/>
      <c r="K1218" s="8"/>
      <c r="L1218" s="8"/>
      <c r="M1218" s="6"/>
      <c r="N1218" s="9"/>
      <c r="O1218" s="10"/>
      <c r="P1218" s="23"/>
      <c r="Q1218" s="20"/>
      <c r="R1218" s="20"/>
      <c r="S1218" s="20" t="s">
        <v>3697</v>
      </c>
      <c r="T1218" s="21" t="str">
        <f t="shared" si="165"/>
        <v>ONGKOS CELUP GB  FULL AROMA</v>
      </c>
      <c r="U1218" s="17">
        <v>1</v>
      </c>
      <c r="V1218" s="62">
        <f t="shared" si="172"/>
        <v>36</v>
      </c>
      <c r="W1218" s="20"/>
      <c r="X1218" s="20"/>
      <c r="Y1218" s="20" t="str">
        <f t="shared" si="166"/>
        <v>PCS</v>
      </c>
    </row>
    <row r="1219" spans="1:26" hidden="1">
      <c r="A1219" s="4"/>
      <c r="B1219" s="4"/>
      <c r="C1219" s="5"/>
      <c r="D1219" s="6"/>
      <c r="E1219" s="6"/>
      <c r="F1219" s="6"/>
      <c r="G1219" s="6"/>
      <c r="H1219" s="6"/>
      <c r="I1219" s="6"/>
      <c r="J1219" s="6"/>
      <c r="K1219" s="8"/>
      <c r="L1219" s="8"/>
      <c r="M1219" s="6"/>
      <c r="N1219" s="9"/>
      <c r="O1219" s="10"/>
      <c r="P1219" s="23"/>
      <c r="Q1219" s="20"/>
      <c r="R1219" s="20"/>
      <c r="S1219" s="20" t="s">
        <v>3791</v>
      </c>
      <c r="T1219" s="21" t="str">
        <f t="shared" si="165"/>
        <v>ONGKOS KEMAS GB FULL AROMA</v>
      </c>
      <c r="U1219" s="17">
        <v>1</v>
      </c>
      <c r="V1219" s="62">
        <f t="shared" si="172"/>
        <v>36</v>
      </c>
      <c r="W1219" s="20"/>
      <c r="X1219" s="20"/>
      <c r="Y1219" s="20" t="str">
        <f t="shared" si="166"/>
        <v>PCS</v>
      </c>
    </row>
    <row r="1220" spans="1:26" hidden="1">
      <c r="A1220" s="4"/>
      <c r="B1220" s="4"/>
      <c r="C1220" s="5"/>
      <c r="D1220" s="6"/>
      <c r="E1220" s="6"/>
      <c r="F1220" s="6"/>
      <c r="G1220" s="6"/>
      <c r="H1220" s="6"/>
      <c r="I1220" s="6"/>
      <c r="J1220" s="6"/>
      <c r="K1220" s="8"/>
      <c r="L1220" s="8"/>
      <c r="M1220" s="6"/>
      <c r="N1220" s="9"/>
      <c r="O1220" s="10"/>
      <c r="P1220" s="23"/>
      <c r="Q1220" s="20"/>
      <c r="R1220" s="20"/>
      <c r="S1220" s="20" t="s">
        <v>3898</v>
      </c>
      <c r="T1220" s="21" t="str">
        <f t="shared" si="165"/>
        <v>ONGKOS TIMBANG GB FULL AROMA</v>
      </c>
      <c r="U1220" s="17">
        <v>1</v>
      </c>
      <c r="V1220" s="62">
        <f t="shared" si="172"/>
        <v>36</v>
      </c>
      <c r="W1220" s="20"/>
      <c r="X1220" s="20"/>
      <c r="Y1220" s="20" t="str">
        <f t="shared" si="166"/>
        <v>PCS</v>
      </c>
    </row>
    <row r="1221" spans="1:26">
      <c r="A1221" s="4">
        <v>138</v>
      </c>
      <c r="B1221" s="20" t="s">
        <v>2058</v>
      </c>
      <c r="C1221" s="5" t="s">
        <v>93</v>
      </c>
      <c r="D1221" s="6"/>
      <c r="E1221" s="6">
        <f>D1221/36</f>
        <v>0</v>
      </c>
      <c r="F1221" s="6">
        <v>11</v>
      </c>
      <c r="G1221" s="6">
        <v>1</v>
      </c>
      <c r="H1221" s="6">
        <v>16</v>
      </c>
      <c r="I1221" s="6">
        <v>1</v>
      </c>
      <c r="J1221" s="6" t="s">
        <v>510</v>
      </c>
      <c r="K1221" s="15">
        <f>L1221</f>
        <v>36</v>
      </c>
      <c r="L1221" s="15">
        <f>N1221*Z1221</f>
        <v>36</v>
      </c>
      <c r="M1221" s="6" t="s">
        <v>510</v>
      </c>
      <c r="N1221" s="9">
        <f>VLOOKUP(B1221,tb_januari,9,FALSE)</f>
        <v>1</v>
      </c>
      <c r="O1221" s="10" t="s">
        <v>506</v>
      </c>
      <c r="P1221" s="23" t="e">
        <f>0.85*K1339:K1464</f>
        <v>#VALUE!</v>
      </c>
      <c r="Q1221" s="20" t="s">
        <v>545</v>
      </c>
      <c r="R1221" s="20" t="s">
        <v>519</v>
      </c>
      <c r="S1221" s="20" t="s">
        <v>1330</v>
      </c>
      <c r="T1221" s="21" t="str">
        <f t="shared" si="165"/>
        <v>DUPA 28 ATP PEKAT 3.2 RKN</v>
      </c>
      <c r="U1221" s="17">
        <v>0.67</v>
      </c>
      <c r="V1221" s="62">
        <f>$K$1221*U1221</f>
        <v>24.12</v>
      </c>
      <c r="W1221" s="20" t="s">
        <v>534</v>
      </c>
      <c r="X1221" s="20"/>
      <c r="Y1221" s="20" t="str">
        <f t="shared" si="166"/>
        <v>KG</v>
      </c>
      <c r="Z1221" s="20">
        <v>36</v>
      </c>
    </row>
    <row r="1222" spans="1:26" hidden="1">
      <c r="A1222" s="4"/>
      <c r="B1222" s="4"/>
      <c r="C1222" s="5"/>
      <c r="D1222" s="6"/>
      <c r="E1222" s="6"/>
      <c r="F1222" s="6"/>
      <c r="G1222" s="6"/>
      <c r="H1222" s="6"/>
      <c r="I1222" s="6"/>
      <c r="J1222" s="6"/>
      <c r="K1222" s="8"/>
      <c r="L1222" s="8"/>
      <c r="M1222" s="6"/>
      <c r="N1222" s="9"/>
      <c r="O1222" s="10"/>
      <c r="P1222" s="23"/>
      <c r="Q1222" s="20"/>
      <c r="R1222" s="20"/>
      <c r="S1222" s="20" t="s">
        <v>5027</v>
      </c>
      <c r="T1222" s="21" t="str">
        <f t="shared" si="165"/>
        <v>STIKER 108 D SM 8 X 16</v>
      </c>
      <c r="U1222" s="17">
        <v>1</v>
      </c>
      <c r="V1222" s="62">
        <f t="shared" ref="V1222:V1231" si="173">$K$1221*U1222</f>
        <v>36</v>
      </c>
      <c r="W1222" s="20"/>
      <c r="X1222" s="20"/>
      <c r="Y1222" s="20" t="str">
        <f t="shared" si="166"/>
        <v>PCS</v>
      </c>
    </row>
    <row r="1223" spans="1:26" hidden="1">
      <c r="A1223" s="4"/>
      <c r="B1223" s="4"/>
      <c r="C1223" s="5"/>
      <c r="D1223" s="6"/>
      <c r="E1223" s="6"/>
      <c r="F1223" s="6"/>
      <c r="G1223" s="6"/>
      <c r="H1223" s="6"/>
      <c r="I1223" s="6"/>
      <c r="J1223" s="6"/>
      <c r="K1223" s="8"/>
      <c r="L1223" s="8"/>
      <c r="M1223" s="6"/>
      <c r="N1223" s="9"/>
      <c r="O1223" s="10"/>
      <c r="P1223" s="23"/>
      <c r="Q1223" s="20"/>
      <c r="R1223" s="20"/>
      <c r="S1223" s="20" t="s">
        <v>611</v>
      </c>
      <c r="T1223" s="21" t="str">
        <f t="shared" si="165"/>
        <v xml:space="preserve">ONGKARA BULAT </v>
      </c>
      <c r="U1223" s="17">
        <v>1</v>
      </c>
      <c r="V1223" s="62">
        <f t="shared" si="173"/>
        <v>36</v>
      </c>
      <c r="W1223" s="20"/>
      <c r="X1223" s="20"/>
      <c r="Y1223" s="20" t="str">
        <f t="shared" si="166"/>
        <v>PCS</v>
      </c>
    </row>
    <row r="1224" spans="1:26" hidden="1">
      <c r="A1224" s="4"/>
      <c r="B1224" s="4"/>
      <c r="C1224" s="5"/>
      <c r="D1224" s="6"/>
      <c r="E1224" s="6"/>
      <c r="F1224" s="6"/>
      <c r="G1224" s="6"/>
      <c r="H1224" s="6"/>
      <c r="I1224" s="6"/>
      <c r="J1224" s="6"/>
      <c r="K1224" s="8"/>
      <c r="L1224" s="8"/>
      <c r="M1224" s="6"/>
      <c r="N1224" s="9"/>
      <c r="O1224" s="10"/>
      <c r="P1224" s="23"/>
      <c r="Q1224" s="20"/>
      <c r="R1224" s="20"/>
      <c r="S1224" s="20" t="s">
        <v>988</v>
      </c>
      <c r="T1224" s="21" t="str">
        <f t="shared" si="165"/>
        <v xml:space="preserve">ATP </v>
      </c>
      <c r="U1224" s="17">
        <v>1</v>
      </c>
      <c r="V1224" s="62">
        <f t="shared" si="173"/>
        <v>36</v>
      </c>
      <c r="W1224" s="20"/>
      <c r="X1224" s="20"/>
      <c r="Y1224" s="20" t="str">
        <f t="shared" si="166"/>
        <v>PCS</v>
      </c>
    </row>
    <row r="1225" spans="1:26" hidden="1">
      <c r="A1225" s="4"/>
      <c r="B1225" s="4"/>
      <c r="C1225" s="5"/>
      <c r="D1225" s="6"/>
      <c r="E1225" s="6"/>
      <c r="F1225" s="6"/>
      <c r="G1225" s="6"/>
      <c r="H1225" s="6"/>
      <c r="I1225" s="6"/>
      <c r="J1225" s="6"/>
      <c r="K1225" s="8"/>
      <c r="L1225" s="8"/>
      <c r="M1225" s="6"/>
      <c r="N1225" s="9"/>
      <c r="O1225" s="10"/>
      <c r="P1225" s="23"/>
      <c r="Q1225" s="20"/>
      <c r="R1225" s="20"/>
      <c r="S1225" s="20" t="s">
        <v>613</v>
      </c>
      <c r="T1225" s="21" t="str">
        <f t="shared" si="165"/>
        <v>SABUK ONG KECIL 2,5 X 30</v>
      </c>
      <c r="U1225" s="17">
        <v>1</v>
      </c>
      <c r="V1225" s="62">
        <f t="shared" si="173"/>
        <v>36</v>
      </c>
      <c r="W1225" s="20"/>
      <c r="X1225" s="20"/>
      <c r="Y1225" s="20" t="str">
        <f t="shared" si="166"/>
        <v>PCS</v>
      </c>
    </row>
    <row r="1226" spans="1:26" hidden="1">
      <c r="A1226" s="4"/>
      <c r="B1226" s="4"/>
      <c r="C1226" s="5"/>
      <c r="D1226" s="6"/>
      <c r="E1226" s="6"/>
      <c r="F1226" s="6"/>
      <c r="G1226" s="6"/>
      <c r="H1226" s="6"/>
      <c r="I1226" s="6"/>
      <c r="J1226" s="6"/>
      <c r="K1226" s="8"/>
      <c r="L1226" s="8"/>
      <c r="M1226" s="6"/>
      <c r="N1226" s="9"/>
      <c r="O1226" s="10"/>
      <c r="P1226" s="23"/>
      <c r="Q1226" s="20"/>
      <c r="R1226" s="20"/>
      <c r="S1226" s="20" t="s">
        <v>4374</v>
      </c>
      <c r="T1226" s="21" t="str">
        <f t="shared" si="165"/>
        <v>PLASTIK 16 X 45</v>
      </c>
      <c r="U1226" s="17">
        <v>1</v>
      </c>
      <c r="V1226" s="62">
        <f t="shared" si="173"/>
        <v>36</v>
      </c>
      <c r="W1226" s="20"/>
      <c r="X1226" s="20"/>
      <c r="Y1226" s="20" t="str">
        <f t="shared" si="166"/>
        <v>PCS</v>
      </c>
    </row>
    <row r="1227" spans="1:26" hidden="1">
      <c r="A1227" s="4"/>
      <c r="B1227" s="4"/>
      <c r="C1227" s="5"/>
      <c r="D1227" s="6"/>
      <c r="E1227" s="6"/>
      <c r="F1227" s="6"/>
      <c r="G1227" s="6"/>
      <c r="H1227" s="6"/>
      <c r="I1227" s="6"/>
      <c r="J1227" s="6"/>
      <c r="K1227" s="8"/>
      <c r="L1227" s="8"/>
      <c r="M1227" s="6"/>
      <c r="N1227" s="9"/>
      <c r="O1227" s="10"/>
      <c r="P1227" s="23"/>
      <c r="Q1227" s="20"/>
      <c r="R1227" s="20"/>
      <c r="S1227" s="20" t="s">
        <v>3990</v>
      </c>
      <c r="T1227" s="21" t="str">
        <f t="shared" si="165"/>
        <v>OP FULL AROMA  DW 108 D FULL A SM</v>
      </c>
      <c r="U1227" s="17">
        <v>6.25E-2</v>
      </c>
      <c r="V1227" s="62">
        <f t="shared" si="173"/>
        <v>2.25</v>
      </c>
      <c r="W1227" s="20"/>
      <c r="X1227" s="20"/>
      <c r="Y1227" s="20" t="str">
        <f t="shared" si="166"/>
        <v>KG</v>
      </c>
    </row>
    <row r="1228" spans="1:26" hidden="1">
      <c r="A1228" s="4"/>
      <c r="B1228" s="4"/>
      <c r="C1228" s="5"/>
      <c r="D1228" s="6"/>
      <c r="E1228" s="6"/>
      <c r="F1228" s="6"/>
      <c r="G1228" s="6"/>
      <c r="H1228" s="6"/>
      <c r="I1228" s="6"/>
      <c r="J1228" s="6"/>
      <c r="K1228" s="8"/>
      <c r="L1228" s="8"/>
      <c r="M1228" s="6"/>
      <c r="N1228" s="9"/>
      <c r="O1228" s="10"/>
      <c r="P1228" s="23"/>
      <c r="Q1228" s="20"/>
      <c r="R1228" s="20"/>
      <c r="S1228" s="20" t="s">
        <v>5192</v>
      </c>
      <c r="T1228" s="21" t="str">
        <f t="shared" si="165"/>
        <v>oplosan solfen</v>
      </c>
      <c r="U1228" s="17">
        <v>0.24299999999999999</v>
      </c>
      <c r="V1228" s="62">
        <f t="shared" si="173"/>
        <v>8.7479999999999993</v>
      </c>
      <c r="W1228" s="20"/>
      <c r="X1228" s="20"/>
      <c r="Y1228" s="20" t="str">
        <f t="shared" si="166"/>
        <v>KG</v>
      </c>
    </row>
    <row r="1229" spans="1:26" hidden="1">
      <c r="A1229" s="4"/>
      <c r="B1229" s="4"/>
      <c r="C1229" s="5"/>
      <c r="D1229" s="6"/>
      <c r="E1229" s="6"/>
      <c r="F1229" s="6"/>
      <c r="G1229" s="6"/>
      <c r="H1229" s="6"/>
      <c r="I1229" s="6"/>
      <c r="J1229" s="6"/>
      <c r="K1229" s="8"/>
      <c r="L1229" s="8"/>
      <c r="M1229" s="6"/>
      <c r="N1229" s="9"/>
      <c r="O1229" s="10"/>
      <c r="P1229" s="23"/>
      <c r="Q1229" s="20"/>
      <c r="R1229" s="20"/>
      <c r="S1229" s="20" t="s">
        <v>3697</v>
      </c>
      <c r="T1229" s="21" t="str">
        <f t="shared" si="165"/>
        <v>ONGKOS CELUP GB  FULL AROMA</v>
      </c>
      <c r="U1229" s="17">
        <v>1</v>
      </c>
      <c r="V1229" s="62">
        <f t="shared" si="173"/>
        <v>36</v>
      </c>
      <c r="W1229" s="20"/>
      <c r="X1229" s="20"/>
      <c r="Y1229" s="20" t="str">
        <f t="shared" si="166"/>
        <v>PCS</v>
      </c>
    </row>
    <row r="1230" spans="1:26" hidden="1">
      <c r="A1230" s="4"/>
      <c r="B1230" s="4"/>
      <c r="C1230" s="5"/>
      <c r="D1230" s="6"/>
      <c r="E1230" s="6"/>
      <c r="F1230" s="6"/>
      <c r="G1230" s="6"/>
      <c r="H1230" s="6"/>
      <c r="I1230" s="6"/>
      <c r="J1230" s="6"/>
      <c r="K1230" s="8"/>
      <c r="L1230" s="8"/>
      <c r="M1230" s="6"/>
      <c r="N1230" s="9"/>
      <c r="O1230" s="10"/>
      <c r="P1230" s="23"/>
      <c r="Q1230" s="20"/>
      <c r="R1230" s="20"/>
      <c r="S1230" s="20" t="s">
        <v>3791</v>
      </c>
      <c r="T1230" s="21" t="str">
        <f t="shared" si="165"/>
        <v>ONGKOS KEMAS GB FULL AROMA</v>
      </c>
      <c r="U1230" s="17">
        <v>1</v>
      </c>
      <c r="V1230" s="62">
        <f>$K$1221*U1230</f>
        <v>36</v>
      </c>
      <c r="W1230" s="20"/>
      <c r="X1230" s="20"/>
      <c r="Y1230" s="20" t="str">
        <f t="shared" si="166"/>
        <v>PCS</v>
      </c>
    </row>
    <row r="1231" spans="1:26" hidden="1">
      <c r="A1231" s="4"/>
      <c r="B1231" s="4"/>
      <c r="C1231" s="5"/>
      <c r="D1231" s="6"/>
      <c r="E1231" s="6"/>
      <c r="F1231" s="6"/>
      <c r="G1231" s="6"/>
      <c r="H1231" s="6"/>
      <c r="I1231" s="6"/>
      <c r="J1231" s="6"/>
      <c r="K1231" s="8"/>
      <c r="L1231" s="8"/>
      <c r="M1231" s="6"/>
      <c r="N1231" s="9"/>
      <c r="O1231" s="10"/>
      <c r="P1231" s="23"/>
      <c r="Q1231" s="20"/>
      <c r="R1231" s="20"/>
      <c r="S1231" s="20" t="s">
        <v>3898</v>
      </c>
      <c r="T1231" s="21" t="str">
        <f t="shared" si="165"/>
        <v>ONGKOS TIMBANG GB FULL AROMA</v>
      </c>
      <c r="U1231" s="17">
        <v>1</v>
      </c>
      <c r="V1231" s="62">
        <f t="shared" si="173"/>
        <v>36</v>
      </c>
      <c r="W1231" s="20"/>
      <c r="X1231" s="20"/>
      <c r="Y1231" s="20" t="str">
        <f t="shared" si="166"/>
        <v>PCS</v>
      </c>
    </row>
    <row r="1232" spans="1:26">
      <c r="A1232" s="4">
        <v>139</v>
      </c>
      <c r="B1232" s="20" t="s">
        <v>2059</v>
      </c>
      <c r="C1232" s="5" t="s">
        <v>94</v>
      </c>
      <c r="D1232" s="6">
        <v>7</v>
      </c>
      <c r="E1232" s="6">
        <f>D1232/36</f>
        <v>0.19444444444444445</v>
      </c>
      <c r="F1232" s="6">
        <v>27</v>
      </c>
      <c r="G1232" s="6">
        <v>1</v>
      </c>
      <c r="H1232" s="6">
        <v>18</v>
      </c>
      <c r="I1232" s="6">
        <v>1</v>
      </c>
      <c r="J1232" s="6" t="s">
        <v>510</v>
      </c>
      <c r="K1232" s="15">
        <f>L1232</f>
        <v>36</v>
      </c>
      <c r="L1232" s="15">
        <f>N1232*Z1232</f>
        <v>36</v>
      </c>
      <c r="M1232" s="6" t="s">
        <v>510</v>
      </c>
      <c r="N1232" s="9">
        <f>VLOOKUP(B1232,tb_januari,9,FALSE)</f>
        <v>1</v>
      </c>
      <c r="O1232" s="10" t="s">
        <v>506</v>
      </c>
      <c r="P1232" s="23" t="e">
        <f>0.85*K1348:K1475</f>
        <v>#VALUE!</v>
      </c>
      <c r="Q1232" s="20"/>
      <c r="R1232" s="20"/>
      <c r="S1232" s="20" t="s">
        <v>1330</v>
      </c>
      <c r="T1232" s="21" t="str">
        <f t="shared" si="165"/>
        <v>DUPA 28 ATP PEKAT 3.2 RKN</v>
      </c>
      <c r="U1232" s="17">
        <v>0.67</v>
      </c>
      <c r="V1232" s="62">
        <f>$K$1232*U1232</f>
        <v>24.12</v>
      </c>
      <c r="W1232" s="20"/>
      <c r="X1232" s="20"/>
      <c r="Y1232" s="20" t="str">
        <f t="shared" si="166"/>
        <v>KG</v>
      </c>
      <c r="Z1232" s="20">
        <v>36</v>
      </c>
    </row>
    <row r="1233" spans="1:26" hidden="1">
      <c r="A1233" s="4"/>
      <c r="B1233" s="4"/>
      <c r="C1233" s="5"/>
      <c r="D1233" s="6"/>
      <c r="E1233" s="6"/>
      <c r="F1233" s="6"/>
      <c r="G1233" s="6"/>
      <c r="H1233" s="6"/>
      <c r="I1233" s="6"/>
      <c r="J1233" s="6"/>
      <c r="K1233" s="8"/>
      <c r="L1233" s="8"/>
      <c r="M1233" s="6"/>
      <c r="N1233" s="9"/>
      <c r="O1233" s="10"/>
      <c r="P1233" s="23"/>
      <c r="Q1233" s="20"/>
      <c r="R1233" s="20"/>
      <c r="S1233" s="20" t="s">
        <v>4989</v>
      </c>
      <c r="T1233" s="21" t="str">
        <f t="shared" si="165"/>
        <v>STIKER 108 D 1000 BUNGA 8 X 16</v>
      </c>
      <c r="U1233" s="17">
        <v>1</v>
      </c>
      <c r="V1233" s="62">
        <f t="shared" ref="V1233:V1242" si="174">$K$1232*U1233</f>
        <v>36</v>
      </c>
      <c r="W1233" s="20"/>
      <c r="X1233" s="20"/>
      <c r="Y1233" s="20" t="str">
        <f t="shared" si="166"/>
        <v>PCS</v>
      </c>
    </row>
    <row r="1234" spans="1:26" hidden="1">
      <c r="A1234" s="4"/>
      <c r="B1234" s="4"/>
      <c r="C1234" s="5"/>
      <c r="D1234" s="6"/>
      <c r="E1234" s="6"/>
      <c r="F1234" s="6"/>
      <c r="G1234" s="6"/>
      <c r="H1234" s="6"/>
      <c r="I1234" s="6"/>
      <c r="J1234" s="6"/>
      <c r="K1234" s="8"/>
      <c r="L1234" s="8"/>
      <c r="M1234" s="6"/>
      <c r="N1234" s="9"/>
      <c r="O1234" s="10"/>
      <c r="P1234" s="23"/>
      <c r="Q1234" s="20"/>
      <c r="R1234" s="20"/>
      <c r="S1234" s="20" t="s">
        <v>611</v>
      </c>
      <c r="T1234" s="21" t="str">
        <f t="shared" si="165"/>
        <v xml:space="preserve">ONGKARA BULAT </v>
      </c>
      <c r="U1234" s="17">
        <v>1</v>
      </c>
      <c r="V1234" s="62">
        <f>$K$1232*U1234</f>
        <v>36</v>
      </c>
      <c r="W1234" s="20"/>
      <c r="X1234" s="20"/>
      <c r="Y1234" s="20" t="str">
        <f t="shared" si="166"/>
        <v>PCS</v>
      </c>
    </row>
    <row r="1235" spans="1:26" hidden="1">
      <c r="A1235" s="4"/>
      <c r="B1235" s="4"/>
      <c r="C1235" s="5"/>
      <c r="D1235" s="6"/>
      <c r="E1235" s="6"/>
      <c r="F1235" s="6"/>
      <c r="G1235" s="6"/>
      <c r="H1235" s="6"/>
      <c r="I1235" s="6"/>
      <c r="J1235" s="6"/>
      <c r="K1235" s="8"/>
      <c r="L1235" s="8"/>
      <c r="M1235" s="6"/>
      <c r="N1235" s="9"/>
      <c r="O1235" s="10"/>
      <c r="P1235" s="23"/>
      <c r="Q1235" s="20"/>
      <c r="R1235" s="20"/>
      <c r="S1235" s="20" t="s">
        <v>988</v>
      </c>
      <c r="T1235" s="21" t="str">
        <f t="shared" si="165"/>
        <v xml:space="preserve">ATP </v>
      </c>
      <c r="U1235" s="17">
        <v>1</v>
      </c>
      <c r="V1235" s="62">
        <f t="shared" si="174"/>
        <v>36</v>
      </c>
      <c r="W1235" s="20"/>
      <c r="X1235" s="20"/>
      <c r="Y1235" s="20" t="str">
        <f t="shared" si="166"/>
        <v>PCS</v>
      </c>
    </row>
    <row r="1236" spans="1:26" hidden="1">
      <c r="A1236" s="4"/>
      <c r="B1236" s="4"/>
      <c r="C1236" s="5"/>
      <c r="D1236" s="6"/>
      <c r="E1236" s="6"/>
      <c r="F1236" s="6"/>
      <c r="G1236" s="6"/>
      <c r="H1236" s="6"/>
      <c r="I1236" s="6"/>
      <c r="J1236" s="6"/>
      <c r="K1236" s="8"/>
      <c r="L1236" s="8"/>
      <c r="M1236" s="6"/>
      <c r="N1236" s="9"/>
      <c r="O1236" s="10"/>
      <c r="P1236" s="23"/>
      <c r="Q1236" s="20"/>
      <c r="R1236" s="20"/>
      <c r="S1236" s="20" t="s">
        <v>613</v>
      </c>
      <c r="T1236" s="21" t="str">
        <f t="shared" si="165"/>
        <v>SABUK ONG KECIL 2,5 X 30</v>
      </c>
      <c r="U1236" s="17">
        <v>1</v>
      </c>
      <c r="V1236" s="62">
        <f t="shared" si="174"/>
        <v>36</v>
      </c>
      <c r="W1236" s="20"/>
      <c r="X1236" s="20"/>
      <c r="Y1236" s="20" t="str">
        <f t="shared" si="166"/>
        <v>PCS</v>
      </c>
    </row>
    <row r="1237" spans="1:26" hidden="1">
      <c r="A1237" s="4"/>
      <c r="B1237" s="4"/>
      <c r="C1237" s="5"/>
      <c r="D1237" s="6"/>
      <c r="E1237" s="6"/>
      <c r="F1237" s="6"/>
      <c r="G1237" s="6"/>
      <c r="H1237" s="6"/>
      <c r="I1237" s="6"/>
      <c r="J1237" s="6"/>
      <c r="K1237" s="8"/>
      <c r="L1237" s="8"/>
      <c r="M1237" s="6"/>
      <c r="N1237" s="9"/>
      <c r="O1237" s="10"/>
      <c r="P1237" s="23"/>
      <c r="Q1237" s="20"/>
      <c r="R1237" s="20"/>
      <c r="S1237" s="20" t="s">
        <v>4374</v>
      </c>
      <c r="T1237" s="21" t="str">
        <f t="shared" si="165"/>
        <v>PLASTIK 16 X 45</v>
      </c>
      <c r="U1237" s="17">
        <v>1</v>
      </c>
      <c r="V1237" s="62">
        <f t="shared" si="174"/>
        <v>36</v>
      </c>
      <c r="W1237" s="20"/>
      <c r="X1237" s="20"/>
      <c r="Y1237" s="20" t="str">
        <f t="shared" si="166"/>
        <v>PCS</v>
      </c>
    </row>
    <row r="1238" spans="1:26" hidden="1">
      <c r="A1238" s="4"/>
      <c r="B1238" s="4"/>
      <c r="C1238" s="5"/>
      <c r="D1238" s="6"/>
      <c r="E1238" s="6"/>
      <c r="F1238" s="6"/>
      <c r="G1238" s="6"/>
      <c r="H1238" s="6"/>
      <c r="I1238" s="6"/>
      <c r="J1238" s="6"/>
      <c r="K1238" s="8"/>
      <c r="L1238" s="8"/>
      <c r="M1238" s="6"/>
      <c r="N1238" s="9"/>
      <c r="O1238" s="10"/>
      <c r="P1238" s="23"/>
      <c r="Q1238" s="20"/>
      <c r="R1238" s="20"/>
      <c r="S1238" s="20" t="s">
        <v>3978</v>
      </c>
      <c r="T1238" s="21" t="str">
        <f t="shared" si="165"/>
        <v>OP FULL AROMA  DW 108 D FULL A 1000 BUNGA</v>
      </c>
      <c r="U1238" s="17">
        <v>6.25E-2</v>
      </c>
      <c r="V1238" s="62">
        <f t="shared" si="174"/>
        <v>2.25</v>
      </c>
      <c r="W1238" s="20"/>
      <c r="X1238" s="20"/>
      <c r="Y1238" s="20" t="str">
        <f t="shared" si="166"/>
        <v>KG</v>
      </c>
    </row>
    <row r="1239" spans="1:26" hidden="1">
      <c r="A1239" s="4"/>
      <c r="B1239" s="4"/>
      <c r="C1239" s="5"/>
      <c r="D1239" s="6"/>
      <c r="E1239" s="6"/>
      <c r="F1239" s="6"/>
      <c r="G1239" s="6"/>
      <c r="H1239" s="6"/>
      <c r="I1239" s="6"/>
      <c r="J1239" s="6"/>
      <c r="K1239" s="8"/>
      <c r="L1239" s="8"/>
      <c r="M1239" s="6"/>
      <c r="N1239" s="9"/>
      <c r="O1239" s="10"/>
      <c r="P1239" s="23"/>
      <c r="Q1239" s="20"/>
      <c r="R1239" s="20"/>
      <c r="S1239" s="20" t="s">
        <v>5192</v>
      </c>
      <c r="T1239" s="21" t="str">
        <f t="shared" si="165"/>
        <v>oplosan solfen</v>
      </c>
      <c r="U1239" s="17">
        <v>0.24299999999999999</v>
      </c>
      <c r="V1239" s="62">
        <f t="shared" si="174"/>
        <v>8.7479999999999993</v>
      </c>
      <c r="W1239" s="20"/>
      <c r="X1239" s="20"/>
      <c r="Y1239" s="20" t="str">
        <f t="shared" si="166"/>
        <v>KG</v>
      </c>
    </row>
    <row r="1240" spans="1:26" hidden="1">
      <c r="A1240" s="4"/>
      <c r="B1240" s="4"/>
      <c r="C1240" s="5"/>
      <c r="D1240" s="6"/>
      <c r="E1240" s="6"/>
      <c r="F1240" s="6"/>
      <c r="G1240" s="6"/>
      <c r="H1240" s="6"/>
      <c r="I1240" s="6"/>
      <c r="J1240" s="6"/>
      <c r="K1240" s="8"/>
      <c r="L1240" s="8"/>
      <c r="M1240" s="6"/>
      <c r="N1240" s="9"/>
      <c r="O1240" s="10"/>
      <c r="P1240" s="23"/>
      <c r="Q1240" s="20"/>
      <c r="R1240" s="20"/>
      <c r="S1240" s="20" t="s">
        <v>3697</v>
      </c>
      <c r="T1240" s="21" t="str">
        <f t="shared" si="165"/>
        <v>ONGKOS CELUP GB  FULL AROMA</v>
      </c>
      <c r="U1240" s="17">
        <v>1</v>
      </c>
      <c r="V1240" s="62">
        <f t="shared" si="174"/>
        <v>36</v>
      </c>
      <c r="W1240" s="20"/>
      <c r="X1240" s="20"/>
      <c r="Y1240" s="20" t="str">
        <f t="shared" si="166"/>
        <v>PCS</v>
      </c>
    </row>
    <row r="1241" spans="1:26" hidden="1">
      <c r="A1241" s="4"/>
      <c r="B1241" s="4"/>
      <c r="C1241" s="5"/>
      <c r="D1241" s="6"/>
      <c r="E1241" s="6"/>
      <c r="F1241" s="6"/>
      <c r="G1241" s="6"/>
      <c r="H1241" s="6"/>
      <c r="I1241" s="6"/>
      <c r="J1241" s="6"/>
      <c r="K1241" s="8"/>
      <c r="L1241" s="8"/>
      <c r="M1241" s="6"/>
      <c r="N1241" s="9"/>
      <c r="O1241" s="10"/>
      <c r="P1241" s="23"/>
      <c r="Q1241" s="20"/>
      <c r="R1241" s="20"/>
      <c r="S1241" s="20" t="s">
        <v>3791</v>
      </c>
      <c r="T1241" s="21" t="str">
        <f t="shared" si="165"/>
        <v>ONGKOS KEMAS GB FULL AROMA</v>
      </c>
      <c r="U1241" s="17">
        <v>1</v>
      </c>
      <c r="V1241" s="62">
        <f t="shared" si="174"/>
        <v>36</v>
      </c>
      <c r="W1241" s="20"/>
      <c r="X1241" s="20"/>
      <c r="Y1241" s="20" t="str">
        <f t="shared" si="166"/>
        <v>PCS</v>
      </c>
    </row>
    <row r="1242" spans="1:26" hidden="1">
      <c r="A1242" s="4"/>
      <c r="B1242" s="4"/>
      <c r="C1242" s="5"/>
      <c r="D1242" s="6"/>
      <c r="E1242" s="6"/>
      <c r="F1242" s="6"/>
      <c r="G1242" s="6"/>
      <c r="H1242" s="6"/>
      <c r="I1242" s="6"/>
      <c r="J1242" s="6"/>
      <c r="K1242" s="8"/>
      <c r="L1242" s="8"/>
      <c r="M1242" s="6"/>
      <c r="N1242" s="9"/>
      <c r="O1242" s="10"/>
      <c r="P1242" s="23"/>
      <c r="Q1242" s="20"/>
      <c r="R1242" s="20"/>
      <c r="S1242" s="20" t="s">
        <v>3898</v>
      </c>
      <c r="T1242" s="21" t="str">
        <f t="shared" si="165"/>
        <v>ONGKOS TIMBANG GB FULL AROMA</v>
      </c>
      <c r="U1242" s="17">
        <v>1</v>
      </c>
      <c r="V1242" s="62">
        <f t="shared" si="174"/>
        <v>36</v>
      </c>
      <c r="W1242" s="20"/>
      <c r="X1242" s="20"/>
      <c r="Y1242" s="20" t="str">
        <f t="shared" si="166"/>
        <v>PCS</v>
      </c>
    </row>
    <row r="1243" spans="1:26">
      <c r="A1243" s="4">
        <v>140</v>
      </c>
      <c r="B1243" s="20" t="s">
        <v>2060</v>
      </c>
      <c r="C1243" s="5" t="s">
        <v>128</v>
      </c>
      <c r="D1243" s="6">
        <v>53</v>
      </c>
      <c r="E1243" s="6">
        <f>D1243/36</f>
        <v>1.4722222222222223</v>
      </c>
      <c r="F1243" s="6">
        <v>58</v>
      </c>
      <c r="G1243" s="6">
        <v>1</v>
      </c>
      <c r="H1243" s="6"/>
      <c r="I1243" s="6"/>
      <c r="J1243" s="6" t="s">
        <v>510</v>
      </c>
      <c r="K1243" s="15">
        <f>L1243</f>
        <v>0</v>
      </c>
      <c r="L1243" s="15">
        <f>N1243*Z1243</f>
        <v>0</v>
      </c>
      <c r="M1243" s="6" t="s">
        <v>510</v>
      </c>
      <c r="N1243" s="9">
        <f>VLOOKUP(B1243,tb_januari,9,FALSE)</f>
        <v>0</v>
      </c>
      <c r="O1243" s="10" t="s">
        <v>506</v>
      </c>
      <c r="P1243" s="23" t="e">
        <f>0.85*K1357:K1486</f>
        <v>#VALUE!</v>
      </c>
      <c r="Q1243" s="20" t="s">
        <v>546</v>
      </c>
      <c r="R1243" s="20" t="s">
        <v>519</v>
      </c>
      <c r="S1243" s="1" t="s">
        <v>1743</v>
      </c>
      <c r="T1243" s="21" t="str">
        <f t="shared" si="165"/>
        <v>FLAYER DEWA 108 JASMINE 8 x 16</v>
      </c>
      <c r="U1243" s="19">
        <v>1</v>
      </c>
      <c r="V1243" s="62">
        <f>$K$1243*U1243</f>
        <v>0</v>
      </c>
      <c r="W1243" s="20"/>
      <c r="X1243" s="20"/>
      <c r="Y1243" s="20" t="str">
        <f t="shared" si="166"/>
        <v>PCS</v>
      </c>
      <c r="Z1243" s="20">
        <v>36</v>
      </c>
    </row>
    <row r="1244" spans="1:26" hidden="1">
      <c r="A1244" s="4"/>
      <c r="B1244" s="20"/>
      <c r="C1244" s="5"/>
      <c r="D1244" s="6"/>
      <c r="E1244" s="6"/>
      <c r="F1244" s="6"/>
      <c r="G1244" s="6"/>
      <c r="H1244" s="6"/>
      <c r="I1244" s="6"/>
      <c r="J1244" s="6"/>
      <c r="K1244" s="8"/>
      <c r="L1244" s="8"/>
      <c r="M1244" s="6"/>
      <c r="N1244" s="9"/>
      <c r="O1244" s="10"/>
      <c r="P1244" s="23"/>
      <c r="Q1244" s="20"/>
      <c r="R1244" s="20"/>
      <c r="S1244" s="1" t="s">
        <v>611</v>
      </c>
      <c r="T1244" s="21" t="str">
        <f t="shared" si="165"/>
        <v xml:space="preserve">ONGKARA BULAT </v>
      </c>
      <c r="U1244" s="19">
        <v>1</v>
      </c>
      <c r="V1244" s="62">
        <f>$K$1243*U1244</f>
        <v>0</v>
      </c>
      <c r="W1244" s="20"/>
      <c r="X1244" s="20"/>
      <c r="Y1244" s="20" t="str">
        <f t="shared" si="166"/>
        <v>PCS</v>
      </c>
    </row>
    <row r="1245" spans="1:26" hidden="1">
      <c r="A1245" s="4"/>
      <c r="B1245" s="20"/>
      <c r="C1245" s="5"/>
      <c r="D1245" s="6"/>
      <c r="E1245" s="6"/>
      <c r="F1245" s="6"/>
      <c r="G1245" s="6"/>
      <c r="H1245" s="6"/>
      <c r="I1245" s="6"/>
      <c r="J1245" s="6"/>
      <c r="K1245" s="8"/>
      <c r="L1245" s="8"/>
      <c r="M1245" s="6"/>
      <c r="N1245" s="9"/>
      <c r="O1245" s="10"/>
      <c r="P1245" s="23"/>
      <c r="Q1245" s="20"/>
      <c r="R1245" s="20"/>
      <c r="S1245" s="1" t="s">
        <v>1267</v>
      </c>
      <c r="T1245" s="21" t="str">
        <f t="shared" si="165"/>
        <v>DUPA 28 AP HIJAU 3.5</v>
      </c>
      <c r="U1245" s="19">
        <v>0.85</v>
      </c>
      <c r="V1245" s="62">
        <f t="shared" ref="V1245:V1251" si="175">$K$1243*U1245</f>
        <v>0</v>
      </c>
      <c r="W1245" s="20"/>
      <c r="X1245" s="20"/>
      <c r="Y1245" s="20" t="str">
        <f t="shared" si="166"/>
        <v>KG</v>
      </c>
    </row>
    <row r="1246" spans="1:26" hidden="1">
      <c r="A1246" s="4"/>
      <c r="B1246" s="20"/>
      <c r="C1246" s="5"/>
      <c r="D1246" s="6"/>
      <c r="E1246" s="6"/>
      <c r="F1246" s="6"/>
      <c r="G1246" s="6"/>
      <c r="H1246" s="6"/>
      <c r="I1246" s="6"/>
      <c r="J1246" s="6"/>
      <c r="K1246" s="8"/>
      <c r="L1246" s="8"/>
      <c r="M1246" s="6"/>
      <c r="N1246" s="9"/>
      <c r="O1246" s="10"/>
      <c r="P1246" s="23"/>
      <c r="Q1246" s="20"/>
      <c r="R1246" s="20"/>
      <c r="S1246" s="1" t="s">
        <v>613</v>
      </c>
      <c r="T1246" s="21" t="str">
        <f t="shared" si="165"/>
        <v>SABUK ONG KECIL 2,5 X 30</v>
      </c>
      <c r="U1246" s="19">
        <v>1</v>
      </c>
      <c r="V1246" s="62">
        <f t="shared" si="175"/>
        <v>0</v>
      </c>
      <c r="W1246" s="20"/>
      <c r="X1246" s="20"/>
      <c r="Y1246" s="20" t="str">
        <f t="shared" si="166"/>
        <v>PCS</v>
      </c>
    </row>
    <row r="1247" spans="1:26" hidden="1">
      <c r="A1247" s="4"/>
      <c r="B1247" s="20"/>
      <c r="C1247" s="5"/>
      <c r="D1247" s="6"/>
      <c r="E1247" s="6"/>
      <c r="F1247" s="6"/>
      <c r="G1247" s="6"/>
      <c r="H1247" s="6"/>
      <c r="I1247" s="6"/>
      <c r="J1247" s="6"/>
      <c r="K1247" s="8"/>
      <c r="L1247" s="8"/>
      <c r="M1247" s="6"/>
      <c r="N1247" s="9"/>
      <c r="O1247" s="10"/>
      <c r="P1247" s="23"/>
      <c r="Q1247" s="20"/>
      <c r="R1247" s="20"/>
      <c r="S1247" s="1" t="s">
        <v>614</v>
      </c>
      <c r="T1247" s="21" t="str">
        <f t="shared" si="165"/>
        <v>PLASTIK 16 X 35</v>
      </c>
      <c r="U1247" s="19">
        <v>1</v>
      </c>
      <c r="V1247" s="62">
        <f t="shared" si="175"/>
        <v>0</v>
      </c>
      <c r="W1247" s="20"/>
      <c r="X1247" s="20"/>
      <c r="Y1247" s="20" t="str">
        <f t="shared" si="166"/>
        <v>PCS</v>
      </c>
    </row>
    <row r="1248" spans="1:26" hidden="1">
      <c r="A1248" s="4"/>
      <c r="B1248" s="20"/>
      <c r="C1248" s="5"/>
      <c r="D1248" s="6"/>
      <c r="E1248" s="6"/>
      <c r="F1248" s="6"/>
      <c r="G1248" s="6"/>
      <c r="H1248" s="6"/>
      <c r="I1248" s="6"/>
      <c r="J1248" s="6"/>
      <c r="K1248" s="8"/>
      <c r="L1248" s="8"/>
      <c r="M1248" s="6"/>
      <c r="N1248" s="9"/>
      <c r="O1248" s="10"/>
      <c r="P1248" s="23"/>
      <c r="Q1248" s="20"/>
      <c r="R1248" s="20"/>
      <c r="S1248" s="1" t="s">
        <v>4164</v>
      </c>
      <c r="T1248" s="21" t="str">
        <f t="shared" si="165"/>
        <v>OP NON FUL AROMA EK JASMINE</v>
      </c>
      <c r="U1248" s="19">
        <v>1.43E-2</v>
      </c>
      <c r="V1248" s="62">
        <f t="shared" si="175"/>
        <v>0</v>
      </c>
      <c r="W1248" s="20"/>
      <c r="X1248" s="20"/>
      <c r="Y1248" s="20" t="str">
        <f t="shared" si="166"/>
        <v>KG</v>
      </c>
    </row>
    <row r="1249" spans="1:26" hidden="1">
      <c r="A1249" s="4"/>
      <c r="B1249" s="20"/>
      <c r="C1249" s="5"/>
      <c r="D1249" s="6"/>
      <c r="E1249" s="6"/>
      <c r="F1249" s="6"/>
      <c r="G1249" s="6"/>
      <c r="H1249" s="6"/>
      <c r="I1249" s="6"/>
      <c r="J1249" s="6"/>
      <c r="K1249" s="8"/>
      <c r="L1249" s="8"/>
      <c r="M1249" s="6"/>
      <c r="N1249" s="9"/>
      <c r="O1249" s="10"/>
      <c r="P1249" s="23"/>
      <c r="Q1249" s="20"/>
      <c r="R1249" s="20"/>
      <c r="S1249" s="1" t="s">
        <v>616</v>
      </c>
      <c r="T1249" s="21" t="str">
        <f t="shared" si="165"/>
        <v>ONGKOS CELUP GB DEWA</v>
      </c>
      <c r="U1249" s="19">
        <v>1</v>
      </c>
      <c r="V1249" s="62">
        <f t="shared" si="175"/>
        <v>0</v>
      </c>
      <c r="W1249" s="20"/>
      <c r="X1249" s="20"/>
      <c r="Y1249" s="20" t="str">
        <f t="shared" si="166"/>
        <v>PCS</v>
      </c>
    </row>
    <row r="1250" spans="1:26" hidden="1">
      <c r="A1250" s="4"/>
      <c r="B1250" s="20"/>
      <c r="C1250" s="5"/>
      <c r="D1250" s="6"/>
      <c r="E1250" s="6"/>
      <c r="F1250" s="6"/>
      <c r="G1250" s="6"/>
      <c r="H1250" s="6"/>
      <c r="I1250" s="6"/>
      <c r="J1250" s="6"/>
      <c r="K1250" s="8"/>
      <c r="L1250" s="8"/>
      <c r="M1250" s="6"/>
      <c r="N1250" s="9"/>
      <c r="O1250" s="10"/>
      <c r="P1250" s="23"/>
      <c r="Q1250" s="20"/>
      <c r="R1250" s="20"/>
      <c r="S1250" s="1" t="s">
        <v>617</v>
      </c>
      <c r="T1250" s="21" t="str">
        <f t="shared" si="165"/>
        <v>ONGKOS KEMAS GB DEWA</v>
      </c>
      <c r="U1250" s="19">
        <v>1</v>
      </c>
      <c r="V1250" s="62">
        <f t="shared" si="175"/>
        <v>0</v>
      </c>
      <c r="W1250" s="20"/>
      <c r="X1250" s="20"/>
      <c r="Y1250" s="20" t="str">
        <f t="shared" si="166"/>
        <v>PCS</v>
      </c>
    </row>
    <row r="1251" spans="1:26" hidden="1">
      <c r="A1251" s="4"/>
      <c r="B1251" s="20"/>
      <c r="C1251" s="5"/>
      <c r="D1251" s="6"/>
      <c r="E1251" s="6"/>
      <c r="F1251" s="6"/>
      <c r="G1251" s="6"/>
      <c r="H1251" s="6"/>
      <c r="I1251" s="6"/>
      <c r="J1251" s="6"/>
      <c r="K1251" s="8"/>
      <c r="L1251" s="8"/>
      <c r="M1251" s="6"/>
      <c r="N1251" s="9"/>
      <c r="O1251" s="10"/>
      <c r="P1251" s="23"/>
      <c r="Q1251" s="20"/>
      <c r="R1251" s="20"/>
      <c r="S1251" s="1" t="s">
        <v>618</v>
      </c>
      <c r="T1251" s="21" t="str">
        <f t="shared" si="165"/>
        <v>ONGKOS TIMBANG GB DEWA</v>
      </c>
      <c r="U1251" s="19">
        <v>1</v>
      </c>
      <c r="V1251" s="62">
        <f t="shared" si="175"/>
        <v>0</v>
      </c>
      <c r="W1251" s="20"/>
      <c r="X1251" s="20"/>
      <c r="Y1251" s="20" t="str">
        <f t="shared" si="166"/>
        <v>PCS</v>
      </c>
    </row>
    <row r="1252" spans="1:26">
      <c r="A1252" s="4">
        <v>141</v>
      </c>
      <c r="B1252" s="20" t="s">
        <v>2061</v>
      </c>
      <c r="C1252" s="5" t="s">
        <v>129</v>
      </c>
      <c r="D1252" s="6">
        <v>77</v>
      </c>
      <c r="E1252" s="6">
        <f>D1252/36</f>
        <v>2.1388888888888888</v>
      </c>
      <c r="F1252" s="6">
        <v>339</v>
      </c>
      <c r="G1252" s="6">
        <v>1</v>
      </c>
      <c r="H1252" s="6">
        <v>240</v>
      </c>
      <c r="I1252" s="6">
        <v>1</v>
      </c>
      <c r="J1252" s="6" t="s">
        <v>510</v>
      </c>
      <c r="K1252" s="15">
        <f>L1252</f>
        <v>180</v>
      </c>
      <c r="L1252" s="15">
        <f>N1252*Z1252</f>
        <v>180</v>
      </c>
      <c r="M1252" s="6" t="s">
        <v>510</v>
      </c>
      <c r="N1252" s="9">
        <f>VLOOKUP(B1252,tb_januari,9,FALSE)</f>
        <v>5</v>
      </c>
      <c r="O1252" s="10" t="s">
        <v>506</v>
      </c>
      <c r="P1252" s="23" t="e">
        <f>0.85*K1366:K1497</f>
        <v>#VALUE!</v>
      </c>
      <c r="Q1252" s="20" t="s">
        <v>547</v>
      </c>
      <c r="R1252" s="20" t="s">
        <v>519</v>
      </c>
      <c r="S1252" s="20" t="s">
        <v>1743</v>
      </c>
      <c r="T1252" s="21" t="str">
        <f t="shared" si="165"/>
        <v>FLAYER DEWA 108 JASMINE 8 x 16</v>
      </c>
      <c r="U1252" s="17">
        <v>1</v>
      </c>
      <c r="V1252" s="62">
        <f>$K$1252*U1252</f>
        <v>180</v>
      </c>
      <c r="W1252" s="20" t="s">
        <v>534</v>
      </c>
      <c r="X1252" s="20"/>
      <c r="Y1252" s="20" t="str">
        <f t="shared" si="166"/>
        <v>PCS</v>
      </c>
      <c r="Z1252" s="20">
        <v>36</v>
      </c>
    </row>
    <row r="1253" spans="1:26" hidden="1">
      <c r="A1253" s="4"/>
      <c r="B1253" s="4"/>
      <c r="C1253" s="5"/>
      <c r="D1253" s="6"/>
      <c r="E1253" s="6"/>
      <c r="F1253" s="6"/>
      <c r="G1253" s="6"/>
      <c r="H1253" s="6"/>
      <c r="I1253" s="6"/>
      <c r="J1253" s="6"/>
      <c r="K1253" s="8"/>
      <c r="L1253" s="8"/>
      <c r="M1253" s="6"/>
      <c r="N1253" s="9"/>
      <c r="O1253" s="10"/>
      <c r="P1253" s="23"/>
      <c r="Q1253" s="20"/>
      <c r="R1253" s="20"/>
      <c r="S1253" s="20" t="s">
        <v>611</v>
      </c>
      <c r="T1253" s="21" t="str">
        <f t="shared" si="165"/>
        <v xml:space="preserve">ONGKARA BULAT </v>
      </c>
      <c r="U1253" s="17">
        <v>1</v>
      </c>
      <c r="V1253" s="62">
        <f t="shared" ref="V1253:V1260" si="176">$K$1252*U1253</f>
        <v>180</v>
      </c>
      <c r="W1253" s="20"/>
      <c r="X1253" s="20"/>
      <c r="Y1253" s="20" t="str">
        <f t="shared" si="166"/>
        <v>PCS</v>
      </c>
    </row>
    <row r="1254" spans="1:26" hidden="1">
      <c r="A1254" s="4"/>
      <c r="B1254" s="4"/>
      <c r="C1254" s="5"/>
      <c r="D1254" s="6"/>
      <c r="E1254" s="6"/>
      <c r="F1254" s="6"/>
      <c r="G1254" s="6"/>
      <c r="H1254" s="6"/>
      <c r="I1254" s="6"/>
      <c r="J1254" s="6"/>
      <c r="K1254" s="8"/>
      <c r="L1254" s="8"/>
      <c r="M1254" s="6"/>
      <c r="N1254" s="9"/>
      <c r="O1254" s="10"/>
      <c r="P1254" s="23"/>
      <c r="Q1254" s="20"/>
      <c r="R1254" s="20"/>
      <c r="S1254" s="20" t="s">
        <v>612</v>
      </c>
      <c r="T1254" s="21" t="str">
        <f t="shared" si="165"/>
        <v>DUPA 28 AP HITAM 3.5</v>
      </c>
      <c r="U1254" s="17">
        <v>0.85</v>
      </c>
      <c r="V1254" s="62">
        <f t="shared" si="176"/>
        <v>153</v>
      </c>
      <c r="W1254" s="20"/>
      <c r="X1254" s="20"/>
      <c r="Y1254" s="20" t="str">
        <f t="shared" si="166"/>
        <v>KG</v>
      </c>
    </row>
    <row r="1255" spans="1:26" hidden="1">
      <c r="A1255" s="4"/>
      <c r="B1255" s="4"/>
      <c r="C1255" s="5"/>
      <c r="D1255" s="6"/>
      <c r="E1255" s="6"/>
      <c r="F1255" s="6"/>
      <c r="G1255" s="6"/>
      <c r="H1255" s="6"/>
      <c r="I1255" s="6"/>
      <c r="J1255" s="6"/>
      <c r="K1255" s="8"/>
      <c r="L1255" s="8"/>
      <c r="M1255" s="6"/>
      <c r="N1255" s="9"/>
      <c r="O1255" s="10"/>
      <c r="P1255" s="23"/>
      <c r="Q1255" s="20"/>
      <c r="R1255" s="20"/>
      <c r="S1255" s="20" t="s">
        <v>613</v>
      </c>
      <c r="T1255" s="21" t="str">
        <f t="shared" si="165"/>
        <v>SABUK ONG KECIL 2,5 X 30</v>
      </c>
      <c r="U1255" s="17">
        <v>1</v>
      </c>
      <c r="V1255" s="62">
        <f t="shared" si="176"/>
        <v>180</v>
      </c>
      <c r="W1255" s="20"/>
      <c r="X1255" s="20"/>
      <c r="Y1255" s="20" t="str">
        <f t="shared" si="166"/>
        <v>PCS</v>
      </c>
    </row>
    <row r="1256" spans="1:26" hidden="1">
      <c r="A1256" s="4"/>
      <c r="B1256" s="4"/>
      <c r="C1256" s="5"/>
      <c r="D1256" s="6"/>
      <c r="E1256" s="6"/>
      <c r="F1256" s="6"/>
      <c r="G1256" s="6"/>
      <c r="H1256" s="6"/>
      <c r="I1256" s="6"/>
      <c r="J1256" s="6"/>
      <c r="K1256" s="8"/>
      <c r="L1256" s="8"/>
      <c r="M1256" s="6"/>
      <c r="N1256" s="9"/>
      <c r="O1256" s="10"/>
      <c r="P1256" s="23"/>
      <c r="Q1256" s="20"/>
      <c r="R1256" s="20"/>
      <c r="S1256" s="20" t="s">
        <v>614</v>
      </c>
      <c r="T1256" s="21" t="str">
        <f t="shared" si="165"/>
        <v>PLASTIK 16 X 35</v>
      </c>
      <c r="U1256" s="17">
        <v>1</v>
      </c>
      <c r="V1256" s="62">
        <f t="shared" si="176"/>
        <v>180</v>
      </c>
      <c r="W1256" s="20"/>
      <c r="X1256" s="20"/>
      <c r="Y1256" s="20" t="str">
        <f t="shared" si="166"/>
        <v>PCS</v>
      </c>
    </row>
    <row r="1257" spans="1:26" hidden="1">
      <c r="A1257" s="4"/>
      <c r="B1257" s="4"/>
      <c r="C1257" s="5"/>
      <c r="D1257" s="6"/>
      <c r="E1257" s="6"/>
      <c r="F1257" s="6"/>
      <c r="G1257" s="6"/>
      <c r="H1257" s="6"/>
      <c r="I1257" s="6"/>
      <c r="J1257" s="6"/>
      <c r="K1257" s="8"/>
      <c r="L1257" s="8"/>
      <c r="M1257" s="6"/>
      <c r="N1257" s="9"/>
      <c r="O1257" s="10"/>
      <c r="P1257" s="23"/>
      <c r="Q1257" s="20"/>
      <c r="R1257" s="20"/>
      <c r="S1257" s="20" t="s">
        <v>4164</v>
      </c>
      <c r="T1257" s="21" t="str">
        <f t="shared" si="165"/>
        <v>OP NON FUL AROMA EK JASMINE</v>
      </c>
      <c r="U1257" s="17">
        <v>1.43E-2</v>
      </c>
      <c r="V1257" s="62">
        <f t="shared" si="176"/>
        <v>2.5739999999999998</v>
      </c>
      <c r="W1257" s="20"/>
      <c r="X1257" s="20"/>
      <c r="Y1257" s="20" t="str">
        <f t="shared" si="166"/>
        <v>KG</v>
      </c>
    </row>
    <row r="1258" spans="1:26" hidden="1">
      <c r="A1258" s="4"/>
      <c r="B1258" s="4"/>
      <c r="C1258" s="5"/>
      <c r="D1258" s="6"/>
      <c r="E1258" s="6"/>
      <c r="F1258" s="6"/>
      <c r="G1258" s="6"/>
      <c r="H1258" s="6"/>
      <c r="I1258" s="6"/>
      <c r="J1258" s="6"/>
      <c r="K1258" s="8"/>
      <c r="L1258" s="8"/>
      <c r="M1258" s="6"/>
      <c r="N1258" s="9"/>
      <c r="O1258" s="10"/>
      <c r="P1258" s="23"/>
      <c r="Q1258" s="20"/>
      <c r="R1258" s="20"/>
      <c r="S1258" s="20" t="s">
        <v>616</v>
      </c>
      <c r="T1258" s="21" t="str">
        <f t="shared" si="165"/>
        <v>ONGKOS CELUP GB DEWA</v>
      </c>
      <c r="U1258" s="17">
        <v>1</v>
      </c>
      <c r="V1258" s="62">
        <f>$K$1252*U1258</f>
        <v>180</v>
      </c>
      <c r="W1258" s="20"/>
      <c r="X1258" s="20"/>
      <c r="Y1258" s="20" t="str">
        <f t="shared" si="166"/>
        <v>PCS</v>
      </c>
    </row>
    <row r="1259" spans="1:26" hidden="1">
      <c r="A1259" s="4"/>
      <c r="B1259" s="4"/>
      <c r="C1259" s="5"/>
      <c r="D1259" s="6"/>
      <c r="E1259" s="6"/>
      <c r="F1259" s="6"/>
      <c r="G1259" s="6"/>
      <c r="H1259" s="6"/>
      <c r="I1259" s="6"/>
      <c r="J1259" s="6"/>
      <c r="K1259" s="8"/>
      <c r="L1259" s="8"/>
      <c r="M1259" s="6"/>
      <c r="N1259" s="9"/>
      <c r="O1259" s="10"/>
      <c r="P1259" s="23"/>
      <c r="Q1259" s="20"/>
      <c r="R1259" s="20"/>
      <c r="S1259" s="20" t="s">
        <v>617</v>
      </c>
      <c r="T1259" s="21" t="str">
        <f t="shared" si="165"/>
        <v>ONGKOS KEMAS GB DEWA</v>
      </c>
      <c r="U1259" s="17">
        <v>1</v>
      </c>
      <c r="V1259" s="62">
        <f t="shared" si="176"/>
        <v>180</v>
      </c>
      <c r="W1259" s="20"/>
      <c r="X1259" s="20"/>
      <c r="Y1259" s="20" t="str">
        <f t="shared" si="166"/>
        <v>PCS</v>
      </c>
    </row>
    <row r="1260" spans="1:26" hidden="1">
      <c r="A1260" s="4"/>
      <c r="B1260" s="4"/>
      <c r="C1260" s="5"/>
      <c r="D1260" s="6"/>
      <c r="E1260" s="6"/>
      <c r="F1260" s="6"/>
      <c r="G1260" s="6"/>
      <c r="H1260" s="6"/>
      <c r="I1260" s="6"/>
      <c r="J1260" s="6"/>
      <c r="K1260" s="8"/>
      <c r="L1260" s="8"/>
      <c r="M1260" s="6"/>
      <c r="N1260" s="9"/>
      <c r="O1260" s="10"/>
      <c r="P1260" s="23"/>
      <c r="Q1260" s="20"/>
      <c r="R1260" s="20"/>
      <c r="S1260" s="20" t="s">
        <v>618</v>
      </c>
      <c r="T1260" s="21" t="str">
        <f t="shared" si="165"/>
        <v>ONGKOS TIMBANG GB DEWA</v>
      </c>
      <c r="U1260" s="17">
        <v>1</v>
      </c>
      <c r="V1260" s="62">
        <f t="shared" si="176"/>
        <v>180</v>
      </c>
      <c r="W1260" s="20"/>
      <c r="X1260" s="20"/>
      <c r="Y1260" s="20" t="str">
        <f t="shared" si="166"/>
        <v>PCS</v>
      </c>
    </row>
    <row r="1261" spans="1:26">
      <c r="A1261" s="4">
        <v>142</v>
      </c>
      <c r="B1261" s="20" t="s">
        <v>2062</v>
      </c>
      <c r="C1261" s="5" t="s">
        <v>130</v>
      </c>
      <c r="D1261" s="6"/>
      <c r="E1261" s="6">
        <f>D1261/36</f>
        <v>0</v>
      </c>
      <c r="F1261" s="6">
        <v>39</v>
      </c>
      <c r="G1261" s="6">
        <v>1</v>
      </c>
      <c r="H1261" s="6"/>
      <c r="I1261" s="6"/>
      <c r="J1261" s="6" t="s">
        <v>510</v>
      </c>
      <c r="K1261" s="15">
        <f>L1261</f>
        <v>0</v>
      </c>
      <c r="L1261" s="15">
        <f>N1261*Z1261</f>
        <v>0</v>
      </c>
      <c r="M1261" s="6" t="s">
        <v>510</v>
      </c>
      <c r="N1261" s="9">
        <f>VLOOKUP(B1261,tb_januari,9,FALSE)</f>
        <v>0</v>
      </c>
      <c r="O1261" s="10" t="s">
        <v>506</v>
      </c>
      <c r="P1261" s="23" t="e">
        <f>0.85*K1375:K1508</f>
        <v>#VALUE!</v>
      </c>
      <c r="Q1261" s="20" t="s">
        <v>548</v>
      </c>
      <c r="R1261" s="20" t="s">
        <v>519</v>
      </c>
      <c r="S1261" s="1" t="s">
        <v>1743</v>
      </c>
      <c r="T1261" s="21" t="str">
        <f t="shared" si="165"/>
        <v>FLAYER DEWA 108 JASMINE 8 x 16</v>
      </c>
      <c r="U1261" s="19">
        <v>1</v>
      </c>
      <c r="V1261" s="62">
        <f>$K$1261*U1261</f>
        <v>0</v>
      </c>
      <c r="W1261" s="20"/>
      <c r="X1261" s="20"/>
      <c r="Y1261" s="20" t="str">
        <f t="shared" si="166"/>
        <v>PCS</v>
      </c>
      <c r="Z1261" s="20">
        <v>36</v>
      </c>
    </row>
    <row r="1262" spans="1:26" hidden="1">
      <c r="A1262" s="4"/>
      <c r="B1262" s="20"/>
      <c r="C1262" s="5"/>
      <c r="D1262" s="6"/>
      <c r="E1262" s="6"/>
      <c r="F1262" s="6"/>
      <c r="G1262" s="6"/>
      <c r="H1262" s="6"/>
      <c r="I1262" s="6"/>
      <c r="J1262" s="6"/>
      <c r="K1262" s="8"/>
      <c r="L1262" s="8"/>
      <c r="M1262" s="6"/>
      <c r="N1262" s="9"/>
      <c r="O1262" s="10"/>
      <c r="P1262" s="23"/>
      <c r="Q1262" s="20"/>
      <c r="R1262" s="20"/>
      <c r="S1262" s="1" t="s">
        <v>611</v>
      </c>
      <c r="T1262" s="21" t="str">
        <f t="shared" si="165"/>
        <v xml:space="preserve">ONGKARA BULAT </v>
      </c>
      <c r="U1262" s="19">
        <v>1</v>
      </c>
      <c r="V1262" s="62">
        <f t="shared" ref="V1262:V1269" si="177">$K$1261*U1262</f>
        <v>0</v>
      </c>
      <c r="W1262" s="20"/>
      <c r="X1262" s="20"/>
      <c r="Y1262" s="20" t="str">
        <f t="shared" si="166"/>
        <v>PCS</v>
      </c>
    </row>
    <row r="1263" spans="1:26" hidden="1">
      <c r="A1263" s="4"/>
      <c r="B1263" s="20"/>
      <c r="C1263" s="5"/>
      <c r="D1263" s="6"/>
      <c r="E1263" s="6"/>
      <c r="F1263" s="6"/>
      <c r="G1263" s="6"/>
      <c r="H1263" s="6"/>
      <c r="I1263" s="6"/>
      <c r="J1263" s="6"/>
      <c r="K1263" s="8"/>
      <c r="L1263" s="8"/>
      <c r="M1263" s="6"/>
      <c r="N1263" s="9"/>
      <c r="O1263" s="10"/>
      <c r="P1263" s="23"/>
      <c r="Q1263" s="20"/>
      <c r="R1263" s="20"/>
      <c r="S1263" s="1" t="s">
        <v>1278</v>
      </c>
      <c r="T1263" s="21" t="str">
        <f t="shared" si="165"/>
        <v>DUPA 28 AP MERAH 3.5</v>
      </c>
      <c r="U1263" s="19">
        <v>0.85</v>
      </c>
      <c r="V1263" s="62">
        <f t="shared" si="177"/>
        <v>0</v>
      </c>
      <c r="W1263" s="20"/>
      <c r="X1263" s="20"/>
      <c r="Y1263" s="20" t="str">
        <f t="shared" si="166"/>
        <v>KG</v>
      </c>
    </row>
    <row r="1264" spans="1:26" hidden="1">
      <c r="A1264" s="4"/>
      <c r="B1264" s="20"/>
      <c r="C1264" s="5"/>
      <c r="D1264" s="6"/>
      <c r="E1264" s="6"/>
      <c r="F1264" s="6"/>
      <c r="G1264" s="6"/>
      <c r="H1264" s="6"/>
      <c r="I1264" s="6"/>
      <c r="J1264" s="6"/>
      <c r="K1264" s="8"/>
      <c r="L1264" s="8"/>
      <c r="M1264" s="6"/>
      <c r="N1264" s="9"/>
      <c r="O1264" s="10"/>
      <c r="P1264" s="23"/>
      <c r="Q1264" s="20"/>
      <c r="R1264" s="20"/>
      <c r="S1264" s="1" t="s">
        <v>613</v>
      </c>
      <c r="T1264" s="21" t="str">
        <f t="shared" si="165"/>
        <v>SABUK ONG KECIL 2,5 X 30</v>
      </c>
      <c r="U1264" s="19">
        <v>1</v>
      </c>
      <c r="V1264" s="62">
        <f t="shared" si="177"/>
        <v>0</v>
      </c>
      <c r="W1264" s="20"/>
      <c r="X1264" s="20"/>
      <c r="Y1264" s="20" t="str">
        <f t="shared" si="166"/>
        <v>PCS</v>
      </c>
    </row>
    <row r="1265" spans="1:26" hidden="1">
      <c r="A1265" s="4"/>
      <c r="B1265" s="20"/>
      <c r="C1265" s="5"/>
      <c r="D1265" s="6"/>
      <c r="E1265" s="6"/>
      <c r="F1265" s="6"/>
      <c r="G1265" s="6"/>
      <c r="H1265" s="6"/>
      <c r="I1265" s="6"/>
      <c r="J1265" s="6"/>
      <c r="K1265" s="8"/>
      <c r="L1265" s="8"/>
      <c r="M1265" s="6"/>
      <c r="N1265" s="9"/>
      <c r="O1265" s="10"/>
      <c r="P1265" s="23"/>
      <c r="Q1265" s="20"/>
      <c r="R1265" s="20"/>
      <c r="S1265" s="1" t="s">
        <v>614</v>
      </c>
      <c r="T1265" s="21" t="str">
        <f t="shared" si="165"/>
        <v>PLASTIK 16 X 35</v>
      </c>
      <c r="U1265" s="19">
        <v>1</v>
      </c>
      <c r="V1265" s="62">
        <f t="shared" si="177"/>
        <v>0</v>
      </c>
      <c r="W1265" s="20"/>
      <c r="X1265" s="20"/>
      <c r="Y1265" s="20" t="str">
        <f t="shared" si="166"/>
        <v>PCS</v>
      </c>
    </row>
    <row r="1266" spans="1:26" hidden="1">
      <c r="A1266" s="4"/>
      <c r="B1266" s="20"/>
      <c r="C1266" s="5"/>
      <c r="D1266" s="6"/>
      <c r="E1266" s="6"/>
      <c r="F1266" s="6"/>
      <c r="G1266" s="6"/>
      <c r="H1266" s="6"/>
      <c r="I1266" s="6"/>
      <c r="J1266" s="6"/>
      <c r="K1266" s="8"/>
      <c r="L1266" s="8"/>
      <c r="M1266" s="6"/>
      <c r="N1266" s="9"/>
      <c r="O1266" s="10"/>
      <c r="P1266" s="23"/>
      <c r="Q1266" s="20"/>
      <c r="R1266" s="20"/>
      <c r="S1266" s="1" t="s">
        <v>4164</v>
      </c>
      <c r="T1266" s="21" t="str">
        <f t="shared" si="165"/>
        <v>OP NON FUL AROMA EK JASMINE</v>
      </c>
      <c r="U1266" s="19">
        <v>1.43E-2</v>
      </c>
      <c r="V1266" s="62">
        <f t="shared" si="177"/>
        <v>0</v>
      </c>
      <c r="W1266" s="20"/>
      <c r="X1266" s="20"/>
      <c r="Y1266" s="20" t="str">
        <f t="shared" si="166"/>
        <v>KG</v>
      </c>
    </row>
    <row r="1267" spans="1:26" hidden="1">
      <c r="A1267" s="4"/>
      <c r="B1267" s="20"/>
      <c r="C1267" s="5"/>
      <c r="D1267" s="6"/>
      <c r="E1267" s="6"/>
      <c r="F1267" s="6"/>
      <c r="G1267" s="6"/>
      <c r="H1267" s="6"/>
      <c r="I1267" s="6"/>
      <c r="J1267" s="6"/>
      <c r="K1267" s="8"/>
      <c r="L1267" s="8"/>
      <c r="M1267" s="6"/>
      <c r="N1267" s="9"/>
      <c r="O1267" s="10"/>
      <c r="P1267" s="23"/>
      <c r="Q1267" s="20"/>
      <c r="R1267" s="20"/>
      <c r="S1267" s="1" t="s">
        <v>616</v>
      </c>
      <c r="T1267" s="21" t="str">
        <f t="shared" si="165"/>
        <v>ONGKOS CELUP GB DEWA</v>
      </c>
      <c r="U1267" s="19">
        <v>1</v>
      </c>
      <c r="V1267" s="62">
        <f t="shared" si="177"/>
        <v>0</v>
      </c>
      <c r="W1267" s="20"/>
      <c r="X1267" s="20"/>
      <c r="Y1267" s="20" t="str">
        <f t="shared" si="166"/>
        <v>PCS</v>
      </c>
    </row>
    <row r="1268" spans="1:26" hidden="1">
      <c r="A1268" s="4"/>
      <c r="B1268" s="20"/>
      <c r="C1268" s="5"/>
      <c r="D1268" s="6"/>
      <c r="E1268" s="6"/>
      <c r="F1268" s="6"/>
      <c r="G1268" s="6"/>
      <c r="H1268" s="6"/>
      <c r="I1268" s="6"/>
      <c r="J1268" s="6"/>
      <c r="K1268" s="8"/>
      <c r="L1268" s="8"/>
      <c r="M1268" s="6"/>
      <c r="N1268" s="9"/>
      <c r="O1268" s="10"/>
      <c r="P1268" s="23"/>
      <c r="Q1268" s="20"/>
      <c r="R1268" s="20"/>
      <c r="S1268" s="1" t="s">
        <v>617</v>
      </c>
      <c r="T1268" s="21" t="str">
        <f t="shared" si="165"/>
        <v>ONGKOS KEMAS GB DEWA</v>
      </c>
      <c r="U1268" s="19">
        <v>1</v>
      </c>
      <c r="V1268" s="62">
        <f t="shared" si="177"/>
        <v>0</v>
      </c>
      <c r="W1268" s="20"/>
      <c r="X1268" s="20"/>
      <c r="Y1268" s="20" t="str">
        <f t="shared" si="166"/>
        <v>PCS</v>
      </c>
    </row>
    <row r="1269" spans="1:26" hidden="1">
      <c r="A1269" s="4"/>
      <c r="B1269" s="20"/>
      <c r="C1269" s="5"/>
      <c r="D1269" s="6"/>
      <c r="E1269" s="6"/>
      <c r="F1269" s="6"/>
      <c r="G1269" s="6"/>
      <c r="H1269" s="6"/>
      <c r="I1269" s="6"/>
      <c r="J1269" s="6"/>
      <c r="K1269" s="8"/>
      <c r="L1269" s="8"/>
      <c r="M1269" s="6"/>
      <c r="N1269" s="9"/>
      <c r="O1269" s="10"/>
      <c r="P1269" s="23"/>
      <c r="Q1269" s="20"/>
      <c r="R1269" s="20"/>
      <c r="S1269" s="1" t="s">
        <v>618</v>
      </c>
      <c r="T1269" s="21" t="str">
        <f t="shared" si="165"/>
        <v>ONGKOS TIMBANG GB DEWA</v>
      </c>
      <c r="U1269" s="19">
        <v>1</v>
      </c>
      <c r="V1269" s="62">
        <f t="shared" si="177"/>
        <v>0</v>
      </c>
      <c r="W1269" s="20"/>
      <c r="X1269" s="20"/>
      <c r="Y1269" s="20" t="str">
        <f t="shared" si="166"/>
        <v>PCS</v>
      </c>
    </row>
    <row r="1270" spans="1:26">
      <c r="A1270" s="4">
        <v>143</v>
      </c>
      <c r="B1270" s="20" t="s">
        <v>2063</v>
      </c>
      <c r="C1270" s="5" t="s">
        <v>465</v>
      </c>
      <c r="D1270" s="6">
        <v>125</v>
      </c>
      <c r="E1270" s="6">
        <f>D1270/36</f>
        <v>3.4722222222222223</v>
      </c>
      <c r="F1270" s="6"/>
      <c r="G1270" s="6"/>
      <c r="H1270" s="6">
        <v>6</v>
      </c>
      <c r="I1270" s="6">
        <v>1</v>
      </c>
      <c r="J1270" s="6" t="s">
        <v>510</v>
      </c>
      <c r="K1270" s="15">
        <f>L1270</f>
        <v>144</v>
      </c>
      <c r="L1270" s="15">
        <f>N1270*Z1270</f>
        <v>144</v>
      </c>
      <c r="M1270" s="6" t="s">
        <v>510</v>
      </c>
      <c r="N1270" s="9">
        <f>VLOOKUP(B1270,tb_januari,9,FALSE)</f>
        <v>4</v>
      </c>
      <c r="O1270" s="10" t="s">
        <v>506</v>
      </c>
      <c r="P1270" s="23" t="e">
        <f>0.85*K1381:K1519</f>
        <v>#VALUE!</v>
      </c>
      <c r="Q1270" s="20" t="s">
        <v>545</v>
      </c>
      <c r="R1270" s="20" t="s">
        <v>519</v>
      </c>
      <c r="S1270" s="20" t="s">
        <v>1743</v>
      </c>
      <c r="T1270" s="21" t="str">
        <f t="shared" si="165"/>
        <v>FLAYER DEWA 108 JASMINE 8 x 16</v>
      </c>
      <c r="U1270" s="17">
        <v>1</v>
      </c>
      <c r="V1270" s="62">
        <f>$K$1270*U1270</f>
        <v>144</v>
      </c>
      <c r="W1270" s="20" t="s">
        <v>534</v>
      </c>
      <c r="X1270" s="20"/>
      <c r="Y1270" s="20" t="str">
        <f t="shared" si="166"/>
        <v>PCS</v>
      </c>
      <c r="Z1270" s="20">
        <v>36</v>
      </c>
    </row>
    <row r="1271" spans="1:26" hidden="1">
      <c r="A1271" s="4"/>
      <c r="B1271" s="4"/>
      <c r="C1271" s="5"/>
      <c r="D1271" s="6"/>
      <c r="E1271" s="6"/>
      <c r="F1271" s="6"/>
      <c r="G1271" s="6"/>
      <c r="H1271" s="6"/>
      <c r="I1271" s="6"/>
      <c r="J1271" s="6"/>
      <c r="K1271" s="8"/>
      <c r="L1271" s="8"/>
      <c r="M1271" s="6"/>
      <c r="N1271" s="9"/>
      <c r="O1271" s="10"/>
      <c r="P1271" s="23"/>
      <c r="Q1271" s="20"/>
      <c r="R1271" s="20"/>
      <c r="S1271" s="20" t="s">
        <v>611</v>
      </c>
      <c r="T1271" s="21" t="str">
        <f t="shared" si="165"/>
        <v xml:space="preserve">ONGKARA BULAT </v>
      </c>
      <c r="U1271" s="17">
        <v>1</v>
      </c>
      <c r="V1271" s="62">
        <f t="shared" ref="V1271:V1278" si="178">$K$1270*U1271</f>
        <v>144</v>
      </c>
      <c r="W1271" s="20"/>
      <c r="X1271" s="20"/>
      <c r="Y1271" s="20" t="str">
        <f t="shared" si="166"/>
        <v>PCS</v>
      </c>
    </row>
    <row r="1272" spans="1:26" hidden="1">
      <c r="A1272" s="4"/>
      <c r="B1272" s="4"/>
      <c r="C1272" s="5"/>
      <c r="D1272" s="6"/>
      <c r="E1272" s="6"/>
      <c r="F1272" s="6"/>
      <c r="G1272" s="6"/>
      <c r="H1272" s="6"/>
      <c r="I1272" s="6"/>
      <c r="J1272" s="6"/>
      <c r="K1272" s="8"/>
      <c r="L1272" s="8"/>
      <c r="M1272" s="6"/>
      <c r="N1272" s="9"/>
      <c r="O1272" s="10"/>
      <c r="P1272" s="23"/>
      <c r="Q1272" s="20"/>
      <c r="R1272" s="20"/>
      <c r="S1272" s="20" t="s">
        <v>1261</v>
      </c>
      <c r="T1272" s="21" t="str">
        <f t="shared" si="165"/>
        <v>DUPA 28 AP 3.8</v>
      </c>
      <c r="U1272" s="17">
        <v>0.85</v>
      </c>
      <c r="V1272" s="62">
        <f t="shared" si="178"/>
        <v>122.39999999999999</v>
      </c>
      <c r="W1272" s="20"/>
      <c r="X1272" s="20"/>
      <c r="Y1272" s="20" t="str">
        <f t="shared" si="166"/>
        <v>KG</v>
      </c>
    </row>
    <row r="1273" spans="1:26" hidden="1">
      <c r="A1273" s="4"/>
      <c r="B1273" s="4"/>
      <c r="C1273" s="5"/>
      <c r="D1273" s="6"/>
      <c r="E1273" s="6"/>
      <c r="F1273" s="6"/>
      <c r="G1273" s="6"/>
      <c r="H1273" s="6"/>
      <c r="I1273" s="6"/>
      <c r="J1273" s="6"/>
      <c r="K1273" s="8"/>
      <c r="L1273" s="8"/>
      <c r="M1273" s="6"/>
      <c r="N1273" s="9"/>
      <c r="O1273" s="10"/>
      <c r="P1273" s="23"/>
      <c r="Q1273" s="20"/>
      <c r="R1273" s="20"/>
      <c r="S1273" s="20" t="s">
        <v>613</v>
      </c>
      <c r="T1273" s="21" t="str">
        <f t="shared" si="165"/>
        <v>SABUK ONG KECIL 2,5 X 30</v>
      </c>
      <c r="U1273" s="17">
        <v>1</v>
      </c>
      <c r="V1273" s="62">
        <f t="shared" si="178"/>
        <v>144</v>
      </c>
      <c r="W1273" s="20"/>
      <c r="X1273" s="20"/>
      <c r="Y1273" s="20" t="str">
        <f t="shared" si="166"/>
        <v>PCS</v>
      </c>
    </row>
    <row r="1274" spans="1:26" hidden="1">
      <c r="A1274" s="4"/>
      <c r="B1274" s="4"/>
      <c r="C1274" s="5"/>
      <c r="D1274" s="6"/>
      <c r="E1274" s="6"/>
      <c r="F1274" s="6"/>
      <c r="G1274" s="6"/>
      <c r="H1274" s="6"/>
      <c r="I1274" s="6"/>
      <c r="J1274" s="6"/>
      <c r="K1274" s="8"/>
      <c r="L1274" s="8"/>
      <c r="M1274" s="6"/>
      <c r="N1274" s="9"/>
      <c r="O1274" s="10"/>
      <c r="P1274" s="23"/>
      <c r="Q1274" s="20"/>
      <c r="R1274" s="20"/>
      <c r="S1274" s="20" t="s">
        <v>614</v>
      </c>
      <c r="T1274" s="21" t="str">
        <f t="shared" si="165"/>
        <v>PLASTIK 16 X 35</v>
      </c>
      <c r="U1274" s="17">
        <v>1</v>
      </c>
      <c r="V1274" s="62">
        <f t="shared" si="178"/>
        <v>144</v>
      </c>
      <c r="W1274" s="20"/>
      <c r="X1274" s="20"/>
      <c r="Y1274" s="20" t="str">
        <f t="shared" si="166"/>
        <v>PCS</v>
      </c>
    </row>
    <row r="1275" spans="1:26" hidden="1">
      <c r="A1275" s="4"/>
      <c r="B1275" s="4"/>
      <c r="C1275" s="5"/>
      <c r="D1275" s="6"/>
      <c r="E1275" s="6"/>
      <c r="F1275" s="6"/>
      <c r="G1275" s="6"/>
      <c r="H1275" s="6"/>
      <c r="I1275" s="6"/>
      <c r="J1275" s="6"/>
      <c r="K1275" s="8"/>
      <c r="L1275" s="8"/>
      <c r="M1275" s="6"/>
      <c r="N1275" s="9"/>
      <c r="O1275" s="10"/>
      <c r="P1275" s="23"/>
      <c r="Q1275" s="20"/>
      <c r="R1275" s="20"/>
      <c r="S1275" s="20" t="s">
        <v>4164</v>
      </c>
      <c r="T1275" s="21" t="str">
        <f t="shared" si="165"/>
        <v>OP NON FUL AROMA EK JASMINE</v>
      </c>
      <c r="U1275" s="17">
        <v>1.43E-2</v>
      </c>
      <c r="V1275" s="62">
        <f t="shared" si="178"/>
        <v>2.0592000000000001</v>
      </c>
      <c r="W1275" s="20"/>
      <c r="X1275" s="20"/>
      <c r="Y1275" s="20" t="str">
        <f t="shared" si="166"/>
        <v>KG</v>
      </c>
    </row>
    <row r="1276" spans="1:26" hidden="1">
      <c r="A1276" s="4"/>
      <c r="B1276" s="4"/>
      <c r="C1276" s="5"/>
      <c r="D1276" s="6"/>
      <c r="E1276" s="6"/>
      <c r="F1276" s="6"/>
      <c r="G1276" s="6"/>
      <c r="H1276" s="6"/>
      <c r="I1276" s="6"/>
      <c r="J1276" s="6"/>
      <c r="K1276" s="8"/>
      <c r="L1276" s="8"/>
      <c r="M1276" s="6"/>
      <c r="N1276" s="9"/>
      <c r="O1276" s="10"/>
      <c r="P1276" s="23"/>
      <c r="Q1276" s="20"/>
      <c r="R1276" s="20"/>
      <c r="S1276" s="20" t="s">
        <v>616</v>
      </c>
      <c r="T1276" s="21" t="str">
        <f t="shared" si="165"/>
        <v>ONGKOS CELUP GB DEWA</v>
      </c>
      <c r="U1276" s="17">
        <v>1</v>
      </c>
      <c r="V1276" s="62">
        <f t="shared" si="178"/>
        <v>144</v>
      </c>
      <c r="W1276" s="20"/>
      <c r="X1276" s="20"/>
      <c r="Y1276" s="20" t="str">
        <f t="shared" si="166"/>
        <v>PCS</v>
      </c>
    </row>
    <row r="1277" spans="1:26" hidden="1">
      <c r="A1277" s="4"/>
      <c r="B1277" s="4"/>
      <c r="C1277" s="5"/>
      <c r="D1277" s="6"/>
      <c r="E1277" s="6"/>
      <c r="F1277" s="6"/>
      <c r="G1277" s="6"/>
      <c r="H1277" s="6"/>
      <c r="I1277" s="6"/>
      <c r="J1277" s="6"/>
      <c r="K1277" s="8"/>
      <c r="L1277" s="8"/>
      <c r="M1277" s="6"/>
      <c r="N1277" s="9"/>
      <c r="O1277" s="10"/>
      <c r="P1277" s="23"/>
      <c r="Q1277" s="20"/>
      <c r="R1277" s="20"/>
      <c r="S1277" s="20" t="s">
        <v>617</v>
      </c>
      <c r="T1277" s="21" t="str">
        <f t="shared" si="165"/>
        <v>ONGKOS KEMAS GB DEWA</v>
      </c>
      <c r="U1277" s="17">
        <v>1</v>
      </c>
      <c r="V1277" s="62">
        <f t="shared" si="178"/>
        <v>144</v>
      </c>
      <c r="W1277" s="20"/>
      <c r="X1277" s="20"/>
      <c r="Y1277" s="20" t="str">
        <f t="shared" si="166"/>
        <v>PCS</v>
      </c>
    </row>
    <row r="1278" spans="1:26" hidden="1">
      <c r="A1278" s="4"/>
      <c r="B1278" s="4"/>
      <c r="C1278" s="5"/>
      <c r="D1278" s="6"/>
      <c r="E1278" s="6"/>
      <c r="F1278" s="6"/>
      <c r="G1278" s="6"/>
      <c r="H1278" s="6"/>
      <c r="I1278" s="6"/>
      <c r="J1278" s="6"/>
      <c r="K1278" s="8"/>
      <c r="L1278" s="8"/>
      <c r="M1278" s="6"/>
      <c r="N1278" s="9"/>
      <c r="O1278" s="10"/>
      <c r="P1278" s="23"/>
      <c r="Q1278" s="20"/>
      <c r="R1278" s="20"/>
      <c r="S1278" s="20" t="s">
        <v>618</v>
      </c>
      <c r="T1278" s="21" t="str">
        <f t="shared" si="165"/>
        <v>ONGKOS TIMBANG GB DEWA</v>
      </c>
      <c r="U1278" s="17">
        <v>1</v>
      </c>
      <c r="V1278" s="62">
        <f t="shared" si="178"/>
        <v>144</v>
      </c>
      <c r="W1278" s="20"/>
      <c r="X1278" s="20"/>
      <c r="Y1278" s="20" t="str">
        <f t="shared" si="166"/>
        <v>PCS</v>
      </c>
    </row>
    <row r="1279" spans="1:26">
      <c r="A1279" s="4">
        <v>144</v>
      </c>
      <c r="B1279" s="20" t="s">
        <v>2064</v>
      </c>
      <c r="C1279" s="5" t="s">
        <v>466</v>
      </c>
      <c r="D1279" s="6">
        <v>19</v>
      </c>
      <c r="E1279" s="6">
        <f>D1279/36</f>
        <v>0.52777777777777779</v>
      </c>
      <c r="F1279" s="6"/>
      <c r="G1279" s="6"/>
      <c r="H1279" s="6">
        <v>40</v>
      </c>
      <c r="I1279" s="6">
        <v>1</v>
      </c>
      <c r="J1279" s="6" t="s">
        <v>510</v>
      </c>
      <c r="K1279" s="15">
        <f>L1279</f>
        <v>72</v>
      </c>
      <c r="L1279" s="15">
        <f>N1279*Z1279</f>
        <v>72</v>
      </c>
      <c r="M1279" s="6" t="s">
        <v>510</v>
      </c>
      <c r="N1279" s="9">
        <f>VLOOKUP(B1279,tb_januari,9,FALSE)</f>
        <v>2</v>
      </c>
      <c r="O1279" s="10" t="s">
        <v>506</v>
      </c>
      <c r="P1279" s="20"/>
      <c r="Q1279" s="20"/>
      <c r="R1279" s="20"/>
      <c r="S1279" s="20" t="s">
        <v>1292</v>
      </c>
      <c r="T1279" s="21" t="str">
        <f t="shared" si="165"/>
        <v>DUPA 28 AP UNGU 3.5</v>
      </c>
      <c r="U1279" s="17">
        <v>0.85</v>
      </c>
      <c r="V1279" s="62">
        <f>$K$1279*U1279</f>
        <v>61.199999999999996</v>
      </c>
      <c r="W1279" s="20"/>
      <c r="X1279" s="20"/>
      <c r="Y1279" s="20" t="str">
        <f t="shared" si="166"/>
        <v>KG</v>
      </c>
      <c r="Z1279" s="20">
        <v>36</v>
      </c>
    </row>
    <row r="1280" spans="1:26" hidden="1">
      <c r="A1280" s="4"/>
      <c r="B1280" s="4"/>
      <c r="C1280" s="5"/>
      <c r="D1280" s="6"/>
      <c r="E1280" s="6"/>
      <c r="F1280" s="6"/>
      <c r="G1280" s="6"/>
      <c r="H1280" s="6"/>
      <c r="I1280" s="6"/>
      <c r="J1280" s="6"/>
      <c r="K1280" s="8"/>
      <c r="L1280" s="8"/>
      <c r="M1280" s="6"/>
      <c r="N1280" s="9"/>
      <c r="O1280" s="10"/>
      <c r="P1280" s="20"/>
      <c r="Q1280" s="20"/>
      <c r="R1280" s="20"/>
      <c r="S1280" s="20" t="s">
        <v>4164</v>
      </c>
      <c r="T1280" s="21" t="str">
        <f t="shared" si="165"/>
        <v>OP NON FUL AROMA EK JASMINE</v>
      </c>
      <c r="U1280" s="17">
        <v>1.43E-2</v>
      </c>
      <c r="V1280" s="62">
        <f t="shared" ref="V1280:V1284" si="179">$K$1279*U1280</f>
        <v>1.0296000000000001</v>
      </c>
      <c r="W1280" s="20"/>
      <c r="X1280" s="20"/>
      <c r="Y1280" s="20" t="str">
        <f t="shared" si="166"/>
        <v>KG</v>
      </c>
    </row>
    <row r="1281" spans="1:26" hidden="1">
      <c r="A1281" s="4"/>
      <c r="B1281" s="4"/>
      <c r="C1281" s="5"/>
      <c r="D1281" s="6"/>
      <c r="E1281" s="6"/>
      <c r="F1281" s="6"/>
      <c r="G1281" s="6"/>
      <c r="H1281" s="6"/>
      <c r="I1281" s="6"/>
      <c r="J1281" s="6"/>
      <c r="K1281" s="8"/>
      <c r="L1281" s="8"/>
      <c r="M1281" s="6"/>
      <c r="N1281" s="9"/>
      <c r="O1281" s="10"/>
      <c r="P1281" s="20"/>
      <c r="Q1281" s="20"/>
      <c r="R1281" s="20"/>
      <c r="S1281" s="20" t="s">
        <v>1743</v>
      </c>
      <c r="T1281" s="21" t="str">
        <f t="shared" si="165"/>
        <v>FLAYER DEWA 108 JASMINE 8 x 16</v>
      </c>
      <c r="U1281" s="17">
        <v>1</v>
      </c>
      <c r="V1281" s="62">
        <f t="shared" si="179"/>
        <v>72</v>
      </c>
      <c r="W1281" s="20"/>
      <c r="X1281" s="20"/>
      <c r="Y1281" s="20" t="str">
        <f t="shared" si="166"/>
        <v>PCS</v>
      </c>
    </row>
    <row r="1282" spans="1:26" hidden="1">
      <c r="A1282" s="4"/>
      <c r="B1282" s="4"/>
      <c r="C1282" s="5"/>
      <c r="D1282" s="6"/>
      <c r="E1282" s="6"/>
      <c r="F1282" s="6"/>
      <c r="G1282" s="6"/>
      <c r="H1282" s="6"/>
      <c r="I1282" s="6"/>
      <c r="J1282" s="6"/>
      <c r="K1282" s="8"/>
      <c r="L1282" s="8"/>
      <c r="M1282" s="6"/>
      <c r="N1282" s="9"/>
      <c r="O1282" s="10"/>
      <c r="P1282" s="20"/>
      <c r="Q1282" s="20"/>
      <c r="R1282" s="20"/>
      <c r="S1282" s="20" t="s">
        <v>611</v>
      </c>
      <c r="T1282" s="21" t="str">
        <f t="shared" si="165"/>
        <v xml:space="preserve">ONGKARA BULAT </v>
      </c>
      <c r="U1282" s="17">
        <v>1</v>
      </c>
      <c r="V1282" s="62">
        <f t="shared" si="179"/>
        <v>72</v>
      </c>
      <c r="W1282" s="20"/>
      <c r="X1282" s="20"/>
      <c r="Y1282" s="20" t="str">
        <f t="shared" si="166"/>
        <v>PCS</v>
      </c>
    </row>
    <row r="1283" spans="1:26" hidden="1">
      <c r="A1283" s="4"/>
      <c r="B1283" s="4"/>
      <c r="C1283" s="5"/>
      <c r="D1283" s="6"/>
      <c r="E1283" s="6"/>
      <c r="F1283" s="6"/>
      <c r="G1283" s="6"/>
      <c r="H1283" s="6"/>
      <c r="I1283" s="6"/>
      <c r="J1283" s="6"/>
      <c r="K1283" s="8"/>
      <c r="L1283" s="8"/>
      <c r="M1283" s="6"/>
      <c r="N1283" s="9"/>
      <c r="O1283" s="10"/>
      <c r="P1283" s="20"/>
      <c r="Q1283" s="20"/>
      <c r="R1283" s="20"/>
      <c r="S1283" s="20" t="s">
        <v>613</v>
      </c>
      <c r="T1283" s="21" t="str">
        <f t="shared" si="165"/>
        <v>SABUK ONG KECIL 2,5 X 30</v>
      </c>
      <c r="U1283" s="17">
        <v>1</v>
      </c>
      <c r="V1283" s="62">
        <f t="shared" si="179"/>
        <v>72</v>
      </c>
      <c r="W1283" s="20"/>
      <c r="X1283" s="20"/>
      <c r="Y1283" s="20" t="str">
        <f t="shared" si="166"/>
        <v>PCS</v>
      </c>
    </row>
    <row r="1284" spans="1:26" hidden="1">
      <c r="A1284" s="4"/>
      <c r="B1284" s="4"/>
      <c r="C1284" s="5"/>
      <c r="D1284" s="6"/>
      <c r="E1284" s="6"/>
      <c r="F1284" s="6"/>
      <c r="G1284" s="6"/>
      <c r="H1284" s="6"/>
      <c r="I1284" s="6"/>
      <c r="J1284" s="6"/>
      <c r="K1284" s="8"/>
      <c r="L1284" s="8"/>
      <c r="M1284" s="6"/>
      <c r="N1284" s="9"/>
      <c r="O1284" s="10"/>
      <c r="P1284" s="20"/>
      <c r="Q1284" s="20"/>
      <c r="R1284" s="20"/>
      <c r="S1284" s="20" t="s">
        <v>614</v>
      </c>
      <c r="T1284" s="21" t="str">
        <f t="shared" si="165"/>
        <v>PLASTIK 16 X 35</v>
      </c>
      <c r="U1284" s="17">
        <v>1</v>
      </c>
      <c r="V1284" s="62">
        <f t="shared" si="179"/>
        <v>72</v>
      </c>
      <c r="W1284" s="20"/>
      <c r="X1284" s="20"/>
      <c r="Y1284" s="20" t="str">
        <f t="shared" si="166"/>
        <v>PCS</v>
      </c>
    </row>
    <row r="1285" spans="1:26">
      <c r="A1285" s="4">
        <v>145</v>
      </c>
      <c r="B1285" s="20" t="s">
        <v>2067</v>
      </c>
      <c r="C1285" s="5" t="s">
        <v>131</v>
      </c>
      <c r="D1285" s="6">
        <v>161</v>
      </c>
      <c r="E1285" s="6">
        <f>D1285/36</f>
        <v>4.4722222222222223</v>
      </c>
      <c r="F1285" s="6">
        <v>130</v>
      </c>
      <c r="G1285" s="6">
        <v>1</v>
      </c>
      <c r="H1285" s="6">
        <v>107</v>
      </c>
      <c r="I1285" s="6">
        <v>1</v>
      </c>
      <c r="J1285" s="6" t="s">
        <v>510</v>
      </c>
      <c r="K1285" s="15">
        <f>L1285</f>
        <v>144</v>
      </c>
      <c r="L1285" s="15">
        <f>N1285*Z1285</f>
        <v>144</v>
      </c>
      <c r="M1285" s="6" t="s">
        <v>510</v>
      </c>
      <c r="N1285" s="9">
        <f>VLOOKUP(B1285,tb_januari,9,FALSE)</f>
        <v>4</v>
      </c>
      <c r="O1285" s="10" t="s">
        <v>506</v>
      </c>
      <c r="P1285" s="22">
        <f>0.99*K1399</f>
        <v>0</v>
      </c>
      <c r="Q1285" s="20" t="s">
        <v>549</v>
      </c>
      <c r="R1285" s="20" t="s">
        <v>519</v>
      </c>
      <c r="S1285" s="20" t="s">
        <v>610</v>
      </c>
      <c r="T1285" s="21" t="str">
        <f t="shared" si="165"/>
        <v>FLAYER DEWA 108 JEMPIRING 8 x 16</v>
      </c>
      <c r="U1285" s="19">
        <v>1</v>
      </c>
      <c r="V1285" s="62">
        <f>$K$1285*U1285</f>
        <v>144</v>
      </c>
      <c r="W1285" s="20" t="s">
        <v>524</v>
      </c>
      <c r="X1285" s="20"/>
      <c r="Y1285" s="20" t="str">
        <f t="shared" si="166"/>
        <v>PCS</v>
      </c>
      <c r="Z1285" s="20">
        <v>36</v>
      </c>
    </row>
    <row r="1286" spans="1:26" hidden="1">
      <c r="A1286" s="4"/>
      <c r="B1286" s="4"/>
      <c r="C1286" s="5"/>
      <c r="D1286" s="6"/>
      <c r="E1286" s="6"/>
      <c r="F1286" s="6"/>
      <c r="G1286" s="6"/>
      <c r="H1286" s="6"/>
      <c r="I1286" s="6"/>
      <c r="J1286" s="6"/>
      <c r="K1286" s="8"/>
      <c r="L1286" s="8"/>
      <c r="M1286" s="6"/>
      <c r="N1286" s="9"/>
      <c r="O1286" s="10"/>
      <c r="P1286" s="22"/>
      <c r="Q1286" s="20"/>
      <c r="R1286" s="20"/>
      <c r="S1286" s="20" t="s">
        <v>611</v>
      </c>
      <c r="T1286" s="21" t="str">
        <f t="shared" si="165"/>
        <v xml:space="preserve">ONGKARA BULAT </v>
      </c>
      <c r="U1286" s="19">
        <v>1</v>
      </c>
      <c r="V1286" s="62">
        <f t="shared" ref="V1286:V1293" si="180">$K$1285*U1286</f>
        <v>144</v>
      </c>
      <c r="W1286" s="20"/>
      <c r="X1286" s="20"/>
      <c r="Y1286" s="20" t="str">
        <f t="shared" si="166"/>
        <v>PCS</v>
      </c>
    </row>
    <row r="1287" spans="1:26" hidden="1">
      <c r="A1287" s="4"/>
      <c r="B1287" s="4"/>
      <c r="C1287" s="5"/>
      <c r="D1287" s="6"/>
      <c r="E1287" s="6"/>
      <c r="F1287" s="6"/>
      <c r="G1287" s="6"/>
      <c r="H1287" s="6"/>
      <c r="I1287" s="6"/>
      <c r="J1287" s="6"/>
      <c r="K1287" s="8"/>
      <c r="L1287" s="8"/>
      <c r="M1287" s="6"/>
      <c r="N1287" s="9"/>
      <c r="O1287" s="10"/>
      <c r="P1287" s="22"/>
      <c r="Q1287" s="20"/>
      <c r="R1287" s="20"/>
      <c r="S1287" s="20" t="s">
        <v>612</v>
      </c>
      <c r="T1287" s="21" t="str">
        <f t="shared" si="165"/>
        <v>DUPA 28 AP HITAM 3.5</v>
      </c>
      <c r="U1287" s="19">
        <v>0.85</v>
      </c>
      <c r="V1287" s="62">
        <f>$K$1285*U1287</f>
        <v>122.39999999999999</v>
      </c>
      <c r="W1287" s="20"/>
      <c r="X1287" s="20"/>
      <c r="Y1287" s="20" t="str">
        <f t="shared" si="166"/>
        <v>KG</v>
      </c>
    </row>
    <row r="1288" spans="1:26" hidden="1">
      <c r="A1288" s="4"/>
      <c r="B1288" s="4"/>
      <c r="C1288" s="5"/>
      <c r="D1288" s="6"/>
      <c r="E1288" s="6"/>
      <c r="F1288" s="6"/>
      <c r="G1288" s="6"/>
      <c r="H1288" s="6"/>
      <c r="I1288" s="6"/>
      <c r="J1288" s="6"/>
      <c r="K1288" s="8"/>
      <c r="L1288" s="8"/>
      <c r="M1288" s="6"/>
      <c r="N1288" s="9"/>
      <c r="O1288" s="10"/>
      <c r="P1288" s="22"/>
      <c r="Q1288" s="20"/>
      <c r="R1288" s="20"/>
      <c r="S1288" s="20" t="s">
        <v>613</v>
      </c>
      <c r="T1288" s="21" t="str">
        <f t="shared" si="165"/>
        <v>SABUK ONG KECIL 2,5 X 30</v>
      </c>
      <c r="U1288" s="19">
        <v>1</v>
      </c>
      <c r="V1288" s="62">
        <f t="shared" si="180"/>
        <v>144</v>
      </c>
      <c r="W1288" s="20"/>
      <c r="X1288" s="20"/>
      <c r="Y1288" s="20" t="str">
        <f t="shared" si="166"/>
        <v>PCS</v>
      </c>
    </row>
    <row r="1289" spans="1:26" hidden="1">
      <c r="A1289" s="4"/>
      <c r="B1289" s="4"/>
      <c r="C1289" s="5"/>
      <c r="D1289" s="6"/>
      <c r="E1289" s="6"/>
      <c r="F1289" s="6"/>
      <c r="G1289" s="6"/>
      <c r="H1289" s="6"/>
      <c r="I1289" s="6"/>
      <c r="J1289" s="6"/>
      <c r="K1289" s="8"/>
      <c r="L1289" s="8"/>
      <c r="M1289" s="6"/>
      <c r="N1289" s="9"/>
      <c r="O1289" s="10"/>
      <c r="P1289" s="22"/>
      <c r="Q1289" s="20"/>
      <c r="R1289" s="20"/>
      <c r="S1289" s="20" t="s">
        <v>614</v>
      </c>
      <c r="T1289" s="21" t="str">
        <f t="shared" si="165"/>
        <v>PLASTIK 16 X 35</v>
      </c>
      <c r="U1289" s="19">
        <v>1</v>
      </c>
      <c r="V1289" s="62">
        <f t="shared" si="180"/>
        <v>144</v>
      </c>
      <c r="W1289" s="20"/>
      <c r="X1289" s="20"/>
      <c r="Y1289" s="20" t="str">
        <f t="shared" si="166"/>
        <v>PCS</v>
      </c>
    </row>
    <row r="1290" spans="1:26" hidden="1">
      <c r="A1290" s="4"/>
      <c r="B1290" s="4"/>
      <c r="C1290" s="5"/>
      <c r="D1290" s="6"/>
      <c r="E1290" s="6"/>
      <c r="F1290" s="6"/>
      <c r="G1290" s="6"/>
      <c r="H1290" s="6"/>
      <c r="I1290" s="6"/>
      <c r="J1290" s="6"/>
      <c r="K1290" s="8"/>
      <c r="L1290" s="8"/>
      <c r="M1290" s="6"/>
      <c r="N1290" s="9"/>
      <c r="O1290" s="10"/>
      <c r="P1290" s="22"/>
      <c r="Q1290" s="20"/>
      <c r="R1290" s="20"/>
      <c r="S1290" s="20" t="s">
        <v>615</v>
      </c>
      <c r="T1290" s="21" t="str">
        <f t="shared" si="165"/>
        <v>OP NON FUL AROMA EK JEMPIRING</v>
      </c>
      <c r="U1290" s="19">
        <v>1.43E-2</v>
      </c>
      <c r="V1290" s="62">
        <f t="shared" si="180"/>
        <v>2.0592000000000001</v>
      </c>
      <c r="W1290" s="20"/>
      <c r="X1290" s="20"/>
      <c r="Y1290" s="20" t="str">
        <f t="shared" si="166"/>
        <v>KG</v>
      </c>
    </row>
    <row r="1291" spans="1:26" hidden="1">
      <c r="A1291" s="4"/>
      <c r="B1291" s="4"/>
      <c r="C1291" s="5"/>
      <c r="D1291" s="6"/>
      <c r="E1291" s="6"/>
      <c r="F1291" s="6"/>
      <c r="G1291" s="6"/>
      <c r="H1291" s="6"/>
      <c r="I1291" s="6"/>
      <c r="J1291" s="6"/>
      <c r="K1291" s="8"/>
      <c r="L1291" s="8"/>
      <c r="M1291" s="6"/>
      <c r="N1291" s="9"/>
      <c r="O1291" s="10"/>
      <c r="P1291" s="22"/>
      <c r="Q1291" s="20"/>
      <c r="R1291" s="20"/>
      <c r="S1291" s="20" t="s">
        <v>616</v>
      </c>
      <c r="T1291" s="21" t="str">
        <f t="shared" si="165"/>
        <v>ONGKOS CELUP GB DEWA</v>
      </c>
      <c r="U1291" s="19">
        <v>1</v>
      </c>
      <c r="V1291" s="62">
        <f t="shared" si="180"/>
        <v>144</v>
      </c>
      <c r="W1291" s="20"/>
      <c r="X1291" s="20"/>
      <c r="Y1291" s="20" t="str">
        <f t="shared" si="166"/>
        <v>PCS</v>
      </c>
    </row>
    <row r="1292" spans="1:26" hidden="1">
      <c r="A1292" s="4"/>
      <c r="B1292" s="4"/>
      <c r="C1292" s="5"/>
      <c r="D1292" s="6"/>
      <c r="E1292" s="6"/>
      <c r="F1292" s="6"/>
      <c r="G1292" s="6"/>
      <c r="H1292" s="6"/>
      <c r="I1292" s="6"/>
      <c r="J1292" s="6"/>
      <c r="K1292" s="8"/>
      <c r="L1292" s="8"/>
      <c r="M1292" s="6"/>
      <c r="N1292" s="9"/>
      <c r="O1292" s="10"/>
      <c r="P1292" s="22"/>
      <c r="Q1292" s="20"/>
      <c r="R1292" s="20"/>
      <c r="S1292" s="20" t="s">
        <v>617</v>
      </c>
      <c r="T1292" s="21" t="str">
        <f t="shared" ref="T1292:T1355" si="181">VLOOKUP(S1292,db_barang,2,FALSE)</f>
        <v>ONGKOS KEMAS GB DEWA</v>
      </c>
      <c r="U1292" s="19">
        <v>1</v>
      </c>
      <c r="V1292" s="62">
        <f t="shared" si="180"/>
        <v>144</v>
      </c>
      <c r="W1292" s="20"/>
      <c r="X1292" s="20"/>
      <c r="Y1292" s="20" t="str">
        <f t="shared" ref="Y1292:Y1355" si="182">VLOOKUP(S1292,db_barang,3,FALSE)</f>
        <v>PCS</v>
      </c>
    </row>
    <row r="1293" spans="1:26" hidden="1">
      <c r="A1293" s="4"/>
      <c r="B1293" s="4"/>
      <c r="C1293" s="5"/>
      <c r="D1293" s="6"/>
      <c r="E1293" s="6"/>
      <c r="F1293" s="6"/>
      <c r="G1293" s="6"/>
      <c r="H1293" s="6"/>
      <c r="I1293" s="6"/>
      <c r="J1293" s="6"/>
      <c r="K1293" s="8"/>
      <c r="L1293" s="8"/>
      <c r="M1293" s="6"/>
      <c r="N1293" s="9"/>
      <c r="O1293" s="10"/>
      <c r="P1293" s="22"/>
      <c r="Q1293" s="20"/>
      <c r="R1293" s="20"/>
      <c r="S1293" s="20" t="s">
        <v>618</v>
      </c>
      <c r="T1293" s="21" t="str">
        <f t="shared" si="181"/>
        <v>ONGKOS TIMBANG GB DEWA</v>
      </c>
      <c r="U1293" s="19">
        <v>1</v>
      </c>
      <c r="V1293" s="62">
        <f t="shared" si="180"/>
        <v>144</v>
      </c>
      <c r="W1293" s="20"/>
      <c r="X1293" s="20"/>
      <c r="Y1293" s="20" t="str">
        <f t="shared" si="182"/>
        <v>PCS</v>
      </c>
    </row>
    <row r="1294" spans="1:26">
      <c r="A1294" s="4">
        <v>146</v>
      </c>
      <c r="B1294" s="20" t="s">
        <v>2070</v>
      </c>
      <c r="C1294" s="5" t="s">
        <v>467</v>
      </c>
      <c r="D1294" s="6">
        <v>20</v>
      </c>
      <c r="E1294" s="6">
        <f>D1294/36</f>
        <v>0.55555555555555558</v>
      </c>
      <c r="F1294" s="6"/>
      <c r="G1294" s="6"/>
      <c r="H1294" s="6">
        <v>59</v>
      </c>
      <c r="I1294" s="6">
        <v>1</v>
      </c>
      <c r="J1294" s="6" t="s">
        <v>510</v>
      </c>
      <c r="K1294" s="15">
        <f>L1294</f>
        <v>72</v>
      </c>
      <c r="L1294" s="15">
        <f>N1294*Z1294</f>
        <v>72</v>
      </c>
      <c r="M1294" s="6" t="s">
        <v>510</v>
      </c>
      <c r="N1294" s="9">
        <f>VLOOKUP(B1294,tb_januari,9,FALSE)</f>
        <v>2</v>
      </c>
      <c r="O1294" s="10" t="s">
        <v>506</v>
      </c>
      <c r="P1294" s="20"/>
      <c r="Q1294" s="20"/>
      <c r="R1294" s="20"/>
      <c r="S1294" s="20" t="s">
        <v>1756</v>
      </c>
      <c r="T1294" s="21" t="str">
        <f t="shared" si="181"/>
        <v>FLAYER DEWA 108 LOTUS 8 x 16</v>
      </c>
      <c r="U1294" s="19">
        <v>1</v>
      </c>
      <c r="V1294" s="62">
        <f>$K$1294*U1294</f>
        <v>72</v>
      </c>
      <c r="W1294" s="20"/>
      <c r="X1294" s="20"/>
      <c r="Y1294" s="20" t="str">
        <f t="shared" si="182"/>
        <v>PCS</v>
      </c>
      <c r="Z1294" s="20">
        <v>36</v>
      </c>
    </row>
    <row r="1295" spans="1:26" hidden="1">
      <c r="A1295" s="4"/>
      <c r="B1295" s="4"/>
      <c r="C1295" s="5"/>
      <c r="D1295" s="6"/>
      <c r="E1295" s="6"/>
      <c r="F1295" s="6"/>
      <c r="G1295" s="6"/>
      <c r="H1295" s="6"/>
      <c r="I1295" s="6"/>
      <c r="J1295" s="6"/>
      <c r="K1295" s="8"/>
      <c r="L1295" s="8"/>
      <c r="M1295" s="6"/>
      <c r="N1295" s="9"/>
      <c r="O1295" s="10"/>
      <c r="P1295" s="20"/>
      <c r="Q1295" s="20"/>
      <c r="R1295" s="20"/>
      <c r="S1295" s="20" t="s">
        <v>611</v>
      </c>
      <c r="T1295" s="21" t="str">
        <f t="shared" si="181"/>
        <v xml:space="preserve">ONGKARA BULAT </v>
      </c>
      <c r="U1295" s="19">
        <v>1</v>
      </c>
      <c r="V1295" s="62">
        <f t="shared" ref="V1295:V1302" si="183">$K$1294*U1295</f>
        <v>72</v>
      </c>
      <c r="W1295" s="20"/>
      <c r="X1295" s="20"/>
      <c r="Y1295" s="20" t="str">
        <f t="shared" si="182"/>
        <v>PCS</v>
      </c>
    </row>
    <row r="1296" spans="1:26" hidden="1">
      <c r="A1296" s="4"/>
      <c r="B1296" s="4"/>
      <c r="C1296" s="5"/>
      <c r="D1296" s="6"/>
      <c r="E1296" s="6"/>
      <c r="F1296" s="6"/>
      <c r="G1296" s="6"/>
      <c r="H1296" s="6"/>
      <c r="I1296" s="6"/>
      <c r="J1296" s="6"/>
      <c r="K1296" s="8"/>
      <c r="L1296" s="8"/>
      <c r="M1296" s="6"/>
      <c r="N1296" s="9"/>
      <c r="O1296" s="10"/>
      <c r="P1296" s="20"/>
      <c r="Q1296" s="20"/>
      <c r="R1296" s="20"/>
      <c r="S1296" s="20" t="s">
        <v>612</v>
      </c>
      <c r="T1296" s="21" t="str">
        <f t="shared" si="181"/>
        <v>DUPA 28 AP HITAM 3.5</v>
      </c>
      <c r="U1296" s="19">
        <v>0.85</v>
      </c>
      <c r="V1296" s="62">
        <f>$K$1294*U1296</f>
        <v>61.199999999999996</v>
      </c>
      <c r="W1296" s="20"/>
      <c r="X1296" s="20"/>
      <c r="Y1296" s="20" t="str">
        <f t="shared" si="182"/>
        <v>KG</v>
      </c>
    </row>
    <row r="1297" spans="1:26" hidden="1">
      <c r="A1297" s="4"/>
      <c r="B1297" s="4"/>
      <c r="C1297" s="5"/>
      <c r="D1297" s="6"/>
      <c r="E1297" s="6"/>
      <c r="F1297" s="6"/>
      <c r="G1297" s="6"/>
      <c r="H1297" s="6"/>
      <c r="I1297" s="6"/>
      <c r="J1297" s="6"/>
      <c r="K1297" s="8"/>
      <c r="L1297" s="8"/>
      <c r="M1297" s="6"/>
      <c r="N1297" s="9"/>
      <c r="O1297" s="10"/>
      <c r="P1297" s="20"/>
      <c r="Q1297" s="20"/>
      <c r="R1297" s="20"/>
      <c r="S1297" s="20" t="s">
        <v>613</v>
      </c>
      <c r="T1297" s="21" t="str">
        <f t="shared" si="181"/>
        <v>SABUK ONG KECIL 2,5 X 30</v>
      </c>
      <c r="U1297" s="19">
        <v>1</v>
      </c>
      <c r="V1297" s="62">
        <f t="shared" si="183"/>
        <v>72</v>
      </c>
      <c r="W1297" s="20"/>
      <c r="X1297" s="20"/>
      <c r="Y1297" s="20" t="str">
        <f t="shared" si="182"/>
        <v>PCS</v>
      </c>
    </row>
    <row r="1298" spans="1:26" hidden="1">
      <c r="A1298" s="4"/>
      <c r="B1298" s="4"/>
      <c r="C1298" s="5"/>
      <c r="D1298" s="6"/>
      <c r="E1298" s="6"/>
      <c r="F1298" s="6"/>
      <c r="G1298" s="6"/>
      <c r="H1298" s="6"/>
      <c r="I1298" s="6"/>
      <c r="J1298" s="6"/>
      <c r="K1298" s="8"/>
      <c r="L1298" s="8"/>
      <c r="M1298" s="6"/>
      <c r="N1298" s="9"/>
      <c r="O1298" s="10"/>
      <c r="P1298" s="20"/>
      <c r="Q1298" s="20"/>
      <c r="R1298" s="20"/>
      <c r="S1298" s="20" t="s">
        <v>614</v>
      </c>
      <c r="T1298" s="21" t="str">
        <f t="shared" si="181"/>
        <v>PLASTIK 16 X 35</v>
      </c>
      <c r="U1298" s="19">
        <v>1</v>
      </c>
      <c r="V1298" s="62">
        <f t="shared" si="183"/>
        <v>72</v>
      </c>
      <c r="W1298" s="20"/>
      <c r="X1298" s="20"/>
      <c r="Y1298" s="20" t="str">
        <f t="shared" si="182"/>
        <v>PCS</v>
      </c>
    </row>
    <row r="1299" spans="1:26" hidden="1">
      <c r="A1299" s="4"/>
      <c r="B1299" s="4"/>
      <c r="C1299" s="5"/>
      <c r="D1299" s="6"/>
      <c r="E1299" s="6"/>
      <c r="F1299" s="6"/>
      <c r="G1299" s="6"/>
      <c r="H1299" s="6"/>
      <c r="I1299" s="6"/>
      <c r="J1299" s="6"/>
      <c r="K1299" s="8"/>
      <c r="L1299" s="8"/>
      <c r="M1299" s="6"/>
      <c r="N1299" s="9"/>
      <c r="O1299" s="10"/>
      <c r="P1299" s="20"/>
      <c r="Q1299" s="20"/>
      <c r="R1299" s="20"/>
      <c r="S1299" s="20" t="s">
        <v>4169</v>
      </c>
      <c r="T1299" s="21" t="str">
        <f t="shared" si="181"/>
        <v>OP NON FUL AROMA EK LOTUS</v>
      </c>
      <c r="U1299" s="19">
        <v>1.43E-2</v>
      </c>
      <c r="V1299" s="62">
        <f t="shared" si="183"/>
        <v>1.0296000000000001</v>
      </c>
      <c r="W1299" s="20"/>
      <c r="X1299" s="20"/>
      <c r="Y1299" s="20" t="str">
        <f t="shared" si="182"/>
        <v>KG</v>
      </c>
    </row>
    <row r="1300" spans="1:26" hidden="1">
      <c r="A1300" s="4"/>
      <c r="B1300" s="4"/>
      <c r="C1300" s="5"/>
      <c r="D1300" s="6"/>
      <c r="E1300" s="6"/>
      <c r="F1300" s="6"/>
      <c r="G1300" s="6"/>
      <c r="H1300" s="6"/>
      <c r="I1300" s="6"/>
      <c r="J1300" s="6"/>
      <c r="K1300" s="8"/>
      <c r="L1300" s="8"/>
      <c r="M1300" s="6"/>
      <c r="N1300" s="9"/>
      <c r="O1300" s="10"/>
      <c r="P1300" s="20"/>
      <c r="Q1300" s="20"/>
      <c r="R1300" s="20"/>
      <c r="S1300" s="20" t="s">
        <v>616</v>
      </c>
      <c r="T1300" s="21" t="str">
        <f t="shared" si="181"/>
        <v>ONGKOS CELUP GB DEWA</v>
      </c>
      <c r="U1300" s="19">
        <v>1</v>
      </c>
      <c r="V1300" s="62">
        <f t="shared" si="183"/>
        <v>72</v>
      </c>
      <c r="W1300" s="20"/>
      <c r="X1300" s="20"/>
      <c r="Y1300" s="20" t="str">
        <f t="shared" si="182"/>
        <v>PCS</v>
      </c>
    </row>
    <row r="1301" spans="1:26" hidden="1">
      <c r="A1301" s="4"/>
      <c r="B1301" s="4"/>
      <c r="C1301" s="5"/>
      <c r="D1301" s="6"/>
      <c r="E1301" s="6"/>
      <c r="F1301" s="6"/>
      <c r="G1301" s="6"/>
      <c r="H1301" s="6"/>
      <c r="I1301" s="6"/>
      <c r="J1301" s="6"/>
      <c r="K1301" s="8"/>
      <c r="L1301" s="8"/>
      <c r="M1301" s="6"/>
      <c r="N1301" s="9"/>
      <c r="O1301" s="10"/>
      <c r="P1301" s="20"/>
      <c r="Q1301" s="20"/>
      <c r="R1301" s="20"/>
      <c r="S1301" s="20" t="s">
        <v>617</v>
      </c>
      <c r="T1301" s="21" t="str">
        <f t="shared" si="181"/>
        <v>ONGKOS KEMAS GB DEWA</v>
      </c>
      <c r="U1301" s="19">
        <v>1</v>
      </c>
      <c r="V1301" s="62">
        <f t="shared" si="183"/>
        <v>72</v>
      </c>
      <c r="W1301" s="20"/>
      <c r="X1301" s="20"/>
      <c r="Y1301" s="20" t="str">
        <f t="shared" si="182"/>
        <v>PCS</v>
      </c>
    </row>
    <row r="1302" spans="1:26" hidden="1">
      <c r="A1302" s="4"/>
      <c r="B1302" s="4"/>
      <c r="C1302" s="5"/>
      <c r="D1302" s="6"/>
      <c r="E1302" s="6"/>
      <c r="F1302" s="6"/>
      <c r="G1302" s="6"/>
      <c r="H1302" s="6"/>
      <c r="I1302" s="6"/>
      <c r="J1302" s="6"/>
      <c r="K1302" s="8"/>
      <c r="L1302" s="8"/>
      <c r="M1302" s="6"/>
      <c r="N1302" s="9"/>
      <c r="O1302" s="10"/>
      <c r="P1302" s="20"/>
      <c r="Q1302" s="20"/>
      <c r="R1302" s="20"/>
      <c r="S1302" s="20" t="s">
        <v>618</v>
      </c>
      <c r="T1302" s="21" t="str">
        <f t="shared" si="181"/>
        <v>ONGKOS TIMBANG GB DEWA</v>
      </c>
      <c r="U1302" s="19">
        <v>1</v>
      </c>
      <c r="V1302" s="62">
        <f t="shared" si="183"/>
        <v>72</v>
      </c>
      <c r="W1302" s="20"/>
      <c r="X1302" s="20"/>
      <c r="Y1302" s="20" t="str">
        <f t="shared" si="182"/>
        <v>PCS</v>
      </c>
    </row>
    <row r="1303" spans="1:26">
      <c r="A1303" s="4">
        <v>147</v>
      </c>
      <c r="B1303" s="20" t="s">
        <v>2073</v>
      </c>
      <c r="C1303" s="5" t="s">
        <v>132</v>
      </c>
      <c r="D1303" s="6">
        <v>228</v>
      </c>
      <c r="E1303" s="6">
        <f>D1303/36</f>
        <v>6.333333333333333</v>
      </c>
      <c r="F1303" s="6">
        <v>239</v>
      </c>
      <c r="G1303" s="6">
        <v>1</v>
      </c>
      <c r="H1303" s="6">
        <v>210</v>
      </c>
      <c r="I1303" s="6">
        <v>1</v>
      </c>
      <c r="J1303" s="6" t="s">
        <v>510</v>
      </c>
      <c r="K1303" s="15">
        <f>L1303</f>
        <v>180</v>
      </c>
      <c r="L1303" s="15">
        <f>N1303*Z1303</f>
        <v>180</v>
      </c>
      <c r="M1303" s="6" t="s">
        <v>510</v>
      </c>
      <c r="N1303" s="9">
        <f>VLOOKUP(B1303,tb_januari,9,FALSE)</f>
        <v>5</v>
      </c>
      <c r="O1303" s="10" t="s">
        <v>506</v>
      </c>
      <c r="P1303" s="24" t="e">
        <f>0.99*K1417:K1426</f>
        <v>#VALUE!</v>
      </c>
      <c r="Q1303" s="20" t="s">
        <v>550</v>
      </c>
      <c r="R1303" s="20" t="s">
        <v>519</v>
      </c>
      <c r="S1303" s="20" t="s">
        <v>1756</v>
      </c>
      <c r="T1303" s="21" t="str">
        <f t="shared" si="181"/>
        <v>FLAYER DEWA 108 LOTUS 8 x 16</v>
      </c>
      <c r="U1303" s="19">
        <v>1</v>
      </c>
      <c r="V1303" s="62">
        <f>$K$1303*U1303</f>
        <v>180</v>
      </c>
      <c r="W1303" s="20" t="s">
        <v>525</v>
      </c>
      <c r="X1303" s="20"/>
      <c r="Y1303" s="20" t="str">
        <f t="shared" si="182"/>
        <v>PCS</v>
      </c>
      <c r="Z1303" s="20">
        <v>36</v>
      </c>
    </row>
    <row r="1304" spans="1:26" hidden="1">
      <c r="A1304" s="4"/>
      <c r="B1304" s="4"/>
      <c r="C1304" s="5"/>
      <c r="D1304" s="6"/>
      <c r="E1304" s="6"/>
      <c r="F1304" s="6"/>
      <c r="G1304" s="6"/>
      <c r="H1304" s="6"/>
      <c r="I1304" s="6"/>
      <c r="J1304" s="6"/>
      <c r="K1304" s="8"/>
      <c r="L1304" s="8"/>
      <c r="M1304" s="6"/>
      <c r="N1304" s="9"/>
      <c r="O1304" s="10"/>
      <c r="P1304" s="24"/>
      <c r="Q1304" s="20"/>
      <c r="R1304" s="20"/>
      <c r="S1304" s="20" t="s">
        <v>611</v>
      </c>
      <c r="T1304" s="21" t="str">
        <f t="shared" si="181"/>
        <v xml:space="preserve">ONGKARA BULAT </v>
      </c>
      <c r="U1304" s="19">
        <v>1</v>
      </c>
      <c r="V1304" s="62">
        <f t="shared" ref="V1304:V1311" si="184">$K$1303*U1304</f>
        <v>180</v>
      </c>
      <c r="W1304" s="20"/>
      <c r="X1304" s="20"/>
      <c r="Y1304" s="20" t="str">
        <f t="shared" si="182"/>
        <v>PCS</v>
      </c>
    </row>
    <row r="1305" spans="1:26" hidden="1">
      <c r="A1305" s="4"/>
      <c r="B1305" s="4"/>
      <c r="C1305" s="5"/>
      <c r="D1305" s="6"/>
      <c r="E1305" s="6"/>
      <c r="F1305" s="6"/>
      <c r="G1305" s="6"/>
      <c r="H1305" s="6"/>
      <c r="I1305" s="6"/>
      <c r="J1305" s="6"/>
      <c r="K1305" s="8"/>
      <c r="L1305" s="8"/>
      <c r="M1305" s="6"/>
      <c r="N1305" s="9"/>
      <c r="O1305" s="10"/>
      <c r="P1305" s="24"/>
      <c r="Q1305" s="20"/>
      <c r="R1305" s="20"/>
      <c r="S1305" s="20" t="s">
        <v>612</v>
      </c>
      <c r="T1305" s="21" t="str">
        <f t="shared" si="181"/>
        <v>DUPA 28 AP HITAM 3.5</v>
      </c>
      <c r="U1305" s="19">
        <v>0.85</v>
      </c>
      <c r="V1305" s="62">
        <f t="shared" si="184"/>
        <v>153</v>
      </c>
      <c r="W1305" s="20"/>
      <c r="X1305" s="20"/>
      <c r="Y1305" s="20" t="str">
        <f t="shared" si="182"/>
        <v>KG</v>
      </c>
    </row>
    <row r="1306" spans="1:26" hidden="1">
      <c r="A1306" s="4"/>
      <c r="B1306" s="4"/>
      <c r="C1306" s="5"/>
      <c r="D1306" s="6"/>
      <c r="E1306" s="6"/>
      <c r="F1306" s="6"/>
      <c r="G1306" s="6"/>
      <c r="H1306" s="6"/>
      <c r="I1306" s="6"/>
      <c r="J1306" s="6"/>
      <c r="K1306" s="8"/>
      <c r="L1306" s="8"/>
      <c r="M1306" s="6"/>
      <c r="N1306" s="9"/>
      <c r="O1306" s="10"/>
      <c r="P1306" s="24"/>
      <c r="Q1306" s="20"/>
      <c r="R1306" s="20"/>
      <c r="S1306" s="20" t="s">
        <v>613</v>
      </c>
      <c r="T1306" s="21" t="str">
        <f t="shared" si="181"/>
        <v>SABUK ONG KECIL 2,5 X 30</v>
      </c>
      <c r="U1306" s="19">
        <v>1</v>
      </c>
      <c r="V1306" s="62">
        <f t="shared" si="184"/>
        <v>180</v>
      </c>
      <c r="W1306" s="20"/>
      <c r="X1306" s="20"/>
      <c r="Y1306" s="20" t="str">
        <f t="shared" si="182"/>
        <v>PCS</v>
      </c>
    </row>
    <row r="1307" spans="1:26" hidden="1">
      <c r="A1307" s="4"/>
      <c r="B1307" s="4"/>
      <c r="C1307" s="5"/>
      <c r="D1307" s="6"/>
      <c r="E1307" s="6"/>
      <c r="F1307" s="6"/>
      <c r="G1307" s="6"/>
      <c r="H1307" s="6"/>
      <c r="I1307" s="6"/>
      <c r="J1307" s="6"/>
      <c r="K1307" s="8"/>
      <c r="L1307" s="8"/>
      <c r="M1307" s="6"/>
      <c r="N1307" s="9"/>
      <c r="O1307" s="10"/>
      <c r="P1307" s="24"/>
      <c r="Q1307" s="20"/>
      <c r="R1307" s="20"/>
      <c r="S1307" s="20" t="s">
        <v>614</v>
      </c>
      <c r="T1307" s="21" t="str">
        <f t="shared" si="181"/>
        <v>PLASTIK 16 X 35</v>
      </c>
      <c r="U1307" s="19">
        <v>1</v>
      </c>
      <c r="V1307" s="62">
        <f t="shared" si="184"/>
        <v>180</v>
      </c>
      <c r="W1307" s="20"/>
      <c r="X1307" s="20"/>
      <c r="Y1307" s="20" t="str">
        <f t="shared" si="182"/>
        <v>PCS</v>
      </c>
    </row>
    <row r="1308" spans="1:26" hidden="1">
      <c r="A1308" s="4"/>
      <c r="B1308" s="4"/>
      <c r="C1308" s="5"/>
      <c r="D1308" s="6"/>
      <c r="E1308" s="6"/>
      <c r="F1308" s="6"/>
      <c r="G1308" s="6"/>
      <c r="H1308" s="6"/>
      <c r="I1308" s="6"/>
      <c r="J1308" s="6"/>
      <c r="K1308" s="8"/>
      <c r="L1308" s="8"/>
      <c r="M1308" s="6"/>
      <c r="N1308" s="9"/>
      <c r="O1308" s="10"/>
      <c r="P1308" s="24"/>
      <c r="Q1308" s="20"/>
      <c r="R1308" s="20"/>
      <c r="S1308" s="20" t="s">
        <v>4169</v>
      </c>
      <c r="T1308" s="21" t="str">
        <f t="shared" si="181"/>
        <v>OP NON FUL AROMA EK LOTUS</v>
      </c>
      <c r="U1308" s="19">
        <v>1.43E-2</v>
      </c>
      <c r="V1308" s="62">
        <f t="shared" si="184"/>
        <v>2.5739999999999998</v>
      </c>
      <c r="W1308" s="20"/>
      <c r="X1308" s="20"/>
      <c r="Y1308" s="20" t="str">
        <f t="shared" si="182"/>
        <v>KG</v>
      </c>
    </row>
    <row r="1309" spans="1:26" hidden="1">
      <c r="A1309" s="4"/>
      <c r="B1309" s="4"/>
      <c r="C1309" s="5"/>
      <c r="D1309" s="6"/>
      <c r="E1309" s="6"/>
      <c r="F1309" s="6"/>
      <c r="G1309" s="6"/>
      <c r="H1309" s="6"/>
      <c r="I1309" s="6"/>
      <c r="J1309" s="6"/>
      <c r="K1309" s="8"/>
      <c r="L1309" s="8"/>
      <c r="M1309" s="6"/>
      <c r="N1309" s="9"/>
      <c r="O1309" s="10"/>
      <c r="P1309" s="24"/>
      <c r="Q1309" s="20"/>
      <c r="R1309" s="20"/>
      <c r="S1309" s="20" t="s">
        <v>616</v>
      </c>
      <c r="T1309" s="21" t="str">
        <f t="shared" si="181"/>
        <v>ONGKOS CELUP GB DEWA</v>
      </c>
      <c r="U1309" s="19">
        <v>1</v>
      </c>
      <c r="V1309" s="62">
        <f t="shared" si="184"/>
        <v>180</v>
      </c>
      <c r="W1309" s="20"/>
      <c r="X1309" s="20"/>
      <c r="Y1309" s="20" t="str">
        <f t="shared" si="182"/>
        <v>PCS</v>
      </c>
    </row>
    <row r="1310" spans="1:26" hidden="1">
      <c r="A1310" s="4"/>
      <c r="B1310" s="4"/>
      <c r="C1310" s="5"/>
      <c r="D1310" s="6"/>
      <c r="E1310" s="6"/>
      <c r="F1310" s="6"/>
      <c r="G1310" s="6"/>
      <c r="H1310" s="6"/>
      <c r="I1310" s="6"/>
      <c r="J1310" s="6"/>
      <c r="K1310" s="8"/>
      <c r="L1310" s="8"/>
      <c r="M1310" s="6"/>
      <c r="N1310" s="9"/>
      <c r="O1310" s="10"/>
      <c r="P1310" s="24"/>
      <c r="Q1310" s="20"/>
      <c r="R1310" s="20"/>
      <c r="S1310" s="20" t="s">
        <v>617</v>
      </c>
      <c r="T1310" s="21" t="str">
        <f t="shared" si="181"/>
        <v>ONGKOS KEMAS GB DEWA</v>
      </c>
      <c r="U1310" s="19">
        <v>1</v>
      </c>
      <c r="V1310" s="62">
        <f t="shared" si="184"/>
        <v>180</v>
      </c>
      <c r="W1310" s="20"/>
      <c r="X1310" s="20"/>
      <c r="Y1310" s="20" t="str">
        <f t="shared" si="182"/>
        <v>PCS</v>
      </c>
    </row>
    <row r="1311" spans="1:26" hidden="1">
      <c r="A1311" s="4"/>
      <c r="B1311" s="4"/>
      <c r="C1311" s="5"/>
      <c r="D1311" s="6"/>
      <c r="E1311" s="6"/>
      <c r="F1311" s="6"/>
      <c r="G1311" s="6"/>
      <c r="H1311" s="6"/>
      <c r="I1311" s="6"/>
      <c r="J1311" s="6"/>
      <c r="K1311" s="8"/>
      <c r="L1311" s="8"/>
      <c r="M1311" s="6"/>
      <c r="N1311" s="9"/>
      <c r="O1311" s="10"/>
      <c r="P1311" s="24"/>
      <c r="Q1311" s="20"/>
      <c r="R1311" s="20"/>
      <c r="S1311" s="20" t="s">
        <v>618</v>
      </c>
      <c r="T1311" s="21" t="str">
        <f t="shared" si="181"/>
        <v>ONGKOS TIMBANG GB DEWA</v>
      </c>
      <c r="U1311" s="19">
        <v>1</v>
      </c>
      <c r="V1311" s="62">
        <f t="shared" si="184"/>
        <v>180</v>
      </c>
      <c r="W1311" s="20"/>
      <c r="X1311" s="20"/>
      <c r="Y1311" s="20" t="str">
        <f t="shared" si="182"/>
        <v>PCS</v>
      </c>
    </row>
    <row r="1312" spans="1:26">
      <c r="A1312" s="4">
        <v>148</v>
      </c>
      <c r="B1312" s="20" t="s">
        <v>2076</v>
      </c>
      <c r="C1312" s="5" t="s">
        <v>133</v>
      </c>
      <c r="D1312" s="6">
        <v>36</v>
      </c>
      <c r="E1312" s="6">
        <f>D1312/36</f>
        <v>1</v>
      </c>
      <c r="F1312" s="6">
        <v>36</v>
      </c>
      <c r="G1312" s="6">
        <v>1</v>
      </c>
      <c r="H1312" s="6">
        <v>36</v>
      </c>
      <c r="I1312" s="6">
        <v>1</v>
      </c>
      <c r="J1312" s="6" t="s">
        <v>510</v>
      </c>
      <c r="K1312" s="15">
        <f>L1312</f>
        <v>72</v>
      </c>
      <c r="L1312" s="15">
        <f>N1312*Z1312</f>
        <v>72</v>
      </c>
      <c r="M1312" s="6" t="s">
        <v>510</v>
      </c>
      <c r="N1312" s="9">
        <f>VLOOKUP(B1312,tb_januari,9,FALSE)</f>
        <v>2</v>
      </c>
      <c r="O1312" s="10" t="s">
        <v>506</v>
      </c>
      <c r="P1312" s="24" t="e">
        <f>0.99*K1426:K1435</f>
        <v>#VALUE!</v>
      </c>
      <c r="Q1312" s="20" t="s">
        <v>549</v>
      </c>
      <c r="R1312" s="20" t="s">
        <v>519</v>
      </c>
      <c r="S1312" s="20" t="s">
        <v>1756</v>
      </c>
      <c r="T1312" s="21" t="str">
        <f t="shared" si="181"/>
        <v>FLAYER DEWA 108 LOTUS 8 x 16</v>
      </c>
      <c r="U1312" s="17">
        <v>1</v>
      </c>
      <c r="V1312" s="62">
        <f>$K$1312*U1312</f>
        <v>72</v>
      </c>
      <c r="W1312" s="20" t="s">
        <v>525</v>
      </c>
      <c r="X1312" s="20"/>
      <c r="Y1312" s="20" t="str">
        <f t="shared" si="182"/>
        <v>PCS</v>
      </c>
      <c r="Z1312" s="20">
        <v>36</v>
      </c>
    </row>
    <row r="1313" spans="1:26" hidden="1">
      <c r="A1313" s="4"/>
      <c r="B1313" s="4"/>
      <c r="C1313" s="5"/>
      <c r="D1313" s="6"/>
      <c r="E1313" s="6"/>
      <c r="F1313" s="6"/>
      <c r="G1313" s="6"/>
      <c r="H1313" s="6"/>
      <c r="I1313" s="6"/>
      <c r="J1313" s="6"/>
      <c r="K1313" s="8"/>
      <c r="L1313" s="8"/>
      <c r="M1313" s="6"/>
      <c r="N1313" s="9"/>
      <c r="O1313" s="10"/>
      <c r="P1313" s="24"/>
      <c r="Q1313" s="20"/>
      <c r="R1313" s="20"/>
      <c r="S1313" s="20" t="s">
        <v>611</v>
      </c>
      <c r="T1313" s="21" t="str">
        <f t="shared" si="181"/>
        <v xml:space="preserve">ONGKARA BULAT </v>
      </c>
      <c r="U1313" s="17">
        <v>1</v>
      </c>
      <c r="V1313" s="62">
        <f t="shared" ref="V1313:V1320" si="185">$K$1312*U1313</f>
        <v>72</v>
      </c>
      <c r="W1313" s="20"/>
      <c r="X1313" s="20"/>
      <c r="Y1313" s="20" t="str">
        <f t="shared" si="182"/>
        <v>PCS</v>
      </c>
    </row>
    <row r="1314" spans="1:26" hidden="1">
      <c r="A1314" s="4"/>
      <c r="B1314" s="4"/>
      <c r="C1314" s="5"/>
      <c r="D1314" s="6"/>
      <c r="E1314" s="6"/>
      <c r="F1314" s="6"/>
      <c r="G1314" s="6"/>
      <c r="H1314" s="6"/>
      <c r="I1314" s="6"/>
      <c r="J1314" s="6"/>
      <c r="K1314" s="8"/>
      <c r="L1314" s="8"/>
      <c r="M1314" s="6"/>
      <c r="N1314" s="9"/>
      <c r="O1314" s="10"/>
      <c r="P1314" s="24"/>
      <c r="Q1314" s="20"/>
      <c r="R1314" s="20"/>
      <c r="S1314" s="20" t="s">
        <v>1261</v>
      </c>
      <c r="T1314" s="21" t="str">
        <f t="shared" si="181"/>
        <v>DUPA 28 AP 3.8</v>
      </c>
      <c r="U1314" s="17">
        <v>0.85</v>
      </c>
      <c r="V1314" s="62">
        <f t="shared" si="185"/>
        <v>61.199999999999996</v>
      </c>
      <c r="W1314" s="20"/>
      <c r="X1314" s="20"/>
      <c r="Y1314" s="20" t="str">
        <f t="shared" si="182"/>
        <v>KG</v>
      </c>
    </row>
    <row r="1315" spans="1:26" hidden="1">
      <c r="A1315" s="4"/>
      <c r="B1315" s="4"/>
      <c r="C1315" s="5"/>
      <c r="D1315" s="6"/>
      <c r="E1315" s="6"/>
      <c r="F1315" s="6"/>
      <c r="G1315" s="6"/>
      <c r="H1315" s="6"/>
      <c r="I1315" s="6"/>
      <c r="J1315" s="6"/>
      <c r="K1315" s="8"/>
      <c r="L1315" s="8"/>
      <c r="M1315" s="6"/>
      <c r="N1315" s="9"/>
      <c r="O1315" s="10"/>
      <c r="P1315" s="24"/>
      <c r="Q1315" s="20"/>
      <c r="R1315" s="20"/>
      <c r="S1315" s="20" t="s">
        <v>613</v>
      </c>
      <c r="T1315" s="21" t="str">
        <f t="shared" si="181"/>
        <v>SABUK ONG KECIL 2,5 X 30</v>
      </c>
      <c r="U1315" s="17">
        <v>1</v>
      </c>
      <c r="V1315" s="62">
        <f t="shared" si="185"/>
        <v>72</v>
      </c>
      <c r="W1315" s="20"/>
      <c r="X1315" s="20"/>
      <c r="Y1315" s="20" t="str">
        <f t="shared" si="182"/>
        <v>PCS</v>
      </c>
    </row>
    <row r="1316" spans="1:26" hidden="1">
      <c r="A1316" s="4"/>
      <c r="B1316" s="4"/>
      <c r="C1316" s="5"/>
      <c r="D1316" s="6"/>
      <c r="E1316" s="6"/>
      <c r="F1316" s="6"/>
      <c r="G1316" s="6"/>
      <c r="H1316" s="6"/>
      <c r="I1316" s="6"/>
      <c r="J1316" s="6"/>
      <c r="K1316" s="8"/>
      <c r="L1316" s="8"/>
      <c r="M1316" s="6"/>
      <c r="N1316" s="9"/>
      <c r="O1316" s="10"/>
      <c r="P1316" s="24"/>
      <c r="Q1316" s="20"/>
      <c r="R1316" s="20"/>
      <c r="S1316" s="20" t="s">
        <v>614</v>
      </c>
      <c r="T1316" s="21" t="str">
        <f t="shared" si="181"/>
        <v>PLASTIK 16 X 35</v>
      </c>
      <c r="U1316" s="17">
        <v>1</v>
      </c>
      <c r="V1316" s="62">
        <f t="shared" si="185"/>
        <v>72</v>
      </c>
      <c r="W1316" s="20"/>
      <c r="X1316" s="20"/>
      <c r="Y1316" s="20" t="str">
        <f t="shared" si="182"/>
        <v>PCS</v>
      </c>
    </row>
    <row r="1317" spans="1:26" hidden="1">
      <c r="A1317" s="4"/>
      <c r="B1317" s="4"/>
      <c r="C1317" s="5"/>
      <c r="D1317" s="6"/>
      <c r="E1317" s="6"/>
      <c r="F1317" s="6"/>
      <c r="G1317" s="6"/>
      <c r="H1317" s="6"/>
      <c r="I1317" s="6"/>
      <c r="J1317" s="6"/>
      <c r="K1317" s="8"/>
      <c r="L1317" s="8"/>
      <c r="M1317" s="6"/>
      <c r="N1317" s="9"/>
      <c r="O1317" s="10"/>
      <c r="P1317" s="24"/>
      <c r="Q1317" s="20"/>
      <c r="R1317" s="20"/>
      <c r="S1317" s="20" t="s">
        <v>4169</v>
      </c>
      <c r="T1317" s="21" t="str">
        <f t="shared" si="181"/>
        <v>OP NON FUL AROMA EK LOTUS</v>
      </c>
      <c r="U1317" s="17">
        <v>1.43E-2</v>
      </c>
      <c r="V1317" s="62">
        <f t="shared" si="185"/>
        <v>1.0296000000000001</v>
      </c>
      <c r="W1317" s="20"/>
      <c r="X1317" s="20"/>
      <c r="Y1317" s="20" t="str">
        <f t="shared" si="182"/>
        <v>KG</v>
      </c>
    </row>
    <row r="1318" spans="1:26" hidden="1">
      <c r="A1318" s="4"/>
      <c r="B1318" s="4"/>
      <c r="C1318" s="5"/>
      <c r="D1318" s="6"/>
      <c r="E1318" s="6"/>
      <c r="F1318" s="6"/>
      <c r="G1318" s="6"/>
      <c r="H1318" s="6"/>
      <c r="I1318" s="6"/>
      <c r="J1318" s="6"/>
      <c r="K1318" s="8"/>
      <c r="L1318" s="8"/>
      <c r="M1318" s="6"/>
      <c r="N1318" s="9"/>
      <c r="O1318" s="10"/>
      <c r="P1318" s="24"/>
      <c r="Q1318" s="20"/>
      <c r="R1318" s="20"/>
      <c r="S1318" s="20" t="s">
        <v>616</v>
      </c>
      <c r="T1318" s="21" t="str">
        <f t="shared" si="181"/>
        <v>ONGKOS CELUP GB DEWA</v>
      </c>
      <c r="U1318" s="17">
        <v>1</v>
      </c>
      <c r="V1318" s="62">
        <f t="shared" si="185"/>
        <v>72</v>
      </c>
      <c r="W1318" s="20"/>
      <c r="X1318" s="20"/>
      <c r="Y1318" s="20" t="str">
        <f t="shared" si="182"/>
        <v>PCS</v>
      </c>
    </row>
    <row r="1319" spans="1:26" hidden="1">
      <c r="A1319" s="4"/>
      <c r="B1319" s="4"/>
      <c r="C1319" s="5"/>
      <c r="D1319" s="6"/>
      <c r="E1319" s="6"/>
      <c r="F1319" s="6"/>
      <c r="G1319" s="6"/>
      <c r="H1319" s="6"/>
      <c r="I1319" s="6"/>
      <c r="J1319" s="6"/>
      <c r="K1319" s="8"/>
      <c r="L1319" s="8"/>
      <c r="M1319" s="6"/>
      <c r="N1319" s="9"/>
      <c r="O1319" s="10"/>
      <c r="P1319" s="24"/>
      <c r="Q1319" s="20"/>
      <c r="R1319" s="20"/>
      <c r="S1319" s="20" t="s">
        <v>617</v>
      </c>
      <c r="T1319" s="21" t="str">
        <f t="shared" si="181"/>
        <v>ONGKOS KEMAS GB DEWA</v>
      </c>
      <c r="U1319" s="17">
        <v>1</v>
      </c>
      <c r="V1319" s="62">
        <f t="shared" si="185"/>
        <v>72</v>
      </c>
      <c r="W1319" s="20"/>
      <c r="X1319" s="20"/>
      <c r="Y1319" s="20" t="str">
        <f t="shared" si="182"/>
        <v>PCS</v>
      </c>
    </row>
    <row r="1320" spans="1:26" hidden="1">
      <c r="A1320" s="4"/>
      <c r="B1320" s="4"/>
      <c r="C1320" s="5"/>
      <c r="D1320" s="6"/>
      <c r="E1320" s="6"/>
      <c r="F1320" s="6"/>
      <c r="G1320" s="6"/>
      <c r="H1320" s="6"/>
      <c r="I1320" s="6"/>
      <c r="J1320" s="6"/>
      <c r="K1320" s="8"/>
      <c r="L1320" s="8"/>
      <c r="M1320" s="6"/>
      <c r="N1320" s="9"/>
      <c r="O1320" s="10"/>
      <c r="P1320" s="24"/>
      <c r="Q1320" s="20"/>
      <c r="R1320" s="20"/>
      <c r="S1320" s="20" t="s">
        <v>618</v>
      </c>
      <c r="T1320" s="21" t="str">
        <f t="shared" si="181"/>
        <v>ONGKOS TIMBANG GB DEWA</v>
      </c>
      <c r="U1320" s="17">
        <v>1</v>
      </c>
      <c r="V1320" s="62">
        <f t="shared" si="185"/>
        <v>72</v>
      </c>
      <c r="W1320" s="20"/>
      <c r="X1320" s="20"/>
      <c r="Y1320" s="20" t="str">
        <f t="shared" si="182"/>
        <v>PCS</v>
      </c>
    </row>
    <row r="1321" spans="1:26">
      <c r="A1321" s="4">
        <v>149</v>
      </c>
      <c r="B1321" s="20" t="s">
        <v>2079</v>
      </c>
      <c r="C1321" s="5" t="s">
        <v>134</v>
      </c>
      <c r="D1321" s="6">
        <v>109</v>
      </c>
      <c r="E1321" s="6">
        <f>D1321/36</f>
        <v>3.0277777777777777</v>
      </c>
      <c r="F1321" s="6">
        <v>144</v>
      </c>
      <c r="G1321" s="6">
        <v>1</v>
      </c>
      <c r="H1321" s="6">
        <v>141</v>
      </c>
      <c r="I1321" s="6">
        <v>1</v>
      </c>
      <c r="J1321" s="6" t="s">
        <v>510</v>
      </c>
      <c r="K1321" s="15">
        <f>L1321</f>
        <v>180</v>
      </c>
      <c r="L1321" s="15">
        <f>N1321*Z1321</f>
        <v>180</v>
      </c>
      <c r="M1321" s="6" t="s">
        <v>510</v>
      </c>
      <c r="N1321" s="9">
        <f>VLOOKUP(B1321,tb_januari,9,FALSE)</f>
        <v>5</v>
      </c>
      <c r="O1321" s="10" t="s">
        <v>506</v>
      </c>
      <c r="P1321" s="24" t="e">
        <f>0.99*K1435:K1444</f>
        <v>#VALUE!</v>
      </c>
      <c r="Q1321" s="20"/>
      <c r="R1321" s="20"/>
      <c r="S1321" s="20" t="s">
        <v>1763</v>
      </c>
      <c r="T1321" s="21" t="str">
        <f t="shared" si="181"/>
        <v>FLAYER DEWA 108 PUDAK 8 x 16</v>
      </c>
      <c r="U1321" s="17">
        <v>1</v>
      </c>
      <c r="V1321" s="62">
        <f>$K$1321*U1321</f>
        <v>180</v>
      </c>
      <c r="W1321" s="20"/>
      <c r="X1321" s="20"/>
      <c r="Y1321" s="20" t="str">
        <f t="shared" si="182"/>
        <v>PCS</v>
      </c>
      <c r="Z1321" s="20">
        <v>36</v>
      </c>
    </row>
    <row r="1322" spans="1:26" hidden="1">
      <c r="A1322" s="4"/>
      <c r="B1322" s="4"/>
      <c r="C1322" s="5"/>
      <c r="D1322" s="6"/>
      <c r="E1322" s="6"/>
      <c r="F1322" s="6"/>
      <c r="G1322" s="6"/>
      <c r="H1322" s="6"/>
      <c r="I1322" s="6"/>
      <c r="J1322" s="6"/>
      <c r="K1322" s="8"/>
      <c r="L1322" s="8"/>
      <c r="M1322" s="6"/>
      <c r="N1322" s="9"/>
      <c r="O1322" s="10"/>
      <c r="P1322" s="24"/>
      <c r="Q1322" s="20"/>
      <c r="R1322" s="20"/>
      <c r="S1322" s="20" t="s">
        <v>611</v>
      </c>
      <c r="T1322" s="21" t="str">
        <f t="shared" si="181"/>
        <v xml:space="preserve">ONGKARA BULAT </v>
      </c>
      <c r="U1322" s="17">
        <v>1</v>
      </c>
      <c r="V1322" s="62">
        <f t="shared" ref="V1322:V1329" si="186">$K$1321*U1322</f>
        <v>180</v>
      </c>
      <c r="W1322" s="20"/>
      <c r="X1322" s="20"/>
      <c r="Y1322" s="20" t="str">
        <f t="shared" si="182"/>
        <v>PCS</v>
      </c>
    </row>
    <row r="1323" spans="1:26" hidden="1">
      <c r="A1323" s="4"/>
      <c r="B1323" s="4"/>
      <c r="C1323" s="5"/>
      <c r="D1323" s="6"/>
      <c r="E1323" s="6"/>
      <c r="F1323" s="6"/>
      <c r="G1323" s="6"/>
      <c r="H1323" s="6"/>
      <c r="I1323" s="6"/>
      <c r="J1323" s="6"/>
      <c r="K1323" s="8"/>
      <c r="L1323" s="8"/>
      <c r="M1323" s="6"/>
      <c r="N1323" s="9"/>
      <c r="O1323" s="10"/>
      <c r="P1323" s="24"/>
      <c r="Q1323" s="20"/>
      <c r="R1323" s="20"/>
      <c r="S1323" s="20" t="s">
        <v>612</v>
      </c>
      <c r="T1323" s="21" t="str">
        <f t="shared" si="181"/>
        <v>DUPA 28 AP HITAM 3.5</v>
      </c>
      <c r="U1323" s="17">
        <v>0.85</v>
      </c>
      <c r="V1323" s="62">
        <f t="shared" si="186"/>
        <v>153</v>
      </c>
      <c r="W1323" s="20"/>
      <c r="X1323" s="20"/>
      <c r="Y1323" s="20" t="str">
        <f t="shared" si="182"/>
        <v>KG</v>
      </c>
    </row>
    <row r="1324" spans="1:26" hidden="1">
      <c r="A1324" s="4"/>
      <c r="B1324" s="4"/>
      <c r="C1324" s="5"/>
      <c r="D1324" s="6"/>
      <c r="E1324" s="6"/>
      <c r="F1324" s="6"/>
      <c r="G1324" s="6"/>
      <c r="H1324" s="6"/>
      <c r="I1324" s="6"/>
      <c r="J1324" s="6"/>
      <c r="K1324" s="8"/>
      <c r="L1324" s="8"/>
      <c r="M1324" s="6"/>
      <c r="N1324" s="9"/>
      <c r="O1324" s="10"/>
      <c r="P1324" s="24"/>
      <c r="Q1324" s="20"/>
      <c r="R1324" s="20"/>
      <c r="S1324" s="20" t="s">
        <v>613</v>
      </c>
      <c r="T1324" s="21" t="str">
        <f t="shared" si="181"/>
        <v>SABUK ONG KECIL 2,5 X 30</v>
      </c>
      <c r="U1324" s="17">
        <v>1</v>
      </c>
      <c r="V1324" s="62">
        <f t="shared" si="186"/>
        <v>180</v>
      </c>
      <c r="W1324" s="20"/>
      <c r="X1324" s="20"/>
      <c r="Y1324" s="20" t="str">
        <f t="shared" si="182"/>
        <v>PCS</v>
      </c>
    </row>
    <row r="1325" spans="1:26" hidden="1">
      <c r="A1325" s="4"/>
      <c r="B1325" s="4"/>
      <c r="C1325" s="5"/>
      <c r="D1325" s="6"/>
      <c r="E1325" s="6"/>
      <c r="F1325" s="6"/>
      <c r="G1325" s="6"/>
      <c r="H1325" s="6"/>
      <c r="I1325" s="6"/>
      <c r="J1325" s="6"/>
      <c r="K1325" s="8"/>
      <c r="L1325" s="8"/>
      <c r="M1325" s="6"/>
      <c r="N1325" s="9"/>
      <c r="O1325" s="10"/>
      <c r="P1325" s="24"/>
      <c r="Q1325" s="20"/>
      <c r="R1325" s="20"/>
      <c r="S1325" s="20" t="s">
        <v>614</v>
      </c>
      <c r="T1325" s="21" t="str">
        <f t="shared" si="181"/>
        <v>PLASTIK 16 X 35</v>
      </c>
      <c r="U1325" s="17">
        <v>1</v>
      </c>
      <c r="V1325" s="62">
        <f t="shared" si="186"/>
        <v>180</v>
      </c>
      <c r="W1325" s="20"/>
      <c r="X1325" s="20"/>
      <c r="Y1325" s="20" t="str">
        <f t="shared" si="182"/>
        <v>PCS</v>
      </c>
    </row>
    <row r="1326" spans="1:26" hidden="1">
      <c r="A1326" s="4"/>
      <c r="B1326" s="4"/>
      <c r="C1326" s="5"/>
      <c r="D1326" s="6"/>
      <c r="E1326" s="6"/>
      <c r="F1326" s="6"/>
      <c r="G1326" s="6"/>
      <c r="H1326" s="6"/>
      <c r="I1326" s="6"/>
      <c r="J1326" s="6"/>
      <c r="K1326" s="8"/>
      <c r="L1326" s="8"/>
      <c r="M1326" s="6"/>
      <c r="N1326" s="9"/>
      <c r="O1326" s="10"/>
      <c r="P1326" s="24"/>
      <c r="Q1326" s="20"/>
      <c r="R1326" s="20"/>
      <c r="S1326" s="20" t="s">
        <v>4173</v>
      </c>
      <c r="T1326" s="21" t="str">
        <f t="shared" si="181"/>
        <v>OP NON FUL AROMA EK PUDAK</v>
      </c>
      <c r="U1326" s="17">
        <v>1.43E-2</v>
      </c>
      <c r="V1326" s="62">
        <f t="shared" si="186"/>
        <v>2.5739999999999998</v>
      </c>
      <c r="W1326" s="20"/>
      <c r="X1326" s="20"/>
      <c r="Y1326" s="20" t="str">
        <f t="shared" si="182"/>
        <v>KG</v>
      </c>
    </row>
    <row r="1327" spans="1:26" hidden="1">
      <c r="A1327" s="4"/>
      <c r="B1327" s="4"/>
      <c r="C1327" s="5"/>
      <c r="D1327" s="6"/>
      <c r="E1327" s="6"/>
      <c r="F1327" s="6"/>
      <c r="G1327" s="6"/>
      <c r="H1327" s="6"/>
      <c r="I1327" s="6"/>
      <c r="J1327" s="6"/>
      <c r="K1327" s="8"/>
      <c r="L1327" s="8"/>
      <c r="M1327" s="6"/>
      <c r="N1327" s="9"/>
      <c r="O1327" s="10"/>
      <c r="P1327" s="24"/>
      <c r="Q1327" s="20"/>
      <c r="R1327" s="20"/>
      <c r="S1327" s="20" t="s">
        <v>616</v>
      </c>
      <c r="T1327" s="21" t="str">
        <f t="shared" si="181"/>
        <v>ONGKOS CELUP GB DEWA</v>
      </c>
      <c r="U1327" s="17">
        <v>1</v>
      </c>
      <c r="V1327" s="62">
        <f t="shared" si="186"/>
        <v>180</v>
      </c>
      <c r="W1327" s="20"/>
      <c r="X1327" s="20"/>
      <c r="Y1327" s="20" t="str">
        <f t="shared" si="182"/>
        <v>PCS</v>
      </c>
    </row>
    <row r="1328" spans="1:26" hidden="1">
      <c r="A1328" s="4"/>
      <c r="B1328" s="4"/>
      <c r="C1328" s="5"/>
      <c r="D1328" s="6"/>
      <c r="E1328" s="6"/>
      <c r="F1328" s="6"/>
      <c r="G1328" s="6"/>
      <c r="H1328" s="6"/>
      <c r="I1328" s="6"/>
      <c r="J1328" s="6"/>
      <c r="K1328" s="8"/>
      <c r="L1328" s="8"/>
      <c r="M1328" s="6"/>
      <c r="N1328" s="9"/>
      <c r="O1328" s="10"/>
      <c r="P1328" s="24"/>
      <c r="Q1328" s="20"/>
      <c r="R1328" s="20"/>
      <c r="S1328" s="20" t="s">
        <v>617</v>
      </c>
      <c r="T1328" s="21" t="str">
        <f t="shared" si="181"/>
        <v>ONGKOS KEMAS GB DEWA</v>
      </c>
      <c r="U1328" s="17">
        <v>1</v>
      </c>
      <c r="V1328" s="62">
        <f t="shared" si="186"/>
        <v>180</v>
      </c>
      <c r="W1328" s="20"/>
      <c r="X1328" s="20"/>
      <c r="Y1328" s="20" t="str">
        <f t="shared" si="182"/>
        <v>PCS</v>
      </c>
    </row>
    <row r="1329" spans="1:26" hidden="1">
      <c r="A1329" s="4"/>
      <c r="B1329" s="4"/>
      <c r="C1329" s="5"/>
      <c r="D1329" s="6"/>
      <c r="E1329" s="6"/>
      <c r="F1329" s="6"/>
      <c r="G1329" s="6"/>
      <c r="H1329" s="6"/>
      <c r="I1329" s="6"/>
      <c r="J1329" s="6"/>
      <c r="K1329" s="8"/>
      <c r="L1329" s="8"/>
      <c r="M1329" s="6"/>
      <c r="N1329" s="9"/>
      <c r="O1329" s="10"/>
      <c r="P1329" s="24"/>
      <c r="Q1329" s="20"/>
      <c r="R1329" s="20"/>
      <c r="S1329" s="20" t="s">
        <v>618</v>
      </c>
      <c r="T1329" s="21" t="str">
        <f t="shared" si="181"/>
        <v>ONGKOS TIMBANG GB DEWA</v>
      </c>
      <c r="U1329" s="17">
        <v>1</v>
      </c>
      <c r="V1329" s="62">
        <f t="shared" si="186"/>
        <v>180</v>
      </c>
      <c r="W1329" s="20"/>
      <c r="X1329" s="20"/>
      <c r="Y1329" s="20" t="str">
        <f t="shared" si="182"/>
        <v>PCS</v>
      </c>
    </row>
    <row r="1330" spans="1:26">
      <c r="A1330" s="4">
        <v>150</v>
      </c>
      <c r="B1330" s="20" t="s">
        <v>2082</v>
      </c>
      <c r="C1330" s="5" t="s">
        <v>468</v>
      </c>
      <c r="D1330" s="6">
        <v>34</v>
      </c>
      <c r="E1330" s="6">
        <f>D1330/36</f>
        <v>0.94444444444444442</v>
      </c>
      <c r="F1330" s="6"/>
      <c r="G1330" s="6"/>
      <c r="H1330" s="6">
        <v>61</v>
      </c>
      <c r="I1330" s="6">
        <v>1</v>
      </c>
      <c r="J1330" s="6" t="s">
        <v>510</v>
      </c>
      <c r="K1330" s="15">
        <f>L1330</f>
        <v>72</v>
      </c>
      <c r="L1330" s="15">
        <f>N1330*Z1330</f>
        <v>72</v>
      </c>
      <c r="M1330" s="6" t="s">
        <v>510</v>
      </c>
      <c r="N1330" s="9">
        <f>VLOOKUP(B1330,tb_januari,9,FALSE)</f>
        <v>2</v>
      </c>
      <c r="O1330" s="10" t="s">
        <v>506</v>
      </c>
      <c r="P1330" s="24" t="e">
        <f>0.99*K1444:K1453</f>
        <v>#VALUE!</v>
      </c>
      <c r="Q1330" s="20" t="s">
        <v>550</v>
      </c>
      <c r="R1330" s="20" t="s">
        <v>519</v>
      </c>
      <c r="S1330" s="20" t="s">
        <v>1763</v>
      </c>
      <c r="T1330" s="21" t="str">
        <f t="shared" si="181"/>
        <v>FLAYER DEWA 108 PUDAK 8 x 16</v>
      </c>
      <c r="U1330" s="17">
        <v>1</v>
      </c>
      <c r="V1330" s="62">
        <f>$K$1330*U1330</f>
        <v>72</v>
      </c>
      <c r="W1330" s="20" t="s">
        <v>525</v>
      </c>
      <c r="X1330" s="20"/>
      <c r="Y1330" s="20" t="str">
        <f t="shared" si="182"/>
        <v>PCS</v>
      </c>
      <c r="Z1330" s="20">
        <v>36</v>
      </c>
    </row>
    <row r="1331" spans="1:26" hidden="1">
      <c r="A1331" s="4"/>
      <c r="B1331" s="4"/>
      <c r="C1331" s="5"/>
      <c r="D1331" s="6"/>
      <c r="E1331" s="6"/>
      <c r="F1331" s="6"/>
      <c r="G1331" s="6"/>
      <c r="H1331" s="6"/>
      <c r="I1331" s="6"/>
      <c r="J1331" s="6"/>
      <c r="K1331" s="8"/>
      <c r="L1331" s="8"/>
      <c r="M1331" s="6"/>
      <c r="N1331" s="9"/>
      <c r="O1331" s="10"/>
      <c r="P1331" s="24"/>
      <c r="Q1331" s="20"/>
      <c r="R1331" s="20"/>
      <c r="S1331" s="20" t="s">
        <v>611</v>
      </c>
      <c r="T1331" s="21" t="str">
        <f t="shared" si="181"/>
        <v xml:space="preserve">ONGKARA BULAT </v>
      </c>
      <c r="U1331" s="17">
        <v>1</v>
      </c>
      <c r="V1331" s="62">
        <f t="shared" ref="V1331:V1338" si="187">$K$1330*U1331</f>
        <v>72</v>
      </c>
      <c r="W1331" s="20"/>
      <c r="X1331" s="20"/>
      <c r="Y1331" s="20" t="str">
        <f t="shared" si="182"/>
        <v>PCS</v>
      </c>
    </row>
    <row r="1332" spans="1:26" hidden="1">
      <c r="A1332" s="4"/>
      <c r="B1332" s="4"/>
      <c r="C1332" s="5"/>
      <c r="D1332" s="6"/>
      <c r="E1332" s="6"/>
      <c r="F1332" s="6"/>
      <c r="G1332" s="6"/>
      <c r="H1332" s="6"/>
      <c r="I1332" s="6"/>
      <c r="J1332" s="6"/>
      <c r="K1332" s="8"/>
      <c r="L1332" s="8"/>
      <c r="M1332" s="6"/>
      <c r="N1332" s="9"/>
      <c r="O1332" s="10"/>
      <c r="P1332" s="24"/>
      <c r="Q1332" s="20"/>
      <c r="R1332" s="20"/>
      <c r="S1332" s="20" t="s">
        <v>1261</v>
      </c>
      <c r="T1332" s="21" t="str">
        <f t="shared" si="181"/>
        <v>DUPA 28 AP 3.8</v>
      </c>
      <c r="U1332" s="17">
        <v>0.85</v>
      </c>
      <c r="V1332" s="62">
        <f t="shared" si="187"/>
        <v>61.199999999999996</v>
      </c>
      <c r="W1332" s="20"/>
      <c r="X1332" s="20"/>
      <c r="Y1332" s="20" t="str">
        <f t="shared" si="182"/>
        <v>KG</v>
      </c>
    </row>
    <row r="1333" spans="1:26" hidden="1">
      <c r="A1333" s="4"/>
      <c r="B1333" s="4"/>
      <c r="C1333" s="5"/>
      <c r="D1333" s="6"/>
      <c r="E1333" s="6"/>
      <c r="F1333" s="6"/>
      <c r="G1333" s="6"/>
      <c r="H1333" s="6"/>
      <c r="I1333" s="6"/>
      <c r="J1333" s="6"/>
      <c r="K1333" s="8"/>
      <c r="L1333" s="8"/>
      <c r="M1333" s="6"/>
      <c r="N1333" s="9"/>
      <c r="O1333" s="10"/>
      <c r="P1333" s="24"/>
      <c r="Q1333" s="20"/>
      <c r="R1333" s="20"/>
      <c r="S1333" s="20" t="s">
        <v>613</v>
      </c>
      <c r="T1333" s="21" t="str">
        <f t="shared" si="181"/>
        <v>SABUK ONG KECIL 2,5 X 30</v>
      </c>
      <c r="U1333" s="17">
        <v>1</v>
      </c>
      <c r="V1333" s="62">
        <f t="shared" si="187"/>
        <v>72</v>
      </c>
      <c r="W1333" s="20"/>
      <c r="X1333" s="20"/>
      <c r="Y1333" s="20" t="str">
        <f t="shared" si="182"/>
        <v>PCS</v>
      </c>
    </row>
    <row r="1334" spans="1:26" hidden="1">
      <c r="A1334" s="4"/>
      <c r="B1334" s="4"/>
      <c r="C1334" s="5"/>
      <c r="D1334" s="6"/>
      <c r="E1334" s="6"/>
      <c r="F1334" s="6"/>
      <c r="G1334" s="6"/>
      <c r="H1334" s="6"/>
      <c r="I1334" s="6"/>
      <c r="J1334" s="6"/>
      <c r="K1334" s="8"/>
      <c r="L1334" s="8"/>
      <c r="M1334" s="6"/>
      <c r="N1334" s="9"/>
      <c r="O1334" s="10"/>
      <c r="P1334" s="24"/>
      <c r="Q1334" s="20"/>
      <c r="R1334" s="20"/>
      <c r="S1334" s="20" t="s">
        <v>614</v>
      </c>
      <c r="T1334" s="21" t="str">
        <f t="shared" si="181"/>
        <v>PLASTIK 16 X 35</v>
      </c>
      <c r="U1334" s="17">
        <v>1</v>
      </c>
      <c r="V1334" s="62">
        <f t="shared" si="187"/>
        <v>72</v>
      </c>
      <c r="W1334" s="20"/>
      <c r="X1334" s="20"/>
      <c r="Y1334" s="20" t="str">
        <f t="shared" si="182"/>
        <v>PCS</v>
      </c>
    </row>
    <row r="1335" spans="1:26" hidden="1">
      <c r="A1335" s="4"/>
      <c r="B1335" s="4"/>
      <c r="C1335" s="5"/>
      <c r="D1335" s="6"/>
      <c r="E1335" s="6"/>
      <c r="F1335" s="6"/>
      <c r="G1335" s="6"/>
      <c r="H1335" s="6"/>
      <c r="I1335" s="6"/>
      <c r="J1335" s="6"/>
      <c r="K1335" s="8"/>
      <c r="L1335" s="8"/>
      <c r="M1335" s="6"/>
      <c r="N1335" s="9"/>
      <c r="O1335" s="10"/>
      <c r="P1335" s="24"/>
      <c r="Q1335" s="20"/>
      <c r="R1335" s="20"/>
      <c r="S1335" s="20" t="s">
        <v>4173</v>
      </c>
      <c r="T1335" s="21" t="str">
        <f t="shared" si="181"/>
        <v>OP NON FUL AROMA EK PUDAK</v>
      </c>
      <c r="U1335" s="17">
        <v>1.43E-2</v>
      </c>
      <c r="V1335" s="62">
        <f t="shared" si="187"/>
        <v>1.0296000000000001</v>
      </c>
      <c r="W1335" s="20"/>
      <c r="X1335" s="20"/>
      <c r="Y1335" s="20" t="str">
        <f t="shared" si="182"/>
        <v>KG</v>
      </c>
    </row>
    <row r="1336" spans="1:26" hidden="1">
      <c r="A1336" s="4"/>
      <c r="B1336" s="4"/>
      <c r="C1336" s="5"/>
      <c r="D1336" s="6"/>
      <c r="E1336" s="6"/>
      <c r="F1336" s="6"/>
      <c r="G1336" s="6"/>
      <c r="H1336" s="6"/>
      <c r="I1336" s="6"/>
      <c r="J1336" s="6"/>
      <c r="K1336" s="8"/>
      <c r="L1336" s="8"/>
      <c r="M1336" s="6"/>
      <c r="N1336" s="9"/>
      <c r="O1336" s="10"/>
      <c r="P1336" s="24"/>
      <c r="Q1336" s="20"/>
      <c r="R1336" s="20"/>
      <c r="S1336" s="20" t="s">
        <v>616</v>
      </c>
      <c r="T1336" s="21" t="str">
        <f t="shared" si="181"/>
        <v>ONGKOS CELUP GB DEWA</v>
      </c>
      <c r="U1336" s="17">
        <v>1</v>
      </c>
      <c r="V1336" s="62">
        <f t="shared" si="187"/>
        <v>72</v>
      </c>
      <c r="W1336" s="20"/>
      <c r="X1336" s="20"/>
      <c r="Y1336" s="20" t="str">
        <f t="shared" si="182"/>
        <v>PCS</v>
      </c>
    </row>
    <row r="1337" spans="1:26" hidden="1">
      <c r="A1337" s="4"/>
      <c r="B1337" s="4"/>
      <c r="C1337" s="5"/>
      <c r="D1337" s="6"/>
      <c r="E1337" s="6"/>
      <c r="F1337" s="6"/>
      <c r="G1337" s="6"/>
      <c r="H1337" s="6"/>
      <c r="I1337" s="6"/>
      <c r="J1337" s="6"/>
      <c r="K1337" s="8"/>
      <c r="L1337" s="8"/>
      <c r="M1337" s="6"/>
      <c r="N1337" s="9"/>
      <c r="O1337" s="10"/>
      <c r="P1337" s="24"/>
      <c r="Q1337" s="20"/>
      <c r="R1337" s="20"/>
      <c r="S1337" s="20" t="s">
        <v>617</v>
      </c>
      <c r="T1337" s="21" t="str">
        <f t="shared" si="181"/>
        <v>ONGKOS KEMAS GB DEWA</v>
      </c>
      <c r="U1337" s="17">
        <v>1</v>
      </c>
      <c r="V1337" s="62">
        <f t="shared" si="187"/>
        <v>72</v>
      </c>
      <c r="W1337" s="20"/>
      <c r="X1337" s="20"/>
      <c r="Y1337" s="20" t="str">
        <f t="shared" si="182"/>
        <v>PCS</v>
      </c>
    </row>
    <row r="1338" spans="1:26" hidden="1">
      <c r="A1338" s="4"/>
      <c r="B1338" s="4"/>
      <c r="C1338" s="5"/>
      <c r="D1338" s="6"/>
      <c r="E1338" s="6"/>
      <c r="F1338" s="6"/>
      <c r="G1338" s="6"/>
      <c r="H1338" s="6"/>
      <c r="I1338" s="6"/>
      <c r="J1338" s="6"/>
      <c r="K1338" s="8"/>
      <c r="L1338" s="8"/>
      <c r="M1338" s="6"/>
      <c r="N1338" s="9"/>
      <c r="O1338" s="10"/>
      <c r="P1338" s="24"/>
      <c r="Q1338" s="20"/>
      <c r="R1338" s="20"/>
      <c r="S1338" s="20" t="s">
        <v>618</v>
      </c>
      <c r="T1338" s="21" t="str">
        <f t="shared" si="181"/>
        <v>ONGKOS TIMBANG GB DEWA</v>
      </c>
      <c r="U1338" s="17">
        <v>1</v>
      </c>
      <c r="V1338" s="62">
        <f t="shared" si="187"/>
        <v>72</v>
      </c>
      <c r="W1338" s="20"/>
      <c r="X1338" s="20"/>
      <c r="Y1338" s="20" t="str">
        <f t="shared" si="182"/>
        <v>PCS</v>
      </c>
    </row>
    <row r="1339" spans="1:26">
      <c r="A1339" s="4">
        <v>151</v>
      </c>
      <c r="B1339" s="20" t="s">
        <v>2085</v>
      </c>
      <c r="C1339" s="5" t="s">
        <v>135</v>
      </c>
      <c r="D1339" s="6">
        <v>120</v>
      </c>
      <c r="E1339" s="6">
        <f>D1339/36</f>
        <v>3.3333333333333335</v>
      </c>
      <c r="F1339" s="6">
        <v>211</v>
      </c>
      <c r="G1339" s="6">
        <v>1</v>
      </c>
      <c r="H1339" s="6">
        <v>198</v>
      </c>
      <c r="I1339" s="6">
        <v>1</v>
      </c>
      <c r="J1339" s="6" t="s">
        <v>510</v>
      </c>
      <c r="K1339" s="15">
        <f>L1339</f>
        <v>216</v>
      </c>
      <c r="L1339" s="15">
        <f>N1339*Z1339</f>
        <v>216</v>
      </c>
      <c r="M1339" s="6" t="s">
        <v>510</v>
      </c>
      <c r="N1339" s="9">
        <f>VLOOKUP(B1339,tb_januari,9,FALSE)</f>
        <v>6</v>
      </c>
      <c r="O1339" s="10" t="s">
        <v>506</v>
      </c>
      <c r="P1339" s="24" t="e">
        <f>0.72*K1453:K1519</f>
        <v>#VALUE!</v>
      </c>
      <c r="Q1339" s="20" t="s">
        <v>518</v>
      </c>
      <c r="R1339" s="20" t="s">
        <v>519</v>
      </c>
      <c r="S1339" s="20" t="s">
        <v>1770</v>
      </c>
      <c r="T1339" s="21" t="str">
        <f t="shared" si="181"/>
        <v>FLAYER DEWA 108 SARI MADHU 8 x 16</v>
      </c>
      <c r="U1339" s="17">
        <v>1</v>
      </c>
      <c r="V1339" s="62">
        <f>$K$1339*U1339</f>
        <v>216</v>
      </c>
      <c r="W1339" s="20" t="s">
        <v>524</v>
      </c>
      <c r="X1339" s="20"/>
      <c r="Y1339" s="20" t="str">
        <f t="shared" si="182"/>
        <v>PCS</v>
      </c>
      <c r="Z1339" s="20">
        <v>36</v>
      </c>
    </row>
    <row r="1340" spans="1:26" hidden="1">
      <c r="A1340" s="4"/>
      <c r="B1340" s="4"/>
      <c r="C1340" s="5"/>
      <c r="D1340" s="6"/>
      <c r="E1340" s="6"/>
      <c r="F1340" s="6"/>
      <c r="G1340" s="6"/>
      <c r="H1340" s="6"/>
      <c r="I1340" s="6"/>
      <c r="J1340" s="6"/>
      <c r="K1340" s="8"/>
      <c r="L1340" s="8"/>
      <c r="M1340" s="6"/>
      <c r="N1340" s="9"/>
      <c r="O1340" s="10"/>
      <c r="P1340" s="24"/>
      <c r="Q1340" s="20"/>
      <c r="R1340" s="20"/>
      <c r="S1340" s="20" t="s">
        <v>611</v>
      </c>
      <c r="T1340" s="21" t="str">
        <f t="shared" si="181"/>
        <v xml:space="preserve">ONGKARA BULAT </v>
      </c>
      <c r="U1340" s="17">
        <v>1</v>
      </c>
      <c r="V1340" s="62">
        <f t="shared" ref="V1340:V1347" si="188">$K$1339*U1340</f>
        <v>216</v>
      </c>
      <c r="W1340" s="20"/>
      <c r="X1340" s="20"/>
      <c r="Y1340" s="20" t="str">
        <f t="shared" si="182"/>
        <v>PCS</v>
      </c>
    </row>
    <row r="1341" spans="1:26" hidden="1">
      <c r="A1341" s="4"/>
      <c r="B1341" s="4"/>
      <c r="C1341" s="5"/>
      <c r="D1341" s="6"/>
      <c r="E1341" s="6"/>
      <c r="F1341" s="6"/>
      <c r="G1341" s="6"/>
      <c r="H1341" s="6"/>
      <c r="I1341" s="6"/>
      <c r="J1341" s="6"/>
      <c r="K1341" s="8"/>
      <c r="L1341" s="8"/>
      <c r="M1341" s="6"/>
      <c r="N1341" s="9"/>
      <c r="O1341" s="10"/>
      <c r="P1341" s="24"/>
      <c r="Q1341" s="20"/>
      <c r="R1341" s="20"/>
      <c r="S1341" s="20" t="s">
        <v>612</v>
      </c>
      <c r="T1341" s="21" t="str">
        <f t="shared" si="181"/>
        <v>DUPA 28 AP HITAM 3.5</v>
      </c>
      <c r="U1341" s="17">
        <v>0.85</v>
      </c>
      <c r="V1341" s="62">
        <f t="shared" si="188"/>
        <v>183.6</v>
      </c>
      <c r="W1341" s="20"/>
      <c r="X1341" s="20"/>
      <c r="Y1341" s="20" t="str">
        <f t="shared" si="182"/>
        <v>KG</v>
      </c>
    </row>
    <row r="1342" spans="1:26" hidden="1">
      <c r="A1342" s="4"/>
      <c r="B1342" s="4"/>
      <c r="C1342" s="5"/>
      <c r="D1342" s="6"/>
      <c r="E1342" s="6"/>
      <c r="F1342" s="6"/>
      <c r="G1342" s="6"/>
      <c r="H1342" s="6"/>
      <c r="I1342" s="6"/>
      <c r="J1342" s="6"/>
      <c r="K1342" s="8"/>
      <c r="L1342" s="8"/>
      <c r="M1342" s="6"/>
      <c r="N1342" s="9"/>
      <c r="O1342" s="10"/>
      <c r="P1342" s="24"/>
      <c r="Q1342" s="20"/>
      <c r="R1342" s="20"/>
      <c r="S1342" s="20" t="s">
        <v>613</v>
      </c>
      <c r="T1342" s="21" t="str">
        <f t="shared" si="181"/>
        <v>SABUK ONG KECIL 2,5 X 30</v>
      </c>
      <c r="U1342" s="17">
        <v>1</v>
      </c>
      <c r="V1342" s="62">
        <f t="shared" si="188"/>
        <v>216</v>
      </c>
      <c r="W1342" s="20"/>
      <c r="X1342" s="20"/>
      <c r="Y1342" s="20" t="str">
        <f t="shared" si="182"/>
        <v>PCS</v>
      </c>
    </row>
    <row r="1343" spans="1:26" hidden="1">
      <c r="A1343" s="4"/>
      <c r="B1343" s="4"/>
      <c r="C1343" s="5"/>
      <c r="D1343" s="6"/>
      <c r="E1343" s="6"/>
      <c r="F1343" s="6"/>
      <c r="G1343" s="6"/>
      <c r="H1343" s="6"/>
      <c r="I1343" s="6"/>
      <c r="J1343" s="6"/>
      <c r="K1343" s="8"/>
      <c r="L1343" s="8"/>
      <c r="M1343" s="6"/>
      <c r="N1343" s="9"/>
      <c r="O1343" s="10"/>
      <c r="P1343" s="24"/>
      <c r="Q1343" s="20"/>
      <c r="R1343" s="20"/>
      <c r="S1343" s="20" t="s">
        <v>614</v>
      </c>
      <c r="T1343" s="21" t="str">
        <f t="shared" si="181"/>
        <v>PLASTIK 16 X 35</v>
      </c>
      <c r="U1343" s="17">
        <v>1</v>
      </c>
      <c r="V1343" s="62">
        <f t="shared" si="188"/>
        <v>216</v>
      </c>
      <c r="W1343" s="20"/>
      <c r="X1343" s="20"/>
      <c r="Y1343" s="20" t="str">
        <f t="shared" si="182"/>
        <v>PCS</v>
      </c>
    </row>
    <row r="1344" spans="1:26" hidden="1">
      <c r="A1344" s="4"/>
      <c r="B1344" s="4"/>
      <c r="C1344" s="5"/>
      <c r="D1344" s="6"/>
      <c r="E1344" s="6"/>
      <c r="F1344" s="6"/>
      <c r="G1344" s="6"/>
      <c r="H1344" s="6"/>
      <c r="I1344" s="6"/>
      <c r="J1344" s="6"/>
      <c r="K1344" s="8"/>
      <c r="L1344" s="8"/>
      <c r="M1344" s="6"/>
      <c r="N1344" s="9"/>
      <c r="O1344" s="10"/>
      <c r="P1344" s="24"/>
      <c r="Q1344" s="20"/>
      <c r="R1344" s="20"/>
      <c r="S1344" s="20" t="s">
        <v>4177</v>
      </c>
      <c r="T1344" s="21" t="str">
        <f t="shared" si="181"/>
        <v>OP NON FUL AROMA EK SARI MADHU</v>
      </c>
      <c r="U1344" s="17">
        <v>1.43E-2</v>
      </c>
      <c r="V1344" s="62">
        <f t="shared" si="188"/>
        <v>3.0888</v>
      </c>
      <c r="W1344" s="20"/>
      <c r="X1344" s="20"/>
      <c r="Y1344" s="20" t="str">
        <f t="shared" si="182"/>
        <v>KG</v>
      </c>
    </row>
    <row r="1345" spans="1:26" hidden="1">
      <c r="A1345" s="4"/>
      <c r="B1345" s="4"/>
      <c r="C1345" s="5"/>
      <c r="D1345" s="6"/>
      <c r="E1345" s="6"/>
      <c r="F1345" s="6"/>
      <c r="G1345" s="6"/>
      <c r="H1345" s="6"/>
      <c r="I1345" s="6"/>
      <c r="J1345" s="6"/>
      <c r="K1345" s="8"/>
      <c r="L1345" s="8"/>
      <c r="M1345" s="6"/>
      <c r="N1345" s="9"/>
      <c r="O1345" s="10"/>
      <c r="P1345" s="24"/>
      <c r="Q1345" s="20"/>
      <c r="R1345" s="20"/>
      <c r="S1345" s="20" t="s">
        <v>616</v>
      </c>
      <c r="T1345" s="21" t="str">
        <f t="shared" si="181"/>
        <v>ONGKOS CELUP GB DEWA</v>
      </c>
      <c r="U1345" s="17">
        <v>1</v>
      </c>
      <c r="V1345" s="62">
        <f t="shared" si="188"/>
        <v>216</v>
      </c>
      <c r="W1345" s="20"/>
      <c r="X1345" s="20"/>
      <c r="Y1345" s="20" t="str">
        <f t="shared" si="182"/>
        <v>PCS</v>
      </c>
    </row>
    <row r="1346" spans="1:26" hidden="1">
      <c r="A1346" s="4"/>
      <c r="B1346" s="4"/>
      <c r="C1346" s="5"/>
      <c r="D1346" s="6"/>
      <c r="E1346" s="6"/>
      <c r="F1346" s="6"/>
      <c r="G1346" s="6"/>
      <c r="H1346" s="6"/>
      <c r="I1346" s="6"/>
      <c r="J1346" s="6"/>
      <c r="K1346" s="8"/>
      <c r="L1346" s="8"/>
      <c r="M1346" s="6"/>
      <c r="N1346" s="9"/>
      <c r="O1346" s="10"/>
      <c r="P1346" s="24"/>
      <c r="Q1346" s="20"/>
      <c r="R1346" s="20"/>
      <c r="S1346" s="20" t="s">
        <v>617</v>
      </c>
      <c r="T1346" s="21" t="str">
        <f t="shared" si="181"/>
        <v>ONGKOS KEMAS GB DEWA</v>
      </c>
      <c r="U1346" s="17">
        <v>1</v>
      </c>
      <c r="V1346" s="62">
        <f t="shared" si="188"/>
        <v>216</v>
      </c>
      <c r="W1346" s="20"/>
      <c r="X1346" s="20"/>
      <c r="Y1346" s="20" t="str">
        <f t="shared" si="182"/>
        <v>PCS</v>
      </c>
    </row>
    <row r="1347" spans="1:26" hidden="1">
      <c r="A1347" s="4"/>
      <c r="B1347" s="4"/>
      <c r="C1347" s="5"/>
      <c r="D1347" s="6"/>
      <c r="E1347" s="6"/>
      <c r="F1347" s="6"/>
      <c r="G1347" s="6"/>
      <c r="H1347" s="6"/>
      <c r="I1347" s="6"/>
      <c r="J1347" s="6"/>
      <c r="K1347" s="8"/>
      <c r="L1347" s="8"/>
      <c r="M1347" s="6"/>
      <c r="N1347" s="9"/>
      <c r="O1347" s="10"/>
      <c r="P1347" s="24"/>
      <c r="Q1347" s="20"/>
      <c r="R1347" s="20"/>
      <c r="S1347" s="20" t="s">
        <v>618</v>
      </c>
      <c r="T1347" s="21" t="str">
        <f t="shared" si="181"/>
        <v>ONGKOS TIMBANG GB DEWA</v>
      </c>
      <c r="U1347" s="17">
        <v>1</v>
      </c>
      <c r="V1347" s="62">
        <f t="shared" si="188"/>
        <v>216</v>
      </c>
      <c r="W1347" s="20"/>
      <c r="X1347" s="20"/>
      <c r="Y1347" s="20" t="str">
        <f t="shared" si="182"/>
        <v>PCS</v>
      </c>
    </row>
    <row r="1348" spans="1:26">
      <c r="A1348" s="4">
        <v>152</v>
      </c>
      <c r="B1348" s="20" t="s">
        <v>2086</v>
      </c>
      <c r="C1348" s="5" t="s">
        <v>136</v>
      </c>
      <c r="D1348" s="6"/>
      <c r="E1348" s="6">
        <f>D1348/36</f>
        <v>0</v>
      </c>
      <c r="F1348" s="6">
        <v>13</v>
      </c>
      <c r="G1348" s="6">
        <v>1</v>
      </c>
      <c r="H1348" s="6"/>
      <c r="I1348" s="6"/>
      <c r="J1348" s="6" t="s">
        <v>510</v>
      </c>
      <c r="K1348" s="15">
        <f>L1348</f>
        <v>72</v>
      </c>
      <c r="L1348" s="15">
        <f>N1348*Z1348</f>
        <v>72</v>
      </c>
      <c r="M1348" s="6" t="s">
        <v>510</v>
      </c>
      <c r="N1348" s="9">
        <f>VLOOKUP(B1348,tb_januari,9,FALSE)</f>
        <v>2</v>
      </c>
      <c r="O1348" s="10" t="s">
        <v>506</v>
      </c>
      <c r="P1348" s="24" t="e">
        <f>0.72*K1464:K1530</f>
        <v>#VALUE!</v>
      </c>
      <c r="Q1348" s="20" t="s">
        <v>518</v>
      </c>
      <c r="R1348" s="20" t="s">
        <v>519</v>
      </c>
      <c r="S1348" s="20" t="s">
        <v>1770</v>
      </c>
      <c r="T1348" s="21" t="str">
        <f t="shared" si="181"/>
        <v>FLAYER DEWA 108 SARI MADHU 8 x 16</v>
      </c>
      <c r="U1348" s="17">
        <v>1</v>
      </c>
      <c r="V1348" s="62">
        <f>$K$1348*U1348</f>
        <v>72</v>
      </c>
      <c r="W1348" s="20" t="s">
        <v>525</v>
      </c>
      <c r="X1348" s="20"/>
      <c r="Y1348" s="20" t="str">
        <f t="shared" si="182"/>
        <v>PCS</v>
      </c>
      <c r="Z1348" s="20">
        <v>36</v>
      </c>
    </row>
    <row r="1349" spans="1:26" hidden="1">
      <c r="A1349" s="4"/>
      <c r="B1349" s="4"/>
      <c r="C1349" s="5"/>
      <c r="D1349" s="6"/>
      <c r="E1349" s="6"/>
      <c r="F1349" s="6"/>
      <c r="G1349" s="6"/>
      <c r="H1349" s="6"/>
      <c r="I1349" s="6"/>
      <c r="J1349" s="6"/>
      <c r="K1349" s="8"/>
      <c r="L1349" s="8"/>
      <c r="M1349" s="6"/>
      <c r="N1349" s="9"/>
      <c r="O1349" s="10"/>
      <c r="P1349" s="24"/>
      <c r="Q1349" s="20"/>
      <c r="R1349" s="20"/>
      <c r="S1349" s="20" t="s">
        <v>611</v>
      </c>
      <c r="T1349" s="21" t="str">
        <f t="shared" si="181"/>
        <v xml:space="preserve">ONGKARA BULAT </v>
      </c>
      <c r="U1349" s="17">
        <v>1</v>
      </c>
      <c r="V1349" s="62">
        <f t="shared" ref="V1349:V1356" si="189">$K$1348*U1349</f>
        <v>72</v>
      </c>
      <c r="W1349" s="20"/>
      <c r="X1349" s="20"/>
      <c r="Y1349" s="20" t="str">
        <f t="shared" si="182"/>
        <v>PCS</v>
      </c>
    </row>
    <row r="1350" spans="1:26" hidden="1">
      <c r="A1350" s="4"/>
      <c r="B1350" s="4"/>
      <c r="C1350" s="5"/>
      <c r="D1350" s="6"/>
      <c r="E1350" s="6"/>
      <c r="F1350" s="6"/>
      <c r="G1350" s="6"/>
      <c r="H1350" s="6"/>
      <c r="I1350" s="6"/>
      <c r="J1350" s="6"/>
      <c r="K1350" s="8"/>
      <c r="L1350" s="8"/>
      <c r="M1350" s="6"/>
      <c r="N1350" s="9"/>
      <c r="O1350" s="10"/>
      <c r="P1350" s="24"/>
      <c r="Q1350" s="20"/>
      <c r="R1350" s="20"/>
      <c r="S1350" s="20" t="s">
        <v>1274</v>
      </c>
      <c r="T1350" s="21" t="str">
        <f t="shared" si="181"/>
        <v>DUPA 28 AP KUNING 3.5</v>
      </c>
      <c r="U1350" s="17">
        <v>0.85</v>
      </c>
      <c r="V1350" s="62">
        <f t="shared" si="189"/>
        <v>61.199999999999996</v>
      </c>
      <c r="W1350" s="20"/>
      <c r="X1350" s="20"/>
      <c r="Y1350" s="20" t="str">
        <f t="shared" si="182"/>
        <v>KG</v>
      </c>
    </row>
    <row r="1351" spans="1:26" hidden="1">
      <c r="A1351" s="4"/>
      <c r="B1351" s="4"/>
      <c r="C1351" s="5"/>
      <c r="D1351" s="6"/>
      <c r="E1351" s="6"/>
      <c r="F1351" s="6"/>
      <c r="G1351" s="6"/>
      <c r="H1351" s="6"/>
      <c r="I1351" s="6"/>
      <c r="J1351" s="6"/>
      <c r="K1351" s="8"/>
      <c r="L1351" s="8"/>
      <c r="M1351" s="6"/>
      <c r="N1351" s="9"/>
      <c r="O1351" s="10"/>
      <c r="P1351" s="24"/>
      <c r="Q1351" s="20"/>
      <c r="R1351" s="20"/>
      <c r="S1351" s="20" t="s">
        <v>614</v>
      </c>
      <c r="T1351" s="21" t="str">
        <f t="shared" si="181"/>
        <v>PLASTIK 16 X 35</v>
      </c>
      <c r="U1351" s="17">
        <v>1</v>
      </c>
      <c r="V1351" s="62">
        <f t="shared" si="189"/>
        <v>72</v>
      </c>
      <c r="W1351" s="20"/>
      <c r="X1351" s="20"/>
      <c r="Y1351" s="20" t="str">
        <f t="shared" si="182"/>
        <v>PCS</v>
      </c>
    </row>
    <row r="1352" spans="1:26" hidden="1">
      <c r="A1352" s="4"/>
      <c r="B1352" s="4"/>
      <c r="C1352" s="5"/>
      <c r="D1352" s="6"/>
      <c r="E1352" s="6"/>
      <c r="F1352" s="6"/>
      <c r="G1352" s="6"/>
      <c r="H1352" s="6"/>
      <c r="I1352" s="6"/>
      <c r="J1352" s="6"/>
      <c r="K1352" s="8"/>
      <c r="L1352" s="8"/>
      <c r="M1352" s="6"/>
      <c r="N1352" s="9"/>
      <c r="O1352" s="10"/>
      <c r="P1352" s="24"/>
      <c r="Q1352" s="20"/>
      <c r="R1352" s="20"/>
      <c r="S1352" s="20" t="s">
        <v>613</v>
      </c>
      <c r="T1352" s="21" t="str">
        <f t="shared" si="181"/>
        <v>SABUK ONG KECIL 2,5 X 30</v>
      </c>
      <c r="U1352" s="17">
        <v>1</v>
      </c>
      <c r="V1352" s="62">
        <f t="shared" si="189"/>
        <v>72</v>
      </c>
      <c r="W1352" s="20"/>
      <c r="X1352" s="20"/>
      <c r="Y1352" s="20" t="str">
        <f t="shared" si="182"/>
        <v>PCS</v>
      </c>
    </row>
    <row r="1353" spans="1:26" hidden="1">
      <c r="A1353" s="4"/>
      <c r="B1353" s="4"/>
      <c r="C1353" s="5"/>
      <c r="D1353" s="6"/>
      <c r="E1353" s="6"/>
      <c r="F1353" s="6"/>
      <c r="G1353" s="6"/>
      <c r="H1353" s="6"/>
      <c r="I1353" s="6"/>
      <c r="J1353" s="6"/>
      <c r="K1353" s="8"/>
      <c r="L1353" s="8"/>
      <c r="M1353" s="6"/>
      <c r="N1353" s="9"/>
      <c r="O1353" s="10"/>
      <c r="P1353" s="24"/>
      <c r="Q1353" s="20"/>
      <c r="R1353" s="20"/>
      <c r="S1353" s="20" t="s">
        <v>4177</v>
      </c>
      <c r="T1353" s="21" t="str">
        <f t="shared" si="181"/>
        <v>OP NON FUL AROMA EK SARI MADHU</v>
      </c>
      <c r="U1353" s="17">
        <v>1.43E-2</v>
      </c>
      <c r="V1353" s="62">
        <f t="shared" si="189"/>
        <v>1.0296000000000001</v>
      </c>
      <c r="W1353" s="20"/>
      <c r="X1353" s="20"/>
      <c r="Y1353" s="20" t="str">
        <f t="shared" si="182"/>
        <v>KG</v>
      </c>
    </row>
    <row r="1354" spans="1:26" hidden="1">
      <c r="A1354" s="4"/>
      <c r="B1354" s="4"/>
      <c r="C1354" s="5"/>
      <c r="D1354" s="6"/>
      <c r="E1354" s="6"/>
      <c r="F1354" s="6"/>
      <c r="G1354" s="6"/>
      <c r="H1354" s="6"/>
      <c r="I1354" s="6"/>
      <c r="J1354" s="6"/>
      <c r="K1354" s="8"/>
      <c r="L1354" s="8"/>
      <c r="M1354" s="6"/>
      <c r="N1354" s="9"/>
      <c r="O1354" s="10"/>
      <c r="P1354" s="24"/>
      <c r="Q1354" s="20"/>
      <c r="R1354" s="20"/>
      <c r="S1354" s="20" t="s">
        <v>616</v>
      </c>
      <c r="T1354" s="21" t="str">
        <f t="shared" si="181"/>
        <v>ONGKOS CELUP GB DEWA</v>
      </c>
      <c r="U1354" s="17">
        <v>1</v>
      </c>
      <c r="V1354" s="62">
        <f t="shared" si="189"/>
        <v>72</v>
      </c>
      <c r="W1354" s="20"/>
      <c r="X1354" s="20"/>
      <c r="Y1354" s="20" t="str">
        <f t="shared" si="182"/>
        <v>PCS</v>
      </c>
    </row>
    <row r="1355" spans="1:26" hidden="1">
      <c r="A1355" s="4"/>
      <c r="B1355" s="4"/>
      <c r="C1355" s="5"/>
      <c r="D1355" s="6"/>
      <c r="E1355" s="6"/>
      <c r="F1355" s="6"/>
      <c r="G1355" s="6"/>
      <c r="H1355" s="6"/>
      <c r="I1355" s="6"/>
      <c r="J1355" s="6"/>
      <c r="K1355" s="8"/>
      <c r="L1355" s="8"/>
      <c r="M1355" s="6"/>
      <c r="N1355" s="9"/>
      <c r="O1355" s="10"/>
      <c r="P1355" s="24"/>
      <c r="Q1355" s="20"/>
      <c r="R1355" s="20"/>
      <c r="S1355" s="20" t="s">
        <v>617</v>
      </c>
      <c r="T1355" s="21" t="str">
        <f t="shared" si="181"/>
        <v>ONGKOS KEMAS GB DEWA</v>
      </c>
      <c r="U1355" s="17">
        <v>1</v>
      </c>
      <c r="V1355" s="62">
        <f t="shared" si="189"/>
        <v>72</v>
      </c>
      <c r="W1355" s="20"/>
      <c r="X1355" s="20"/>
      <c r="Y1355" s="20" t="str">
        <f t="shared" si="182"/>
        <v>PCS</v>
      </c>
    </row>
    <row r="1356" spans="1:26" hidden="1">
      <c r="A1356" s="4"/>
      <c r="B1356" s="4"/>
      <c r="C1356" s="5"/>
      <c r="D1356" s="6"/>
      <c r="E1356" s="6"/>
      <c r="F1356" s="6"/>
      <c r="G1356" s="6"/>
      <c r="H1356" s="6"/>
      <c r="I1356" s="6"/>
      <c r="J1356" s="6"/>
      <c r="K1356" s="8"/>
      <c r="L1356" s="8"/>
      <c r="M1356" s="6"/>
      <c r="N1356" s="9"/>
      <c r="O1356" s="10"/>
      <c r="P1356" s="24"/>
      <c r="Q1356" s="20"/>
      <c r="R1356" s="20"/>
      <c r="S1356" s="20" t="s">
        <v>618</v>
      </c>
      <c r="T1356" s="21" t="str">
        <f t="shared" ref="T1356:T1419" si="190">VLOOKUP(S1356,db_barang,2,FALSE)</f>
        <v>ONGKOS TIMBANG GB DEWA</v>
      </c>
      <c r="U1356" s="17">
        <v>1</v>
      </c>
      <c r="V1356" s="62">
        <f t="shared" si="189"/>
        <v>72</v>
      </c>
      <c r="W1356" s="20"/>
      <c r="X1356" s="20"/>
      <c r="Y1356" s="20" t="str">
        <f t="shared" ref="Y1356:Y1419" si="191">VLOOKUP(S1356,db_barang,3,FALSE)</f>
        <v>PCS</v>
      </c>
    </row>
    <row r="1357" spans="1:26">
      <c r="A1357" s="4">
        <v>153</v>
      </c>
      <c r="B1357" s="20" t="s">
        <v>2087</v>
      </c>
      <c r="C1357" s="5" t="s">
        <v>137</v>
      </c>
      <c r="D1357" s="6"/>
      <c r="E1357" s="6">
        <f>D1357/36</f>
        <v>0</v>
      </c>
      <c r="F1357" s="6">
        <v>40</v>
      </c>
      <c r="G1357" s="6">
        <v>1</v>
      </c>
      <c r="H1357" s="6">
        <v>37</v>
      </c>
      <c r="I1357" s="6">
        <v>1</v>
      </c>
      <c r="J1357" s="6" t="s">
        <v>510</v>
      </c>
      <c r="K1357" s="15">
        <f>L1357</f>
        <v>36</v>
      </c>
      <c r="L1357" s="15">
        <f>N1357*Z1357</f>
        <v>36</v>
      </c>
      <c r="M1357" s="6" t="s">
        <v>510</v>
      </c>
      <c r="N1357" s="9">
        <f>VLOOKUP(B1357,tb_januari,9,FALSE)</f>
        <v>1</v>
      </c>
      <c r="O1357" s="10" t="s">
        <v>506</v>
      </c>
      <c r="P1357" s="24" t="e">
        <f>0.72*K1475:K1539</f>
        <v>#VALUE!</v>
      </c>
      <c r="Q1357" s="20" t="s">
        <v>518</v>
      </c>
      <c r="R1357" s="20" t="s">
        <v>519</v>
      </c>
      <c r="S1357" s="20" t="s">
        <v>1770</v>
      </c>
      <c r="T1357" s="21" t="str">
        <f t="shared" si="190"/>
        <v>FLAYER DEWA 108 SARI MADHU 8 x 16</v>
      </c>
      <c r="U1357" s="17">
        <v>1</v>
      </c>
      <c r="V1357" s="62">
        <f>$K$1357*U1357</f>
        <v>36</v>
      </c>
      <c r="W1357" s="20" t="s">
        <v>527</v>
      </c>
      <c r="X1357" s="20"/>
      <c r="Y1357" s="20" t="str">
        <f t="shared" si="191"/>
        <v>PCS</v>
      </c>
      <c r="Z1357" s="20">
        <v>36</v>
      </c>
    </row>
    <row r="1358" spans="1:26" hidden="1">
      <c r="A1358" s="4"/>
      <c r="B1358" s="4"/>
      <c r="C1358" s="5"/>
      <c r="D1358" s="6"/>
      <c r="E1358" s="6"/>
      <c r="F1358" s="6"/>
      <c r="G1358" s="6"/>
      <c r="H1358" s="6"/>
      <c r="I1358" s="6"/>
      <c r="J1358" s="6"/>
      <c r="K1358" s="8"/>
      <c r="L1358" s="8"/>
      <c r="M1358" s="6"/>
      <c r="N1358" s="9"/>
      <c r="O1358" s="10"/>
      <c r="P1358" s="24"/>
      <c r="Q1358" s="20"/>
      <c r="R1358" s="20"/>
      <c r="S1358" s="20" t="s">
        <v>611</v>
      </c>
      <c r="T1358" s="21" t="str">
        <f t="shared" si="190"/>
        <v xml:space="preserve">ONGKARA BULAT </v>
      </c>
      <c r="U1358" s="17">
        <v>1</v>
      </c>
      <c r="V1358" s="62">
        <f t="shared" ref="V1358:V1365" si="192">$K$1357*U1358</f>
        <v>36</v>
      </c>
      <c r="W1358" s="20"/>
      <c r="X1358" s="20"/>
      <c r="Y1358" s="20" t="str">
        <f t="shared" si="191"/>
        <v>PCS</v>
      </c>
    </row>
    <row r="1359" spans="1:26" hidden="1">
      <c r="A1359" s="4"/>
      <c r="B1359" s="4"/>
      <c r="C1359" s="5"/>
      <c r="D1359" s="6"/>
      <c r="E1359" s="6"/>
      <c r="F1359" s="6"/>
      <c r="G1359" s="6"/>
      <c r="H1359" s="6"/>
      <c r="I1359" s="6"/>
      <c r="J1359" s="6"/>
      <c r="K1359" s="8"/>
      <c r="L1359" s="8"/>
      <c r="M1359" s="6"/>
      <c r="N1359" s="9"/>
      <c r="O1359" s="10"/>
      <c r="P1359" s="24"/>
      <c r="Q1359" s="20"/>
      <c r="R1359" s="20"/>
      <c r="S1359" s="20" t="s">
        <v>1278</v>
      </c>
      <c r="T1359" s="21" t="str">
        <f t="shared" si="190"/>
        <v>DUPA 28 AP MERAH 3.5</v>
      </c>
      <c r="U1359" s="17">
        <v>0.85</v>
      </c>
      <c r="V1359" s="62">
        <f t="shared" si="192"/>
        <v>30.599999999999998</v>
      </c>
      <c r="W1359" s="20"/>
      <c r="X1359" s="20"/>
      <c r="Y1359" s="20" t="str">
        <f t="shared" si="191"/>
        <v>KG</v>
      </c>
    </row>
    <row r="1360" spans="1:26" hidden="1">
      <c r="A1360" s="4"/>
      <c r="B1360" s="4"/>
      <c r="C1360" s="5"/>
      <c r="D1360" s="6"/>
      <c r="E1360" s="6"/>
      <c r="F1360" s="6"/>
      <c r="G1360" s="6"/>
      <c r="H1360" s="6"/>
      <c r="I1360" s="6"/>
      <c r="J1360" s="6"/>
      <c r="K1360" s="8"/>
      <c r="L1360" s="8"/>
      <c r="M1360" s="6"/>
      <c r="N1360" s="9"/>
      <c r="O1360" s="10"/>
      <c r="P1360" s="24"/>
      <c r="Q1360" s="20"/>
      <c r="R1360" s="20"/>
      <c r="S1360" s="20" t="s">
        <v>613</v>
      </c>
      <c r="T1360" s="21" t="str">
        <f t="shared" si="190"/>
        <v>SABUK ONG KECIL 2,5 X 30</v>
      </c>
      <c r="U1360" s="17">
        <v>1</v>
      </c>
      <c r="V1360" s="62">
        <f t="shared" si="192"/>
        <v>36</v>
      </c>
      <c r="W1360" s="20"/>
      <c r="X1360" s="20"/>
      <c r="Y1360" s="20" t="str">
        <f t="shared" si="191"/>
        <v>PCS</v>
      </c>
    </row>
    <row r="1361" spans="1:26" hidden="1">
      <c r="A1361" s="4"/>
      <c r="B1361" s="4"/>
      <c r="C1361" s="5"/>
      <c r="D1361" s="6"/>
      <c r="E1361" s="6"/>
      <c r="F1361" s="6"/>
      <c r="G1361" s="6"/>
      <c r="H1361" s="6"/>
      <c r="I1361" s="6"/>
      <c r="J1361" s="6"/>
      <c r="K1361" s="8"/>
      <c r="L1361" s="8"/>
      <c r="M1361" s="6"/>
      <c r="N1361" s="9"/>
      <c r="O1361" s="10"/>
      <c r="P1361" s="24"/>
      <c r="Q1361" s="20"/>
      <c r="R1361" s="20"/>
      <c r="S1361" s="20" t="s">
        <v>614</v>
      </c>
      <c r="T1361" s="21" t="str">
        <f t="shared" si="190"/>
        <v>PLASTIK 16 X 35</v>
      </c>
      <c r="U1361" s="17">
        <v>1</v>
      </c>
      <c r="V1361" s="62">
        <f t="shared" si="192"/>
        <v>36</v>
      </c>
      <c r="W1361" s="20"/>
      <c r="X1361" s="20"/>
      <c r="Y1361" s="20" t="str">
        <f t="shared" si="191"/>
        <v>PCS</v>
      </c>
    </row>
    <row r="1362" spans="1:26" hidden="1">
      <c r="A1362" s="4"/>
      <c r="B1362" s="4"/>
      <c r="C1362" s="5"/>
      <c r="D1362" s="6"/>
      <c r="E1362" s="6"/>
      <c r="F1362" s="6"/>
      <c r="G1362" s="6"/>
      <c r="H1362" s="6"/>
      <c r="I1362" s="6"/>
      <c r="J1362" s="6"/>
      <c r="K1362" s="8"/>
      <c r="L1362" s="8"/>
      <c r="M1362" s="6"/>
      <c r="N1362" s="9"/>
      <c r="O1362" s="10"/>
      <c r="P1362" s="24"/>
      <c r="Q1362" s="20"/>
      <c r="R1362" s="20"/>
      <c r="S1362" s="20" t="s">
        <v>4177</v>
      </c>
      <c r="T1362" s="21" t="str">
        <f t="shared" si="190"/>
        <v>OP NON FUL AROMA EK SARI MADHU</v>
      </c>
      <c r="U1362" s="17">
        <v>1.43E-2</v>
      </c>
      <c r="V1362" s="62">
        <f t="shared" si="192"/>
        <v>0.51480000000000004</v>
      </c>
      <c r="W1362" s="20"/>
      <c r="X1362" s="20"/>
      <c r="Y1362" s="20" t="str">
        <f t="shared" si="191"/>
        <v>KG</v>
      </c>
    </row>
    <row r="1363" spans="1:26" hidden="1">
      <c r="A1363" s="4"/>
      <c r="B1363" s="4"/>
      <c r="C1363" s="5"/>
      <c r="D1363" s="6"/>
      <c r="E1363" s="6"/>
      <c r="F1363" s="6"/>
      <c r="G1363" s="6"/>
      <c r="H1363" s="6"/>
      <c r="I1363" s="6"/>
      <c r="J1363" s="6"/>
      <c r="K1363" s="8"/>
      <c r="L1363" s="8"/>
      <c r="M1363" s="6"/>
      <c r="N1363" s="9"/>
      <c r="O1363" s="10"/>
      <c r="P1363" s="24"/>
      <c r="Q1363" s="20"/>
      <c r="R1363" s="20"/>
      <c r="S1363" s="20" t="s">
        <v>616</v>
      </c>
      <c r="T1363" s="21" t="str">
        <f t="shared" si="190"/>
        <v>ONGKOS CELUP GB DEWA</v>
      </c>
      <c r="U1363" s="17">
        <v>1</v>
      </c>
      <c r="V1363" s="62">
        <f t="shared" si="192"/>
        <v>36</v>
      </c>
      <c r="W1363" s="20"/>
      <c r="X1363" s="20"/>
      <c r="Y1363" s="20" t="str">
        <f t="shared" si="191"/>
        <v>PCS</v>
      </c>
    </row>
    <row r="1364" spans="1:26" hidden="1">
      <c r="A1364" s="4"/>
      <c r="B1364" s="4"/>
      <c r="C1364" s="5"/>
      <c r="D1364" s="6"/>
      <c r="E1364" s="6"/>
      <c r="F1364" s="6"/>
      <c r="G1364" s="6"/>
      <c r="H1364" s="6"/>
      <c r="I1364" s="6"/>
      <c r="J1364" s="6"/>
      <c r="K1364" s="8"/>
      <c r="L1364" s="8"/>
      <c r="M1364" s="6"/>
      <c r="N1364" s="9"/>
      <c r="O1364" s="10"/>
      <c r="P1364" s="24"/>
      <c r="Q1364" s="20"/>
      <c r="R1364" s="20"/>
      <c r="S1364" s="20" t="s">
        <v>617</v>
      </c>
      <c r="T1364" s="21" t="str">
        <f t="shared" si="190"/>
        <v>ONGKOS KEMAS GB DEWA</v>
      </c>
      <c r="U1364" s="17">
        <v>1</v>
      </c>
      <c r="V1364" s="62">
        <f t="shared" si="192"/>
        <v>36</v>
      </c>
      <c r="W1364" s="20"/>
      <c r="X1364" s="20"/>
      <c r="Y1364" s="20" t="str">
        <f t="shared" si="191"/>
        <v>PCS</v>
      </c>
    </row>
    <row r="1365" spans="1:26" hidden="1">
      <c r="A1365" s="4"/>
      <c r="B1365" s="4"/>
      <c r="C1365" s="5"/>
      <c r="D1365" s="6"/>
      <c r="E1365" s="6"/>
      <c r="F1365" s="6"/>
      <c r="G1365" s="6"/>
      <c r="H1365" s="6"/>
      <c r="I1365" s="6"/>
      <c r="J1365" s="6"/>
      <c r="K1365" s="8"/>
      <c r="L1365" s="8"/>
      <c r="M1365" s="6"/>
      <c r="N1365" s="9"/>
      <c r="O1365" s="10"/>
      <c r="P1365" s="24"/>
      <c r="Q1365" s="20"/>
      <c r="R1365" s="20"/>
      <c r="S1365" s="20" t="s">
        <v>618</v>
      </c>
      <c r="T1365" s="21" t="str">
        <f t="shared" si="190"/>
        <v>ONGKOS TIMBANG GB DEWA</v>
      </c>
      <c r="U1365" s="17">
        <v>1</v>
      </c>
      <c r="V1365" s="62">
        <f t="shared" si="192"/>
        <v>36</v>
      </c>
      <c r="W1365" s="20"/>
      <c r="X1365" s="20"/>
      <c r="Y1365" s="20" t="str">
        <f t="shared" si="191"/>
        <v>PCS</v>
      </c>
    </row>
    <row r="1366" spans="1:26">
      <c r="A1366" s="4">
        <v>154</v>
      </c>
      <c r="B1366" s="20" t="s">
        <v>2088</v>
      </c>
      <c r="C1366" s="5" t="s">
        <v>138</v>
      </c>
      <c r="D1366" s="6">
        <v>45</v>
      </c>
      <c r="E1366" s="6">
        <f>D1366/36</f>
        <v>1.25</v>
      </c>
      <c r="F1366" s="6">
        <v>36</v>
      </c>
      <c r="G1366" s="6">
        <v>1</v>
      </c>
      <c r="H1366" s="6">
        <v>23</v>
      </c>
      <c r="I1366" s="6">
        <v>1</v>
      </c>
      <c r="J1366" s="6" t="s">
        <v>510</v>
      </c>
      <c r="K1366" s="15">
        <f>L1366</f>
        <v>36</v>
      </c>
      <c r="L1366" s="15">
        <f>N1366*Z1366</f>
        <v>36</v>
      </c>
      <c r="M1366" s="6" t="s">
        <v>510</v>
      </c>
      <c r="N1366" s="9">
        <f>VLOOKUP(B1366,tb_januari,9,FALSE)</f>
        <v>1</v>
      </c>
      <c r="O1366" s="10" t="s">
        <v>506</v>
      </c>
      <c r="P1366" s="24" t="e">
        <f>0.72*K1486:K1548</f>
        <v>#VALUE!</v>
      </c>
      <c r="Q1366" s="20" t="s">
        <v>518</v>
      </c>
      <c r="R1366" s="20" t="s">
        <v>519</v>
      </c>
      <c r="S1366" s="20" t="s">
        <v>1770</v>
      </c>
      <c r="T1366" s="21" t="str">
        <f t="shared" si="190"/>
        <v>FLAYER DEWA 108 SARI MADHU 8 x 16</v>
      </c>
      <c r="U1366" s="17">
        <v>1</v>
      </c>
      <c r="V1366" s="62">
        <f>$K$1366*U1366</f>
        <v>36</v>
      </c>
      <c r="W1366" s="20" t="s">
        <v>528</v>
      </c>
      <c r="X1366" s="20"/>
      <c r="Y1366" s="20" t="str">
        <f t="shared" si="191"/>
        <v>PCS</v>
      </c>
      <c r="Z1366" s="20">
        <v>36</v>
      </c>
    </row>
    <row r="1367" spans="1:26" hidden="1">
      <c r="A1367" s="4"/>
      <c r="B1367" s="4"/>
      <c r="C1367" s="5"/>
      <c r="D1367" s="6"/>
      <c r="E1367" s="6"/>
      <c r="F1367" s="6"/>
      <c r="G1367" s="6"/>
      <c r="H1367" s="6"/>
      <c r="I1367" s="6"/>
      <c r="J1367" s="6"/>
      <c r="K1367" s="8"/>
      <c r="L1367" s="8"/>
      <c r="M1367" s="6"/>
      <c r="N1367" s="9"/>
      <c r="O1367" s="10"/>
      <c r="P1367" s="24"/>
      <c r="Q1367" s="20"/>
      <c r="R1367" s="20"/>
      <c r="S1367" s="20" t="s">
        <v>611</v>
      </c>
      <c r="T1367" s="21" t="str">
        <f t="shared" si="190"/>
        <v xml:space="preserve">ONGKARA BULAT </v>
      </c>
      <c r="U1367" s="17">
        <v>1</v>
      </c>
      <c r="V1367" s="62">
        <f t="shared" ref="V1367:V1374" si="193">$K$1366*U1367</f>
        <v>36</v>
      </c>
      <c r="W1367" s="20"/>
      <c r="X1367" s="20"/>
      <c r="Y1367" s="20" t="str">
        <f t="shared" si="191"/>
        <v>PCS</v>
      </c>
    </row>
    <row r="1368" spans="1:26" hidden="1">
      <c r="A1368" s="4"/>
      <c r="B1368" s="4"/>
      <c r="C1368" s="5"/>
      <c r="D1368" s="6"/>
      <c r="E1368" s="6"/>
      <c r="F1368" s="6"/>
      <c r="G1368" s="6"/>
      <c r="H1368" s="6"/>
      <c r="I1368" s="6"/>
      <c r="J1368" s="6"/>
      <c r="K1368" s="8"/>
      <c r="L1368" s="8"/>
      <c r="M1368" s="6"/>
      <c r="N1368" s="9"/>
      <c r="O1368" s="10"/>
      <c r="P1368" s="24"/>
      <c r="Q1368" s="20"/>
      <c r="R1368" s="20"/>
      <c r="S1368" s="20" t="s">
        <v>1261</v>
      </c>
      <c r="T1368" s="21" t="str">
        <f t="shared" si="190"/>
        <v>DUPA 28 AP 3.8</v>
      </c>
      <c r="U1368" s="17">
        <v>0.85</v>
      </c>
      <c r="V1368" s="62">
        <f t="shared" si="193"/>
        <v>30.599999999999998</v>
      </c>
      <c r="W1368" s="20"/>
      <c r="X1368" s="20"/>
      <c r="Y1368" s="20" t="str">
        <f t="shared" si="191"/>
        <v>KG</v>
      </c>
    </row>
    <row r="1369" spans="1:26" hidden="1">
      <c r="A1369" s="4"/>
      <c r="B1369" s="4"/>
      <c r="C1369" s="5"/>
      <c r="D1369" s="6"/>
      <c r="E1369" s="6"/>
      <c r="F1369" s="6"/>
      <c r="G1369" s="6"/>
      <c r="H1369" s="6"/>
      <c r="I1369" s="6"/>
      <c r="J1369" s="6"/>
      <c r="K1369" s="8"/>
      <c r="L1369" s="8"/>
      <c r="M1369" s="6"/>
      <c r="N1369" s="9"/>
      <c r="O1369" s="10"/>
      <c r="P1369" s="24"/>
      <c r="Q1369" s="20"/>
      <c r="R1369" s="20"/>
      <c r="S1369" s="20" t="s">
        <v>613</v>
      </c>
      <c r="T1369" s="21" t="str">
        <f t="shared" si="190"/>
        <v>SABUK ONG KECIL 2,5 X 30</v>
      </c>
      <c r="U1369" s="17">
        <v>1</v>
      </c>
      <c r="V1369" s="62">
        <f t="shared" si="193"/>
        <v>36</v>
      </c>
      <c r="W1369" s="20"/>
      <c r="X1369" s="20"/>
      <c r="Y1369" s="20" t="str">
        <f t="shared" si="191"/>
        <v>PCS</v>
      </c>
    </row>
    <row r="1370" spans="1:26" hidden="1">
      <c r="A1370" s="4"/>
      <c r="B1370" s="4"/>
      <c r="C1370" s="5"/>
      <c r="D1370" s="6"/>
      <c r="E1370" s="6"/>
      <c r="F1370" s="6"/>
      <c r="G1370" s="6"/>
      <c r="H1370" s="6"/>
      <c r="I1370" s="6"/>
      <c r="J1370" s="6"/>
      <c r="K1370" s="8"/>
      <c r="L1370" s="8"/>
      <c r="M1370" s="6"/>
      <c r="N1370" s="9"/>
      <c r="O1370" s="10"/>
      <c r="P1370" s="24"/>
      <c r="Q1370" s="20"/>
      <c r="R1370" s="20"/>
      <c r="S1370" s="20" t="s">
        <v>614</v>
      </c>
      <c r="T1370" s="21" t="str">
        <f t="shared" si="190"/>
        <v>PLASTIK 16 X 35</v>
      </c>
      <c r="U1370" s="17">
        <v>1</v>
      </c>
      <c r="V1370" s="62">
        <f t="shared" si="193"/>
        <v>36</v>
      </c>
      <c r="W1370" s="20"/>
      <c r="X1370" s="20"/>
      <c r="Y1370" s="20" t="str">
        <f t="shared" si="191"/>
        <v>PCS</v>
      </c>
    </row>
    <row r="1371" spans="1:26" hidden="1">
      <c r="A1371" s="4"/>
      <c r="B1371" s="4"/>
      <c r="C1371" s="5"/>
      <c r="D1371" s="6"/>
      <c r="E1371" s="6"/>
      <c r="F1371" s="6"/>
      <c r="G1371" s="6"/>
      <c r="H1371" s="6"/>
      <c r="I1371" s="6"/>
      <c r="J1371" s="6"/>
      <c r="K1371" s="8"/>
      <c r="L1371" s="8"/>
      <c r="M1371" s="6"/>
      <c r="N1371" s="9"/>
      <c r="O1371" s="10"/>
      <c r="P1371" s="24"/>
      <c r="Q1371" s="20"/>
      <c r="R1371" s="20"/>
      <c r="S1371" s="20" t="s">
        <v>4177</v>
      </c>
      <c r="T1371" s="21" t="str">
        <f t="shared" si="190"/>
        <v>OP NON FUL AROMA EK SARI MADHU</v>
      </c>
      <c r="U1371" s="17">
        <v>1.43E-2</v>
      </c>
      <c r="V1371" s="62">
        <f t="shared" si="193"/>
        <v>0.51480000000000004</v>
      </c>
      <c r="W1371" s="20"/>
      <c r="X1371" s="20"/>
      <c r="Y1371" s="20" t="str">
        <f t="shared" si="191"/>
        <v>KG</v>
      </c>
    </row>
    <row r="1372" spans="1:26" hidden="1">
      <c r="A1372" s="4"/>
      <c r="B1372" s="4"/>
      <c r="C1372" s="5"/>
      <c r="D1372" s="6"/>
      <c r="E1372" s="6"/>
      <c r="F1372" s="6"/>
      <c r="G1372" s="6"/>
      <c r="H1372" s="6"/>
      <c r="I1372" s="6"/>
      <c r="J1372" s="6"/>
      <c r="K1372" s="8"/>
      <c r="L1372" s="8"/>
      <c r="M1372" s="6"/>
      <c r="N1372" s="9"/>
      <c r="O1372" s="10"/>
      <c r="P1372" s="24"/>
      <c r="Q1372" s="20"/>
      <c r="R1372" s="20"/>
      <c r="S1372" s="20" t="s">
        <v>616</v>
      </c>
      <c r="T1372" s="21" t="str">
        <f t="shared" si="190"/>
        <v>ONGKOS CELUP GB DEWA</v>
      </c>
      <c r="U1372" s="17">
        <v>1</v>
      </c>
      <c r="V1372" s="62">
        <f t="shared" si="193"/>
        <v>36</v>
      </c>
      <c r="W1372" s="20"/>
      <c r="X1372" s="20"/>
      <c r="Y1372" s="20" t="str">
        <f t="shared" si="191"/>
        <v>PCS</v>
      </c>
    </row>
    <row r="1373" spans="1:26" hidden="1">
      <c r="A1373" s="4"/>
      <c r="B1373" s="4"/>
      <c r="C1373" s="5"/>
      <c r="D1373" s="6"/>
      <c r="E1373" s="6"/>
      <c r="F1373" s="6"/>
      <c r="G1373" s="6"/>
      <c r="H1373" s="6"/>
      <c r="I1373" s="6"/>
      <c r="J1373" s="6"/>
      <c r="K1373" s="8"/>
      <c r="L1373" s="8"/>
      <c r="M1373" s="6"/>
      <c r="N1373" s="9"/>
      <c r="O1373" s="10"/>
      <c r="P1373" s="24"/>
      <c r="Q1373" s="20"/>
      <c r="R1373" s="20"/>
      <c r="S1373" s="20" t="s">
        <v>617</v>
      </c>
      <c r="T1373" s="21" t="str">
        <f t="shared" si="190"/>
        <v>ONGKOS KEMAS GB DEWA</v>
      </c>
      <c r="U1373" s="17">
        <v>1</v>
      </c>
      <c r="V1373" s="62">
        <f t="shared" si="193"/>
        <v>36</v>
      </c>
      <c r="W1373" s="20"/>
      <c r="X1373" s="20"/>
      <c r="Y1373" s="20" t="str">
        <f t="shared" si="191"/>
        <v>PCS</v>
      </c>
    </row>
    <row r="1374" spans="1:26" hidden="1">
      <c r="A1374" s="4"/>
      <c r="B1374" s="4"/>
      <c r="C1374" s="5"/>
      <c r="D1374" s="6"/>
      <c r="E1374" s="6"/>
      <c r="F1374" s="6"/>
      <c r="G1374" s="6"/>
      <c r="H1374" s="6"/>
      <c r="I1374" s="6"/>
      <c r="J1374" s="6"/>
      <c r="K1374" s="8"/>
      <c r="L1374" s="8"/>
      <c r="M1374" s="6"/>
      <c r="N1374" s="9"/>
      <c r="O1374" s="10"/>
      <c r="P1374" s="24"/>
      <c r="Q1374" s="20"/>
      <c r="R1374" s="20"/>
      <c r="S1374" s="20" t="s">
        <v>618</v>
      </c>
      <c r="T1374" s="21" t="str">
        <f t="shared" si="190"/>
        <v>ONGKOS TIMBANG GB DEWA</v>
      </c>
      <c r="U1374" s="17">
        <v>1</v>
      </c>
      <c r="V1374" s="62">
        <f t="shared" si="193"/>
        <v>36</v>
      </c>
      <c r="W1374" s="20"/>
      <c r="X1374" s="20"/>
      <c r="Y1374" s="20" t="str">
        <f t="shared" si="191"/>
        <v>PCS</v>
      </c>
    </row>
    <row r="1375" spans="1:26">
      <c r="A1375" s="4">
        <v>155</v>
      </c>
      <c r="B1375" s="20" t="s">
        <v>2089</v>
      </c>
      <c r="C1375" s="5" t="s">
        <v>487</v>
      </c>
      <c r="D1375" s="6"/>
      <c r="E1375" s="6">
        <f>D1375/36</f>
        <v>0</v>
      </c>
      <c r="F1375" s="6"/>
      <c r="G1375" s="6"/>
      <c r="H1375" s="6">
        <v>75</v>
      </c>
      <c r="I1375" s="6">
        <v>1</v>
      </c>
      <c r="J1375" s="6" t="s">
        <v>510</v>
      </c>
      <c r="K1375" s="15">
        <f>L1375</f>
        <v>108</v>
      </c>
      <c r="L1375" s="15">
        <f>N1375*Z1375</f>
        <v>108</v>
      </c>
      <c r="M1375" s="6" t="s">
        <v>510</v>
      </c>
      <c r="N1375" s="9">
        <f>VLOOKUP(B1375,tb_januari,9,FALSE)</f>
        <v>3</v>
      </c>
      <c r="O1375" s="10" t="s">
        <v>506</v>
      </c>
      <c r="P1375" s="24" t="e">
        <f>0.72*K1497:K1557</f>
        <v>#VALUE!</v>
      </c>
      <c r="Q1375" s="20" t="s">
        <v>518</v>
      </c>
      <c r="R1375" s="20" t="s">
        <v>519</v>
      </c>
      <c r="S1375" s="20" t="s">
        <v>1292</v>
      </c>
      <c r="T1375" s="21" t="str">
        <f t="shared" si="190"/>
        <v>DUPA 28 AP UNGU 3.5</v>
      </c>
      <c r="U1375" s="17">
        <v>0.85</v>
      </c>
      <c r="V1375" s="62">
        <f>$K$1375*U1375</f>
        <v>91.8</v>
      </c>
      <c r="W1375" s="20" t="s">
        <v>542</v>
      </c>
      <c r="X1375" s="20"/>
      <c r="Y1375" s="20" t="str">
        <f t="shared" si="191"/>
        <v>KG</v>
      </c>
      <c r="Z1375" s="20">
        <v>36</v>
      </c>
    </row>
    <row r="1376" spans="1:26" hidden="1">
      <c r="A1376" s="4"/>
      <c r="B1376" s="4"/>
      <c r="C1376" s="5"/>
      <c r="D1376" s="6"/>
      <c r="E1376" s="6"/>
      <c r="F1376" s="6"/>
      <c r="G1376" s="6"/>
      <c r="H1376" s="6"/>
      <c r="I1376" s="6"/>
      <c r="J1376" s="6"/>
      <c r="K1376" s="8"/>
      <c r="L1376" s="8"/>
      <c r="M1376" s="6"/>
      <c r="N1376" s="9"/>
      <c r="O1376" s="10"/>
      <c r="P1376" s="24"/>
      <c r="Q1376" s="20"/>
      <c r="R1376" s="20"/>
      <c r="S1376" s="20" t="s">
        <v>4177</v>
      </c>
      <c r="T1376" s="21" t="str">
        <f t="shared" si="190"/>
        <v>OP NON FUL AROMA EK SARI MADHU</v>
      </c>
      <c r="U1376" s="17">
        <v>1.43E-2</v>
      </c>
      <c r="V1376" s="62">
        <f t="shared" ref="V1376:V1380" si="194">$K$1375*U1376</f>
        <v>1.5444</v>
      </c>
      <c r="W1376" s="20"/>
      <c r="X1376" s="20"/>
      <c r="Y1376" s="20" t="str">
        <f t="shared" si="191"/>
        <v>KG</v>
      </c>
    </row>
    <row r="1377" spans="1:26" hidden="1">
      <c r="A1377" s="4"/>
      <c r="B1377" s="4"/>
      <c r="C1377" s="5"/>
      <c r="D1377" s="6"/>
      <c r="E1377" s="6"/>
      <c r="F1377" s="6"/>
      <c r="G1377" s="6"/>
      <c r="H1377" s="6"/>
      <c r="I1377" s="6"/>
      <c r="J1377" s="6"/>
      <c r="K1377" s="8"/>
      <c r="L1377" s="8"/>
      <c r="M1377" s="6"/>
      <c r="N1377" s="9"/>
      <c r="O1377" s="10"/>
      <c r="P1377" s="24"/>
      <c r="Q1377" s="20"/>
      <c r="R1377" s="20"/>
      <c r="S1377" s="20" t="s">
        <v>1770</v>
      </c>
      <c r="T1377" s="21" t="str">
        <f t="shared" si="190"/>
        <v>FLAYER DEWA 108 SARI MADHU 8 x 16</v>
      </c>
      <c r="U1377" s="17">
        <v>1</v>
      </c>
      <c r="V1377" s="62">
        <f t="shared" si="194"/>
        <v>108</v>
      </c>
      <c r="W1377" s="20"/>
      <c r="X1377" s="20"/>
      <c r="Y1377" s="20" t="str">
        <f t="shared" si="191"/>
        <v>PCS</v>
      </c>
    </row>
    <row r="1378" spans="1:26" hidden="1">
      <c r="A1378" s="4"/>
      <c r="B1378" s="4"/>
      <c r="C1378" s="5"/>
      <c r="D1378" s="6"/>
      <c r="E1378" s="6"/>
      <c r="F1378" s="6"/>
      <c r="G1378" s="6"/>
      <c r="H1378" s="6"/>
      <c r="I1378" s="6"/>
      <c r="J1378" s="6"/>
      <c r="K1378" s="8"/>
      <c r="L1378" s="8"/>
      <c r="M1378" s="6"/>
      <c r="N1378" s="9"/>
      <c r="O1378" s="10"/>
      <c r="P1378" s="24"/>
      <c r="Q1378" s="20"/>
      <c r="R1378" s="20"/>
      <c r="S1378" s="20" t="s">
        <v>613</v>
      </c>
      <c r="T1378" s="21" t="str">
        <f t="shared" si="190"/>
        <v>SABUK ONG KECIL 2,5 X 30</v>
      </c>
      <c r="U1378" s="17">
        <v>1</v>
      </c>
      <c r="V1378" s="62">
        <f t="shared" si="194"/>
        <v>108</v>
      </c>
      <c r="W1378" s="20"/>
      <c r="X1378" s="20"/>
      <c r="Y1378" s="20" t="str">
        <f t="shared" si="191"/>
        <v>PCS</v>
      </c>
    </row>
    <row r="1379" spans="1:26" hidden="1">
      <c r="A1379" s="4"/>
      <c r="B1379" s="4"/>
      <c r="C1379" s="5"/>
      <c r="D1379" s="6"/>
      <c r="E1379" s="6"/>
      <c r="F1379" s="6"/>
      <c r="G1379" s="6"/>
      <c r="H1379" s="6"/>
      <c r="I1379" s="6"/>
      <c r="J1379" s="6"/>
      <c r="K1379" s="8"/>
      <c r="L1379" s="8"/>
      <c r="M1379" s="6"/>
      <c r="N1379" s="9"/>
      <c r="O1379" s="10"/>
      <c r="P1379" s="24"/>
      <c r="Q1379" s="20"/>
      <c r="R1379" s="20"/>
      <c r="S1379" s="20" t="s">
        <v>614</v>
      </c>
      <c r="T1379" s="21" t="str">
        <f t="shared" si="190"/>
        <v>PLASTIK 16 X 35</v>
      </c>
      <c r="U1379" s="17">
        <v>1</v>
      </c>
      <c r="V1379" s="62">
        <f t="shared" si="194"/>
        <v>108</v>
      </c>
      <c r="W1379" s="20"/>
      <c r="X1379" s="20"/>
      <c r="Y1379" s="20" t="str">
        <f t="shared" si="191"/>
        <v>PCS</v>
      </c>
    </row>
    <row r="1380" spans="1:26" hidden="1">
      <c r="A1380" s="4"/>
      <c r="B1380" s="4"/>
      <c r="C1380" s="5"/>
      <c r="D1380" s="6"/>
      <c r="E1380" s="6"/>
      <c r="F1380" s="6"/>
      <c r="G1380" s="6"/>
      <c r="H1380" s="6"/>
      <c r="I1380" s="6"/>
      <c r="J1380" s="6"/>
      <c r="K1380" s="8"/>
      <c r="L1380" s="8"/>
      <c r="M1380" s="6"/>
      <c r="N1380" s="9"/>
      <c r="O1380" s="10"/>
      <c r="P1380" s="24"/>
      <c r="Q1380" s="20"/>
      <c r="R1380" s="20"/>
      <c r="S1380" s="20" t="s">
        <v>611</v>
      </c>
      <c r="T1380" s="21" t="str">
        <f t="shared" si="190"/>
        <v xml:space="preserve">ONGKARA BULAT </v>
      </c>
      <c r="U1380" s="17">
        <v>1</v>
      </c>
      <c r="V1380" s="62">
        <f t="shared" si="194"/>
        <v>108</v>
      </c>
      <c r="W1380" s="20"/>
      <c r="X1380" s="20"/>
      <c r="Y1380" s="20" t="str">
        <f t="shared" si="191"/>
        <v>PCS</v>
      </c>
    </row>
    <row r="1381" spans="1:26">
      <c r="A1381" s="4">
        <v>156</v>
      </c>
      <c r="B1381" s="20" t="s">
        <v>2096</v>
      </c>
      <c r="C1381" s="5" t="s">
        <v>139</v>
      </c>
      <c r="D1381" s="6">
        <v>36</v>
      </c>
      <c r="E1381" s="6">
        <f>D1381/36</f>
        <v>1</v>
      </c>
      <c r="F1381" s="6">
        <v>80</v>
      </c>
      <c r="G1381" s="6">
        <v>1</v>
      </c>
      <c r="H1381" s="6">
        <v>36</v>
      </c>
      <c r="I1381" s="6">
        <v>1</v>
      </c>
      <c r="J1381" s="6" t="s">
        <v>510</v>
      </c>
      <c r="K1381" s="15">
        <f>L1381</f>
        <v>0</v>
      </c>
      <c r="L1381" s="15">
        <f>N1381*Z1381</f>
        <v>0</v>
      </c>
      <c r="M1381" s="6" t="s">
        <v>510</v>
      </c>
      <c r="N1381" s="9">
        <f>VLOOKUP(B1381,tb_januari,9,FALSE)</f>
        <v>0</v>
      </c>
      <c r="O1381" s="10" t="s">
        <v>506</v>
      </c>
      <c r="P1381" s="24" t="e">
        <f>0.72*K1508:K1566</f>
        <v>#VALUE!</v>
      </c>
      <c r="Q1381" s="20" t="s">
        <v>518</v>
      </c>
      <c r="R1381" s="20" t="s">
        <v>519</v>
      </c>
      <c r="S1381" s="20" t="s">
        <v>1778</v>
      </c>
      <c r="T1381" s="21" t="str">
        <f t="shared" si="190"/>
        <v>FLAYER DEWA 108 TULIP 8 x 16</v>
      </c>
      <c r="U1381" s="17">
        <v>1</v>
      </c>
      <c r="V1381" s="62">
        <f>$K$1381*U1381</f>
        <v>0</v>
      </c>
      <c r="W1381" s="20" t="s">
        <v>534</v>
      </c>
      <c r="X1381" s="20"/>
      <c r="Y1381" s="20" t="str">
        <f t="shared" si="191"/>
        <v>PCS</v>
      </c>
      <c r="Z1381" s="20">
        <v>36</v>
      </c>
    </row>
    <row r="1382" spans="1:26" hidden="1">
      <c r="A1382" s="4"/>
      <c r="B1382" s="4"/>
      <c r="C1382" s="5"/>
      <c r="D1382" s="6"/>
      <c r="E1382" s="6"/>
      <c r="F1382" s="6"/>
      <c r="G1382" s="6"/>
      <c r="H1382" s="6"/>
      <c r="I1382" s="6"/>
      <c r="J1382" s="6"/>
      <c r="K1382" s="8"/>
      <c r="L1382" s="8"/>
      <c r="M1382" s="6"/>
      <c r="N1382" s="9"/>
      <c r="O1382" s="10"/>
      <c r="P1382" s="24"/>
      <c r="Q1382" s="20"/>
      <c r="R1382" s="20"/>
      <c r="S1382" s="20" t="s">
        <v>611</v>
      </c>
      <c r="T1382" s="21" t="str">
        <f t="shared" si="190"/>
        <v xml:space="preserve">ONGKARA BULAT </v>
      </c>
      <c r="U1382" s="17">
        <v>1</v>
      </c>
      <c r="V1382" s="62">
        <f t="shared" ref="V1382:V1389" si="195">$K$1381*U1382</f>
        <v>0</v>
      </c>
      <c r="W1382" s="20"/>
      <c r="X1382" s="20"/>
      <c r="Y1382" s="20" t="str">
        <f t="shared" si="191"/>
        <v>PCS</v>
      </c>
    </row>
    <row r="1383" spans="1:26" hidden="1">
      <c r="A1383" s="4"/>
      <c r="B1383" s="4"/>
      <c r="C1383" s="5"/>
      <c r="D1383" s="6"/>
      <c r="E1383" s="6"/>
      <c r="F1383" s="6"/>
      <c r="G1383" s="6"/>
      <c r="H1383" s="6"/>
      <c r="I1383" s="6"/>
      <c r="J1383" s="6"/>
      <c r="K1383" s="8"/>
      <c r="L1383" s="8"/>
      <c r="M1383" s="6"/>
      <c r="N1383" s="9"/>
      <c r="O1383" s="10"/>
      <c r="P1383" s="24"/>
      <c r="Q1383" s="20"/>
      <c r="R1383" s="20"/>
      <c r="S1383" s="20" t="s">
        <v>612</v>
      </c>
      <c r="T1383" s="21" t="str">
        <f t="shared" si="190"/>
        <v>DUPA 28 AP HITAM 3.5</v>
      </c>
      <c r="U1383" s="17">
        <v>0.85</v>
      </c>
      <c r="V1383" s="62">
        <f t="shared" si="195"/>
        <v>0</v>
      </c>
      <c r="W1383" s="20"/>
      <c r="X1383" s="20"/>
      <c r="Y1383" s="20" t="str">
        <f t="shared" si="191"/>
        <v>KG</v>
      </c>
    </row>
    <row r="1384" spans="1:26" hidden="1">
      <c r="A1384" s="4"/>
      <c r="B1384" s="4"/>
      <c r="C1384" s="5"/>
      <c r="D1384" s="6"/>
      <c r="E1384" s="6"/>
      <c r="F1384" s="6"/>
      <c r="G1384" s="6"/>
      <c r="H1384" s="6"/>
      <c r="I1384" s="6"/>
      <c r="J1384" s="6"/>
      <c r="K1384" s="8"/>
      <c r="L1384" s="8"/>
      <c r="M1384" s="6"/>
      <c r="N1384" s="9"/>
      <c r="O1384" s="10"/>
      <c r="P1384" s="24"/>
      <c r="Q1384" s="20"/>
      <c r="R1384" s="20"/>
      <c r="S1384" s="20" t="s">
        <v>613</v>
      </c>
      <c r="T1384" s="21" t="str">
        <f t="shared" si="190"/>
        <v>SABUK ONG KECIL 2,5 X 30</v>
      </c>
      <c r="U1384" s="17">
        <v>1</v>
      </c>
      <c r="V1384" s="62">
        <f t="shared" si="195"/>
        <v>0</v>
      </c>
      <c r="W1384" s="20"/>
      <c r="X1384" s="20"/>
      <c r="Y1384" s="20" t="str">
        <f t="shared" si="191"/>
        <v>PCS</v>
      </c>
    </row>
    <row r="1385" spans="1:26" hidden="1">
      <c r="A1385" s="4"/>
      <c r="B1385" s="4"/>
      <c r="C1385" s="5"/>
      <c r="D1385" s="6"/>
      <c r="E1385" s="6"/>
      <c r="F1385" s="6"/>
      <c r="G1385" s="6"/>
      <c r="H1385" s="6"/>
      <c r="I1385" s="6"/>
      <c r="J1385" s="6"/>
      <c r="K1385" s="8"/>
      <c r="L1385" s="8"/>
      <c r="M1385" s="6"/>
      <c r="N1385" s="9"/>
      <c r="O1385" s="10"/>
      <c r="P1385" s="24"/>
      <c r="Q1385" s="20"/>
      <c r="R1385" s="20"/>
      <c r="S1385" s="20" t="s">
        <v>614</v>
      </c>
      <c r="T1385" s="21" t="str">
        <f t="shared" si="190"/>
        <v>PLASTIK 16 X 35</v>
      </c>
      <c r="U1385" s="17">
        <v>1</v>
      </c>
      <c r="V1385" s="62">
        <f t="shared" si="195"/>
        <v>0</v>
      </c>
      <c r="W1385" s="20"/>
      <c r="X1385" s="20"/>
      <c r="Y1385" s="20" t="str">
        <f t="shared" si="191"/>
        <v>PCS</v>
      </c>
    </row>
    <row r="1386" spans="1:26" hidden="1">
      <c r="A1386" s="4"/>
      <c r="B1386" s="4"/>
      <c r="C1386" s="5"/>
      <c r="D1386" s="6"/>
      <c r="E1386" s="6"/>
      <c r="F1386" s="6"/>
      <c r="G1386" s="6"/>
      <c r="H1386" s="6"/>
      <c r="I1386" s="6"/>
      <c r="J1386" s="6"/>
      <c r="K1386" s="8"/>
      <c r="L1386" s="8"/>
      <c r="M1386" s="6"/>
      <c r="N1386" s="9"/>
      <c r="O1386" s="10"/>
      <c r="P1386" s="24"/>
      <c r="Q1386" s="20"/>
      <c r="R1386" s="20"/>
      <c r="S1386" s="20" t="s">
        <v>4185</v>
      </c>
      <c r="T1386" s="21" t="str">
        <f t="shared" si="190"/>
        <v>OP NON FUL AROMA EK TULIP</v>
      </c>
      <c r="U1386" s="17">
        <v>1.43E-2</v>
      </c>
      <c r="V1386" s="62">
        <f t="shared" si="195"/>
        <v>0</v>
      </c>
      <c r="W1386" s="20"/>
      <c r="X1386" s="20"/>
      <c r="Y1386" s="20" t="str">
        <f t="shared" si="191"/>
        <v>KG</v>
      </c>
    </row>
    <row r="1387" spans="1:26" hidden="1">
      <c r="A1387" s="4"/>
      <c r="B1387" s="4"/>
      <c r="C1387" s="5"/>
      <c r="D1387" s="6"/>
      <c r="E1387" s="6"/>
      <c r="F1387" s="6"/>
      <c r="G1387" s="6"/>
      <c r="H1387" s="6"/>
      <c r="I1387" s="6"/>
      <c r="J1387" s="6"/>
      <c r="K1387" s="8"/>
      <c r="L1387" s="8"/>
      <c r="M1387" s="6"/>
      <c r="N1387" s="9"/>
      <c r="O1387" s="10"/>
      <c r="P1387" s="24"/>
      <c r="Q1387" s="20"/>
      <c r="R1387" s="20"/>
      <c r="S1387" s="20" t="s">
        <v>616</v>
      </c>
      <c r="T1387" s="21" t="str">
        <f t="shared" si="190"/>
        <v>ONGKOS CELUP GB DEWA</v>
      </c>
      <c r="U1387" s="17">
        <v>1</v>
      </c>
      <c r="V1387" s="62">
        <f t="shared" si="195"/>
        <v>0</v>
      </c>
      <c r="W1387" s="20"/>
      <c r="X1387" s="20"/>
      <c r="Y1387" s="20" t="str">
        <f t="shared" si="191"/>
        <v>PCS</v>
      </c>
    </row>
    <row r="1388" spans="1:26" hidden="1">
      <c r="A1388" s="4"/>
      <c r="B1388" s="4"/>
      <c r="C1388" s="5"/>
      <c r="D1388" s="6"/>
      <c r="E1388" s="6"/>
      <c r="F1388" s="6"/>
      <c r="G1388" s="6"/>
      <c r="H1388" s="6"/>
      <c r="I1388" s="6"/>
      <c r="J1388" s="6"/>
      <c r="K1388" s="8"/>
      <c r="L1388" s="8"/>
      <c r="M1388" s="6"/>
      <c r="N1388" s="9"/>
      <c r="O1388" s="10"/>
      <c r="P1388" s="24"/>
      <c r="Q1388" s="20"/>
      <c r="R1388" s="20"/>
      <c r="S1388" s="20" t="s">
        <v>617</v>
      </c>
      <c r="T1388" s="21" t="str">
        <f t="shared" si="190"/>
        <v>ONGKOS KEMAS GB DEWA</v>
      </c>
      <c r="U1388" s="17">
        <v>1</v>
      </c>
      <c r="V1388" s="62">
        <f t="shared" si="195"/>
        <v>0</v>
      </c>
      <c r="W1388" s="20"/>
      <c r="X1388" s="20"/>
      <c r="Y1388" s="20" t="str">
        <f t="shared" si="191"/>
        <v>PCS</v>
      </c>
    </row>
    <row r="1389" spans="1:26" hidden="1">
      <c r="A1389" s="4"/>
      <c r="B1389" s="4"/>
      <c r="C1389" s="5"/>
      <c r="D1389" s="6"/>
      <c r="E1389" s="6"/>
      <c r="F1389" s="6"/>
      <c r="G1389" s="6"/>
      <c r="H1389" s="6"/>
      <c r="I1389" s="6"/>
      <c r="J1389" s="6"/>
      <c r="K1389" s="8"/>
      <c r="L1389" s="8"/>
      <c r="M1389" s="6"/>
      <c r="N1389" s="9"/>
      <c r="O1389" s="10"/>
      <c r="P1389" s="24"/>
      <c r="Q1389" s="20"/>
      <c r="R1389" s="20"/>
      <c r="S1389" s="20" t="s">
        <v>618</v>
      </c>
      <c r="T1389" s="21" t="str">
        <f t="shared" si="190"/>
        <v>ONGKOS TIMBANG GB DEWA</v>
      </c>
      <c r="U1389" s="17">
        <v>1</v>
      </c>
      <c r="V1389" s="62">
        <f t="shared" si="195"/>
        <v>0</v>
      </c>
      <c r="W1389" s="20"/>
      <c r="X1389" s="20"/>
      <c r="Y1389" s="20" t="str">
        <f t="shared" si="191"/>
        <v>PCS</v>
      </c>
    </row>
    <row r="1390" spans="1:26">
      <c r="A1390" s="4">
        <v>157</v>
      </c>
      <c r="B1390" s="20" t="s">
        <v>2101</v>
      </c>
      <c r="C1390" s="5" t="s">
        <v>140</v>
      </c>
      <c r="D1390" s="6">
        <v>54</v>
      </c>
      <c r="E1390" s="6">
        <f>D1390/36</f>
        <v>1.5</v>
      </c>
      <c r="F1390" s="6">
        <v>6</v>
      </c>
      <c r="G1390" s="6">
        <v>1</v>
      </c>
      <c r="H1390" s="6"/>
      <c r="I1390" s="6"/>
      <c r="J1390" s="6" t="s">
        <v>510</v>
      </c>
      <c r="K1390" s="15">
        <f>L1390</f>
        <v>180</v>
      </c>
      <c r="L1390" s="15">
        <f>N1390*Z1390</f>
        <v>180</v>
      </c>
      <c r="M1390" s="6" t="s">
        <v>510</v>
      </c>
      <c r="N1390" s="9">
        <f>VLOOKUP(B1390,tb_januari,9,FALSE)</f>
        <v>5</v>
      </c>
      <c r="O1390" s="10" t="s">
        <v>506</v>
      </c>
      <c r="P1390" s="24" t="e">
        <f>0.72*K1519:K1575</f>
        <v>#VALUE!</v>
      </c>
      <c r="Q1390" s="20" t="s">
        <v>518</v>
      </c>
      <c r="R1390" s="20" t="s">
        <v>519</v>
      </c>
      <c r="S1390" s="20" t="s">
        <v>1730</v>
      </c>
      <c r="T1390" s="21" t="str">
        <f t="shared" si="190"/>
        <v>FLAYER DEWA 108 CEMPAKA 8 x 21</v>
      </c>
      <c r="U1390" s="17">
        <v>1</v>
      </c>
      <c r="V1390" s="62">
        <f>$K$1390*U1390</f>
        <v>180</v>
      </c>
      <c r="W1390" s="20" t="s">
        <v>535</v>
      </c>
      <c r="X1390" s="20"/>
      <c r="Y1390" s="20" t="str">
        <f t="shared" si="191"/>
        <v>PCS</v>
      </c>
      <c r="Z1390" s="20">
        <v>36</v>
      </c>
    </row>
    <row r="1391" spans="1:26" hidden="1">
      <c r="A1391" s="4"/>
      <c r="B1391" s="4"/>
      <c r="C1391" s="5"/>
      <c r="D1391" s="6"/>
      <c r="E1391" s="6"/>
      <c r="F1391" s="6"/>
      <c r="G1391" s="6"/>
      <c r="H1391" s="6"/>
      <c r="I1391" s="6"/>
      <c r="J1391" s="6"/>
      <c r="K1391" s="8"/>
      <c r="L1391" s="8"/>
      <c r="M1391" s="6"/>
      <c r="N1391" s="9"/>
      <c r="O1391" s="10"/>
      <c r="P1391" s="24"/>
      <c r="Q1391" s="20"/>
      <c r="R1391" s="20"/>
      <c r="S1391" s="20" t="s">
        <v>611</v>
      </c>
      <c r="T1391" s="21" t="str">
        <f t="shared" si="190"/>
        <v xml:space="preserve">ONGKARA BULAT </v>
      </c>
      <c r="U1391" s="17">
        <v>1</v>
      </c>
      <c r="V1391" s="62">
        <f t="shared" ref="V1391:V1398" si="196">$K$1390*U1391</f>
        <v>180</v>
      </c>
      <c r="W1391" s="20"/>
      <c r="X1391" s="20"/>
      <c r="Y1391" s="20" t="str">
        <f t="shared" si="191"/>
        <v>PCS</v>
      </c>
    </row>
    <row r="1392" spans="1:26" hidden="1">
      <c r="A1392" s="4"/>
      <c r="B1392" s="4"/>
      <c r="C1392" s="5"/>
      <c r="D1392" s="6"/>
      <c r="E1392" s="6"/>
      <c r="F1392" s="6"/>
      <c r="G1392" s="6"/>
      <c r="H1392" s="6"/>
      <c r="I1392" s="6"/>
      <c r="J1392" s="6"/>
      <c r="K1392" s="8"/>
      <c r="L1392" s="8"/>
      <c r="M1392" s="6"/>
      <c r="N1392" s="9"/>
      <c r="O1392" s="10"/>
      <c r="P1392" s="24"/>
      <c r="Q1392" s="20"/>
      <c r="R1392" s="20"/>
      <c r="S1392" s="20" t="s">
        <v>1393</v>
      </c>
      <c r="T1392" s="21" t="str">
        <f t="shared" si="190"/>
        <v>DUPA 32 AP HIJAU 3.5</v>
      </c>
      <c r="U1392" s="17">
        <v>0.85</v>
      </c>
      <c r="V1392" s="62">
        <f t="shared" si="196"/>
        <v>153</v>
      </c>
      <c r="W1392" s="20"/>
      <c r="X1392" s="20"/>
      <c r="Y1392" s="20" t="str">
        <f t="shared" si="191"/>
        <v>KG</v>
      </c>
    </row>
    <row r="1393" spans="1:26" hidden="1">
      <c r="A1393" s="4"/>
      <c r="B1393" s="4"/>
      <c r="C1393" s="5"/>
      <c r="D1393" s="6"/>
      <c r="E1393" s="6"/>
      <c r="F1393" s="6"/>
      <c r="G1393" s="6"/>
      <c r="H1393" s="6"/>
      <c r="I1393" s="6"/>
      <c r="J1393" s="6"/>
      <c r="K1393" s="8"/>
      <c r="L1393" s="8"/>
      <c r="M1393" s="6"/>
      <c r="N1393" s="9"/>
      <c r="O1393" s="10"/>
      <c r="P1393" s="24"/>
      <c r="Q1393" s="20"/>
      <c r="R1393" s="20"/>
      <c r="S1393" s="20" t="s">
        <v>613</v>
      </c>
      <c r="T1393" s="21" t="str">
        <f t="shared" si="190"/>
        <v>SABUK ONG KECIL 2,5 X 30</v>
      </c>
      <c r="U1393" s="17">
        <v>1</v>
      </c>
      <c r="V1393" s="62">
        <f t="shared" si="196"/>
        <v>180</v>
      </c>
      <c r="W1393" s="20"/>
      <c r="X1393" s="20"/>
      <c r="Y1393" s="20" t="str">
        <f t="shared" si="191"/>
        <v>PCS</v>
      </c>
    </row>
    <row r="1394" spans="1:26" hidden="1">
      <c r="A1394" s="4"/>
      <c r="B1394" s="4"/>
      <c r="C1394" s="5"/>
      <c r="D1394" s="6"/>
      <c r="E1394" s="6"/>
      <c r="F1394" s="6"/>
      <c r="G1394" s="6"/>
      <c r="H1394" s="6"/>
      <c r="I1394" s="6"/>
      <c r="J1394" s="6"/>
      <c r="K1394" s="8"/>
      <c r="L1394" s="8"/>
      <c r="M1394" s="6"/>
      <c r="N1394" s="9"/>
      <c r="O1394" s="10"/>
      <c r="P1394" s="24"/>
      <c r="Q1394" s="20"/>
      <c r="R1394" s="20"/>
      <c r="S1394" s="20" t="s">
        <v>4374</v>
      </c>
      <c r="T1394" s="21" t="str">
        <f t="shared" si="190"/>
        <v>PLASTIK 16 X 45</v>
      </c>
      <c r="U1394" s="17">
        <v>1</v>
      </c>
      <c r="V1394" s="62">
        <f t="shared" si="196"/>
        <v>180</v>
      </c>
      <c r="W1394" s="20"/>
      <c r="X1394" s="20"/>
      <c r="Y1394" s="20" t="str">
        <f t="shared" si="191"/>
        <v>PCS</v>
      </c>
    </row>
    <row r="1395" spans="1:26" hidden="1">
      <c r="A1395" s="4"/>
      <c r="B1395" s="4"/>
      <c r="C1395" s="5"/>
      <c r="D1395" s="6"/>
      <c r="E1395" s="6"/>
      <c r="F1395" s="6"/>
      <c r="G1395" s="6"/>
      <c r="H1395" s="6"/>
      <c r="I1395" s="6"/>
      <c r="J1395" s="6"/>
      <c r="K1395" s="8"/>
      <c r="L1395" s="8"/>
      <c r="M1395" s="6"/>
      <c r="N1395" s="9"/>
      <c r="O1395" s="10"/>
      <c r="P1395" s="24"/>
      <c r="Q1395" s="20"/>
      <c r="R1395" s="20"/>
      <c r="S1395" s="20" t="s">
        <v>4158</v>
      </c>
      <c r="T1395" s="21" t="str">
        <f t="shared" si="190"/>
        <v>OP NON FUL AROMA EK CEMPAKA</v>
      </c>
      <c r="U1395" s="17">
        <v>1.2800000000000001E-2</v>
      </c>
      <c r="V1395" s="62">
        <f t="shared" si="196"/>
        <v>2.3040000000000003</v>
      </c>
      <c r="W1395" s="20"/>
      <c r="X1395" s="20"/>
      <c r="Y1395" s="20" t="str">
        <f t="shared" si="191"/>
        <v>KG</v>
      </c>
    </row>
    <row r="1396" spans="1:26" hidden="1">
      <c r="A1396" s="4"/>
      <c r="B1396" s="4"/>
      <c r="C1396" s="5"/>
      <c r="D1396" s="6"/>
      <c r="E1396" s="6"/>
      <c r="F1396" s="6"/>
      <c r="G1396" s="6"/>
      <c r="H1396" s="6"/>
      <c r="I1396" s="6"/>
      <c r="J1396" s="6"/>
      <c r="K1396" s="8"/>
      <c r="L1396" s="8"/>
      <c r="M1396" s="6"/>
      <c r="N1396" s="9"/>
      <c r="O1396" s="10"/>
      <c r="P1396" s="24"/>
      <c r="Q1396" s="20"/>
      <c r="R1396" s="20"/>
      <c r="S1396" s="20" t="s">
        <v>616</v>
      </c>
      <c r="T1396" s="21" t="str">
        <f t="shared" si="190"/>
        <v>ONGKOS CELUP GB DEWA</v>
      </c>
      <c r="U1396" s="17">
        <v>1</v>
      </c>
      <c r="V1396" s="62">
        <f t="shared" si="196"/>
        <v>180</v>
      </c>
      <c r="W1396" s="20"/>
      <c r="X1396" s="20"/>
      <c r="Y1396" s="20" t="str">
        <f t="shared" si="191"/>
        <v>PCS</v>
      </c>
    </row>
    <row r="1397" spans="1:26" hidden="1">
      <c r="A1397" s="4"/>
      <c r="B1397" s="4"/>
      <c r="C1397" s="5"/>
      <c r="D1397" s="6"/>
      <c r="E1397" s="6"/>
      <c r="F1397" s="6"/>
      <c r="G1397" s="6"/>
      <c r="H1397" s="6"/>
      <c r="I1397" s="6"/>
      <c r="J1397" s="6"/>
      <c r="K1397" s="8"/>
      <c r="L1397" s="8"/>
      <c r="M1397" s="6"/>
      <c r="N1397" s="9"/>
      <c r="O1397" s="10"/>
      <c r="P1397" s="24"/>
      <c r="Q1397" s="20"/>
      <c r="R1397" s="20"/>
      <c r="S1397" s="20" t="s">
        <v>617</v>
      </c>
      <c r="T1397" s="21" t="str">
        <f t="shared" si="190"/>
        <v>ONGKOS KEMAS GB DEWA</v>
      </c>
      <c r="U1397" s="17">
        <v>1</v>
      </c>
      <c r="V1397" s="62">
        <f t="shared" si="196"/>
        <v>180</v>
      </c>
      <c r="W1397" s="20"/>
      <c r="X1397" s="20"/>
      <c r="Y1397" s="20" t="str">
        <f t="shared" si="191"/>
        <v>PCS</v>
      </c>
    </row>
    <row r="1398" spans="1:26" hidden="1">
      <c r="A1398" s="4"/>
      <c r="B1398" s="4"/>
      <c r="C1398" s="5"/>
      <c r="D1398" s="6"/>
      <c r="E1398" s="6"/>
      <c r="F1398" s="6"/>
      <c r="G1398" s="6"/>
      <c r="H1398" s="6"/>
      <c r="I1398" s="6"/>
      <c r="J1398" s="6"/>
      <c r="K1398" s="8"/>
      <c r="L1398" s="8"/>
      <c r="M1398" s="6"/>
      <c r="N1398" s="9"/>
      <c r="O1398" s="10"/>
      <c r="P1398" s="24"/>
      <c r="Q1398" s="20"/>
      <c r="R1398" s="20"/>
      <c r="S1398" s="20" t="s">
        <v>618</v>
      </c>
      <c r="T1398" s="21" t="str">
        <f t="shared" si="190"/>
        <v>ONGKOS TIMBANG GB DEWA</v>
      </c>
      <c r="U1398" s="17">
        <v>1</v>
      </c>
      <c r="V1398" s="62">
        <f t="shared" si="196"/>
        <v>180</v>
      </c>
      <c r="W1398" s="20"/>
      <c r="X1398" s="20"/>
      <c r="Y1398" s="20" t="str">
        <f t="shared" si="191"/>
        <v>PCS</v>
      </c>
    </row>
    <row r="1399" spans="1:26">
      <c r="A1399" s="4">
        <v>158</v>
      </c>
      <c r="B1399" s="20" t="s">
        <v>2102</v>
      </c>
      <c r="C1399" s="5" t="s">
        <v>141</v>
      </c>
      <c r="D1399" s="6">
        <v>98</v>
      </c>
      <c r="E1399" s="6">
        <f>D1399/36</f>
        <v>2.7222222222222223</v>
      </c>
      <c r="F1399" s="6">
        <v>119</v>
      </c>
      <c r="G1399" s="6">
        <v>1</v>
      </c>
      <c r="H1399" s="6">
        <v>179</v>
      </c>
      <c r="I1399" s="6">
        <v>1</v>
      </c>
      <c r="J1399" s="6" t="s">
        <v>510</v>
      </c>
      <c r="K1399" s="15">
        <f>L1399</f>
        <v>0</v>
      </c>
      <c r="L1399" s="15">
        <f>N1399*Z1399</f>
        <v>0</v>
      </c>
      <c r="M1399" s="6" t="s">
        <v>510</v>
      </c>
      <c r="N1399" s="9">
        <f>VLOOKUP(B1399,tb_januari,9,FALSE)</f>
        <v>0</v>
      </c>
      <c r="O1399" s="10" t="s">
        <v>506</v>
      </c>
      <c r="P1399" s="20"/>
      <c r="Q1399" s="20"/>
      <c r="R1399" s="20"/>
      <c r="S1399" s="20" t="s">
        <v>1730</v>
      </c>
      <c r="T1399" s="21" t="str">
        <f t="shared" si="190"/>
        <v>FLAYER DEWA 108 CEMPAKA 8 x 21</v>
      </c>
      <c r="U1399" s="17">
        <v>1</v>
      </c>
      <c r="V1399" s="62">
        <f>$K$1399*U1399</f>
        <v>0</v>
      </c>
      <c r="W1399" s="20"/>
      <c r="X1399" s="20"/>
      <c r="Y1399" s="20" t="str">
        <f t="shared" si="191"/>
        <v>PCS</v>
      </c>
      <c r="Z1399" s="20">
        <v>36</v>
      </c>
    </row>
    <row r="1400" spans="1:26" hidden="1">
      <c r="A1400" s="4"/>
      <c r="B1400" s="4"/>
      <c r="C1400" s="5"/>
      <c r="D1400" s="6"/>
      <c r="E1400" s="6"/>
      <c r="F1400" s="6"/>
      <c r="G1400" s="6"/>
      <c r="H1400" s="6"/>
      <c r="I1400" s="6"/>
      <c r="J1400" s="6"/>
      <c r="K1400" s="8"/>
      <c r="L1400" s="8"/>
      <c r="M1400" s="6"/>
      <c r="N1400" s="9"/>
      <c r="O1400" s="10"/>
      <c r="P1400" s="20"/>
      <c r="Q1400" s="20"/>
      <c r="R1400" s="20"/>
      <c r="S1400" s="20" t="s">
        <v>611</v>
      </c>
      <c r="T1400" s="21" t="str">
        <f t="shared" si="190"/>
        <v xml:space="preserve">ONGKARA BULAT </v>
      </c>
      <c r="U1400" s="17">
        <v>1</v>
      </c>
      <c r="V1400" s="62">
        <f t="shared" ref="V1400:V1407" si="197">$K$1399*U1400</f>
        <v>0</v>
      </c>
      <c r="W1400" s="20"/>
      <c r="X1400" s="20"/>
      <c r="Y1400" s="20" t="str">
        <f t="shared" si="191"/>
        <v>PCS</v>
      </c>
    </row>
    <row r="1401" spans="1:26" hidden="1">
      <c r="A1401" s="4"/>
      <c r="B1401" s="4"/>
      <c r="C1401" s="5"/>
      <c r="D1401" s="6"/>
      <c r="E1401" s="6"/>
      <c r="F1401" s="6"/>
      <c r="G1401" s="6"/>
      <c r="H1401" s="6"/>
      <c r="I1401" s="6"/>
      <c r="J1401" s="6"/>
      <c r="K1401" s="8"/>
      <c r="L1401" s="8"/>
      <c r="M1401" s="6"/>
      <c r="N1401" s="9"/>
      <c r="O1401" s="10"/>
      <c r="P1401" s="20"/>
      <c r="Q1401" s="20"/>
      <c r="R1401" s="20"/>
      <c r="S1401" s="20" t="s">
        <v>1399</v>
      </c>
      <c r="T1401" s="21" t="str">
        <f t="shared" si="190"/>
        <v>DUPA 32 AP HITAM 3.5</v>
      </c>
      <c r="U1401" s="17">
        <v>0.99</v>
      </c>
      <c r="V1401" s="62">
        <f t="shared" si="197"/>
        <v>0</v>
      </c>
      <c r="W1401" s="20"/>
      <c r="X1401" s="20"/>
      <c r="Y1401" s="20" t="str">
        <f t="shared" si="191"/>
        <v>KG</v>
      </c>
    </row>
    <row r="1402" spans="1:26" hidden="1">
      <c r="A1402" s="4"/>
      <c r="B1402" s="4"/>
      <c r="C1402" s="5"/>
      <c r="D1402" s="6"/>
      <c r="E1402" s="6"/>
      <c r="F1402" s="6"/>
      <c r="G1402" s="6"/>
      <c r="H1402" s="6"/>
      <c r="I1402" s="6"/>
      <c r="J1402" s="6"/>
      <c r="K1402" s="8"/>
      <c r="L1402" s="8"/>
      <c r="M1402" s="6"/>
      <c r="N1402" s="9"/>
      <c r="O1402" s="10"/>
      <c r="P1402" s="20"/>
      <c r="Q1402" s="20"/>
      <c r="R1402" s="20"/>
      <c r="S1402" s="20" t="s">
        <v>613</v>
      </c>
      <c r="T1402" s="21" t="str">
        <f t="shared" si="190"/>
        <v>SABUK ONG KECIL 2,5 X 30</v>
      </c>
      <c r="U1402" s="17">
        <v>1</v>
      </c>
      <c r="V1402" s="62">
        <f t="shared" si="197"/>
        <v>0</v>
      </c>
      <c r="W1402" s="20"/>
      <c r="X1402" s="20"/>
      <c r="Y1402" s="20" t="str">
        <f t="shared" si="191"/>
        <v>PCS</v>
      </c>
    </row>
    <row r="1403" spans="1:26" hidden="1">
      <c r="A1403" s="4"/>
      <c r="B1403" s="4"/>
      <c r="C1403" s="5"/>
      <c r="D1403" s="6"/>
      <c r="E1403" s="6"/>
      <c r="F1403" s="6"/>
      <c r="G1403" s="6"/>
      <c r="H1403" s="6"/>
      <c r="I1403" s="6"/>
      <c r="J1403" s="6"/>
      <c r="K1403" s="8"/>
      <c r="L1403" s="8"/>
      <c r="M1403" s="6"/>
      <c r="N1403" s="9"/>
      <c r="O1403" s="10"/>
      <c r="P1403" s="20"/>
      <c r="Q1403" s="20"/>
      <c r="R1403" s="20"/>
      <c r="S1403" s="20" t="s">
        <v>4374</v>
      </c>
      <c r="T1403" s="21" t="str">
        <f t="shared" si="190"/>
        <v>PLASTIK 16 X 45</v>
      </c>
      <c r="U1403" s="17">
        <v>1</v>
      </c>
      <c r="V1403" s="62">
        <f t="shared" si="197"/>
        <v>0</v>
      </c>
      <c r="W1403" s="20"/>
      <c r="X1403" s="20"/>
      <c r="Y1403" s="20" t="str">
        <f t="shared" si="191"/>
        <v>PCS</v>
      </c>
    </row>
    <row r="1404" spans="1:26" hidden="1">
      <c r="A1404" s="4"/>
      <c r="B1404" s="4"/>
      <c r="C1404" s="5"/>
      <c r="D1404" s="6"/>
      <c r="E1404" s="6"/>
      <c r="F1404" s="6"/>
      <c r="G1404" s="6"/>
      <c r="H1404" s="6"/>
      <c r="I1404" s="6"/>
      <c r="J1404" s="6"/>
      <c r="K1404" s="8"/>
      <c r="L1404" s="8"/>
      <c r="M1404" s="6"/>
      <c r="N1404" s="9"/>
      <c r="O1404" s="10"/>
      <c r="P1404" s="20"/>
      <c r="Q1404" s="20"/>
      <c r="R1404" s="20"/>
      <c r="S1404" s="20" t="s">
        <v>4158</v>
      </c>
      <c r="T1404" s="21" t="str">
        <f t="shared" si="190"/>
        <v>OP NON FUL AROMA EK CEMPAKA</v>
      </c>
      <c r="U1404" s="17">
        <v>1.218E-2</v>
      </c>
      <c r="V1404" s="62">
        <f t="shared" si="197"/>
        <v>0</v>
      </c>
      <c r="W1404" s="20"/>
      <c r="X1404" s="20"/>
      <c r="Y1404" s="20" t="str">
        <f t="shared" si="191"/>
        <v>KG</v>
      </c>
    </row>
    <row r="1405" spans="1:26" hidden="1">
      <c r="A1405" s="4"/>
      <c r="B1405" s="4"/>
      <c r="C1405" s="5"/>
      <c r="D1405" s="6"/>
      <c r="E1405" s="6"/>
      <c r="F1405" s="6"/>
      <c r="G1405" s="6"/>
      <c r="H1405" s="6"/>
      <c r="I1405" s="6"/>
      <c r="J1405" s="6"/>
      <c r="K1405" s="8"/>
      <c r="L1405" s="8"/>
      <c r="M1405" s="6"/>
      <c r="N1405" s="9"/>
      <c r="O1405" s="10"/>
      <c r="P1405" s="20"/>
      <c r="Q1405" s="20"/>
      <c r="R1405" s="20"/>
      <c r="S1405" s="20" t="s">
        <v>616</v>
      </c>
      <c r="T1405" s="21" t="str">
        <f t="shared" si="190"/>
        <v>ONGKOS CELUP GB DEWA</v>
      </c>
      <c r="U1405" s="17">
        <v>1</v>
      </c>
      <c r="V1405" s="62">
        <f t="shared" si="197"/>
        <v>0</v>
      </c>
      <c r="W1405" s="20"/>
      <c r="X1405" s="20"/>
      <c r="Y1405" s="20" t="str">
        <f t="shared" si="191"/>
        <v>PCS</v>
      </c>
    </row>
    <row r="1406" spans="1:26" hidden="1">
      <c r="A1406" s="4"/>
      <c r="B1406" s="4"/>
      <c r="C1406" s="5"/>
      <c r="D1406" s="6"/>
      <c r="E1406" s="6"/>
      <c r="F1406" s="6"/>
      <c r="G1406" s="6"/>
      <c r="H1406" s="6"/>
      <c r="I1406" s="6"/>
      <c r="J1406" s="6"/>
      <c r="K1406" s="8"/>
      <c r="L1406" s="8"/>
      <c r="M1406" s="6"/>
      <c r="N1406" s="9"/>
      <c r="O1406" s="10"/>
      <c r="P1406" s="20"/>
      <c r="Q1406" s="20"/>
      <c r="R1406" s="20"/>
      <c r="S1406" s="20" t="s">
        <v>617</v>
      </c>
      <c r="T1406" s="21" t="str">
        <f t="shared" si="190"/>
        <v>ONGKOS KEMAS GB DEWA</v>
      </c>
      <c r="U1406" s="17">
        <v>1</v>
      </c>
      <c r="V1406" s="62">
        <f t="shared" si="197"/>
        <v>0</v>
      </c>
      <c r="W1406" s="20"/>
      <c r="X1406" s="20"/>
      <c r="Y1406" s="20" t="str">
        <f t="shared" si="191"/>
        <v>PCS</v>
      </c>
    </row>
    <row r="1407" spans="1:26" hidden="1">
      <c r="A1407" s="4"/>
      <c r="B1407" s="4"/>
      <c r="C1407" s="5"/>
      <c r="D1407" s="6"/>
      <c r="E1407" s="6"/>
      <c r="F1407" s="6"/>
      <c r="G1407" s="6"/>
      <c r="H1407" s="6"/>
      <c r="I1407" s="6"/>
      <c r="J1407" s="6"/>
      <c r="K1407" s="8"/>
      <c r="L1407" s="8"/>
      <c r="M1407" s="6"/>
      <c r="N1407" s="9"/>
      <c r="O1407" s="10"/>
      <c r="P1407" s="20"/>
      <c r="Q1407" s="20"/>
      <c r="R1407" s="20"/>
      <c r="S1407" s="20" t="s">
        <v>618</v>
      </c>
      <c r="T1407" s="21" t="str">
        <f t="shared" si="190"/>
        <v>ONGKOS TIMBANG GB DEWA</v>
      </c>
      <c r="U1407" s="17">
        <v>1</v>
      </c>
      <c r="V1407" s="62">
        <f t="shared" si="197"/>
        <v>0</v>
      </c>
      <c r="W1407" s="20"/>
      <c r="X1407" s="20"/>
      <c r="Y1407" s="20" t="str">
        <f t="shared" si="191"/>
        <v>PCS</v>
      </c>
    </row>
    <row r="1408" spans="1:26">
      <c r="A1408" s="4">
        <v>159</v>
      </c>
      <c r="B1408" s="20" t="s">
        <v>2103</v>
      </c>
      <c r="C1408" s="5" t="s">
        <v>469</v>
      </c>
      <c r="D1408" s="6">
        <v>71</v>
      </c>
      <c r="E1408" s="6">
        <f>D1408/36</f>
        <v>1.9722222222222223</v>
      </c>
      <c r="F1408" s="6"/>
      <c r="G1408" s="6"/>
      <c r="H1408" s="6"/>
      <c r="I1408" s="6"/>
      <c r="J1408" s="6" t="s">
        <v>510</v>
      </c>
      <c r="K1408" s="15">
        <f>L1408</f>
        <v>36</v>
      </c>
      <c r="L1408" s="15">
        <f>N1408*Z1408</f>
        <v>36</v>
      </c>
      <c r="M1408" s="6" t="s">
        <v>510</v>
      </c>
      <c r="N1408" s="9">
        <f>VLOOKUP(B1408,tb_januari,9,FALSE)</f>
        <v>1</v>
      </c>
      <c r="O1408" s="10" t="s">
        <v>506</v>
      </c>
      <c r="P1408" s="24" t="e">
        <f>0.99*K1539:K1657</f>
        <v>#VALUE!</v>
      </c>
      <c r="Q1408" s="20" t="s">
        <v>549</v>
      </c>
      <c r="R1408" s="20" t="s">
        <v>519</v>
      </c>
      <c r="S1408" s="20" t="s">
        <v>1730</v>
      </c>
      <c r="T1408" s="21" t="str">
        <f t="shared" si="190"/>
        <v>FLAYER DEWA 108 CEMPAKA 8 x 21</v>
      </c>
      <c r="U1408" s="17">
        <v>1</v>
      </c>
      <c r="V1408" s="62">
        <f>$K$1408*U1408</f>
        <v>36</v>
      </c>
      <c r="W1408" s="20" t="s">
        <v>527</v>
      </c>
      <c r="X1408" s="20"/>
      <c r="Y1408" s="20" t="str">
        <f t="shared" si="191"/>
        <v>PCS</v>
      </c>
      <c r="Z1408" s="20">
        <v>36</v>
      </c>
    </row>
    <row r="1409" spans="1:26" hidden="1">
      <c r="A1409" s="4"/>
      <c r="B1409" s="4"/>
      <c r="C1409" s="5"/>
      <c r="D1409" s="6"/>
      <c r="E1409" s="6"/>
      <c r="F1409" s="6"/>
      <c r="G1409" s="6"/>
      <c r="H1409" s="6"/>
      <c r="I1409" s="6"/>
      <c r="J1409" s="6"/>
      <c r="K1409" s="8"/>
      <c r="L1409" s="8"/>
      <c r="M1409" s="6"/>
      <c r="N1409" s="9"/>
      <c r="O1409" s="10"/>
      <c r="P1409" s="24"/>
      <c r="Q1409" s="20"/>
      <c r="R1409" s="20"/>
      <c r="S1409" s="20" t="s">
        <v>611</v>
      </c>
      <c r="T1409" s="21" t="str">
        <f t="shared" si="190"/>
        <v xml:space="preserve">ONGKARA BULAT </v>
      </c>
      <c r="U1409" s="17">
        <v>1</v>
      </c>
      <c r="V1409" s="62">
        <f t="shared" ref="V1409:V1416" si="198">$K$1408*U1409</f>
        <v>36</v>
      </c>
      <c r="W1409" s="20"/>
      <c r="X1409" s="20"/>
      <c r="Y1409" s="20" t="str">
        <f t="shared" si="191"/>
        <v>PCS</v>
      </c>
    </row>
    <row r="1410" spans="1:26" hidden="1">
      <c r="A1410" s="4"/>
      <c r="B1410" s="4"/>
      <c r="C1410" s="5"/>
      <c r="D1410" s="6"/>
      <c r="E1410" s="6"/>
      <c r="F1410" s="6"/>
      <c r="G1410" s="6"/>
      <c r="H1410" s="6"/>
      <c r="I1410" s="6"/>
      <c r="J1410" s="6"/>
      <c r="K1410" s="8"/>
      <c r="L1410" s="8"/>
      <c r="M1410" s="6"/>
      <c r="N1410" s="9"/>
      <c r="O1410" s="10"/>
      <c r="P1410" s="24"/>
      <c r="Q1410" s="20"/>
      <c r="R1410" s="20"/>
      <c r="S1410" s="20" t="s">
        <v>1403</v>
      </c>
      <c r="T1410" s="21" t="str">
        <f t="shared" si="190"/>
        <v>DUPA 32 AP MERAH 3.5</v>
      </c>
      <c r="U1410" s="17">
        <v>0.85</v>
      </c>
      <c r="V1410" s="62">
        <f t="shared" si="198"/>
        <v>30.599999999999998</v>
      </c>
      <c r="W1410" s="20"/>
      <c r="X1410" s="20"/>
      <c r="Y1410" s="20" t="str">
        <f t="shared" si="191"/>
        <v>KG</v>
      </c>
    </row>
    <row r="1411" spans="1:26" hidden="1">
      <c r="A1411" s="4"/>
      <c r="B1411" s="4"/>
      <c r="C1411" s="5"/>
      <c r="D1411" s="6"/>
      <c r="E1411" s="6"/>
      <c r="F1411" s="6"/>
      <c r="G1411" s="6"/>
      <c r="H1411" s="6"/>
      <c r="I1411" s="6"/>
      <c r="J1411" s="6"/>
      <c r="K1411" s="8"/>
      <c r="L1411" s="8"/>
      <c r="M1411" s="6"/>
      <c r="N1411" s="9"/>
      <c r="O1411" s="10"/>
      <c r="P1411" s="24"/>
      <c r="Q1411" s="20"/>
      <c r="R1411" s="20"/>
      <c r="S1411" s="20" t="s">
        <v>613</v>
      </c>
      <c r="T1411" s="21" t="str">
        <f t="shared" si="190"/>
        <v>SABUK ONG KECIL 2,5 X 30</v>
      </c>
      <c r="U1411" s="17">
        <v>1</v>
      </c>
      <c r="V1411" s="62">
        <f t="shared" si="198"/>
        <v>36</v>
      </c>
      <c r="W1411" s="20"/>
      <c r="X1411" s="20"/>
      <c r="Y1411" s="20" t="str">
        <f t="shared" si="191"/>
        <v>PCS</v>
      </c>
    </row>
    <row r="1412" spans="1:26" hidden="1">
      <c r="A1412" s="4"/>
      <c r="B1412" s="4"/>
      <c r="C1412" s="5"/>
      <c r="D1412" s="6"/>
      <c r="E1412" s="6"/>
      <c r="F1412" s="6"/>
      <c r="G1412" s="6"/>
      <c r="H1412" s="6"/>
      <c r="I1412" s="6"/>
      <c r="J1412" s="6"/>
      <c r="K1412" s="8"/>
      <c r="L1412" s="8"/>
      <c r="M1412" s="6"/>
      <c r="N1412" s="9"/>
      <c r="O1412" s="10"/>
      <c r="P1412" s="24"/>
      <c r="Q1412" s="20"/>
      <c r="R1412" s="20"/>
      <c r="S1412" s="20" t="s">
        <v>4374</v>
      </c>
      <c r="T1412" s="21" t="str">
        <f t="shared" si="190"/>
        <v>PLASTIK 16 X 45</v>
      </c>
      <c r="U1412" s="17">
        <v>1</v>
      </c>
      <c r="V1412" s="62">
        <f t="shared" si="198"/>
        <v>36</v>
      </c>
      <c r="W1412" s="20"/>
      <c r="X1412" s="20"/>
      <c r="Y1412" s="20" t="str">
        <f t="shared" si="191"/>
        <v>PCS</v>
      </c>
    </row>
    <row r="1413" spans="1:26" hidden="1">
      <c r="A1413" s="4"/>
      <c r="B1413" s="4"/>
      <c r="C1413" s="5"/>
      <c r="D1413" s="6"/>
      <c r="E1413" s="6"/>
      <c r="F1413" s="6"/>
      <c r="G1413" s="6"/>
      <c r="H1413" s="6"/>
      <c r="I1413" s="6"/>
      <c r="J1413" s="6"/>
      <c r="K1413" s="8"/>
      <c r="L1413" s="8"/>
      <c r="M1413" s="6"/>
      <c r="N1413" s="9"/>
      <c r="O1413" s="10"/>
      <c r="P1413" s="24"/>
      <c r="Q1413" s="20"/>
      <c r="R1413" s="20"/>
      <c r="S1413" s="20" t="s">
        <v>4158</v>
      </c>
      <c r="T1413" s="21" t="str">
        <f t="shared" si="190"/>
        <v>OP NON FUL AROMA EK CEMPAKA</v>
      </c>
      <c r="U1413" s="17">
        <v>1.2800000000000001E-2</v>
      </c>
      <c r="V1413" s="62">
        <f t="shared" si="198"/>
        <v>0.46080000000000004</v>
      </c>
      <c r="W1413" s="20"/>
      <c r="X1413" s="20"/>
      <c r="Y1413" s="20" t="str">
        <f t="shared" si="191"/>
        <v>KG</v>
      </c>
    </row>
    <row r="1414" spans="1:26" hidden="1">
      <c r="A1414" s="4"/>
      <c r="B1414" s="4"/>
      <c r="C1414" s="5"/>
      <c r="D1414" s="6"/>
      <c r="E1414" s="6"/>
      <c r="F1414" s="6"/>
      <c r="G1414" s="6"/>
      <c r="H1414" s="6"/>
      <c r="I1414" s="6"/>
      <c r="J1414" s="6"/>
      <c r="K1414" s="8"/>
      <c r="L1414" s="8"/>
      <c r="M1414" s="6"/>
      <c r="N1414" s="9"/>
      <c r="O1414" s="10"/>
      <c r="P1414" s="24"/>
      <c r="Q1414" s="20"/>
      <c r="R1414" s="20"/>
      <c r="S1414" s="20" t="s">
        <v>616</v>
      </c>
      <c r="T1414" s="21" t="str">
        <f t="shared" si="190"/>
        <v>ONGKOS CELUP GB DEWA</v>
      </c>
      <c r="U1414" s="17">
        <v>1</v>
      </c>
      <c r="V1414" s="62">
        <f t="shared" si="198"/>
        <v>36</v>
      </c>
      <c r="W1414" s="20"/>
      <c r="X1414" s="20"/>
      <c r="Y1414" s="20" t="str">
        <f t="shared" si="191"/>
        <v>PCS</v>
      </c>
    </row>
    <row r="1415" spans="1:26" hidden="1">
      <c r="A1415" s="4"/>
      <c r="B1415" s="4"/>
      <c r="C1415" s="5"/>
      <c r="D1415" s="6"/>
      <c r="E1415" s="6"/>
      <c r="F1415" s="6"/>
      <c r="G1415" s="6"/>
      <c r="H1415" s="6"/>
      <c r="I1415" s="6"/>
      <c r="J1415" s="6"/>
      <c r="K1415" s="8"/>
      <c r="L1415" s="8"/>
      <c r="M1415" s="6"/>
      <c r="N1415" s="9"/>
      <c r="O1415" s="10"/>
      <c r="P1415" s="24"/>
      <c r="Q1415" s="20"/>
      <c r="R1415" s="20"/>
      <c r="S1415" s="20" t="s">
        <v>617</v>
      </c>
      <c r="T1415" s="21" t="str">
        <f t="shared" si="190"/>
        <v>ONGKOS KEMAS GB DEWA</v>
      </c>
      <c r="U1415" s="17">
        <v>1</v>
      </c>
      <c r="V1415" s="62">
        <f t="shared" si="198"/>
        <v>36</v>
      </c>
      <c r="W1415" s="20"/>
      <c r="X1415" s="20"/>
      <c r="Y1415" s="20" t="str">
        <f t="shared" si="191"/>
        <v>PCS</v>
      </c>
    </row>
    <row r="1416" spans="1:26" hidden="1">
      <c r="A1416" s="4"/>
      <c r="B1416" s="4"/>
      <c r="C1416" s="5"/>
      <c r="D1416" s="6"/>
      <c r="E1416" s="6"/>
      <c r="F1416" s="6"/>
      <c r="G1416" s="6"/>
      <c r="H1416" s="6"/>
      <c r="I1416" s="6"/>
      <c r="J1416" s="6"/>
      <c r="K1416" s="8"/>
      <c r="L1416" s="8"/>
      <c r="M1416" s="6"/>
      <c r="N1416" s="9"/>
      <c r="O1416" s="10"/>
      <c r="P1416" s="24"/>
      <c r="Q1416" s="20"/>
      <c r="R1416" s="20"/>
      <c r="S1416" s="20" t="s">
        <v>618</v>
      </c>
      <c r="T1416" s="21" t="str">
        <f t="shared" si="190"/>
        <v>ONGKOS TIMBANG GB DEWA</v>
      </c>
      <c r="U1416" s="17">
        <v>1</v>
      </c>
      <c r="V1416" s="62">
        <f t="shared" si="198"/>
        <v>36</v>
      </c>
      <c r="W1416" s="20"/>
      <c r="X1416" s="20"/>
      <c r="Y1416" s="20" t="str">
        <f t="shared" si="191"/>
        <v>PCS</v>
      </c>
    </row>
    <row r="1417" spans="1:26">
      <c r="A1417" s="4">
        <v>160</v>
      </c>
      <c r="B1417" s="20" t="s">
        <v>2104</v>
      </c>
      <c r="C1417" s="5" t="s">
        <v>142</v>
      </c>
      <c r="D1417" s="6">
        <v>73</v>
      </c>
      <c r="E1417" s="6">
        <f>D1417/36</f>
        <v>2.0277777777777777</v>
      </c>
      <c r="F1417" s="6">
        <v>98</v>
      </c>
      <c r="G1417" s="6">
        <v>1</v>
      </c>
      <c r="H1417" s="6"/>
      <c r="I1417" s="6"/>
      <c r="J1417" s="6" t="s">
        <v>510</v>
      </c>
      <c r="K1417" s="15">
        <f>L1417</f>
        <v>144</v>
      </c>
      <c r="L1417" s="15">
        <f>N1417*Z1417</f>
        <v>144</v>
      </c>
      <c r="M1417" s="6" t="s">
        <v>510</v>
      </c>
      <c r="N1417" s="9">
        <f>VLOOKUP(B1417,tb_januari,9,FALSE)</f>
        <v>4</v>
      </c>
      <c r="O1417" s="10" t="s">
        <v>506</v>
      </c>
      <c r="P1417" s="24" t="e">
        <f>0.99*K1548:K1666</f>
        <v>#VALUE!</v>
      </c>
      <c r="Q1417" s="20"/>
      <c r="R1417" s="20"/>
      <c r="S1417" s="20" t="s">
        <v>1730</v>
      </c>
      <c r="T1417" s="21" t="str">
        <f t="shared" si="190"/>
        <v>FLAYER DEWA 108 CEMPAKA 8 x 21</v>
      </c>
      <c r="U1417" s="17">
        <v>1</v>
      </c>
      <c r="V1417" s="62">
        <f>$K$1417*U1417</f>
        <v>144</v>
      </c>
      <c r="W1417" s="20"/>
      <c r="X1417" s="20"/>
      <c r="Y1417" s="20" t="str">
        <f t="shared" si="191"/>
        <v>PCS</v>
      </c>
      <c r="Z1417" s="20">
        <v>36</v>
      </c>
    </row>
    <row r="1418" spans="1:26" hidden="1">
      <c r="A1418" s="4"/>
      <c r="B1418" s="4"/>
      <c r="C1418" s="5"/>
      <c r="D1418" s="6"/>
      <c r="E1418" s="6"/>
      <c r="F1418" s="6"/>
      <c r="G1418" s="6"/>
      <c r="H1418" s="6"/>
      <c r="I1418" s="6"/>
      <c r="J1418" s="6"/>
      <c r="K1418" s="8"/>
      <c r="L1418" s="8"/>
      <c r="M1418" s="6"/>
      <c r="N1418" s="9"/>
      <c r="O1418" s="10"/>
      <c r="P1418" s="24"/>
      <c r="Q1418" s="20"/>
      <c r="R1418" s="20"/>
      <c r="S1418" s="20" t="s">
        <v>611</v>
      </c>
      <c r="T1418" s="21" t="str">
        <f t="shared" si="190"/>
        <v xml:space="preserve">ONGKARA BULAT </v>
      </c>
      <c r="U1418" s="17">
        <v>1</v>
      </c>
      <c r="V1418" s="62">
        <f t="shared" ref="V1418:V1425" si="199">$K$1417*U1418</f>
        <v>144</v>
      </c>
      <c r="W1418" s="20"/>
      <c r="X1418" s="20"/>
      <c r="Y1418" s="20" t="str">
        <f t="shared" si="191"/>
        <v>PCS</v>
      </c>
    </row>
    <row r="1419" spans="1:26" hidden="1">
      <c r="A1419" s="4"/>
      <c r="B1419" s="4"/>
      <c r="C1419" s="5"/>
      <c r="D1419" s="6"/>
      <c r="E1419" s="6"/>
      <c r="F1419" s="6"/>
      <c r="G1419" s="6"/>
      <c r="H1419" s="6"/>
      <c r="I1419" s="6"/>
      <c r="J1419" s="6"/>
      <c r="K1419" s="8"/>
      <c r="L1419" s="8"/>
      <c r="M1419" s="6"/>
      <c r="N1419" s="9"/>
      <c r="O1419" s="10"/>
      <c r="P1419" s="24"/>
      <c r="Q1419" s="20"/>
      <c r="R1419" s="20"/>
      <c r="S1419" s="20" t="s">
        <v>1389</v>
      </c>
      <c r="T1419" s="21" t="str">
        <f t="shared" si="190"/>
        <v>DUPA 32 AP 3.8</v>
      </c>
      <c r="U1419" s="17">
        <v>0.85</v>
      </c>
      <c r="V1419" s="62">
        <f t="shared" si="199"/>
        <v>122.39999999999999</v>
      </c>
      <c r="W1419" s="20"/>
      <c r="X1419" s="20"/>
      <c r="Y1419" s="20" t="str">
        <f t="shared" si="191"/>
        <v>KG</v>
      </c>
    </row>
    <row r="1420" spans="1:26" hidden="1">
      <c r="A1420" s="4"/>
      <c r="B1420" s="4"/>
      <c r="C1420" s="5"/>
      <c r="D1420" s="6"/>
      <c r="E1420" s="6"/>
      <c r="F1420" s="6"/>
      <c r="G1420" s="6"/>
      <c r="H1420" s="6"/>
      <c r="I1420" s="6"/>
      <c r="J1420" s="6"/>
      <c r="K1420" s="8"/>
      <c r="L1420" s="8"/>
      <c r="M1420" s="6"/>
      <c r="N1420" s="9"/>
      <c r="O1420" s="10"/>
      <c r="P1420" s="24"/>
      <c r="Q1420" s="20"/>
      <c r="R1420" s="20"/>
      <c r="S1420" s="20" t="s">
        <v>613</v>
      </c>
      <c r="T1420" s="21" t="str">
        <f t="shared" ref="T1420:T1483" si="200">VLOOKUP(S1420,db_barang,2,FALSE)</f>
        <v>SABUK ONG KECIL 2,5 X 30</v>
      </c>
      <c r="U1420" s="17">
        <v>1</v>
      </c>
      <c r="V1420" s="62">
        <f t="shared" si="199"/>
        <v>144</v>
      </c>
      <c r="W1420" s="20"/>
      <c r="X1420" s="20"/>
      <c r="Y1420" s="20" t="str">
        <f t="shared" ref="Y1420:Y1483" si="201">VLOOKUP(S1420,db_barang,3,FALSE)</f>
        <v>PCS</v>
      </c>
    </row>
    <row r="1421" spans="1:26" hidden="1">
      <c r="A1421" s="4"/>
      <c r="B1421" s="4"/>
      <c r="C1421" s="5"/>
      <c r="D1421" s="6"/>
      <c r="E1421" s="6"/>
      <c r="F1421" s="6"/>
      <c r="G1421" s="6"/>
      <c r="H1421" s="6"/>
      <c r="I1421" s="6"/>
      <c r="J1421" s="6"/>
      <c r="K1421" s="8"/>
      <c r="L1421" s="8"/>
      <c r="M1421" s="6"/>
      <c r="N1421" s="9"/>
      <c r="O1421" s="10"/>
      <c r="P1421" s="24"/>
      <c r="Q1421" s="20"/>
      <c r="R1421" s="20"/>
      <c r="S1421" s="20" t="s">
        <v>4374</v>
      </c>
      <c r="T1421" s="21" t="str">
        <f t="shared" si="200"/>
        <v>PLASTIK 16 X 45</v>
      </c>
      <c r="U1421" s="17">
        <v>1</v>
      </c>
      <c r="V1421" s="62">
        <f t="shared" si="199"/>
        <v>144</v>
      </c>
      <c r="W1421" s="20"/>
      <c r="X1421" s="20"/>
      <c r="Y1421" s="20" t="str">
        <f t="shared" si="201"/>
        <v>PCS</v>
      </c>
    </row>
    <row r="1422" spans="1:26" hidden="1">
      <c r="A1422" s="4"/>
      <c r="B1422" s="4"/>
      <c r="C1422" s="5"/>
      <c r="D1422" s="6"/>
      <c r="E1422" s="6"/>
      <c r="F1422" s="6"/>
      <c r="G1422" s="6"/>
      <c r="H1422" s="6"/>
      <c r="I1422" s="6"/>
      <c r="J1422" s="6"/>
      <c r="K1422" s="8"/>
      <c r="L1422" s="8"/>
      <c r="M1422" s="6"/>
      <c r="N1422" s="9"/>
      <c r="O1422" s="10"/>
      <c r="P1422" s="24"/>
      <c r="Q1422" s="20"/>
      <c r="R1422" s="20"/>
      <c r="S1422" s="20" t="s">
        <v>4158</v>
      </c>
      <c r="T1422" s="21" t="str">
        <f t="shared" si="200"/>
        <v>OP NON FUL AROMA EK CEMPAKA</v>
      </c>
      <c r="U1422" s="17">
        <v>1.8180000000000002E-2</v>
      </c>
      <c r="V1422" s="62">
        <f t="shared" si="199"/>
        <v>2.6179200000000002</v>
      </c>
      <c r="W1422" s="20"/>
      <c r="X1422" s="20"/>
      <c r="Y1422" s="20" t="str">
        <f t="shared" si="201"/>
        <v>KG</v>
      </c>
    </row>
    <row r="1423" spans="1:26" hidden="1">
      <c r="A1423" s="4"/>
      <c r="B1423" s="4"/>
      <c r="C1423" s="5"/>
      <c r="D1423" s="6"/>
      <c r="E1423" s="6"/>
      <c r="F1423" s="6"/>
      <c r="G1423" s="6"/>
      <c r="H1423" s="6"/>
      <c r="I1423" s="6"/>
      <c r="J1423" s="6"/>
      <c r="K1423" s="8"/>
      <c r="L1423" s="8"/>
      <c r="M1423" s="6"/>
      <c r="N1423" s="9"/>
      <c r="O1423" s="10"/>
      <c r="P1423" s="24"/>
      <c r="Q1423" s="20"/>
      <c r="R1423" s="20"/>
      <c r="S1423" s="20" t="s">
        <v>616</v>
      </c>
      <c r="T1423" s="21" t="str">
        <f t="shared" si="200"/>
        <v>ONGKOS CELUP GB DEWA</v>
      </c>
      <c r="U1423" s="17">
        <v>1</v>
      </c>
      <c r="V1423" s="62">
        <f t="shared" si="199"/>
        <v>144</v>
      </c>
      <c r="W1423" s="20"/>
      <c r="X1423" s="20"/>
      <c r="Y1423" s="20" t="str">
        <f t="shared" si="201"/>
        <v>PCS</v>
      </c>
    </row>
    <row r="1424" spans="1:26" hidden="1">
      <c r="A1424" s="4"/>
      <c r="B1424" s="4"/>
      <c r="C1424" s="5"/>
      <c r="D1424" s="6"/>
      <c r="E1424" s="6"/>
      <c r="F1424" s="6"/>
      <c r="G1424" s="6"/>
      <c r="H1424" s="6"/>
      <c r="I1424" s="6"/>
      <c r="J1424" s="6"/>
      <c r="K1424" s="8"/>
      <c r="L1424" s="8"/>
      <c r="M1424" s="6"/>
      <c r="N1424" s="9"/>
      <c r="O1424" s="10"/>
      <c r="P1424" s="24"/>
      <c r="Q1424" s="20"/>
      <c r="R1424" s="20"/>
      <c r="S1424" s="20" t="s">
        <v>617</v>
      </c>
      <c r="T1424" s="21" t="str">
        <f t="shared" si="200"/>
        <v>ONGKOS KEMAS GB DEWA</v>
      </c>
      <c r="U1424" s="17">
        <v>1</v>
      </c>
      <c r="V1424" s="62">
        <f t="shared" si="199"/>
        <v>144</v>
      </c>
      <c r="W1424" s="20"/>
      <c r="X1424" s="20"/>
      <c r="Y1424" s="20" t="str">
        <f t="shared" si="201"/>
        <v>PCS</v>
      </c>
    </row>
    <row r="1425" spans="1:26" hidden="1">
      <c r="A1425" s="4"/>
      <c r="B1425" s="4"/>
      <c r="C1425" s="5"/>
      <c r="D1425" s="6"/>
      <c r="E1425" s="6"/>
      <c r="F1425" s="6"/>
      <c r="G1425" s="6"/>
      <c r="H1425" s="6"/>
      <c r="I1425" s="6"/>
      <c r="J1425" s="6"/>
      <c r="K1425" s="8"/>
      <c r="L1425" s="8"/>
      <c r="M1425" s="6"/>
      <c r="N1425" s="9"/>
      <c r="O1425" s="10"/>
      <c r="P1425" s="24"/>
      <c r="Q1425" s="20"/>
      <c r="R1425" s="20"/>
      <c r="S1425" s="20" t="s">
        <v>618</v>
      </c>
      <c r="T1425" s="21" t="str">
        <f t="shared" si="200"/>
        <v>ONGKOS TIMBANG GB DEWA</v>
      </c>
      <c r="U1425" s="17">
        <v>1</v>
      </c>
      <c r="V1425" s="62">
        <f t="shared" si="199"/>
        <v>144</v>
      </c>
      <c r="W1425" s="20"/>
      <c r="X1425" s="20"/>
      <c r="Y1425" s="20" t="str">
        <f t="shared" si="201"/>
        <v>PCS</v>
      </c>
    </row>
    <row r="1426" spans="1:26">
      <c r="A1426" s="4">
        <v>161</v>
      </c>
      <c r="B1426" s="20" t="s">
        <v>2107</v>
      </c>
      <c r="C1426" s="5" t="s">
        <v>143</v>
      </c>
      <c r="D1426" s="6">
        <v>108</v>
      </c>
      <c r="E1426" s="6">
        <f>D1426/36</f>
        <v>3</v>
      </c>
      <c r="F1426" s="6">
        <v>60</v>
      </c>
      <c r="G1426" s="6">
        <v>1</v>
      </c>
      <c r="H1426" s="6">
        <v>75</v>
      </c>
      <c r="I1426" s="6">
        <v>1</v>
      </c>
      <c r="J1426" s="6" t="s">
        <v>510</v>
      </c>
      <c r="K1426" s="15">
        <f>L1426</f>
        <v>0</v>
      </c>
      <c r="L1426" s="15">
        <f>N1426*Z1426</f>
        <v>0</v>
      </c>
      <c r="M1426" s="6" t="s">
        <v>510</v>
      </c>
      <c r="N1426" s="9">
        <f>VLOOKUP(B1426,tb_januari,9,FALSE)</f>
        <v>0</v>
      </c>
      <c r="O1426" s="10" t="s">
        <v>506</v>
      </c>
      <c r="P1426" s="24" t="e">
        <f>0.99*K1557:K1679</f>
        <v>#VALUE!</v>
      </c>
      <c r="Q1426" s="20"/>
      <c r="R1426" s="20"/>
      <c r="S1426" s="20" t="s">
        <v>1737</v>
      </c>
      <c r="T1426" s="21" t="str">
        <f t="shared" si="200"/>
        <v>FLAYER DEWA 108 CENDANA 8 x 21</v>
      </c>
      <c r="U1426" s="17">
        <v>1</v>
      </c>
      <c r="V1426" s="62">
        <f>$K$1426*U1426</f>
        <v>0</v>
      </c>
      <c r="W1426" s="20"/>
      <c r="X1426" s="20"/>
      <c r="Y1426" s="20" t="str">
        <f t="shared" si="201"/>
        <v>PCS</v>
      </c>
      <c r="Z1426" s="20">
        <v>36</v>
      </c>
    </row>
    <row r="1427" spans="1:26" hidden="1">
      <c r="A1427" s="4"/>
      <c r="B1427" s="4"/>
      <c r="C1427" s="5"/>
      <c r="D1427" s="6"/>
      <c r="E1427" s="6"/>
      <c r="F1427" s="6"/>
      <c r="G1427" s="6"/>
      <c r="H1427" s="6"/>
      <c r="I1427" s="6"/>
      <c r="J1427" s="6"/>
      <c r="K1427" s="8"/>
      <c r="L1427" s="8"/>
      <c r="M1427" s="6"/>
      <c r="N1427" s="9"/>
      <c r="O1427" s="10"/>
      <c r="P1427" s="24"/>
      <c r="Q1427" s="20"/>
      <c r="R1427" s="20"/>
      <c r="S1427" s="20" t="s">
        <v>611</v>
      </c>
      <c r="T1427" s="21" t="str">
        <f t="shared" si="200"/>
        <v xml:space="preserve">ONGKARA BULAT </v>
      </c>
      <c r="U1427" s="17">
        <v>1</v>
      </c>
      <c r="V1427" s="62">
        <f t="shared" ref="V1427:V1434" si="202">$K$1426*U1427</f>
        <v>0</v>
      </c>
      <c r="W1427" s="20"/>
      <c r="X1427" s="20"/>
      <c r="Y1427" s="20" t="str">
        <f t="shared" si="201"/>
        <v>PCS</v>
      </c>
    </row>
    <row r="1428" spans="1:26" hidden="1">
      <c r="A1428" s="4"/>
      <c r="B1428" s="4"/>
      <c r="C1428" s="5"/>
      <c r="D1428" s="6"/>
      <c r="E1428" s="6"/>
      <c r="F1428" s="6"/>
      <c r="G1428" s="6"/>
      <c r="H1428" s="6"/>
      <c r="I1428" s="6"/>
      <c r="J1428" s="6"/>
      <c r="K1428" s="8"/>
      <c r="L1428" s="8"/>
      <c r="M1428" s="6"/>
      <c r="N1428" s="9"/>
      <c r="O1428" s="10"/>
      <c r="P1428" s="24"/>
      <c r="Q1428" s="20"/>
      <c r="R1428" s="20"/>
      <c r="S1428" s="20" t="s">
        <v>1399</v>
      </c>
      <c r="T1428" s="21" t="str">
        <f t="shared" si="200"/>
        <v>DUPA 32 AP HITAM 3.5</v>
      </c>
      <c r="U1428" s="17">
        <v>0.99</v>
      </c>
      <c r="V1428" s="62">
        <f t="shared" si="202"/>
        <v>0</v>
      </c>
      <c r="W1428" s="20"/>
      <c r="X1428" s="20"/>
      <c r="Y1428" s="20" t="str">
        <f t="shared" si="201"/>
        <v>KG</v>
      </c>
    </row>
    <row r="1429" spans="1:26" hidden="1">
      <c r="A1429" s="4"/>
      <c r="B1429" s="4"/>
      <c r="C1429" s="5"/>
      <c r="D1429" s="6"/>
      <c r="E1429" s="6"/>
      <c r="F1429" s="6"/>
      <c r="G1429" s="6"/>
      <c r="H1429" s="6"/>
      <c r="I1429" s="6"/>
      <c r="J1429" s="6"/>
      <c r="K1429" s="8"/>
      <c r="L1429" s="8"/>
      <c r="M1429" s="6"/>
      <c r="N1429" s="9"/>
      <c r="O1429" s="10"/>
      <c r="P1429" s="24"/>
      <c r="Q1429" s="20"/>
      <c r="R1429" s="20"/>
      <c r="S1429" s="20" t="s">
        <v>613</v>
      </c>
      <c r="T1429" s="21" t="str">
        <f t="shared" si="200"/>
        <v>SABUK ONG KECIL 2,5 X 30</v>
      </c>
      <c r="U1429" s="17">
        <v>1</v>
      </c>
      <c r="V1429" s="62">
        <f t="shared" si="202"/>
        <v>0</v>
      </c>
      <c r="W1429" s="20"/>
      <c r="X1429" s="20"/>
      <c r="Y1429" s="20" t="str">
        <f t="shared" si="201"/>
        <v>PCS</v>
      </c>
    </row>
    <row r="1430" spans="1:26" hidden="1">
      <c r="A1430" s="4"/>
      <c r="B1430" s="4"/>
      <c r="C1430" s="5"/>
      <c r="D1430" s="6"/>
      <c r="E1430" s="6"/>
      <c r="F1430" s="6"/>
      <c r="G1430" s="6"/>
      <c r="H1430" s="6"/>
      <c r="I1430" s="6"/>
      <c r="J1430" s="6"/>
      <c r="K1430" s="8"/>
      <c r="L1430" s="8"/>
      <c r="M1430" s="6"/>
      <c r="N1430" s="9"/>
      <c r="O1430" s="10"/>
      <c r="P1430" s="24"/>
      <c r="Q1430" s="20"/>
      <c r="R1430" s="20"/>
      <c r="S1430" s="20" t="s">
        <v>4374</v>
      </c>
      <c r="T1430" s="21" t="str">
        <f t="shared" si="200"/>
        <v>PLASTIK 16 X 45</v>
      </c>
      <c r="U1430" s="17">
        <v>1</v>
      </c>
      <c r="V1430" s="62">
        <f t="shared" si="202"/>
        <v>0</v>
      </c>
      <c r="W1430" s="20"/>
      <c r="X1430" s="20"/>
      <c r="Y1430" s="20" t="str">
        <f t="shared" si="201"/>
        <v>PCS</v>
      </c>
    </row>
    <row r="1431" spans="1:26" hidden="1">
      <c r="A1431" s="4"/>
      <c r="B1431" s="4"/>
      <c r="C1431" s="5"/>
      <c r="D1431" s="6"/>
      <c r="E1431" s="6"/>
      <c r="F1431" s="6"/>
      <c r="G1431" s="6"/>
      <c r="H1431" s="6"/>
      <c r="I1431" s="6"/>
      <c r="J1431" s="6"/>
      <c r="K1431" s="8"/>
      <c r="L1431" s="8"/>
      <c r="M1431" s="6"/>
      <c r="N1431" s="9"/>
      <c r="O1431" s="10"/>
      <c r="P1431" s="24"/>
      <c r="Q1431" s="20"/>
      <c r="R1431" s="20"/>
      <c r="S1431" s="20" t="s">
        <v>4160</v>
      </c>
      <c r="T1431" s="21" t="str">
        <f t="shared" si="200"/>
        <v>OP NON FUL AROMA EK CENDANA</v>
      </c>
      <c r="U1431" s="17">
        <v>2.7E-2</v>
      </c>
      <c r="V1431" s="62">
        <f t="shared" si="202"/>
        <v>0</v>
      </c>
      <c r="W1431" s="20"/>
      <c r="X1431" s="20"/>
      <c r="Y1431" s="20" t="str">
        <f t="shared" si="201"/>
        <v>KG</v>
      </c>
    </row>
    <row r="1432" spans="1:26" hidden="1">
      <c r="A1432" s="4"/>
      <c r="B1432" s="4"/>
      <c r="C1432" s="5"/>
      <c r="D1432" s="6"/>
      <c r="E1432" s="6"/>
      <c r="F1432" s="6"/>
      <c r="G1432" s="6"/>
      <c r="H1432" s="6"/>
      <c r="I1432" s="6"/>
      <c r="J1432" s="6"/>
      <c r="K1432" s="8"/>
      <c r="L1432" s="8"/>
      <c r="M1432" s="6"/>
      <c r="N1432" s="9"/>
      <c r="O1432" s="10"/>
      <c r="P1432" s="24"/>
      <c r="Q1432" s="20"/>
      <c r="R1432" s="20"/>
      <c r="S1432" s="20" t="s">
        <v>616</v>
      </c>
      <c r="T1432" s="21" t="str">
        <f t="shared" si="200"/>
        <v>ONGKOS CELUP GB DEWA</v>
      </c>
      <c r="U1432" s="17">
        <v>1</v>
      </c>
      <c r="V1432" s="62">
        <f t="shared" si="202"/>
        <v>0</v>
      </c>
      <c r="W1432" s="20"/>
      <c r="X1432" s="20"/>
      <c r="Y1432" s="20" t="str">
        <f t="shared" si="201"/>
        <v>PCS</v>
      </c>
    </row>
    <row r="1433" spans="1:26" hidden="1">
      <c r="A1433" s="4"/>
      <c r="B1433" s="4"/>
      <c r="C1433" s="5"/>
      <c r="D1433" s="6"/>
      <c r="E1433" s="6"/>
      <c r="F1433" s="6"/>
      <c r="G1433" s="6"/>
      <c r="H1433" s="6"/>
      <c r="I1433" s="6"/>
      <c r="J1433" s="6"/>
      <c r="K1433" s="8"/>
      <c r="L1433" s="8"/>
      <c r="M1433" s="6"/>
      <c r="N1433" s="9"/>
      <c r="O1433" s="10"/>
      <c r="P1433" s="24"/>
      <c r="Q1433" s="20"/>
      <c r="R1433" s="20"/>
      <c r="S1433" s="20" t="s">
        <v>617</v>
      </c>
      <c r="T1433" s="21" t="str">
        <f t="shared" si="200"/>
        <v>ONGKOS KEMAS GB DEWA</v>
      </c>
      <c r="U1433" s="17">
        <v>1</v>
      </c>
      <c r="V1433" s="62">
        <f t="shared" si="202"/>
        <v>0</v>
      </c>
      <c r="W1433" s="20"/>
      <c r="X1433" s="20"/>
      <c r="Y1433" s="20" t="str">
        <f t="shared" si="201"/>
        <v>PCS</v>
      </c>
    </row>
    <row r="1434" spans="1:26" hidden="1">
      <c r="A1434" s="4"/>
      <c r="B1434" s="4"/>
      <c r="C1434" s="5"/>
      <c r="D1434" s="6"/>
      <c r="E1434" s="6"/>
      <c r="F1434" s="6"/>
      <c r="G1434" s="6"/>
      <c r="H1434" s="6"/>
      <c r="I1434" s="6"/>
      <c r="J1434" s="6"/>
      <c r="K1434" s="8"/>
      <c r="L1434" s="8"/>
      <c r="M1434" s="6"/>
      <c r="N1434" s="9"/>
      <c r="O1434" s="10"/>
      <c r="P1434" s="24"/>
      <c r="Q1434" s="20"/>
      <c r="R1434" s="20"/>
      <c r="S1434" s="20" t="s">
        <v>618</v>
      </c>
      <c r="T1434" s="21" t="str">
        <f t="shared" si="200"/>
        <v>ONGKOS TIMBANG GB DEWA</v>
      </c>
      <c r="U1434" s="17">
        <v>1</v>
      </c>
      <c r="V1434" s="62">
        <f t="shared" si="202"/>
        <v>0</v>
      </c>
      <c r="W1434" s="20"/>
      <c r="X1434" s="20"/>
      <c r="Y1434" s="20" t="str">
        <f t="shared" si="201"/>
        <v>PCS</v>
      </c>
    </row>
    <row r="1435" spans="1:26">
      <c r="A1435" s="4">
        <v>162</v>
      </c>
      <c r="B1435" s="20" t="s">
        <v>2108</v>
      </c>
      <c r="C1435" s="5" t="s">
        <v>144</v>
      </c>
      <c r="D1435" s="6">
        <v>15</v>
      </c>
      <c r="E1435" s="6">
        <f>D1435/36</f>
        <v>0.41666666666666669</v>
      </c>
      <c r="F1435" s="6">
        <v>17</v>
      </c>
      <c r="G1435" s="6">
        <v>1</v>
      </c>
      <c r="H1435" s="6"/>
      <c r="I1435" s="6"/>
      <c r="J1435" s="6" t="s">
        <v>510</v>
      </c>
      <c r="K1435" s="15">
        <f>L1435</f>
        <v>36</v>
      </c>
      <c r="L1435" s="15">
        <f>N1435*Z1435</f>
        <v>36</v>
      </c>
      <c r="M1435" s="6" t="s">
        <v>510</v>
      </c>
      <c r="N1435" s="9">
        <f>VLOOKUP(B1435,tb_januari,9,FALSE)</f>
        <v>1</v>
      </c>
      <c r="O1435" s="10" t="s">
        <v>506</v>
      </c>
      <c r="P1435" s="24" t="e">
        <f>0.99*K1566:K1692</f>
        <v>#VALUE!</v>
      </c>
      <c r="Q1435" s="20" t="s">
        <v>549</v>
      </c>
      <c r="R1435" s="20" t="s">
        <v>519</v>
      </c>
      <c r="S1435" s="20" t="s">
        <v>1737</v>
      </c>
      <c r="T1435" s="21" t="str">
        <f t="shared" si="200"/>
        <v>FLAYER DEWA 108 CENDANA 8 x 21</v>
      </c>
      <c r="U1435" s="17">
        <v>1</v>
      </c>
      <c r="V1435" s="62">
        <f>$K$1435*U1435</f>
        <v>36</v>
      </c>
      <c r="W1435" s="20" t="s">
        <v>528</v>
      </c>
      <c r="X1435" s="20"/>
      <c r="Y1435" s="20" t="str">
        <f t="shared" si="201"/>
        <v>PCS</v>
      </c>
      <c r="Z1435" s="20">
        <v>36</v>
      </c>
    </row>
    <row r="1436" spans="1:26" hidden="1">
      <c r="A1436" s="4"/>
      <c r="B1436" s="4"/>
      <c r="C1436" s="5"/>
      <c r="D1436" s="6"/>
      <c r="E1436" s="6"/>
      <c r="F1436" s="6"/>
      <c r="G1436" s="6"/>
      <c r="H1436" s="6"/>
      <c r="I1436" s="6"/>
      <c r="J1436" s="6"/>
      <c r="K1436" s="8"/>
      <c r="L1436" s="8"/>
      <c r="M1436" s="6"/>
      <c r="N1436" s="9"/>
      <c r="O1436" s="10"/>
      <c r="P1436" s="24"/>
      <c r="Q1436" s="20"/>
      <c r="R1436" s="20"/>
      <c r="S1436" s="20" t="s">
        <v>611</v>
      </c>
      <c r="T1436" s="21" t="str">
        <f t="shared" si="200"/>
        <v xml:space="preserve">ONGKARA BULAT </v>
      </c>
      <c r="U1436" s="17">
        <v>1</v>
      </c>
      <c r="V1436" s="62">
        <f t="shared" ref="V1436:V1443" si="203">$K$1435*U1436</f>
        <v>36</v>
      </c>
      <c r="W1436" s="20"/>
      <c r="X1436" s="20"/>
      <c r="Y1436" s="20" t="str">
        <f t="shared" si="201"/>
        <v>PCS</v>
      </c>
    </row>
    <row r="1437" spans="1:26" hidden="1">
      <c r="A1437" s="4"/>
      <c r="B1437" s="4"/>
      <c r="C1437" s="5"/>
      <c r="D1437" s="6"/>
      <c r="E1437" s="6"/>
      <c r="F1437" s="6"/>
      <c r="G1437" s="6"/>
      <c r="H1437" s="6"/>
      <c r="I1437" s="6"/>
      <c r="J1437" s="6"/>
      <c r="K1437" s="8"/>
      <c r="L1437" s="8"/>
      <c r="M1437" s="6"/>
      <c r="N1437" s="9"/>
      <c r="O1437" s="10"/>
      <c r="P1437" s="24"/>
      <c r="Q1437" s="20"/>
      <c r="R1437" s="20"/>
      <c r="S1437" s="20" t="s">
        <v>1403</v>
      </c>
      <c r="T1437" s="21" t="str">
        <f t="shared" si="200"/>
        <v>DUPA 32 AP MERAH 3.5</v>
      </c>
      <c r="U1437" s="17">
        <v>0.85</v>
      </c>
      <c r="V1437" s="62">
        <f t="shared" si="203"/>
        <v>30.599999999999998</v>
      </c>
      <c r="W1437" s="20"/>
      <c r="X1437" s="20"/>
      <c r="Y1437" s="20" t="str">
        <f t="shared" si="201"/>
        <v>KG</v>
      </c>
    </row>
    <row r="1438" spans="1:26" hidden="1">
      <c r="A1438" s="4"/>
      <c r="B1438" s="4"/>
      <c r="C1438" s="5"/>
      <c r="D1438" s="6"/>
      <c r="E1438" s="6"/>
      <c r="F1438" s="6"/>
      <c r="G1438" s="6"/>
      <c r="H1438" s="6"/>
      <c r="I1438" s="6"/>
      <c r="J1438" s="6"/>
      <c r="K1438" s="8"/>
      <c r="L1438" s="8"/>
      <c r="M1438" s="6"/>
      <c r="N1438" s="9"/>
      <c r="O1438" s="10"/>
      <c r="P1438" s="24"/>
      <c r="Q1438" s="20"/>
      <c r="R1438" s="20"/>
      <c r="S1438" s="20" t="s">
        <v>613</v>
      </c>
      <c r="T1438" s="21" t="str">
        <f t="shared" si="200"/>
        <v>SABUK ONG KECIL 2,5 X 30</v>
      </c>
      <c r="U1438" s="17">
        <v>1</v>
      </c>
      <c r="V1438" s="62">
        <f t="shared" si="203"/>
        <v>36</v>
      </c>
      <c r="W1438" s="20"/>
      <c r="X1438" s="20"/>
      <c r="Y1438" s="20" t="str">
        <f t="shared" si="201"/>
        <v>PCS</v>
      </c>
    </row>
    <row r="1439" spans="1:26" hidden="1">
      <c r="A1439" s="4"/>
      <c r="B1439" s="4"/>
      <c r="C1439" s="5"/>
      <c r="D1439" s="6"/>
      <c r="E1439" s="6"/>
      <c r="F1439" s="6"/>
      <c r="G1439" s="6"/>
      <c r="H1439" s="6"/>
      <c r="I1439" s="6"/>
      <c r="J1439" s="6"/>
      <c r="K1439" s="8"/>
      <c r="L1439" s="8"/>
      <c r="M1439" s="6"/>
      <c r="N1439" s="9"/>
      <c r="O1439" s="10"/>
      <c r="P1439" s="24"/>
      <c r="Q1439" s="20"/>
      <c r="R1439" s="20"/>
      <c r="S1439" s="20" t="s">
        <v>4374</v>
      </c>
      <c r="T1439" s="21" t="str">
        <f t="shared" si="200"/>
        <v>PLASTIK 16 X 45</v>
      </c>
      <c r="U1439" s="17">
        <v>1</v>
      </c>
      <c r="V1439" s="62">
        <f t="shared" si="203"/>
        <v>36</v>
      </c>
      <c r="W1439" s="20"/>
      <c r="X1439" s="20"/>
      <c r="Y1439" s="20" t="str">
        <f t="shared" si="201"/>
        <v>PCS</v>
      </c>
    </row>
    <row r="1440" spans="1:26" hidden="1">
      <c r="A1440" s="4"/>
      <c r="B1440" s="4"/>
      <c r="C1440" s="5"/>
      <c r="D1440" s="6"/>
      <c r="E1440" s="6"/>
      <c r="F1440" s="6"/>
      <c r="G1440" s="6"/>
      <c r="H1440" s="6"/>
      <c r="I1440" s="6"/>
      <c r="J1440" s="6"/>
      <c r="K1440" s="8"/>
      <c r="L1440" s="8"/>
      <c r="M1440" s="6"/>
      <c r="N1440" s="9"/>
      <c r="O1440" s="10"/>
      <c r="P1440" s="24"/>
      <c r="Q1440" s="20"/>
      <c r="R1440" s="20"/>
      <c r="S1440" s="20" t="s">
        <v>4160</v>
      </c>
      <c r="T1440" s="21" t="str">
        <f t="shared" si="200"/>
        <v>OP NON FUL AROMA EK CENDANA</v>
      </c>
      <c r="U1440" s="17">
        <v>1.2800000000000001E-2</v>
      </c>
      <c r="V1440" s="62">
        <f t="shared" si="203"/>
        <v>0.46080000000000004</v>
      </c>
      <c r="W1440" s="20"/>
      <c r="X1440" s="20"/>
      <c r="Y1440" s="20" t="str">
        <f t="shared" si="201"/>
        <v>KG</v>
      </c>
    </row>
    <row r="1441" spans="1:26" hidden="1">
      <c r="A1441" s="4"/>
      <c r="B1441" s="4"/>
      <c r="C1441" s="5"/>
      <c r="D1441" s="6"/>
      <c r="E1441" s="6"/>
      <c r="F1441" s="6"/>
      <c r="G1441" s="6"/>
      <c r="H1441" s="6"/>
      <c r="I1441" s="6"/>
      <c r="J1441" s="6"/>
      <c r="K1441" s="8"/>
      <c r="L1441" s="8"/>
      <c r="M1441" s="6"/>
      <c r="N1441" s="9"/>
      <c r="O1441" s="10"/>
      <c r="P1441" s="24"/>
      <c r="Q1441" s="20"/>
      <c r="R1441" s="20"/>
      <c r="S1441" s="20" t="s">
        <v>616</v>
      </c>
      <c r="T1441" s="21" t="str">
        <f t="shared" si="200"/>
        <v>ONGKOS CELUP GB DEWA</v>
      </c>
      <c r="U1441" s="17">
        <v>1</v>
      </c>
      <c r="V1441" s="62">
        <f t="shared" si="203"/>
        <v>36</v>
      </c>
      <c r="W1441" s="20"/>
      <c r="X1441" s="20"/>
      <c r="Y1441" s="20" t="str">
        <f t="shared" si="201"/>
        <v>PCS</v>
      </c>
    </row>
    <row r="1442" spans="1:26" hidden="1">
      <c r="A1442" s="4"/>
      <c r="B1442" s="4"/>
      <c r="C1442" s="5"/>
      <c r="D1442" s="6"/>
      <c r="E1442" s="6"/>
      <c r="F1442" s="6"/>
      <c r="G1442" s="6"/>
      <c r="H1442" s="6"/>
      <c r="I1442" s="6"/>
      <c r="J1442" s="6"/>
      <c r="K1442" s="8"/>
      <c r="L1442" s="8"/>
      <c r="M1442" s="6"/>
      <c r="N1442" s="9"/>
      <c r="O1442" s="10"/>
      <c r="P1442" s="24"/>
      <c r="Q1442" s="20"/>
      <c r="R1442" s="20"/>
      <c r="S1442" s="20" t="s">
        <v>617</v>
      </c>
      <c r="T1442" s="21" t="str">
        <f t="shared" si="200"/>
        <v>ONGKOS KEMAS GB DEWA</v>
      </c>
      <c r="U1442" s="17">
        <v>1</v>
      </c>
      <c r="V1442" s="62">
        <f t="shared" si="203"/>
        <v>36</v>
      </c>
      <c r="W1442" s="20"/>
      <c r="X1442" s="20"/>
      <c r="Y1442" s="20" t="str">
        <f t="shared" si="201"/>
        <v>PCS</v>
      </c>
    </row>
    <row r="1443" spans="1:26" hidden="1">
      <c r="A1443" s="4"/>
      <c r="B1443" s="4"/>
      <c r="C1443" s="5"/>
      <c r="D1443" s="6"/>
      <c r="E1443" s="6"/>
      <c r="F1443" s="6"/>
      <c r="G1443" s="6"/>
      <c r="H1443" s="6"/>
      <c r="I1443" s="6"/>
      <c r="J1443" s="6"/>
      <c r="K1443" s="8"/>
      <c r="L1443" s="8"/>
      <c r="M1443" s="6"/>
      <c r="N1443" s="9"/>
      <c r="O1443" s="10"/>
      <c r="P1443" s="24"/>
      <c r="Q1443" s="20"/>
      <c r="R1443" s="20"/>
      <c r="S1443" s="20" t="s">
        <v>618</v>
      </c>
      <c r="T1443" s="21" t="str">
        <f t="shared" si="200"/>
        <v>ONGKOS TIMBANG GB DEWA</v>
      </c>
      <c r="U1443" s="17">
        <v>1</v>
      </c>
      <c r="V1443" s="62">
        <f t="shared" si="203"/>
        <v>36</v>
      </c>
      <c r="W1443" s="20"/>
      <c r="X1443" s="20"/>
      <c r="Y1443" s="20" t="str">
        <f t="shared" si="201"/>
        <v>PCS</v>
      </c>
    </row>
    <row r="1444" spans="1:26">
      <c r="A1444" s="4">
        <v>163</v>
      </c>
      <c r="B1444" s="20" t="s">
        <v>2109</v>
      </c>
      <c r="C1444" s="5" t="s">
        <v>145</v>
      </c>
      <c r="D1444" s="6">
        <v>56</v>
      </c>
      <c r="E1444" s="6">
        <f>D1444/36</f>
        <v>1.5555555555555556</v>
      </c>
      <c r="F1444" s="6">
        <v>60</v>
      </c>
      <c r="G1444" s="6">
        <v>1</v>
      </c>
      <c r="H1444" s="6"/>
      <c r="I1444" s="6"/>
      <c r="J1444" s="6" t="s">
        <v>510</v>
      </c>
      <c r="K1444" s="15">
        <f>L1444</f>
        <v>36</v>
      </c>
      <c r="L1444" s="15">
        <f>N1444*Z1444</f>
        <v>36</v>
      </c>
      <c r="M1444" s="6" t="s">
        <v>510</v>
      </c>
      <c r="N1444" s="9">
        <f>VLOOKUP(B1444,tb_januari,9,FALSE)</f>
        <v>1</v>
      </c>
      <c r="O1444" s="10" t="s">
        <v>506</v>
      </c>
      <c r="P1444" s="24" t="e">
        <f>0.99*K1575:K1706</f>
        <v>#VALUE!</v>
      </c>
      <c r="Q1444" s="20"/>
      <c r="R1444" s="20"/>
      <c r="S1444" s="20" t="s">
        <v>1737</v>
      </c>
      <c r="T1444" s="21" t="str">
        <f t="shared" si="200"/>
        <v>FLAYER DEWA 108 CENDANA 8 x 21</v>
      </c>
      <c r="U1444" s="17">
        <v>1</v>
      </c>
      <c r="V1444" s="62">
        <f>$K$1444*U1444</f>
        <v>36</v>
      </c>
      <c r="W1444" s="20"/>
      <c r="X1444" s="20"/>
      <c r="Y1444" s="20" t="str">
        <f t="shared" si="201"/>
        <v>PCS</v>
      </c>
      <c r="Z1444" s="20">
        <v>36</v>
      </c>
    </row>
    <row r="1445" spans="1:26" hidden="1">
      <c r="A1445" s="4"/>
      <c r="B1445" s="4"/>
      <c r="C1445" s="5"/>
      <c r="D1445" s="6"/>
      <c r="E1445" s="6"/>
      <c r="F1445" s="6"/>
      <c r="G1445" s="6"/>
      <c r="H1445" s="6"/>
      <c r="I1445" s="6"/>
      <c r="J1445" s="6"/>
      <c r="K1445" s="8"/>
      <c r="L1445" s="8"/>
      <c r="M1445" s="6"/>
      <c r="N1445" s="9"/>
      <c r="O1445" s="10"/>
      <c r="P1445" s="24"/>
      <c r="Q1445" s="20"/>
      <c r="R1445" s="20"/>
      <c r="S1445" s="20" t="s">
        <v>611</v>
      </c>
      <c r="T1445" s="21" t="str">
        <f t="shared" si="200"/>
        <v xml:space="preserve">ONGKARA BULAT </v>
      </c>
      <c r="U1445" s="17">
        <v>1</v>
      </c>
      <c r="V1445" s="62">
        <f t="shared" ref="V1445:V1451" si="204">$K$1444*U1445</f>
        <v>36</v>
      </c>
      <c r="W1445" s="20"/>
      <c r="X1445" s="20"/>
      <c r="Y1445" s="20" t="str">
        <f t="shared" si="201"/>
        <v>PCS</v>
      </c>
    </row>
    <row r="1446" spans="1:26" hidden="1">
      <c r="A1446" s="4"/>
      <c r="B1446" s="4"/>
      <c r="C1446" s="5"/>
      <c r="D1446" s="6"/>
      <c r="E1446" s="6"/>
      <c r="F1446" s="6"/>
      <c r="G1446" s="6"/>
      <c r="H1446" s="6"/>
      <c r="I1446" s="6"/>
      <c r="J1446" s="6"/>
      <c r="K1446" s="8"/>
      <c r="L1446" s="8"/>
      <c r="M1446" s="6"/>
      <c r="N1446" s="9"/>
      <c r="O1446" s="10"/>
      <c r="P1446" s="24"/>
      <c r="Q1446" s="20"/>
      <c r="R1446" s="20"/>
      <c r="S1446" s="20" t="s">
        <v>1389</v>
      </c>
      <c r="T1446" s="21" t="str">
        <f t="shared" si="200"/>
        <v>DUPA 32 AP 3.8</v>
      </c>
      <c r="U1446" s="17">
        <v>0.85</v>
      </c>
      <c r="V1446" s="62">
        <f t="shared" si="204"/>
        <v>30.599999999999998</v>
      </c>
      <c r="W1446" s="20"/>
      <c r="X1446" s="20"/>
      <c r="Y1446" s="20" t="str">
        <f t="shared" si="201"/>
        <v>KG</v>
      </c>
    </row>
    <row r="1447" spans="1:26" hidden="1">
      <c r="A1447" s="4"/>
      <c r="B1447" s="4"/>
      <c r="C1447" s="5"/>
      <c r="D1447" s="6"/>
      <c r="E1447" s="6"/>
      <c r="F1447" s="6"/>
      <c r="G1447" s="6"/>
      <c r="H1447" s="6"/>
      <c r="I1447" s="6"/>
      <c r="J1447" s="6"/>
      <c r="K1447" s="8"/>
      <c r="L1447" s="8"/>
      <c r="M1447" s="6"/>
      <c r="N1447" s="9"/>
      <c r="O1447" s="10"/>
      <c r="P1447" s="24"/>
      <c r="Q1447" s="20"/>
      <c r="R1447" s="20"/>
      <c r="S1447" s="20" t="s">
        <v>613</v>
      </c>
      <c r="T1447" s="21" t="str">
        <f t="shared" si="200"/>
        <v>SABUK ONG KECIL 2,5 X 30</v>
      </c>
      <c r="U1447" s="17">
        <v>1</v>
      </c>
      <c r="V1447" s="62">
        <f t="shared" si="204"/>
        <v>36</v>
      </c>
      <c r="W1447" s="20"/>
      <c r="X1447" s="20"/>
      <c r="Y1447" s="20" t="str">
        <f t="shared" si="201"/>
        <v>PCS</v>
      </c>
    </row>
    <row r="1448" spans="1:26" hidden="1">
      <c r="A1448" s="4"/>
      <c r="B1448" s="4"/>
      <c r="C1448" s="5"/>
      <c r="D1448" s="6"/>
      <c r="E1448" s="6"/>
      <c r="F1448" s="6"/>
      <c r="G1448" s="6"/>
      <c r="H1448" s="6"/>
      <c r="I1448" s="6"/>
      <c r="J1448" s="6"/>
      <c r="K1448" s="8"/>
      <c r="L1448" s="8"/>
      <c r="M1448" s="6"/>
      <c r="N1448" s="9"/>
      <c r="O1448" s="10"/>
      <c r="P1448" s="24"/>
      <c r="Q1448" s="20"/>
      <c r="R1448" s="20"/>
      <c r="S1448" s="20" t="s">
        <v>4374</v>
      </c>
      <c r="T1448" s="21" t="str">
        <f t="shared" si="200"/>
        <v>PLASTIK 16 X 45</v>
      </c>
      <c r="U1448" s="17">
        <v>1</v>
      </c>
      <c r="V1448" s="62">
        <f t="shared" si="204"/>
        <v>36</v>
      </c>
      <c r="W1448" s="20"/>
      <c r="X1448" s="20"/>
      <c r="Y1448" s="20" t="str">
        <f t="shared" si="201"/>
        <v>PCS</v>
      </c>
    </row>
    <row r="1449" spans="1:26" hidden="1">
      <c r="A1449" s="4"/>
      <c r="B1449" s="4"/>
      <c r="C1449" s="5"/>
      <c r="D1449" s="6"/>
      <c r="E1449" s="6"/>
      <c r="F1449" s="6"/>
      <c r="G1449" s="6"/>
      <c r="H1449" s="6"/>
      <c r="I1449" s="6"/>
      <c r="J1449" s="6"/>
      <c r="K1449" s="8"/>
      <c r="L1449" s="8"/>
      <c r="M1449" s="6"/>
      <c r="N1449" s="9"/>
      <c r="O1449" s="10"/>
      <c r="P1449" s="24"/>
      <c r="Q1449" s="20"/>
      <c r="R1449" s="20"/>
      <c r="S1449" s="20" t="s">
        <v>4160</v>
      </c>
      <c r="T1449" s="21" t="str">
        <f t="shared" si="200"/>
        <v>OP NON FUL AROMA EK CENDANA</v>
      </c>
      <c r="U1449" s="17">
        <v>1.2800000000000001E-2</v>
      </c>
      <c r="V1449" s="62">
        <f t="shared" si="204"/>
        <v>0.46080000000000004</v>
      </c>
      <c r="W1449" s="20"/>
      <c r="X1449" s="20"/>
      <c r="Y1449" s="20" t="str">
        <f t="shared" si="201"/>
        <v>KG</v>
      </c>
    </row>
    <row r="1450" spans="1:26" hidden="1">
      <c r="A1450" s="4"/>
      <c r="B1450" s="4"/>
      <c r="C1450" s="5"/>
      <c r="D1450" s="6"/>
      <c r="E1450" s="6"/>
      <c r="F1450" s="6"/>
      <c r="G1450" s="6"/>
      <c r="H1450" s="6"/>
      <c r="I1450" s="6"/>
      <c r="J1450" s="6"/>
      <c r="K1450" s="8"/>
      <c r="L1450" s="8"/>
      <c r="M1450" s="6"/>
      <c r="N1450" s="9"/>
      <c r="O1450" s="10"/>
      <c r="P1450" s="24"/>
      <c r="Q1450" s="20"/>
      <c r="R1450" s="20"/>
      <c r="S1450" s="20" t="s">
        <v>616</v>
      </c>
      <c r="T1450" s="21" t="str">
        <f t="shared" si="200"/>
        <v>ONGKOS CELUP GB DEWA</v>
      </c>
      <c r="U1450" s="17">
        <v>1</v>
      </c>
      <c r="V1450" s="62">
        <f t="shared" si="204"/>
        <v>36</v>
      </c>
      <c r="W1450" s="20"/>
      <c r="X1450" s="20"/>
      <c r="Y1450" s="20" t="str">
        <f t="shared" si="201"/>
        <v>PCS</v>
      </c>
    </row>
    <row r="1451" spans="1:26" hidden="1">
      <c r="A1451" s="4"/>
      <c r="B1451" s="4"/>
      <c r="C1451" s="5"/>
      <c r="D1451" s="6"/>
      <c r="E1451" s="6"/>
      <c r="F1451" s="6"/>
      <c r="G1451" s="6"/>
      <c r="H1451" s="6"/>
      <c r="I1451" s="6"/>
      <c r="J1451" s="6"/>
      <c r="K1451" s="8"/>
      <c r="L1451" s="8"/>
      <c r="M1451" s="6"/>
      <c r="N1451" s="9"/>
      <c r="O1451" s="10"/>
      <c r="P1451" s="24"/>
      <c r="Q1451" s="20"/>
      <c r="R1451" s="20"/>
      <c r="S1451" s="20" t="s">
        <v>617</v>
      </c>
      <c r="T1451" s="21" t="str">
        <f t="shared" si="200"/>
        <v>ONGKOS KEMAS GB DEWA</v>
      </c>
      <c r="U1451" s="17">
        <v>1</v>
      </c>
      <c r="V1451" s="62">
        <f t="shared" si="204"/>
        <v>36</v>
      </c>
      <c r="W1451" s="20"/>
      <c r="X1451" s="20"/>
      <c r="Y1451" s="20" t="str">
        <f t="shared" si="201"/>
        <v>PCS</v>
      </c>
    </row>
    <row r="1452" spans="1:26" hidden="1">
      <c r="A1452" s="4"/>
      <c r="B1452" s="4"/>
      <c r="C1452" s="5"/>
      <c r="D1452" s="6"/>
      <c r="E1452" s="6"/>
      <c r="F1452" s="6"/>
      <c r="G1452" s="6"/>
      <c r="H1452" s="6"/>
      <c r="I1452" s="6"/>
      <c r="J1452" s="6"/>
      <c r="K1452" s="8"/>
      <c r="L1452" s="8"/>
      <c r="M1452" s="6"/>
      <c r="N1452" s="9"/>
      <c r="O1452" s="10"/>
      <c r="P1452" s="24"/>
      <c r="Q1452" s="20"/>
      <c r="R1452" s="20"/>
      <c r="S1452" s="20" t="s">
        <v>618</v>
      </c>
      <c r="T1452" s="21" t="str">
        <f t="shared" si="200"/>
        <v>ONGKOS TIMBANG GB DEWA</v>
      </c>
      <c r="U1452" s="17">
        <v>1</v>
      </c>
      <c r="V1452" s="62">
        <f>$K$1444*U1452</f>
        <v>36</v>
      </c>
      <c r="W1452" s="20"/>
      <c r="X1452" s="20"/>
      <c r="Y1452" s="20" t="str">
        <f t="shared" si="201"/>
        <v>PCS</v>
      </c>
    </row>
    <row r="1453" spans="1:26">
      <c r="A1453" s="4">
        <v>164</v>
      </c>
      <c r="B1453" s="20" t="s">
        <v>2110</v>
      </c>
      <c r="C1453" s="5" t="s">
        <v>95</v>
      </c>
      <c r="D1453" s="6"/>
      <c r="E1453" s="6">
        <f>D1453/36</f>
        <v>0</v>
      </c>
      <c r="F1453" s="6">
        <v>23</v>
      </c>
      <c r="G1453" s="6">
        <v>1</v>
      </c>
      <c r="H1453" s="6"/>
      <c r="I1453" s="6"/>
      <c r="J1453" s="6" t="s">
        <v>510</v>
      </c>
      <c r="K1453" s="15">
        <f>L1453</f>
        <v>36</v>
      </c>
      <c r="L1453" s="15">
        <f>N1453*Z1453</f>
        <v>36</v>
      </c>
      <c r="M1453" s="6" t="s">
        <v>510</v>
      </c>
      <c r="N1453" s="9">
        <f>VLOOKUP(B1453,tb_januari,9,FALSE)</f>
        <v>1</v>
      </c>
      <c r="O1453" s="10" t="s">
        <v>506</v>
      </c>
      <c r="P1453" s="24" t="e">
        <f>0.99*K1584:K1715</f>
        <v>#VALUE!</v>
      </c>
      <c r="Q1453" s="20" t="s">
        <v>549</v>
      </c>
      <c r="R1453" s="20" t="s">
        <v>519</v>
      </c>
      <c r="S1453" s="20" t="s">
        <v>1447</v>
      </c>
      <c r="T1453" s="21" t="str">
        <f t="shared" si="200"/>
        <v>DUPA 32 ATP PEKAT 3.2 RKN</v>
      </c>
      <c r="U1453" s="17">
        <v>0.72</v>
      </c>
      <c r="V1453" s="62">
        <f>$K$1453*U1453</f>
        <v>25.919999999999998</v>
      </c>
      <c r="W1453" s="20" t="s">
        <v>532</v>
      </c>
      <c r="X1453" s="20"/>
      <c r="Y1453" s="20" t="str">
        <f t="shared" si="201"/>
        <v>KG</v>
      </c>
      <c r="Z1453" s="20">
        <v>36</v>
      </c>
    </row>
    <row r="1454" spans="1:26" hidden="1">
      <c r="A1454" s="4"/>
      <c r="B1454" s="4"/>
      <c r="C1454" s="5"/>
      <c r="D1454" s="6"/>
      <c r="E1454" s="6"/>
      <c r="F1454" s="6"/>
      <c r="G1454" s="6"/>
      <c r="H1454" s="6"/>
      <c r="I1454" s="6"/>
      <c r="J1454" s="6"/>
      <c r="K1454" s="8"/>
      <c r="L1454" s="8"/>
      <c r="M1454" s="6"/>
      <c r="N1454" s="9"/>
      <c r="O1454" s="10"/>
      <c r="P1454" s="24"/>
      <c r="Q1454" s="20"/>
      <c r="R1454" s="20"/>
      <c r="S1454" s="20" t="s">
        <v>4997</v>
      </c>
      <c r="T1454" s="21" t="str">
        <f t="shared" si="200"/>
        <v>STIKER 108 D CEMPAKA 8 X 21</v>
      </c>
      <c r="U1454" s="17">
        <v>1</v>
      </c>
      <c r="V1454" s="62">
        <f t="shared" ref="V1454:V1462" si="205">$K$1453*U1454</f>
        <v>36</v>
      </c>
      <c r="W1454" s="20"/>
      <c r="X1454" s="20"/>
      <c r="Y1454" s="20" t="str">
        <f t="shared" si="201"/>
        <v>PCS</v>
      </c>
    </row>
    <row r="1455" spans="1:26" hidden="1">
      <c r="A1455" s="4"/>
      <c r="B1455" s="4"/>
      <c r="C1455" s="5"/>
      <c r="D1455" s="6"/>
      <c r="E1455" s="6"/>
      <c r="F1455" s="6"/>
      <c r="G1455" s="6"/>
      <c r="H1455" s="6"/>
      <c r="I1455" s="6"/>
      <c r="J1455" s="6"/>
      <c r="K1455" s="8"/>
      <c r="L1455" s="8"/>
      <c r="M1455" s="6"/>
      <c r="N1455" s="9"/>
      <c r="O1455" s="10"/>
      <c r="P1455" s="24"/>
      <c r="Q1455" s="20"/>
      <c r="R1455" s="20"/>
      <c r="S1455" s="20" t="s">
        <v>611</v>
      </c>
      <c r="T1455" s="21" t="str">
        <f t="shared" si="200"/>
        <v xml:space="preserve">ONGKARA BULAT </v>
      </c>
      <c r="U1455" s="17">
        <v>1</v>
      </c>
      <c r="V1455" s="62">
        <f t="shared" si="205"/>
        <v>36</v>
      </c>
      <c r="W1455" s="20"/>
      <c r="X1455" s="20"/>
      <c r="Y1455" s="20" t="str">
        <f t="shared" si="201"/>
        <v>PCS</v>
      </c>
    </row>
    <row r="1456" spans="1:26" hidden="1">
      <c r="A1456" s="4"/>
      <c r="B1456" s="4"/>
      <c r="C1456" s="5"/>
      <c r="D1456" s="6"/>
      <c r="E1456" s="6"/>
      <c r="F1456" s="6"/>
      <c r="G1456" s="6"/>
      <c r="H1456" s="6"/>
      <c r="I1456" s="6"/>
      <c r="J1456" s="6"/>
      <c r="K1456" s="8"/>
      <c r="L1456" s="8"/>
      <c r="M1456" s="6"/>
      <c r="N1456" s="9"/>
      <c r="O1456" s="10"/>
      <c r="P1456" s="24"/>
      <c r="Q1456" s="20"/>
      <c r="R1456" s="20"/>
      <c r="S1456" s="20" t="s">
        <v>988</v>
      </c>
      <c r="T1456" s="21" t="str">
        <f t="shared" si="200"/>
        <v xml:space="preserve">ATP </v>
      </c>
      <c r="U1456" s="17">
        <v>1</v>
      </c>
      <c r="V1456" s="62">
        <f t="shared" si="205"/>
        <v>36</v>
      </c>
      <c r="W1456" s="20"/>
      <c r="X1456" s="20"/>
      <c r="Y1456" s="20" t="str">
        <f t="shared" si="201"/>
        <v>PCS</v>
      </c>
    </row>
    <row r="1457" spans="1:26" hidden="1">
      <c r="A1457" s="4"/>
      <c r="B1457" s="4"/>
      <c r="C1457" s="5"/>
      <c r="D1457" s="6"/>
      <c r="E1457" s="6"/>
      <c r="F1457" s="6"/>
      <c r="G1457" s="6"/>
      <c r="H1457" s="6"/>
      <c r="I1457" s="6"/>
      <c r="J1457" s="6"/>
      <c r="K1457" s="8"/>
      <c r="L1457" s="8"/>
      <c r="M1457" s="6"/>
      <c r="N1457" s="9"/>
      <c r="O1457" s="10"/>
      <c r="P1457" s="24"/>
      <c r="Q1457" s="20"/>
      <c r="R1457" s="20"/>
      <c r="S1457" s="20" t="s">
        <v>613</v>
      </c>
      <c r="T1457" s="21" t="str">
        <f t="shared" si="200"/>
        <v>SABUK ONG KECIL 2,5 X 30</v>
      </c>
      <c r="U1457" s="17">
        <v>1</v>
      </c>
      <c r="V1457" s="62">
        <f t="shared" si="205"/>
        <v>36</v>
      </c>
      <c r="W1457" s="20"/>
      <c r="X1457" s="20"/>
      <c r="Y1457" s="20" t="str">
        <f t="shared" si="201"/>
        <v>PCS</v>
      </c>
    </row>
    <row r="1458" spans="1:26" hidden="1">
      <c r="A1458" s="4"/>
      <c r="B1458" s="4"/>
      <c r="C1458" s="5"/>
      <c r="D1458" s="6"/>
      <c r="E1458" s="6"/>
      <c r="F1458" s="6"/>
      <c r="G1458" s="6"/>
      <c r="H1458" s="6"/>
      <c r="I1458" s="6"/>
      <c r="J1458" s="6"/>
      <c r="K1458" s="8"/>
      <c r="L1458" s="8"/>
      <c r="M1458" s="6"/>
      <c r="N1458" s="9"/>
      <c r="O1458" s="10"/>
      <c r="P1458" s="24"/>
      <c r="Q1458" s="20"/>
      <c r="R1458" s="20"/>
      <c r="S1458" s="20" t="s">
        <v>4374</v>
      </c>
      <c r="T1458" s="21" t="str">
        <f t="shared" si="200"/>
        <v>PLASTIK 16 X 45</v>
      </c>
      <c r="U1458" s="17">
        <v>1</v>
      </c>
      <c r="V1458" s="62">
        <f t="shared" si="205"/>
        <v>36</v>
      </c>
      <c r="W1458" s="20"/>
      <c r="X1458" s="20"/>
      <c r="Y1458" s="20" t="str">
        <f t="shared" si="201"/>
        <v>PCS</v>
      </c>
    </row>
    <row r="1459" spans="1:26" hidden="1">
      <c r="A1459" s="4"/>
      <c r="B1459" s="4"/>
      <c r="C1459" s="5"/>
      <c r="D1459" s="6"/>
      <c r="E1459" s="6"/>
      <c r="F1459" s="6"/>
      <c r="G1459" s="6"/>
      <c r="H1459" s="6"/>
      <c r="I1459" s="6"/>
      <c r="J1459" s="6"/>
      <c r="K1459" s="8"/>
      <c r="L1459" s="8"/>
      <c r="M1459" s="6"/>
      <c r="N1459" s="9"/>
      <c r="O1459" s="10"/>
      <c r="P1459" s="24"/>
      <c r="Q1459" s="20"/>
      <c r="R1459" s="20"/>
      <c r="S1459" s="20" t="s">
        <v>3980</v>
      </c>
      <c r="T1459" s="21" t="str">
        <f t="shared" si="200"/>
        <v>OP FULL AROMA  DW 108 D FULL A CEMPAKA</v>
      </c>
      <c r="U1459" s="17">
        <v>6.8000000000000005E-2</v>
      </c>
      <c r="V1459" s="62">
        <f t="shared" si="205"/>
        <v>2.4480000000000004</v>
      </c>
      <c r="W1459" s="20"/>
      <c r="X1459" s="20"/>
      <c r="Y1459" s="20" t="str">
        <f t="shared" si="201"/>
        <v>KG</v>
      </c>
    </row>
    <row r="1460" spans="1:26" hidden="1">
      <c r="A1460" s="4"/>
      <c r="B1460" s="4"/>
      <c r="C1460" s="5"/>
      <c r="D1460" s="6"/>
      <c r="E1460" s="6"/>
      <c r="F1460" s="6"/>
      <c r="G1460" s="6"/>
      <c r="H1460" s="6"/>
      <c r="I1460" s="6"/>
      <c r="J1460" s="6"/>
      <c r="K1460" s="8"/>
      <c r="L1460" s="8"/>
      <c r="M1460" s="6"/>
      <c r="N1460" s="9"/>
      <c r="O1460" s="10"/>
      <c r="P1460" s="24"/>
      <c r="Q1460" s="20"/>
      <c r="R1460" s="20"/>
      <c r="S1460" s="20" t="s">
        <v>5192</v>
      </c>
      <c r="T1460" s="21" t="str">
        <f t="shared" si="200"/>
        <v>oplosan solfen</v>
      </c>
      <c r="U1460" s="17">
        <v>0.28000000000000003</v>
      </c>
      <c r="V1460" s="62">
        <f t="shared" si="205"/>
        <v>10.080000000000002</v>
      </c>
      <c r="W1460" s="20"/>
      <c r="X1460" s="20"/>
      <c r="Y1460" s="20" t="str">
        <f t="shared" si="201"/>
        <v>KG</v>
      </c>
    </row>
    <row r="1461" spans="1:26" hidden="1">
      <c r="A1461" s="4"/>
      <c r="B1461" s="4"/>
      <c r="C1461" s="5"/>
      <c r="D1461" s="6"/>
      <c r="E1461" s="6"/>
      <c r="F1461" s="6"/>
      <c r="G1461" s="6"/>
      <c r="H1461" s="6"/>
      <c r="I1461" s="6"/>
      <c r="J1461" s="6"/>
      <c r="K1461" s="8"/>
      <c r="L1461" s="8"/>
      <c r="M1461" s="6"/>
      <c r="N1461" s="9"/>
      <c r="O1461" s="10"/>
      <c r="P1461" s="24"/>
      <c r="Q1461" s="20"/>
      <c r="R1461" s="20"/>
      <c r="S1461" s="20" t="s">
        <v>3697</v>
      </c>
      <c r="T1461" s="21" t="str">
        <f t="shared" si="200"/>
        <v>ONGKOS CELUP GB  FULL AROMA</v>
      </c>
      <c r="U1461" s="17">
        <v>1</v>
      </c>
      <c r="V1461" s="62">
        <f t="shared" si="205"/>
        <v>36</v>
      </c>
      <c r="W1461" s="20"/>
      <c r="X1461" s="20"/>
      <c r="Y1461" s="20" t="str">
        <f t="shared" si="201"/>
        <v>PCS</v>
      </c>
    </row>
    <row r="1462" spans="1:26" hidden="1">
      <c r="A1462" s="4"/>
      <c r="B1462" s="4"/>
      <c r="C1462" s="5"/>
      <c r="D1462" s="6"/>
      <c r="E1462" s="6"/>
      <c r="F1462" s="6"/>
      <c r="G1462" s="6"/>
      <c r="H1462" s="6"/>
      <c r="I1462" s="6"/>
      <c r="J1462" s="6"/>
      <c r="K1462" s="8"/>
      <c r="L1462" s="8"/>
      <c r="M1462" s="6"/>
      <c r="N1462" s="9"/>
      <c r="O1462" s="10"/>
      <c r="P1462" s="24"/>
      <c r="Q1462" s="20"/>
      <c r="R1462" s="20"/>
      <c r="S1462" s="20" t="s">
        <v>3791</v>
      </c>
      <c r="T1462" s="21" t="str">
        <f t="shared" si="200"/>
        <v>ONGKOS KEMAS GB FULL AROMA</v>
      </c>
      <c r="U1462" s="17">
        <v>1</v>
      </c>
      <c r="V1462" s="62">
        <f t="shared" si="205"/>
        <v>36</v>
      </c>
      <c r="W1462" s="20"/>
      <c r="X1462" s="20"/>
      <c r="Y1462" s="20" t="str">
        <f t="shared" si="201"/>
        <v>PCS</v>
      </c>
    </row>
    <row r="1463" spans="1:26" hidden="1">
      <c r="A1463" s="4"/>
      <c r="B1463" s="4"/>
      <c r="C1463" s="5"/>
      <c r="D1463" s="6"/>
      <c r="E1463" s="6"/>
      <c r="F1463" s="6"/>
      <c r="G1463" s="6"/>
      <c r="H1463" s="6"/>
      <c r="I1463" s="6"/>
      <c r="J1463" s="6"/>
      <c r="K1463" s="8"/>
      <c r="L1463" s="8"/>
      <c r="M1463" s="6"/>
      <c r="N1463" s="9"/>
      <c r="O1463" s="10"/>
      <c r="P1463" s="24"/>
      <c r="Q1463" s="20"/>
      <c r="R1463" s="20"/>
      <c r="S1463" s="20" t="s">
        <v>3898</v>
      </c>
      <c r="T1463" s="21" t="str">
        <f t="shared" si="200"/>
        <v>ONGKOS TIMBANG GB FULL AROMA</v>
      </c>
      <c r="U1463" s="17">
        <v>1</v>
      </c>
      <c r="V1463" s="62">
        <f>$K$1453*U1463</f>
        <v>36</v>
      </c>
      <c r="W1463" s="20"/>
      <c r="X1463" s="20"/>
      <c r="Y1463" s="20" t="str">
        <f t="shared" si="201"/>
        <v>PCS</v>
      </c>
    </row>
    <row r="1464" spans="1:26">
      <c r="A1464" s="4">
        <v>165</v>
      </c>
      <c r="B1464" s="20" t="s">
        <v>2111</v>
      </c>
      <c r="C1464" s="5" t="s">
        <v>96</v>
      </c>
      <c r="D1464" s="6">
        <v>6</v>
      </c>
      <c r="E1464" s="6">
        <f>D1464/36</f>
        <v>0.16666666666666666</v>
      </c>
      <c r="F1464" s="6">
        <v>17</v>
      </c>
      <c r="G1464" s="6">
        <v>1</v>
      </c>
      <c r="H1464" s="6"/>
      <c r="I1464" s="6"/>
      <c r="J1464" s="6" t="s">
        <v>510</v>
      </c>
      <c r="K1464" s="15">
        <f>L1464</f>
        <v>36</v>
      </c>
      <c r="L1464" s="15">
        <f>N1464*Z1464</f>
        <v>36</v>
      </c>
      <c r="M1464" s="6" t="s">
        <v>510</v>
      </c>
      <c r="N1464" s="9">
        <f>VLOOKUP(B1464,tb_januari,9,FALSE)</f>
        <v>1</v>
      </c>
      <c r="O1464" s="10" t="s">
        <v>506</v>
      </c>
      <c r="P1464" s="24" t="e">
        <f>0.99*K1593:K1725</f>
        <v>#VALUE!</v>
      </c>
      <c r="Q1464" s="20"/>
      <c r="R1464" s="20"/>
      <c r="S1464" s="20" t="s">
        <v>1447</v>
      </c>
      <c r="T1464" s="21" t="str">
        <f t="shared" si="200"/>
        <v>DUPA 32 ATP PEKAT 3.2 RKN</v>
      </c>
      <c r="U1464" s="17">
        <v>0.72</v>
      </c>
      <c r="V1464" s="62">
        <f>$K$1464*U1464</f>
        <v>25.919999999999998</v>
      </c>
      <c r="W1464" s="20"/>
      <c r="X1464" s="20"/>
      <c r="Y1464" s="20" t="str">
        <f t="shared" si="201"/>
        <v>KG</v>
      </c>
      <c r="Z1464" s="20">
        <v>36</v>
      </c>
    </row>
    <row r="1465" spans="1:26" hidden="1">
      <c r="A1465" s="4"/>
      <c r="B1465" s="4"/>
      <c r="C1465" s="5"/>
      <c r="D1465" s="6"/>
      <c r="E1465" s="6"/>
      <c r="F1465" s="6"/>
      <c r="G1465" s="6"/>
      <c r="H1465" s="6"/>
      <c r="I1465" s="6"/>
      <c r="J1465" s="6"/>
      <c r="K1465" s="8"/>
      <c r="L1465" s="8"/>
      <c r="M1465" s="6"/>
      <c r="N1465" s="9"/>
      <c r="O1465" s="10"/>
      <c r="P1465" s="24"/>
      <c r="Q1465" s="20"/>
      <c r="R1465" s="20"/>
      <c r="S1465" s="20" t="s">
        <v>5003</v>
      </c>
      <c r="T1465" s="21" t="str">
        <f t="shared" si="200"/>
        <v>STIKER 108 D CENDANA 8 X 21</v>
      </c>
      <c r="U1465" s="17">
        <v>1</v>
      </c>
      <c r="V1465" s="62">
        <f t="shared" ref="V1465:V1473" si="206">$K$1464*U1465</f>
        <v>36</v>
      </c>
      <c r="W1465" s="20"/>
      <c r="X1465" s="20"/>
      <c r="Y1465" s="20" t="str">
        <f t="shared" si="201"/>
        <v>PCS</v>
      </c>
    </row>
    <row r="1466" spans="1:26" hidden="1">
      <c r="A1466" s="4"/>
      <c r="B1466" s="4"/>
      <c r="C1466" s="5"/>
      <c r="D1466" s="6"/>
      <c r="E1466" s="6"/>
      <c r="F1466" s="6"/>
      <c r="G1466" s="6"/>
      <c r="H1466" s="6"/>
      <c r="I1466" s="6"/>
      <c r="J1466" s="6"/>
      <c r="K1466" s="8"/>
      <c r="L1466" s="8"/>
      <c r="M1466" s="6"/>
      <c r="N1466" s="9"/>
      <c r="O1466" s="10"/>
      <c r="P1466" s="24"/>
      <c r="Q1466" s="20"/>
      <c r="R1466" s="20"/>
      <c r="S1466" s="20" t="s">
        <v>611</v>
      </c>
      <c r="T1466" s="21" t="str">
        <f t="shared" si="200"/>
        <v xml:space="preserve">ONGKARA BULAT </v>
      </c>
      <c r="U1466" s="17">
        <v>1</v>
      </c>
      <c r="V1466" s="62">
        <f t="shared" si="206"/>
        <v>36</v>
      </c>
      <c r="W1466" s="20"/>
      <c r="X1466" s="20"/>
      <c r="Y1466" s="20" t="str">
        <f t="shared" si="201"/>
        <v>PCS</v>
      </c>
    </row>
    <row r="1467" spans="1:26" hidden="1">
      <c r="A1467" s="4"/>
      <c r="B1467" s="4"/>
      <c r="C1467" s="5"/>
      <c r="D1467" s="6"/>
      <c r="E1467" s="6"/>
      <c r="F1467" s="6"/>
      <c r="G1467" s="6"/>
      <c r="H1467" s="6"/>
      <c r="I1467" s="6"/>
      <c r="J1467" s="6"/>
      <c r="K1467" s="8"/>
      <c r="L1467" s="8"/>
      <c r="M1467" s="6"/>
      <c r="N1467" s="9"/>
      <c r="O1467" s="10"/>
      <c r="P1467" s="24"/>
      <c r="Q1467" s="20"/>
      <c r="R1467" s="20"/>
      <c r="S1467" s="20" t="s">
        <v>988</v>
      </c>
      <c r="T1467" s="21" t="str">
        <f t="shared" si="200"/>
        <v xml:space="preserve">ATP </v>
      </c>
      <c r="U1467" s="17">
        <v>1</v>
      </c>
      <c r="V1467" s="62">
        <f t="shared" si="206"/>
        <v>36</v>
      </c>
      <c r="W1467" s="20"/>
      <c r="X1467" s="20"/>
      <c r="Y1467" s="20" t="str">
        <f t="shared" si="201"/>
        <v>PCS</v>
      </c>
    </row>
    <row r="1468" spans="1:26" hidden="1">
      <c r="A1468" s="4"/>
      <c r="B1468" s="4"/>
      <c r="C1468" s="5"/>
      <c r="D1468" s="6"/>
      <c r="E1468" s="6"/>
      <c r="F1468" s="6"/>
      <c r="G1468" s="6"/>
      <c r="H1468" s="6"/>
      <c r="I1468" s="6"/>
      <c r="J1468" s="6"/>
      <c r="K1468" s="8"/>
      <c r="L1468" s="8"/>
      <c r="M1468" s="6"/>
      <c r="N1468" s="9"/>
      <c r="O1468" s="10"/>
      <c r="P1468" s="24"/>
      <c r="Q1468" s="20"/>
      <c r="R1468" s="20"/>
      <c r="S1468" s="20" t="s">
        <v>613</v>
      </c>
      <c r="T1468" s="21" t="str">
        <f t="shared" si="200"/>
        <v>SABUK ONG KECIL 2,5 X 30</v>
      </c>
      <c r="U1468" s="17">
        <v>1</v>
      </c>
      <c r="V1468" s="62">
        <f t="shared" si="206"/>
        <v>36</v>
      </c>
      <c r="W1468" s="20"/>
      <c r="X1468" s="20"/>
      <c r="Y1468" s="20" t="str">
        <f t="shared" si="201"/>
        <v>PCS</v>
      </c>
    </row>
    <row r="1469" spans="1:26" hidden="1">
      <c r="A1469" s="4"/>
      <c r="B1469" s="4"/>
      <c r="C1469" s="5"/>
      <c r="D1469" s="6"/>
      <c r="E1469" s="6"/>
      <c r="F1469" s="6"/>
      <c r="G1469" s="6"/>
      <c r="H1469" s="6"/>
      <c r="I1469" s="6"/>
      <c r="J1469" s="6"/>
      <c r="K1469" s="8"/>
      <c r="L1469" s="8"/>
      <c r="M1469" s="6"/>
      <c r="N1469" s="9"/>
      <c r="O1469" s="10"/>
      <c r="P1469" s="24"/>
      <c r="Q1469" s="20"/>
      <c r="R1469" s="20"/>
      <c r="S1469" s="20" t="s">
        <v>4374</v>
      </c>
      <c r="T1469" s="21" t="str">
        <f t="shared" si="200"/>
        <v>PLASTIK 16 X 45</v>
      </c>
      <c r="U1469" s="17">
        <v>1</v>
      </c>
      <c r="V1469" s="62">
        <f>$K$1464*U1469</f>
        <v>36</v>
      </c>
      <c r="W1469" s="20"/>
      <c r="X1469" s="20"/>
      <c r="Y1469" s="20" t="str">
        <f t="shared" si="201"/>
        <v>PCS</v>
      </c>
    </row>
    <row r="1470" spans="1:26" hidden="1">
      <c r="A1470" s="4"/>
      <c r="B1470" s="4"/>
      <c r="C1470" s="5"/>
      <c r="D1470" s="6"/>
      <c r="E1470" s="6"/>
      <c r="F1470" s="6"/>
      <c r="G1470" s="6"/>
      <c r="H1470" s="6"/>
      <c r="I1470" s="6"/>
      <c r="J1470" s="6"/>
      <c r="K1470" s="8"/>
      <c r="L1470" s="8"/>
      <c r="M1470" s="6"/>
      <c r="N1470" s="9"/>
      <c r="O1470" s="10"/>
      <c r="P1470" s="24"/>
      <c r="Q1470" s="20"/>
      <c r="R1470" s="20"/>
      <c r="S1470" s="20" t="s">
        <v>3982</v>
      </c>
      <c r="T1470" s="21" t="str">
        <f t="shared" si="200"/>
        <v>OP FULL AROMA  DW 108 D FULL A CENDANA</v>
      </c>
      <c r="U1470" s="17">
        <v>6.8000000000000005E-2</v>
      </c>
      <c r="V1470" s="62">
        <f t="shared" si="206"/>
        <v>2.4480000000000004</v>
      </c>
      <c r="W1470" s="20"/>
      <c r="X1470" s="20"/>
      <c r="Y1470" s="20" t="str">
        <f t="shared" si="201"/>
        <v>KG</v>
      </c>
    </row>
    <row r="1471" spans="1:26" hidden="1">
      <c r="A1471" s="4"/>
      <c r="B1471" s="4"/>
      <c r="C1471" s="5"/>
      <c r="D1471" s="6"/>
      <c r="E1471" s="6"/>
      <c r="F1471" s="6"/>
      <c r="G1471" s="6"/>
      <c r="H1471" s="6"/>
      <c r="I1471" s="6"/>
      <c r="J1471" s="6"/>
      <c r="K1471" s="8"/>
      <c r="L1471" s="8"/>
      <c r="M1471" s="6"/>
      <c r="N1471" s="9"/>
      <c r="O1471" s="10"/>
      <c r="P1471" s="24"/>
      <c r="Q1471" s="20"/>
      <c r="R1471" s="20"/>
      <c r="S1471" s="20" t="s">
        <v>5192</v>
      </c>
      <c r="T1471" s="21" t="str">
        <f t="shared" si="200"/>
        <v>oplosan solfen</v>
      </c>
      <c r="U1471" s="17">
        <v>0.28000000000000003</v>
      </c>
      <c r="V1471" s="62">
        <f t="shared" si="206"/>
        <v>10.080000000000002</v>
      </c>
      <c r="W1471" s="20"/>
      <c r="X1471" s="20"/>
      <c r="Y1471" s="20" t="str">
        <f t="shared" si="201"/>
        <v>KG</v>
      </c>
    </row>
    <row r="1472" spans="1:26" hidden="1">
      <c r="A1472" s="4"/>
      <c r="B1472" s="4"/>
      <c r="C1472" s="5"/>
      <c r="D1472" s="6"/>
      <c r="E1472" s="6"/>
      <c r="F1472" s="6"/>
      <c r="G1472" s="6"/>
      <c r="H1472" s="6"/>
      <c r="I1472" s="6"/>
      <c r="J1472" s="6"/>
      <c r="K1472" s="8"/>
      <c r="L1472" s="8"/>
      <c r="M1472" s="6"/>
      <c r="N1472" s="9"/>
      <c r="O1472" s="10"/>
      <c r="P1472" s="24"/>
      <c r="Q1472" s="20"/>
      <c r="R1472" s="20"/>
      <c r="S1472" s="20" t="s">
        <v>3697</v>
      </c>
      <c r="T1472" s="21" t="str">
        <f t="shared" si="200"/>
        <v>ONGKOS CELUP GB  FULL AROMA</v>
      </c>
      <c r="U1472" s="17">
        <v>1</v>
      </c>
      <c r="V1472" s="62">
        <f t="shared" si="206"/>
        <v>36</v>
      </c>
      <c r="W1472" s="20"/>
      <c r="X1472" s="20"/>
      <c r="Y1472" s="20" t="str">
        <f t="shared" si="201"/>
        <v>PCS</v>
      </c>
    </row>
    <row r="1473" spans="1:26" hidden="1">
      <c r="A1473" s="4"/>
      <c r="B1473" s="4"/>
      <c r="C1473" s="5"/>
      <c r="D1473" s="6"/>
      <c r="E1473" s="6"/>
      <c r="F1473" s="6"/>
      <c r="G1473" s="6"/>
      <c r="H1473" s="6"/>
      <c r="I1473" s="6"/>
      <c r="J1473" s="6"/>
      <c r="K1473" s="8"/>
      <c r="L1473" s="8"/>
      <c r="M1473" s="6"/>
      <c r="N1473" s="9"/>
      <c r="O1473" s="10"/>
      <c r="P1473" s="24"/>
      <c r="Q1473" s="20"/>
      <c r="R1473" s="20"/>
      <c r="S1473" s="20" t="s">
        <v>3791</v>
      </c>
      <c r="T1473" s="21" t="str">
        <f t="shared" si="200"/>
        <v>ONGKOS KEMAS GB FULL AROMA</v>
      </c>
      <c r="U1473" s="17">
        <v>1</v>
      </c>
      <c r="V1473" s="62">
        <f t="shared" si="206"/>
        <v>36</v>
      </c>
      <c r="W1473" s="20"/>
      <c r="X1473" s="20"/>
      <c r="Y1473" s="20" t="str">
        <f t="shared" si="201"/>
        <v>PCS</v>
      </c>
    </row>
    <row r="1474" spans="1:26" hidden="1">
      <c r="A1474" s="4"/>
      <c r="B1474" s="4"/>
      <c r="C1474" s="5"/>
      <c r="D1474" s="6"/>
      <c r="E1474" s="6"/>
      <c r="F1474" s="6"/>
      <c r="G1474" s="6"/>
      <c r="H1474" s="6"/>
      <c r="I1474" s="6"/>
      <c r="J1474" s="6"/>
      <c r="K1474" s="8"/>
      <c r="L1474" s="8"/>
      <c r="M1474" s="6"/>
      <c r="N1474" s="9"/>
      <c r="O1474" s="10"/>
      <c r="P1474" s="24"/>
      <c r="Q1474" s="20"/>
      <c r="R1474" s="20"/>
      <c r="S1474" s="20" t="s">
        <v>3898</v>
      </c>
      <c r="T1474" s="21" t="str">
        <f t="shared" si="200"/>
        <v>ONGKOS TIMBANG GB FULL AROMA</v>
      </c>
      <c r="U1474" s="17">
        <v>1</v>
      </c>
      <c r="V1474" s="62">
        <f>$K$1464*U1474</f>
        <v>36</v>
      </c>
      <c r="W1474" s="20"/>
      <c r="X1474" s="20"/>
      <c r="Y1474" s="20" t="str">
        <f t="shared" si="201"/>
        <v>PCS</v>
      </c>
    </row>
    <row r="1475" spans="1:26">
      <c r="A1475" s="4">
        <v>166</v>
      </c>
      <c r="B1475" s="20" t="s">
        <v>2112</v>
      </c>
      <c r="C1475" s="5" t="s">
        <v>97</v>
      </c>
      <c r="D1475" s="6">
        <v>4</v>
      </c>
      <c r="E1475" s="6">
        <f>D1475/36</f>
        <v>0.1111111111111111</v>
      </c>
      <c r="F1475" s="6">
        <v>11</v>
      </c>
      <c r="G1475" s="6">
        <v>1</v>
      </c>
      <c r="H1475" s="6"/>
      <c r="I1475" s="6"/>
      <c r="J1475" s="6" t="s">
        <v>510</v>
      </c>
      <c r="K1475" s="15">
        <f>L1475</f>
        <v>36</v>
      </c>
      <c r="L1475" s="15">
        <f>N1475*Z1475</f>
        <v>36</v>
      </c>
      <c r="M1475" s="6" t="s">
        <v>510</v>
      </c>
      <c r="N1475" s="9">
        <f>VLOOKUP(B1475,tb_januari,9,FALSE)</f>
        <v>1</v>
      </c>
      <c r="O1475" s="10" t="s">
        <v>506</v>
      </c>
      <c r="P1475" s="24" t="e">
        <f>0.99*K1602:K1735</f>
        <v>#VALUE!</v>
      </c>
      <c r="Q1475" s="20" t="s">
        <v>549</v>
      </c>
      <c r="R1475" s="20" t="s">
        <v>519</v>
      </c>
      <c r="S1475" s="20" t="s">
        <v>1447</v>
      </c>
      <c r="T1475" s="21" t="str">
        <f t="shared" si="200"/>
        <v>DUPA 32 ATP PEKAT 3.2 RKN</v>
      </c>
      <c r="U1475" s="17">
        <v>0.72</v>
      </c>
      <c r="V1475" s="62">
        <f>$K$1475*U1475</f>
        <v>25.919999999999998</v>
      </c>
      <c r="W1475" s="20" t="s">
        <v>534</v>
      </c>
      <c r="X1475" s="20"/>
      <c r="Y1475" s="20" t="str">
        <f t="shared" si="201"/>
        <v>KG</v>
      </c>
      <c r="Z1475" s="20">
        <v>36</v>
      </c>
    </row>
    <row r="1476" spans="1:26" hidden="1">
      <c r="A1476" s="4"/>
      <c r="B1476" s="4"/>
      <c r="C1476" s="5"/>
      <c r="D1476" s="6"/>
      <c r="E1476" s="6"/>
      <c r="F1476" s="6"/>
      <c r="G1476" s="6"/>
      <c r="H1476" s="6"/>
      <c r="I1476" s="6"/>
      <c r="J1476" s="6"/>
      <c r="K1476" s="8"/>
      <c r="L1476" s="8"/>
      <c r="M1476" s="6"/>
      <c r="N1476" s="9"/>
      <c r="O1476" s="10"/>
      <c r="P1476" s="24"/>
      <c r="Q1476" s="20"/>
      <c r="R1476" s="20"/>
      <c r="S1476" s="20" t="s">
        <v>5009</v>
      </c>
      <c r="T1476" s="21" t="str">
        <f t="shared" si="200"/>
        <v>STIKER 108 D JASMIN 8 X 21</v>
      </c>
      <c r="U1476" s="17">
        <v>1</v>
      </c>
      <c r="V1476" s="62">
        <f t="shared" ref="V1476:V1485" si="207">$K$1475*U1476</f>
        <v>36</v>
      </c>
      <c r="W1476" s="20"/>
      <c r="X1476" s="20"/>
      <c r="Y1476" s="20" t="str">
        <f t="shared" si="201"/>
        <v>PCS</v>
      </c>
    </row>
    <row r="1477" spans="1:26" hidden="1">
      <c r="A1477" s="4"/>
      <c r="B1477" s="4"/>
      <c r="C1477" s="5"/>
      <c r="D1477" s="6"/>
      <c r="E1477" s="6"/>
      <c r="F1477" s="6"/>
      <c r="G1477" s="6"/>
      <c r="H1477" s="6"/>
      <c r="I1477" s="6"/>
      <c r="J1477" s="6"/>
      <c r="K1477" s="8"/>
      <c r="L1477" s="8"/>
      <c r="M1477" s="6"/>
      <c r="N1477" s="9"/>
      <c r="O1477" s="10"/>
      <c r="P1477" s="24"/>
      <c r="Q1477" s="20"/>
      <c r="R1477" s="20"/>
      <c r="S1477" s="20" t="s">
        <v>611</v>
      </c>
      <c r="T1477" s="21" t="str">
        <f t="shared" si="200"/>
        <v xml:space="preserve">ONGKARA BULAT </v>
      </c>
      <c r="U1477" s="17">
        <v>1</v>
      </c>
      <c r="V1477" s="62">
        <f t="shared" si="207"/>
        <v>36</v>
      </c>
      <c r="W1477" s="20"/>
      <c r="X1477" s="20"/>
      <c r="Y1477" s="20" t="str">
        <f t="shared" si="201"/>
        <v>PCS</v>
      </c>
    </row>
    <row r="1478" spans="1:26" hidden="1">
      <c r="A1478" s="4"/>
      <c r="B1478" s="4"/>
      <c r="C1478" s="5"/>
      <c r="D1478" s="6"/>
      <c r="E1478" s="6"/>
      <c r="F1478" s="6"/>
      <c r="G1478" s="6"/>
      <c r="H1478" s="6"/>
      <c r="I1478" s="6"/>
      <c r="J1478" s="6"/>
      <c r="K1478" s="8"/>
      <c r="L1478" s="8"/>
      <c r="M1478" s="6"/>
      <c r="N1478" s="9"/>
      <c r="O1478" s="10"/>
      <c r="P1478" s="24"/>
      <c r="Q1478" s="20"/>
      <c r="R1478" s="20"/>
      <c r="S1478" s="20" t="s">
        <v>988</v>
      </c>
      <c r="T1478" s="21" t="str">
        <f t="shared" si="200"/>
        <v xml:space="preserve">ATP </v>
      </c>
      <c r="U1478" s="17">
        <v>1</v>
      </c>
      <c r="V1478" s="62">
        <f t="shared" si="207"/>
        <v>36</v>
      </c>
      <c r="W1478" s="20"/>
      <c r="X1478" s="20"/>
      <c r="Y1478" s="20" t="str">
        <f t="shared" si="201"/>
        <v>PCS</v>
      </c>
    </row>
    <row r="1479" spans="1:26" hidden="1">
      <c r="A1479" s="4"/>
      <c r="B1479" s="4"/>
      <c r="C1479" s="5"/>
      <c r="D1479" s="6"/>
      <c r="E1479" s="6"/>
      <c r="F1479" s="6"/>
      <c r="G1479" s="6"/>
      <c r="H1479" s="6"/>
      <c r="I1479" s="6"/>
      <c r="J1479" s="6"/>
      <c r="K1479" s="8"/>
      <c r="L1479" s="8"/>
      <c r="M1479" s="6"/>
      <c r="N1479" s="9"/>
      <c r="O1479" s="10"/>
      <c r="P1479" s="24"/>
      <c r="Q1479" s="20"/>
      <c r="R1479" s="20"/>
      <c r="S1479" s="20" t="s">
        <v>613</v>
      </c>
      <c r="T1479" s="21" t="str">
        <f t="shared" si="200"/>
        <v>SABUK ONG KECIL 2,5 X 30</v>
      </c>
      <c r="U1479" s="17">
        <v>1</v>
      </c>
      <c r="V1479" s="62">
        <f t="shared" si="207"/>
        <v>36</v>
      </c>
      <c r="W1479" s="20"/>
      <c r="X1479" s="20"/>
      <c r="Y1479" s="20" t="str">
        <f t="shared" si="201"/>
        <v>PCS</v>
      </c>
    </row>
    <row r="1480" spans="1:26" hidden="1">
      <c r="A1480" s="4"/>
      <c r="B1480" s="4"/>
      <c r="C1480" s="5"/>
      <c r="D1480" s="6"/>
      <c r="E1480" s="6"/>
      <c r="F1480" s="6"/>
      <c r="G1480" s="6"/>
      <c r="H1480" s="6"/>
      <c r="I1480" s="6"/>
      <c r="J1480" s="6"/>
      <c r="K1480" s="8"/>
      <c r="L1480" s="8"/>
      <c r="M1480" s="6"/>
      <c r="N1480" s="9"/>
      <c r="O1480" s="10"/>
      <c r="P1480" s="24"/>
      <c r="Q1480" s="20"/>
      <c r="R1480" s="20"/>
      <c r="S1480" s="20" t="s">
        <v>4374</v>
      </c>
      <c r="T1480" s="21" t="str">
        <f t="shared" si="200"/>
        <v>PLASTIK 16 X 45</v>
      </c>
      <c r="U1480" s="17">
        <v>1</v>
      </c>
      <c r="V1480" s="62">
        <f t="shared" si="207"/>
        <v>36</v>
      </c>
      <c r="W1480" s="20"/>
      <c r="X1480" s="20"/>
      <c r="Y1480" s="20" t="str">
        <f t="shared" si="201"/>
        <v>PCS</v>
      </c>
    </row>
    <row r="1481" spans="1:26" hidden="1">
      <c r="A1481" s="4"/>
      <c r="B1481" s="4"/>
      <c r="C1481" s="5"/>
      <c r="D1481" s="6"/>
      <c r="E1481" s="6"/>
      <c r="F1481" s="6"/>
      <c r="G1481" s="6"/>
      <c r="H1481" s="6"/>
      <c r="I1481" s="6"/>
      <c r="J1481" s="6"/>
      <c r="K1481" s="8"/>
      <c r="L1481" s="8"/>
      <c r="M1481" s="6"/>
      <c r="N1481" s="9"/>
      <c r="O1481" s="10"/>
      <c r="P1481" s="24"/>
      <c r="Q1481" s="20"/>
      <c r="R1481" s="20"/>
      <c r="S1481" s="20" t="s">
        <v>3984</v>
      </c>
      <c r="T1481" s="21" t="str">
        <f t="shared" si="200"/>
        <v>OP FULL AROMA  DW 108 D FULL A JASMINE</v>
      </c>
      <c r="U1481" s="17">
        <v>6.8000000000000005E-2</v>
      </c>
      <c r="V1481" s="62">
        <f t="shared" si="207"/>
        <v>2.4480000000000004</v>
      </c>
      <c r="W1481" s="20"/>
      <c r="X1481" s="20"/>
      <c r="Y1481" s="20" t="str">
        <f t="shared" si="201"/>
        <v>KG</v>
      </c>
    </row>
    <row r="1482" spans="1:26" hidden="1">
      <c r="A1482" s="4"/>
      <c r="B1482" s="4"/>
      <c r="C1482" s="5"/>
      <c r="D1482" s="6"/>
      <c r="E1482" s="6"/>
      <c r="F1482" s="6"/>
      <c r="G1482" s="6"/>
      <c r="H1482" s="6"/>
      <c r="I1482" s="6"/>
      <c r="J1482" s="6"/>
      <c r="K1482" s="8"/>
      <c r="L1482" s="8"/>
      <c r="M1482" s="6"/>
      <c r="N1482" s="9"/>
      <c r="O1482" s="10"/>
      <c r="P1482" s="24"/>
      <c r="Q1482" s="20"/>
      <c r="R1482" s="20"/>
      <c r="S1482" s="20" t="s">
        <v>5192</v>
      </c>
      <c r="T1482" s="21" t="str">
        <f t="shared" si="200"/>
        <v>oplosan solfen</v>
      </c>
      <c r="U1482" s="17">
        <v>0.28000000000000003</v>
      </c>
      <c r="V1482" s="62">
        <f t="shared" si="207"/>
        <v>10.080000000000002</v>
      </c>
      <c r="W1482" s="20"/>
      <c r="X1482" s="20"/>
      <c r="Y1482" s="20" t="str">
        <f t="shared" si="201"/>
        <v>KG</v>
      </c>
    </row>
    <row r="1483" spans="1:26" hidden="1">
      <c r="A1483" s="4"/>
      <c r="B1483" s="4"/>
      <c r="C1483" s="5"/>
      <c r="D1483" s="6"/>
      <c r="E1483" s="6"/>
      <c r="F1483" s="6"/>
      <c r="G1483" s="6"/>
      <c r="H1483" s="6"/>
      <c r="I1483" s="6"/>
      <c r="J1483" s="6"/>
      <c r="K1483" s="8"/>
      <c r="L1483" s="8"/>
      <c r="M1483" s="6"/>
      <c r="N1483" s="9"/>
      <c r="O1483" s="10"/>
      <c r="P1483" s="24"/>
      <c r="Q1483" s="20"/>
      <c r="R1483" s="20"/>
      <c r="S1483" s="20" t="s">
        <v>3697</v>
      </c>
      <c r="T1483" s="21" t="str">
        <f t="shared" si="200"/>
        <v>ONGKOS CELUP GB  FULL AROMA</v>
      </c>
      <c r="U1483" s="17">
        <v>1</v>
      </c>
      <c r="V1483" s="62">
        <f t="shared" si="207"/>
        <v>36</v>
      </c>
      <c r="W1483" s="20"/>
      <c r="X1483" s="20"/>
      <c r="Y1483" s="20" t="str">
        <f t="shared" si="201"/>
        <v>PCS</v>
      </c>
    </row>
    <row r="1484" spans="1:26" hidden="1">
      <c r="A1484" s="4"/>
      <c r="B1484" s="4"/>
      <c r="C1484" s="5"/>
      <c r="D1484" s="6"/>
      <c r="E1484" s="6"/>
      <c r="F1484" s="6"/>
      <c r="G1484" s="6"/>
      <c r="H1484" s="6"/>
      <c r="I1484" s="6"/>
      <c r="J1484" s="6"/>
      <c r="K1484" s="8"/>
      <c r="L1484" s="8"/>
      <c r="M1484" s="6"/>
      <c r="N1484" s="9"/>
      <c r="O1484" s="10"/>
      <c r="P1484" s="24"/>
      <c r="Q1484" s="20"/>
      <c r="R1484" s="20"/>
      <c r="S1484" s="20" t="s">
        <v>3791</v>
      </c>
      <c r="T1484" s="21" t="str">
        <f t="shared" ref="T1484:T1538" si="208">VLOOKUP(S1484,db_barang,2,FALSE)</f>
        <v>ONGKOS KEMAS GB FULL AROMA</v>
      </c>
      <c r="U1484" s="17">
        <v>1</v>
      </c>
      <c r="V1484" s="62">
        <f t="shared" si="207"/>
        <v>36</v>
      </c>
      <c r="W1484" s="20"/>
      <c r="X1484" s="20"/>
      <c r="Y1484" s="20" t="str">
        <f t="shared" ref="Y1484:Y1538" si="209">VLOOKUP(S1484,db_barang,3,FALSE)</f>
        <v>PCS</v>
      </c>
    </row>
    <row r="1485" spans="1:26" hidden="1">
      <c r="A1485" s="4"/>
      <c r="B1485" s="4"/>
      <c r="C1485" s="5"/>
      <c r="D1485" s="6"/>
      <c r="E1485" s="6"/>
      <c r="F1485" s="6"/>
      <c r="G1485" s="6"/>
      <c r="H1485" s="6"/>
      <c r="I1485" s="6"/>
      <c r="J1485" s="6"/>
      <c r="K1485" s="8"/>
      <c r="L1485" s="8"/>
      <c r="M1485" s="6"/>
      <c r="N1485" s="9"/>
      <c r="O1485" s="10"/>
      <c r="P1485" s="24"/>
      <c r="Q1485" s="20"/>
      <c r="R1485" s="20"/>
      <c r="S1485" s="20" t="s">
        <v>3898</v>
      </c>
      <c r="T1485" s="21" t="str">
        <f t="shared" si="208"/>
        <v>ONGKOS TIMBANG GB FULL AROMA</v>
      </c>
      <c r="U1485" s="17">
        <v>1</v>
      </c>
      <c r="V1485" s="62">
        <f t="shared" si="207"/>
        <v>36</v>
      </c>
      <c r="W1485" s="20"/>
      <c r="X1485" s="20"/>
      <c r="Y1485" s="20" t="str">
        <f t="shared" si="209"/>
        <v>PCS</v>
      </c>
    </row>
    <row r="1486" spans="1:26">
      <c r="A1486" s="4">
        <v>167</v>
      </c>
      <c r="B1486" s="20" t="s">
        <v>2113</v>
      </c>
      <c r="C1486" s="5" t="s">
        <v>98</v>
      </c>
      <c r="D1486" s="6">
        <v>21</v>
      </c>
      <c r="E1486" s="6">
        <f>D1486/36</f>
        <v>0.58333333333333337</v>
      </c>
      <c r="F1486" s="6">
        <v>11</v>
      </c>
      <c r="G1486" s="6">
        <v>1</v>
      </c>
      <c r="H1486" s="6"/>
      <c r="I1486" s="6"/>
      <c r="J1486" s="6" t="s">
        <v>510</v>
      </c>
      <c r="K1486" s="15">
        <f>L1486</f>
        <v>36</v>
      </c>
      <c r="L1486" s="15">
        <f>N1486*Z1486</f>
        <v>36</v>
      </c>
      <c r="M1486" s="6" t="s">
        <v>510</v>
      </c>
      <c r="N1486" s="9">
        <f>VLOOKUP(B1486,tb_januari,9,FALSE)</f>
        <v>1</v>
      </c>
      <c r="O1486" s="10" t="s">
        <v>506</v>
      </c>
      <c r="P1486" s="24" t="e">
        <f>0.99*K1611:K1745</f>
        <v>#VALUE!</v>
      </c>
      <c r="Q1486" s="20"/>
      <c r="R1486" s="20"/>
      <c r="S1486" s="20" t="s">
        <v>1447</v>
      </c>
      <c r="T1486" s="21" t="str">
        <f t="shared" si="208"/>
        <v>DUPA 32 ATP PEKAT 3.2 RKN</v>
      </c>
      <c r="U1486" s="17">
        <v>0.72</v>
      </c>
      <c r="V1486" s="62">
        <f>$K$1486*U1486</f>
        <v>25.919999999999998</v>
      </c>
      <c r="W1486" s="20"/>
      <c r="X1486" s="20"/>
      <c r="Y1486" s="20" t="str">
        <f t="shared" si="209"/>
        <v>KG</v>
      </c>
      <c r="Z1486" s="20">
        <v>36</v>
      </c>
    </row>
    <row r="1487" spans="1:26" hidden="1">
      <c r="A1487" s="4"/>
      <c r="B1487" s="4"/>
      <c r="C1487" s="5"/>
      <c r="D1487" s="6"/>
      <c r="E1487" s="6"/>
      <c r="F1487" s="6"/>
      <c r="G1487" s="6"/>
      <c r="H1487" s="6"/>
      <c r="I1487" s="6"/>
      <c r="J1487" s="6"/>
      <c r="K1487" s="8"/>
      <c r="L1487" s="8"/>
      <c r="M1487" s="6"/>
      <c r="N1487" s="9"/>
      <c r="O1487" s="10"/>
      <c r="P1487" s="24"/>
      <c r="Q1487" s="20"/>
      <c r="R1487" s="20"/>
      <c r="S1487" s="20" t="s">
        <v>5015</v>
      </c>
      <c r="T1487" s="21" t="str">
        <f t="shared" si="208"/>
        <v>STIKER 108 D JEMPIRING 8 X 21</v>
      </c>
      <c r="U1487" s="17">
        <v>1</v>
      </c>
      <c r="V1487" s="62">
        <f t="shared" ref="V1487:V1496" si="210">$K$1486*U1487</f>
        <v>36</v>
      </c>
      <c r="W1487" s="20"/>
      <c r="X1487" s="20"/>
      <c r="Y1487" s="20" t="str">
        <f t="shared" si="209"/>
        <v>PCS</v>
      </c>
    </row>
    <row r="1488" spans="1:26" hidden="1">
      <c r="A1488" s="4"/>
      <c r="B1488" s="4"/>
      <c r="C1488" s="5"/>
      <c r="D1488" s="6"/>
      <c r="E1488" s="6"/>
      <c r="F1488" s="6"/>
      <c r="G1488" s="6"/>
      <c r="H1488" s="6"/>
      <c r="I1488" s="6"/>
      <c r="J1488" s="6"/>
      <c r="K1488" s="8"/>
      <c r="L1488" s="8"/>
      <c r="M1488" s="6"/>
      <c r="N1488" s="9"/>
      <c r="O1488" s="10"/>
      <c r="P1488" s="24"/>
      <c r="Q1488" s="20"/>
      <c r="R1488" s="20"/>
      <c r="S1488" s="20" t="s">
        <v>611</v>
      </c>
      <c r="T1488" s="21" t="str">
        <f t="shared" si="208"/>
        <v xml:space="preserve">ONGKARA BULAT </v>
      </c>
      <c r="U1488" s="17">
        <v>1</v>
      </c>
      <c r="V1488" s="62">
        <f t="shared" si="210"/>
        <v>36</v>
      </c>
      <c r="W1488" s="20"/>
      <c r="X1488" s="20"/>
      <c r="Y1488" s="20" t="str">
        <f t="shared" si="209"/>
        <v>PCS</v>
      </c>
    </row>
    <row r="1489" spans="1:26" hidden="1">
      <c r="A1489" s="4"/>
      <c r="B1489" s="4"/>
      <c r="C1489" s="5"/>
      <c r="D1489" s="6"/>
      <c r="E1489" s="6"/>
      <c r="F1489" s="6"/>
      <c r="G1489" s="6"/>
      <c r="H1489" s="6"/>
      <c r="I1489" s="6"/>
      <c r="J1489" s="6"/>
      <c r="K1489" s="8"/>
      <c r="L1489" s="8"/>
      <c r="M1489" s="6"/>
      <c r="N1489" s="9"/>
      <c r="O1489" s="10"/>
      <c r="P1489" s="24"/>
      <c r="Q1489" s="20"/>
      <c r="R1489" s="20"/>
      <c r="S1489" s="20" t="s">
        <v>988</v>
      </c>
      <c r="T1489" s="21" t="str">
        <f t="shared" si="208"/>
        <v xml:space="preserve">ATP </v>
      </c>
      <c r="U1489" s="17">
        <v>1</v>
      </c>
      <c r="V1489" s="62">
        <f t="shared" si="210"/>
        <v>36</v>
      </c>
      <c r="W1489" s="20"/>
      <c r="X1489" s="20"/>
      <c r="Y1489" s="20" t="str">
        <f t="shared" si="209"/>
        <v>PCS</v>
      </c>
    </row>
    <row r="1490" spans="1:26" hidden="1">
      <c r="A1490" s="4"/>
      <c r="B1490" s="4"/>
      <c r="C1490" s="5"/>
      <c r="D1490" s="6"/>
      <c r="E1490" s="6"/>
      <c r="F1490" s="6"/>
      <c r="G1490" s="6"/>
      <c r="H1490" s="6"/>
      <c r="I1490" s="6"/>
      <c r="J1490" s="6"/>
      <c r="K1490" s="8"/>
      <c r="L1490" s="8"/>
      <c r="M1490" s="6"/>
      <c r="N1490" s="9"/>
      <c r="O1490" s="10"/>
      <c r="P1490" s="24"/>
      <c r="Q1490" s="20"/>
      <c r="R1490" s="20"/>
      <c r="S1490" s="20" t="s">
        <v>613</v>
      </c>
      <c r="T1490" s="21" t="str">
        <f t="shared" si="208"/>
        <v>SABUK ONG KECIL 2,5 X 30</v>
      </c>
      <c r="U1490" s="17">
        <v>1</v>
      </c>
      <c r="V1490" s="62">
        <f t="shared" si="210"/>
        <v>36</v>
      </c>
      <c r="W1490" s="20"/>
      <c r="X1490" s="20"/>
      <c r="Y1490" s="20" t="str">
        <f t="shared" si="209"/>
        <v>PCS</v>
      </c>
    </row>
    <row r="1491" spans="1:26" hidden="1">
      <c r="A1491" s="4"/>
      <c r="B1491" s="4"/>
      <c r="C1491" s="5"/>
      <c r="D1491" s="6"/>
      <c r="E1491" s="6"/>
      <c r="F1491" s="6"/>
      <c r="G1491" s="6"/>
      <c r="H1491" s="6"/>
      <c r="I1491" s="6"/>
      <c r="J1491" s="6"/>
      <c r="K1491" s="8"/>
      <c r="L1491" s="8"/>
      <c r="M1491" s="6"/>
      <c r="N1491" s="9"/>
      <c r="O1491" s="10"/>
      <c r="P1491" s="24"/>
      <c r="Q1491" s="20"/>
      <c r="R1491" s="20"/>
      <c r="S1491" s="20" t="s">
        <v>4374</v>
      </c>
      <c r="T1491" s="21" t="str">
        <f t="shared" si="208"/>
        <v>PLASTIK 16 X 45</v>
      </c>
      <c r="U1491" s="17">
        <v>1</v>
      </c>
      <c r="V1491" s="62">
        <f t="shared" si="210"/>
        <v>36</v>
      </c>
      <c r="W1491" s="20"/>
      <c r="X1491" s="20"/>
      <c r="Y1491" s="20" t="str">
        <f t="shared" si="209"/>
        <v>PCS</v>
      </c>
    </row>
    <row r="1492" spans="1:26" hidden="1">
      <c r="A1492" s="4"/>
      <c r="B1492" s="4"/>
      <c r="C1492" s="5"/>
      <c r="D1492" s="6"/>
      <c r="E1492" s="6"/>
      <c r="F1492" s="6"/>
      <c r="G1492" s="6"/>
      <c r="H1492" s="6"/>
      <c r="I1492" s="6"/>
      <c r="J1492" s="6"/>
      <c r="K1492" s="8"/>
      <c r="L1492" s="8"/>
      <c r="M1492" s="6"/>
      <c r="N1492" s="9"/>
      <c r="O1492" s="10"/>
      <c r="P1492" s="24"/>
      <c r="Q1492" s="20"/>
      <c r="R1492" s="20"/>
      <c r="S1492" s="20" t="s">
        <v>3986</v>
      </c>
      <c r="T1492" s="21" t="str">
        <f t="shared" si="208"/>
        <v>OP FULL AROMA  DW 108 D FULL A JEMPIRING</v>
      </c>
      <c r="U1492" s="17">
        <v>6.8000000000000005E-2</v>
      </c>
      <c r="V1492" s="62">
        <f t="shared" si="210"/>
        <v>2.4480000000000004</v>
      </c>
      <c r="W1492" s="20"/>
      <c r="X1492" s="20"/>
      <c r="Y1492" s="20" t="str">
        <f t="shared" si="209"/>
        <v>KG</v>
      </c>
    </row>
    <row r="1493" spans="1:26" hidden="1">
      <c r="A1493" s="4"/>
      <c r="B1493" s="4"/>
      <c r="C1493" s="5"/>
      <c r="D1493" s="6"/>
      <c r="E1493" s="6"/>
      <c r="F1493" s="6"/>
      <c r="G1493" s="6"/>
      <c r="H1493" s="6"/>
      <c r="I1493" s="6"/>
      <c r="J1493" s="6"/>
      <c r="K1493" s="8"/>
      <c r="L1493" s="8"/>
      <c r="M1493" s="6"/>
      <c r="N1493" s="9"/>
      <c r="O1493" s="10"/>
      <c r="P1493" s="24"/>
      <c r="Q1493" s="20"/>
      <c r="R1493" s="20"/>
      <c r="S1493" s="20" t="s">
        <v>5192</v>
      </c>
      <c r="T1493" s="21" t="str">
        <f t="shared" si="208"/>
        <v>oplosan solfen</v>
      </c>
      <c r="U1493" s="17">
        <v>0.28000000000000003</v>
      </c>
      <c r="V1493" s="62">
        <f t="shared" si="210"/>
        <v>10.080000000000002</v>
      </c>
      <c r="W1493" s="20"/>
      <c r="X1493" s="20"/>
      <c r="Y1493" s="20" t="str">
        <f t="shared" si="209"/>
        <v>KG</v>
      </c>
    </row>
    <row r="1494" spans="1:26" hidden="1">
      <c r="A1494" s="4"/>
      <c r="B1494" s="4"/>
      <c r="C1494" s="5"/>
      <c r="D1494" s="6"/>
      <c r="E1494" s="6"/>
      <c r="F1494" s="6"/>
      <c r="G1494" s="6"/>
      <c r="H1494" s="6"/>
      <c r="I1494" s="6"/>
      <c r="J1494" s="6"/>
      <c r="K1494" s="8"/>
      <c r="L1494" s="8"/>
      <c r="M1494" s="6"/>
      <c r="N1494" s="9"/>
      <c r="O1494" s="10"/>
      <c r="P1494" s="24"/>
      <c r="Q1494" s="20"/>
      <c r="R1494" s="20"/>
      <c r="S1494" s="20" t="s">
        <v>3697</v>
      </c>
      <c r="T1494" s="21" t="str">
        <f t="shared" si="208"/>
        <v>ONGKOS CELUP GB  FULL AROMA</v>
      </c>
      <c r="U1494" s="17">
        <v>1</v>
      </c>
      <c r="V1494" s="62">
        <f t="shared" si="210"/>
        <v>36</v>
      </c>
      <c r="W1494" s="20"/>
      <c r="X1494" s="20"/>
      <c r="Y1494" s="20" t="str">
        <f t="shared" si="209"/>
        <v>PCS</v>
      </c>
    </row>
    <row r="1495" spans="1:26" hidden="1">
      <c r="A1495" s="4"/>
      <c r="B1495" s="4"/>
      <c r="C1495" s="5"/>
      <c r="D1495" s="6"/>
      <c r="E1495" s="6"/>
      <c r="F1495" s="6"/>
      <c r="G1495" s="6"/>
      <c r="H1495" s="6"/>
      <c r="I1495" s="6"/>
      <c r="J1495" s="6"/>
      <c r="K1495" s="8"/>
      <c r="L1495" s="8"/>
      <c r="M1495" s="6"/>
      <c r="N1495" s="9"/>
      <c r="O1495" s="10"/>
      <c r="P1495" s="24"/>
      <c r="Q1495" s="20"/>
      <c r="R1495" s="20"/>
      <c r="S1495" s="20" t="s">
        <v>3791</v>
      </c>
      <c r="T1495" s="21" t="str">
        <f t="shared" si="208"/>
        <v>ONGKOS KEMAS GB FULL AROMA</v>
      </c>
      <c r="U1495" s="17">
        <v>1</v>
      </c>
      <c r="V1495" s="62">
        <f t="shared" si="210"/>
        <v>36</v>
      </c>
      <c r="W1495" s="20"/>
      <c r="X1495" s="20"/>
      <c r="Y1495" s="20" t="str">
        <f t="shared" si="209"/>
        <v>PCS</v>
      </c>
    </row>
    <row r="1496" spans="1:26" hidden="1">
      <c r="A1496" s="4"/>
      <c r="B1496" s="4"/>
      <c r="C1496" s="5"/>
      <c r="D1496" s="6"/>
      <c r="E1496" s="6"/>
      <c r="F1496" s="6"/>
      <c r="G1496" s="6"/>
      <c r="H1496" s="6"/>
      <c r="I1496" s="6"/>
      <c r="J1496" s="6"/>
      <c r="K1496" s="8"/>
      <c r="L1496" s="8"/>
      <c r="M1496" s="6"/>
      <c r="N1496" s="9"/>
      <c r="O1496" s="10"/>
      <c r="P1496" s="24"/>
      <c r="Q1496" s="20"/>
      <c r="R1496" s="20"/>
      <c r="S1496" s="20" t="s">
        <v>3898</v>
      </c>
      <c r="T1496" s="21" t="str">
        <f t="shared" si="208"/>
        <v>ONGKOS TIMBANG GB FULL AROMA</v>
      </c>
      <c r="U1496" s="17">
        <v>1</v>
      </c>
      <c r="V1496" s="62">
        <f t="shared" si="210"/>
        <v>36</v>
      </c>
      <c r="W1496" s="20"/>
      <c r="X1496" s="20"/>
      <c r="Y1496" s="20" t="str">
        <f t="shared" si="209"/>
        <v>PCS</v>
      </c>
    </row>
    <row r="1497" spans="1:26">
      <c r="A1497" s="4">
        <v>168</v>
      </c>
      <c r="B1497" s="1" t="s">
        <v>2114</v>
      </c>
      <c r="C1497" s="5" t="s">
        <v>99</v>
      </c>
      <c r="D1497" s="6">
        <v>10</v>
      </c>
      <c r="E1497" s="6">
        <f>D1497/36</f>
        <v>0.27777777777777779</v>
      </c>
      <c r="F1497" s="6">
        <v>10</v>
      </c>
      <c r="G1497" s="6">
        <v>1</v>
      </c>
      <c r="H1497" s="6"/>
      <c r="I1497" s="6"/>
      <c r="J1497" s="6" t="s">
        <v>510</v>
      </c>
      <c r="K1497" s="15">
        <f>L1497</f>
        <v>36</v>
      </c>
      <c r="L1497" s="15">
        <f>N1497*Z1497</f>
        <v>36</v>
      </c>
      <c r="M1497" s="6" t="s">
        <v>510</v>
      </c>
      <c r="N1497" s="9">
        <f>VLOOKUP(B1497,tb_januari,9,FALSE)</f>
        <v>1</v>
      </c>
      <c r="O1497" s="10" t="s">
        <v>506</v>
      </c>
      <c r="P1497" s="24" t="e">
        <f>0.99*K1620:K1755</f>
        <v>#VALUE!</v>
      </c>
      <c r="Q1497" s="20" t="s">
        <v>550</v>
      </c>
      <c r="R1497" s="20" t="s">
        <v>519</v>
      </c>
      <c r="S1497" s="20" t="s">
        <v>1447</v>
      </c>
      <c r="T1497" s="21" t="str">
        <f t="shared" si="208"/>
        <v>DUPA 32 ATP PEKAT 3.2 RKN</v>
      </c>
      <c r="U1497" s="17">
        <v>0.72</v>
      </c>
      <c r="V1497" s="62">
        <f>$K$1497*U1497</f>
        <v>25.919999999999998</v>
      </c>
      <c r="W1497" s="20" t="s">
        <v>534</v>
      </c>
      <c r="X1497" s="20"/>
      <c r="Y1497" s="20" t="str">
        <f t="shared" si="209"/>
        <v>KG</v>
      </c>
      <c r="Z1497" s="20">
        <v>36</v>
      </c>
    </row>
    <row r="1498" spans="1:26" hidden="1">
      <c r="A1498" s="4"/>
      <c r="B1498" s="4"/>
      <c r="C1498" s="5"/>
      <c r="D1498" s="6"/>
      <c r="E1498" s="6"/>
      <c r="F1498" s="6"/>
      <c r="G1498" s="6"/>
      <c r="H1498" s="6"/>
      <c r="I1498" s="6"/>
      <c r="J1498" s="6"/>
      <c r="K1498" s="8"/>
      <c r="L1498" s="8"/>
      <c r="M1498" s="6"/>
      <c r="N1498" s="9"/>
      <c r="O1498" s="10"/>
      <c r="P1498" s="24"/>
      <c r="Q1498" s="20"/>
      <c r="R1498" s="20"/>
      <c r="S1498" s="20" t="s">
        <v>5021</v>
      </c>
      <c r="T1498" s="21" t="str">
        <f t="shared" si="208"/>
        <v>STIKER 108 D PANDAN HARUM 8 X 21</v>
      </c>
      <c r="U1498" s="17">
        <v>1</v>
      </c>
      <c r="V1498" s="62">
        <f t="shared" ref="V1498:V1507" si="211">$K$1497*U1498</f>
        <v>36</v>
      </c>
      <c r="W1498" s="20"/>
      <c r="X1498" s="20"/>
      <c r="Y1498" s="20" t="str">
        <f t="shared" si="209"/>
        <v>PCS</v>
      </c>
    </row>
    <row r="1499" spans="1:26" hidden="1">
      <c r="A1499" s="4"/>
      <c r="B1499" s="4"/>
      <c r="C1499" s="5"/>
      <c r="D1499" s="6"/>
      <c r="E1499" s="6"/>
      <c r="F1499" s="6"/>
      <c r="G1499" s="6"/>
      <c r="H1499" s="6"/>
      <c r="I1499" s="6"/>
      <c r="J1499" s="6"/>
      <c r="K1499" s="8"/>
      <c r="L1499" s="8"/>
      <c r="M1499" s="6"/>
      <c r="N1499" s="9"/>
      <c r="O1499" s="10"/>
      <c r="P1499" s="24"/>
      <c r="Q1499" s="20"/>
      <c r="R1499" s="20"/>
      <c r="S1499" s="20" t="s">
        <v>611</v>
      </c>
      <c r="T1499" s="21" t="str">
        <f t="shared" si="208"/>
        <v xml:space="preserve">ONGKARA BULAT </v>
      </c>
      <c r="U1499" s="17">
        <v>1</v>
      </c>
      <c r="V1499" s="62">
        <f t="shared" si="211"/>
        <v>36</v>
      </c>
      <c r="W1499" s="20"/>
      <c r="X1499" s="20"/>
      <c r="Y1499" s="20" t="str">
        <f t="shared" si="209"/>
        <v>PCS</v>
      </c>
    </row>
    <row r="1500" spans="1:26" hidden="1">
      <c r="A1500" s="4"/>
      <c r="B1500" s="4"/>
      <c r="C1500" s="5"/>
      <c r="D1500" s="6"/>
      <c r="E1500" s="6"/>
      <c r="F1500" s="6"/>
      <c r="G1500" s="6"/>
      <c r="H1500" s="6"/>
      <c r="I1500" s="6"/>
      <c r="J1500" s="6"/>
      <c r="K1500" s="8"/>
      <c r="L1500" s="8"/>
      <c r="M1500" s="6"/>
      <c r="N1500" s="9"/>
      <c r="O1500" s="10"/>
      <c r="P1500" s="24"/>
      <c r="Q1500" s="20"/>
      <c r="R1500" s="20"/>
      <c r="S1500" s="20" t="s">
        <v>988</v>
      </c>
      <c r="T1500" s="21" t="str">
        <f t="shared" si="208"/>
        <v xml:space="preserve">ATP </v>
      </c>
      <c r="U1500" s="17">
        <v>1</v>
      </c>
      <c r="V1500" s="62">
        <f t="shared" si="211"/>
        <v>36</v>
      </c>
      <c r="W1500" s="20"/>
      <c r="X1500" s="20"/>
      <c r="Y1500" s="20" t="str">
        <f t="shared" si="209"/>
        <v>PCS</v>
      </c>
    </row>
    <row r="1501" spans="1:26" hidden="1">
      <c r="A1501" s="4"/>
      <c r="B1501" s="4"/>
      <c r="C1501" s="5"/>
      <c r="D1501" s="6"/>
      <c r="E1501" s="6"/>
      <c r="F1501" s="6"/>
      <c r="G1501" s="6"/>
      <c r="H1501" s="6"/>
      <c r="I1501" s="6"/>
      <c r="J1501" s="6"/>
      <c r="K1501" s="8"/>
      <c r="L1501" s="8"/>
      <c r="M1501" s="6"/>
      <c r="N1501" s="9"/>
      <c r="O1501" s="10"/>
      <c r="P1501" s="24"/>
      <c r="Q1501" s="20"/>
      <c r="R1501" s="20"/>
      <c r="S1501" s="20" t="s">
        <v>613</v>
      </c>
      <c r="T1501" s="21" t="str">
        <f t="shared" si="208"/>
        <v>SABUK ONG KECIL 2,5 X 30</v>
      </c>
      <c r="U1501" s="17">
        <v>1</v>
      </c>
      <c r="V1501" s="62">
        <f t="shared" si="211"/>
        <v>36</v>
      </c>
      <c r="W1501" s="20"/>
      <c r="X1501" s="20"/>
      <c r="Y1501" s="20" t="str">
        <f t="shared" si="209"/>
        <v>PCS</v>
      </c>
    </row>
    <row r="1502" spans="1:26" hidden="1">
      <c r="A1502" s="4"/>
      <c r="B1502" s="4"/>
      <c r="C1502" s="5"/>
      <c r="D1502" s="6"/>
      <c r="E1502" s="6"/>
      <c r="F1502" s="6"/>
      <c r="G1502" s="6"/>
      <c r="H1502" s="6"/>
      <c r="I1502" s="6"/>
      <c r="J1502" s="6"/>
      <c r="K1502" s="8"/>
      <c r="L1502" s="8"/>
      <c r="M1502" s="6"/>
      <c r="N1502" s="9"/>
      <c r="O1502" s="10"/>
      <c r="P1502" s="24"/>
      <c r="Q1502" s="20"/>
      <c r="R1502" s="20"/>
      <c r="S1502" s="20" t="s">
        <v>4374</v>
      </c>
      <c r="T1502" s="21" t="str">
        <f t="shared" si="208"/>
        <v>PLASTIK 16 X 45</v>
      </c>
      <c r="U1502" s="17">
        <v>1</v>
      </c>
      <c r="V1502" s="62">
        <f t="shared" si="211"/>
        <v>36</v>
      </c>
      <c r="W1502" s="20"/>
      <c r="X1502" s="20"/>
      <c r="Y1502" s="20" t="str">
        <f t="shared" si="209"/>
        <v>PCS</v>
      </c>
    </row>
    <row r="1503" spans="1:26" hidden="1">
      <c r="A1503" s="4"/>
      <c r="B1503" s="4"/>
      <c r="C1503" s="5"/>
      <c r="D1503" s="6"/>
      <c r="E1503" s="6"/>
      <c r="F1503" s="6"/>
      <c r="G1503" s="6"/>
      <c r="H1503" s="6"/>
      <c r="I1503" s="6"/>
      <c r="J1503" s="6"/>
      <c r="K1503" s="8"/>
      <c r="L1503" s="8"/>
      <c r="M1503" s="6"/>
      <c r="N1503" s="9"/>
      <c r="O1503" s="10"/>
      <c r="P1503" s="24"/>
      <c r="Q1503" s="20"/>
      <c r="R1503" s="20"/>
      <c r="S1503" s="20" t="s">
        <v>3988</v>
      </c>
      <c r="T1503" s="21" t="str">
        <f t="shared" si="208"/>
        <v>OP FULL AROMA  DW 108 D FULL A PANDAN HARUM</v>
      </c>
      <c r="U1503" s="17">
        <v>6.8000000000000005E-2</v>
      </c>
      <c r="V1503" s="62">
        <f t="shared" si="211"/>
        <v>2.4480000000000004</v>
      </c>
      <c r="W1503" s="20"/>
      <c r="X1503" s="20"/>
      <c r="Y1503" s="20" t="str">
        <f t="shared" si="209"/>
        <v>KG</v>
      </c>
    </row>
    <row r="1504" spans="1:26" hidden="1">
      <c r="A1504" s="4"/>
      <c r="B1504" s="4"/>
      <c r="C1504" s="5"/>
      <c r="D1504" s="6"/>
      <c r="E1504" s="6"/>
      <c r="F1504" s="6"/>
      <c r="G1504" s="6"/>
      <c r="H1504" s="6"/>
      <c r="I1504" s="6"/>
      <c r="J1504" s="6"/>
      <c r="K1504" s="8"/>
      <c r="L1504" s="8"/>
      <c r="M1504" s="6"/>
      <c r="N1504" s="9"/>
      <c r="O1504" s="10"/>
      <c r="P1504" s="24"/>
      <c r="Q1504" s="20"/>
      <c r="R1504" s="20"/>
      <c r="S1504" s="20" t="s">
        <v>5192</v>
      </c>
      <c r="T1504" s="21" t="str">
        <f t="shared" si="208"/>
        <v>oplosan solfen</v>
      </c>
      <c r="U1504" s="17">
        <v>0.28000000000000003</v>
      </c>
      <c r="V1504" s="62">
        <f t="shared" si="211"/>
        <v>10.080000000000002</v>
      </c>
      <c r="W1504" s="20"/>
      <c r="X1504" s="20"/>
      <c r="Y1504" s="20" t="str">
        <f t="shared" si="209"/>
        <v>KG</v>
      </c>
    </row>
    <row r="1505" spans="1:26" hidden="1">
      <c r="A1505" s="4"/>
      <c r="B1505" s="4"/>
      <c r="C1505" s="5"/>
      <c r="D1505" s="6"/>
      <c r="E1505" s="6"/>
      <c r="F1505" s="6"/>
      <c r="G1505" s="6"/>
      <c r="H1505" s="6"/>
      <c r="I1505" s="6"/>
      <c r="J1505" s="6"/>
      <c r="K1505" s="8"/>
      <c r="L1505" s="8"/>
      <c r="M1505" s="6"/>
      <c r="N1505" s="9"/>
      <c r="O1505" s="10"/>
      <c r="P1505" s="24"/>
      <c r="Q1505" s="20"/>
      <c r="R1505" s="20"/>
      <c r="S1505" s="20" t="s">
        <v>3697</v>
      </c>
      <c r="T1505" s="21" t="str">
        <f t="shared" si="208"/>
        <v>ONGKOS CELUP GB  FULL AROMA</v>
      </c>
      <c r="U1505" s="17">
        <v>1</v>
      </c>
      <c r="V1505" s="62">
        <f t="shared" si="211"/>
        <v>36</v>
      </c>
      <c r="W1505" s="20"/>
      <c r="X1505" s="20"/>
      <c r="Y1505" s="20" t="str">
        <f t="shared" si="209"/>
        <v>PCS</v>
      </c>
    </row>
    <row r="1506" spans="1:26" hidden="1">
      <c r="A1506" s="4"/>
      <c r="B1506" s="4"/>
      <c r="C1506" s="5"/>
      <c r="D1506" s="6"/>
      <c r="E1506" s="6"/>
      <c r="F1506" s="6"/>
      <c r="G1506" s="6"/>
      <c r="H1506" s="6"/>
      <c r="I1506" s="6"/>
      <c r="J1506" s="6"/>
      <c r="K1506" s="8"/>
      <c r="L1506" s="8"/>
      <c r="M1506" s="6"/>
      <c r="N1506" s="9"/>
      <c r="O1506" s="10"/>
      <c r="P1506" s="24"/>
      <c r="Q1506" s="20"/>
      <c r="R1506" s="20"/>
      <c r="S1506" s="20" t="s">
        <v>3791</v>
      </c>
      <c r="T1506" s="21" t="str">
        <f t="shared" si="208"/>
        <v>ONGKOS KEMAS GB FULL AROMA</v>
      </c>
      <c r="U1506" s="17">
        <v>1</v>
      </c>
      <c r="V1506" s="62">
        <f t="shared" si="211"/>
        <v>36</v>
      </c>
      <c r="W1506" s="20"/>
      <c r="X1506" s="20"/>
      <c r="Y1506" s="20" t="str">
        <f t="shared" si="209"/>
        <v>PCS</v>
      </c>
    </row>
    <row r="1507" spans="1:26" hidden="1">
      <c r="A1507" s="4"/>
      <c r="B1507" s="4"/>
      <c r="C1507" s="5"/>
      <c r="D1507" s="6"/>
      <c r="E1507" s="6"/>
      <c r="F1507" s="6"/>
      <c r="G1507" s="6"/>
      <c r="H1507" s="6"/>
      <c r="I1507" s="6"/>
      <c r="J1507" s="6"/>
      <c r="K1507" s="8"/>
      <c r="L1507" s="8"/>
      <c r="M1507" s="6"/>
      <c r="N1507" s="9"/>
      <c r="O1507" s="10"/>
      <c r="P1507" s="24"/>
      <c r="Q1507" s="20"/>
      <c r="R1507" s="20"/>
      <c r="S1507" s="20" t="s">
        <v>3898</v>
      </c>
      <c r="T1507" s="21" t="str">
        <f t="shared" si="208"/>
        <v>ONGKOS TIMBANG GB FULL AROMA</v>
      </c>
      <c r="U1507" s="17">
        <v>1</v>
      </c>
      <c r="V1507" s="62">
        <f t="shared" si="211"/>
        <v>36</v>
      </c>
      <c r="W1507" s="20"/>
      <c r="X1507" s="20"/>
      <c r="Y1507" s="20" t="str">
        <f t="shared" si="209"/>
        <v>PCS</v>
      </c>
    </row>
    <row r="1508" spans="1:26">
      <c r="A1508" s="4">
        <v>169</v>
      </c>
      <c r="B1508" s="20" t="s">
        <v>2116</v>
      </c>
      <c r="C1508" s="5" t="s">
        <v>100</v>
      </c>
      <c r="D1508" s="6">
        <v>7</v>
      </c>
      <c r="E1508" s="6">
        <f>D1508/36</f>
        <v>0.19444444444444445</v>
      </c>
      <c r="F1508" s="6">
        <v>15</v>
      </c>
      <c r="G1508" s="6">
        <v>1</v>
      </c>
      <c r="H1508" s="6"/>
      <c r="I1508" s="6"/>
      <c r="J1508" s="6" t="s">
        <v>510</v>
      </c>
      <c r="K1508" s="15">
        <f>L1508</f>
        <v>36</v>
      </c>
      <c r="L1508" s="15">
        <f>N1508*Z1508</f>
        <v>36</v>
      </c>
      <c r="M1508" s="6" t="s">
        <v>510</v>
      </c>
      <c r="N1508" s="9">
        <f>VLOOKUP(B1508,tb_januari,9,FALSE)</f>
        <v>1</v>
      </c>
      <c r="O1508" s="10" t="s">
        <v>506</v>
      </c>
      <c r="P1508" s="24" t="e">
        <f>0.99*K1629:K1765</f>
        <v>#VALUE!</v>
      </c>
      <c r="Q1508" s="20"/>
      <c r="R1508" s="20"/>
      <c r="S1508" s="20" t="s">
        <v>1447</v>
      </c>
      <c r="T1508" s="21" t="str">
        <f t="shared" si="208"/>
        <v>DUPA 32 ATP PEKAT 3.2 RKN</v>
      </c>
      <c r="U1508" s="17">
        <v>0.72</v>
      </c>
      <c r="V1508" s="62">
        <f>$K$1508*U1508</f>
        <v>25.919999999999998</v>
      </c>
      <c r="W1508" s="20"/>
      <c r="X1508" s="20"/>
      <c r="Y1508" s="20" t="str">
        <f t="shared" si="209"/>
        <v>KG</v>
      </c>
      <c r="Z1508" s="20">
        <v>36</v>
      </c>
    </row>
    <row r="1509" spans="1:26" hidden="1">
      <c r="A1509" s="4"/>
      <c r="B1509" s="4"/>
      <c r="C1509" s="5"/>
      <c r="D1509" s="6"/>
      <c r="E1509" s="6"/>
      <c r="F1509" s="6"/>
      <c r="G1509" s="6"/>
      <c r="H1509" s="6"/>
      <c r="I1509" s="6"/>
      <c r="J1509" s="6"/>
      <c r="K1509" s="8"/>
      <c r="L1509" s="8"/>
      <c r="M1509" s="6"/>
      <c r="N1509" s="9"/>
      <c r="O1509" s="10"/>
      <c r="P1509" s="24"/>
      <c r="Q1509" s="20"/>
      <c r="R1509" s="20"/>
      <c r="S1509" s="20" t="s">
        <v>5029</v>
      </c>
      <c r="T1509" s="21" t="str">
        <f t="shared" si="208"/>
        <v>STIKER 108 D SM 8 X 21</v>
      </c>
      <c r="U1509" s="17">
        <v>1</v>
      </c>
      <c r="V1509" s="62">
        <f>$K$1508*U1509</f>
        <v>36</v>
      </c>
      <c r="W1509" s="20"/>
      <c r="X1509" s="20"/>
      <c r="Y1509" s="20" t="str">
        <f t="shared" si="209"/>
        <v>PCS</v>
      </c>
    </row>
    <row r="1510" spans="1:26" hidden="1">
      <c r="A1510" s="4"/>
      <c r="B1510" s="4"/>
      <c r="C1510" s="5"/>
      <c r="D1510" s="6"/>
      <c r="E1510" s="6"/>
      <c r="F1510" s="6"/>
      <c r="G1510" s="6"/>
      <c r="H1510" s="6"/>
      <c r="I1510" s="6"/>
      <c r="J1510" s="6"/>
      <c r="K1510" s="8"/>
      <c r="L1510" s="8"/>
      <c r="M1510" s="6"/>
      <c r="N1510" s="9"/>
      <c r="O1510" s="10"/>
      <c r="P1510" s="24"/>
      <c r="Q1510" s="20"/>
      <c r="R1510" s="20"/>
      <c r="S1510" s="20" t="s">
        <v>611</v>
      </c>
      <c r="T1510" s="21" t="str">
        <f t="shared" si="208"/>
        <v xml:space="preserve">ONGKARA BULAT </v>
      </c>
      <c r="U1510" s="17">
        <v>1</v>
      </c>
      <c r="V1510" s="62">
        <f t="shared" ref="V1510:V1518" si="212">$K$1508*U1510</f>
        <v>36</v>
      </c>
      <c r="W1510" s="20"/>
      <c r="X1510" s="20"/>
      <c r="Y1510" s="20" t="str">
        <f t="shared" si="209"/>
        <v>PCS</v>
      </c>
    </row>
    <row r="1511" spans="1:26" hidden="1">
      <c r="A1511" s="4"/>
      <c r="B1511" s="4"/>
      <c r="C1511" s="5"/>
      <c r="D1511" s="6"/>
      <c r="E1511" s="6"/>
      <c r="F1511" s="6"/>
      <c r="G1511" s="6"/>
      <c r="H1511" s="6"/>
      <c r="I1511" s="6"/>
      <c r="J1511" s="6"/>
      <c r="K1511" s="8"/>
      <c r="L1511" s="8"/>
      <c r="M1511" s="6"/>
      <c r="N1511" s="9"/>
      <c r="O1511" s="10"/>
      <c r="P1511" s="24"/>
      <c r="Q1511" s="20"/>
      <c r="R1511" s="20"/>
      <c r="S1511" s="20" t="s">
        <v>988</v>
      </c>
      <c r="T1511" s="21" t="str">
        <f t="shared" si="208"/>
        <v xml:space="preserve">ATP </v>
      </c>
      <c r="U1511" s="17">
        <v>1</v>
      </c>
      <c r="V1511" s="62">
        <f t="shared" si="212"/>
        <v>36</v>
      </c>
      <c r="W1511" s="20"/>
      <c r="X1511" s="20"/>
      <c r="Y1511" s="20" t="str">
        <f t="shared" si="209"/>
        <v>PCS</v>
      </c>
    </row>
    <row r="1512" spans="1:26" hidden="1">
      <c r="A1512" s="4"/>
      <c r="B1512" s="4"/>
      <c r="C1512" s="5"/>
      <c r="D1512" s="6"/>
      <c r="E1512" s="6"/>
      <c r="F1512" s="6"/>
      <c r="G1512" s="6"/>
      <c r="H1512" s="6"/>
      <c r="I1512" s="6"/>
      <c r="J1512" s="6"/>
      <c r="K1512" s="8"/>
      <c r="L1512" s="8"/>
      <c r="M1512" s="6"/>
      <c r="N1512" s="9"/>
      <c r="O1512" s="10"/>
      <c r="P1512" s="24"/>
      <c r="Q1512" s="20"/>
      <c r="R1512" s="20"/>
      <c r="S1512" s="20" t="s">
        <v>613</v>
      </c>
      <c r="T1512" s="21" t="str">
        <f t="shared" si="208"/>
        <v>SABUK ONG KECIL 2,5 X 30</v>
      </c>
      <c r="U1512" s="17">
        <v>1</v>
      </c>
      <c r="V1512" s="62">
        <f t="shared" si="212"/>
        <v>36</v>
      </c>
      <c r="W1512" s="20"/>
      <c r="X1512" s="20"/>
      <c r="Y1512" s="20" t="str">
        <f t="shared" si="209"/>
        <v>PCS</v>
      </c>
    </row>
    <row r="1513" spans="1:26" hidden="1">
      <c r="A1513" s="4"/>
      <c r="B1513" s="4"/>
      <c r="C1513" s="5"/>
      <c r="D1513" s="6"/>
      <c r="E1513" s="6"/>
      <c r="F1513" s="6"/>
      <c r="G1513" s="6"/>
      <c r="H1513" s="6"/>
      <c r="I1513" s="6"/>
      <c r="J1513" s="6"/>
      <c r="K1513" s="8"/>
      <c r="L1513" s="8"/>
      <c r="M1513" s="6"/>
      <c r="N1513" s="9"/>
      <c r="O1513" s="10"/>
      <c r="P1513" s="24"/>
      <c r="Q1513" s="20"/>
      <c r="R1513" s="20"/>
      <c r="S1513" s="20" t="s">
        <v>4374</v>
      </c>
      <c r="T1513" s="21" t="str">
        <f t="shared" si="208"/>
        <v>PLASTIK 16 X 45</v>
      </c>
      <c r="U1513" s="17">
        <v>1</v>
      </c>
      <c r="V1513" s="62">
        <f t="shared" si="212"/>
        <v>36</v>
      </c>
      <c r="W1513" s="20"/>
      <c r="X1513" s="20"/>
      <c r="Y1513" s="20" t="str">
        <f t="shared" si="209"/>
        <v>PCS</v>
      </c>
    </row>
    <row r="1514" spans="1:26" hidden="1">
      <c r="A1514" s="4"/>
      <c r="B1514" s="4"/>
      <c r="C1514" s="5"/>
      <c r="D1514" s="6"/>
      <c r="E1514" s="6"/>
      <c r="F1514" s="6"/>
      <c r="G1514" s="6"/>
      <c r="H1514" s="6"/>
      <c r="I1514" s="6"/>
      <c r="J1514" s="6"/>
      <c r="K1514" s="8"/>
      <c r="L1514" s="8"/>
      <c r="M1514" s="6"/>
      <c r="N1514" s="9"/>
      <c r="O1514" s="10"/>
      <c r="P1514" s="24"/>
      <c r="Q1514" s="20"/>
      <c r="R1514" s="20"/>
      <c r="S1514" s="20" t="s">
        <v>3990</v>
      </c>
      <c r="T1514" s="21" t="str">
        <f t="shared" si="208"/>
        <v>OP FULL AROMA  DW 108 D FULL A SM</v>
      </c>
      <c r="U1514" s="17">
        <v>6.8000000000000005E-2</v>
      </c>
      <c r="V1514" s="62">
        <f t="shared" si="212"/>
        <v>2.4480000000000004</v>
      </c>
      <c r="W1514" s="20"/>
      <c r="X1514" s="20"/>
      <c r="Y1514" s="20" t="str">
        <f t="shared" si="209"/>
        <v>KG</v>
      </c>
    </row>
    <row r="1515" spans="1:26" hidden="1">
      <c r="A1515" s="4"/>
      <c r="B1515" s="4"/>
      <c r="C1515" s="5"/>
      <c r="D1515" s="6"/>
      <c r="E1515" s="6"/>
      <c r="F1515" s="6"/>
      <c r="G1515" s="6"/>
      <c r="H1515" s="6"/>
      <c r="I1515" s="6"/>
      <c r="J1515" s="6"/>
      <c r="K1515" s="8"/>
      <c r="L1515" s="8"/>
      <c r="M1515" s="6"/>
      <c r="N1515" s="9"/>
      <c r="O1515" s="10"/>
      <c r="P1515" s="24"/>
      <c r="Q1515" s="20"/>
      <c r="R1515" s="20"/>
      <c r="S1515" s="20" t="s">
        <v>5192</v>
      </c>
      <c r="T1515" s="21" t="str">
        <f t="shared" si="208"/>
        <v>oplosan solfen</v>
      </c>
      <c r="U1515" s="17">
        <v>0.28000000000000003</v>
      </c>
      <c r="V1515" s="62">
        <f t="shared" si="212"/>
        <v>10.080000000000002</v>
      </c>
      <c r="W1515" s="20"/>
      <c r="X1515" s="20"/>
      <c r="Y1515" s="20" t="str">
        <f t="shared" si="209"/>
        <v>KG</v>
      </c>
    </row>
    <row r="1516" spans="1:26" hidden="1">
      <c r="A1516" s="4"/>
      <c r="B1516" s="4"/>
      <c r="C1516" s="5"/>
      <c r="D1516" s="6"/>
      <c r="E1516" s="6"/>
      <c r="F1516" s="6"/>
      <c r="G1516" s="6"/>
      <c r="H1516" s="6"/>
      <c r="I1516" s="6"/>
      <c r="J1516" s="6"/>
      <c r="K1516" s="8"/>
      <c r="L1516" s="8"/>
      <c r="M1516" s="6"/>
      <c r="N1516" s="9"/>
      <c r="O1516" s="10"/>
      <c r="P1516" s="24"/>
      <c r="Q1516" s="20"/>
      <c r="R1516" s="20"/>
      <c r="S1516" s="20" t="s">
        <v>3697</v>
      </c>
      <c r="T1516" s="21" t="str">
        <f t="shared" si="208"/>
        <v>ONGKOS CELUP GB  FULL AROMA</v>
      </c>
      <c r="U1516" s="17">
        <v>1</v>
      </c>
      <c r="V1516" s="62">
        <f t="shared" si="212"/>
        <v>36</v>
      </c>
      <c r="W1516" s="20"/>
      <c r="X1516" s="20"/>
      <c r="Y1516" s="20" t="str">
        <f t="shared" si="209"/>
        <v>PCS</v>
      </c>
    </row>
    <row r="1517" spans="1:26" hidden="1">
      <c r="A1517" s="4"/>
      <c r="B1517" s="4"/>
      <c r="C1517" s="5"/>
      <c r="D1517" s="6"/>
      <c r="E1517" s="6"/>
      <c r="F1517" s="6"/>
      <c r="G1517" s="6"/>
      <c r="H1517" s="6"/>
      <c r="I1517" s="6"/>
      <c r="J1517" s="6"/>
      <c r="K1517" s="8"/>
      <c r="L1517" s="8"/>
      <c r="M1517" s="6"/>
      <c r="N1517" s="9"/>
      <c r="O1517" s="10"/>
      <c r="P1517" s="24"/>
      <c r="Q1517" s="20"/>
      <c r="R1517" s="20"/>
      <c r="S1517" s="20" t="s">
        <v>3791</v>
      </c>
      <c r="T1517" s="21" t="str">
        <f t="shared" si="208"/>
        <v>ONGKOS KEMAS GB FULL AROMA</v>
      </c>
      <c r="U1517" s="17">
        <v>1</v>
      </c>
      <c r="V1517" s="62">
        <f t="shared" si="212"/>
        <v>36</v>
      </c>
      <c r="W1517" s="20"/>
      <c r="X1517" s="20"/>
      <c r="Y1517" s="20" t="str">
        <f t="shared" si="209"/>
        <v>PCS</v>
      </c>
    </row>
    <row r="1518" spans="1:26" hidden="1">
      <c r="A1518" s="4"/>
      <c r="B1518" s="4"/>
      <c r="C1518" s="5"/>
      <c r="D1518" s="6"/>
      <c r="E1518" s="6"/>
      <c r="F1518" s="6"/>
      <c r="G1518" s="6"/>
      <c r="H1518" s="6"/>
      <c r="I1518" s="6"/>
      <c r="J1518" s="6"/>
      <c r="K1518" s="8"/>
      <c r="L1518" s="8"/>
      <c r="M1518" s="6"/>
      <c r="N1518" s="9"/>
      <c r="O1518" s="10"/>
      <c r="P1518" s="24"/>
      <c r="Q1518" s="20"/>
      <c r="R1518" s="20"/>
      <c r="S1518" s="20" t="s">
        <v>3898</v>
      </c>
      <c r="T1518" s="21" t="str">
        <f t="shared" si="208"/>
        <v>ONGKOS TIMBANG GB FULL AROMA</v>
      </c>
      <c r="U1518" s="17">
        <v>1</v>
      </c>
      <c r="V1518" s="62">
        <f t="shared" si="212"/>
        <v>36</v>
      </c>
      <c r="W1518" s="20"/>
      <c r="X1518" s="20"/>
      <c r="Y1518" s="20" t="str">
        <f t="shared" si="209"/>
        <v>PCS</v>
      </c>
    </row>
    <row r="1519" spans="1:26">
      <c r="A1519" s="4">
        <v>170</v>
      </c>
      <c r="B1519" s="20" t="s">
        <v>2117</v>
      </c>
      <c r="C1519" s="5" t="s">
        <v>101</v>
      </c>
      <c r="D1519" s="6">
        <v>23</v>
      </c>
      <c r="E1519" s="6">
        <f>D1519/36</f>
        <v>0.63888888888888884</v>
      </c>
      <c r="F1519" s="6">
        <v>20</v>
      </c>
      <c r="G1519" s="6">
        <v>1</v>
      </c>
      <c r="H1519" s="6">
        <v>3</v>
      </c>
      <c r="I1519" s="6">
        <v>1</v>
      </c>
      <c r="J1519" s="6" t="s">
        <v>510</v>
      </c>
      <c r="K1519" s="15">
        <f>L1519</f>
        <v>36</v>
      </c>
      <c r="L1519" s="15">
        <f>N1519*Z1519</f>
        <v>36</v>
      </c>
      <c r="M1519" s="6" t="s">
        <v>510</v>
      </c>
      <c r="N1519" s="9">
        <f>VLOOKUP(B1519,tb_januari,9,FALSE)</f>
        <v>1</v>
      </c>
      <c r="O1519" s="10" t="s">
        <v>506</v>
      </c>
      <c r="P1519" s="24" t="e">
        <f>0.99*K1639:K1775</f>
        <v>#VALUE!</v>
      </c>
      <c r="Q1519" s="20" t="s">
        <v>549</v>
      </c>
      <c r="R1519" s="20" t="s">
        <v>519</v>
      </c>
      <c r="S1519" s="20" t="s">
        <v>1447</v>
      </c>
      <c r="T1519" s="21" t="str">
        <f t="shared" si="208"/>
        <v>DUPA 32 ATP PEKAT 3.2 RKN</v>
      </c>
      <c r="U1519" s="17">
        <v>0.72</v>
      </c>
      <c r="V1519" s="62">
        <f>$K$1519*U1519</f>
        <v>25.919999999999998</v>
      </c>
      <c r="W1519" s="20" t="s">
        <v>536</v>
      </c>
      <c r="X1519" s="20"/>
      <c r="Y1519" s="20" t="str">
        <f t="shared" si="209"/>
        <v>KG</v>
      </c>
      <c r="Z1519" s="20">
        <v>36</v>
      </c>
    </row>
    <row r="1520" spans="1:26" hidden="1">
      <c r="A1520" s="4"/>
      <c r="B1520" s="4"/>
      <c r="C1520" s="5"/>
      <c r="D1520" s="6"/>
      <c r="E1520" s="6"/>
      <c r="F1520" s="6"/>
      <c r="G1520" s="6"/>
      <c r="H1520" s="6"/>
      <c r="I1520" s="6"/>
      <c r="J1520" s="6"/>
      <c r="K1520" s="8"/>
      <c r="L1520" s="8"/>
      <c r="M1520" s="6"/>
      <c r="N1520" s="9"/>
      <c r="O1520" s="10"/>
      <c r="P1520" s="24"/>
      <c r="Q1520" s="20"/>
      <c r="R1520" s="20"/>
      <c r="S1520" s="20" t="s">
        <v>4991</v>
      </c>
      <c r="T1520" s="21" t="str">
        <f t="shared" si="208"/>
        <v>STIKER 108 D 1000 BUNGA 8 X 21</v>
      </c>
      <c r="U1520" s="17">
        <v>1</v>
      </c>
      <c r="V1520" s="62">
        <f t="shared" ref="V1520:V1529" si="213">$K$1519*U1520</f>
        <v>36</v>
      </c>
      <c r="W1520" s="20"/>
      <c r="X1520" s="20"/>
      <c r="Y1520" s="20" t="str">
        <f t="shared" si="209"/>
        <v>PCS</v>
      </c>
    </row>
    <row r="1521" spans="1:26" hidden="1">
      <c r="A1521" s="4"/>
      <c r="B1521" s="4"/>
      <c r="C1521" s="5"/>
      <c r="D1521" s="6"/>
      <c r="E1521" s="6"/>
      <c r="F1521" s="6"/>
      <c r="G1521" s="6"/>
      <c r="H1521" s="6"/>
      <c r="I1521" s="6"/>
      <c r="J1521" s="6"/>
      <c r="K1521" s="8"/>
      <c r="L1521" s="8"/>
      <c r="M1521" s="6"/>
      <c r="N1521" s="9"/>
      <c r="O1521" s="10"/>
      <c r="P1521" s="24"/>
      <c r="Q1521" s="20"/>
      <c r="R1521" s="20"/>
      <c r="S1521" s="20" t="s">
        <v>611</v>
      </c>
      <c r="T1521" s="21" t="str">
        <f t="shared" si="208"/>
        <v xml:space="preserve">ONGKARA BULAT </v>
      </c>
      <c r="U1521" s="17">
        <v>1</v>
      </c>
      <c r="V1521" s="62">
        <f t="shared" si="213"/>
        <v>36</v>
      </c>
      <c r="W1521" s="20"/>
      <c r="X1521" s="20"/>
      <c r="Y1521" s="20" t="str">
        <f t="shared" si="209"/>
        <v>PCS</v>
      </c>
    </row>
    <row r="1522" spans="1:26" hidden="1">
      <c r="A1522" s="4"/>
      <c r="B1522" s="4"/>
      <c r="C1522" s="5"/>
      <c r="D1522" s="6"/>
      <c r="E1522" s="6"/>
      <c r="F1522" s="6"/>
      <c r="G1522" s="6"/>
      <c r="H1522" s="6"/>
      <c r="I1522" s="6"/>
      <c r="J1522" s="6"/>
      <c r="K1522" s="8"/>
      <c r="L1522" s="8"/>
      <c r="M1522" s="6"/>
      <c r="N1522" s="9"/>
      <c r="O1522" s="10"/>
      <c r="P1522" s="24"/>
      <c r="Q1522" s="20"/>
      <c r="R1522" s="20"/>
      <c r="S1522" s="20" t="s">
        <v>988</v>
      </c>
      <c r="T1522" s="21" t="str">
        <f t="shared" si="208"/>
        <v xml:space="preserve">ATP </v>
      </c>
      <c r="U1522" s="17">
        <v>1</v>
      </c>
      <c r="V1522" s="62">
        <f t="shared" si="213"/>
        <v>36</v>
      </c>
      <c r="W1522" s="20"/>
      <c r="X1522" s="20"/>
      <c r="Y1522" s="20" t="str">
        <f t="shared" si="209"/>
        <v>PCS</v>
      </c>
    </row>
    <row r="1523" spans="1:26" hidden="1">
      <c r="A1523" s="4"/>
      <c r="B1523" s="4"/>
      <c r="C1523" s="5"/>
      <c r="D1523" s="6"/>
      <c r="E1523" s="6"/>
      <c r="F1523" s="6"/>
      <c r="G1523" s="6"/>
      <c r="H1523" s="6"/>
      <c r="I1523" s="6"/>
      <c r="J1523" s="6"/>
      <c r="K1523" s="8"/>
      <c r="L1523" s="8"/>
      <c r="M1523" s="6"/>
      <c r="N1523" s="9"/>
      <c r="O1523" s="10"/>
      <c r="P1523" s="24"/>
      <c r="Q1523" s="20"/>
      <c r="R1523" s="20"/>
      <c r="S1523" s="20" t="s">
        <v>613</v>
      </c>
      <c r="T1523" s="21" t="str">
        <f t="shared" si="208"/>
        <v>SABUK ONG KECIL 2,5 X 30</v>
      </c>
      <c r="U1523" s="17">
        <v>1</v>
      </c>
      <c r="V1523" s="62">
        <f t="shared" si="213"/>
        <v>36</v>
      </c>
      <c r="W1523" s="20"/>
      <c r="X1523" s="20"/>
      <c r="Y1523" s="20" t="str">
        <f t="shared" si="209"/>
        <v>PCS</v>
      </c>
    </row>
    <row r="1524" spans="1:26" hidden="1">
      <c r="A1524" s="4"/>
      <c r="B1524" s="4"/>
      <c r="C1524" s="5"/>
      <c r="D1524" s="6"/>
      <c r="E1524" s="6"/>
      <c r="F1524" s="6"/>
      <c r="G1524" s="6"/>
      <c r="H1524" s="6"/>
      <c r="I1524" s="6"/>
      <c r="J1524" s="6"/>
      <c r="K1524" s="8"/>
      <c r="L1524" s="8"/>
      <c r="M1524" s="6"/>
      <c r="N1524" s="9"/>
      <c r="O1524" s="10"/>
      <c r="P1524" s="24"/>
      <c r="Q1524" s="20"/>
      <c r="R1524" s="20"/>
      <c r="S1524" s="20" t="s">
        <v>4374</v>
      </c>
      <c r="T1524" s="21" t="str">
        <f t="shared" si="208"/>
        <v>PLASTIK 16 X 45</v>
      </c>
      <c r="U1524" s="17">
        <v>1</v>
      </c>
      <c r="V1524" s="62">
        <f t="shared" si="213"/>
        <v>36</v>
      </c>
      <c r="W1524" s="20"/>
      <c r="X1524" s="20"/>
      <c r="Y1524" s="20" t="str">
        <f t="shared" si="209"/>
        <v>PCS</v>
      </c>
    </row>
    <row r="1525" spans="1:26" hidden="1">
      <c r="A1525" s="4"/>
      <c r="B1525" s="4"/>
      <c r="C1525" s="5"/>
      <c r="D1525" s="6"/>
      <c r="E1525" s="6"/>
      <c r="F1525" s="6"/>
      <c r="G1525" s="6"/>
      <c r="H1525" s="6"/>
      <c r="I1525" s="6"/>
      <c r="J1525" s="6"/>
      <c r="K1525" s="8"/>
      <c r="L1525" s="8"/>
      <c r="M1525" s="6"/>
      <c r="N1525" s="9"/>
      <c r="O1525" s="10"/>
      <c r="P1525" s="24"/>
      <c r="Q1525" s="20"/>
      <c r="R1525" s="20"/>
      <c r="S1525" s="20" t="s">
        <v>3978</v>
      </c>
      <c r="T1525" s="21" t="str">
        <f t="shared" si="208"/>
        <v>OP FULL AROMA  DW 108 D FULL A 1000 BUNGA</v>
      </c>
      <c r="U1525" s="17">
        <v>6.8000000000000005E-2</v>
      </c>
      <c r="V1525" s="62">
        <f t="shared" si="213"/>
        <v>2.4480000000000004</v>
      </c>
      <c r="W1525" s="20"/>
      <c r="X1525" s="20"/>
      <c r="Y1525" s="20" t="str">
        <f t="shared" si="209"/>
        <v>KG</v>
      </c>
    </row>
    <row r="1526" spans="1:26" hidden="1">
      <c r="A1526" s="4"/>
      <c r="B1526" s="4"/>
      <c r="C1526" s="5"/>
      <c r="D1526" s="6"/>
      <c r="E1526" s="6"/>
      <c r="F1526" s="6"/>
      <c r="G1526" s="6"/>
      <c r="H1526" s="6"/>
      <c r="I1526" s="6"/>
      <c r="J1526" s="6"/>
      <c r="K1526" s="8"/>
      <c r="L1526" s="8"/>
      <c r="M1526" s="6"/>
      <c r="N1526" s="9"/>
      <c r="O1526" s="10"/>
      <c r="P1526" s="24"/>
      <c r="Q1526" s="20"/>
      <c r="R1526" s="20"/>
      <c r="S1526" s="20" t="s">
        <v>5192</v>
      </c>
      <c r="T1526" s="21" t="str">
        <f t="shared" si="208"/>
        <v>oplosan solfen</v>
      </c>
      <c r="U1526" s="17">
        <v>0.28000000000000003</v>
      </c>
      <c r="V1526" s="62">
        <f t="shared" si="213"/>
        <v>10.080000000000002</v>
      </c>
      <c r="W1526" s="20"/>
      <c r="X1526" s="20"/>
      <c r="Y1526" s="20" t="str">
        <f t="shared" si="209"/>
        <v>KG</v>
      </c>
    </row>
    <row r="1527" spans="1:26" hidden="1">
      <c r="A1527" s="4"/>
      <c r="B1527" s="4"/>
      <c r="C1527" s="5"/>
      <c r="D1527" s="6"/>
      <c r="E1527" s="6"/>
      <c r="F1527" s="6"/>
      <c r="G1527" s="6"/>
      <c r="H1527" s="6"/>
      <c r="I1527" s="6"/>
      <c r="J1527" s="6"/>
      <c r="K1527" s="8"/>
      <c r="L1527" s="8"/>
      <c r="M1527" s="6"/>
      <c r="N1527" s="9"/>
      <c r="O1527" s="10"/>
      <c r="P1527" s="24"/>
      <c r="Q1527" s="20"/>
      <c r="R1527" s="20"/>
      <c r="S1527" s="20" t="s">
        <v>3697</v>
      </c>
      <c r="T1527" s="21" t="str">
        <f t="shared" si="208"/>
        <v>ONGKOS CELUP GB  FULL AROMA</v>
      </c>
      <c r="U1527" s="17">
        <v>1</v>
      </c>
      <c r="V1527" s="62">
        <f t="shared" si="213"/>
        <v>36</v>
      </c>
      <c r="W1527" s="20"/>
      <c r="X1527" s="20"/>
      <c r="Y1527" s="20" t="str">
        <f t="shared" si="209"/>
        <v>PCS</v>
      </c>
    </row>
    <row r="1528" spans="1:26" hidden="1">
      <c r="A1528" s="4"/>
      <c r="B1528" s="4"/>
      <c r="C1528" s="5"/>
      <c r="D1528" s="6"/>
      <c r="E1528" s="6"/>
      <c r="F1528" s="6"/>
      <c r="G1528" s="6"/>
      <c r="H1528" s="6"/>
      <c r="I1528" s="6"/>
      <c r="J1528" s="6"/>
      <c r="K1528" s="8"/>
      <c r="L1528" s="8"/>
      <c r="M1528" s="6"/>
      <c r="N1528" s="9"/>
      <c r="O1528" s="10"/>
      <c r="P1528" s="24"/>
      <c r="Q1528" s="20"/>
      <c r="R1528" s="20"/>
      <c r="S1528" s="20" t="s">
        <v>3791</v>
      </c>
      <c r="T1528" s="21" t="str">
        <f t="shared" si="208"/>
        <v>ONGKOS KEMAS GB FULL AROMA</v>
      </c>
      <c r="U1528" s="17">
        <v>1</v>
      </c>
      <c r="V1528" s="62">
        <f t="shared" si="213"/>
        <v>36</v>
      </c>
      <c r="W1528" s="20"/>
      <c r="X1528" s="20"/>
      <c r="Y1528" s="20" t="str">
        <f t="shared" si="209"/>
        <v>PCS</v>
      </c>
    </row>
    <row r="1529" spans="1:26" hidden="1">
      <c r="A1529" s="4"/>
      <c r="B1529" s="4"/>
      <c r="C1529" s="5"/>
      <c r="D1529" s="6"/>
      <c r="E1529" s="6"/>
      <c r="F1529" s="6"/>
      <c r="G1529" s="6"/>
      <c r="H1529" s="6"/>
      <c r="I1529" s="6"/>
      <c r="J1529" s="6"/>
      <c r="K1529" s="8"/>
      <c r="L1529" s="8"/>
      <c r="M1529" s="6"/>
      <c r="N1529" s="9"/>
      <c r="O1529" s="10"/>
      <c r="P1529" s="24"/>
      <c r="Q1529" s="20"/>
      <c r="R1529" s="20"/>
      <c r="S1529" s="20" t="s">
        <v>3898</v>
      </c>
      <c r="T1529" s="21" t="str">
        <f t="shared" si="208"/>
        <v>ONGKOS TIMBANG GB FULL AROMA</v>
      </c>
      <c r="U1529" s="17">
        <v>1</v>
      </c>
      <c r="V1529" s="62">
        <f t="shared" si="213"/>
        <v>36</v>
      </c>
      <c r="W1529" s="20"/>
      <c r="X1529" s="20"/>
      <c r="Y1529" s="20" t="str">
        <f t="shared" si="209"/>
        <v>PCS</v>
      </c>
    </row>
    <row r="1530" spans="1:26">
      <c r="A1530" s="4">
        <v>171</v>
      </c>
      <c r="B1530" s="20" t="s">
        <v>2118</v>
      </c>
      <c r="C1530" s="5" t="s">
        <v>148</v>
      </c>
      <c r="D1530" s="6">
        <v>105</v>
      </c>
      <c r="E1530" s="6">
        <f>D1530/36</f>
        <v>2.9166666666666665</v>
      </c>
      <c r="F1530" s="6">
        <v>23</v>
      </c>
      <c r="G1530" s="6">
        <v>1</v>
      </c>
      <c r="H1530" s="6"/>
      <c r="I1530" s="6"/>
      <c r="J1530" s="6" t="s">
        <v>510</v>
      </c>
      <c r="K1530" s="15">
        <f>L1530</f>
        <v>0</v>
      </c>
      <c r="L1530" s="15">
        <f>N1530*Z1530</f>
        <v>0</v>
      </c>
      <c r="M1530" s="6" t="s">
        <v>510</v>
      </c>
      <c r="N1530" s="9">
        <f>VLOOKUP(B1530,tb_januari,9,FALSE)</f>
        <v>0</v>
      </c>
      <c r="O1530" s="10" t="s">
        <v>506</v>
      </c>
      <c r="P1530" s="24" t="e">
        <f>0.99*K1648:K1785</f>
        <v>#VALUE!</v>
      </c>
      <c r="Q1530" s="20" t="s">
        <v>550</v>
      </c>
      <c r="R1530" s="20" t="s">
        <v>519</v>
      </c>
      <c r="S1530" s="1" t="s">
        <v>1744</v>
      </c>
      <c r="T1530" s="21" t="str">
        <f t="shared" si="208"/>
        <v>FLAYER DEWA 108 JASMINE 8 x 21</v>
      </c>
      <c r="U1530" s="17">
        <v>1</v>
      </c>
      <c r="V1530" s="62">
        <f>$K$1530*U1530</f>
        <v>0</v>
      </c>
      <c r="W1530" s="20" t="s">
        <v>530</v>
      </c>
      <c r="X1530" s="20"/>
      <c r="Y1530" s="20" t="str">
        <f t="shared" si="209"/>
        <v>PCS</v>
      </c>
      <c r="Z1530" s="20">
        <v>36</v>
      </c>
    </row>
    <row r="1531" spans="1:26" hidden="1">
      <c r="A1531" s="4"/>
      <c r="B1531" s="20"/>
      <c r="C1531" s="5"/>
      <c r="D1531" s="6"/>
      <c r="E1531" s="6"/>
      <c r="F1531" s="6"/>
      <c r="G1531" s="6"/>
      <c r="H1531" s="6"/>
      <c r="I1531" s="6"/>
      <c r="J1531" s="6"/>
      <c r="K1531" s="8"/>
      <c r="L1531" s="8"/>
      <c r="M1531" s="6"/>
      <c r="N1531" s="9"/>
      <c r="O1531" s="10"/>
      <c r="P1531" s="24"/>
      <c r="Q1531" s="20"/>
      <c r="R1531" s="20"/>
      <c r="S1531" s="1" t="s">
        <v>611</v>
      </c>
      <c r="T1531" s="21" t="str">
        <f t="shared" si="208"/>
        <v xml:space="preserve">ONGKARA BULAT </v>
      </c>
      <c r="U1531" s="17">
        <v>1</v>
      </c>
      <c r="V1531" s="62">
        <f t="shared" ref="V1531:V1538" si="214">$K$1530*U1531</f>
        <v>0</v>
      </c>
      <c r="W1531" s="20"/>
      <c r="X1531" s="20"/>
      <c r="Y1531" s="20" t="str">
        <f t="shared" si="209"/>
        <v>PCS</v>
      </c>
    </row>
    <row r="1532" spans="1:26" hidden="1">
      <c r="A1532" s="4"/>
      <c r="B1532" s="20"/>
      <c r="C1532" s="5"/>
      <c r="D1532" s="6"/>
      <c r="E1532" s="6"/>
      <c r="F1532" s="6"/>
      <c r="G1532" s="6"/>
      <c r="H1532" s="6"/>
      <c r="I1532" s="6"/>
      <c r="J1532" s="6"/>
      <c r="K1532" s="8"/>
      <c r="L1532" s="8"/>
      <c r="M1532" s="6"/>
      <c r="N1532" s="9"/>
      <c r="O1532" s="10"/>
      <c r="P1532" s="24"/>
      <c r="Q1532" s="20"/>
      <c r="R1532" s="20"/>
      <c r="S1532" s="1" t="s">
        <v>1393</v>
      </c>
      <c r="T1532" s="21" t="str">
        <f t="shared" si="208"/>
        <v>DUPA 32 AP HIJAU 3.5</v>
      </c>
      <c r="U1532" s="17">
        <v>0.85</v>
      </c>
      <c r="V1532" s="62">
        <f t="shared" si="214"/>
        <v>0</v>
      </c>
      <c r="W1532" s="20"/>
      <c r="X1532" s="20"/>
      <c r="Y1532" s="20" t="str">
        <f t="shared" si="209"/>
        <v>KG</v>
      </c>
    </row>
    <row r="1533" spans="1:26" hidden="1">
      <c r="A1533" s="4"/>
      <c r="B1533" s="20"/>
      <c r="C1533" s="5"/>
      <c r="D1533" s="6"/>
      <c r="E1533" s="6"/>
      <c r="F1533" s="6"/>
      <c r="G1533" s="6"/>
      <c r="H1533" s="6"/>
      <c r="I1533" s="6"/>
      <c r="J1533" s="6"/>
      <c r="K1533" s="8"/>
      <c r="L1533" s="8"/>
      <c r="M1533" s="6"/>
      <c r="N1533" s="9"/>
      <c r="O1533" s="10"/>
      <c r="P1533" s="24"/>
      <c r="Q1533" s="20"/>
      <c r="R1533" s="20"/>
      <c r="S1533" s="1" t="s">
        <v>613</v>
      </c>
      <c r="T1533" s="21" t="str">
        <f t="shared" si="208"/>
        <v>SABUK ONG KECIL 2,5 X 30</v>
      </c>
      <c r="U1533" s="17">
        <v>1</v>
      </c>
      <c r="V1533" s="62">
        <f t="shared" si="214"/>
        <v>0</v>
      </c>
      <c r="W1533" s="20"/>
      <c r="X1533" s="20"/>
      <c r="Y1533" s="20" t="str">
        <f t="shared" si="209"/>
        <v>PCS</v>
      </c>
    </row>
    <row r="1534" spans="1:26" hidden="1">
      <c r="A1534" s="4"/>
      <c r="B1534" s="20"/>
      <c r="C1534" s="5"/>
      <c r="D1534" s="6"/>
      <c r="E1534" s="6"/>
      <c r="F1534" s="6"/>
      <c r="G1534" s="6"/>
      <c r="H1534" s="6"/>
      <c r="I1534" s="6"/>
      <c r="J1534" s="6"/>
      <c r="K1534" s="8"/>
      <c r="L1534" s="8"/>
      <c r="M1534" s="6"/>
      <c r="N1534" s="9"/>
      <c r="O1534" s="10"/>
      <c r="P1534" s="24"/>
      <c r="Q1534" s="20"/>
      <c r="R1534" s="20"/>
      <c r="S1534" s="1" t="s">
        <v>4374</v>
      </c>
      <c r="T1534" s="21" t="str">
        <f t="shared" si="208"/>
        <v>PLASTIK 16 X 45</v>
      </c>
      <c r="U1534" s="17">
        <v>1</v>
      </c>
      <c r="V1534" s="62">
        <f t="shared" si="214"/>
        <v>0</v>
      </c>
      <c r="W1534" s="20"/>
      <c r="X1534" s="20"/>
      <c r="Y1534" s="20" t="str">
        <f t="shared" si="209"/>
        <v>PCS</v>
      </c>
    </row>
    <row r="1535" spans="1:26" hidden="1">
      <c r="A1535" s="4"/>
      <c r="B1535" s="20"/>
      <c r="C1535" s="5"/>
      <c r="D1535" s="6"/>
      <c r="E1535" s="6"/>
      <c r="F1535" s="6"/>
      <c r="G1535" s="6"/>
      <c r="H1535" s="6"/>
      <c r="I1535" s="6"/>
      <c r="J1535" s="6"/>
      <c r="K1535" s="8"/>
      <c r="L1535" s="8"/>
      <c r="M1535" s="6"/>
      <c r="N1535" s="9"/>
      <c r="O1535" s="10"/>
      <c r="P1535" s="24"/>
      <c r="Q1535" s="20"/>
      <c r="R1535" s="20"/>
      <c r="S1535" s="1" t="s">
        <v>4164</v>
      </c>
      <c r="T1535" s="21" t="str">
        <f t="shared" si="208"/>
        <v>OP NON FUL AROMA EK JASMINE</v>
      </c>
      <c r="U1535" s="17">
        <v>1.2800000000000001E-2</v>
      </c>
      <c r="V1535" s="62">
        <f t="shared" si="214"/>
        <v>0</v>
      </c>
      <c r="W1535" s="20"/>
      <c r="X1535" s="20"/>
      <c r="Y1535" s="20" t="str">
        <f t="shared" si="209"/>
        <v>KG</v>
      </c>
    </row>
    <row r="1536" spans="1:26" hidden="1">
      <c r="A1536" s="4"/>
      <c r="B1536" s="20"/>
      <c r="C1536" s="5"/>
      <c r="D1536" s="6"/>
      <c r="E1536" s="6"/>
      <c r="F1536" s="6"/>
      <c r="G1536" s="6"/>
      <c r="H1536" s="6"/>
      <c r="I1536" s="6"/>
      <c r="J1536" s="6"/>
      <c r="K1536" s="8"/>
      <c r="L1536" s="8"/>
      <c r="M1536" s="6"/>
      <c r="N1536" s="9"/>
      <c r="O1536" s="10"/>
      <c r="P1536" s="24"/>
      <c r="Q1536" s="20"/>
      <c r="R1536" s="20"/>
      <c r="S1536" s="1" t="s">
        <v>616</v>
      </c>
      <c r="T1536" s="21" t="str">
        <f t="shared" si="208"/>
        <v>ONGKOS CELUP GB DEWA</v>
      </c>
      <c r="U1536" s="17">
        <v>1</v>
      </c>
      <c r="V1536" s="62">
        <f t="shared" si="214"/>
        <v>0</v>
      </c>
      <c r="W1536" s="20"/>
      <c r="X1536" s="20"/>
      <c r="Y1536" s="20" t="str">
        <f t="shared" si="209"/>
        <v>PCS</v>
      </c>
    </row>
    <row r="1537" spans="1:26" hidden="1">
      <c r="A1537" s="4"/>
      <c r="B1537" s="20"/>
      <c r="C1537" s="5"/>
      <c r="D1537" s="6"/>
      <c r="E1537" s="6"/>
      <c r="F1537" s="6"/>
      <c r="G1537" s="6"/>
      <c r="H1537" s="6"/>
      <c r="I1537" s="6"/>
      <c r="J1537" s="6"/>
      <c r="K1537" s="8"/>
      <c r="L1537" s="8"/>
      <c r="M1537" s="6"/>
      <c r="N1537" s="9"/>
      <c r="O1537" s="10"/>
      <c r="P1537" s="24"/>
      <c r="Q1537" s="20"/>
      <c r="R1537" s="20"/>
      <c r="S1537" s="1" t="s">
        <v>617</v>
      </c>
      <c r="T1537" s="21" t="str">
        <f t="shared" si="208"/>
        <v>ONGKOS KEMAS GB DEWA</v>
      </c>
      <c r="U1537" s="17">
        <v>1</v>
      </c>
      <c r="V1537" s="62">
        <f t="shared" si="214"/>
        <v>0</v>
      </c>
      <c r="W1537" s="20"/>
      <c r="X1537" s="20"/>
      <c r="Y1537" s="20" t="str">
        <f t="shared" si="209"/>
        <v>PCS</v>
      </c>
    </row>
    <row r="1538" spans="1:26" hidden="1">
      <c r="A1538" s="4"/>
      <c r="B1538" s="20"/>
      <c r="C1538" s="5"/>
      <c r="D1538" s="6"/>
      <c r="E1538" s="6"/>
      <c r="F1538" s="6"/>
      <c r="G1538" s="6"/>
      <c r="H1538" s="6"/>
      <c r="I1538" s="6"/>
      <c r="J1538" s="6"/>
      <c r="K1538" s="8"/>
      <c r="L1538" s="8"/>
      <c r="M1538" s="6"/>
      <c r="N1538" s="9"/>
      <c r="O1538" s="10"/>
      <c r="P1538" s="24"/>
      <c r="Q1538" s="20"/>
      <c r="R1538" s="20"/>
      <c r="S1538" s="1" t="s">
        <v>618</v>
      </c>
      <c r="T1538" s="21" t="str">
        <f t="shared" si="208"/>
        <v>ONGKOS TIMBANG GB DEWA</v>
      </c>
      <c r="U1538" s="17">
        <v>1</v>
      </c>
      <c r="V1538" s="62">
        <f t="shared" si="214"/>
        <v>0</v>
      </c>
      <c r="W1538" s="20"/>
      <c r="X1538" s="20"/>
      <c r="Y1538" s="20" t="str">
        <f t="shared" si="209"/>
        <v>PCS</v>
      </c>
    </row>
    <row r="1539" spans="1:26">
      <c r="A1539" s="4">
        <v>172</v>
      </c>
      <c r="B1539" s="20" t="s">
        <v>2119</v>
      </c>
      <c r="C1539" s="5" t="s">
        <v>149</v>
      </c>
      <c r="D1539" s="6">
        <v>127</v>
      </c>
      <c r="E1539" s="6">
        <f>D1539/36</f>
        <v>3.5277777777777777</v>
      </c>
      <c r="F1539" s="6">
        <v>85</v>
      </c>
      <c r="G1539" s="6">
        <v>1</v>
      </c>
      <c r="H1539" s="6">
        <v>89</v>
      </c>
      <c r="I1539" s="6">
        <v>1</v>
      </c>
      <c r="J1539" s="6" t="s">
        <v>510</v>
      </c>
      <c r="K1539" s="15">
        <f>L1539</f>
        <v>144</v>
      </c>
      <c r="L1539" s="15">
        <f>N1539*Z1539</f>
        <v>144</v>
      </c>
      <c r="M1539" s="6" t="s">
        <v>510</v>
      </c>
      <c r="N1539" s="9">
        <f>VLOOKUP(B1539,tb_januari,9,FALSE)</f>
        <v>4</v>
      </c>
      <c r="O1539" s="10" t="s">
        <v>506</v>
      </c>
      <c r="P1539" s="24" t="e">
        <f>0.99*K1657:K1795</f>
        <v>#VALUE!</v>
      </c>
      <c r="Q1539" s="20"/>
      <c r="R1539" s="20"/>
      <c r="S1539" s="20" t="s">
        <v>1744</v>
      </c>
      <c r="T1539" s="21" t="str">
        <f t="shared" ref="T1539:T1565" si="215">VLOOKUP(S1539,db_barang,2,FALSE)</f>
        <v>FLAYER DEWA 108 JASMINE 8 x 21</v>
      </c>
      <c r="U1539" s="17">
        <v>1</v>
      </c>
      <c r="V1539" s="62">
        <f>$K$1539*U1539</f>
        <v>144</v>
      </c>
      <c r="W1539" s="20"/>
      <c r="X1539" s="20"/>
      <c r="Y1539" s="20" t="str">
        <f t="shared" ref="Y1539:Y1565" si="216">VLOOKUP(S1539,db_barang,3,FALSE)</f>
        <v>PCS</v>
      </c>
      <c r="Z1539" s="20">
        <v>36</v>
      </c>
    </row>
    <row r="1540" spans="1:26" hidden="1">
      <c r="A1540" s="4"/>
      <c r="B1540" s="4"/>
      <c r="C1540" s="5"/>
      <c r="D1540" s="6"/>
      <c r="E1540" s="6"/>
      <c r="F1540" s="6"/>
      <c r="G1540" s="6"/>
      <c r="H1540" s="6"/>
      <c r="I1540" s="6"/>
      <c r="J1540" s="6"/>
      <c r="K1540" s="8"/>
      <c r="L1540" s="8"/>
      <c r="M1540" s="6"/>
      <c r="N1540" s="9"/>
      <c r="O1540" s="10"/>
      <c r="P1540" s="24"/>
      <c r="Q1540" s="20"/>
      <c r="R1540" s="20"/>
      <c r="S1540" s="20" t="s">
        <v>611</v>
      </c>
      <c r="T1540" s="21" t="str">
        <f t="shared" si="215"/>
        <v xml:space="preserve">ONGKARA BULAT </v>
      </c>
      <c r="U1540" s="17">
        <v>1</v>
      </c>
      <c r="V1540" s="62">
        <f t="shared" ref="V1540:V1547" si="217">$K$1539*U1540</f>
        <v>144</v>
      </c>
      <c r="W1540" s="20"/>
      <c r="X1540" s="20"/>
      <c r="Y1540" s="20" t="str">
        <f t="shared" si="216"/>
        <v>PCS</v>
      </c>
    </row>
    <row r="1541" spans="1:26" hidden="1">
      <c r="A1541" s="4"/>
      <c r="B1541" s="4"/>
      <c r="C1541" s="5"/>
      <c r="D1541" s="6"/>
      <c r="E1541" s="6"/>
      <c r="F1541" s="6"/>
      <c r="G1541" s="6"/>
      <c r="H1541" s="6"/>
      <c r="I1541" s="6"/>
      <c r="J1541" s="6"/>
      <c r="K1541" s="8"/>
      <c r="L1541" s="8"/>
      <c r="M1541" s="6"/>
      <c r="N1541" s="9"/>
      <c r="O1541" s="10"/>
      <c r="P1541" s="24"/>
      <c r="Q1541" s="20"/>
      <c r="R1541" s="20"/>
      <c r="S1541" s="20" t="s">
        <v>1399</v>
      </c>
      <c r="T1541" s="21" t="str">
        <f t="shared" si="215"/>
        <v>DUPA 32 AP HITAM 3.5</v>
      </c>
      <c r="U1541" s="17">
        <v>0.85</v>
      </c>
      <c r="V1541" s="62">
        <f t="shared" si="217"/>
        <v>122.39999999999999</v>
      </c>
      <c r="W1541" s="20"/>
      <c r="X1541" s="20"/>
      <c r="Y1541" s="20" t="str">
        <f t="shared" si="216"/>
        <v>KG</v>
      </c>
    </row>
    <row r="1542" spans="1:26" hidden="1">
      <c r="A1542" s="4"/>
      <c r="B1542" s="4"/>
      <c r="C1542" s="5"/>
      <c r="D1542" s="6"/>
      <c r="E1542" s="6"/>
      <c r="F1542" s="6"/>
      <c r="G1542" s="6"/>
      <c r="H1542" s="6"/>
      <c r="I1542" s="6"/>
      <c r="J1542" s="6"/>
      <c r="K1542" s="8"/>
      <c r="L1542" s="8"/>
      <c r="M1542" s="6"/>
      <c r="N1542" s="9"/>
      <c r="O1542" s="10"/>
      <c r="P1542" s="24"/>
      <c r="Q1542" s="20"/>
      <c r="R1542" s="20"/>
      <c r="S1542" s="20" t="s">
        <v>613</v>
      </c>
      <c r="T1542" s="21" t="str">
        <f t="shared" si="215"/>
        <v>SABUK ONG KECIL 2,5 X 30</v>
      </c>
      <c r="U1542" s="17">
        <v>1</v>
      </c>
      <c r="V1542" s="62">
        <f t="shared" si="217"/>
        <v>144</v>
      </c>
      <c r="W1542" s="20"/>
      <c r="X1542" s="20"/>
      <c r="Y1542" s="20" t="str">
        <f t="shared" si="216"/>
        <v>PCS</v>
      </c>
    </row>
    <row r="1543" spans="1:26" hidden="1">
      <c r="A1543" s="4"/>
      <c r="B1543" s="4"/>
      <c r="C1543" s="5"/>
      <c r="D1543" s="6"/>
      <c r="E1543" s="6"/>
      <c r="F1543" s="6"/>
      <c r="G1543" s="6"/>
      <c r="H1543" s="6"/>
      <c r="I1543" s="6"/>
      <c r="J1543" s="6"/>
      <c r="K1543" s="8"/>
      <c r="L1543" s="8"/>
      <c r="M1543" s="6"/>
      <c r="N1543" s="9"/>
      <c r="O1543" s="10"/>
      <c r="P1543" s="24"/>
      <c r="Q1543" s="20"/>
      <c r="R1543" s="20"/>
      <c r="S1543" s="20" t="s">
        <v>4374</v>
      </c>
      <c r="T1543" s="21" t="str">
        <f t="shared" si="215"/>
        <v>PLASTIK 16 X 45</v>
      </c>
      <c r="U1543" s="17">
        <v>1</v>
      </c>
      <c r="V1543" s="62">
        <f t="shared" si="217"/>
        <v>144</v>
      </c>
      <c r="W1543" s="20"/>
      <c r="X1543" s="20"/>
      <c r="Y1543" s="20" t="str">
        <f t="shared" si="216"/>
        <v>PCS</v>
      </c>
    </row>
    <row r="1544" spans="1:26" hidden="1">
      <c r="A1544" s="4"/>
      <c r="B1544" s="4"/>
      <c r="C1544" s="5"/>
      <c r="D1544" s="6"/>
      <c r="E1544" s="6"/>
      <c r="F1544" s="6"/>
      <c r="G1544" s="6"/>
      <c r="H1544" s="6"/>
      <c r="I1544" s="6"/>
      <c r="J1544" s="6"/>
      <c r="K1544" s="8"/>
      <c r="L1544" s="8"/>
      <c r="M1544" s="6"/>
      <c r="N1544" s="9"/>
      <c r="O1544" s="10"/>
      <c r="P1544" s="24"/>
      <c r="Q1544" s="20"/>
      <c r="R1544" s="20"/>
      <c r="S1544" s="20" t="s">
        <v>4164</v>
      </c>
      <c r="T1544" s="21" t="str">
        <f t="shared" si="215"/>
        <v>OP NON FUL AROMA EK JASMINE</v>
      </c>
      <c r="U1544" s="17">
        <v>1.2800000000000001E-2</v>
      </c>
      <c r="V1544" s="62">
        <f t="shared" si="217"/>
        <v>1.8432000000000002</v>
      </c>
      <c r="W1544" s="20"/>
      <c r="X1544" s="20"/>
      <c r="Y1544" s="20" t="str">
        <f t="shared" si="216"/>
        <v>KG</v>
      </c>
    </row>
    <row r="1545" spans="1:26" hidden="1">
      <c r="A1545" s="4"/>
      <c r="B1545" s="4"/>
      <c r="C1545" s="5"/>
      <c r="D1545" s="6"/>
      <c r="E1545" s="6"/>
      <c r="F1545" s="6"/>
      <c r="G1545" s="6"/>
      <c r="H1545" s="6"/>
      <c r="I1545" s="6"/>
      <c r="J1545" s="6"/>
      <c r="K1545" s="8"/>
      <c r="L1545" s="8"/>
      <c r="M1545" s="6"/>
      <c r="N1545" s="9"/>
      <c r="O1545" s="10"/>
      <c r="P1545" s="24"/>
      <c r="Q1545" s="20"/>
      <c r="R1545" s="20"/>
      <c r="S1545" s="20" t="s">
        <v>616</v>
      </c>
      <c r="T1545" s="21" t="str">
        <f t="shared" si="215"/>
        <v>ONGKOS CELUP GB DEWA</v>
      </c>
      <c r="U1545" s="17">
        <v>1</v>
      </c>
      <c r="V1545" s="62">
        <f t="shared" si="217"/>
        <v>144</v>
      </c>
      <c r="W1545" s="20"/>
      <c r="X1545" s="20"/>
      <c r="Y1545" s="20" t="str">
        <f t="shared" si="216"/>
        <v>PCS</v>
      </c>
    </row>
    <row r="1546" spans="1:26" hidden="1">
      <c r="A1546" s="4"/>
      <c r="B1546" s="4"/>
      <c r="C1546" s="5"/>
      <c r="D1546" s="6"/>
      <c r="E1546" s="6"/>
      <c r="F1546" s="6"/>
      <c r="G1546" s="6"/>
      <c r="H1546" s="6"/>
      <c r="I1546" s="6"/>
      <c r="J1546" s="6"/>
      <c r="K1546" s="8"/>
      <c r="L1546" s="8"/>
      <c r="M1546" s="6"/>
      <c r="N1546" s="9"/>
      <c r="O1546" s="10"/>
      <c r="P1546" s="24"/>
      <c r="Q1546" s="20"/>
      <c r="R1546" s="20"/>
      <c r="S1546" s="20" t="s">
        <v>617</v>
      </c>
      <c r="T1546" s="21" t="str">
        <f t="shared" si="215"/>
        <v>ONGKOS KEMAS GB DEWA</v>
      </c>
      <c r="U1546" s="17">
        <v>1</v>
      </c>
      <c r="V1546" s="62">
        <f t="shared" si="217"/>
        <v>144</v>
      </c>
      <c r="W1546" s="20"/>
      <c r="X1546" s="20"/>
      <c r="Y1546" s="20" t="str">
        <f t="shared" si="216"/>
        <v>PCS</v>
      </c>
    </row>
    <row r="1547" spans="1:26" hidden="1">
      <c r="A1547" s="4"/>
      <c r="B1547" s="4"/>
      <c r="C1547" s="5"/>
      <c r="D1547" s="6"/>
      <c r="E1547" s="6"/>
      <c r="F1547" s="6"/>
      <c r="G1547" s="6"/>
      <c r="H1547" s="6"/>
      <c r="I1547" s="6"/>
      <c r="J1547" s="6"/>
      <c r="K1547" s="8"/>
      <c r="L1547" s="8"/>
      <c r="M1547" s="6"/>
      <c r="N1547" s="9"/>
      <c r="O1547" s="10"/>
      <c r="P1547" s="24"/>
      <c r="Q1547" s="20"/>
      <c r="R1547" s="20"/>
      <c r="S1547" s="20" t="s">
        <v>618</v>
      </c>
      <c r="T1547" s="21" t="str">
        <f t="shared" si="215"/>
        <v>ONGKOS TIMBANG GB DEWA</v>
      </c>
      <c r="U1547" s="17">
        <v>1</v>
      </c>
      <c r="V1547" s="62">
        <f t="shared" si="217"/>
        <v>144</v>
      </c>
      <c r="W1547" s="20"/>
      <c r="X1547" s="20"/>
      <c r="Y1547" s="20" t="str">
        <f t="shared" si="216"/>
        <v>PCS</v>
      </c>
    </row>
    <row r="1548" spans="1:26">
      <c r="A1548" s="4">
        <v>173</v>
      </c>
      <c r="B1548" s="20" t="s">
        <v>2120</v>
      </c>
      <c r="C1548" s="5" t="s">
        <v>470</v>
      </c>
      <c r="D1548" s="6">
        <v>15</v>
      </c>
      <c r="E1548" s="6">
        <f>D1548/36</f>
        <v>0.41666666666666669</v>
      </c>
      <c r="F1548" s="6"/>
      <c r="G1548" s="6"/>
      <c r="H1548" s="6"/>
      <c r="I1548" s="6"/>
      <c r="J1548" s="6" t="s">
        <v>510</v>
      </c>
      <c r="K1548" s="15">
        <f>L1548</f>
        <v>0</v>
      </c>
      <c r="L1548" s="15">
        <f>N1548*Z1548</f>
        <v>0</v>
      </c>
      <c r="M1548" s="6" t="s">
        <v>510</v>
      </c>
      <c r="N1548" s="9">
        <f>VLOOKUP(B1548,tb_januari,9,FALSE)</f>
        <v>0</v>
      </c>
      <c r="O1548" s="10" t="s">
        <v>506</v>
      </c>
      <c r="P1548" s="22">
        <f>0.76*K1666</f>
        <v>82.08</v>
      </c>
      <c r="Q1548" s="20" t="s">
        <v>516</v>
      </c>
      <c r="R1548" s="20" t="s">
        <v>519</v>
      </c>
      <c r="S1548" s="1" t="s">
        <v>1744</v>
      </c>
      <c r="T1548" s="21" t="str">
        <f t="shared" si="215"/>
        <v>FLAYER DEWA 108 JASMINE 8 x 21</v>
      </c>
      <c r="U1548" s="17">
        <v>1</v>
      </c>
      <c r="V1548" s="62">
        <f>$K$1548*U1548</f>
        <v>0</v>
      </c>
      <c r="W1548" s="20" t="s">
        <v>557</v>
      </c>
      <c r="X1548" s="20"/>
      <c r="Y1548" s="20" t="str">
        <f t="shared" si="216"/>
        <v>PCS</v>
      </c>
      <c r="Z1548" s="20">
        <v>36</v>
      </c>
    </row>
    <row r="1549" spans="1:26" hidden="1">
      <c r="A1549" s="4"/>
      <c r="B1549" s="20"/>
      <c r="C1549" s="5"/>
      <c r="D1549" s="6"/>
      <c r="E1549" s="6"/>
      <c r="F1549" s="6"/>
      <c r="G1549" s="6"/>
      <c r="H1549" s="6"/>
      <c r="I1549" s="6"/>
      <c r="J1549" s="6"/>
      <c r="K1549" s="8"/>
      <c r="L1549" s="8"/>
      <c r="M1549" s="6"/>
      <c r="N1549" s="9"/>
      <c r="O1549" s="10"/>
      <c r="P1549" s="22"/>
      <c r="Q1549" s="20"/>
      <c r="R1549" s="20"/>
      <c r="S1549" s="1" t="s">
        <v>611</v>
      </c>
      <c r="T1549" s="21" t="str">
        <f t="shared" si="215"/>
        <v xml:space="preserve">ONGKARA BULAT </v>
      </c>
      <c r="U1549" s="17">
        <v>1</v>
      </c>
      <c r="V1549" s="62">
        <f t="shared" ref="V1549:V1556" si="218">$K$1548*U1549</f>
        <v>0</v>
      </c>
      <c r="W1549" s="20"/>
      <c r="X1549" s="20"/>
      <c r="Y1549" s="20" t="str">
        <f t="shared" si="216"/>
        <v>PCS</v>
      </c>
    </row>
    <row r="1550" spans="1:26" hidden="1">
      <c r="A1550" s="4"/>
      <c r="B1550" s="20"/>
      <c r="C1550" s="5"/>
      <c r="D1550" s="6"/>
      <c r="E1550" s="6"/>
      <c r="F1550" s="6"/>
      <c r="G1550" s="6"/>
      <c r="H1550" s="6"/>
      <c r="I1550" s="6"/>
      <c r="J1550" s="6"/>
      <c r="K1550" s="8"/>
      <c r="L1550" s="8"/>
      <c r="M1550" s="6"/>
      <c r="N1550" s="9"/>
      <c r="O1550" s="10"/>
      <c r="P1550" s="22"/>
      <c r="Q1550" s="20"/>
      <c r="R1550" s="20"/>
      <c r="S1550" s="1" t="s">
        <v>1403</v>
      </c>
      <c r="T1550" s="21" t="str">
        <f t="shared" si="215"/>
        <v>DUPA 32 AP MERAH 3.5</v>
      </c>
      <c r="U1550" s="17">
        <v>0.85</v>
      </c>
      <c r="V1550" s="62">
        <f t="shared" si="218"/>
        <v>0</v>
      </c>
      <c r="W1550" s="20"/>
      <c r="X1550" s="20"/>
      <c r="Y1550" s="20" t="str">
        <f t="shared" si="216"/>
        <v>KG</v>
      </c>
    </row>
    <row r="1551" spans="1:26" hidden="1">
      <c r="A1551" s="4"/>
      <c r="B1551" s="20"/>
      <c r="C1551" s="5"/>
      <c r="D1551" s="6"/>
      <c r="E1551" s="6"/>
      <c r="F1551" s="6"/>
      <c r="G1551" s="6"/>
      <c r="H1551" s="6"/>
      <c r="I1551" s="6"/>
      <c r="J1551" s="6"/>
      <c r="K1551" s="8"/>
      <c r="L1551" s="8"/>
      <c r="M1551" s="6"/>
      <c r="N1551" s="9"/>
      <c r="O1551" s="10"/>
      <c r="P1551" s="22"/>
      <c r="Q1551" s="20"/>
      <c r="R1551" s="20"/>
      <c r="S1551" s="1" t="s">
        <v>613</v>
      </c>
      <c r="T1551" s="21" t="str">
        <f t="shared" si="215"/>
        <v>SABUK ONG KECIL 2,5 X 30</v>
      </c>
      <c r="U1551" s="17">
        <v>1</v>
      </c>
      <c r="V1551" s="62">
        <f t="shared" si="218"/>
        <v>0</v>
      </c>
      <c r="W1551" s="20"/>
      <c r="X1551" s="20"/>
      <c r="Y1551" s="20" t="str">
        <f t="shared" si="216"/>
        <v>PCS</v>
      </c>
    </row>
    <row r="1552" spans="1:26" hidden="1">
      <c r="A1552" s="4"/>
      <c r="B1552" s="20"/>
      <c r="C1552" s="5"/>
      <c r="D1552" s="6"/>
      <c r="E1552" s="6"/>
      <c r="F1552" s="6"/>
      <c r="G1552" s="6"/>
      <c r="H1552" s="6"/>
      <c r="I1552" s="6"/>
      <c r="J1552" s="6"/>
      <c r="K1552" s="8"/>
      <c r="L1552" s="8"/>
      <c r="M1552" s="6"/>
      <c r="N1552" s="9"/>
      <c r="O1552" s="10"/>
      <c r="P1552" s="22"/>
      <c r="Q1552" s="20"/>
      <c r="R1552" s="20"/>
      <c r="S1552" s="1" t="s">
        <v>4374</v>
      </c>
      <c r="T1552" s="21" t="str">
        <f t="shared" si="215"/>
        <v>PLASTIK 16 X 45</v>
      </c>
      <c r="U1552" s="17">
        <v>1</v>
      </c>
      <c r="V1552" s="62">
        <f t="shared" si="218"/>
        <v>0</v>
      </c>
      <c r="W1552" s="20"/>
      <c r="X1552" s="20"/>
      <c r="Y1552" s="20" t="str">
        <f t="shared" si="216"/>
        <v>PCS</v>
      </c>
    </row>
    <row r="1553" spans="1:26" hidden="1">
      <c r="A1553" s="4"/>
      <c r="B1553" s="20"/>
      <c r="C1553" s="5"/>
      <c r="D1553" s="6"/>
      <c r="E1553" s="6"/>
      <c r="F1553" s="6"/>
      <c r="G1553" s="6"/>
      <c r="H1553" s="6"/>
      <c r="I1553" s="6"/>
      <c r="J1553" s="6"/>
      <c r="K1553" s="8"/>
      <c r="L1553" s="8"/>
      <c r="M1553" s="6"/>
      <c r="N1553" s="9"/>
      <c r="O1553" s="10"/>
      <c r="P1553" s="22"/>
      <c r="Q1553" s="20"/>
      <c r="R1553" s="20"/>
      <c r="S1553" s="1" t="s">
        <v>4164</v>
      </c>
      <c r="T1553" s="21" t="str">
        <f t="shared" si="215"/>
        <v>OP NON FUL AROMA EK JASMINE</v>
      </c>
      <c r="U1553" s="17">
        <v>1.2800000000000001E-2</v>
      </c>
      <c r="V1553" s="62">
        <f t="shared" si="218"/>
        <v>0</v>
      </c>
      <c r="W1553" s="20"/>
      <c r="X1553" s="20"/>
      <c r="Y1553" s="20" t="str">
        <f t="shared" si="216"/>
        <v>KG</v>
      </c>
    </row>
    <row r="1554" spans="1:26" hidden="1">
      <c r="A1554" s="4"/>
      <c r="B1554" s="20"/>
      <c r="C1554" s="5"/>
      <c r="D1554" s="6"/>
      <c r="E1554" s="6"/>
      <c r="F1554" s="6"/>
      <c r="G1554" s="6"/>
      <c r="H1554" s="6"/>
      <c r="I1554" s="6"/>
      <c r="J1554" s="6"/>
      <c r="K1554" s="8"/>
      <c r="L1554" s="8"/>
      <c r="M1554" s="6"/>
      <c r="N1554" s="9"/>
      <c r="O1554" s="10"/>
      <c r="P1554" s="22"/>
      <c r="Q1554" s="20"/>
      <c r="R1554" s="20"/>
      <c r="S1554" s="1" t="s">
        <v>616</v>
      </c>
      <c r="T1554" s="21" t="str">
        <f t="shared" si="215"/>
        <v>ONGKOS CELUP GB DEWA</v>
      </c>
      <c r="U1554" s="17">
        <v>1</v>
      </c>
      <c r="V1554" s="62">
        <f t="shared" si="218"/>
        <v>0</v>
      </c>
      <c r="W1554" s="20"/>
      <c r="X1554" s="20"/>
      <c r="Y1554" s="20" t="str">
        <f t="shared" si="216"/>
        <v>PCS</v>
      </c>
    </row>
    <row r="1555" spans="1:26" hidden="1">
      <c r="A1555" s="4"/>
      <c r="B1555" s="20"/>
      <c r="C1555" s="5"/>
      <c r="D1555" s="6"/>
      <c r="E1555" s="6"/>
      <c r="F1555" s="6"/>
      <c r="G1555" s="6"/>
      <c r="H1555" s="6"/>
      <c r="I1555" s="6"/>
      <c r="J1555" s="6"/>
      <c r="K1555" s="8"/>
      <c r="L1555" s="8"/>
      <c r="M1555" s="6"/>
      <c r="N1555" s="9"/>
      <c r="O1555" s="10"/>
      <c r="P1555" s="22"/>
      <c r="Q1555" s="20"/>
      <c r="R1555" s="20"/>
      <c r="S1555" s="1" t="s">
        <v>617</v>
      </c>
      <c r="T1555" s="21" t="str">
        <f t="shared" si="215"/>
        <v>ONGKOS KEMAS GB DEWA</v>
      </c>
      <c r="U1555" s="17">
        <v>1</v>
      </c>
      <c r="V1555" s="62">
        <f t="shared" si="218"/>
        <v>0</v>
      </c>
      <c r="W1555" s="20"/>
      <c r="X1555" s="20"/>
      <c r="Y1555" s="20" t="str">
        <f t="shared" si="216"/>
        <v>PCS</v>
      </c>
    </row>
    <row r="1556" spans="1:26" hidden="1">
      <c r="A1556" s="4"/>
      <c r="B1556" s="20"/>
      <c r="C1556" s="5"/>
      <c r="D1556" s="6"/>
      <c r="E1556" s="6"/>
      <c r="F1556" s="6"/>
      <c r="G1556" s="6"/>
      <c r="H1556" s="6"/>
      <c r="I1556" s="6"/>
      <c r="J1556" s="6"/>
      <c r="K1556" s="8"/>
      <c r="L1556" s="8"/>
      <c r="M1556" s="6"/>
      <c r="N1556" s="9"/>
      <c r="O1556" s="10"/>
      <c r="P1556" s="22"/>
      <c r="Q1556" s="20"/>
      <c r="R1556" s="20"/>
      <c r="S1556" s="1" t="s">
        <v>618</v>
      </c>
      <c r="T1556" s="21" t="str">
        <f t="shared" si="215"/>
        <v>ONGKOS TIMBANG GB DEWA</v>
      </c>
      <c r="U1556" s="17">
        <v>1</v>
      </c>
      <c r="V1556" s="62">
        <f t="shared" si="218"/>
        <v>0</v>
      </c>
      <c r="W1556" s="20"/>
      <c r="X1556" s="20"/>
      <c r="Y1556" s="20" t="str">
        <f t="shared" si="216"/>
        <v>PCS</v>
      </c>
    </row>
    <row r="1557" spans="1:26">
      <c r="A1557" s="4">
        <v>174</v>
      </c>
      <c r="B1557" s="20" t="s">
        <v>2121</v>
      </c>
      <c r="C1557" s="5" t="s">
        <v>150</v>
      </c>
      <c r="D1557" s="6">
        <v>47</v>
      </c>
      <c r="E1557" s="6">
        <f>D1557/36</f>
        <v>1.3055555555555556</v>
      </c>
      <c r="F1557" s="6">
        <v>72</v>
      </c>
      <c r="G1557" s="6">
        <v>1</v>
      </c>
      <c r="H1557" s="6"/>
      <c r="I1557" s="6"/>
      <c r="J1557" s="6" t="s">
        <v>510</v>
      </c>
      <c r="K1557" s="15">
        <f>L1557</f>
        <v>0</v>
      </c>
      <c r="L1557" s="15">
        <f>N1557*Z1557</f>
        <v>0</v>
      </c>
      <c r="M1557" s="6" t="s">
        <v>510</v>
      </c>
      <c r="N1557" s="9">
        <f>VLOOKUP(B1557,tb_januari,9,FALSE)</f>
        <v>0</v>
      </c>
      <c r="O1557" s="10" t="s">
        <v>506</v>
      </c>
      <c r="P1557" s="22">
        <f>0.73*K1679</f>
        <v>131.4</v>
      </c>
      <c r="Q1557" s="20" t="s">
        <v>517</v>
      </c>
      <c r="R1557" s="20" t="s">
        <v>519</v>
      </c>
      <c r="S1557" s="1" t="s">
        <v>1744</v>
      </c>
      <c r="T1557" s="21" t="str">
        <f t="shared" si="215"/>
        <v>FLAYER DEWA 108 JASMINE 8 x 21</v>
      </c>
      <c r="U1557" s="17">
        <v>1</v>
      </c>
      <c r="V1557" s="62">
        <f>$K$1557*U1557</f>
        <v>0</v>
      </c>
      <c r="W1557" s="20" t="s">
        <v>557</v>
      </c>
      <c r="X1557" s="20"/>
      <c r="Y1557" s="20" t="str">
        <f t="shared" si="216"/>
        <v>PCS</v>
      </c>
      <c r="Z1557" s="20">
        <v>36</v>
      </c>
    </row>
    <row r="1558" spans="1:26" hidden="1">
      <c r="A1558" s="4"/>
      <c r="B1558" s="20"/>
      <c r="C1558" s="5"/>
      <c r="D1558" s="6"/>
      <c r="E1558" s="6"/>
      <c r="F1558" s="6"/>
      <c r="G1558" s="6"/>
      <c r="H1558" s="6"/>
      <c r="I1558" s="6"/>
      <c r="J1558" s="6"/>
      <c r="K1558" s="8"/>
      <c r="L1558" s="8"/>
      <c r="M1558" s="6"/>
      <c r="N1558" s="9"/>
      <c r="O1558" s="10"/>
      <c r="P1558" s="22"/>
      <c r="Q1558" s="20"/>
      <c r="R1558" s="20"/>
      <c r="S1558" s="1" t="s">
        <v>611</v>
      </c>
      <c r="T1558" s="21" t="str">
        <f t="shared" si="215"/>
        <v xml:space="preserve">ONGKARA BULAT </v>
      </c>
      <c r="U1558" s="17">
        <v>1</v>
      </c>
      <c r="V1558" s="62">
        <f t="shared" ref="V1558:V1565" si="219">$K$1557*U1558</f>
        <v>0</v>
      </c>
      <c r="W1558" s="20"/>
      <c r="X1558" s="20"/>
      <c r="Y1558" s="20" t="str">
        <f t="shared" si="216"/>
        <v>PCS</v>
      </c>
    </row>
    <row r="1559" spans="1:26" hidden="1">
      <c r="A1559" s="4"/>
      <c r="B1559" s="20"/>
      <c r="C1559" s="5"/>
      <c r="D1559" s="6"/>
      <c r="E1559" s="6"/>
      <c r="F1559" s="6"/>
      <c r="G1559" s="6"/>
      <c r="H1559" s="6"/>
      <c r="I1559" s="6"/>
      <c r="J1559" s="6"/>
      <c r="K1559" s="8"/>
      <c r="L1559" s="8"/>
      <c r="M1559" s="6"/>
      <c r="N1559" s="9"/>
      <c r="O1559" s="10"/>
      <c r="P1559" s="22"/>
      <c r="Q1559" s="20"/>
      <c r="R1559" s="20"/>
      <c r="S1559" s="1" t="s">
        <v>1389</v>
      </c>
      <c r="T1559" s="21" t="str">
        <f t="shared" si="215"/>
        <v>DUPA 32 AP 3.8</v>
      </c>
      <c r="U1559" s="17">
        <v>0.85</v>
      </c>
      <c r="V1559" s="62">
        <f t="shared" si="219"/>
        <v>0</v>
      </c>
      <c r="W1559" s="20"/>
      <c r="X1559" s="20"/>
      <c r="Y1559" s="20" t="str">
        <f t="shared" si="216"/>
        <v>KG</v>
      </c>
    </row>
    <row r="1560" spans="1:26" hidden="1">
      <c r="A1560" s="4"/>
      <c r="B1560" s="20"/>
      <c r="C1560" s="5"/>
      <c r="D1560" s="6"/>
      <c r="E1560" s="6"/>
      <c r="F1560" s="6"/>
      <c r="G1560" s="6"/>
      <c r="H1560" s="6"/>
      <c r="I1560" s="6"/>
      <c r="J1560" s="6"/>
      <c r="K1560" s="8"/>
      <c r="L1560" s="8"/>
      <c r="M1560" s="6"/>
      <c r="N1560" s="9"/>
      <c r="O1560" s="10"/>
      <c r="P1560" s="22"/>
      <c r="Q1560" s="20"/>
      <c r="R1560" s="20"/>
      <c r="S1560" s="1" t="s">
        <v>613</v>
      </c>
      <c r="T1560" s="21" t="str">
        <f t="shared" si="215"/>
        <v>SABUK ONG KECIL 2,5 X 30</v>
      </c>
      <c r="U1560" s="17">
        <v>1</v>
      </c>
      <c r="V1560" s="62">
        <f t="shared" si="219"/>
        <v>0</v>
      </c>
      <c r="W1560" s="20"/>
      <c r="X1560" s="20"/>
      <c r="Y1560" s="20" t="str">
        <f t="shared" si="216"/>
        <v>PCS</v>
      </c>
    </row>
    <row r="1561" spans="1:26" hidden="1">
      <c r="A1561" s="4"/>
      <c r="B1561" s="20"/>
      <c r="C1561" s="5"/>
      <c r="D1561" s="6"/>
      <c r="E1561" s="6"/>
      <c r="F1561" s="6"/>
      <c r="G1561" s="6"/>
      <c r="H1561" s="6"/>
      <c r="I1561" s="6"/>
      <c r="J1561" s="6"/>
      <c r="K1561" s="8"/>
      <c r="L1561" s="8"/>
      <c r="M1561" s="6"/>
      <c r="N1561" s="9"/>
      <c r="O1561" s="10"/>
      <c r="P1561" s="22"/>
      <c r="Q1561" s="20"/>
      <c r="R1561" s="20"/>
      <c r="S1561" s="1" t="s">
        <v>4374</v>
      </c>
      <c r="T1561" s="21" t="str">
        <f t="shared" si="215"/>
        <v>PLASTIK 16 X 45</v>
      </c>
      <c r="U1561" s="17">
        <v>1</v>
      </c>
      <c r="V1561" s="62">
        <f t="shared" si="219"/>
        <v>0</v>
      </c>
      <c r="W1561" s="20"/>
      <c r="X1561" s="20"/>
      <c r="Y1561" s="20" t="str">
        <f t="shared" si="216"/>
        <v>PCS</v>
      </c>
    </row>
    <row r="1562" spans="1:26" hidden="1">
      <c r="A1562" s="4"/>
      <c r="B1562" s="20"/>
      <c r="C1562" s="5"/>
      <c r="D1562" s="6"/>
      <c r="E1562" s="6"/>
      <c r="F1562" s="6"/>
      <c r="G1562" s="6"/>
      <c r="H1562" s="6"/>
      <c r="I1562" s="6"/>
      <c r="J1562" s="6"/>
      <c r="K1562" s="8"/>
      <c r="L1562" s="8"/>
      <c r="M1562" s="6"/>
      <c r="N1562" s="9"/>
      <c r="O1562" s="10"/>
      <c r="P1562" s="22"/>
      <c r="Q1562" s="20"/>
      <c r="R1562" s="20"/>
      <c r="S1562" s="1" t="s">
        <v>4164</v>
      </c>
      <c r="T1562" s="21" t="str">
        <f t="shared" si="215"/>
        <v>OP NON FUL AROMA EK JASMINE</v>
      </c>
      <c r="U1562" s="17">
        <v>1.2800000000000001E-2</v>
      </c>
      <c r="V1562" s="62">
        <f t="shared" si="219"/>
        <v>0</v>
      </c>
      <c r="W1562" s="20"/>
      <c r="X1562" s="20"/>
      <c r="Y1562" s="20" t="str">
        <f t="shared" si="216"/>
        <v>KG</v>
      </c>
    </row>
    <row r="1563" spans="1:26" hidden="1">
      <c r="A1563" s="4"/>
      <c r="B1563" s="20"/>
      <c r="C1563" s="5"/>
      <c r="D1563" s="6"/>
      <c r="E1563" s="6"/>
      <c r="F1563" s="6"/>
      <c r="G1563" s="6"/>
      <c r="H1563" s="6"/>
      <c r="I1563" s="6"/>
      <c r="J1563" s="6"/>
      <c r="K1563" s="8"/>
      <c r="L1563" s="8"/>
      <c r="M1563" s="6"/>
      <c r="N1563" s="9"/>
      <c r="O1563" s="10"/>
      <c r="P1563" s="22"/>
      <c r="Q1563" s="20"/>
      <c r="R1563" s="20"/>
      <c r="S1563" s="1" t="s">
        <v>616</v>
      </c>
      <c r="T1563" s="21" t="str">
        <f t="shared" si="215"/>
        <v>ONGKOS CELUP GB DEWA</v>
      </c>
      <c r="U1563" s="17">
        <v>1</v>
      </c>
      <c r="V1563" s="62">
        <f t="shared" si="219"/>
        <v>0</v>
      </c>
      <c r="W1563" s="20"/>
      <c r="X1563" s="20"/>
      <c r="Y1563" s="20" t="str">
        <f t="shared" si="216"/>
        <v>PCS</v>
      </c>
    </row>
    <row r="1564" spans="1:26" hidden="1">
      <c r="A1564" s="4"/>
      <c r="B1564" s="20"/>
      <c r="C1564" s="5"/>
      <c r="D1564" s="6"/>
      <c r="E1564" s="6"/>
      <c r="F1564" s="6"/>
      <c r="G1564" s="6"/>
      <c r="H1564" s="6"/>
      <c r="I1564" s="6"/>
      <c r="J1564" s="6"/>
      <c r="K1564" s="8"/>
      <c r="L1564" s="8"/>
      <c r="M1564" s="6"/>
      <c r="N1564" s="9"/>
      <c r="O1564" s="10"/>
      <c r="P1564" s="22"/>
      <c r="Q1564" s="20"/>
      <c r="R1564" s="20"/>
      <c r="S1564" s="1" t="s">
        <v>617</v>
      </c>
      <c r="T1564" s="21" t="str">
        <f t="shared" si="215"/>
        <v>ONGKOS KEMAS GB DEWA</v>
      </c>
      <c r="U1564" s="17">
        <v>1</v>
      </c>
      <c r="V1564" s="62">
        <f t="shared" si="219"/>
        <v>0</v>
      </c>
      <c r="W1564" s="20"/>
      <c r="X1564" s="20"/>
      <c r="Y1564" s="20" t="str">
        <f t="shared" si="216"/>
        <v>PCS</v>
      </c>
    </row>
    <row r="1565" spans="1:26" hidden="1">
      <c r="A1565" s="4"/>
      <c r="B1565" s="20"/>
      <c r="C1565" s="5"/>
      <c r="D1565" s="6"/>
      <c r="E1565" s="6"/>
      <c r="F1565" s="6"/>
      <c r="G1565" s="6"/>
      <c r="H1565" s="6"/>
      <c r="I1565" s="6"/>
      <c r="J1565" s="6"/>
      <c r="K1565" s="8"/>
      <c r="L1565" s="8"/>
      <c r="M1565" s="6"/>
      <c r="N1565" s="9"/>
      <c r="O1565" s="10"/>
      <c r="P1565" s="22"/>
      <c r="Q1565" s="20"/>
      <c r="R1565" s="20"/>
      <c r="S1565" s="1" t="s">
        <v>618</v>
      </c>
      <c r="T1565" s="21" t="str">
        <f t="shared" si="215"/>
        <v>ONGKOS TIMBANG GB DEWA</v>
      </c>
      <c r="U1565" s="17">
        <v>1</v>
      </c>
      <c r="V1565" s="62">
        <f t="shared" si="219"/>
        <v>0</v>
      </c>
      <c r="W1565" s="20"/>
      <c r="X1565" s="20"/>
      <c r="Y1565" s="20" t="str">
        <f t="shared" si="216"/>
        <v>PCS</v>
      </c>
    </row>
    <row r="1566" spans="1:26">
      <c r="A1566" s="4">
        <v>175</v>
      </c>
      <c r="B1566" s="20" t="s">
        <v>2122</v>
      </c>
      <c r="C1566" s="5" t="s">
        <v>151</v>
      </c>
      <c r="D1566" s="6"/>
      <c r="E1566" s="6">
        <f>D1566/36</f>
        <v>0</v>
      </c>
      <c r="F1566" s="6">
        <v>36</v>
      </c>
      <c r="G1566" s="6">
        <v>1</v>
      </c>
      <c r="H1566" s="6">
        <v>72</v>
      </c>
      <c r="I1566" s="6">
        <v>1</v>
      </c>
      <c r="J1566" s="6" t="s">
        <v>510</v>
      </c>
      <c r="K1566" s="15">
        <f>L1566</f>
        <v>72</v>
      </c>
      <c r="L1566" s="15">
        <f>N1566*Z1566</f>
        <v>72</v>
      </c>
      <c r="M1566" s="6" t="s">
        <v>510</v>
      </c>
      <c r="N1566" s="9">
        <f>VLOOKUP(B1566,tb_januari,9,FALSE)</f>
        <v>2</v>
      </c>
      <c r="O1566" s="10" t="s">
        <v>506</v>
      </c>
      <c r="P1566" s="22">
        <f>0.704*K1692</f>
        <v>76.031999999999996</v>
      </c>
      <c r="Q1566" s="20" t="s">
        <v>518</v>
      </c>
      <c r="R1566" s="20" t="s">
        <v>519</v>
      </c>
      <c r="S1566" s="20" t="s">
        <v>1750</v>
      </c>
      <c r="T1566" s="21" t="str">
        <f t="shared" ref="T1566:T1583" si="220">VLOOKUP(S1566,db_barang,2,FALSE)</f>
        <v>FLAYER DEWA 108 JEMPIRING 8 x 21</v>
      </c>
      <c r="U1566" s="17">
        <v>1</v>
      </c>
      <c r="V1566" s="62">
        <f>$K$1566*U1566</f>
        <v>72</v>
      </c>
      <c r="W1566" s="20" t="s">
        <v>557</v>
      </c>
      <c r="X1566" s="20"/>
      <c r="Y1566" s="20" t="str">
        <f t="shared" ref="Y1566:Y1583" si="221">VLOOKUP(S1566,db_barang,3,FALSE)</f>
        <v>PCS</v>
      </c>
      <c r="Z1566" s="20">
        <v>36</v>
      </c>
    </row>
    <row r="1567" spans="1:26" hidden="1">
      <c r="A1567" s="4"/>
      <c r="B1567" s="4"/>
      <c r="C1567" s="5"/>
      <c r="D1567" s="6"/>
      <c r="E1567" s="6"/>
      <c r="F1567" s="6"/>
      <c r="G1567" s="6"/>
      <c r="H1567" s="6"/>
      <c r="I1567" s="6"/>
      <c r="J1567" s="6"/>
      <c r="K1567" s="8"/>
      <c r="L1567" s="8"/>
      <c r="M1567" s="6"/>
      <c r="N1567" s="9"/>
      <c r="O1567" s="10"/>
      <c r="P1567" s="22"/>
      <c r="Q1567" s="20"/>
      <c r="R1567" s="20"/>
      <c r="S1567" s="20" t="s">
        <v>611</v>
      </c>
      <c r="T1567" s="21" t="str">
        <f t="shared" si="220"/>
        <v xml:space="preserve">ONGKARA BULAT </v>
      </c>
      <c r="U1567" s="17">
        <v>1</v>
      </c>
      <c r="V1567" s="62">
        <f t="shared" ref="V1567:V1573" si="222">$K$1566*U1567</f>
        <v>72</v>
      </c>
      <c r="W1567" s="20"/>
      <c r="X1567" s="20"/>
      <c r="Y1567" s="20" t="str">
        <f t="shared" si="221"/>
        <v>PCS</v>
      </c>
    </row>
    <row r="1568" spans="1:26" hidden="1">
      <c r="A1568" s="4"/>
      <c r="B1568" s="4"/>
      <c r="C1568" s="5"/>
      <c r="D1568" s="6"/>
      <c r="E1568" s="6"/>
      <c r="F1568" s="6"/>
      <c r="G1568" s="6"/>
      <c r="H1568" s="6"/>
      <c r="I1568" s="6"/>
      <c r="J1568" s="6"/>
      <c r="K1568" s="8"/>
      <c r="L1568" s="8"/>
      <c r="M1568" s="6"/>
      <c r="N1568" s="9"/>
      <c r="O1568" s="10"/>
      <c r="P1568" s="22"/>
      <c r="Q1568" s="20"/>
      <c r="R1568" s="20"/>
      <c r="S1568" s="20" t="s">
        <v>1399</v>
      </c>
      <c r="T1568" s="21" t="str">
        <f t="shared" si="220"/>
        <v>DUPA 32 AP HITAM 3.5</v>
      </c>
      <c r="U1568" s="17">
        <v>0.9</v>
      </c>
      <c r="V1568" s="62">
        <f t="shared" si="222"/>
        <v>64.8</v>
      </c>
      <c r="W1568" s="20"/>
      <c r="X1568" s="20"/>
      <c r="Y1568" s="20" t="str">
        <f t="shared" si="221"/>
        <v>KG</v>
      </c>
    </row>
    <row r="1569" spans="1:26" hidden="1">
      <c r="A1569" s="4"/>
      <c r="B1569" s="4"/>
      <c r="C1569" s="5"/>
      <c r="D1569" s="6"/>
      <c r="E1569" s="6"/>
      <c r="F1569" s="6"/>
      <c r="G1569" s="6"/>
      <c r="H1569" s="6"/>
      <c r="I1569" s="6"/>
      <c r="J1569" s="6"/>
      <c r="K1569" s="8"/>
      <c r="L1569" s="8"/>
      <c r="M1569" s="6"/>
      <c r="N1569" s="9"/>
      <c r="O1569" s="10"/>
      <c r="P1569" s="22"/>
      <c r="Q1569" s="20"/>
      <c r="R1569" s="20"/>
      <c r="S1569" s="20" t="s">
        <v>613</v>
      </c>
      <c r="T1569" s="21" t="str">
        <f t="shared" si="220"/>
        <v>SABUK ONG KECIL 2,5 X 30</v>
      </c>
      <c r="U1569" s="17">
        <v>1</v>
      </c>
      <c r="V1569" s="62">
        <f t="shared" si="222"/>
        <v>72</v>
      </c>
      <c r="W1569" s="20"/>
      <c r="X1569" s="20"/>
      <c r="Y1569" s="20" t="str">
        <f t="shared" si="221"/>
        <v>PCS</v>
      </c>
    </row>
    <row r="1570" spans="1:26" hidden="1">
      <c r="A1570" s="4"/>
      <c r="B1570" s="4"/>
      <c r="C1570" s="5"/>
      <c r="D1570" s="6"/>
      <c r="E1570" s="6"/>
      <c r="F1570" s="6"/>
      <c r="G1570" s="6"/>
      <c r="H1570" s="6"/>
      <c r="I1570" s="6"/>
      <c r="J1570" s="6"/>
      <c r="K1570" s="8"/>
      <c r="L1570" s="8"/>
      <c r="M1570" s="6"/>
      <c r="N1570" s="9"/>
      <c r="O1570" s="10"/>
      <c r="P1570" s="22"/>
      <c r="Q1570" s="20"/>
      <c r="R1570" s="20"/>
      <c r="S1570" s="20" t="s">
        <v>4374</v>
      </c>
      <c r="T1570" s="21" t="str">
        <f t="shared" si="220"/>
        <v>PLASTIK 16 X 45</v>
      </c>
      <c r="U1570" s="17">
        <v>1</v>
      </c>
      <c r="V1570" s="62">
        <f t="shared" si="222"/>
        <v>72</v>
      </c>
      <c r="W1570" s="20"/>
      <c r="X1570" s="20"/>
      <c r="Y1570" s="20" t="str">
        <f t="shared" si="221"/>
        <v>PCS</v>
      </c>
    </row>
    <row r="1571" spans="1:26" hidden="1">
      <c r="A1571" s="4"/>
      <c r="B1571" s="4"/>
      <c r="C1571" s="5"/>
      <c r="D1571" s="6"/>
      <c r="E1571" s="6"/>
      <c r="F1571" s="6"/>
      <c r="G1571" s="6"/>
      <c r="H1571" s="6"/>
      <c r="I1571" s="6"/>
      <c r="J1571" s="6"/>
      <c r="K1571" s="8"/>
      <c r="L1571" s="8"/>
      <c r="M1571" s="6"/>
      <c r="N1571" s="9"/>
      <c r="O1571" s="10"/>
      <c r="P1571" s="22"/>
      <c r="Q1571" s="20"/>
      <c r="R1571" s="20"/>
      <c r="S1571" s="20" t="s">
        <v>615</v>
      </c>
      <c r="T1571" s="21" t="str">
        <f t="shared" si="220"/>
        <v>OP NON FUL AROMA EK JEMPIRING</v>
      </c>
      <c r="U1571" s="17">
        <v>1.218E-2</v>
      </c>
      <c r="V1571" s="62">
        <f t="shared" si="222"/>
        <v>0.87695999999999996</v>
      </c>
      <c r="W1571" s="20"/>
      <c r="X1571" s="20"/>
      <c r="Y1571" s="20" t="str">
        <f t="shared" si="221"/>
        <v>KG</v>
      </c>
    </row>
    <row r="1572" spans="1:26" hidden="1">
      <c r="A1572" s="4"/>
      <c r="B1572" s="4"/>
      <c r="C1572" s="5"/>
      <c r="D1572" s="6"/>
      <c r="E1572" s="6"/>
      <c r="F1572" s="6"/>
      <c r="G1572" s="6"/>
      <c r="H1572" s="6"/>
      <c r="I1572" s="6"/>
      <c r="J1572" s="6"/>
      <c r="K1572" s="8"/>
      <c r="L1572" s="8"/>
      <c r="M1572" s="6"/>
      <c r="N1572" s="9"/>
      <c r="O1572" s="10"/>
      <c r="P1572" s="22"/>
      <c r="Q1572" s="20"/>
      <c r="R1572" s="20"/>
      <c r="S1572" s="20" t="s">
        <v>616</v>
      </c>
      <c r="T1572" s="21" t="str">
        <f t="shared" si="220"/>
        <v>ONGKOS CELUP GB DEWA</v>
      </c>
      <c r="U1572" s="17">
        <v>1</v>
      </c>
      <c r="V1572" s="62">
        <f t="shared" si="222"/>
        <v>72</v>
      </c>
      <c r="W1572" s="20"/>
      <c r="X1572" s="20"/>
      <c r="Y1572" s="20" t="str">
        <f t="shared" si="221"/>
        <v>PCS</v>
      </c>
    </row>
    <row r="1573" spans="1:26" hidden="1">
      <c r="A1573" s="4"/>
      <c r="B1573" s="4"/>
      <c r="C1573" s="5"/>
      <c r="D1573" s="6"/>
      <c r="E1573" s="6"/>
      <c r="F1573" s="6"/>
      <c r="G1573" s="6"/>
      <c r="H1573" s="6"/>
      <c r="I1573" s="6"/>
      <c r="J1573" s="6"/>
      <c r="K1573" s="8"/>
      <c r="L1573" s="8"/>
      <c r="M1573" s="6"/>
      <c r="N1573" s="9"/>
      <c r="O1573" s="10"/>
      <c r="P1573" s="22"/>
      <c r="Q1573" s="20"/>
      <c r="R1573" s="20"/>
      <c r="S1573" s="20" t="s">
        <v>617</v>
      </c>
      <c r="T1573" s="21" t="str">
        <f t="shared" si="220"/>
        <v>ONGKOS KEMAS GB DEWA</v>
      </c>
      <c r="U1573" s="17">
        <v>1</v>
      </c>
      <c r="V1573" s="62">
        <f t="shared" si="222"/>
        <v>72</v>
      </c>
      <c r="W1573" s="20"/>
      <c r="X1573" s="20"/>
      <c r="Y1573" s="20" t="str">
        <f t="shared" si="221"/>
        <v>PCS</v>
      </c>
    </row>
    <row r="1574" spans="1:26" hidden="1">
      <c r="A1574" s="4"/>
      <c r="B1574" s="4"/>
      <c r="C1574" s="5"/>
      <c r="D1574" s="6"/>
      <c r="E1574" s="6"/>
      <c r="F1574" s="6"/>
      <c r="G1574" s="6"/>
      <c r="H1574" s="6"/>
      <c r="I1574" s="6"/>
      <c r="J1574" s="6"/>
      <c r="K1574" s="8"/>
      <c r="L1574" s="8"/>
      <c r="M1574" s="6"/>
      <c r="N1574" s="9"/>
      <c r="O1574" s="10"/>
      <c r="P1574" s="22"/>
      <c r="Q1574" s="20"/>
      <c r="R1574" s="20"/>
      <c r="S1574" s="20" t="s">
        <v>618</v>
      </c>
      <c r="T1574" s="21" t="str">
        <f t="shared" si="220"/>
        <v>ONGKOS TIMBANG GB DEWA</v>
      </c>
      <c r="U1574" s="17">
        <v>1</v>
      </c>
      <c r="V1574" s="62">
        <f>$K$1566*U1574</f>
        <v>72</v>
      </c>
      <c r="W1574" s="20"/>
      <c r="X1574" s="20"/>
      <c r="Y1574" s="20" t="str">
        <f t="shared" si="221"/>
        <v>PCS</v>
      </c>
    </row>
    <row r="1575" spans="1:26">
      <c r="A1575" s="4">
        <v>176</v>
      </c>
      <c r="B1575" s="20" t="s">
        <v>2125</v>
      </c>
      <c r="C1575" s="5" t="s">
        <v>152</v>
      </c>
      <c r="D1575" s="6">
        <v>1</v>
      </c>
      <c r="E1575" s="6">
        <f>D1575/36</f>
        <v>2.7777777777777776E-2</v>
      </c>
      <c r="F1575" s="6">
        <v>25</v>
      </c>
      <c r="G1575" s="6">
        <v>1</v>
      </c>
      <c r="H1575" s="6"/>
      <c r="I1575" s="6"/>
      <c r="J1575" s="6" t="s">
        <v>510</v>
      </c>
      <c r="K1575" s="15">
        <f>L1575</f>
        <v>0</v>
      </c>
      <c r="L1575" s="15">
        <f>N1575*Z1575</f>
        <v>0</v>
      </c>
      <c r="M1575" s="6" t="s">
        <v>510</v>
      </c>
      <c r="N1575" s="9">
        <f>VLOOKUP(B1575,tb_januari,9,FALSE)</f>
        <v>0</v>
      </c>
      <c r="O1575" s="10" t="s">
        <v>506</v>
      </c>
      <c r="P1575" s="22">
        <f>0.8*K1706</f>
        <v>144</v>
      </c>
      <c r="Q1575" s="20" t="s">
        <v>559</v>
      </c>
      <c r="R1575" s="20" t="s">
        <v>519</v>
      </c>
      <c r="S1575" s="1" t="s">
        <v>1750</v>
      </c>
      <c r="T1575" s="21" t="str">
        <f t="shared" si="220"/>
        <v>FLAYER DEWA 108 JEMPIRING 8 x 21</v>
      </c>
      <c r="U1575" s="17">
        <v>1</v>
      </c>
      <c r="V1575" s="62">
        <f>$K$1575*U1575</f>
        <v>0</v>
      </c>
      <c r="W1575" s="20"/>
      <c r="X1575" s="20"/>
      <c r="Y1575" s="20" t="str">
        <f t="shared" si="221"/>
        <v>PCS</v>
      </c>
      <c r="Z1575" s="20">
        <v>36</v>
      </c>
    </row>
    <row r="1576" spans="1:26" hidden="1">
      <c r="A1576" s="4"/>
      <c r="B1576" s="20"/>
      <c r="C1576" s="5"/>
      <c r="D1576" s="6"/>
      <c r="E1576" s="6"/>
      <c r="F1576" s="6"/>
      <c r="G1576" s="6"/>
      <c r="H1576" s="6"/>
      <c r="I1576" s="6"/>
      <c r="J1576" s="6"/>
      <c r="K1576" s="8"/>
      <c r="L1576" s="8"/>
      <c r="M1576" s="6"/>
      <c r="N1576" s="9"/>
      <c r="O1576" s="10"/>
      <c r="P1576" s="22"/>
      <c r="Q1576" s="20"/>
      <c r="R1576" s="20"/>
      <c r="S1576" s="1" t="s">
        <v>611</v>
      </c>
      <c r="T1576" s="21" t="str">
        <f t="shared" si="220"/>
        <v xml:space="preserve">ONGKARA BULAT </v>
      </c>
      <c r="U1576" s="17">
        <v>1</v>
      </c>
      <c r="V1576" s="62">
        <f t="shared" ref="V1576:V1582" si="223">$K$1575*U1576</f>
        <v>0</v>
      </c>
      <c r="W1576" s="20"/>
      <c r="X1576" s="20"/>
      <c r="Y1576" s="20" t="str">
        <f t="shared" si="221"/>
        <v>PCS</v>
      </c>
    </row>
    <row r="1577" spans="1:26" hidden="1">
      <c r="A1577" s="4"/>
      <c r="B1577" s="20"/>
      <c r="C1577" s="5"/>
      <c r="D1577" s="6"/>
      <c r="E1577" s="6"/>
      <c r="F1577" s="6"/>
      <c r="G1577" s="6"/>
      <c r="H1577" s="6"/>
      <c r="I1577" s="6"/>
      <c r="J1577" s="6"/>
      <c r="K1577" s="8"/>
      <c r="L1577" s="8"/>
      <c r="M1577" s="6"/>
      <c r="N1577" s="9"/>
      <c r="O1577" s="10"/>
      <c r="P1577" s="22"/>
      <c r="Q1577" s="20"/>
      <c r="R1577" s="20"/>
      <c r="S1577" s="1" t="s">
        <v>1389</v>
      </c>
      <c r="T1577" s="21" t="str">
        <f t="shared" si="220"/>
        <v>DUPA 32 AP 3.8</v>
      </c>
      <c r="U1577" s="17">
        <v>0.9</v>
      </c>
      <c r="V1577" s="62">
        <f t="shared" si="223"/>
        <v>0</v>
      </c>
      <c r="W1577" s="20"/>
      <c r="X1577" s="20"/>
      <c r="Y1577" s="20" t="str">
        <f t="shared" si="221"/>
        <v>KG</v>
      </c>
    </row>
    <row r="1578" spans="1:26" hidden="1">
      <c r="A1578" s="4"/>
      <c r="B1578" s="20"/>
      <c r="C1578" s="5"/>
      <c r="D1578" s="6"/>
      <c r="E1578" s="6"/>
      <c r="F1578" s="6"/>
      <c r="G1578" s="6"/>
      <c r="H1578" s="6"/>
      <c r="I1578" s="6"/>
      <c r="J1578" s="6"/>
      <c r="K1578" s="8"/>
      <c r="L1578" s="8"/>
      <c r="M1578" s="6"/>
      <c r="N1578" s="9"/>
      <c r="O1578" s="10"/>
      <c r="P1578" s="22"/>
      <c r="Q1578" s="20"/>
      <c r="R1578" s="20"/>
      <c r="S1578" s="1" t="s">
        <v>613</v>
      </c>
      <c r="T1578" s="21" t="str">
        <f t="shared" si="220"/>
        <v>SABUK ONG KECIL 2,5 X 30</v>
      </c>
      <c r="U1578" s="17">
        <v>1</v>
      </c>
      <c r="V1578" s="62">
        <f t="shared" si="223"/>
        <v>0</v>
      </c>
      <c r="W1578" s="20"/>
      <c r="X1578" s="20"/>
      <c r="Y1578" s="20" t="str">
        <f t="shared" si="221"/>
        <v>PCS</v>
      </c>
    </row>
    <row r="1579" spans="1:26" hidden="1">
      <c r="A1579" s="4"/>
      <c r="B1579" s="20"/>
      <c r="C1579" s="5"/>
      <c r="D1579" s="6"/>
      <c r="E1579" s="6"/>
      <c r="F1579" s="6"/>
      <c r="G1579" s="6"/>
      <c r="H1579" s="6"/>
      <c r="I1579" s="6"/>
      <c r="J1579" s="6"/>
      <c r="K1579" s="8"/>
      <c r="L1579" s="8"/>
      <c r="M1579" s="6"/>
      <c r="N1579" s="9"/>
      <c r="O1579" s="10"/>
      <c r="P1579" s="22"/>
      <c r="Q1579" s="20"/>
      <c r="R1579" s="20"/>
      <c r="S1579" s="1" t="s">
        <v>4374</v>
      </c>
      <c r="T1579" s="21" t="str">
        <f t="shared" si="220"/>
        <v>PLASTIK 16 X 45</v>
      </c>
      <c r="U1579" s="17">
        <v>1</v>
      </c>
      <c r="V1579" s="62">
        <f t="shared" si="223"/>
        <v>0</v>
      </c>
      <c r="W1579" s="20"/>
      <c r="X1579" s="20"/>
      <c r="Y1579" s="20" t="str">
        <f t="shared" si="221"/>
        <v>PCS</v>
      </c>
    </row>
    <row r="1580" spans="1:26" hidden="1">
      <c r="A1580" s="4"/>
      <c r="B1580" s="20"/>
      <c r="C1580" s="5"/>
      <c r="D1580" s="6"/>
      <c r="E1580" s="6"/>
      <c r="F1580" s="6"/>
      <c r="G1580" s="6"/>
      <c r="H1580" s="6"/>
      <c r="I1580" s="6"/>
      <c r="J1580" s="6"/>
      <c r="K1580" s="8"/>
      <c r="L1580" s="8"/>
      <c r="M1580" s="6"/>
      <c r="N1580" s="9"/>
      <c r="O1580" s="10"/>
      <c r="P1580" s="22"/>
      <c r="Q1580" s="20"/>
      <c r="R1580" s="20"/>
      <c r="S1580" s="1" t="s">
        <v>615</v>
      </c>
      <c r="T1580" s="21" t="str">
        <f t="shared" si="220"/>
        <v>OP NON FUL AROMA EK JEMPIRING</v>
      </c>
      <c r="U1580" s="17">
        <v>2.4E-2</v>
      </c>
      <c r="V1580" s="62">
        <f t="shared" si="223"/>
        <v>0</v>
      </c>
      <c r="W1580" s="20"/>
      <c r="X1580" s="20"/>
      <c r="Y1580" s="20" t="str">
        <f t="shared" si="221"/>
        <v>KG</v>
      </c>
    </row>
    <row r="1581" spans="1:26" hidden="1">
      <c r="A1581" s="4"/>
      <c r="B1581" s="20"/>
      <c r="C1581" s="5"/>
      <c r="D1581" s="6"/>
      <c r="E1581" s="6"/>
      <c r="F1581" s="6"/>
      <c r="G1581" s="6"/>
      <c r="H1581" s="6"/>
      <c r="I1581" s="6"/>
      <c r="J1581" s="6"/>
      <c r="K1581" s="8"/>
      <c r="L1581" s="8"/>
      <c r="M1581" s="6"/>
      <c r="N1581" s="9"/>
      <c r="O1581" s="10"/>
      <c r="P1581" s="22"/>
      <c r="Q1581" s="20"/>
      <c r="R1581" s="20"/>
      <c r="S1581" s="1" t="s">
        <v>616</v>
      </c>
      <c r="T1581" s="21" t="str">
        <f t="shared" si="220"/>
        <v>ONGKOS CELUP GB DEWA</v>
      </c>
      <c r="U1581" s="17">
        <v>1</v>
      </c>
      <c r="V1581" s="62">
        <f t="shared" si="223"/>
        <v>0</v>
      </c>
      <c r="W1581" s="20"/>
      <c r="X1581" s="20"/>
      <c r="Y1581" s="20" t="str">
        <f t="shared" si="221"/>
        <v>PCS</v>
      </c>
    </row>
    <row r="1582" spans="1:26" hidden="1">
      <c r="A1582" s="4"/>
      <c r="B1582" s="20"/>
      <c r="C1582" s="5"/>
      <c r="D1582" s="6"/>
      <c r="E1582" s="6"/>
      <c r="F1582" s="6"/>
      <c r="G1582" s="6"/>
      <c r="H1582" s="6"/>
      <c r="I1582" s="6"/>
      <c r="J1582" s="6"/>
      <c r="K1582" s="8"/>
      <c r="L1582" s="8"/>
      <c r="M1582" s="6"/>
      <c r="N1582" s="9"/>
      <c r="O1582" s="10"/>
      <c r="P1582" s="22"/>
      <c r="Q1582" s="20"/>
      <c r="R1582" s="20"/>
      <c r="S1582" s="1" t="s">
        <v>617</v>
      </c>
      <c r="T1582" s="21" t="str">
        <f t="shared" si="220"/>
        <v>ONGKOS KEMAS GB DEWA</v>
      </c>
      <c r="U1582" s="17">
        <v>1</v>
      </c>
      <c r="V1582" s="62">
        <f t="shared" si="223"/>
        <v>0</v>
      </c>
      <c r="W1582" s="20"/>
      <c r="X1582" s="20"/>
      <c r="Y1582" s="20" t="str">
        <f t="shared" si="221"/>
        <v>PCS</v>
      </c>
    </row>
    <row r="1583" spans="1:26" hidden="1">
      <c r="A1583" s="4"/>
      <c r="B1583" s="20"/>
      <c r="C1583" s="5"/>
      <c r="D1583" s="6"/>
      <c r="E1583" s="6"/>
      <c r="F1583" s="6"/>
      <c r="G1583" s="6"/>
      <c r="H1583" s="6"/>
      <c r="I1583" s="6"/>
      <c r="J1583" s="6"/>
      <c r="K1583" s="8"/>
      <c r="L1583" s="8"/>
      <c r="M1583" s="6"/>
      <c r="N1583" s="9"/>
      <c r="O1583" s="10"/>
      <c r="P1583" s="22"/>
      <c r="Q1583" s="20"/>
      <c r="R1583" s="20"/>
      <c r="S1583" s="1" t="s">
        <v>618</v>
      </c>
      <c r="T1583" s="21" t="str">
        <f t="shared" si="220"/>
        <v>ONGKOS TIMBANG GB DEWA</v>
      </c>
      <c r="U1583" s="17">
        <v>1</v>
      </c>
      <c r="V1583" s="62">
        <f>$K$1575*U1583</f>
        <v>0</v>
      </c>
      <c r="W1583" s="20"/>
      <c r="X1583" s="20"/>
      <c r="Y1583" s="20" t="str">
        <f t="shared" si="221"/>
        <v>PCS</v>
      </c>
    </row>
    <row r="1584" spans="1:26">
      <c r="A1584" s="4">
        <v>177</v>
      </c>
      <c r="B1584" s="20" t="s">
        <v>2134</v>
      </c>
      <c r="C1584" s="5" t="s">
        <v>153</v>
      </c>
      <c r="D1584" s="6"/>
      <c r="E1584" s="6">
        <f>D1584/36</f>
        <v>0</v>
      </c>
      <c r="F1584" s="6">
        <v>72</v>
      </c>
      <c r="G1584" s="6">
        <v>1</v>
      </c>
      <c r="H1584" s="6">
        <v>72</v>
      </c>
      <c r="I1584" s="6">
        <v>1</v>
      </c>
      <c r="J1584" s="6" t="s">
        <v>510</v>
      </c>
      <c r="K1584" s="15">
        <f>L1584</f>
        <v>72</v>
      </c>
      <c r="L1584" s="15">
        <f>N1584*Z1584</f>
        <v>72</v>
      </c>
      <c r="M1584" s="6" t="s">
        <v>510</v>
      </c>
      <c r="N1584" s="9">
        <f>VLOOKUP(B1584,tb_januari,9,FALSE)</f>
        <v>2</v>
      </c>
      <c r="O1584" s="10" t="s">
        <v>506</v>
      </c>
      <c r="P1584" s="22" t="e">
        <f>0.75*K1715:K1785</f>
        <v>#VALUE!</v>
      </c>
      <c r="Q1584" s="20" t="s">
        <v>558</v>
      </c>
      <c r="R1584" s="20" t="s">
        <v>519</v>
      </c>
      <c r="S1584" s="20" t="s">
        <v>1764</v>
      </c>
      <c r="T1584" s="21" t="str">
        <f t="shared" ref="T1584:T1601" si="224">VLOOKUP(S1584,db_barang,2,FALSE)</f>
        <v>FLAYER DEWA 108 PUDAK 8 x 21</v>
      </c>
      <c r="U1584" s="17">
        <v>1</v>
      </c>
      <c r="V1584" s="62">
        <f>$K$1584*U1584</f>
        <v>72</v>
      </c>
      <c r="W1584" s="20" t="s">
        <v>523</v>
      </c>
      <c r="X1584" s="20"/>
      <c r="Y1584" s="20" t="str">
        <f t="shared" ref="Y1584:Y1601" si="225">VLOOKUP(S1584,db_barang,3,FALSE)</f>
        <v>PCS</v>
      </c>
      <c r="Z1584" s="20">
        <v>36</v>
      </c>
    </row>
    <row r="1585" spans="1:26" hidden="1">
      <c r="A1585" s="4"/>
      <c r="B1585" s="4"/>
      <c r="C1585" s="5"/>
      <c r="D1585" s="6"/>
      <c r="E1585" s="6"/>
      <c r="F1585" s="6"/>
      <c r="G1585" s="6"/>
      <c r="H1585" s="6"/>
      <c r="I1585" s="6"/>
      <c r="J1585" s="6"/>
      <c r="K1585" s="8"/>
      <c r="L1585" s="8"/>
      <c r="M1585" s="6"/>
      <c r="N1585" s="9"/>
      <c r="O1585" s="10"/>
      <c r="P1585" s="22"/>
      <c r="Q1585" s="20"/>
      <c r="R1585" s="20"/>
      <c r="S1585" s="20" t="s">
        <v>611</v>
      </c>
      <c r="T1585" s="21" t="str">
        <f t="shared" si="224"/>
        <v xml:space="preserve">ONGKARA BULAT </v>
      </c>
      <c r="U1585" s="17">
        <v>1</v>
      </c>
      <c r="V1585" s="62">
        <f t="shared" ref="V1585:V1592" si="226">$K$1584*U1585</f>
        <v>72</v>
      </c>
      <c r="W1585" s="20"/>
      <c r="X1585" s="20"/>
      <c r="Y1585" s="20" t="str">
        <f t="shared" si="225"/>
        <v>PCS</v>
      </c>
    </row>
    <row r="1586" spans="1:26" hidden="1">
      <c r="A1586" s="4"/>
      <c r="B1586" s="4"/>
      <c r="C1586" s="5"/>
      <c r="D1586" s="6"/>
      <c r="E1586" s="6"/>
      <c r="F1586" s="6"/>
      <c r="G1586" s="6"/>
      <c r="H1586" s="6"/>
      <c r="I1586" s="6"/>
      <c r="J1586" s="6"/>
      <c r="K1586" s="8"/>
      <c r="L1586" s="8"/>
      <c r="M1586" s="6"/>
      <c r="N1586" s="9"/>
      <c r="O1586" s="10"/>
      <c r="P1586" s="22"/>
      <c r="Q1586" s="20"/>
      <c r="R1586" s="20"/>
      <c r="S1586" s="20" t="s">
        <v>1399</v>
      </c>
      <c r="T1586" s="21" t="str">
        <f t="shared" si="224"/>
        <v>DUPA 32 AP HITAM 3.5</v>
      </c>
      <c r="U1586" s="17">
        <v>0.85</v>
      </c>
      <c r="V1586" s="62">
        <f t="shared" si="226"/>
        <v>61.199999999999996</v>
      </c>
      <c r="W1586" s="20"/>
      <c r="X1586" s="20"/>
      <c r="Y1586" s="20" t="str">
        <f t="shared" si="225"/>
        <v>KG</v>
      </c>
    </row>
    <row r="1587" spans="1:26" hidden="1">
      <c r="A1587" s="4"/>
      <c r="B1587" s="4"/>
      <c r="C1587" s="5"/>
      <c r="D1587" s="6"/>
      <c r="E1587" s="6"/>
      <c r="F1587" s="6"/>
      <c r="G1587" s="6"/>
      <c r="H1587" s="6"/>
      <c r="I1587" s="6"/>
      <c r="J1587" s="6"/>
      <c r="K1587" s="8"/>
      <c r="L1587" s="8"/>
      <c r="M1587" s="6"/>
      <c r="N1587" s="9"/>
      <c r="O1587" s="10"/>
      <c r="P1587" s="22"/>
      <c r="Q1587" s="20"/>
      <c r="R1587" s="20"/>
      <c r="S1587" s="20" t="s">
        <v>613</v>
      </c>
      <c r="T1587" s="21" t="str">
        <f t="shared" si="224"/>
        <v>SABUK ONG KECIL 2,5 X 30</v>
      </c>
      <c r="U1587" s="17">
        <v>1</v>
      </c>
      <c r="V1587" s="62">
        <f t="shared" si="226"/>
        <v>72</v>
      </c>
      <c r="W1587" s="20"/>
      <c r="X1587" s="20"/>
      <c r="Y1587" s="20" t="str">
        <f t="shared" si="225"/>
        <v>PCS</v>
      </c>
    </row>
    <row r="1588" spans="1:26" hidden="1">
      <c r="A1588" s="4"/>
      <c r="B1588" s="4"/>
      <c r="C1588" s="5"/>
      <c r="D1588" s="6"/>
      <c r="E1588" s="6"/>
      <c r="F1588" s="6"/>
      <c r="G1588" s="6"/>
      <c r="H1588" s="6"/>
      <c r="I1588" s="6"/>
      <c r="J1588" s="6"/>
      <c r="K1588" s="8"/>
      <c r="L1588" s="8"/>
      <c r="M1588" s="6"/>
      <c r="N1588" s="9"/>
      <c r="O1588" s="10"/>
      <c r="P1588" s="22"/>
      <c r="Q1588" s="20"/>
      <c r="R1588" s="20"/>
      <c r="S1588" s="20" t="s">
        <v>4374</v>
      </c>
      <c r="T1588" s="21" t="str">
        <f t="shared" si="224"/>
        <v>PLASTIK 16 X 45</v>
      </c>
      <c r="U1588" s="17">
        <v>1</v>
      </c>
      <c r="V1588" s="62">
        <f t="shared" si="226"/>
        <v>72</v>
      </c>
      <c r="W1588" s="20"/>
      <c r="X1588" s="20"/>
      <c r="Y1588" s="20" t="str">
        <f t="shared" si="225"/>
        <v>PCS</v>
      </c>
    </row>
    <row r="1589" spans="1:26" hidden="1">
      <c r="A1589" s="4"/>
      <c r="B1589" s="4"/>
      <c r="C1589" s="5"/>
      <c r="D1589" s="6"/>
      <c r="E1589" s="6"/>
      <c r="F1589" s="6"/>
      <c r="G1589" s="6"/>
      <c r="H1589" s="6"/>
      <c r="I1589" s="6"/>
      <c r="J1589" s="6"/>
      <c r="K1589" s="8"/>
      <c r="L1589" s="8"/>
      <c r="M1589" s="6"/>
      <c r="N1589" s="9"/>
      <c r="O1589" s="10"/>
      <c r="P1589" s="22"/>
      <c r="Q1589" s="20"/>
      <c r="R1589" s="20"/>
      <c r="S1589" s="20" t="s">
        <v>4173</v>
      </c>
      <c r="T1589" s="21" t="str">
        <f t="shared" si="224"/>
        <v>OP NON FUL AROMA EK PUDAK</v>
      </c>
      <c r="U1589" s="17">
        <v>1.2800000000000001E-2</v>
      </c>
      <c r="V1589" s="62">
        <f t="shared" si="226"/>
        <v>0.92160000000000009</v>
      </c>
      <c r="W1589" s="20"/>
      <c r="X1589" s="20"/>
      <c r="Y1589" s="20" t="str">
        <f t="shared" si="225"/>
        <v>KG</v>
      </c>
    </row>
    <row r="1590" spans="1:26" hidden="1">
      <c r="A1590" s="4"/>
      <c r="B1590" s="4"/>
      <c r="C1590" s="5"/>
      <c r="D1590" s="6"/>
      <c r="E1590" s="6"/>
      <c r="F1590" s="6"/>
      <c r="G1590" s="6"/>
      <c r="H1590" s="6"/>
      <c r="I1590" s="6"/>
      <c r="J1590" s="6"/>
      <c r="K1590" s="8"/>
      <c r="L1590" s="8"/>
      <c r="M1590" s="6"/>
      <c r="N1590" s="9"/>
      <c r="O1590" s="10"/>
      <c r="P1590" s="22"/>
      <c r="Q1590" s="20"/>
      <c r="R1590" s="20"/>
      <c r="S1590" s="20" t="s">
        <v>616</v>
      </c>
      <c r="T1590" s="21" t="str">
        <f t="shared" si="224"/>
        <v>ONGKOS CELUP GB DEWA</v>
      </c>
      <c r="U1590" s="17">
        <v>1</v>
      </c>
      <c r="V1590" s="62">
        <f t="shared" si="226"/>
        <v>72</v>
      </c>
      <c r="W1590" s="20"/>
      <c r="X1590" s="20"/>
      <c r="Y1590" s="20" t="str">
        <f t="shared" si="225"/>
        <v>PCS</v>
      </c>
    </row>
    <row r="1591" spans="1:26" hidden="1">
      <c r="A1591" s="4"/>
      <c r="B1591" s="4"/>
      <c r="C1591" s="5"/>
      <c r="D1591" s="6"/>
      <c r="E1591" s="6"/>
      <c r="F1591" s="6"/>
      <c r="G1591" s="6"/>
      <c r="H1591" s="6"/>
      <c r="I1591" s="6"/>
      <c r="J1591" s="6"/>
      <c r="K1591" s="8"/>
      <c r="L1591" s="8"/>
      <c r="M1591" s="6"/>
      <c r="N1591" s="9"/>
      <c r="O1591" s="10"/>
      <c r="P1591" s="22"/>
      <c r="Q1591" s="20"/>
      <c r="R1591" s="20"/>
      <c r="S1591" s="20" t="s">
        <v>617</v>
      </c>
      <c r="T1591" s="21" t="str">
        <f t="shared" si="224"/>
        <v>ONGKOS KEMAS GB DEWA</v>
      </c>
      <c r="U1591" s="17">
        <v>1</v>
      </c>
      <c r="V1591" s="62">
        <f t="shared" si="226"/>
        <v>72</v>
      </c>
      <c r="W1591" s="20"/>
      <c r="X1591" s="20"/>
      <c r="Y1591" s="20" t="str">
        <f t="shared" si="225"/>
        <v>PCS</v>
      </c>
    </row>
    <row r="1592" spans="1:26" hidden="1">
      <c r="A1592" s="4"/>
      <c r="B1592" s="4"/>
      <c r="C1592" s="5"/>
      <c r="D1592" s="6"/>
      <c r="E1592" s="6"/>
      <c r="F1592" s="6"/>
      <c r="G1592" s="6"/>
      <c r="H1592" s="6"/>
      <c r="I1592" s="6"/>
      <c r="J1592" s="6"/>
      <c r="K1592" s="8"/>
      <c r="L1592" s="8"/>
      <c r="M1592" s="6"/>
      <c r="N1592" s="9"/>
      <c r="O1592" s="10"/>
      <c r="P1592" s="22"/>
      <c r="Q1592" s="20"/>
      <c r="R1592" s="20"/>
      <c r="S1592" s="20" t="s">
        <v>618</v>
      </c>
      <c r="T1592" s="21" t="str">
        <f t="shared" si="224"/>
        <v>ONGKOS TIMBANG GB DEWA</v>
      </c>
      <c r="U1592" s="17">
        <v>1</v>
      </c>
      <c r="V1592" s="62">
        <f t="shared" si="226"/>
        <v>72</v>
      </c>
      <c r="W1592" s="20"/>
      <c r="X1592" s="20"/>
      <c r="Y1592" s="20" t="str">
        <f t="shared" si="225"/>
        <v>PCS</v>
      </c>
    </row>
    <row r="1593" spans="1:26">
      <c r="A1593" s="4">
        <v>178</v>
      </c>
      <c r="B1593" s="20" t="s">
        <v>2135</v>
      </c>
      <c r="C1593" s="5" t="s">
        <v>154</v>
      </c>
      <c r="D1593" s="6">
        <v>32</v>
      </c>
      <c r="E1593" s="6">
        <f>D1593/36</f>
        <v>0.88888888888888884</v>
      </c>
      <c r="F1593" s="6">
        <v>14</v>
      </c>
      <c r="G1593" s="6">
        <v>1</v>
      </c>
      <c r="H1593" s="6"/>
      <c r="I1593" s="6"/>
      <c r="J1593" s="6" t="s">
        <v>510</v>
      </c>
      <c r="K1593" s="15">
        <f>L1593</f>
        <v>0</v>
      </c>
      <c r="L1593" s="15">
        <f>N1593*Z1593</f>
        <v>0</v>
      </c>
      <c r="M1593" s="6" t="s">
        <v>510</v>
      </c>
      <c r="N1593" s="9">
        <f>VLOOKUP(B1593,tb_januari,9,FALSE)</f>
        <v>0</v>
      </c>
      <c r="O1593" s="10" t="s">
        <v>506</v>
      </c>
      <c r="P1593" s="22" t="e">
        <f>0.75*K1725:K1795</f>
        <v>#VALUE!</v>
      </c>
      <c r="Q1593" s="20"/>
      <c r="R1593" s="20"/>
      <c r="S1593" s="1" t="s">
        <v>1764</v>
      </c>
      <c r="T1593" s="21" t="str">
        <f t="shared" si="224"/>
        <v>FLAYER DEWA 108 PUDAK 8 x 21</v>
      </c>
      <c r="U1593" s="17">
        <v>1</v>
      </c>
      <c r="V1593" s="62">
        <f>$K$1593*U1593</f>
        <v>0</v>
      </c>
      <c r="W1593" s="20"/>
      <c r="X1593" s="20"/>
      <c r="Y1593" s="20" t="str">
        <f t="shared" si="225"/>
        <v>PCS</v>
      </c>
      <c r="Z1593" s="20">
        <v>36</v>
      </c>
    </row>
    <row r="1594" spans="1:26" hidden="1">
      <c r="A1594" s="4"/>
      <c r="B1594" s="20"/>
      <c r="C1594" s="5"/>
      <c r="D1594" s="6"/>
      <c r="E1594" s="6"/>
      <c r="F1594" s="6"/>
      <c r="G1594" s="6"/>
      <c r="H1594" s="6"/>
      <c r="I1594" s="6"/>
      <c r="J1594" s="6"/>
      <c r="K1594" s="8"/>
      <c r="L1594" s="8"/>
      <c r="M1594" s="6"/>
      <c r="N1594" s="9"/>
      <c r="O1594" s="10"/>
      <c r="P1594" s="22"/>
      <c r="Q1594" s="20"/>
      <c r="R1594" s="20"/>
      <c r="S1594" s="1" t="s">
        <v>611</v>
      </c>
      <c r="T1594" s="21" t="str">
        <f t="shared" si="224"/>
        <v xml:space="preserve">ONGKARA BULAT </v>
      </c>
      <c r="U1594" s="17">
        <v>1</v>
      </c>
      <c r="V1594" s="62">
        <f t="shared" ref="V1594:V1601" si="227">$K$1593*U1594</f>
        <v>0</v>
      </c>
      <c r="W1594" s="20"/>
      <c r="X1594" s="20"/>
      <c r="Y1594" s="20" t="str">
        <f t="shared" si="225"/>
        <v>PCS</v>
      </c>
    </row>
    <row r="1595" spans="1:26" hidden="1">
      <c r="A1595" s="4"/>
      <c r="B1595" s="20"/>
      <c r="C1595" s="5"/>
      <c r="D1595" s="6"/>
      <c r="E1595" s="6"/>
      <c r="F1595" s="6"/>
      <c r="G1595" s="6"/>
      <c r="H1595" s="6"/>
      <c r="I1595" s="6"/>
      <c r="J1595" s="6"/>
      <c r="K1595" s="8"/>
      <c r="L1595" s="8"/>
      <c r="M1595" s="6"/>
      <c r="N1595" s="9"/>
      <c r="O1595" s="10"/>
      <c r="P1595" s="22"/>
      <c r="Q1595" s="20"/>
      <c r="R1595" s="20"/>
      <c r="S1595" s="1" t="s">
        <v>1403</v>
      </c>
      <c r="T1595" s="21" t="str">
        <f t="shared" si="224"/>
        <v>DUPA 32 AP MERAH 3.5</v>
      </c>
      <c r="U1595" s="17">
        <v>0.85</v>
      </c>
      <c r="V1595" s="62">
        <f t="shared" si="227"/>
        <v>0</v>
      </c>
      <c r="W1595" s="20"/>
      <c r="X1595" s="20"/>
      <c r="Y1595" s="20" t="str">
        <f t="shared" si="225"/>
        <v>KG</v>
      </c>
    </row>
    <row r="1596" spans="1:26" hidden="1">
      <c r="A1596" s="4"/>
      <c r="B1596" s="20"/>
      <c r="C1596" s="5"/>
      <c r="D1596" s="6"/>
      <c r="E1596" s="6"/>
      <c r="F1596" s="6"/>
      <c r="G1596" s="6"/>
      <c r="H1596" s="6"/>
      <c r="I1596" s="6"/>
      <c r="J1596" s="6"/>
      <c r="K1596" s="8"/>
      <c r="L1596" s="8"/>
      <c r="M1596" s="6"/>
      <c r="N1596" s="9"/>
      <c r="O1596" s="10"/>
      <c r="P1596" s="22"/>
      <c r="Q1596" s="20"/>
      <c r="R1596" s="20"/>
      <c r="S1596" s="1" t="s">
        <v>613</v>
      </c>
      <c r="T1596" s="21" t="str">
        <f t="shared" si="224"/>
        <v>SABUK ONG KECIL 2,5 X 30</v>
      </c>
      <c r="U1596" s="17">
        <v>1</v>
      </c>
      <c r="V1596" s="62">
        <f t="shared" si="227"/>
        <v>0</v>
      </c>
      <c r="W1596" s="20"/>
      <c r="X1596" s="20"/>
      <c r="Y1596" s="20" t="str">
        <f t="shared" si="225"/>
        <v>PCS</v>
      </c>
    </row>
    <row r="1597" spans="1:26" hidden="1">
      <c r="A1597" s="4"/>
      <c r="B1597" s="20"/>
      <c r="C1597" s="5"/>
      <c r="D1597" s="6"/>
      <c r="E1597" s="6"/>
      <c r="F1597" s="6"/>
      <c r="G1597" s="6"/>
      <c r="H1597" s="6"/>
      <c r="I1597" s="6"/>
      <c r="J1597" s="6"/>
      <c r="K1597" s="8"/>
      <c r="L1597" s="8"/>
      <c r="M1597" s="6"/>
      <c r="N1597" s="9"/>
      <c r="O1597" s="10"/>
      <c r="P1597" s="22"/>
      <c r="Q1597" s="20"/>
      <c r="R1597" s="20"/>
      <c r="S1597" s="1" t="s">
        <v>4374</v>
      </c>
      <c r="T1597" s="21" t="str">
        <f t="shared" si="224"/>
        <v>PLASTIK 16 X 45</v>
      </c>
      <c r="U1597" s="17">
        <v>1</v>
      </c>
      <c r="V1597" s="62">
        <f t="shared" si="227"/>
        <v>0</v>
      </c>
      <c r="W1597" s="20"/>
      <c r="X1597" s="20"/>
      <c r="Y1597" s="20" t="str">
        <f t="shared" si="225"/>
        <v>PCS</v>
      </c>
    </row>
    <row r="1598" spans="1:26" hidden="1">
      <c r="A1598" s="4"/>
      <c r="B1598" s="20"/>
      <c r="C1598" s="5"/>
      <c r="D1598" s="6"/>
      <c r="E1598" s="6"/>
      <c r="F1598" s="6"/>
      <c r="G1598" s="6"/>
      <c r="H1598" s="6"/>
      <c r="I1598" s="6"/>
      <c r="J1598" s="6"/>
      <c r="K1598" s="8"/>
      <c r="L1598" s="8"/>
      <c r="M1598" s="6"/>
      <c r="N1598" s="9"/>
      <c r="O1598" s="10"/>
      <c r="P1598" s="22"/>
      <c r="Q1598" s="20"/>
      <c r="R1598" s="20"/>
      <c r="S1598" s="1" t="s">
        <v>4173</v>
      </c>
      <c r="T1598" s="21" t="str">
        <f t="shared" si="224"/>
        <v>OP NON FUL AROMA EK PUDAK</v>
      </c>
      <c r="U1598" s="17">
        <v>1.2800000000000001E-2</v>
      </c>
      <c r="V1598" s="62">
        <f t="shared" si="227"/>
        <v>0</v>
      </c>
      <c r="W1598" s="20"/>
      <c r="X1598" s="20"/>
      <c r="Y1598" s="20" t="str">
        <f t="shared" si="225"/>
        <v>KG</v>
      </c>
    </row>
    <row r="1599" spans="1:26" hidden="1">
      <c r="A1599" s="4"/>
      <c r="B1599" s="20"/>
      <c r="C1599" s="5"/>
      <c r="D1599" s="6"/>
      <c r="E1599" s="6"/>
      <c r="F1599" s="6"/>
      <c r="G1599" s="6"/>
      <c r="H1599" s="6"/>
      <c r="I1599" s="6"/>
      <c r="J1599" s="6"/>
      <c r="K1599" s="8"/>
      <c r="L1599" s="8"/>
      <c r="M1599" s="6"/>
      <c r="N1599" s="9"/>
      <c r="O1599" s="10"/>
      <c r="P1599" s="22"/>
      <c r="Q1599" s="20"/>
      <c r="R1599" s="20"/>
      <c r="S1599" s="1" t="s">
        <v>616</v>
      </c>
      <c r="T1599" s="21" t="str">
        <f t="shared" si="224"/>
        <v>ONGKOS CELUP GB DEWA</v>
      </c>
      <c r="U1599" s="17">
        <v>1</v>
      </c>
      <c r="V1599" s="62">
        <f t="shared" si="227"/>
        <v>0</v>
      </c>
      <c r="W1599" s="20"/>
      <c r="X1599" s="20"/>
      <c r="Y1599" s="20" t="str">
        <f t="shared" si="225"/>
        <v>PCS</v>
      </c>
    </row>
    <row r="1600" spans="1:26" hidden="1">
      <c r="A1600" s="4"/>
      <c r="B1600" s="20"/>
      <c r="C1600" s="5"/>
      <c r="D1600" s="6"/>
      <c r="E1600" s="6"/>
      <c r="F1600" s="6"/>
      <c r="G1600" s="6"/>
      <c r="H1600" s="6"/>
      <c r="I1600" s="6"/>
      <c r="J1600" s="6"/>
      <c r="K1600" s="8"/>
      <c r="L1600" s="8"/>
      <c r="M1600" s="6"/>
      <c r="N1600" s="9"/>
      <c r="O1600" s="10"/>
      <c r="P1600" s="22"/>
      <c r="Q1600" s="20"/>
      <c r="R1600" s="20"/>
      <c r="S1600" s="1" t="s">
        <v>617</v>
      </c>
      <c r="T1600" s="21" t="str">
        <f t="shared" si="224"/>
        <v>ONGKOS KEMAS GB DEWA</v>
      </c>
      <c r="U1600" s="17">
        <v>1</v>
      </c>
      <c r="V1600" s="62">
        <f t="shared" si="227"/>
        <v>0</v>
      </c>
      <c r="W1600" s="20"/>
      <c r="X1600" s="20"/>
      <c r="Y1600" s="20" t="str">
        <f t="shared" si="225"/>
        <v>PCS</v>
      </c>
    </row>
    <row r="1601" spans="1:26" hidden="1">
      <c r="A1601" s="4"/>
      <c r="B1601" s="20"/>
      <c r="C1601" s="5"/>
      <c r="D1601" s="6"/>
      <c r="E1601" s="6"/>
      <c r="F1601" s="6"/>
      <c r="G1601" s="6"/>
      <c r="H1601" s="6"/>
      <c r="I1601" s="6"/>
      <c r="J1601" s="6"/>
      <c r="K1601" s="8"/>
      <c r="L1601" s="8"/>
      <c r="M1601" s="6"/>
      <c r="N1601" s="9"/>
      <c r="O1601" s="10"/>
      <c r="P1601" s="22"/>
      <c r="Q1601" s="20"/>
      <c r="R1601" s="20"/>
      <c r="S1601" s="1" t="s">
        <v>618</v>
      </c>
      <c r="T1601" s="21" t="str">
        <f t="shared" si="224"/>
        <v>ONGKOS TIMBANG GB DEWA</v>
      </c>
      <c r="U1601" s="17">
        <v>1</v>
      </c>
      <c r="V1601" s="62">
        <f t="shared" si="227"/>
        <v>0</v>
      </c>
      <c r="W1601" s="20"/>
      <c r="X1601" s="20"/>
      <c r="Y1601" s="20" t="str">
        <f t="shared" si="225"/>
        <v>PCS</v>
      </c>
    </row>
    <row r="1602" spans="1:26">
      <c r="A1602" s="4">
        <v>179</v>
      </c>
      <c r="B1602" s="20" t="s">
        <v>2140</v>
      </c>
      <c r="C1602" s="5" t="s">
        <v>155</v>
      </c>
      <c r="D1602" s="6">
        <v>61</v>
      </c>
      <c r="E1602" s="6">
        <f>D1602/36</f>
        <v>1.6944444444444444</v>
      </c>
      <c r="F1602" s="6">
        <v>94</v>
      </c>
      <c r="G1602" s="6">
        <v>1</v>
      </c>
      <c r="H1602" s="6">
        <v>36</v>
      </c>
      <c r="I1602" s="6">
        <v>1</v>
      </c>
      <c r="J1602" s="6" t="s">
        <v>510</v>
      </c>
      <c r="K1602" s="15">
        <f>L1602</f>
        <v>36</v>
      </c>
      <c r="L1602" s="15">
        <f>N1602*Z1602</f>
        <v>36</v>
      </c>
      <c r="M1602" s="6" t="s">
        <v>510</v>
      </c>
      <c r="N1602" s="9">
        <f>VLOOKUP(B1602,tb_januari,9,FALSE)</f>
        <v>1</v>
      </c>
      <c r="O1602" s="10" t="s">
        <v>506</v>
      </c>
      <c r="P1602" s="22" t="e">
        <f>0.75*K1735:K1805</f>
        <v>#VALUE!</v>
      </c>
      <c r="Q1602" s="20"/>
      <c r="R1602" s="20"/>
      <c r="S1602" s="20" t="s">
        <v>1772</v>
      </c>
      <c r="T1602" s="21" t="str">
        <f t="shared" ref="T1602:T1619" si="228">VLOOKUP(S1602,db_barang,2,FALSE)</f>
        <v>FLAYER DEWA 108 SARI MADHU 8 x 21</v>
      </c>
      <c r="U1602" s="17">
        <v>1</v>
      </c>
      <c r="V1602" s="62">
        <f>$K$1602*U1602</f>
        <v>36</v>
      </c>
      <c r="W1602" s="20"/>
      <c r="X1602" s="20"/>
      <c r="Y1602" s="20" t="str">
        <f t="shared" ref="Y1602:Y1610" si="229">VLOOKUP(S1602,db_barang,3,FALSE)</f>
        <v>PCS</v>
      </c>
      <c r="Z1602" s="20">
        <v>36</v>
      </c>
    </row>
    <row r="1603" spans="1:26" hidden="1">
      <c r="A1603" s="4"/>
      <c r="B1603" s="4"/>
      <c r="C1603" s="5"/>
      <c r="D1603" s="6"/>
      <c r="E1603" s="6"/>
      <c r="F1603" s="6"/>
      <c r="G1603" s="6"/>
      <c r="H1603" s="6"/>
      <c r="I1603" s="6"/>
      <c r="J1603" s="6"/>
      <c r="K1603" s="8"/>
      <c r="L1603" s="8"/>
      <c r="M1603" s="6"/>
      <c r="N1603" s="9"/>
      <c r="O1603" s="10"/>
      <c r="P1603" s="22"/>
      <c r="Q1603" s="20"/>
      <c r="R1603" s="20"/>
      <c r="S1603" s="20" t="s">
        <v>611</v>
      </c>
      <c r="T1603" s="21" t="str">
        <f t="shared" si="228"/>
        <v xml:space="preserve">ONGKARA BULAT </v>
      </c>
      <c r="U1603" s="17">
        <v>1</v>
      </c>
      <c r="V1603" s="62">
        <f t="shared" ref="V1603:V1609" si="230">$K$1602*U1603</f>
        <v>36</v>
      </c>
      <c r="W1603" s="20"/>
      <c r="X1603" s="20"/>
      <c r="Y1603" s="20" t="str">
        <f t="shared" si="229"/>
        <v>PCS</v>
      </c>
    </row>
    <row r="1604" spans="1:26" hidden="1">
      <c r="A1604" s="4"/>
      <c r="B1604" s="4"/>
      <c r="C1604" s="5"/>
      <c r="D1604" s="6"/>
      <c r="E1604" s="6"/>
      <c r="F1604" s="6"/>
      <c r="G1604" s="6"/>
      <c r="H1604" s="6"/>
      <c r="I1604" s="6"/>
      <c r="J1604" s="6"/>
      <c r="K1604" s="8"/>
      <c r="L1604" s="8"/>
      <c r="M1604" s="6"/>
      <c r="N1604" s="9"/>
      <c r="O1604" s="10"/>
      <c r="P1604" s="22"/>
      <c r="Q1604" s="20"/>
      <c r="R1604" s="20"/>
      <c r="S1604" s="20" t="s">
        <v>1399</v>
      </c>
      <c r="T1604" s="21" t="str">
        <f t="shared" si="228"/>
        <v>DUPA 32 AP HITAM 3.5</v>
      </c>
      <c r="U1604" s="17">
        <v>0.99</v>
      </c>
      <c r="V1604" s="62">
        <f t="shared" si="230"/>
        <v>35.64</v>
      </c>
      <c r="W1604" s="20"/>
      <c r="X1604" s="20"/>
      <c r="Y1604" s="20" t="str">
        <f t="shared" si="229"/>
        <v>KG</v>
      </c>
    </row>
    <row r="1605" spans="1:26" hidden="1">
      <c r="A1605" s="4"/>
      <c r="B1605" s="4"/>
      <c r="C1605" s="5"/>
      <c r="D1605" s="6"/>
      <c r="E1605" s="6"/>
      <c r="F1605" s="6"/>
      <c r="G1605" s="6"/>
      <c r="H1605" s="6"/>
      <c r="I1605" s="6"/>
      <c r="J1605" s="6"/>
      <c r="K1605" s="8"/>
      <c r="L1605" s="8"/>
      <c r="M1605" s="6"/>
      <c r="N1605" s="9"/>
      <c r="O1605" s="10"/>
      <c r="P1605" s="22"/>
      <c r="Q1605" s="20"/>
      <c r="R1605" s="20"/>
      <c r="S1605" s="20" t="s">
        <v>613</v>
      </c>
      <c r="T1605" s="21" t="str">
        <f t="shared" si="228"/>
        <v>SABUK ONG KECIL 2,5 X 30</v>
      </c>
      <c r="U1605" s="17">
        <v>1</v>
      </c>
      <c r="V1605" s="62">
        <f t="shared" si="230"/>
        <v>36</v>
      </c>
      <c r="W1605" s="20"/>
      <c r="X1605" s="20"/>
      <c r="Y1605" s="20" t="str">
        <f t="shared" si="229"/>
        <v>PCS</v>
      </c>
    </row>
    <row r="1606" spans="1:26" hidden="1">
      <c r="A1606" s="4"/>
      <c r="B1606" s="4"/>
      <c r="C1606" s="5"/>
      <c r="D1606" s="6"/>
      <c r="E1606" s="6"/>
      <c r="F1606" s="6"/>
      <c r="G1606" s="6"/>
      <c r="H1606" s="6"/>
      <c r="I1606" s="6"/>
      <c r="J1606" s="6"/>
      <c r="K1606" s="8"/>
      <c r="L1606" s="8"/>
      <c r="M1606" s="6"/>
      <c r="N1606" s="9"/>
      <c r="O1606" s="10"/>
      <c r="P1606" s="22"/>
      <c r="Q1606" s="20"/>
      <c r="R1606" s="20"/>
      <c r="S1606" s="20" t="s">
        <v>4374</v>
      </c>
      <c r="T1606" s="21" t="str">
        <f t="shared" si="228"/>
        <v>PLASTIK 16 X 45</v>
      </c>
      <c r="U1606" s="17">
        <v>1</v>
      </c>
      <c r="V1606" s="62">
        <f t="shared" si="230"/>
        <v>36</v>
      </c>
      <c r="W1606" s="20"/>
      <c r="X1606" s="20"/>
      <c r="Y1606" s="20" t="str">
        <f t="shared" si="229"/>
        <v>PCS</v>
      </c>
    </row>
    <row r="1607" spans="1:26" hidden="1">
      <c r="A1607" s="4"/>
      <c r="B1607" s="4"/>
      <c r="C1607" s="5"/>
      <c r="D1607" s="6"/>
      <c r="E1607" s="6"/>
      <c r="F1607" s="6"/>
      <c r="G1607" s="6"/>
      <c r="H1607" s="6"/>
      <c r="I1607" s="6"/>
      <c r="J1607" s="6"/>
      <c r="K1607" s="8"/>
      <c r="L1607" s="8"/>
      <c r="M1607" s="6"/>
      <c r="N1607" s="9"/>
      <c r="O1607" s="10"/>
      <c r="P1607" s="22"/>
      <c r="Q1607" s="20"/>
      <c r="R1607" s="20"/>
      <c r="S1607" s="20" t="s">
        <v>4177</v>
      </c>
      <c r="T1607" s="21" t="str">
        <f t="shared" si="228"/>
        <v>OP NON FUL AROMA EK SARI MADHU</v>
      </c>
      <c r="U1607" s="17">
        <v>2.7E-2</v>
      </c>
      <c r="V1607" s="62">
        <f t="shared" si="230"/>
        <v>0.97199999999999998</v>
      </c>
      <c r="W1607" s="20"/>
      <c r="X1607" s="20"/>
      <c r="Y1607" s="20" t="str">
        <f t="shared" si="229"/>
        <v>KG</v>
      </c>
    </row>
    <row r="1608" spans="1:26" hidden="1">
      <c r="A1608" s="4"/>
      <c r="B1608" s="4"/>
      <c r="C1608" s="5"/>
      <c r="D1608" s="6"/>
      <c r="E1608" s="6"/>
      <c r="F1608" s="6"/>
      <c r="G1608" s="6"/>
      <c r="H1608" s="6"/>
      <c r="I1608" s="6"/>
      <c r="J1608" s="6"/>
      <c r="K1608" s="8"/>
      <c r="L1608" s="8"/>
      <c r="M1608" s="6"/>
      <c r="N1608" s="9"/>
      <c r="O1608" s="10"/>
      <c r="P1608" s="22"/>
      <c r="Q1608" s="20"/>
      <c r="R1608" s="20"/>
      <c r="S1608" s="20" t="s">
        <v>616</v>
      </c>
      <c r="T1608" s="21" t="str">
        <f t="shared" si="228"/>
        <v>ONGKOS CELUP GB DEWA</v>
      </c>
      <c r="U1608" s="17">
        <v>1</v>
      </c>
      <c r="V1608" s="62">
        <f t="shared" si="230"/>
        <v>36</v>
      </c>
      <c r="W1608" s="20"/>
      <c r="X1608" s="20"/>
      <c r="Y1608" s="20" t="str">
        <f t="shared" si="229"/>
        <v>PCS</v>
      </c>
    </row>
    <row r="1609" spans="1:26" hidden="1">
      <c r="A1609" s="4"/>
      <c r="B1609" s="4"/>
      <c r="C1609" s="5"/>
      <c r="D1609" s="6"/>
      <c r="E1609" s="6"/>
      <c r="F1609" s="6"/>
      <c r="G1609" s="6"/>
      <c r="H1609" s="6"/>
      <c r="I1609" s="6"/>
      <c r="J1609" s="6"/>
      <c r="K1609" s="8"/>
      <c r="L1609" s="8"/>
      <c r="M1609" s="6"/>
      <c r="N1609" s="9"/>
      <c r="O1609" s="10"/>
      <c r="P1609" s="22"/>
      <c r="Q1609" s="20"/>
      <c r="R1609" s="20"/>
      <c r="S1609" s="20" t="s">
        <v>617</v>
      </c>
      <c r="T1609" s="21" t="str">
        <f t="shared" si="228"/>
        <v>ONGKOS KEMAS GB DEWA</v>
      </c>
      <c r="U1609" s="17">
        <v>1</v>
      </c>
      <c r="V1609" s="62">
        <f t="shared" si="230"/>
        <v>36</v>
      </c>
      <c r="W1609" s="20"/>
      <c r="X1609" s="20"/>
      <c r="Y1609" s="20" t="str">
        <f t="shared" si="229"/>
        <v>PCS</v>
      </c>
    </row>
    <row r="1610" spans="1:26" hidden="1">
      <c r="A1610" s="4"/>
      <c r="B1610" s="4"/>
      <c r="C1610" s="5"/>
      <c r="D1610" s="6"/>
      <c r="E1610" s="6"/>
      <c r="F1610" s="6"/>
      <c r="G1610" s="6"/>
      <c r="H1610" s="6"/>
      <c r="I1610" s="6"/>
      <c r="J1610" s="6"/>
      <c r="K1610" s="8"/>
      <c r="L1610" s="8"/>
      <c r="M1610" s="6"/>
      <c r="N1610" s="9"/>
      <c r="O1610" s="10"/>
      <c r="P1610" s="22"/>
      <c r="Q1610" s="20"/>
      <c r="R1610" s="20"/>
      <c r="S1610" s="20" t="s">
        <v>618</v>
      </c>
      <c r="T1610" s="21" t="str">
        <f t="shared" si="228"/>
        <v>ONGKOS TIMBANG GB DEWA</v>
      </c>
      <c r="U1610" s="17">
        <v>1</v>
      </c>
      <c r="V1610" s="62">
        <f>$K$1602*U1610</f>
        <v>36</v>
      </c>
      <c r="W1610" s="20"/>
      <c r="X1610" s="20"/>
      <c r="Y1610" s="20" t="str">
        <f t="shared" si="229"/>
        <v>PCS</v>
      </c>
    </row>
    <row r="1611" spans="1:26">
      <c r="A1611" s="4">
        <v>180</v>
      </c>
      <c r="B1611" s="20" t="s">
        <v>2141</v>
      </c>
      <c r="C1611" s="5" t="s">
        <v>156</v>
      </c>
      <c r="D1611" s="6">
        <v>31</v>
      </c>
      <c r="E1611" s="6">
        <f>D1611/36</f>
        <v>0.86111111111111116</v>
      </c>
      <c r="F1611" s="6">
        <v>3</v>
      </c>
      <c r="G1611" s="6">
        <v>1</v>
      </c>
      <c r="H1611" s="6"/>
      <c r="I1611" s="6"/>
      <c r="J1611" s="6" t="s">
        <v>510</v>
      </c>
      <c r="K1611" s="15">
        <f>L1611</f>
        <v>0</v>
      </c>
      <c r="L1611" s="15">
        <f>N1611*Z1611</f>
        <v>0</v>
      </c>
      <c r="M1611" s="6" t="s">
        <v>510</v>
      </c>
      <c r="N1611" s="9">
        <f>VLOOKUP(B1611,tb_januari,9,FALSE)</f>
        <v>0</v>
      </c>
      <c r="O1611" s="10" t="s">
        <v>506</v>
      </c>
      <c r="P1611" s="22" t="e">
        <f>0.75*K1745:K1815</f>
        <v>#VALUE!</v>
      </c>
      <c r="Q1611" s="20"/>
      <c r="R1611" s="20"/>
      <c r="S1611" s="1" t="s">
        <v>1772</v>
      </c>
      <c r="T1611" s="21" t="str">
        <f t="shared" si="228"/>
        <v>FLAYER DEWA 108 SARI MADHU 8 x 21</v>
      </c>
      <c r="U1611" s="17">
        <v>1</v>
      </c>
      <c r="V1611" s="62">
        <f>$K$1611*U1611</f>
        <v>0</v>
      </c>
      <c r="W1611" s="20"/>
      <c r="X1611" s="20"/>
      <c r="Y1611" s="20" t="str">
        <f>VLOOKUP(S1611,db_barang,3,FALSE)</f>
        <v>PCS</v>
      </c>
      <c r="Z1611" s="20">
        <v>36</v>
      </c>
    </row>
    <row r="1612" spans="1:26" hidden="1">
      <c r="A1612" s="4"/>
      <c r="B1612" s="20"/>
      <c r="C1612" s="5"/>
      <c r="D1612" s="6"/>
      <c r="E1612" s="6"/>
      <c r="F1612" s="6"/>
      <c r="G1612" s="6"/>
      <c r="H1612" s="6"/>
      <c r="I1612" s="6"/>
      <c r="J1612" s="6"/>
      <c r="K1612" s="8"/>
      <c r="L1612" s="8"/>
      <c r="M1612" s="6"/>
      <c r="N1612" s="9"/>
      <c r="O1612" s="10"/>
      <c r="P1612" s="22"/>
      <c r="Q1612" s="20"/>
      <c r="R1612" s="20"/>
      <c r="S1612" s="1" t="s">
        <v>611</v>
      </c>
      <c r="T1612" s="21" t="str">
        <f t="shared" si="228"/>
        <v xml:space="preserve">ONGKARA BULAT </v>
      </c>
      <c r="U1612" s="17">
        <v>1</v>
      </c>
      <c r="V1612" s="62">
        <f t="shared" ref="V1612:V1618" si="231">$K$1611*U1612</f>
        <v>0</v>
      </c>
      <c r="W1612" s="20"/>
      <c r="X1612" s="20"/>
      <c r="Y1612" s="20"/>
    </row>
    <row r="1613" spans="1:26" hidden="1">
      <c r="A1613" s="4"/>
      <c r="B1613" s="20"/>
      <c r="C1613" s="5"/>
      <c r="D1613" s="6"/>
      <c r="E1613" s="6"/>
      <c r="F1613" s="6"/>
      <c r="G1613" s="6"/>
      <c r="H1613" s="6"/>
      <c r="I1613" s="6"/>
      <c r="J1613" s="6"/>
      <c r="K1613" s="8"/>
      <c r="L1613" s="8"/>
      <c r="M1613" s="6"/>
      <c r="N1613" s="9"/>
      <c r="O1613" s="10"/>
      <c r="P1613" s="22"/>
      <c r="Q1613" s="20"/>
      <c r="R1613" s="20"/>
      <c r="S1613" s="1" t="s">
        <v>1389</v>
      </c>
      <c r="T1613" s="21" t="str">
        <f t="shared" si="228"/>
        <v>DUPA 32 AP 3.8</v>
      </c>
      <c r="U1613" s="17">
        <v>0.88900000000000001</v>
      </c>
      <c r="V1613" s="62">
        <f t="shared" si="231"/>
        <v>0</v>
      </c>
      <c r="W1613" s="20"/>
      <c r="X1613" s="20"/>
      <c r="Y1613" s="20"/>
    </row>
    <row r="1614" spans="1:26" hidden="1">
      <c r="A1614" s="4"/>
      <c r="B1614" s="20"/>
      <c r="C1614" s="5"/>
      <c r="D1614" s="6"/>
      <c r="E1614" s="6"/>
      <c r="F1614" s="6"/>
      <c r="G1614" s="6"/>
      <c r="H1614" s="6"/>
      <c r="I1614" s="6"/>
      <c r="J1614" s="6"/>
      <c r="K1614" s="8"/>
      <c r="L1614" s="8"/>
      <c r="M1614" s="6"/>
      <c r="N1614" s="9"/>
      <c r="O1614" s="10"/>
      <c r="P1614" s="22"/>
      <c r="Q1614" s="20"/>
      <c r="R1614" s="20"/>
      <c r="S1614" s="1" t="s">
        <v>613</v>
      </c>
      <c r="T1614" s="21" t="str">
        <f t="shared" si="228"/>
        <v>SABUK ONG KECIL 2,5 X 30</v>
      </c>
      <c r="U1614" s="17">
        <v>1</v>
      </c>
      <c r="V1614" s="62">
        <f t="shared" si="231"/>
        <v>0</v>
      </c>
      <c r="W1614" s="20"/>
      <c r="X1614" s="20"/>
      <c r="Y1614" s="20"/>
    </row>
    <row r="1615" spans="1:26" hidden="1">
      <c r="A1615" s="4"/>
      <c r="B1615" s="20"/>
      <c r="C1615" s="5"/>
      <c r="D1615" s="6"/>
      <c r="E1615" s="6"/>
      <c r="F1615" s="6"/>
      <c r="G1615" s="6"/>
      <c r="H1615" s="6"/>
      <c r="I1615" s="6"/>
      <c r="J1615" s="6"/>
      <c r="K1615" s="8"/>
      <c r="L1615" s="8"/>
      <c r="M1615" s="6"/>
      <c r="N1615" s="9"/>
      <c r="O1615" s="10"/>
      <c r="P1615" s="22"/>
      <c r="Q1615" s="20"/>
      <c r="R1615" s="20"/>
      <c r="S1615" s="1" t="s">
        <v>4374</v>
      </c>
      <c r="T1615" s="21" t="str">
        <f t="shared" si="228"/>
        <v>PLASTIK 16 X 45</v>
      </c>
      <c r="U1615" s="17">
        <v>1</v>
      </c>
      <c r="V1615" s="62">
        <f t="shared" si="231"/>
        <v>0</v>
      </c>
      <c r="W1615" s="20"/>
      <c r="X1615" s="20"/>
      <c r="Y1615" s="20"/>
    </row>
    <row r="1616" spans="1:26" hidden="1">
      <c r="A1616" s="4"/>
      <c r="B1616" s="20"/>
      <c r="C1616" s="5"/>
      <c r="D1616" s="6"/>
      <c r="E1616" s="6"/>
      <c r="F1616" s="6"/>
      <c r="G1616" s="6"/>
      <c r="H1616" s="6"/>
      <c r="I1616" s="6"/>
      <c r="J1616" s="6"/>
      <c r="K1616" s="8"/>
      <c r="L1616" s="8"/>
      <c r="M1616" s="6"/>
      <c r="N1616" s="9"/>
      <c r="O1616" s="10"/>
      <c r="P1616" s="22"/>
      <c r="Q1616" s="20"/>
      <c r="R1616" s="20"/>
      <c r="S1616" s="1" t="s">
        <v>4177</v>
      </c>
      <c r="T1616" s="21" t="str">
        <f t="shared" si="228"/>
        <v>OP NON FUL AROMA EK SARI MADHU</v>
      </c>
      <c r="U1616" s="17">
        <v>2.1499999999999998E-2</v>
      </c>
      <c r="V1616" s="62">
        <f t="shared" si="231"/>
        <v>0</v>
      </c>
      <c r="W1616" s="20"/>
      <c r="X1616" s="20"/>
      <c r="Y1616" s="20"/>
    </row>
    <row r="1617" spans="1:26" hidden="1">
      <c r="A1617" s="4"/>
      <c r="B1617" s="20"/>
      <c r="C1617" s="5"/>
      <c r="D1617" s="6"/>
      <c r="E1617" s="6"/>
      <c r="F1617" s="6"/>
      <c r="G1617" s="6"/>
      <c r="H1617" s="6"/>
      <c r="I1617" s="6"/>
      <c r="J1617" s="6"/>
      <c r="K1617" s="8"/>
      <c r="L1617" s="8"/>
      <c r="M1617" s="6"/>
      <c r="N1617" s="9"/>
      <c r="O1617" s="10"/>
      <c r="P1617" s="22"/>
      <c r="Q1617" s="20"/>
      <c r="R1617" s="20"/>
      <c r="S1617" s="1" t="s">
        <v>616</v>
      </c>
      <c r="T1617" s="21" t="str">
        <f t="shared" si="228"/>
        <v>ONGKOS CELUP GB DEWA</v>
      </c>
      <c r="U1617" s="17">
        <v>1</v>
      </c>
      <c r="V1617" s="62">
        <f t="shared" si="231"/>
        <v>0</v>
      </c>
      <c r="W1617" s="20"/>
      <c r="X1617" s="20"/>
      <c r="Y1617" s="20"/>
    </row>
    <row r="1618" spans="1:26" hidden="1">
      <c r="A1618" s="4"/>
      <c r="B1618" s="20"/>
      <c r="C1618" s="5"/>
      <c r="D1618" s="6"/>
      <c r="E1618" s="6"/>
      <c r="F1618" s="6"/>
      <c r="G1618" s="6"/>
      <c r="H1618" s="6"/>
      <c r="I1618" s="6"/>
      <c r="J1618" s="6"/>
      <c r="K1618" s="8"/>
      <c r="L1618" s="8"/>
      <c r="M1618" s="6"/>
      <c r="N1618" s="9"/>
      <c r="O1618" s="10"/>
      <c r="P1618" s="22"/>
      <c r="Q1618" s="20"/>
      <c r="R1618" s="20"/>
      <c r="S1618" s="1" t="s">
        <v>617</v>
      </c>
      <c r="T1618" s="21" t="str">
        <f t="shared" si="228"/>
        <v>ONGKOS KEMAS GB DEWA</v>
      </c>
      <c r="U1618" s="17">
        <v>1</v>
      </c>
      <c r="V1618" s="62">
        <f t="shared" si="231"/>
        <v>0</v>
      </c>
      <c r="W1618" s="20"/>
      <c r="X1618" s="20"/>
      <c r="Y1618" s="20"/>
    </row>
    <row r="1619" spans="1:26" hidden="1">
      <c r="A1619" s="4"/>
      <c r="B1619" s="20"/>
      <c r="C1619" s="5"/>
      <c r="D1619" s="6"/>
      <c r="E1619" s="6"/>
      <c r="F1619" s="6"/>
      <c r="G1619" s="6"/>
      <c r="H1619" s="6"/>
      <c r="I1619" s="6"/>
      <c r="J1619" s="6"/>
      <c r="K1619" s="8"/>
      <c r="L1619" s="8"/>
      <c r="M1619" s="6"/>
      <c r="N1619" s="9"/>
      <c r="O1619" s="10"/>
      <c r="P1619" s="22"/>
      <c r="Q1619" s="20"/>
      <c r="R1619" s="20"/>
      <c r="S1619" s="1" t="s">
        <v>618</v>
      </c>
      <c r="T1619" s="21" t="str">
        <f t="shared" si="228"/>
        <v>ONGKOS TIMBANG GB DEWA</v>
      </c>
      <c r="U1619" s="17">
        <v>1</v>
      </c>
      <c r="V1619" s="62">
        <f>$K$1611*U1619</f>
        <v>0</v>
      </c>
      <c r="W1619" s="20"/>
      <c r="X1619" s="20"/>
      <c r="Y1619" s="20"/>
    </row>
    <row r="1620" spans="1:26">
      <c r="A1620" s="4">
        <v>181</v>
      </c>
      <c r="B1620" s="20" t="s">
        <v>2142</v>
      </c>
      <c r="C1620" s="5" t="s">
        <v>157</v>
      </c>
      <c r="D1620" s="6">
        <v>36</v>
      </c>
      <c r="E1620" s="6">
        <f>D1620/36</f>
        <v>1</v>
      </c>
      <c r="F1620" s="6">
        <v>36</v>
      </c>
      <c r="G1620" s="6">
        <v>1</v>
      </c>
      <c r="H1620" s="6"/>
      <c r="I1620" s="6"/>
      <c r="J1620" s="6" t="s">
        <v>510</v>
      </c>
      <c r="K1620" s="15">
        <f>L1620</f>
        <v>36</v>
      </c>
      <c r="L1620" s="15">
        <f>N1620*Z1620</f>
        <v>36</v>
      </c>
      <c r="M1620" s="6" t="s">
        <v>510</v>
      </c>
      <c r="N1620" s="9">
        <f>VLOOKUP(B1620,tb_januari,9,FALSE)</f>
        <v>1</v>
      </c>
      <c r="O1620" s="10" t="s">
        <v>506</v>
      </c>
      <c r="P1620" s="22" t="e">
        <f>0.75*K1755:K1825</f>
        <v>#VALUE!</v>
      </c>
      <c r="Q1620" s="20"/>
      <c r="R1620" s="20"/>
      <c r="S1620" s="20" t="s">
        <v>1772</v>
      </c>
      <c r="T1620" s="21" t="str">
        <f t="shared" ref="T1620:T1638" si="232">VLOOKUP(S1620,db_barang,2,FALSE)</f>
        <v>FLAYER DEWA 108 SARI MADHU 8 x 21</v>
      </c>
      <c r="U1620" s="17">
        <v>1</v>
      </c>
      <c r="V1620" s="62">
        <f>$K$1620*U1620</f>
        <v>36</v>
      </c>
      <c r="W1620" s="20"/>
      <c r="X1620" s="20"/>
      <c r="Y1620" s="20" t="str">
        <f t="shared" ref="Y1620:Y1638" si="233">VLOOKUP(S1620,db_barang,3,FALSE)</f>
        <v>PCS</v>
      </c>
      <c r="Z1620" s="20">
        <v>36</v>
      </c>
    </row>
    <row r="1621" spans="1:26" hidden="1">
      <c r="A1621" s="4"/>
      <c r="B1621" s="4"/>
      <c r="C1621" s="5"/>
      <c r="D1621" s="6"/>
      <c r="E1621" s="6"/>
      <c r="F1621" s="6"/>
      <c r="G1621" s="6"/>
      <c r="H1621" s="6"/>
      <c r="I1621" s="6"/>
      <c r="J1621" s="6"/>
      <c r="K1621" s="8"/>
      <c r="L1621" s="8"/>
      <c r="M1621" s="6"/>
      <c r="N1621" s="9"/>
      <c r="O1621" s="10"/>
      <c r="P1621" s="22"/>
      <c r="Q1621" s="20"/>
      <c r="R1621" s="20"/>
      <c r="S1621" s="20" t="s">
        <v>611</v>
      </c>
      <c r="T1621" s="21" t="str">
        <f t="shared" si="232"/>
        <v xml:space="preserve">ONGKARA BULAT </v>
      </c>
      <c r="U1621" s="17">
        <v>1</v>
      </c>
      <c r="V1621" s="62">
        <f t="shared" ref="V1621:V1628" si="234">$K$1620*U1621</f>
        <v>36</v>
      </c>
      <c r="W1621" s="20"/>
      <c r="X1621" s="20"/>
      <c r="Y1621" s="20" t="str">
        <f t="shared" si="233"/>
        <v>PCS</v>
      </c>
    </row>
    <row r="1622" spans="1:26" hidden="1">
      <c r="A1622" s="4"/>
      <c r="B1622" s="4"/>
      <c r="C1622" s="5"/>
      <c r="D1622" s="6"/>
      <c r="E1622" s="6"/>
      <c r="F1622" s="6"/>
      <c r="G1622" s="6"/>
      <c r="H1622" s="6"/>
      <c r="I1622" s="6"/>
      <c r="J1622" s="6"/>
      <c r="K1622" s="8"/>
      <c r="L1622" s="8"/>
      <c r="M1622" s="6"/>
      <c r="N1622" s="9"/>
      <c r="O1622" s="10"/>
      <c r="P1622" s="22"/>
      <c r="Q1622" s="20"/>
      <c r="R1622" s="20"/>
      <c r="S1622" s="20" t="s">
        <v>1389</v>
      </c>
      <c r="T1622" s="21" t="str">
        <f t="shared" si="232"/>
        <v>DUPA 32 AP 3.8</v>
      </c>
      <c r="U1622" s="17">
        <v>0.88900000000000001</v>
      </c>
      <c r="V1622" s="62">
        <f t="shared" si="234"/>
        <v>32.003999999999998</v>
      </c>
      <c r="W1622" s="20"/>
      <c r="X1622" s="20"/>
      <c r="Y1622" s="20" t="str">
        <f t="shared" si="233"/>
        <v>KG</v>
      </c>
    </row>
    <row r="1623" spans="1:26" hidden="1">
      <c r="A1623" s="4"/>
      <c r="B1623" s="4"/>
      <c r="C1623" s="5"/>
      <c r="D1623" s="6"/>
      <c r="E1623" s="6"/>
      <c r="F1623" s="6"/>
      <c r="G1623" s="6"/>
      <c r="H1623" s="6"/>
      <c r="I1623" s="6"/>
      <c r="J1623" s="6"/>
      <c r="K1623" s="8"/>
      <c r="L1623" s="8"/>
      <c r="M1623" s="6"/>
      <c r="N1623" s="9"/>
      <c r="O1623" s="10"/>
      <c r="P1623" s="22"/>
      <c r="Q1623" s="20"/>
      <c r="R1623" s="20"/>
      <c r="S1623" s="20" t="s">
        <v>613</v>
      </c>
      <c r="T1623" s="21" t="str">
        <f t="shared" si="232"/>
        <v>SABUK ONG KECIL 2,5 X 30</v>
      </c>
      <c r="U1623" s="17">
        <v>1</v>
      </c>
      <c r="V1623" s="62">
        <f t="shared" si="234"/>
        <v>36</v>
      </c>
      <c r="W1623" s="20"/>
      <c r="X1623" s="20"/>
      <c r="Y1623" s="20" t="str">
        <f t="shared" si="233"/>
        <v>PCS</v>
      </c>
    </row>
    <row r="1624" spans="1:26" hidden="1">
      <c r="A1624" s="4"/>
      <c r="B1624" s="4"/>
      <c r="C1624" s="5"/>
      <c r="D1624" s="6"/>
      <c r="E1624" s="6"/>
      <c r="F1624" s="6"/>
      <c r="G1624" s="6"/>
      <c r="H1624" s="6"/>
      <c r="I1624" s="6"/>
      <c r="J1624" s="6"/>
      <c r="K1624" s="8"/>
      <c r="L1624" s="8"/>
      <c r="M1624" s="6"/>
      <c r="N1624" s="9"/>
      <c r="O1624" s="10"/>
      <c r="P1624" s="22"/>
      <c r="Q1624" s="20"/>
      <c r="R1624" s="20"/>
      <c r="S1624" s="20" t="s">
        <v>4374</v>
      </c>
      <c r="T1624" s="21" t="str">
        <f t="shared" si="232"/>
        <v>PLASTIK 16 X 45</v>
      </c>
      <c r="U1624" s="17">
        <v>1</v>
      </c>
      <c r="V1624" s="62">
        <f t="shared" si="234"/>
        <v>36</v>
      </c>
      <c r="W1624" s="20"/>
      <c r="X1624" s="20"/>
      <c r="Y1624" s="20" t="str">
        <f t="shared" si="233"/>
        <v>PCS</v>
      </c>
    </row>
    <row r="1625" spans="1:26" hidden="1">
      <c r="A1625" s="4"/>
      <c r="B1625" s="4"/>
      <c r="C1625" s="5"/>
      <c r="D1625" s="6"/>
      <c r="E1625" s="6"/>
      <c r="F1625" s="6"/>
      <c r="G1625" s="6"/>
      <c r="H1625" s="6"/>
      <c r="I1625" s="6"/>
      <c r="J1625" s="6"/>
      <c r="K1625" s="8"/>
      <c r="L1625" s="8"/>
      <c r="M1625" s="6"/>
      <c r="N1625" s="9"/>
      <c r="O1625" s="10"/>
      <c r="P1625" s="22"/>
      <c r="Q1625" s="20"/>
      <c r="R1625" s="20"/>
      <c r="S1625" s="20" t="s">
        <v>4177</v>
      </c>
      <c r="T1625" s="21" t="str">
        <f t="shared" si="232"/>
        <v>OP NON FUL AROMA EK SARI MADHU</v>
      </c>
      <c r="U1625" s="17">
        <v>2.1499999999999998E-2</v>
      </c>
      <c r="V1625" s="62">
        <f t="shared" si="234"/>
        <v>0.77399999999999991</v>
      </c>
      <c r="W1625" s="20"/>
      <c r="X1625" s="20"/>
      <c r="Y1625" s="20" t="str">
        <f t="shared" si="233"/>
        <v>KG</v>
      </c>
    </row>
    <row r="1626" spans="1:26" hidden="1">
      <c r="A1626" s="4"/>
      <c r="B1626" s="4"/>
      <c r="C1626" s="5"/>
      <c r="D1626" s="6"/>
      <c r="E1626" s="6"/>
      <c r="F1626" s="6"/>
      <c r="G1626" s="6"/>
      <c r="H1626" s="6"/>
      <c r="I1626" s="6"/>
      <c r="J1626" s="6"/>
      <c r="K1626" s="8"/>
      <c r="L1626" s="8"/>
      <c r="M1626" s="6"/>
      <c r="N1626" s="9"/>
      <c r="O1626" s="10"/>
      <c r="P1626" s="22"/>
      <c r="Q1626" s="20"/>
      <c r="R1626" s="20"/>
      <c r="S1626" s="20" t="s">
        <v>616</v>
      </c>
      <c r="T1626" s="21" t="str">
        <f t="shared" si="232"/>
        <v>ONGKOS CELUP GB DEWA</v>
      </c>
      <c r="U1626" s="17">
        <v>1</v>
      </c>
      <c r="V1626" s="62">
        <f t="shared" si="234"/>
        <v>36</v>
      </c>
      <c r="W1626" s="20"/>
      <c r="X1626" s="20"/>
      <c r="Y1626" s="20" t="str">
        <f t="shared" si="233"/>
        <v>PCS</v>
      </c>
    </row>
    <row r="1627" spans="1:26" hidden="1">
      <c r="A1627" s="4"/>
      <c r="B1627" s="4"/>
      <c r="C1627" s="5"/>
      <c r="D1627" s="6"/>
      <c r="E1627" s="6"/>
      <c r="F1627" s="6"/>
      <c r="G1627" s="6"/>
      <c r="H1627" s="6"/>
      <c r="I1627" s="6"/>
      <c r="J1627" s="6"/>
      <c r="K1627" s="8"/>
      <c r="L1627" s="8"/>
      <c r="M1627" s="6"/>
      <c r="N1627" s="9"/>
      <c r="O1627" s="10"/>
      <c r="P1627" s="22"/>
      <c r="Q1627" s="20"/>
      <c r="R1627" s="20"/>
      <c r="S1627" s="20" t="s">
        <v>617</v>
      </c>
      <c r="T1627" s="21" t="str">
        <f t="shared" si="232"/>
        <v>ONGKOS KEMAS GB DEWA</v>
      </c>
      <c r="U1627" s="17">
        <v>1</v>
      </c>
      <c r="V1627" s="62">
        <f t="shared" si="234"/>
        <v>36</v>
      </c>
      <c r="W1627" s="20"/>
      <c r="X1627" s="20"/>
      <c r="Y1627" s="20" t="str">
        <f t="shared" si="233"/>
        <v>PCS</v>
      </c>
    </row>
    <row r="1628" spans="1:26" hidden="1">
      <c r="A1628" s="4"/>
      <c r="B1628" s="4"/>
      <c r="C1628" s="5"/>
      <c r="D1628" s="6"/>
      <c r="E1628" s="6"/>
      <c r="F1628" s="6"/>
      <c r="G1628" s="6"/>
      <c r="H1628" s="6"/>
      <c r="I1628" s="6"/>
      <c r="J1628" s="6"/>
      <c r="K1628" s="8"/>
      <c r="L1628" s="8"/>
      <c r="M1628" s="6"/>
      <c r="N1628" s="9"/>
      <c r="O1628" s="10"/>
      <c r="P1628" s="22"/>
      <c r="Q1628" s="20"/>
      <c r="R1628" s="20"/>
      <c r="S1628" s="20" t="s">
        <v>618</v>
      </c>
      <c r="T1628" s="21" t="str">
        <f t="shared" si="232"/>
        <v>ONGKOS TIMBANG GB DEWA</v>
      </c>
      <c r="U1628" s="17">
        <v>1</v>
      </c>
      <c r="V1628" s="62">
        <f t="shared" si="234"/>
        <v>36</v>
      </c>
      <c r="W1628" s="20"/>
      <c r="X1628" s="20"/>
      <c r="Y1628" s="20" t="str">
        <f t="shared" si="233"/>
        <v>PCS</v>
      </c>
    </row>
    <row r="1629" spans="1:26">
      <c r="A1629" s="4">
        <v>182</v>
      </c>
      <c r="B1629" s="20" t="s">
        <v>2145</v>
      </c>
      <c r="C1629" s="5" t="s">
        <v>158</v>
      </c>
      <c r="D1629" s="6">
        <v>12</v>
      </c>
      <c r="E1629" s="6">
        <f>D1629/36</f>
        <v>0.33333333333333331</v>
      </c>
      <c r="F1629" s="6">
        <v>1</v>
      </c>
      <c r="G1629" s="6">
        <v>1</v>
      </c>
      <c r="H1629" s="6"/>
      <c r="I1629" s="6"/>
      <c r="J1629" s="6" t="s">
        <v>510</v>
      </c>
      <c r="K1629" s="15">
        <f>L1629</f>
        <v>0</v>
      </c>
      <c r="L1629" s="15">
        <f>N1629*Z1629</f>
        <v>0</v>
      </c>
      <c r="M1629" s="6" t="s">
        <v>510</v>
      </c>
      <c r="N1629" s="9">
        <f>VLOOKUP(B1629,tb_januari,9,FALSE)</f>
        <v>0</v>
      </c>
      <c r="O1629" s="10" t="s">
        <v>506</v>
      </c>
      <c r="P1629" s="22" t="e">
        <f>0.75*K1765:K1835</f>
        <v>#VALUE!</v>
      </c>
      <c r="Q1629" s="20" t="s">
        <v>558</v>
      </c>
      <c r="R1629" s="20" t="s">
        <v>519</v>
      </c>
      <c r="S1629" s="1" t="s">
        <v>1911</v>
      </c>
      <c r="T1629" s="21" t="str">
        <f t="shared" si="232"/>
        <v>FLAYER SERUMPUN B 8 X 21</v>
      </c>
      <c r="U1629" s="17">
        <v>1</v>
      </c>
      <c r="V1629" s="62">
        <f>$K$1629*U1629</f>
        <v>0</v>
      </c>
      <c r="W1629" s="20" t="s">
        <v>530</v>
      </c>
      <c r="X1629" s="20"/>
      <c r="Y1629" s="20" t="str">
        <f t="shared" si="233"/>
        <v>PCS</v>
      </c>
      <c r="Z1629" s="20">
        <v>36</v>
      </c>
    </row>
    <row r="1630" spans="1:26" hidden="1">
      <c r="A1630" s="4"/>
      <c r="B1630" s="20"/>
      <c r="C1630" s="5"/>
      <c r="D1630" s="6"/>
      <c r="E1630" s="6"/>
      <c r="F1630" s="6"/>
      <c r="G1630" s="6"/>
      <c r="H1630" s="6"/>
      <c r="I1630" s="6"/>
      <c r="J1630" s="6"/>
      <c r="K1630" s="8"/>
      <c r="L1630" s="8"/>
      <c r="M1630" s="6"/>
      <c r="N1630" s="9"/>
      <c r="O1630" s="10"/>
      <c r="P1630" s="22"/>
      <c r="Q1630" s="20"/>
      <c r="R1630" s="20"/>
      <c r="S1630" s="1" t="s">
        <v>4374</v>
      </c>
      <c r="T1630" s="21" t="str">
        <f t="shared" si="232"/>
        <v>PLASTIK 16 X 45</v>
      </c>
      <c r="U1630" s="17">
        <v>1</v>
      </c>
      <c r="V1630" s="62">
        <f t="shared" ref="V1630:V1638" si="235">$K$1629*U1630</f>
        <v>0</v>
      </c>
      <c r="W1630" s="20"/>
      <c r="X1630" s="20"/>
      <c r="Y1630" s="20" t="str">
        <f t="shared" si="233"/>
        <v>PCS</v>
      </c>
    </row>
    <row r="1631" spans="1:26" hidden="1">
      <c r="A1631" s="4"/>
      <c r="B1631" s="20"/>
      <c r="C1631" s="5"/>
      <c r="D1631" s="6"/>
      <c r="E1631" s="6"/>
      <c r="F1631" s="6"/>
      <c r="G1631" s="6"/>
      <c r="H1631" s="6"/>
      <c r="I1631" s="6"/>
      <c r="J1631" s="6"/>
      <c r="K1631" s="8"/>
      <c r="L1631" s="8"/>
      <c r="M1631" s="6"/>
      <c r="N1631" s="9"/>
      <c r="O1631" s="10"/>
      <c r="P1631" s="22"/>
      <c r="Q1631" s="20"/>
      <c r="R1631" s="20"/>
      <c r="S1631" s="1" t="s">
        <v>5035</v>
      </c>
      <c r="T1631" s="21" t="str">
        <f t="shared" si="232"/>
        <v>STIKER MANTRA Panjang</v>
      </c>
      <c r="U1631" s="17">
        <v>1</v>
      </c>
      <c r="V1631" s="62">
        <f t="shared" si="235"/>
        <v>0</v>
      </c>
      <c r="W1631" s="20"/>
      <c r="X1631" s="20"/>
      <c r="Y1631" s="20" t="str">
        <f t="shared" si="233"/>
        <v>PCS</v>
      </c>
    </row>
    <row r="1632" spans="1:26" hidden="1">
      <c r="A1632" s="4"/>
      <c r="B1632" s="20"/>
      <c r="C1632" s="5"/>
      <c r="D1632" s="6"/>
      <c r="E1632" s="6"/>
      <c r="F1632" s="6"/>
      <c r="G1632" s="6"/>
      <c r="H1632" s="6"/>
      <c r="I1632" s="6"/>
      <c r="J1632" s="6"/>
      <c r="K1632" s="8"/>
      <c r="L1632" s="8"/>
      <c r="M1632" s="6"/>
      <c r="N1632" s="9"/>
      <c r="O1632" s="10"/>
      <c r="P1632" s="22"/>
      <c r="Q1632" s="20"/>
      <c r="R1632" s="20"/>
      <c r="S1632" s="1" t="s">
        <v>613</v>
      </c>
      <c r="T1632" s="21" t="str">
        <f t="shared" si="232"/>
        <v>SABUK ONG KECIL 2,5 X 30</v>
      </c>
      <c r="U1632" s="17">
        <v>1</v>
      </c>
      <c r="V1632" s="62">
        <f t="shared" si="235"/>
        <v>0</v>
      </c>
      <c r="W1632" s="20"/>
      <c r="X1632" s="20"/>
      <c r="Y1632" s="20" t="str">
        <f t="shared" si="233"/>
        <v>PCS</v>
      </c>
    </row>
    <row r="1633" spans="1:26" hidden="1">
      <c r="A1633" s="4"/>
      <c r="B1633" s="20"/>
      <c r="C1633" s="5"/>
      <c r="D1633" s="6"/>
      <c r="E1633" s="6"/>
      <c r="F1633" s="6"/>
      <c r="G1633" s="6"/>
      <c r="H1633" s="6"/>
      <c r="I1633" s="6"/>
      <c r="J1633" s="6"/>
      <c r="K1633" s="8"/>
      <c r="L1633" s="8"/>
      <c r="M1633" s="6"/>
      <c r="N1633" s="9"/>
      <c r="O1633" s="10"/>
      <c r="P1633" s="22"/>
      <c r="Q1633" s="20"/>
      <c r="R1633" s="20"/>
      <c r="S1633" s="1" t="s">
        <v>4181</v>
      </c>
      <c r="T1633" s="21" t="str">
        <f t="shared" si="232"/>
        <v>OP NON FUL AROMA EK SERUMPUN BAMBU</v>
      </c>
      <c r="U1633" s="17">
        <v>2.5000000000000001E-2</v>
      </c>
      <c r="V1633" s="62">
        <f t="shared" si="235"/>
        <v>0</v>
      </c>
      <c r="W1633" s="20"/>
      <c r="X1633" s="20"/>
      <c r="Y1633" s="20" t="str">
        <f t="shared" si="233"/>
        <v>KG</v>
      </c>
    </row>
    <row r="1634" spans="1:26" hidden="1">
      <c r="A1634" s="4"/>
      <c r="B1634" s="20"/>
      <c r="C1634" s="5"/>
      <c r="D1634" s="6"/>
      <c r="E1634" s="6"/>
      <c r="F1634" s="6"/>
      <c r="G1634" s="6"/>
      <c r="H1634" s="6"/>
      <c r="I1634" s="6"/>
      <c r="J1634" s="6"/>
      <c r="K1634" s="8"/>
      <c r="L1634" s="8"/>
      <c r="M1634" s="6"/>
      <c r="N1634" s="9"/>
      <c r="O1634" s="10"/>
      <c r="P1634" s="22"/>
      <c r="Q1634" s="20"/>
      <c r="R1634" s="20"/>
      <c r="S1634" s="1" t="s">
        <v>611</v>
      </c>
      <c r="T1634" s="21" t="str">
        <f t="shared" si="232"/>
        <v xml:space="preserve">ONGKARA BULAT </v>
      </c>
      <c r="U1634" s="17">
        <v>1</v>
      </c>
      <c r="V1634" s="62">
        <f t="shared" si="235"/>
        <v>0</v>
      </c>
      <c r="W1634" s="20"/>
      <c r="X1634" s="20"/>
      <c r="Y1634" s="20" t="str">
        <f t="shared" si="233"/>
        <v>PCS</v>
      </c>
    </row>
    <row r="1635" spans="1:26" hidden="1">
      <c r="A1635" s="4"/>
      <c r="B1635" s="20"/>
      <c r="C1635" s="5"/>
      <c r="D1635" s="6"/>
      <c r="E1635" s="6"/>
      <c r="F1635" s="6"/>
      <c r="G1635" s="6"/>
      <c r="H1635" s="6"/>
      <c r="I1635" s="6"/>
      <c r="J1635" s="6"/>
      <c r="K1635" s="8"/>
      <c r="L1635" s="8"/>
      <c r="M1635" s="6"/>
      <c r="N1635" s="9"/>
      <c r="O1635" s="10"/>
      <c r="P1635" s="22"/>
      <c r="Q1635" s="20"/>
      <c r="R1635" s="20"/>
      <c r="S1635" s="1" t="s">
        <v>988</v>
      </c>
      <c r="T1635" s="21" t="str">
        <f t="shared" si="232"/>
        <v xml:space="preserve">ATP </v>
      </c>
      <c r="U1635" s="17">
        <v>1</v>
      </c>
      <c r="V1635" s="62">
        <f t="shared" si="235"/>
        <v>0</v>
      </c>
      <c r="W1635" s="20"/>
      <c r="X1635" s="20"/>
      <c r="Y1635" s="20" t="str">
        <f t="shared" si="233"/>
        <v>PCS</v>
      </c>
    </row>
    <row r="1636" spans="1:26" hidden="1">
      <c r="A1636" s="4"/>
      <c r="B1636" s="20"/>
      <c r="C1636" s="5"/>
      <c r="D1636" s="6"/>
      <c r="E1636" s="6"/>
      <c r="F1636" s="6"/>
      <c r="G1636" s="6"/>
      <c r="H1636" s="6"/>
      <c r="I1636" s="6"/>
      <c r="J1636" s="6"/>
      <c r="K1636" s="8"/>
      <c r="L1636" s="8"/>
      <c r="M1636" s="6"/>
      <c r="N1636" s="9"/>
      <c r="O1636" s="10"/>
      <c r="P1636" s="22"/>
      <c r="Q1636" s="20"/>
      <c r="R1636" s="20"/>
      <c r="S1636" s="1" t="s">
        <v>1447</v>
      </c>
      <c r="T1636" s="21" t="str">
        <f t="shared" si="232"/>
        <v>DUPA 32 ATP PEKAT 3.2 RKN</v>
      </c>
      <c r="U1636" s="17">
        <v>0.83</v>
      </c>
      <c r="V1636" s="62">
        <f t="shared" si="235"/>
        <v>0</v>
      </c>
      <c r="W1636" s="20"/>
      <c r="X1636" s="20"/>
      <c r="Y1636" s="20" t="str">
        <f t="shared" si="233"/>
        <v>KG</v>
      </c>
    </row>
    <row r="1637" spans="1:26" hidden="1">
      <c r="A1637" s="4"/>
      <c r="B1637" s="20"/>
      <c r="C1637" s="5"/>
      <c r="D1637" s="6"/>
      <c r="E1637" s="6"/>
      <c r="F1637" s="6"/>
      <c r="G1637" s="6"/>
      <c r="H1637" s="6"/>
      <c r="I1637" s="6"/>
      <c r="J1637" s="6"/>
      <c r="K1637" s="8"/>
      <c r="L1637" s="8"/>
      <c r="M1637" s="6"/>
      <c r="N1637" s="9"/>
      <c r="O1637" s="10"/>
      <c r="P1637" s="22"/>
      <c r="Q1637" s="20"/>
      <c r="R1637" s="20"/>
      <c r="S1637" s="1" t="s">
        <v>3904</v>
      </c>
      <c r="T1637" s="21" t="str">
        <f t="shared" si="232"/>
        <v>ONGKOS TIMBANG GB SARASWATI</v>
      </c>
      <c r="U1637" s="17">
        <v>1</v>
      </c>
      <c r="V1637" s="62">
        <f t="shared" si="235"/>
        <v>0</v>
      </c>
      <c r="W1637" s="20"/>
      <c r="X1637" s="20"/>
      <c r="Y1637" s="20" t="str">
        <f t="shared" si="233"/>
        <v>PCS</v>
      </c>
    </row>
    <row r="1638" spans="1:26" hidden="1">
      <c r="A1638" s="4"/>
      <c r="B1638" s="20"/>
      <c r="C1638" s="5"/>
      <c r="D1638" s="6"/>
      <c r="E1638" s="6"/>
      <c r="F1638" s="6"/>
      <c r="G1638" s="6"/>
      <c r="H1638" s="6"/>
      <c r="I1638" s="6"/>
      <c r="J1638" s="6"/>
      <c r="K1638" s="8"/>
      <c r="L1638" s="8"/>
      <c r="M1638" s="6"/>
      <c r="N1638" s="9"/>
      <c r="O1638" s="10"/>
      <c r="P1638" s="22"/>
      <c r="Q1638" s="20"/>
      <c r="R1638" s="20"/>
      <c r="S1638" s="1" t="s">
        <v>3795</v>
      </c>
      <c r="T1638" s="21" t="str">
        <f t="shared" si="232"/>
        <v>ONGKOS KEMAS GB PREMIUM</v>
      </c>
      <c r="U1638" s="17">
        <v>1</v>
      </c>
      <c r="V1638" s="62">
        <f t="shared" si="235"/>
        <v>0</v>
      </c>
      <c r="W1638" s="20"/>
      <c r="X1638" s="20"/>
      <c r="Y1638" s="20" t="str">
        <f t="shared" si="233"/>
        <v>PCS</v>
      </c>
    </row>
    <row r="1639" spans="1:26">
      <c r="A1639" s="4">
        <v>183</v>
      </c>
      <c r="B1639" s="20" t="s">
        <v>2155</v>
      </c>
      <c r="C1639" s="5" t="s">
        <v>488</v>
      </c>
      <c r="D1639" s="6"/>
      <c r="E1639" s="6">
        <f>D1639/36</f>
        <v>0</v>
      </c>
      <c r="F1639" s="6"/>
      <c r="G1639" s="6"/>
      <c r="H1639" s="6">
        <v>44</v>
      </c>
      <c r="I1639" s="6">
        <v>1</v>
      </c>
      <c r="J1639" s="6" t="s">
        <v>510</v>
      </c>
      <c r="K1639" s="15">
        <f>L1639</f>
        <v>72</v>
      </c>
      <c r="L1639" s="15">
        <f>N1639*Z1639</f>
        <v>72</v>
      </c>
      <c r="M1639" s="6" t="s">
        <v>510</v>
      </c>
      <c r="N1639" s="9">
        <f>VLOOKUP(B1639,tb_januari,9,FALSE)</f>
        <v>2</v>
      </c>
      <c r="O1639" s="10" t="s">
        <v>506</v>
      </c>
      <c r="P1639" s="22" t="e">
        <f>0.75*K1775:K1845</f>
        <v>#VALUE!</v>
      </c>
      <c r="Q1639" s="20"/>
      <c r="R1639" s="20"/>
      <c r="S1639" s="20" t="s">
        <v>1779</v>
      </c>
      <c r="T1639" s="21" t="str">
        <f t="shared" ref="T1639:T1665" si="236">VLOOKUP(S1639,db_barang,2,FALSE)</f>
        <v>FLAYER DEWA 108 TULIP 8 x 21</v>
      </c>
      <c r="U1639" s="17">
        <v>1</v>
      </c>
      <c r="V1639" s="62">
        <f>$K$1639*U1639</f>
        <v>72</v>
      </c>
      <c r="W1639" s="20"/>
      <c r="X1639" s="20"/>
      <c r="Y1639" s="20" t="str">
        <f t="shared" ref="Y1639:Y1665" si="237">VLOOKUP(S1639,db_barang,3,FALSE)</f>
        <v>PCS</v>
      </c>
      <c r="Z1639" s="20">
        <v>36</v>
      </c>
    </row>
    <row r="1640" spans="1:26" hidden="1">
      <c r="A1640" s="4"/>
      <c r="B1640" s="4"/>
      <c r="C1640" s="5"/>
      <c r="D1640" s="6"/>
      <c r="E1640" s="6"/>
      <c r="F1640" s="6"/>
      <c r="G1640" s="6"/>
      <c r="H1640" s="6"/>
      <c r="I1640" s="6"/>
      <c r="J1640" s="6"/>
      <c r="K1640" s="8"/>
      <c r="L1640" s="8"/>
      <c r="M1640" s="6"/>
      <c r="N1640" s="9"/>
      <c r="O1640" s="10"/>
      <c r="P1640" s="22"/>
      <c r="Q1640" s="20"/>
      <c r="R1640" s="20"/>
      <c r="S1640" s="20" t="s">
        <v>611</v>
      </c>
      <c r="T1640" s="21" t="str">
        <f t="shared" si="236"/>
        <v xml:space="preserve">ONGKARA BULAT </v>
      </c>
      <c r="U1640" s="17">
        <v>1</v>
      </c>
      <c r="V1640" s="62">
        <f t="shared" ref="V1640:V1647" si="238">$K$1639*U1640</f>
        <v>72</v>
      </c>
      <c r="W1640" s="20"/>
      <c r="X1640" s="20"/>
      <c r="Y1640" s="20" t="str">
        <f t="shared" si="237"/>
        <v>PCS</v>
      </c>
    </row>
    <row r="1641" spans="1:26" hidden="1">
      <c r="A1641" s="4"/>
      <c r="B1641" s="4"/>
      <c r="C1641" s="5"/>
      <c r="D1641" s="6"/>
      <c r="E1641" s="6"/>
      <c r="F1641" s="6"/>
      <c r="G1641" s="6"/>
      <c r="H1641" s="6"/>
      <c r="I1641" s="6"/>
      <c r="J1641" s="6"/>
      <c r="K1641" s="8"/>
      <c r="L1641" s="8"/>
      <c r="M1641" s="6"/>
      <c r="N1641" s="9"/>
      <c r="O1641" s="10"/>
      <c r="P1641" s="22"/>
      <c r="Q1641" s="20"/>
      <c r="R1641" s="20"/>
      <c r="S1641" s="20" t="s">
        <v>1399</v>
      </c>
      <c r="T1641" s="21" t="str">
        <f t="shared" si="236"/>
        <v>DUPA 32 AP HITAM 3.5</v>
      </c>
      <c r="U1641" s="17">
        <v>0.85</v>
      </c>
      <c r="V1641" s="62">
        <f t="shared" si="238"/>
        <v>61.199999999999996</v>
      </c>
      <c r="W1641" s="20"/>
      <c r="X1641" s="20"/>
      <c r="Y1641" s="20" t="str">
        <f t="shared" si="237"/>
        <v>KG</v>
      </c>
    </row>
    <row r="1642" spans="1:26" hidden="1">
      <c r="A1642" s="4"/>
      <c r="B1642" s="4"/>
      <c r="C1642" s="5"/>
      <c r="D1642" s="6"/>
      <c r="E1642" s="6"/>
      <c r="F1642" s="6"/>
      <c r="G1642" s="6"/>
      <c r="H1642" s="6"/>
      <c r="I1642" s="6"/>
      <c r="J1642" s="6"/>
      <c r="K1642" s="8"/>
      <c r="L1642" s="8"/>
      <c r="M1642" s="6"/>
      <c r="N1642" s="9"/>
      <c r="O1642" s="10"/>
      <c r="P1642" s="22"/>
      <c r="Q1642" s="20"/>
      <c r="R1642" s="20"/>
      <c r="S1642" s="20" t="s">
        <v>613</v>
      </c>
      <c r="T1642" s="21" t="str">
        <f t="shared" si="236"/>
        <v>SABUK ONG KECIL 2,5 X 30</v>
      </c>
      <c r="U1642" s="17">
        <v>1</v>
      </c>
      <c r="V1642" s="62">
        <f t="shared" si="238"/>
        <v>72</v>
      </c>
      <c r="W1642" s="20"/>
      <c r="X1642" s="20"/>
      <c r="Y1642" s="20" t="str">
        <f t="shared" si="237"/>
        <v>PCS</v>
      </c>
    </row>
    <row r="1643" spans="1:26" hidden="1">
      <c r="A1643" s="4"/>
      <c r="B1643" s="4"/>
      <c r="C1643" s="5"/>
      <c r="D1643" s="6"/>
      <c r="E1643" s="6"/>
      <c r="F1643" s="6"/>
      <c r="G1643" s="6"/>
      <c r="H1643" s="6"/>
      <c r="I1643" s="6"/>
      <c r="J1643" s="6"/>
      <c r="K1643" s="8"/>
      <c r="L1643" s="8"/>
      <c r="M1643" s="6"/>
      <c r="N1643" s="9"/>
      <c r="O1643" s="10"/>
      <c r="P1643" s="22"/>
      <c r="Q1643" s="20"/>
      <c r="R1643" s="20"/>
      <c r="S1643" s="20" t="s">
        <v>4374</v>
      </c>
      <c r="T1643" s="21" t="str">
        <f t="shared" si="236"/>
        <v>PLASTIK 16 X 45</v>
      </c>
      <c r="U1643" s="17">
        <v>1</v>
      </c>
      <c r="V1643" s="62">
        <f t="shared" si="238"/>
        <v>72</v>
      </c>
      <c r="W1643" s="20"/>
      <c r="X1643" s="20"/>
      <c r="Y1643" s="20" t="str">
        <f t="shared" si="237"/>
        <v>PCS</v>
      </c>
    </row>
    <row r="1644" spans="1:26" hidden="1">
      <c r="A1644" s="4"/>
      <c r="B1644" s="4"/>
      <c r="C1644" s="5"/>
      <c r="D1644" s="6"/>
      <c r="E1644" s="6"/>
      <c r="F1644" s="6"/>
      <c r="G1644" s="6"/>
      <c r="H1644" s="6"/>
      <c r="I1644" s="6"/>
      <c r="J1644" s="6"/>
      <c r="K1644" s="8"/>
      <c r="L1644" s="8"/>
      <c r="M1644" s="6"/>
      <c r="N1644" s="9"/>
      <c r="O1644" s="10"/>
      <c r="P1644" s="22"/>
      <c r="Q1644" s="20"/>
      <c r="R1644" s="20"/>
      <c r="S1644" s="20" t="s">
        <v>4185</v>
      </c>
      <c r="T1644" s="21" t="str">
        <f t="shared" si="236"/>
        <v>OP NON FUL AROMA EK TULIP</v>
      </c>
      <c r="U1644" s="17">
        <v>1.2800000000000001E-2</v>
      </c>
      <c r="V1644" s="62">
        <f t="shared" si="238"/>
        <v>0.92160000000000009</v>
      </c>
      <c r="W1644" s="20"/>
      <c r="X1644" s="20"/>
      <c r="Y1644" s="20" t="str">
        <f t="shared" si="237"/>
        <v>KG</v>
      </c>
    </row>
    <row r="1645" spans="1:26" hidden="1">
      <c r="A1645" s="4"/>
      <c r="B1645" s="4"/>
      <c r="C1645" s="5"/>
      <c r="D1645" s="6"/>
      <c r="E1645" s="6"/>
      <c r="F1645" s="6"/>
      <c r="G1645" s="6"/>
      <c r="H1645" s="6"/>
      <c r="I1645" s="6"/>
      <c r="J1645" s="6"/>
      <c r="K1645" s="8"/>
      <c r="L1645" s="8"/>
      <c r="M1645" s="6"/>
      <c r="N1645" s="9"/>
      <c r="O1645" s="10"/>
      <c r="P1645" s="22"/>
      <c r="Q1645" s="20"/>
      <c r="R1645" s="20"/>
      <c r="S1645" s="20" t="s">
        <v>616</v>
      </c>
      <c r="T1645" s="21" t="str">
        <f t="shared" si="236"/>
        <v>ONGKOS CELUP GB DEWA</v>
      </c>
      <c r="U1645" s="17">
        <v>1</v>
      </c>
      <c r="V1645" s="62">
        <f t="shared" si="238"/>
        <v>72</v>
      </c>
      <c r="W1645" s="20"/>
      <c r="X1645" s="20"/>
      <c r="Y1645" s="20" t="str">
        <f t="shared" si="237"/>
        <v>PCS</v>
      </c>
    </row>
    <row r="1646" spans="1:26" hidden="1">
      <c r="A1646" s="4"/>
      <c r="B1646" s="4"/>
      <c r="C1646" s="5"/>
      <c r="D1646" s="6"/>
      <c r="E1646" s="6"/>
      <c r="F1646" s="6"/>
      <c r="G1646" s="6"/>
      <c r="H1646" s="6"/>
      <c r="I1646" s="6"/>
      <c r="J1646" s="6"/>
      <c r="K1646" s="8"/>
      <c r="L1646" s="8"/>
      <c r="M1646" s="6"/>
      <c r="N1646" s="9"/>
      <c r="O1646" s="10"/>
      <c r="P1646" s="22"/>
      <c r="Q1646" s="20"/>
      <c r="R1646" s="20"/>
      <c r="S1646" s="20" t="s">
        <v>617</v>
      </c>
      <c r="T1646" s="21" t="str">
        <f t="shared" si="236"/>
        <v>ONGKOS KEMAS GB DEWA</v>
      </c>
      <c r="U1646" s="17">
        <v>1</v>
      </c>
      <c r="V1646" s="62">
        <f t="shared" si="238"/>
        <v>72</v>
      </c>
      <c r="W1646" s="20"/>
      <c r="X1646" s="20"/>
      <c r="Y1646" s="20" t="str">
        <f t="shared" si="237"/>
        <v>PCS</v>
      </c>
    </row>
    <row r="1647" spans="1:26" hidden="1">
      <c r="A1647" s="4"/>
      <c r="B1647" s="4"/>
      <c r="C1647" s="5"/>
      <c r="D1647" s="6"/>
      <c r="E1647" s="6"/>
      <c r="F1647" s="6"/>
      <c r="G1647" s="6"/>
      <c r="H1647" s="6"/>
      <c r="I1647" s="6"/>
      <c r="J1647" s="6"/>
      <c r="K1647" s="8"/>
      <c r="L1647" s="8"/>
      <c r="M1647" s="6"/>
      <c r="N1647" s="9"/>
      <c r="O1647" s="10"/>
      <c r="P1647" s="22"/>
      <c r="Q1647" s="20"/>
      <c r="R1647" s="20"/>
      <c r="S1647" s="20" t="s">
        <v>618</v>
      </c>
      <c r="T1647" s="21" t="str">
        <f t="shared" si="236"/>
        <v>ONGKOS TIMBANG GB DEWA</v>
      </c>
      <c r="U1647" s="17">
        <v>1</v>
      </c>
      <c r="V1647" s="62">
        <f t="shared" si="238"/>
        <v>72</v>
      </c>
      <c r="W1647" s="20"/>
      <c r="X1647" s="20"/>
      <c r="Y1647" s="20" t="str">
        <f t="shared" si="237"/>
        <v>PCS</v>
      </c>
    </row>
    <row r="1648" spans="1:26">
      <c r="A1648" s="4">
        <v>184</v>
      </c>
      <c r="B1648" s="20" t="s">
        <v>1956</v>
      </c>
      <c r="C1648" s="5" t="s">
        <v>146</v>
      </c>
      <c r="D1648" s="6">
        <v>72</v>
      </c>
      <c r="E1648" s="6">
        <v>2</v>
      </c>
      <c r="F1648" s="6">
        <v>77</v>
      </c>
      <c r="G1648" s="6">
        <v>1</v>
      </c>
      <c r="H1648" s="6">
        <v>36</v>
      </c>
      <c r="I1648" s="6"/>
      <c r="J1648" s="6" t="s">
        <v>510</v>
      </c>
      <c r="K1648" s="15">
        <f>L1648</f>
        <v>108</v>
      </c>
      <c r="L1648" s="15">
        <f>N1648*Z1648</f>
        <v>108</v>
      </c>
      <c r="M1648" s="6" t="s">
        <v>510</v>
      </c>
      <c r="N1648" s="9">
        <f>VLOOKUP(B1648,tb_januari,9,FALSE)</f>
        <v>3</v>
      </c>
      <c r="O1648" s="10" t="s">
        <v>506</v>
      </c>
      <c r="P1648" s="22" t="e">
        <f>0.75*K1785:K1855</f>
        <v>#VALUE!</v>
      </c>
      <c r="Q1648" s="20" t="s">
        <v>558</v>
      </c>
      <c r="R1648" s="20" t="s">
        <v>519</v>
      </c>
      <c r="S1648" s="20" t="s">
        <v>1757</v>
      </c>
      <c r="T1648" s="21" t="str">
        <f t="shared" si="236"/>
        <v>FLAYER DEWA 108 LOTUS 8 x 21</v>
      </c>
      <c r="U1648" s="17">
        <v>1</v>
      </c>
      <c r="V1648" s="62">
        <f t="shared" ref="V1648:V1656" si="239">$K$1648*U1648</f>
        <v>108</v>
      </c>
      <c r="W1648" s="20" t="s">
        <v>534</v>
      </c>
      <c r="X1648" s="20"/>
      <c r="Y1648" s="20" t="str">
        <f t="shared" si="237"/>
        <v>PCS</v>
      </c>
      <c r="Z1648" s="20">
        <v>36</v>
      </c>
    </row>
    <row r="1649" spans="1:26" hidden="1">
      <c r="A1649" s="4"/>
      <c r="B1649" s="4"/>
      <c r="C1649" s="5"/>
      <c r="D1649" s="6"/>
      <c r="E1649" s="6"/>
      <c r="F1649" s="6"/>
      <c r="G1649" s="6"/>
      <c r="H1649" s="6"/>
      <c r="I1649" s="6"/>
      <c r="J1649" s="6"/>
      <c r="K1649" s="8"/>
      <c r="L1649" s="8"/>
      <c r="M1649" s="6"/>
      <c r="N1649" s="9"/>
      <c r="O1649" s="10"/>
      <c r="P1649" s="22"/>
      <c r="Q1649" s="20"/>
      <c r="R1649" s="20"/>
      <c r="S1649" s="20" t="s">
        <v>611</v>
      </c>
      <c r="T1649" s="21" t="str">
        <f t="shared" si="236"/>
        <v xml:space="preserve">ONGKARA BULAT </v>
      </c>
      <c r="U1649" s="17">
        <v>1</v>
      </c>
      <c r="V1649" s="62">
        <f t="shared" si="239"/>
        <v>108</v>
      </c>
      <c r="W1649" s="20"/>
      <c r="X1649" s="20"/>
      <c r="Y1649" s="20" t="str">
        <f t="shared" si="237"/>
        <v>PCS</v>
      </c>
    </row>
    <row r="1650" spans="1:26" hidden="1">
      <c r="A1650" s="4"/>
      <c r="B1650" s="4"/>
      <c r="C1650" s="5"/>
      <c r="D1650" s="6"/>
      <c r="E1650" s="6"/>
      <c r="F1650" s="6"/>
      <c r="G1650" s="6"/>
      <c r="H1650" s="6"/>
      <c r="I1650" s="6"/>
      <c r="J1650" s="6"/>
      <c r="K1650" s="8"/>
      <c r="L1650" s="8"/>
      <c r="M1650" s="6"/>
      <c r="N1650" s="9"/>
      <c r="O1650" s="10"/>
      <c r="P1650" s="22"/>
      <c r="Q1650" s="20"/>
      <c r="R1650" s="20"/>
      <c r="S1650" s="20" t="s">
        <v>1399</v>
      </c>
      <c r="T1650" s="21" t="str">
        <f t="shared" si="236"/>
        <v>DUPA 32 AP HITAM 3.5</v>
      </c>
      <c r="U1650" s="17">
        <v>0.99</v>
      </c>
      <c r="V1650" s="62">
        <f t="shared" si="239"/>
        <v>106.92</v>
      </c>
      <c r="W1650" s="20"/>
      <c r="X1650" s="20"/>
      <c r="Y1650" s="20" t="str">
        <f t="shared" si="237"/>
        <v>KG</v>
      </c>
    </row>
    <row r="1651" spans="1:26" hidden="1">
      <c r="A1651" s="4"/>
      <c r="B1651" s="4"/>
      <c r="C1651" s="5"/>
      <c r="D1651" s="6"/>
      <c r="E1651" s="6"/>
      <c r="F1651" s="6"/>
      <c r="G1651" s="6"/>
      <c r="H1651" s="6"/>
      <c r="I1651" s="6"/>
      <c r="J1651" s="6"/>
      <c r="K1651" s="8"/>
      <c r="L1651" s="8"/>
      <c r="M1651" s="6"/>
      <c r="N1651" s="9"/>
      <c r="O1651" s="10"/>
      <c r="P1651" s="22"/>
      <c r="Q1651" s="20"/>
      <c r="R1651" s="20"/>
      <c r="S1651" s="20" t="s">
        <v>613</v>
      </c>
      <c r="T1651" s="21" t="str">
        <f t="shared" si="236"/>
        <v>SABUK ONG KECIL 2,5 X 30</v>
      </c>
      <c r="U1651" s="17">
        <v>1</v>
      </c>
      <c r="V1651" s="62">
        <f t="shared" si="239"/>
        <v>108</v>
      </c>
      <c r="W1651" s="20"/>
      <c r="X1651" s="20"/>
      <c r="Y1651" s="20" t="str">
        <f t="shared" si="237"/>
        <v>PCS</v>
      </c>
    </row>
    <row r="1652" spans="1:26" hidden="1">
      <c r="A1652" s="4"/>
      <c r="B1652" s="4"/>
      <c r="C1652" s="5"/>
      <c r="D1652" s="6"/>
      <c r="E1652" s="6"/>
      <c r="F1652" s="6"/>
      <c r="G1652" s="6"/>
      <c r="H1652" s="6"/>
      <c r="I1652" s="6"/>
      <c r="J1652" s="6"/>
      <c r="K1652" s="8"/>
      <c r="L1652" s="8"/>
      <c r="M1652" s="6"/>
      <c r="N1652" s="9"/>
      <c r="O1652" s="10"/>
      <c r="P1652" s="22"/>
      <c r="Q1652" s="20"/>
      <c r="R1652" s="20"/>
      <c r="S1652" s="20" t="s">
        <v>4374</v>
      </c>
      <c r="T1652" s="21" t="str">
        <f t="shared" si="236"/>
        <v>PLASTIK 16 X 45</v>
      </c>
      <c r="U1652" s="17">
        <v>1.8180000000000002E-2</v>
      </c>
      <c r="V1652" s="62">
        <f t="shared" si="239"/>
        <v>1.9634400000000003</v>
      </c>
      <c r="W1652" s="20"/>
      <c r="X1652" s="20"/>
      <c r="Y1652" s="20" t="str">
        <f t="shared" si="237"/>
        <v>PCS</v>
      </c>
    </row>
    <row r="1653" spans="1:26" hidden="1">
      <c r="A1653" s="4"/>
      <c r="B1653" s="4"/>
      <c r="C1653" s="5"/>
      <c r="D1653" s="6"/>
      <c r="E1653" s="6"/>
      <c r="F1653" s="6"/>
      <c r="G1653" s="6"/>
      <c r="H1653" s="6"/>
      <c r="I1653" s="6"/>
      <c r="J1653" s="6"/>
      <c r="K1653" s="8"/>
      <c r="L1653" s="8"/>
      <c r="M1653" s="6"/>
      <c r="N1653" s="9"/>
      <c r="O1653" s="10"/>
      <c r="P1653" s="22"/>
      <c r="Q1653" s="20"/>
      <c r="R1653" s="20"/>
      <c r="S1653" s="20" t="s">
        <v>4169</v>
      </c>
      <c r="T1653" s="21" t="str">
        <f t="shared" si="236"/>
        <v>OP NON FUL AROMA EK LOTUS</v>
      </c>
      <c r="U1653" s="17">
        <v>1</v>
      </c>
      <c r="V1653" s="62">
        <f t="shared" si="239"/>
        <v>108</v>
      </c>
      <c r="W1653" s="20"/>
      <c r="X1653" s="20"/>
      <c r="Y1653" s="20" t="str">
        <f t="shared" si="237"/>
        <v>KG</v>
      </c>
    </row>
    <row r="1654" spans="1:26" hidden="1">
      <c r="A1654" s="4"/>
      <c r="B1654" s="4"/>
      <c r="C1654" s="5"/>
      <c r="D1654" s="6"/>
      <c r="E1654" s="6"/>
      <c r="F1654" s="6"/>
      <c r="G1654" s="6"/>
      <c r="H1654" s="6"/>
      <c r="I1654" s="6"/>
      <c r="J1654" s="6"/>
      <c r="K1654" s="8"/>
      <c r="L1654" s="8"/>
      <c r="M1654" s="6"/>
      <c r="N1654" s="9"/>
      <c r="O1654" s="10"/>
      <c r="P1654" s="22"/>
      <c r="Q1654" s="20"/>
      <c r="R1654" s="20"/>
      <c r="S1654" s="20" t="s">
        <v>616</v>
      </c>
      <c r="T1654" s="21" t="str">
        <f t="shared" si="236"/>
        <v>ONGKOS CELUP GB DEWA</v>
      </c>
      <c r="U1654" s="17">
        <v>1</v>
      </c>
      <c r="V1654" s="62">
        <f t="shared" si="239"/>
        <v>108</v>
      </c>
      <c r="W1654" s="20"/>
      <c r="X1654" s="20"/>
      <c r="Y1654" s="20" t="str">
        <f t="shared" si="237"/>
        <v>PCS</v>
      </c>
    </row>
    <row r="1655" spans="1:26" hidden="1">
      <c r="A1655" s="4"/>
      <c r="B1655" s="4"/>
      <c r="C1655" s="5"/>
      <c r="D1655" s="6"/>
      <c r="E1655" s="6"/>
      <c r="F1655" s="6"/>
      <c r="G1655" s="6"/>
      <c r="H1655" s="6"/>
      <c r="I1655" s="6"/>
      <c r="J1655" s="6"/>
      <c r="K1655" s="8"/>
      <c r="L1655" s="8"/>
      <c r="M1655" s="6"/>
      <c r="N1655" s="9"/>
      <c r="O1655" s="10"/>
      <c r="P1655" s="22"/>
      <c r="Q1655" s="20"/>
      <c r="R1655" s="20"/>
      <c r="S1655" s="20" t="s">
        <v>617</v>
      </c>
      <c r="T1655" s="21" t="str">
        <f t="shared" si="236"/>
        <v>ONGKOS KEMAS GB DEWA</v>
      </c>
      <c r="U1655" s="17">
        <v>1</v>
      </c>
      <c r="V1655" s="62">
        <f t="shared" si="239"/>
        <v>108</v>
      </c>
      <c r="W1655" s="20"/>
      <c r="X1655" s="20"/>
      <c r="Y1655" s="20" t="str">
        <f t="shared" si="237"/>
        <v>PCS</v>
      </c>
    </row>
    <row r="1656" spans="1:26" hidden="1">
      <c r="A1656" s="4"/>
      <c r="B1656" s="4"/>
      <c r="C1656" s="5"/>
      <c r="D1656" s="6"/>
      <c r="E1656" s="6"/>
      <c r="F1656" s="6"/>
      <c r="G1656" s="6"/>
      <c r="H1656" s="6"/>
      <c r="I1656" s="6"/>
      <c r="J1656" s="6"/>
      <c r="K1656" s="8"/>
      <c r="L1656" s="8"/>
      <c r="M1656" s="6"/>
      <c r="N1656" s="9"/>
      <c r="O1656" s="10"/>
      <c r="P1656" s="22"/>
      <c r="Q1656" s="20"/>
      <c r="R1656" s="20"/>
      <c r="S1656" s="20" t="s">
        <v>618</v>
      </c>
      <c r="T1656" s="21" t="str">
        <f t="shared" si="236"/>
        <v>ONGKOS TIMBANG GB DEWA</v>
      </c>
      <c r="U1656" s="17">
        <v>1</v>
      </c>
      <c r="V1656" s="62">
        <f t="shared" si="239"/>
        <v>108</v>
      </c>
      <c r="W1656" s="20"/>
      <c r="X1656" s="20"/>
      <c r="Y1656" s="20" t="str">
        <f t="shared" si="237"/>
        <v>PCS</v>
      </c>
    </row>
    <row r="1657" spans="1:26">
      <c r="A1657" s="4">
        <v>185</v>
      </c>
      <c r="B1657" s="20" t="s">
        <v>1975</v>
      </c>
      <c r="C1657" s="5" t="s">
        <v>147</v>
      </c>
      <c r="D1657" s="6"/>
      <c r="E1657" s="6">
        <v>0</v>
      </c>
      <c r="F1657" s="6">
        <v>62</v>
      </c>
      <c r="G1657" s="6">
        <v>1</v>
      </c>
      <c r="H1657" s="6"/>
      <c r="I1657" s="6"/>
      <c r="J1657" s="6" t="s">
        <v>510</v>
      </c>
      <c r="K1657" s="15">
        <f>L1657</f>
        <v>0</v>
      </c>
      <c r="L1657" s="15">
        <f>N1657*Z1657</f>
        <v>0</v>
      </c>
      <c r="M1657" s="6" t="s">
        <v>510</v>
      </c>
      <c r="N1657" s="9">
        <f>VLOOKUP(B1657,tb_januari,9,FALSE)</f>
        <v>0</v>
      </c>
      <c r="O1657" s="10" t="s">
        <v>506</v>
      </c>
      <c r="P1657" s="22" t="e">
        <f>0.77*K1795:K1905</f>
        <v>#VALUE!</v>
      </c>
      <c r="Q1657" s="20"/>
      <c r="R1657" s="20"/>
      <c r="S1657" s="1" t="s">
        <v>1757</v>
      </c>
      <c r="T1657" s="21" t="str">
        <f t="shared" si="236"/>
        <v>FLAYER DEWA 108 LOTUS 8 x 21</v>
      </c>
      <c r="U1657" s="17">
        <v>1</v>
      </c>
      <c r="V1657" s="62">
        <f>$K$1657*U1657</f>
        <v>0</v>
      </c>
      <c r="W1657" s="20"/>
      <c r="X1657" s="20"/>
      <c r="Y1657" s="20" t="str">
        <f t="shared" si="237"/>
        <v>PCS</v>
      </c>
      <c r="Z1657" s="20">
        <v>36</v>
      </c>
    </row>
    <row r="1658" spans="1:26" hidden="1">
      <c r="A1658" s="4"/>
      <c r="B1658" s="20"/>
      <c r="C1658" s="5"/>
      <c r="D1658" s="6"/>
      <c r="E1658" s="6"/>
      <c r="F1658" s="6"/>
      <c r="G1658" s="6"/>
      <c r="H1658" s="6"/>
      <c r="I1658" s="6"/>
      <c r="J1658" s="6"/>
      <c r="K1658" s="8"/>
      <c r="L1658" s="8"/>
      <c r="M1658" s="6"/>
      <c r="N1658" s="9"/>
      <c r="O1658" s="10"/>
      <c r="P1658" s="22"/>
      <c r="Q1658" s="20"/>
      <c r="R1658" s="20"/>
      <c r="S1658" s="1" t="s">
        <v>611</v>
      </c>
      <c r="T1658" s="21" t="str">
        <f t="shared" si="236"/>
        <v xml:space="preserve">ONGKARA BULAT </v>
      </c>
      <c r="U1658" s="17">
        <v>1</v>
      </c>
      <c r="V1658" s="62">
        <f t="shared" ref="V1658:V1665" si="240">$K$1657*U1658</f>
        <v>0</v>
      </c>
      <c r="W1658" s="20"/>
      <c r="X1658" s="20"/>
      <c r="Y1658" s="20" t="str">
        <f t="shared" si="237"/>
        <v>PCS</v>
      </c>
    </row>
    <row r="1659" spans="1:26" hidden="1">
      <c r="A1659" s="4"/>
      <c r="B1659" s="20"/>
      <c r="C1659" s="5"/>
      <c r="D1659" s="6"/>
      <c r="E1659" s="6"/>
      <c r="F1659" s="6"/>
      <c r="G1659" s="6"/>
      <c r="H1659" s="6"/>
      <c r="I1659" s="6"/>
      <c r="J1659" s="6"/>
      <c r="K1659" s="8"/>
      <c r="L1659" s="8"/>
      <c r="M1659" s="6"/>
      <c r="N1659" s="9"/>
      <c r="O1659" s="10"/>
      <c r="P1659" s="22"/>
      <c r="Q1659" s="20"/>
      <c r="R1659" s="20"/>
      <c r="S1659" s="1" t="s">
        <v>1389</v>
      </c>
      <c r="T1659" s="21" t="str">
        <f t="shared" si="236"/>
        <v>DUPA 32 AP 3.8</v>
      </c>
      <c r="U1659" s="17">
        <v>0.99</v>
      </c>
      <c r="V1659" s="62">
        <f t="shared" si="240"/>
        <v>0</v>
      </c>
      <c r="W1659" s="20"/>
      <c r="X1659" s="20"/>
      <c r="Y1659" s="20" t="str">
        <f t="shared" si="237"/>
        <v>KG</v>
      </c>
    </row>
    <row r="1660" spans="1:26" hidden="1">
      <c r="A1660" s="4"/>
      <c r="B1660" s="20"/>
      <c r="C1660" s="5"/>
      <c r="D1660" s="6"/>
      <c r="E1660" s="6"/>
      <c r="F1660" s="6"/>
      <c r="G1660" s="6"/>
      <c r="H1660" s="6"/>
      <c r="I1660" s="6"/>
      <c r="J1660" s="6"/>
      <c r="K1660" s="8"/>
      <c r="L1660" s="8"/>
      <c r="M1660" s="6"/>
      <c r="N1660" s="9"/>
      <c r="O1660" s="10"/>
      <c r="P1660" s="22"/>
      <c r="Q1660" s="20"/>
      <c r="R1660" s="20"/>
      <c r="S1660" s="1" t="s">
        <v>613</v>
      </c>
      <c r="T1660" s="21" t="str">
        <f t="shared" si="236"/>
        <v>SABUK ONG KECIL 2,5 X 30</v>
      </c>
      <c r="U1660" s="17">
        <v>1</v>
      </c>
      <c r="V1660" s="62">
        <f t="shared" si="240"/>
        <v>0</v>
      </c>
      <c r="W1660" s="20"/>
      <c r="X1660" s="20"/>
      <c r="Y1660" s="20" t="str">
        <f t="shared" si="237"/>
        <v>PCS</v>
      </c>
    </row>
    <row r="1661" spans="1:26" hidden="1">
      <c r="A1661" s="4"/>
      <c r="B1661" s="20"/>
      <c r="C1661" s="5"/>
      <c r="D1661" s="6"/>
      <c r="E1661" s="6"/>
      <c r="F1661" s="6"/>
      <c r="G1661" s="6"/>
      <c r="H1661" s="6"/>
      <c r="I1661" s="6"/>
      <c r="J1661" s="6"/>
      <c r="K1661" s="8"/>
      <c r="L1661" s="8"/>
      <c r="M1661" s="6"/>
      <c r="N1661" s="9"/>
      <c r="O1661" s="10"/>
      <c r="P1661" s="22"/>
      <c r="Q1661" s="20"/>
      <c r="R1661" s="20"/>
      <c r="S1661" s="1" t="s">
        <v>4374</v>
      </c>
      <c r="T1661" s="21" t="str">
        <f t="shared" si="236"/>
        <v>PLASTIK 16 X 45</v>
      </c>
      <c r="U1661" s="17">
        <v>1</v>
      </c>
      <c r="V1661" s="62">
        <f t="shared" si="240"/>
        <v>0</v>
      </c>
      <c r="W1661" s="20"/>
      <c r="X1661" s="20"/>
      <c r="Y1661" s="20" t="str">
        <f t="shared" si="237"/>
        <v>PCS</v>
      </c>
    </row>
    <row r="1662" spans="1:26" hidden="1">
      <c r="A1662" s="4"/>
      <c r="B1662" s="20"/>
      <c r="C1662" s="5"/>
      <c r="D1662" s="6"/>
      <c r="E1662" s="6"/>
      <c r="F1662" s="6"/>
      <c r="G1662" s="6"/>
      <c r="H1662" s="6"/>
      <c r="I1662" s="6"/>
      <c r="J1662" s="6"/>
      <c r="K1662" s="8"/>
      <c r="L1662" s="8"/>
      <c r="M1662" s="6"/>
      <c r="N1662" s="9"/>
      <c r="O1662" s="10"/>
      <c r="P1662" s="22"/>
      <c r="Q1662" s="20"/>
      <c r="R1662" s="20"/>
      <c r="S1662" s="1" t="s">
        <v>4169</v>
      </c>
      <c r="T1662" s="21" t="str">
        <f t="shared" si="236"/>
        <v>OP NON FUL AROMA EK LOTUS</v>
      </c>
      <c r="U1662" s="17">
        <v>2.4E-2</v>
      </c>
      <c r="V1662" s="62">
        <f t="shared" si="240"/>
        <v>0</v>
      </c>
      <c r="W1662" s="20"/>
      <c r="X1662" s="20"/>
      <c r="Y1662" s="20" t="str">
        <f t="shared" si="237"/>
        <v>KG</v>
      </c>
    </row>
    <row r="1663" spans="1:26" hidden="1">
      <c r="A1663" s="4"/>
      <c r="B1663" s="20"/>
      <c r="C1663" s="5"/>
      <c r="D1663" s="6"/>
      <c r="E1663" s="6"/>
      <c r="F1663" s="6"/>
      <c r="G1663" s="6"/>
      <c r="H1663" s="6"/>
      <c r="I1663" s="6"/>
      <c r="J1663" s="6"/>
      <c r="K1663" s="8"/>
      <c r="L1663" s="8"/>
      <c r="M1663" s="6"/>
      <c r="N1663" s="9"/>
      <c r="O1663" s="10"/>
      <c r="P1663" s="22"/>
      <c r="Q1663" s="20"/>
      <c r="R1663" s="20"/>
      <c r="S1663" s="1" t="s">
        <v>616</v>
      </c>
      <c r="T1663" s="21" t="str">
        <f t="shared" si="236"/>
        <v>ONGKOS CELUP GB DEWA</v>
      </c>
      <c r="U1663" s="17">
        <v>1</v>
      </c>
      <c r="V1663" s="62">
        <f t="shared" si="240"/>
        <v>0</v>
      </c>
      <c r="W1663" s="20"/>
      <c r="X1663" s="20"/>
      <c r="Y1663" s="20" t="str">
        <f t="shared" si="237"/>
        <v>PCS</v>
      </c>
    </row>
    <row r="1664" spans="1:26" hidden="1">
      <c r="A1664" s="4"/>
      <c r="B1664" s="20"/>
      <c r="C1664" s="5"/>
      <c r="D1664" s="6"/>
      <c r="E1664" s="6"/>
      <c r="F1664" s="6"/>
      <c r="G1664" s="6"/>
      <c r="H1664" s="6"/>
      <c r="I1664" s="6"/>
      <c r="J1664" s="6"/>
      <c r="K1664" s="8"/>
      <c r="L1664" s="8"/>
      <c r="M1664" s="6"/>
      <c r="N1664" s="9"/>
      <c r="O1664" s="10"/>
      <c r="P1664" s="22"/>
      <c r="Q1664" s="20"/>
      <c r="R1664" s="20"/>
      <c r="S1664" s="1" t="s">
        <v>617</v>
      </c>
      <c r="T1664" s="21" t="str">
        <f t="shared" si="236"/>
        <v>ONGKOS KEMAS GB DEWA</v>
      </c>
      <c r="U1664" s="17">
        <v>1</v>
      </c>
      <c r="V1664" s="62">
        <f t="shared" si="240"/>
        <v>0</v>
      </c>
      <c r="W1664" s="20"/>
      <c r="X1664" s="20"/>
      <c r="Y1664" s="20" t="str">
        <f t="shared" si="237"/>
        <v>PCS</v>
      </c>
    </row>
    <row r="1665" spans="1:26" hidden="1">
      <c r="A1665" s="4"/>
      <c r="B1665" s="20"/>
      <c r="C1665" s="5"/>
      <c r="D1665" s="6"/>
      <c r="E1665" s="6"/>
      <c r="F1665" s="6"/>
      <c r="G1665" s="6"/>
      <c r="H1665" s="6"/>
      <c r="I1665" s="6"/>
      <c r="J1665" s="6"/>
      <c r="K1665" s="8"/>
      <c r="L1665" s="8"/>
      <c r="M1665" s="6"/>
      <c r="N1665" s="9"/>
      <c r="O1665" s="10"/>
      <c r="P1665" s="22"/>
      <c r="Q1665" s="20"/>
      <c r="R1665" s="20"/>
      <c r="S1665" s="1" t="s">
        <v>618</v>
      </c>
      <c r="T1665" s="21" t="str">
        <f t="shared" si="236"/>
        <v>ONGKOS TIMBANG GB DEWA</v>
      </c>
      <c r="U1665" s="17">
        <v>1</v>
      </c>
      <c r="V1665" s="62">
        <f t="shared" si="240"/>
        <v>0</v>
      </c>
      <c r="W1665" s="20"/>
      <c r="X1665" s="20"/>
      <c r="Y1665" s="20" t="str">
        <f t="shared" si="237"/>
        <v>PCS</v>
      </c>
    </row>
    <row r="1666" spans="1:26">
      <c r="A1666" s="4">
        <v>186</v>
      </c>
      <c r="B1666" s="20" t="s">
        <v>2162</v>
      </c>
      <c r="C1666" s="5" t="s">
        <v>160</v>
      </c>
      <c r="D1666" s="6">
        <v>84</v>
      </c>
      <c r="E1666" s="6">
        <f>D1666/36</f>
        <v>2.3333333333333335</v>
      </c>
      <c r="F1666" s="6">
        <v>61</v>
      </c>
      <c r="G1666" s="6">
        <v>1</v>
      </c>
      <c r="H1666" s="6">
        <v>128</v>
      </c>
      <c r="I1666" s="6">
        <v>1</v>
      </c>
      <c r="J1666" s="6" t="s">
        <v>510</v>
      </c>
      <c r="K1666" s="15">
        <f>L1666</f>
        <v>108</v>
      </c>
      <c r="L1666" s="15">
        <f>N1666*Z1666</f>
        <v>108</v>
      </c>
      <c r="M1666" s="6" t="s">
        <v>510</v>
      </c>
      <c r="N1666" s="9">
        <f>VLOOKUP(B1666,tb_januari,9,FALSE)</f>
        <v>3</v>
      </c>
      <c r="O1666" s="10" t="s">
        <v>506</v>
      </c>
      <c r="P1666" s="22" t="e">
        <f>0.77*K1805:K1915</f>
        <v>#VALUE!</v>
      </c>
      <c r="Q1666" s="20" t="s">
        <v>560</v>
      </c>
      <c r="R1666" s="20" t="s">
        <v>519</v>
      </c>
      <c r="S1666" s="20" t="s">
        <v>1203</v>
      </c>
      <c r="T1666" s="21" t="str">
        <f t="shared" ref="T1666:T1697" si="241">VLOOKUP(S1666,db_barang,2,FALSE)</f>
        <v>DUPA 22 ATP PEKAT 3.2 RKN</v>
      </c>
      <c r="U1666" s="17">
        <v>0.76</v>
      </c>
      <c r="V1666" s="62">
        <f>$K$1666*U1666</f>
        <v>82.08</v>
      </c>
      <c r="W1666" s="20" t="s">
        <v>523</v>
      </c>
      <c r="X1666" s="20"/>
      <c r="Y1666" s="20" t="str">
        <f t="shared" ref="Y1666:Y1697" si="242">VLOOKUP(S1666,db_barang,3,FALSE)</f>
        <v>KG</v>
      </c>
      <c r="Z1666" s="20">
        <v>36</v>
      </c>
    </row>
    <row r="1667" spans="1:26" hidden="1">
      <c r="A1667" s="4"/>
      <c r="B1667" s="4"/>
      <c r="C1667" s="5"/>
      <c r="D1667" s="6"/>
      <c r="E1667" s="6"/>
      <c r="F1667" s="6"/>
      <c r="G1667" s="6"/>
      <c r="H1667" s="6"/>
      <c r="I1667" s="6"/>
      <c r="J1667" s="6"/>
      <c r="K1667" s="8"/>
      <c r="L1667" s="8"/>
      <c r="M1667" s="6"/>
      <c r="N1667" s="9"/>
      <c r="O1667" s="10"/>
      <c r="P1667" s="22"/>
      <c r="Q1667" s="20"/>
      <c r="R1667" s="20"/>
      <c r="S1667" s="20" t="s">
        <v>3582</v>
      </c>
      <c r="T1667" s="21" t="str">
        <f t="shared" si="241"/>
        <v>MAHADUPA 8 X 16</v>
      </c>
      <c r="U1667" s="17">
        <v>1</v>
      </c>
      <c r="V1667" s="62">
        <f t="shared" ref="V1667:V1678" si="243">$K$1666*U1667</f>
        <v>108</v>
      </c>
      <c r="W1667" s="20"/>
      <c r="X1667" s="20"/>
      <c r="Y1667" s="20" t="str">
        <f t="shared" si="242"/>
        <v>PCS</v>
      </c>
    </row>
    <row r="1668" spans="1:26" hidden="1">
      <c r="A1668" s="4"/>
      <c r="B1668" s="4"/>
      <c r="C1668" s="5"/>
      <c r="D1668" s="6"/>
      <c r="E1668" s="6"/>
      <c r="F1668" s="6"/>
      <c r="G1668" s="6"/>
      <c r="H1668" s="6"/>
      <c r="I1668" s="6"/>
      <c r="J1668" s="6"/>
      <c r="K1668" s="8"/>
      <c r="L1668" s="8"/>
      <c r="M1668" s="6"/>
      <c r="N1668" s="9"/>
      <c r="O1668" s="10"/>
      <c r="P1668" s="22"/>
      <c r="Q1668" s="20"/>
      <c r="R1668" s="20"/>
      <c r="S1668" s="20" t="s">
        <v>611</v>
      </c>
      <c r="T1668" s="21" t="str">
        <f t="shared" si="241"/>
        <v xml:space="preserve">ONGKARA BULAT </v>
      </c>
      <c r="U1668" s="17">
        <v>1</v>
      </c>
      <c r="V1668" s="62">
        <f t="shared" si="243"/>
        <v>108</v>
      </c>
      <c r="W1668" s="20"/>
      <c r="X1668" s="20"/>
      <c r="Y1668" s="20" t="str">
        <f t="shared" si="242"/>
        <v>PCS</v>
      </c>
    </row>
    <row r="1669" spans="1:26" hidden="1">
      <c r="A1669" s="4"/>
      <c r="B1669" s="4"/>
      <c r="C1669" s="5"/>
      <c r="D1669" s="6"/>
      <c r="E1669" s="6"/>
      <c r="F1669" s="6"/>
      <c r="G1669" s="6"/>
      <c r="H1669" s="6"/>
      <c r="I1669" s="6"/>
      <c r="J1669" s="6"/>
      <c r="K1669" s="8"/>
      <c r="L1669" s="8"/>
      <c r="M1669" s="6"/>
      <c r="N1669" s="9"/>
      <c r="O1669" s="10"/>
      <c r="P1669" s="22"/>
      <c r="Q1669" s="20"/>
      <c r="R1669" s="20"/>
      <c r="S1669" s="20" t="s">
        <v>5036</v>
      </c>
      <c r="T1669" s="21" t="str">
        <f t="shared" si="241"/>
        <v>STIKER MANTRA kecil</v>
      </c>
      <c r="U1669" s="17">
        <v>1</v>
      </c>
      <c r="V1669" s="62">
        <f t="shared" si="243"/>
        <v>108</v>
      </c>
      <c r="W1669" s="20"/>
      <c r="X1669" s="20"/>
      <c r="Y1669" s="20" t="str">
        <f t="shared" si="242"/>
        <v>PCS</v>
      </c>
    </row>
    <row r="1670" spans="1:26" hidden="1">
      <c r="A1670" s="4"/>
      <c r="B1670" s="4"/>
      <c r="C1670" s="5"/>
      <c r="D1670" s="6"/>
      <c r="E1670" s="6"/>
      <c r="F1670" s="6"/>
      <c r="G1670" s="6"/>
      <c r="H1670" s="6"/>
      <c r="I1670" s="6"/>
      <c r="J1670" s="6"/>
      <c r="K1670" s="8"/>
      <c r="L1670" s="8"/>
      <c r="M1670" s="6"/>
      <c r="N1670" s="9"/>
      <c r="O1670" s="10"/>
      <c r="P1670" s="22"/>
      <c r="Q1670" s="20"/>
      <c r="R1670" s="20"/>
      <c r="S1670" s="20" t="s">
        <v>988</v>
      </c>
      <c r="T1670" s="21" t="str">
        <f t="shared" si="241"/>
        <v xml:space="preserve">ATP </v>
      </c>
      <c r="U1670" s="17">
        <v>1</v>
      </c>
      <c r="V1670" s="62">
        <f t="shared" si="243"/>
        <v>108</v>
      </c>
      <c r="W1670" s="20"/>
      <c r="X1670" s="20"/>
      <c r="Y1670" s="20" t="str">
        <f t="shared" si="242"/>
        <v>PCS</v>
      </c>
    </row>
    <row r="1671" spans="1:26" hidden="1">
      <c r="A1671" s="4"/>
      <c r="B1671" s="4"/>
      <c r="C1671" s="5"/>
      <c r="D1671" s="6"/>
      <c r="E1671" s="6"/>
      <c r="F1671" s="6"/>
      <c r="G1671" s="6"/>
      <c r="H1671" s="6"/>
      <c r="I1671" s="6"/>
      <c r="J1671" s="6"/>
      <c r="K1671" s="8"/>
      <c r="L1671" s="8"/>
      <c r="M1671" s="6"/>
      <c r="N1671" s="9"/>
      <c r="O1671" s="10"/>
      <c r="P1671" s="22"/>
      <c r="Q1671" s="20"/>
      <c r="R1671" s="20"/>
      <c r="S1671" s="20" t="s">
        <v>3588</v>
      </c>
      <c r="T1671" s="21" t="str">
        <f t="shared" si="241"/>
        <v>MAHADUPA TULISAN</v>
      </c>
      <c r="U1671" s="17">
        <v>1</v>
      </c>
      <c r="V1671" s="62">
        <f t="shared" si="243"/>
        <v>108</v>
      </c>
      <c r="W1671" s="20"/>
      <c r="X1671" s="20"/>
      <c r="Y1671" s="20" t="str">
        <f t="shared" si="242"/>
        <v>PCS</v>
      </c>
    </row>
    <row r="1672" spans="1:26" hidden="1">
      <c r="A1672" s="4"/>
      <c r="B1672" s="4"/>
      <c r="C1672" s="5"/>
      <c r="D1672" s="6"/>
      <c r="E1672" s="6"/>
      <c r="F1672" s="6"/>
      <c r="G1672" s="6"/>
      <c r="H1672" s="6"/>
      <c r="I1672" s="6"/>
      <c r="J1672" s="6"/>
      <c r="K1672" s="8"/>
      <c r="L1672" s="8"/>
      <c r="M1672" s="6"/>
      <c r="N1672" s="9"/>
      <c r="O1672" s="10"/>
      <c r="P1672" s="22"/>
      <c r="Q1672" s="20"/>
      <c r="R1672" s="20"/>
      <c r="S1672" s="20" t="s">
        <v>613</v>
      </c>
      <c r="T1672" s="21" t="str">
        <f t="shared" si="241"/>
        <v>SABUK ONG KECIL 2,5 X 30</v>
      </c>
      <c r="U1672" s="17">
        <v>1</v>
      </c>
      <c r="V1672" s="62">
        <f t="shared" si="243"/>
        <v>108</v>
      </c>
      <c r="W1672" s="20"/>
      <c r="X1672" s="20"/>
      <c r="Y1672" s="20" t="str">
        <f t="shared" si="242"/>
        <v>PCS</v>
      </c>
    </row>
    <row r="1673" spans="1:26" hidden="1">
      <c r="A1673" s="4"/>
      <c r="B1673" s="4"/>
      <c r="C1673" s="5"/>
      <c r="D1673" s="6"/>
      <c r="E1673" s="6"/>
      <c r="F1673" s="6"/>
      <c r="G1673" s="6"/>
      <c r="H1673" s="6"/>
      <c r="I1673" s="6"/>
      <c r="J1673" s="6"/>
      <c r="K1673" s="8"/>
      <c r="L1673" s="8"/>
      <c r="M1673" s="6"/>
      <c r="N1673" s="9"/>
      <c r="O1673" s="10"/>
      <c r="P1673" s="22"/>
      <c r="Q1673" s="20"/>
      <c r="R1673" s="20"/>
      <c r="S1673" s="20" t="s">
        <v>614</v>
      </c>
      <c r="T1673" s="21" t="str">
        <f t="shared" si="241"/>
        <v>PLASTIK 16 X 35</v>
      </c>
      <c r="U1673" s="17">
        <v>1</v>
      </c>
      <c r="V1673" s="62">
        <f t="shared" si="243"/>
        <v>108</v>
      </c>
      <c r="W1673" s="20"/>
      <c r="X1673" s="20"/>
      <c r="Y1673" s="20" t="str">
        <f t="shared" si="242"/>
        <v>PCS</v>
      </c>
    </row>
    <row r="1674" spans="1:26" hidden="1">
      <c r="A1674" s="4"/>
      <c r="B1674" s="4"/>
      <c r="C1674" s="5"/>
      <c r="D1674" s="6"/>
      <c r="E1674" s="6"/>
      <c r="F1674" s="6"/>
      <c r="G1674" s="6"/>
      <c r="H1674" s="6"/>
      <c r="I1674" s="6"/>
      <c r="J1674" s="6"/>
      <c r="K1674" s="8"/>
      <c r="L1674" s="8"/>
      <c r="M1674" s="6"/>
      <c r="N1674" s="9"/>
      <c r="O1674" s="10"/>
      <c r="P1674" s="22"/>
      <c r="Q1674" s="20"/>
      <c r="R1674" s="20"/>
      <c r="S1674" s="20" t="s">
        <v>3992</v>
      </c>
      <c r="T1674" s="21" t="str">
        <f t="shared" si="241"/>
        <v>OP FULL AROMA  MD CLASIC</v>
      </c>
      <c r="U1674" s="17">
        <v>6.7400000000000002E-2</v>
      </c>
      <c r="V1674" s="62">
        <f t="shared" si="243"/>
        <v>7.2792000000000003</v>
      </c>
      <c r="W1674" s="20"/>
      <c r="X1674" s="20"/>
      <c r="Y1674" s="20" t="str">
        <f t="shared" si="242"/>
        <v>KG</v>
      </c>
    </row>
    <row r="1675" spans="1:26" hidden="1">
      <c r="A1675" s="4"/>
      <c r="B1675" s="4"/>
      <c r="C1675" s="5"/>
      <c r="D1675" s="6"/>
      <c r="E1675" s="6"/>
      <c r="F1675" s="6"/>
      <c r="G1675" s="6"/>
      <c r="H1675" s="6"/>
      <c r="I1675" s="6"/>
      <c r="J1675" s="6"/>
      <c r="K1675" s="8"/>
      <c r="L1675" s="8"/>
      <c r="M1675" s="6"/>
      <c r="N1675" s="9"/>
      <c r="O1675" s="10"/>
      <c r="P1675" s="22"/>
      <c r="Q1675" s="20"/>
      <c r="R1675" s="20"/>
      <c r="S1675" s="20" t="s">
        <v>5192</v>
      </c>
      <c r="T1675" s="21" t="str">
        <f t="shared" si="241"/>
        <v>oplosan solfen</v>
      </c>
      <c r="U1675" s="17">
        <v>0.28499999999999998</v>
      </c>
      <c r="V1675" s="62">
        <f t="shared" si="243"/>
        <v>30.779999999999998</v>
      </c>
      <c r="W1675" s="20"/>
      <c r="X1675" s="20"/>
      <c r="Y1675" s="20" t="str">
        <f t="shared" si="242"/>
        <v>KG</v>
      </c>
    </row>
    <row r="1676" spans="1:26" hidden="1">
      <c r="A1676" s="4"/>
      <c r="B1676" s="4"/>
      <c r="C1676" s="5"/>
      <c r="D1676" s="6"/>
      <c r="E1676" s="6"/>
      <c r="F1676" s="6"/>
      <c r="G1676" s="6"/>
      <c r="H1676" s="6"/>
      <c r="I1676" s="6"/>
      <c r="J1676" s="6"/>
      <c r="K1676" s="8"/>
      <c r="L1676" s="8"/>
      <c r="M1676" s="6"/>
      <c r="N1676" s="9"/>
      <c r="O1676" s="10"/>
      <c r="P1676" s="22"/>
      <c r="Q1676" s="20"/>
      <c r="R1676" s="20"/>
      <c r="S1676" s="20" t="s">
        <v>3705</v>
      </c>
      <c r="T1676" s="21" t="str">
        <f t="shared" si="241"/>
        <v>ONGKOS CELUP GB MAHA DUPA</v>
      </c>
      <c r="U1676" s="17">
        <v>1</v>
      </c>
      <c r="V1676" s="62">
        <f t="shared" si="243"/>
        <v>108</v>
      </c>
      <c r="W1676" s="20"/>
      <c r="X1676" s="20"/>
      <c r="Y1676" s="20" t="str">
        <f t="shared" si="242"/>
        <v>PCS</v>
      </c>
    </row>
    <row r="1677" spans="1:26" hidden="1">
      <c r="A1677" s="4"/>
      <c r="B1677" s="4"/>
      <c r="C1677" s="5"/>
      <c r="D1677" s="6"/>
      <c r="E1677" s="6"/>
      <c r="F1677" s="6"/>
      <c r="G1677" s="6"/>
      <c r="H1677" s="6"/>
      <c r="I1677" s="6"/>
      <c r="J1677" s="6"/>
      <c r="K1677" s="8"/>
      <c r="L1677" s="8"/>
      <c r="M1677" s="6"/>
      <c r="N1677" s="9"/>
      <c r="O1677" s="10"/>
      <c r="P1677" s="22"/>
      <c r="Q1677" s="20"/>
      <c r="R1677" s="20"/>
      <c r="S1677" s="20" t="s">
        <v>3793</v>
      </c>
      <c r="T1677" s="21" t="str">
        <f t="shared" si="241"/>
        <v>ONGKOS KEMAS GB MAHADUPA</v>
      </c>
      <c r="U1677" s="17">
        <v>1</v>
      </c>
      <c r="V1677" s="62">
        <f t="shared" si="243"/>
        <v>108</v>
      </c>
      <c r="W1677" s="20"/>
      <c r="X1677" s="20"/>
      <c r="Y1677" s="20" t="str">
        <f t="shared" si="242"/>
        <v>PCS</v>
      </c>
    </row>
    <row r="1678" spans="1:26" hidden="1">
      <c r="A1678" s="4"/>
      <c r="B1678" s="4"/>
      <c r="C1678" s="5"/>
      <c r="D1678" s="6"/>
      <c r="E1678" s="6"/>
      <c r="F1678" s="6"/>
      <c r="G1678" s="6"/>
      <c r="H1678" s="6"/>
      <c r="I1678" s="6"/>
      <c r="J1678" s="6"/>
      <c r="K1678" s="8"/>
      <c r="L1678" s="8"/>
      <c r="M1678" s="6"/>
      <c r="N1678" s="9"/>
      <c r="O1678" s="10"/>
      <c r="P1678" s="22"/>
      <c r="Q1678" s="20"/>
      <c r="R1678" s="20"/>
      <c r="S1678" s="20" t="s">
        <v>3900</v>
      </c>
      <c r="T1678" s="21" t="str">
        <f t="shared" si="241"/>
        <v>ONGKOS TIMBANG GB MAHA DUPA</v>
      </c>
      <c r="U1678" s="17">
        <v>1</v>
      </c>
      <c r="V1678" s="62">
        <f t="shared" si="243"/>
        <v>108</v>
      </c>
      <c r="W1678" s="20"/>
      <c r="X1678" s="20"/>
      <c r="Y1678" s="20" t="str">
        <f t="shared" si="242"/>
        <v>PCS</v>
      </c>
    </row>
    <row r="1679" spans="1:26">
      <c r="A1679" s="4">
        <v>187</v>
      </c>
      <c r="B1679" s="20" t="s">
        <v>2165</v>
      </c>
      <c r="C1679" s="5" t="s">
        <v>161</v>
      </c>
      <c r="D1679" s="6">
        <v>130</v>
      </c>
      <c r="E1679" s="6">
        <f>D1679/36</f>
        <v>3.6111111111111112</v>
      </c>
      <c r="F1679" s="6">
        <v>155</v>
      </c>
      <c r="G1679" s="6">
        <v>1</v>
      </c>
      <c r="H1679" s="6">
        <v>218</v>
      </c>
      <c r="I1679" s="6">
        <v>1</v>
      </c>
      <c r="J1679" s="6" t="s">
        <v>510</v>
      </c>
      <c r="K1679" s="15">
        <f>L1679</f>
        <v>180</v>
      </c>
      <c r="L1679" s="15">
        <f>N1679*Z1679</f>
        <v>180</v>
      </c>
      <c r="M1679" s="6" t="s">
        <v>510</v>
      </c>
      <c r="N1679" s="9">
        <f>VLOOKUP(B1679,tb_januari,9,FALSE)</f>
        <v>5</v>
      </c>
      <c r="O1679" s="10" t="s">
        <v>506</v>
      </c>
      <c r="P1679" s="22" t="e">
        <f>0.77*K1815:K1925</f>
        <v>#VALUE!</v>
      </c>
      <c r="Q1679" s="20" t="s">
        <v>560</v>
      </c>
      <c r="R1679" s="20" t="s">
        <v>519</v>
      </c>
      <c r="S1679" s="20" t="s">
        <v>3586</v>
      </c>
      <c r="T1679" s="21" t="str">
        <f t="shared" si="241"/>
        <v>MAHADUPA 9 X 16</v>
      </c>
      <c r="U1679" s="17">
        <v>1</v>
      </c>
      <c r="V1679" s="62">
        <f>$K$1679*U1679</f>
        <v>180</v>
      </c>
      <c r="W1679" s="20" t="s">
        <v>524</v>
      </c>
      <c r="X1679" s="20"/>
      <c r="Y1679" s="20" t="str">
        <f t="shared" si="242"/>
        <v>PCS</v>
      </c>
      <c r="Z1679" s="20">
        <v>36</v>
      </c>
    </row>
    <row r="1680" spans="1:26" hidden="1">
      <c r="A1680" s="4"/>
      <c r="B1680" s="4"/>
      <c r="C1680" s="5"/>
      <c r="D1680" s="6"/>
      <c r="E1680" s="6"/>
      <c r="F1680" s="6"/>
      <c r="G1680" s="6"/>
      <c r="H1680" s="6"/>
      <c r="I1680" s="6"/>
      <c r="J1680" s="6"/>
      <c r="K1680" s="8"/>
      <c r="L1680" s="8"/>
      <c r="M1680" s="6"/>
      <c r="N1680" s="9"/>
      <c r="O1680" s="10"/>
      <c r="P1680" s="22"/>
      <c r="Q1680" s="20"/>
      <c r="R1680" s="20"/>
      <c r="S1680" s="20" t="s">
        <v>1330</v>
      </c>
      <c r="T1680" s="21" t="str">
        <f t="shared" si="241"/>
        <v>DUPA 28 ATP PEKAT 3.2 RKN</v>
      </c>
      <c r="U1680" s="17">
        <v>0.73</v>
      </c>
      <c r="V1680" s="62">
        <f t="shared" ref="V1680:V1691" si="244">$K$1679*U1680</f>
        <v>131.4</v>
      </c>
      <c r="W1680" s="20"/>
      <c r="X1680" s="20"/>
      <c r="Y1680" s="20" t="str">
        <f t="shared" si="242"/>
        <v>KG</v>
      </c>
    </row>
    <row r="1681" spans="1:26" hidden="1">
      <c r="A1681" s="4"/>
      <c r="B1681" s="4"/>
      <c r="C1681" s="5"/>
      <c r="D1681" s="6"/>
      <c r="E1681" s="6"/>
      <c r="F1681" s="6"/>
      <c r="G1681" s="6"/>
      <c r="H1681" s="6"/>
      <c r="I1681" s="6"/>
      <c r="J1681" s="6"/>
      <c r="K1681" s="8"/>
      <c r="L1681" s="8"/>
      <c r="M1681" s="6"/>
      <c r="N1681" s="9"/>
      <c r="O1681" s="10"/>
      <c r="P1681" s="22"/>
      <c r="Q1681" s="20"/>
      <c r="R1681" s="20"/>
      <c r="S1681" s="20" t="s">
        <v>611</v>
      </c>
      <c r="T1681" s="21" t="str">
        <f t="shared" si="241"/>
        <v xml:space="preserve">ONGKARA BULAT </v>
      </c>
      <c r="U1681" s="17">
        <v>1</v>
      </c>
      <c r="V1681" s="62">
        <f t="shared" si="244"/>
        <v>180</v>
      </c>
      <c r="W1681" s="20"/>
      <c r="X1681" s="20"/>
      <c r="Y1681" s="20" t="str">
        <f t="shared" si="242"/>
        <v>PCS</v>
      </c>
    </row>
    <row r="1682" spans="1:26" hidden="1">
      <c r="A1682" s="4"/>
      <c r="B1682" s="4"/>
      <c r="C1682" s="5"/>
      <c r="D1682" s="6"/>
      <c r="E1682" s="6"/>
      <c r="F1682" s="6"/>
      <c r="G1682" s="6"/>
      <c r="H1682" s="6"/>
      <c r="I1682" s="6"/>
      <c r="J1682" s="6"/>
      <c r="K1682" s="8"/>
      <c r="L1682" s="8"/>
      <c r="M1682" s="6"/>
      <c r="N1682" s="9"/>
      <c r="O1682" s="10"/>
      <c r="P1682" s="22"/>
      <c r="Q1682" s="20"/>
      <c r="R1682" s="20"/>
      <c r="S1682" s="20" t="s">
        <v>5039</v>
      </c>
      <c r="T1682" s="21" t="str">
        <f t="shared" si="241"/>
        <v>STIKER MANTRA tanggung</v>
      </c>
      <c r="U1682" s="17">
        <v>1</v>
      </c>
      <c r="V1682" s="62">
        <f t="shared" si="244"/>
        <v>180</v>
      </c>
      <c r="W1682" s="20"/>
      <c r="X1682" s="20"/>
      <c r="Y1682" s="20" t="str">
        <f t="shared" si="242"/>
        <v>PCS</v>
      </c>
    </row>
    <row r="1683" spans="1:26" hidden="1">
      <c r="A1683" s="4"/>
      <c r="B1683" s="4"/>
      <c r="C1683" s="5"/>
      <c r="D1683" s="6"/>
      <c r="E1683" s="6"/>
      <c r="F1683" s="6"/>
      <c r="G1683" s="6"/>
      <c r="H1683" s="6"/>
      <c r="I1683" s="6"/>
      <c r="J1683" s="6"/>
      <c r="K1683" s="8"/>
      <c r="L1683" s="8"/>
      <c r="M1683" s="6"/>
      <c r="N1683" s="9"/>
      <c r="O1683" s="10"/>
      <c r="P1683" s="22"/>
      <c r="Q1683" s="20"/>
      <c r="R1683" s="20"/>
      <c r="S1683" s="20" t="s">
        <v>988</v>
      </c>
      <c r="T1683" s="21" t="str">
        <f t="shared" si="241"/>
        <v xml:space="preserve">ATP </v>
      </c>
      <c r="U1683" s="17">
        <v>1</v>
      </c>
      <c r="V1683" s="62">
        <f t="shared" si="244"/>
        <v>180</v>
      </c>
      <c r="W1683" s="20"/>
      <c r="X1683" s="20"/>
      <c r="Y1683" s="20" t="str">
        <f t="shared" si="242"/>
        <v>PCS</v>
      </c>
    </row>
    <row r="1684" spans="1:26" hidden="1">
      <c r="A1684" s="4"/>
      <c r="B1684" s="4"/>
      <c r="C1684" s="5"/>
      <c r="D1684" s="6"/>
      <c r="E1684" s="6"/>
      <c r="F1684" s="6"/>
      <c r="G1684" s="6"/>
      <c r="H1684" s="6"/>
      <c r="I1684" s="6"/>
      <c r="J1684" s="6"/>
      <c r="K1684" s="8"/>
      <c r="L1684" s="8"/>
      <c r="M1684" s="6"/>
      <c r="N1684" s="9"/>
      <c r="O1684" s="10"/>
      <c r="P1684" s="22"/>
      <c r="Q1684" s="20"/>
      <c r="R1684" s="20"/>
      <c r="S1684" s="20" t="s">
        <v>3588</v>
      </c>
      <c r="T1684" s="21" t="str">
        <f t="shared" si="241"/>
        <v>MAHADUPA TULISAN</v>
      </c>
      <c r="U1684" s="17">
        <v>1</v>
      </c>
      <c r="V1684" s="62">
        <f t="shared" si="244"/>
        <v>180</v>
      </c>
      <c r="W1684" s="20"/>
      <c r="X1684" s="20"/>
      <c r="Y1684" s="20" t="str">
        <f t="shared" si="242"/>
        <v>PCS</v>
      </c>
    </row>
    <row r="1685" spans="1:26" hidden="1">
      <c r="A1685" s="4"/>
      <c r="B1685" s="4"/>
      <c r="C1685" s="5"/>
      <c r="D1685" s="6"/>
      <c r="E1685" s="6"/>
      <c r="F1685" s="6"/>
      <c r="G1685" s="6"/>
      <c r="H1685" s="6"/>
      <c r="I1685" s="6"/>
      <c r="J1685" s="6"/>
      <c r="K1685" s="8"/>
      <c r="L1685" s="8"/>
      <c r="M1685" s="6"/>
      <c r="N1685" s="9"/>
      <c r="O1685" s="10"/>
      <c r="P1685" s="22"/>
      <c r="Q1685" s="20"/>
      <c r="R1685" s="20"/>
      <c r="S1685" s="20" t="s">
        <v>613</v>
      </c>
      <c r="T1685" s="21" t="str">
        <f t="shared" si="241"/>
        <v>SABUK ONG KECIL 2,5 X 30</v>
      </c>
      <c r="U1685" s="17">
        <v>1</v>
      </c>
      <c r="V1685" s="62">
        <f t="shared" si="244"/>
        <v>180</v>
      </c>
      <c r="W1685" s="20"/>
      <c r="X1685" s="20"/>
      <c r="Y1685" s="20" t="str">
        <f t="shared" si="242"/>
        <v>PCS</v>
      </c>
    </row>
    <row r="1686" spans="1:26" hidden="1">
      <c r="A1686" s="4"/>
      <c r="B1686" s="4"/>
      <c r="C1686" s="5"/>
      <c r="D1686" s="6"/>
      <c r="E1686" s="6"/>
      <c r="F1686" s="6"/>
      <c r="G1686" s="6"/>
      <c r="H1686" s="6"/>
      <c r="I1686" s="6"/>
      <c r="J1686" s="6"/>
      <c r="K1686" s="8"/>
      <c r="L1686" s="8"/>
      <c r="M1686" s="6"/>
      <c r="N1686" s="9"/>
      <c r="O1686" s="10"/>
      <c r="P1686" s="22"/>
      <c r="Q1686" s="20"/>
      <c r="R1686" s="20"/>
      <c r="S1686" s="20" t="s">
        <v>4374</v>
      </c>
      <c r="T1686" s="21" t="str">
        <f t="shared" si="241"/>
        <v>PLASTIK 16 X 45</v>
      </c>
      <c r="U1686" s="17">
        <v>1</v>
      </c>
      <c r="V1686" s="62">
        <f t="shared" si="244"/>
        <v>180</v>
      </c>
      <c r="W1686" s="20"/>
      <c r="X1686" s="20"/>
      <c r="Y1686" s="20" t="str">
        <f t="shared" si="242"/>
        <v>PCS</v>
      </c>
    </row>
    <row r="1687" spans="1:26" hidden="1">
      <c r="A1687" s="4"/>
      <c r="B1687" s="4"/>
      <c r="C1687" s="5"/>
      <c r="D1687" s="6"/>
      <c r="E1687" s="6"/>
      <c r="F1687" s="6"/>
      <c r="G1687" s="6"/>
      <c r="H1687" s="6"/>
      <c r="I1687" s="6"/>
      <c r="J1687" s="6"/>
      <c r="K1687" s="8"/>
      <c r="L1687" s="8"/>
      <c r="M1687" s="6"/>
      <c r="N1687" s="9"/>
      <c r="O1687" s="10"/>
      <c r="P1687" s="22"/>
      <c r="Q1687" s="20"/>
      <c r="R1687" s="20"/>
      <c r="S1687" s="20" t="s">
        <v>3992</v>
      </c>
      <c r="T1687" s="21" t="str">
        <f t="shared" si="241"/>
        <v>OP FULL AROMA  MD CLASIC</v>
      </c>
      <c r="U1687" s="17">
        <v>6.6600000000000006E-2</v>
      </c>
      <c r="V1687" s="62">
        <f t="shared" si="244"/>
        <v>11.988000000000001</v>
      </c>
      <c r="W1687" s="20"/>
      <c r="X1687" s="20"/>
      <c r="Y1687" s="20" t="str">
        <f t="shared" si="242"/>
        <v>KG</v>
      </c>
    </row>
    <row r="1688" spans="1:26" hidden="1">
      <c r="A1688" s="4"/>
      <c r="B1688" s="4"/>
      <c r="C1688" s="5"/>
      <c r="D1688" s="6"/>
      <c r="E1688" s="6"/>
      <c r="F1688" s="6"/>
      <c r="G1688" s="6"/>
      <c r="H1688" s="6"/>
      <c r="I1688" s="6"/>
      <c r="J1688" s="6"/>
      <c r="K1688" s="8"/>
      <c r="L1688" s="8"/>
      <c r="M1688" s="6"/>
      <c r="N1688" s="9"/>
      <c r="O1688" s="10"/>
      <c r="P1688" s="22"/>
      <c r="Q1688" s="20"/>
      <c r="R1688" s="20"/>
      <c r="S1688" s="20" t="s">
        <v>5192</v>
      </c>
      <c r="T1688" s="21" t="str">
        <f t="shared" si="241"/>
        <v>oplosan solfen</v>
      </c>
      <c r="U1688" s="17">
        <v>0.25800000000000001</v>
      </c>
      <c r="V1688" s="62">
        <f t="shared" si="244"/>
        <v>46.44</v>
      </c>
      <c r="W1688" s="20"/>
      <c r="X1688" s="20"/>
      <c r="Y1688" s="20" t="str">
        <f t="shared" si="242"/>
        <v>KG</v>
      </c>
    </row>
    <row r="1689" spans="1:26" hidden="1">
      <c r="A1689" s="4"/>
      <c r="B1689" s="4"/>
      <c r="C1689" s="5"/>
      <c r="D1689" s="6"/>
      <c r="E1689" s="6"/>
      <c r="F1689" s="6"/>
      <c r="G1689" s="6"/>
      <c r="H1689" s="6"/>
      <c r="I1689" s="6"/>
      <c r="J1689" s="6"/>
      <c r="K1689" s="8"/>
      <c r="L1689" s="8"/>
      <c r="M1689" s="6"/>
      <c r="N1689" s="9"/>
      <c r="O1689" s="10"/>
      <c r="P1689" s="22"/>
      <c r="Q1689" s="20"/>
      <c r="R1689" s="20"/>
      <c r="S1689" s="20" t="s">
        <v>3705</v>
      </c>
      <c r="T1689" s="21" t="str">
        <f t="shared" si="241"/>
        <v>ONGKOS CELUP GB MAHA DUPA</v>
      </c>
      <c r="U1689" s="17">
        <v>1</v>
      </c>
      <c r="V1689" s="62">
        <f t="shared" si="244"/>
        <v>180</v>
      </c>
      <c r="W1689" s="20"/>
      <c r="X1689" s="20"/>
      <c r="Y1689" s="20" t="str">
        <f t="shared" si="242"/>
        <v>PCS</v>
      </c>
    </row>
    <row r="1690" spans="1:26" hidden="1">
      <c r="A1690" s="4"/>
      <c r="B1690" s="4"/>
      <c r="C1690" s="5"/>
      <c r="D1690" s="6"/>
      <c r="E1690" s="6"/>
      <c r="F1690" s="6"/>
      <c r="G1690" s="6"/>
      <c r="H1690" s="6"/>
      <c r="I1690" s="6"/>
      <c r="J1690" s="6"/>
      <c r="K1690" s="8"/>
      <c r="L1690" s="8"/>
      <c r="M1690" s="6"/>
      <c r="N1690" s="9"/>
      <c r="O1690" s="10"/>
      <c r="P1690" s="22"/>
      <c r="Q1690" s="20"/>
      <c r="R1690" s="20"/>
      <c r="S1690" s="20" t="s">
        <v>3793</v>
      </c>
      <c r="T1690" s="21" t="str">
        <f t="shared" si="241"/>
        <v>ONGKOS KEMAS GB MAHADUPA</v>
      </c>
      <c r="U1690" s="17">
        <v>1</v>
      </c>
      <c r="V1690" s="62">
        <f t="shared" si="244"/>
        <v>180</v>
      </c>
      <c r="W1690" s="20"/>
      <c r="X1690" s="20"/>
      <c r="Y1690" s="20" t="str">
        <f t="shared" si="242"/>
        <v>PCS</v>
      </c>
    </row>
    <row r="1691" spans="1:26" hidden="1">
      <c r="A1691" s="4"/>
      <c r="B1691" s="4"/>
      <c r="C1691" s="5"/>
      <c r="D1691" s="6"/>
      <c r="E1691" s="6"/>
      <c r="F1691" s="6"/>
      <c r="G1691" s="6"/>
      <c r="H1691" s="6"/>
      <c r="I1691" s="6"/>
      <c r="J1691" s="6"/>
      <c r="K1691" s="8"/>
      <c r="L1691" s="8"/>
      <c r="M1691" s="6"/>
      <c r="N1691" s="9"/>
      <c r="O1691" s="10"/>
      <c r="P1691" s="22"/>
      <c r="Q1691" s="20"/>
      <c r="R1691" s="20"/>
      <c r="S1691" s="20" t="s">
        <v>3900</v>
      </c>
      <c r="T1691" s="21" t="str">
        <f t="shared" si="241"/>
        <v>ONGKOS TIMBANG GB MAHA DUPA</v>
      </c>
      <c r="U1691" s="17">
        <v>1</v>
      </c>
      <c r="V1691" s="62">
        <f t="shared" si="244"/>
        <v>180</v>
      </c>
      <c r="W1691" s="20"/>
      <c r="X1691" s="20"/>
      <c r="Y1691" s="20" t="str">
        <f t="shared" si="242"/>
        <v>PCS</v>
      </c>
    </row>
    <row r="1692" spans="1:26">
      <c r="A1692" s="4">
        <v>188</v>
      </c>
      <c r="B1692" s="20" t="s">
        <v>2168</v>
      </c>
      <c r="C1692" s="5" t="s">
        <v>162</v>
      </c>
      <c r="D1692" s="6">
        <v>105</v>
      </c>
      <c r="E1692" s="6">
        <f>D1692/36</f>
        <v>2.9166666666666665</v>
      </c>
      <c r="F1692" s="6">
        <v>68</v>
      </c>
      <c r="G1692" s="6">
        <v>1</v>
      </c>
      <c r="H1692" s="6">
        <v>71</v>
      </c>
      <c r="I1692" s="6">
        <v>1</v>
      </c>
      <c r="J1692" s="6" t="s">
        <v>510</v>
      </c>
      <c r="K1692" s="15">
        <f>L1692</f>
        <v>108</v>
      </c>
      <c r="L1692" s="15">
        <f>N1692*Z1692</f>
        <v>108</v>
      </c>
      <c r="M1692" s="6" t="s">
        <v>510</v>
      </c>
      <c r="N1692" s="9">
        <f>VLOOKUP(B1692,tb_januari,9,FALSE)</f>
        <v>3</v>
      </c>
      <c r="O1692" s="10" t="s">
        <v>506</v>
      </c>
      <c r="P1692" s="22" t="e">
        <f>0.77*K1825:K1935</f>
        <v>#VALUE!</v>
      </c>
      <c r="Q1692" s="20" t="s">
        <v>560</v>
      </c>
      <c r="R1692" s="20" t="s">
        <v>519</v>
      </c>
      <c r="S1692" s="20" t="s">
        <v>1447</v>
      </c>
      <c r="T1692" s="21" t="str">
        <f t="shared" si="241"/>
        <v>DUPA 32 ATP PEKAT 3.2 RKN</v>
      </c>
      <c r="U1692" s="17">
        <v>0.74</v>
      </c>
      <c r="V1692" s="62">
        <f>$K$1692*U1692</f>
        <v>79.92</v>
      </c>
      <c r="W1692" s="20" t="s">
        <v>561</v>
      </c>
      <c r="X1692" s="20"/>
      <c r="Y1692" s="20" t="str">
        <f t="shared" si="242"/>
        <v>KG</v>
      </c>
      <c r="Z1692" s="20">
        <v>36</v>
      </c>
    </row>
    <row r="1693" spans="1:26" hidden="1">
      <c r="A1693" s="4"/>
      <c r="B1693" s="4"/>
      <c r="C1693" s="5"/>
      <c r="D1693" s="6"/>
      <c r="E1693" s="6"/>
      <c r="F1693" s="6"/>
      <c r="G1693" s="6"/>
      <c r="H1693" s="6"/>
      <c r="I1693" s="6"/>
      <c r="J1693" s="6"/>
      <c r="K1693" s="8"/>
      <c r="L1693" s="8"/>
      <c r="M1693" s="6"/>
      <c r="N1693" s="9"/>
      <c r="O1693" s="10"/>
      <c r="P1693" s="22"/>
      <c r="Q1693" s="20"/>
      <c r="R1693" s="20"/>
      <c r="S1693" s="20" t="s">
        <v>3584</v>
      </c>
      <c r="T1693" s="21" t="str">
        <f t="shared" si="241"/>
        <v>MAHADUPA 8 X 21</v>
      </c>
      <c r="U1693" s="17">
        <v>1</v>
      </c>
      <c r="V1693" s="62">
        <f t="shared" ref="V1693:V1705" si="245">$K$1692*U1693</f>
        <v>108</v>
      </c>
      <c r="W1693" s="20"/>
      <c r="X1693" s="20"/>
      <c r="Y1693" s="20" t="str">
        <f t="shared" si="242"/>
        <v>PCS</v>
      </c>
    </row>
    <row r="1694" spans="1:26" hidden="1">
      <c r="A1694" s="4"/>
      <c r="B1694" s="4"/>
      <c r="C1694" s="5"/>
      <c r="D1694" s="6"/>
      <c r="E1694" s="6"/>
      <c r="F1694" s="6"/>
      <c r="G1694" s="6"/>
      <c r="H1694" s="6"/>
      <c r="I1694" s="6"/>
      <c r="J1694" s="6"/>
      <c r="K1694" s="8"/>
      <c r="L1694" s="8"/>
      <c r="M1694" s="6"/>
      <c r="N1694" s="9"/>
      <c r="O1694" s="10"/>
      <c r="P1694" s="22"/>
      <c r="Q1694" s="20"/>
      <c r="R1694" s="20"/>
      <c r="S1694" s="20" t="s">
        <v>611</v>
      </c>
      <c r="T1694" s="21" t="str">
        <f t="shared" si="241"/>
        <v xml:space="preserve">ONGKARA BULAT </v>
      </c>
      <c r="U1694" s="17">
        <v>1</v>
      </c>
      <c r="V1694" s="62">
        <f t="shared" si="245"/>
        <v>108</v>
      </c>
      <c r="W1694" s="20"/>
      <c r="X1694" s="20"/>
      <c r="Y1694" s="20" t="str">
        <f t="shared" si="242"/>
        <v>PCS</v>
      </c>
    </row>
    <row r="1695" spans="1:26" hidden="1">
      <c r="A1695" s="4"/>
      <c r="B1695" s="4"/>
      <c r="C1695" s="5"/>
      <c r="D1695" s="6"/>
      <c r="E1695" s="6"/>
      <c r="F1695" s="6"/>
      <c r="G1695" s="6"/>
      <c r="H1695" s="6"/>
      <c r="I1695" s="6"/>
      <c r="J1695" s="6"/>
      <c r="K1695" s="8"/>
      <c r="L1695" s="8"/>
      <c r="M1695" s="6"/>
      <c r="N1695" s="9"/>
      <c r="O1695" s="10"/>
      <c r="P1695" s="22"/>
      <c r="Q1695" s="20"/>
      <c r="R1695" s="20"/>
      <c r="S1695" s="20" t="s">
        <v>5035</v>
      </c>
      <c r="T1695" s="21" t="str">
        <f t="shared" si="241"/>
        <v>STIKER MANTRA Panjang</v>
      </c>
      <c r="U1695" s="17">
        <v>1</v>
      </c>
      <c r="V1695" s="62">
        <f t="shared" si="245"/>
        <v>108</v>
      </c>
      <c r="W1695" s="20"/>
      <c r="X1695" s="20"/>
      <c r="Y1695" s="20" t="str">
        <f t="shared" si="242"/>
        <v>PCS</v>
      </c>
    </row>
    <row r="1696" spans="1:26" hidden="1">
      <c r="A1696" s="4"/>
      <c r="B1696" s="4"/>
      <c r="C1696" s="5"/>
      <c r="D1696" s="6"/>
      <c r="E1696" s="6"/>
      <c r="F1696" s="6"/>
      <c r="G1696" s="6"/>
      <c r="H1696" s="6"/>
      <c r="I1696" s="6"/>
      <c r="J1696" s="6"/>
      <c r="K1696" s="8"/>
      <c r="L1696" s="8"/>
      <c r="M1696" s="6"/>
      <c r="N1696" s="9"/>
      <c r="O1696" s="10"/>
      <c r="P1696" s="22"/>
      <c r="Q1696" s="20"/>
      <c r="R1696" s="20"/>
      <c r="S1696" s="20" t="s">
        <v>988</v>
      </c>
      <c r="T1696" s="21" t="str">
        <f t="shared" si="241"/>
        <v xml:space="preserve">ATP </v>
      </c>
      <c r="U1696" s="17">
        <v>1</v>
      </c>
      <c r="V1696" s="62">
        <f t="shared" si="245"/>
        <v>108</v>
      </c>
      <c r="W1696" s="20"/>
      <c r="X1696" s="20"/>
      <c r="Y1696" s="20" t="str">
        <f t="shared" si="242"/>
        <v>PCS</v>
      </c>
    </row>
    <row r="1697" spans="1:26" hidden="1">
      <c r="A1697" s="4"/>
      <c r="B1697" s="4"/>
      <c r="C1697" s="5"/>
      <c r="D1697" s="6"/>
      <c r="E1697" s="6"/>
      <c r="F1697" s="6"/>
      <c r="G1697" s="6"/>
      <c r="H1697" s="6"/>
      <c r="I1697" s="6"/>
      <c r="J1697" s="6"/>
      <c r="K1697" s="8"/>
      <c r="L1697" s="8"/>
      <c r="M1697" s="6"/>
      <c r="N1697" s="9"/>
      <c r="O1697" s="10"/>
      <c r="P1697" s="22"/>
      <c r="Q1697" s="20"/>
      <c r="R1697" s="20"/>
      <c r="S1697" s="20" t="s">
        <v>3588</v>
      </c>
      <c r="T1697" s="21" t="str">
        <f t="shared" si="241"/>
        <v>MAHADUPA TULISAN</v>
      </c>
      <c r="U1697" s="17">
        <v>1</v>
      </c>
      <c r="V1697" s="62">
        <f t="shared" si="245"/>
        <v>108</v>
      </c>
      <c r="W1697" s="20"/>
      <c r="X1697" s="20"/>
      <c r="Y1697" s="20" t="str">
        <f t="shared" si="242"/>
        <v>PCS</v>
      </c>
    </row>
    <row r="1698" spans="1:26" hidden="1">
      <c r="A1698" s="4"/>
      <c r="B1698" s="4"/>
      <c r="C1698" s="5"/>
      <c r="D1698" s="6"/>
      <c r="E1698" s="6"/>
      <c r="F1698" s="6"/>
      <c r="G1698" s="6"/>
      <c r="H1698" s="6"/>
      <c r="I1698" s="6"/>
      <c r="J1698" s="6"/>
      <c r="K1698" s="8"/>
      <c r="L1698" s="8"/>
      <c r="M1698" s="6"/>
      <c r="N1698" s="9"/>
      <c r="O1698" s="10"/>
      <c r="P1698" s="22"/>
      <c r="Q1698" s="20"/>
      <c r="R1698" s="20"/>
      <c r="S1698" s="20" t="s">
        <v>613</v>
      </c>
      <c r="T1698" s="21" t="str">
        <f t="shared" ref="T1698:T1761" si="246">VLOOKUP(S1698,db_barang,2,FALSE)</f>
        <v>SABUK ONG KECIL 2,5 X 30</v>
      </c>
      <c r="U1698" s="17">
        <v>1</v>
      </c>
      <c r="V1698" s="62">
        <f t="shared" si="245"/>
        <v>108</v>
      </c>
      <c r="W1698" s="20"/>
      <c r="X1698" s="20"/>
      <c r="Y1698" s="20" t="str">
        <f t="shared" ref="Y1698:Y1761" si="247">VLOOKUP(S1698,db_barang,3,FALSE)</f>
        <v>PCS</v>
      </c>
    </row>
    <row r="1699" spans="1:26" hidden="1">
      <c r="A1699" s="4"/>
      <c r="B1699" s="4"/>
      <c r="C1699" s="5"/>
      <c r="D1699" s="6"/>
      <c r="E1699" s="6"/>
      <c r="F1699" s="6"/>
      <c r="G1699" s="6"/>
      <c r="H1699" s="6"/>
      <c r="I1699" s="6"/>
      <c r="J1699" s="6"/>
      <c r="K1699" s="8"/>
      <c r="L1699" s="8"/>
      <c r="M1699" s="6"/>
      <c r="N1699" s="9"/>
      <c r="O1699" s="10"/>
      <c r="P1699" s="22"/>
      <c r="Q1699" s="20"/>
      <c r="R1699" s="20"/>
      <c r="S1699" s="20" t="s">
        <v>4374</v>
      </c>
      <c r="T1699" s="21" t="str">
        <f t="shared" si="246"/>
        <v>PLASTIK 16 X 45</v>
      </c>
      <c r="U1699" s="17">
        <v>1</v>
      </c>
      <c r="V1699" s="62">
        <f t="shared" si="245"/>
        <v>108</v>
      </c>
      <c r="W1699" s="20"/>
      <c r="X1699" s="20"/>
      <c r="Y1699" s="20" t="str">
        <f t="shared" si="247"/>
        <v>PCS</v>
      </c>
    </row>
    <row r="1700" spans="1:26" hidden="1">
      <c r="A1700" s="4"/>
      <c r="B1700" s="4"/>
      <c r="C1700" s="5"/>
      <c r="D1700" s="6"/>
      <c r="E1700" s="6"/>
      <c r="F1700" s="6"/>
      <c r="G1700" s="6"/>
      <c r="H1700" s="6"/>
      <c r="I1700" s="6"/>
      <c r="J1700" s="6"/>
      <c r="K1700" s="8"/>
      <c r="L1700" s="8"/>
      <c r="M1700" s="6"/>
      <c r="N1700" s="9"/>
      <c r="O1700" s="10"/>
      <c r="P1700" s="22"/>
      <c r="Q1700" s="20"/>
      <c r="R1700" s="20"/>
      <c r="S1700" s="20" t="s">
        <v>3992</v>
      </c>
      <c r="T1700" s="21" t="str">
        <f t="shared" si="246"/>
        <v>OP FULL AROMA  MD CLASIC</v>
      </c>
      <c r="U1700" s="17">
        <v>8.1000000000000003E-2</v>
      </c>
      <c r="V1700" s="62">
        <f t="shared" si="245"/>
        <v>8.7480000000000011</v>
      </c>
      <c r="W1700" s="20"/>
      <c r="X1700" s="20"/>
      <c r="Y1700" s="20" t="str">
        <f t="shared" si="247"/>
        <v>KG</v>
      </c>
    </row>
    <row r="1701" spans="1:26" hidden="1">
      <c r="A1701" s="4"/>
      <c r="B1701" s="4"/>
      <c r="C1701" s="5"/>
      <c r="D1701" s="6"/>
      <c r="E1701" s="6"/>
      <c r="F1701" s="6"/>
      <c r="G1701" s="6"/>
      <c r="H1701" s="6"/>
      <c r="I1701" s="6"/>
      <c r="J1701" s="6"/>
      <c r="K1701" s="8"/>
      <c r="L1701" s="8"/>
      <c r="M1701" s="6"/>
      <c r="N1701" s="9"/>
      <c r="O1701" s="10"/>
      <c r="P1701" s="22"/>
      <c r="Q1701" s="20"/>
      <c r="R1701" s="20"/>
      <c r="S1701" s="20" t="s">
        <v>5192</v>
      </c>
      <c r="T1701" s="21" t="str">
        <f t="shared" si="246"/>
        <v>oplosan solfen</v>
      </c>
      <c r="U1701" s="17">
        <v>0.26750000000000002</v>
      </c>
      <c r="V1701" s="62">
        <f t="shared" si="245"/>
        <v>28.89</v>
      </c>
      <c r="W1701" s="20"/>
      <c r="X1701" s="20"/>
      <c r="Y1701" s="20" t="str">
        <f t="shared" si="247"/>
        <v>KG</v>
      </c>
    </row>
    <row r="1702" spans="1:26" hidden="1">
      <c r="A1702" s="4"/>
      <c r="B1702" s="4"/>
      <c r="C1702" s="5"/>
      <c r="D1702" s="6"/>
      <c r="E1702" s="6"/>
      <c r="F1702" s="6"/>
      <c r="G1702" s="6"/>
      <c r="H1702" s="6"/>
      <c r="I1702" s="6"/>
      <c r="J1702" s="6"/>
      <c r="K1702" s="8"/>
      <c r="L1702" s="8"/>
      <c r="M1702" s="6"/>
      <c r="N1702" s="9"/>
      <c r="O1702" s="10"/>
      <c r="P1702" s="22"/>
      <c r="Q1702" s="20"/>
      <c r="R1702" s="20"/>
      <c r="S1702" s="20" t="s">
        <v>3705</v>
      </c>
      <c r="T1702" s="21" t="str">
        <f t="shared" si="246"/>
        <v>ONGKOS CELUP GB MAHA DUPA</v>
      </c>
      <c r="U1702" s="17">
        <v>1</v>
      </c>
      <c r="V1702" s="62">
        <f t="shared" si="245"/>
        <v>108</v>
      </c>
      <c r="W1702" s="20"/>
      <c r="X1702" s="20"/>
      <c r="Y1702" s="20" t="str">
        <f t="shared" si="247"/>
        <v>PCS</v>
      </c>
    </row>
    <row r="1703" spans="1:26" hidden="1">
      <c r="A1703" s="4"/>
      <c r="B1703" s="4"/>
      <c r="C1703" s="5"/>
      <c r="D1703" s="6"/>
      <c r="E1703" s="6"/>
      <c r="F1703" s="6"/>
      <c r="G1703" s="6"/>
      <c r="H1703" s="6"/>
      <c r="I1703" s="6"/>
      <c r="J1703" s="6"/>
      <c r="K1703" s="8"/>
      <c r="L1703" s="8"/>
      <c r="M1703" s="6"/>
      <c r="N1703" s="9"/>
      <c r="O1703" s="10"/>
      <c r="P1703" s="22"/>
      <c r="Q1703" s="20"/>
      <c r="R1703" s="20"/>
      <c r="S1703" s="20" t="s">
        <v>3793</v>
      </c>
      <c r="T1703" s="21" t="str">
        <f t="shared" si="246"/>
        <v>ONGKOS KEMAS GB MAHADUPA</v>
      </c>
      <c r="U1703" s="17">
        <v>1</v>
      </c>
      <c r="V1703" s="62">
        <f t="shared" si="245"/>
        <v>108</v>
      </c>
      <c r="W1703" s="20"/>
      <c r="X1703" s="20"/>
      <c r="Y1703" s="20" t="str">
        <f t="shared" si="247"/>
        <v>PCS</v>
      </c>
    </row>
    <row r="1704" spans="1:26" hidden="1">
      <c r="A1704" s="4"/>
      <c r="B1704" s="4"/>
      <c r="C1704" s="5"/>
      <c r="D1704" s="6"/>
      <c r="E1704" s="6"/>
      <c r="F1704" s="6"/>
      <c r="G1704" s="6"/>
      <c r="H1704" s="6"/>
      <c r="I1704" s="6"/>
      <c r="J1704" s="6"/>
      <c r="K1704" s="8"/>
      <c r="L1704" s="8"/>
      <c r="M1704" s="6"/>
      <c r="N1704" s="9"/>
      <c r="O1704" s="10"/>
      <c r="P1704" s="22"/>
      <c r="Q1704" s="20"/>
      <c r="R1704" s="20"/>
      <c r="S1704" s="20" t="s">
        <v>3900</v>
      </c>
      <c r="T1704" s="21" t="str">
        <f t="shared" si="246"/>
        <v>ONGKOS TIMBANG GB MAHA DUPA</v>
      </c>
      <c r="U1704" s="17">
        <v>1</v>
      </c>
      <c r="V1704" s="62">
        <f t="shared" si="245"/>
        <v>108</v>
      </c>
      <c r="W1704" s="20"/>
      <c r="X1704" s="20"/>
      <c r="Y1704" s="20" t="str">
        <f t="shared" si="247"/>
        <v>PCS</v>
      </c>
    </row>
    <row r="1705" spans="1:26" hidden="1">
      <c r="A1705" s="4"/>
      <c r="B1705" s="4"/>
      <c r="C1705" s="5"/>
      <c r="D1705" s="6"/>
      <c r="E1705" s="6"/>
      <c r="F1705" s="6"/>
      <c r="G1705" s="6"/>
      <c r="H1705" s="6"/>
      <c r="I1705" s="6"/>
      <c r="J1705" s="6"/>
      <c r="K1705" s="8"/>
      <c r="L1705" s="8"/>
      <c r="M1705" s="6"/>
      <c r="N1705" s="9"/>
      <c r="O1705" s="10"/>
      <c r="P1705" s="22"/>
      <c r="Q1705" s="20"/>
      <c r="R1705" s="20"/>
      <c r="S1705" s="20" t="s">
        <v>4981</v>
      </c>
      <c r="T1705" s="21" t="str">
        <f t="shared" si="246"/>
        <v xml:space="preserve">STIKER 1 JAM </v>
      </c>
      <c r="U1705" s="17">
        <v>1</v>
      </c>
      <c r="V1705" s="62">
        <f t="shared" si="245"/>
        <v>108</v>
      </c>
      <c r="W1705" s="20"/>
      <c r="X1705" s="20"/>
      <c r="Y1705" s="20" t="str">
        <f t="shared" si="247"/>
        <v>PCS</v>
      </c>
    </row>
    <row r="1706" spans="1:26">
      <c r="A1706" s="4">
        <v>189</v>
      </c>
      <c r="B1706" s="20" t="s">
        <v>2164</v>
      </c>
      <c r="C1706" s="5" t="s">
        <v>163</v>
      </c>
      <c r="D1706" s="6">
        <v>68</v>
      </c>
      <c r="E1706" s="6">
        <f>D1706/36</f>
        <v>1.8888888888888888</v>
      </c>
      <c r="F1706" s="6">
        <v>27</v>
      </c>
      <c r="G1706" s="6">
        <v>1</v>
      </c>
      <c r="H1706" s="6"/>
      <c r="I1706" s="6"/>
      <c r="J1706" s="6" t="s">
        <v>510</v>
      </c>
      <c r="K1706" s="15">
        <f>L1706</f>
        <v>180</v>
      </c>
      <c r="L1706" s="15">
        <f>N1706*Z1706</f>
        <v>180</v>
      </c>
      <c r="M1706" s="6" t="s">
        <v>510</v>
      </c>
      <c r="N1706" s="9">
        <f>VLOOKUP(B1706,tb_januari,9,FALSE)</f>
        <v>5</v>
      </c>
      <c r="O1706" s="10" t="s">
        <v>506</v>
      </c>
      <c r="P1706" s="22" t="e">
        <f>0.77*K1835:K1945</f>
        <v>#VALUE!</v>
      </c>
      <c r="Q1706" s="20" t="s">
        <v>560</v>
      </c>
      <c r="R1706" s="20" t="s">
        <v>519</v>
      </c>
      <c r="S1706" s="20" t="s">
        <v>1364</v>
      </c>
      <c r="T1706" s="21" t="str">
        <f t="shared" si="246"/>
        <v>DUPA 28 GAHARU 3.5</v>
      </c>
      <c r="U1706" s="17">
        <v>0.8</v>
      </c>
      <c r="V1706" s="62">
        <f>$K$1706*U1706</f>
        <v>144</v>
      </c>
      <c r="W1706" s="20" t="s">
        <v>527</v>
      </c>
      <c r="X1706" s="20"/>
      <c r="Y1706" s="20" t="str">
        <f t="shared" si="247"/>
        <v>KG</v>
      </c>
      <c r="Z1706" s="20">
        <v>36</v>
      </c>
    </row>
    <row r="1707" spans="1:26" hidden="1">
      <c r="A1707" s="4"/>
      <c r="B1707" s="4"/>
      <c r="C1707" s="5"/>
      <c r="D1707" s="6"/>
      <c r="E1707" s="6"/>
      <c r="F1707" s="6"/>
      <c r="G1707" s="6"/>
      <c r="H1707" s="6"/>
      <c r="I1707" s="6"/>
      <c r="J1707" s="6"/>
      <c r="K1707" s="8"/>
      <c r="L1707" s="8"/>
      <c r="M1707" s="6"/>
      <c r="N1707" s="9"/>
      <c r="O1707" s="10"/>
      <c r="P1707" s="22"/>
      <c r="Q1707" s="20"/>
      <c r="R1707" s="20"/>
      <c r="S1707" s="20" t="s">
        <v>614</v>
      </c>
      <c r="T1707" s="21" t="str">
        <f t="shared" si="246"/>
        <v>PLASTIK 16 X 35</v>
      </c>
      <c r="U1707" s="17">
        <v>1</v>
      </c>
      <c r="V1707" s="62">
        <f t="shared" ref="V1707:V1714" si="248">$K$1706*U1707</f>
        <v>180</v>
      </c>
      <c r="W1707" s="20"/>
      <c r="X1707" s="20"/>
      <c r="Y1707" s="20" t="str">
        <f t="shared" si="247"/>
        <v>PCS</v>
      </c>
    </row>
    <row r="1708" spans="1:26" hidden="1">
      <c r="A1708" s="4"/>
      <c r="B1708" s="4"/>
      <c r="C1708" s="5"/>
      <c r="D1708" s="6"/>
      <c r="E1708" s="6"/>
      <c r="F1708" s="6"/>
      <c r="G1708" s="6"/>
      <c r="H1708" s="6"/>
      <c r="I1708" s="6"/>
      <c r="J1708" s="6"/>
      <c r="K1708" s="8"/>
      <c r="L1708" s="8"/>
      <c r="M1708" s="6"/>
      <c r="N1708" s="9"/>
      <c r="O1708" s="10"/>
      <c r="P1708" s="22"/>
      <c r="Q1708" s="20"/>
      <c r="R1708" s="20"/>
      <c r="S1708" s="20" t="s">
        <v>1943</v>
      </c>
      <c r="T1708" s="21" t="str">
        <f t="shared" si="246"/>
        <v>GAHARU 8 X 16</v>
      </c>
      <c r="U1708" s="17">
        <v>1</v>
      </c>
      <c r="V1708" s="62">
        <f t="shared" si="248"/>
        <v>180</v>
      </c>
      <c r="W1708" s="20"/>
      <c r="X1708" s="20"/>
      <c r="Y1708" s="20" t="str">
        <f t="shared" si="247"/>
        <v>PCS</v>
      </c>
    </row>
    <row r="1709" spans="1:26" hidden="1">
      <c r="A1709" s="4"/>
      <c r="B1709" s="4"/>
      <c r="C1709" s="5"/>
      <c r="D1709" s="6"/>
      <c r="E1709" s="6"/>
      <c r="F1709" s="6"/>
      <c r="G1709" s="6"/>
      <c r="H1709" s="6"/>
      <c r="I1709" s="6"/>
      <c r="J1709" s="6"/>
      <c r="K1709" s="8"/>
      <c r="L1709" s="8"/>
      <c r="M1709" s="6"/>
      <c r="N1709" s="9"/>
      <c r="O1709" s="10"/>
      <c r="P1709" s="22"/>
      <c r="Q1709" s="20"/>
      <c r="R1709" s="20"/>
      <c r="S1709" s="20" t="s">
        <v>611</v>
      </c>
      <c r="T1709" s="21" t="str">
        <f t="shared" si="246"/>
        <v xml:space="preserve">ONGKARA BULAT </v>
      </c>
      <c r="U1709" s="17">
        <v>1</v>
      </c>
      <c r="V1709" s="62">
        <f t="shared" si="248"/>
        <v>180</v>
      </c>
      <c r="W1709" s="20"/>
      <c r="X1709" s="20"/>
      <c r="Y1709" s="20" t="str">
        <f t="shared" si="247"/>
        <v>PCS</v>
      </c>
    </row>
    <row r="1710" spans="1:26" hidden="1">
      <c r="A1710" s="4"/>
      <c r="B1710" s="4"/>
      <c r="C1710" s="5"/>
      <c r="D1710" s="6"/>
      <c r="E1710" s="6"/>
      <c r="F1710" s="6"/>
      <c r="G1710" s="6"/>
      <c r="H1710" s="6"/>
      <c r="I1710" s="6"/>
      <c r="J1710" s="6"/>
      <c r="K1710" s="8"/>
      <c r="L1710" s="8"/>
      <c r="M1710" s="6"/>
      <c r="N1710" s="9"/>
      <c r="O1710" s="10"/>
      <c r="P1710" s="22"/>
      <c r="Q1710" s="20"/>
      <c r="R1710" s="20"/>
      <c r="S1710" s="20" t="s">
        <v>613</v>
      </c>
      <c r="T1710" s="21" t="str">
        <f t="shared" si="246"/>
        <v>SABUK ONG KECIL 2,5 X 30</v>
      </c>
      <c r="U1710" s="17">
        <v>1</v>
      </c>
      <c r="V1710" s="62">
        <f t="shared" si="248"/>
        <v>180</v>
      </c>
      <c r="W1710" s="20"/>
      <c r="X1710" s="20"/>
      <c r="Y1710" s="20" t="str">
        <f t="shared" si="247"/>
        <v>PCS</v>
      </c>
    </row>
    <row r="1711" spans="1:26" hidden="1">
      <c r="A1711" s="4"/>
      <c r="B1711" s="4"/>
      <c r="C1711" s="5"/>
      <c r="D1711" s="6"/>
      <c r="E1711" s="6"/>
      <c r="F1711" s="6"/>
      <c r="G1711" s="6"/>
      <c r="H1711" s="6"/>
      <c r="I1711" s="6"/>
      <c r="J1711" s="6"/>
      <c r="K1711" s="8"/>
      <c r="L1711" s="8"/>
      <c r="M1711" s="6"/>
      <c r="N1711" s="9"/>
      <c r="O1711" s="10"/>
      <c r="P1711" s="22"/>
      <c r="Q1711" s="20"/>
      <c r="R1711" s="20"/>
      <c r="S1711" s="20" t="s">
        <v>988</v>
      </c>
      <c r="T1711" s="21" t="str">
        <f t="shared" si="246"/>
        <v xml:space="preserve">ATP </v>
      </c>
      <c r="U1711" s="17">
        <v>1</v>
      </c>
      <c r="V1711" s="62">
        <f t="shared" si="248"/>
        <v>180</v>
      </c>
      <c r="W1711" s="20"/>
      <c r="X1711" s="20"/>
      <c r="Y1711" s="20" t="str">
        <f t="shared" si="247"/>
        <v>PCS</v>
      </c>
    </row>
    <row r="1712" spans="1:26" hidden="1">
      <c r="A1712" s="4"/>
      <c r="B1712" s="4"/>
      <c r="C1712" s="5"/>
      <c r="D1712" s="6"/>
      <c r="E1712" s="6"/>
      <c r="F1712" s="6"/>
      <c r="G1712" s="6"/>
      <c r="H1712" s="6"/>
      <c r="I1712" s="6"/>
      <c r="J1712" s="6"/>
      <c r="K1712" s="8"/>
      <c r="L1712" s="8"/>
      <c r="M1712" s="6"/>
      <c r="N1712" s="9"/>
      <c r="O1712" s="10"/>
      <c r="P1712" s="22"/>
      <c r="Q1712" s="20"/>
      <c r="R1712" s="20"/>
      <c r="S1712" s="20" t="s">
        <v>3902</v>
      </c>
      <c r="T1712" s="21" t="str">
        <f t="shared" si="246"/>
        <v>ONGKOS TIMBANG GB PREMIUM</v>
      </c>
      <c r="U1712" s="17">
        <v>1</v>
      </c>
      <c r="V1712" s="62">
        <f t="shared" si="248"/>
        <v>180</v>
      </c>
      <c r="W1712" s="20"/>
      <c r="X1712" s="20"/>
      <c r="Y1712" s="20" t="str">
        <f t="shared" si="247"/>
        <v>PCS</v>
      </c>
    </row>
    <row r="1713" spans="1:26" hidden="1">
      <c r="A1713" s="4"/>
      <c r="B1713" s="4"/>
      <c r="C1713" s="5"/>
      <c r="D1713" s="6"/>
      <c r="E1713" s="6"/>
      <c r="F1713" s="6"/>
      <c r="G1713" s="6"/>
      <c r="H1713" s="6"/>
      <c r="I1713" s="6"/>
      <c r="J1713" s="6"/>
      <c r="K1713" s="8"/>
      <c r="L1713" s="8"/>
      <c r="M1713" s="6"/>
      <c r="N1713" s="9"/>
      <c r="O1713" s="10"/>
      <c r="P1713" s="22"/>
      <c r="Q1713" s="20"/>
      <c r="R1713" s="20"/>
      <c r="S1713" s="20" t="s">
        <v>5039</v>
      </c>
      <c r="T1713" s="21" t="str">
        <f t="shared" si="246"/>
        <v>STIKER MANTRA tanggung</v>
      </c>
      <c r="U1713" s="17">
        <v>1</v>
      </c>
      <c r="V1713" s="62">
        <f t="shared" si="248"/>
        <v>180</v>
      </c>
      <c r="W1713" s="20"/>
      <c r="X1713" s="20"/>
      <c r="Y1713" s="20" t="str">
        <f t="shared" si="247"/>
        <v>PCS</v>
      </c>
    </row>
    <row r="1714" spans="1:26" hidden="1">
      <c r="A1714" s="4"/>
      <c r="B1714" s="4"/>
      <c r="C1714" s="5"/>
      <c r="D1714" s="6"/>
      <c r="E1714" s="6"/>
      <c r="F1714" s="6"/>
      <c r="G1714" s="6"/>
      <c r="H1714" s="6"/>
      <c r="I1714" s="6"/>
      <c r="J1714" s="6"/>
      <c r="K1714" s="8"/>
      <c r="L1714" s="8"/>
      <c r="M1714" s="6"/>
      <c r="N1714" s="9"/>
      <c r="O1714" s="10"/>
      <c r="P1714" s="22"/>
      <c r="Q1714" s="20"/>
      <c r="R1714" s="20"/>
      <c r="S1714" s="20" t="s">
        <v>3795</v>
      </c>
      <c r="T1714" s="21" t="str">
        <f t="shared" si="246"/>
        <v>ONGKOS KEMAS GB PREMIUM</v>
      </c>
      <c r="U1714" s="17">
        <v>1</v>
      </c>
      <c r="V1714" s="62">
        <f t="shared" si="248"/>
        <v>180</v>
      </c>
      <c r="W1714" s="20"/>
      <c r="X1714" s="20"/>
      <c r="Y1714" s="20" t="str">
        <f t="shared" si="247"/>
        <v>PCS</v>
      </c>
    </row>
    <row r="1715" spans="1:26">
      <c r="A1715" s="4">
        <v>190</v>
      </c>
      <c r="B1715" s="20" t="s">
        <v>2173</v>
      </c>
      <c r="C1715" s="5" t="s">
        <v>164</v>
      </c>
      <c r="D1715" s="6">
        <v>20</v>
      </c>
      <c r="E1715" s="6">
        <f>D1715/36</f>
        <v>0.55555555555555558</v>
      </c>
      <c r="F1715" s="6">
        <v>6</v>
      </c>
      <c r="G1715" s="6">
        <v>1</v>
      </c>
      <c r="H1715" s="6">
        <v>83</v>
      </c>
      <c r="I1715" s="6">
        <v>1</v>
      </c>
      <c r="J1715" s="6" t="s">
        <v>510</v>
      </c>
      <c r="K1715" s="15">
        <f>L1715</f>
        <v>36</v>
      </c>
      <c r="L1715" s="15">
        <f>N1715*Z1715</f>
        <v>36</v>
      </c>
      <c r="M1715" s="6" t="s">
        <v>510</v>
      </c>
      <c r="N1715" s="9">
        <f>VLOOKUP(B1715,tb_januari,9,FALSE)</f>
        <v>1</v>
      </c>
      <c r="O1715" s="10" t="s">
        <v>506</v>
      </c>
      <c r="P1715" s="22" t="e">
        <f>0.77*K1845:K1955</f>
        <v>#VALUE!</v>
      </c>
      <c r="Q1715" s="20" t="s">
        <v>560</v>
      </c>
      <c r="R1715" s="20" t="s">
        <v>519</v>
      </c>
      <c r="S1715" s="20" t="s">
        <v>980</v>
      </c>
      <c r="T1715" s="21" t="str">
        <f t="shared" si="246"/>
        <v>ASTUNGKARA 8 X 16</v>
      </c>
      <c r="U1715" s="17">
        <v>1</v>
      </c>
      <c r="V1715" s="62">
        <f>$K$1715*U1715</f>
        <v>36</v>
      </c>
      <c r="W1715" s="20" t="s">
        <v>528</v>
      </c>
      <c r="X1715" s="20"/>
      <c r="Y1715" s="20" t="str">
        <f t="shared" si="247"/>
        <v>PCS</v>
      </c>
      <c r="Z1715" s="20">
        <v>36</v>
      </c>
    </row>
    <row r="1716" spans="1:26" hidden="1">
      <c r="A1716" s="4"/>
      <c r="B1716" s="4"/>
      <c r="C1716" s="5"/>
      <c r="D1716" s="6"/>
      <c r="E1716" s="6"/>
      <c r="F1716" s="6"/>
      <c r="G1716" s="6"/>
      <c r="H1716" s="6"/>
      <c r="I1716" s="6"/>
      <c r="J1716" s="6"/>
      <c r="K1716" s="8"/>
      <c r="L1716" s="8"/>
      <c r="M1716" s="6"/>
      <c r="N1716" s="9"/>
      <c r="O1716" s="10"/>
      <c r="P1716" s="22"/>
      <c r="Q1716" s="20"/>
      <c r="R1716" s="20"/>
      <c r="S1716" s="20" t="s">
        <v>611</v>
      </c>
      <c r="T1716" s="21" t="str">
        <f t="shared" si="246"/>
        <v xml:space="preserve">ONGKARA BULAT </v>
      </c>
      <c r="U1716" s="17">
        <v>1</v>
      </c>
      <c r="V1716" s="62">
        <f t="shared" ref="V1716:V1723" si="249">$K$1715*U1716</f>
        <v>36</v>
      </c>
      <c r="W1716" s="20"/>
      <c r="X1716" s="20"/>
      <c r="Y1716" s="20" t="str">
        <f t="shared" si="247"/>
        <v>PCS</v>
      </c>
    </row>
    <row r="1717" spans="1:26" hidden="1">
      <c r="A1717" s="4"/>
      <c r="B1717" s="4"/>
      <c r="C1717" s="5"/>
      <c r="D1717" s="6"/>
      <c r="E1717" s="6"/>
      <c r="F1717" s="6"/>
      <c r="G1717" s="6"/>
      <c r="H1717" s="6"/>
      <c r="I1717" s="6"/>
      <c r="J1717" s="6"/>
      <c r="K1717" s="8"/>
      <c r="L1717" s="8"/>
      <c r="M1717" s="6"/>
      <c r="N1717" s="9"/>
      <c r="O1717" s="10"/>
      <c r="P1717" s="22"/>
      <c r="Q1717" s="20"/>
      <c r="R1717" s="20"/>
      <c r="S1717" s="20" t="s">
        <v>5036</v>
      </c>
      <c r="T1717" s="21" t="str">
        <f t="shared" si="246"/>
        <v>STIKER MANTRA kecil</v>
      </c>
      <c r="U1717" s="17">
        <v>1</v>
      </c>
      <c r="V1717" s="62">
        <f t="shared" si="249"/>
        <v>36</v>
      </c>
      <c r="W1717" s="20"/>
      <c r="X1717" s="20"/>
      <c r="Y1717" s="20" t="str">
        <f t="shared" si="247"/>
        <v>PCS</v>
      </c>
    </row>
    <row r="1718" spans="1:26" hidden="1">
      <c r="A1718" s="4"/>
      <c r="B1718" s="4"/>
      <c r="C1718" s="5"/>
      <c r="D1718" s="6"/>
      <c r="E1718" s="6"/>
      <c r="F1718" s="6"/>
      <c r="G1718" s="6"/>
      <c r="H1718" s="6"/>
      <c r="I1718" s="6"/>
      <c r="J1718" s="6"/>
      <c r="K1718" s="8"/>
      <c r="L1718" s="8"/>
      <c r="M1718" s="6"/>
      <c r="N1718" s="9"/>
      <c r="O1718" s="10"/>
      <c r="P1718" s="22"/>
      <c r="Q1718" s="20"/>
      <c r="R1718" s="20"/>
      <c r="S1718" s="20" t="s">
        <v>613</v>
      </c>
      <c r="T1718" s="21" t="str">
        <f t="shared" si="246"/>
        <v>SABUK ONG KECIL 2,5 X 30</v>
      </c>
      <c r="U1718" s="17">
        <v>1</v>
      </c>
      <c r="V1718" s="62">
        <f t="shared" si="249"/>
        <v>36</v>
      </c>
      <c r="W1718" s="20"/>
      <c r="X1718" s="20"/>
      <c r="Y1718" s="20" t="str">
        <f t="shared" si="247"/>
        <v>PCS</v>
      </c>
    </row>
    <row r="1719" spans="1:26" hidden="1">
      <c r="A1719" s="4"/>
      <c r="B1719" s="4"/>
      <c r="C1719" s="5"/>
      <c r="D1719" s="6"/>
      <c r="E1719" s="6"/>
      <c r="F1719" s="6"/>
      <c r="G1719" s="6"/>
      <c r="H1719" s="6"/>
      <c r="I1719" s="6"/>
      <c r="J1719" s="6"/>
      <c r="K1719" s="8"/>
      <c r="L1719" s="8"/>
      <c r="M1719" s="6"/>
      <c r="N1719" s="9"/>
      <c r="O1719" s="10"/>
      <c r="P1719" s="22"/>
      <c r="Q1719" s="20"/>
      <c r="R1719" s="20"/>
      <c r="S1719" s="20" t="s">
        <v>614</v>
      </c>
      <c r="T1719" s="21" t="str">
        <f t="shared" si="246"/>
        <v>PLASTIK 16 X 35</v>
      </c>
      <c r="U1719" s="17">
        <v>1</v>
      </c>
      <c r="V1719" s="62">
        <f t="shared" si="249"/>
        <v>36</v>
      </c>
      <c r="W1719" s="20"/>
      <c r="X1719" s="20"/>
      <c r="Y1719" s="20" t="str">
        <f t="shared" si="247"/>
        <v>PCS</v>
      </c>
    </row>
    <row r="1720" spans="1:26" hidden="1">
      <c r="A1720" s="4"/>
      <c r="B1720" s="4"/>
      <c r="C1720" s="5"/>
      <c r="D1720" s="6"/>
      <c r="E1720" s="6"/>
      <c r="F1720" s="6"/>
      <c r="G1720" s="6"/>
      <c r="H1720" s="6"/>
      <c r="I1720" s="6"/>
      <c r="J1720" s="6"/>
      <c r="K1720" s="8"/>
      <c r="L1720" s="8"/>
      <c r="M1720" s="6"/>
      <c r="N1720" s="9"/>
      <c r="O1720" s="10"/>
      <c r="P1720" s="22"/>
      <c r="Q1720" s="20"/>
      <c r="R1720" s="20"/>
      <c r="S1720" s="20" t="s">
        <v>1249</v>
      </c>
      <c r="T1720" s="21" t="str">
        <f t="shared" si="246"/>
        <v>DUPA 22 PREMIUM</v>
      </c>
      <c r="U1720" s="17">
        <v>0.75</v>
      </c>
      <c r="V1720" s="62">
        <f t="shared" si="249"/>
        <v>27</v>
      </c>
      <c r="W1720" s="20"/>
      <c r="X1720" s="20"/>
      <c r="Y1720" s="20" t="str">
        <f t="shared" si="247"/>
        <v>KG</v>
      </c>
    </row>
    <row r="1721" spans="1:26" hidden="1">
      <c r="A1721" s="4"/>
      <c r="B1721" s="4"/>
      <c r="C1721" s="5"/>
      <c r="D1721" s="6"/>
      <c r="E1721" s="6"/>
      <c r="F1721" s="6"/>
      <c r="G1721" s="6"/>
      <c r="H1721" s="6"/>
      <c r="I1721" s="6"/>
      <c r="J1721" s="6"/>
      <c r="K1721" s="8"/>
      <c r="L1721" s="8"/>
      <c r="M1721" s="6"/>
      <c r="N1721" s="9"/>
      <c r="O1721" s="10"/>
      <c r="P1721" s="22"/>
      <c r="Q1721" s="20"/>
      <c r="R1721" s="20"/>
      <c r="S1721" s="20" t="s">
        <v>4156</v>
      </c>
      <c r="T1721" s="21" t="str">
        <f t="shared" si="246"/>
        <v>OP NON FUL AROMA EK ASTUNGKARA EKO</v>
      </c>
      <c r="U1721" s="17">
        <v>2.9600000000000001E-2</v>
      </c>
      <c r="V1721" s="62">
        <f t="shared" si="249"/>
        <v>1.0656000000000001</v>
      </c>
      <c r="W1721" s="20"/>
      <c r="X1721" s="20"/>
      <c r="Y1721" s="20" t="str">
        <f t="shared" si="247"/>
        <v>KG</v>
      </c>
    </row>
    <row r="1722" spans="1:26" hidden="1">
      <c r="A1722" s="4"/>
      <c r="B1722" s="4"/>
      <c r="C1722" s="5"/>
      <c r="D1722" s="6"/>
      <c r="E1722" s="6"/>
      <c r="F1722" s="6"/>
      <c r="G1722" s="6"/>
      <c r="H1722" s="6"/>
      <c r="I1722" s="6"/>
      <c r="J1722" s="6"/>
      <c r="K1722" s="8"/>
      <c r="L1722" s="8"/>
      <c r="M1722" s="6"/>
      <c r="N1722" s="9"/>
      <c r="O1722" s="10"/>
      <c r="P1722" s="22"/>
      <c r="Q1722" s="20"/>
      <c r="R1722" s="20"/>
      <c r="S1722" s="20" t="s">
        <v>3707</v>
      </c>
      <c r="T1722" s="21" t="str">
        <f t="shared" si="246"/>
        <v>ONGKOS CELUP GB PREMIUM</v>
      </c>
      <c r="U1722" s="17">
        <v>1</v>
      </c>
      <c r="V1722" s="62">
        <f t="shared" si="249"/>
        <v>36</v>
      </c>
      <c r="W1722" s="20"/>
      <c r="X1722" s="20"/>
      <c r="Y1722" s="20" t="str">
        <f t="shared" si="247"/>
        <v>PCS</v>
      </c>
    </row>
    <row r="1723" spans="1:26" hidden="1">
      <c r="A1723" s="4"/>
      <c r="B1723" s="4"/>
      <c r="C1723" s="5"/>
      <c r="D1723" s="6"/>
      <c r="E1723" s="6"/>
      <c r="F1723" s="6"/>
      <c r="G1723" s="6"/>
      <c r="H1723" s="6"/>
      <c r="I1723" s="6"/>
      <c r="J1723" s="6"/>
      <c r="K1723" s="8"/>
      <c r="L1723" s="8"/>
      <c r="M1723" s="6"/>
      <c r="N1723" s="9"/>
      <c r="O1723" s="10"/>
      <c r="P1723" s="22"/>
      <c r="Q1723" s="20"/>
      <c r="R1723" s="20"/>
      <c r="S1723" s="20" t="s">
        <v>3795</v>
      </c>
      <c r="T1723" s="21" t="str">
        <f t="shared" si="246"/>
        <v>ONGKOS KEMAS GB PREMIUM</v>
      </c>
      <c r="U1723" s="17">
        <v>1</v>
      </c>
      <c r="V1723" s="62">
        <f t="shared" si="249"/>
        <v>36</v>
      </c>
      <c r="W1723" s="20"/>
      <c r="X1723" s="20"/>
      <c r="Y1723" s="20" t="str">
        <f t="shared" si="247"/>
        <v>PCS</v>
      </c>
    </row>
    <row r="1724" spans="1:26" hidden="1">
      <c r="A1724" s="4"/>
      <c r="B1724" s="4"/>
      <c r="C1724" s="5"/>
      <c r="D1724" s="6"/>
      <c r="E1724" s="6"/>
      <c r="F1724" s="6"/>
      <c r="G1724" s="6"/>
      <c r="H1724" s="6"/>
      <c r="I1724" s="6"/>
      <c r="J1724" s="6"/>
      <c r="K1724" s="8"/>
      <c r="L1724" s="8"/>
      <c r="M1724" s="6"/>
      <c r="N1724" s="9"/>
      <c r="O1724" s="10"/>
      <c r="P1724" s="22"/>
      <c r="Q1724" s="20"/>
      <c r="R1724" s="20"/>
      <c r="S1724" s="20" t="s">
        <v>3902</v>
      </c>
      <c r="T1724" s="21" t="str">
        <f t="shared" si="246"/>
        <v>ONGKOS TIMBANG GB PREMIUM</v>
      </c>
      <c r="U1724" s="17">
        <v>1</v>
      </c>
      <c r="V1724" s="62">
        <f>$K$1715*U1724</f>
        <v>36</v>
      </c>
      <c r="W1724" s="20"/>
      <c r="X1724" s="20"/>
      <c r="Y1724" s="20" t="str">
        <f t="shared" si="247"/>
        <v>PCS</v>
      </c>
    </row>
    <row r="1725" spans="1:26">
      <c r="A1725" s="4">
        <v>191</v>
      </c>
      <c r="B1725" s="1" t="s">
        <v>2174</v>
      </c>
      <c r="C1725" s="5" t="s">
        <v>165</v>
      </c>
      <c r="D1725" s="6">
        <v>54</v>
      </c>
      <c r="E1725" s="6">
        <f>D1725/36</f>
        <v>1.5</v>
      </c>
      <c r="F1725" s="6">
        <v>39</v>
      </c>
      <c r="G1725" s="6">
        <v>1</v>
      </c>
      <c r="H1725" s="6">
        <v>9</v>
      </c>
      <c r="I1725" s="6">
        <v>1</v>
      </c>
      <c r="J1725" s="6" t="s">
        <v>510</v>
      </c>
      <c r="K1725" s="15">
        <f>L1725</f>
        <v>0</v>
      </c>
      <c r="L1725" s="15">
        <f>N1725*Z1725</f>
        <v>0</v>
      </c>
      <c r="M1725" s="6" t="s">
        <v>510</v>
      </c>
      <c r="N1725" s="9">
        <f>VLOOKUP(B1725,tb_januari,9,FALSE)</f>
        <v>0</v>
      </c>
      <c r="O1725" s="10" t="s">
        <v>506</v>
      </c>
      <c r="P1725" s="22" t="e">
        <f>0.77*K1855:K1965</f>
        <v>#VALUE!</v>
      </c>
      <c r="Q1725" s="20" t="s">
        <v>560</v>
      </c>
      <c r="R1725" s="20" t="s">
        <v>519</v>
      </c>
      <c r="S1725" s="1" t="s">
        <v>1036</v>
      </c>
      <c r="T1725" s="21" t="str">
        <f t="shared" si="246"/>
        <v>CEMPAKA 8 X 16</v>
      </c>
      <c r="U1725" s="17">
        <v>1</v>
      </c>
      <c r="V1725" s="62">
        <f>$K$1725*U1725</f>
        <v>0</v>
      </c>
      <c r="W1725" s="20" t="s">
        <v>529</v>
      </c>
      <c r="X1725" s="20"/>
      <c r="Y1725" s="20" t="str">
        <f t="shared" si="247"/>
        <v>PCS</v>
      </c>
      <c r="Z1725" s="20">
        <v>36</v>
      </c>
    </row>
    <row r="1726" spans="1:26" hidden="1">
      <c r="A1726" s="4"/>
      <c r="B1726" s="1"/>
      <c r="C1726" s="5"/>
      <c r="D1726" s="6"/>
      <c r="E1726" s="6"/>
      <c r="F1726" s="6"/>
      <c r="G1726" s="6"/>
      <c r="H1726" s="6"/>
      <c r="I1726" s="6"/>
      <c r="J1726" s="6"/>
      <c r="K1726" s="8"/>
      <c r="L1726" s="8"/>
      <c r="M1726" s="6"/>
      <c r="N1726" s="9"/>
      <c r="O1726" s="10"/>
      <c r="P1726" s="22"/>
      <c r="Q1726" s="20"/>
      <c r="R1726" s="20"/>
      <c r="S1726" s="1" t="s">
        <v>611</v>
      </c>
      <c r="T1726" s="21" t="str">
        <f t="shared" si="246"/>
        <v xml:space="preserve">ONGKARA BULAT </v>
      </c>
      <c r="U1726" s="17">
        <v>1</v>
      </c>
      <c r="V1726" s="62">
        <f t="shared" ref="V1726:V1733" si="250">$K$1725*U1726</f>
        <v>0</v>
      </c>
      <c r="W1726" s="20"/>
      <c r="X1726" s="20"/>
      <c r="Y1726" s="20" t="str">
        <f t="shared" si="247"/>
        <v>PCS</v>
      </c>
    </row>
    <row r="1727" spans="1:26" hidden="1">
      <c r="A1727" s="4"/>
      <c r="B1727" s="1"/>
      <c r="C1727" s="5"/>
      <c r="D1727" s="6"/>
      <c r="E1727" s="6"/>
      <c r="F1727" s="6"/>
      <c r="G1727" s="6"/>
      <c r="H1727" s="6"/>
      <c r="I1727" s="6"/>
      <c r="J1727" s="6"/>
      <c r="K1727" s="8"/>
      <c r="L1727" s="8"/>
      <c r="M1727" s="6"/>
      <c r="N1727" s="9"/>
      <c r="O1727" s="10"/>
      <c r="P1727" s="22"/>
      <c r="Q1727" s="20"/>
      <c r="R1727" s="20"/>
      <c r="S1727" s="1" t="s">
        <v>5036</v>
      </c>
      <c r="T1727" s="21" t="str">
        <f t="shared" si="246"/>
        <v>STIKER MANTRA kecil</v>
      </c>
      <c r="U1727" s="17">
        <v>1</v>
      </c>
      <c r="V1727" s="62">
        <f t="shared" si="250"/>
        <v>0</v>
      </c>
      <c r="W1727" s="20"/>
      <c r="X1727" s="20"/>
      <c r="Y1727" s="20" t="str">
        <f t="shared" si="247"/>
        <v>PCS</v>
      </c>
    </row>
    <row r="1728" spans="1:26" hidden="1">
      <c r="A1728" s="4"/>
      <c r="B1728" s="1"/>
      <c r="C1728" s="5"/>
      <c r="D1728" s="6"/>
      <c r="E1728" s="6"/>
      <c r="F1728" s="6"/>
      <c r="G1728" s="6"/>
      <c r="H1728" s="6"/>
      <c r="I1728" s="6"/>
      <c r="J1728" s="6"/>
      <c r="K1728" s="8"/>
      <c r="L1728" s="8"/>
      <c r="M1728" s="6"/>
      <c r="N1728" s="9"/>
      <c r="O1728" s="10"/>
      <c r="P1728" s="22"/>
      <c r="Q1728" s="20"/>
      <c r="R1728" s="20"/>
      <c r="S1728" s="1" t="s">
        <v>613</v>
      </c>
      <c r="T1728" s="21" t="str">
        <f t="shared" si="246"/>
        <v>SABUK ONG KECIL 2,5 X 30</v>
      </c>
      <c r="U1728" s="17">
        <v>1</v>
      </c>
      <c r="V1728" s="62">
        <f t="shared" si="250"/>
        <v>0</v>
      </c>
      <c r="W1728" s="20"/>
      <c r="X1728" s="20"/>
      <c r="Y1728" s="20" t="str">
        <f t="shared" si="247"/>
        <v>PCS</v>
      </c>
    </row>
    <row r="1729" spans="1:26" hidden="1">
      <c r="A1729" s="4"/>
      <c r="B1729" s="1"/>
      <c r="C1729" s="5"/>
      <c r="D1729" s="6"/>
      <c r="E1729" s="6"/>
      <c r="F1729" s="6"/>
      <c r="G1729" s="6"/>
      <c r="H1729" s="6"/>
      <c r="I1729" s="6"/>
      <c r="J1729" s="6"/>
      <c r="K1729" s="8"/>
      <c r="L1729" s="8"/>
      <c r="M1729" s="6"/>
      <c r="N1729" s="9"/>
      <c r="O1729" s="10"/>
      <c r="P1729" s="22"/>
      <c r="Q1729" s="20"/>
      <c r="R1729" s="20"/>
      <c r="S1729" s="1" t="s">
        <v>614</v>
      </c>
      <c r="T1729" s="21" t="str">
        <f t="shared" si="246"/>
        <v>PLASTIK 16 X 35</v>
      </c>
      <c r="U1729" s="17">
        <v>1</v>
      </c>
      <c r="V1729" s="62">
        <f t="shared" si="250"/>
        <v>0</v>
      </c>
      <c r="W1729" s="20"/>
      <c r="X1729" s="20"/>
      <c r="Y1729" s="20" t="str">
        <f t="shared" si="247"/>
        <v>PCS</v>
      </c>
    </row>
    <row r="1730" spans="1:26" hidden="1">
      <c r="A1730" s="4"/>
      <c r="B1730" s="1"/>
      <c r="C1730" s="5"/>
      <c r="D1730" s="6"/>
      <c r="E1730" s="6"/>
      <c r="F1730" s="6"/>
      <c r="G1730" s="6"/>
      <c r="H1730" s="6"/>
      <c r="I1730" s="6"/>
      <c r="J1730" s="6"/>
      <c r="K1730" s="8"/>
      <c r="L1730" s="8"/>
      <c r="M1730" s="6"/>
      <c r="N1730" s="9"/>
      <c r="O1730" s="10"/>
      <c r="P1730" s="22"/>
      <c r="Q1730" s="20"/>
      <c r="R1730" s="20"/>
      <c r="S1730" s="1" t="s">
        <v>1249</v>
      </c>
      <c r="T1730" s="21" t="str">
        <f t="shared" si="246"/>
        <v>DUPA 22 PREMIUM</v>
      </c>
      <c r="U1730" s="17">
        <v>0.75</v>
      </c>
      <c r="V1730" s="62">
        <f t="shared" si="250"/>
        <v>0</v>
      </c>
      <c r="W1730" s="20"/>
      <c r="X1730" s="20"/>
      <c r="Y1730" s="20" t="str">
        <f t="shared" si="247"/>
        <v>KG</v>
      </c>
    </row>
    <row r="1731" spans="1:26" hidden="1">
      <c r="A1731" s="4"/>
      <c r="B1731" s="1"/>
      <c r="C1731" s="5"/>
      <c r="D1731" s="6"/>
      <c r="E1731" s="6"/>
      <c r="F1731" s="6"/>
      <c r="G1731" s="6"/>
      <c r="H1731" s="6"/>
      <c r="I1731" s="6"/>
      <c r="J1731" s="6"/>
      <c r="K1731" s="8"/>
      <c r="L1731" s="8"/>
      <c r="M1731" s="6"/>
      <c r="N1731" s="9"/>
      <c r="O1731" s="10"/>
      <c r="P1731" s="22"/>
      <c r="Q1731" s="20"/>
      <c r="R1731" s="20"/>
      <c r="S1731" s="1" t="s">
        <v>4158</v>
      </c>
      <c r="T1731" s="21" t="str">
        <f t="shared" si="246"/>
        <v>OP NON FUL AROMA EK CEMPAKA</v>
      </c>
      <c r="U1731" s="17">
        <v>2.9600000000000001E-2</v>
      </c>
      <c r="V1731" s="62">
        <f t="shared" si="250"/>
        <v>0</v>
      </c>
      <c r="W1731" s="20"/>
      <c r="X1731" s="20"/>
      <c r="Y1731" s="20" t="str">
        <f t="shared" si="247"/>
        <v>KG</v>
      </c>
    </row>
    <row r="1732" spans="1:26" hidden="1">
      <c r="A1732" s="4"/>
      <c r="B1732" s="1"/>
      <c r="C1732" s="5"/>
      <c r="D1732" s="6"/>
      <c r="E1732" s="6"/>
      <c r="F1732" s="6"/>
      <c r="G1732" s="6"/>
      <c r="H1732" s="6"/>
      <c r="I1732" s="6"/>
      <c r="J1732" s="6"/>
      <c r="K1732" s="8"/>
      <c r="L1732" s="8"/>
      <c r="M1732" s="6"/>
      <c r="N1732" s="9"/>
      <c r="O1732" s="10"/>
      <c r="P1732" s="22"/>
      <c r="Q1732" s="20"/>
      <c r="R1732" s="20"/>
      <c r="S1732" s="1" t="s">
        <v>3707</v>
      </c>
      <c r="T1732" s="21" t="str">
        <f t="shared" si="246"/>
        <v>ONGKOS CELUP GB PREMIUM</v>
      </c>
      <c r="U1732" s="17">
        <v>1</v>
      </c>
      <c r="V1732" s="62">
        <f t="shared" si="250"/>
        <v>0</v>
      </c>
      <c r="W1732" s="20"/>
      <c r="X1732" s="20"/>
      <c r="Y1732" s="20" t="str">
        <f t="shared" si="247"/>
        <v>PCS</v>
      </c>
    </row>
    <row r="1733" spans="1:26" hidden="1">
      <c r="A1733" s="4"/>
      <c r="B1733" s="1"/>
      <c r="C1733" s="5"/>
      <c r="D1733" s="6"/>
      <c r="E1733" s="6"/>
      <c r="F1733" s="6"/>
      <c r="G1733" s="6"/>
      <c r="H1733" s="6"/>
      <c r="I1733" s="6"/>
      <c r="J1733" s="6"/>
      <c r="K1733" s="8"/>
      <c r="L1733" s="8"/>
      <c r="M1733" s="6"/>
      <c r="N1733" s="9"/>
      <c r="O1733" s="10"/>
      <c r="P1733" s="22"/>
      <c r="Q1733" s="20"/>
      <c r="R1733" s="20"/>
      <c r="S1733" s="1" t="s">
        <v>3795</v>
      </c>
      <c r="T1733" s="21" t="str">
        <f t="shared" si="246"/>
        <v>ONGKOS KEMAS GB PREMIUM</v>
      </c>
      <c r="U1733" s="17">
        <v>1</v>
      </c>
      <c r="V1733" s="62">
        <f t="shared" si="250"/>
        <v>0</v>
      </c>
      <c r="W1733" s="20"/>
      <c r="X1733" s="20"/>
      <c r="Y1733" s="20" t="str">
        <f t="shared" si="247"/>
        <v>PCS</v>
      </c>
    </row>
    <row r="1734" spans="1:26" hidden="1">
      <c r="A1734" s="4"/>
      <c r="B1734" s="1"/>
      <c r="C1734" s="5"/>
      <c r="D1734" s="6"/>
      <c r="E1734" s="6"/>
      <c r="F1734" s="6"/>
      <c r="G1734" s="6"/>
      <c r="H1734" s="6"/>
      <c r="I1734" s="6"/>
      <c r="J1734" s="6"/>
      <c r="K1734" s="8"/>
      <c r="L1734" s="8"/>
      <c r="M1734" s="6"/>
      <c r="N1734" s="9"/>
      <c r="O1734" s="10"/>
      <c r="P1734" s="22"/>
      <c r="Q1734" s="20"/>
      <c r="R1734" s="20"/>
      <c r="S1734" s="1" t="s">
        <v>3902</v>
      </c>
      <c r="T1734" s="21" t="str">
        <f t="shared" si="246"/>
        <v>ONGKOS TIMBANG GB PREMIUM</v>
      </c>
      <c r="U1734" s="17">
        <v>1</v>
      </c>
      <c r="V1734" s="62">
        <f>$K$1725*U1734</f>
        <v>0</v>
      </c>
      <c r="W1734" s="20"/>
      <c r="X1734" s="20"/>
      <c r="Y1734" s="20" t="str">
        <f t="shared" si="247"/>
        <v>PCS</v>
      </c>
    </row>
    <row r="1735" spans="1:26">
      <c r="A1735" s="4">
        <v>192</v>
      </c>
      <c r="B1735" s="20" t="s">
        <v>2176</v>
      </c>
      <c r="C1735" s="5" t="s">
        <v>166</v>
      </c>
      <c r="D1735" s="6">
        <v>42</v>
      </c>
      <c r="E1735" s="6">
        <f>D1735/36</f>
        <v>1.1666666666666667</v>
      </c>
      <c r="F1735" s="6">
        <v>50</v>
      </c>
      <c r="G1735" s="6">
        <v>1</v>
      </c>
      <c r="H1735" s="6">
        <v>46</v>
      </c>
      <c r="I1735" s="6">
        <v>1</v>
      </c>
      <c r="J1735" s="6" t="s">
        <v>510</v>
      </c>
      <c r="K1735" s="15">
        <f>L1735</f>
        <v>0</v>
      </c>
      <c r="L1735" s="15">
        <f>N1735*Z1735</f>
        <v>0</v>
      </c>
      <c r="M1735" s="6" t="s">
        <v>510</v>
      </c>
      <c r="N1735" s="9">
        <f>VLOOKUP(B1735,tb_januari,9,FALSE)</f>
        <v>0</v>
      </c>
      <c r="O1735" s="10" t="s">
        <v>506</v>
      </c>
      <c r="P1735" s="22" t="e">
        <f>0.77*K1865:K1975</f>
        <v>#VALUE!</v>
      </c>
      <c r="Q1735" s="20" t="s">
        <v>560</v>
      </c>
      <c r="R1735" s="20" t="s">
        <v>519</v>
      </c>
      <c r="S1735" s="1" t="s">
        <v>1050</v>
      </c>
      <c r="T1735" s="21" t="str">
        <f t="shared" si="246"/>
        <v>CENDANA 8 X 16</v>
      </c>
      <c r="U1735" s="17">
        <v>1</v>
      </c>
      <c r="V1735" s="62">
        <f>$K$1735*U1735</f>
        <v>0</v>
      </c>
      <c r="W1735" s="20" t="s">
        <v>530</v>
      </c>
      <c r="X1735" s="20"/>
      <c r="Y1735" s="20" t="str">
        <f t="shared" si="247"/>
        <v>PCS</v>
      </c>
      <c r="Z1735" s="20">
        <v>36</v>
      </c>
    </row>
    <row r="1736" spans="1:26" hidden="1">
      <c r="A1736" s="4"/>
      <c r="B1736" s="20"/>
      <c r="C1736" s="5"/>
      <c r="D1736" s="6"/>
      <c r="E1736" s="6"/>
      <c r="F1736" s="6"/>
      <c r="G1736" s="6"/>
      <c r="H1736" s="6"/>
      <c r="I1736" s="6"/>
      <c r="J1736" s="6"/>
      <c r="K1736" s="8"/>
      <c r="L1736" s="8"/>
      <c r="M1736" s="6"/>
      <c r="N1736" s="9"/>
      <c r="O1736" s="10"/>
      <c r="P1736" s="22"/>
      <c r="Q1736" s="20"/>
      <c r="R1736" s="20"/>
      <c r="S1736" s="1" t="s">
        <v>611</v>
      </c>
      <c r="T1736" s="21" t="str">
        <f t="shared" si="246"/>
        <v xml:space="preserve">ONGKARA BULAT </v>
      </c>
      <c r="U1736" s="17">
        <v>1</v>
      </c>
      <c r="V1736" s="62">
        <f t="shared" ref="V1736:V1743" si="251">$K$1735*U1736</f>
        <v>0</v>
      </c>
      <c r="W1736" s="20"/>
      <c r="X1736" s="20"/>
      <c r="Y1736" s="20" t="str">
        <f t="shared" si="247"/>
        <v>PCS</v>
      </c>
    </row>
    <row r="1737" spans="1:26" hidden="1">
      <c r="A1737" s="4"/>
      <c r="B1737" s="20"/>
      <c r="C1737" s="5"/>
      <c r="D1737" s="6"/>
      <c r="E1737" s="6"/>
      <c r="F1737" s="6"/>
      <c r="G1737" s="6"/>
      <c r="H1737" s="6"/>
      <c r="I1737" s="6"/>
      <c r="J1737" s="6"/>
      <c r="K1737" s="8"/>
      <c r="L1737" s="8"/>
      <c r="M1737" s="6"/>
      <c r="N1737" s="9"/>
      <c r="O1737" s="10"/>
      <c r="P1737" s="22"/>
      <c r="Q1737" s="20"/>
      <c r="R1737" s="20"/>
      <c r="S1737" s="1" t="s">
        <v>5036</v>
      </c>
      <c r="T1737" s="21" t="str">
        <f t="shared" si="246"/>
        <v>STIKER MANTRA kecil</v>
      </c>
      <c r="U1737" s="17">
        <v>1</v>
      </c>
      <c r="V1737" s="62">
        <f t="shared" si="251"/>
        <v>0</v>
      </c>
      <c r="W1737" s="20"/>
      <c r="X1737" s="20"/>
      <c r="Y1737" s="20" t="str">
        <f t="shared" si="247"/>
        <v>PCS</v>
      </c>
    </row>
    <row r="1738" spans="1:26" hidden="1">
      <c r="A1738" s="4"/>
      <c r="B1738" s="20"/>
      <c r="C1738" s="5"/>
      <c r="D1738" s="6"/>
      <c r="E1738" s="6"/>
      <c r="F1738" s="6"/>
      <c r="G1738" s="6"/>
      <c r="H1738" s="6"/>
      <c r="I1738" s="6"/>
      <c r="J1738" s="6"/>
      <c r="K1738" s="8"/>
      <c r="L1738" s="8"/>
      <c r="M1738" s="6"/>
      <c r="N1738" s="9"/>
      <c r="O1738" s="10"/>
      <c r="P1738" s="22"/>
      <c r="Q1738" s="20"/>
      <c r="R1738" s="20"/>
      <c r="S1738" s="1" t="s">
        <v>613</v>
      </c>
      <c r="T1738" s="21" t="str">
        <f t="shared" si="246"/>
        <v>SABUK ONG KECIL 2,5 X 30</v>
      </c>
      <c r="U1738" s="17">
        <v>1</v>
      </c>
      <c r="V1738" s="62">
        <f t="shared" si="251"/>
        <v>0</v>
      </c>
      <c r="W1738" s="20"/>
      <c r="X1738" s="20"/>
      <c r="Y1738" s="20" t="str">
        <f t="shared" si="247"/>
        <v>PCS</v>
      </c>
    </row>
    <row r="1739" spans="1:26" hidden="1">
      <c r="A1739" s="4"/>
      <c r="B1739" s="20"/>
      <c r="C1739" s="5"/>
      <c r="D1739" s="6"/>
      <c r="E1739" s="6"/>
      <c r="F1739" s="6"/>
      <c r="G1739" s="6"/>
      <c r="H1739" s="6"/>
      <c r="I1739" s="6"/>
      <c r="J1739" s="6"/>
      <c r="K1739" s="8"/>
      <c r="L1739" s="8"/>
      <c r="M1739" s="6"/>
      <c r="N1739" s="9"/>
      <c r="O1739" s="10"/>
      <c r="P1739" s="22"/>
      <c r="Q1739" s="20"/>
      <c r="R1739" s="20"/>
      <c r="S1739" s="1" t="s">
        <v>614</v>
      </c>
      <c r="T1739" s="21" t="str">
        <f t="shared" si="246"/>
        <v>PLASTIK 16 X 35</v>
      </c>
      <c r="U1739" s="17">
        <v>1</v>
      </c>
      <c r="V1739" s="62">
        <f t="shared" si="251"/>
        <v>0</v>
      </c>
      <c r="W1739" s="20"/>
      <c r="X1739" s="20"/>
      <c r="Y1739" s="20" t="str">
        <f t="shared" si="247"/>
        <v>PCS</v>
      </c>
    </row>
    <row r="1740" spans="1:26" hidden="1">
      <c r="A1740" s="4"/>
      <c r="B1740" s="20"/>
      <c r="C1740" s="5"/>
      <c r="D1740" s="6"/>
      <c r="E1740" s="6"/>
      <c r="F1740" s="6"/>
      <c r="G1740" s="6"/>
      <c r="H1740" s="6"/>
      <c r="I1740" s="6"/>
      <c r="J1740" s="6"/>
      <c r="K1740" s="8"/>
      <c r="L1740" s="8"/>
      <c r="M1740" s="6"/>
      <c r="N1740" s="9"/>
      <c r="O1740" s="10"/>
      <c r="P1740" s="22"/>
      <c r="Q1740" s="20"/>
      <c r="R1740" s="20"/>
      <c r="S1740" s="1" t="s">
        <v>1249</v>
      </c>
      <c r="T1740" s="21" t="str">
        <f t="shared" si="246"/>
        <v>DUPA 22 PREMIUM</v>
      </c>
      <c r="U1740" s="17">
        <v>0.75</v>
      </c>
      <c r="V1740" s="62">
        <f t="shared" si="251"/>
        <v>0</v>
      </c>
      <c r="W1740" s="20"/>
      <c r="X1740" s="20"/>
      <c r="Y1740" s="20" t="str">
        <f t="shared" si="247"/>
        <v>KG</v>
      </c>
    </row>
    <row r="1741" spans="1:26" hidden="1">
      <c r="A1741" s="4"/>
      <c r="B1741" s="20"/>
      <c r="C1741" s="5"/>
      <c r="D1741" s="6"/>
      <c r="E1741" s="6"/>
      <c r="F1741" s="6"/>
      <c r="G1741" s="6"/>
      <c r="H1741" s="6"/>
      <c r="I1741" s="6"/>
      <c r="J1741" s="6"/>
      <c r="K1741" s="8"/>
      <c r="L1741" s="8"/>
      <c r="M1741" s="6"/>
      <c r="N1741" s="9"/>
      <c r="O1741" s="10"/>
      <c r="P1741" s="22"/>
      <c r="Q1741" s="20"/>
      <c r="R1741" s="20"/>
      <c r="S1741" s="1" t="s">
        <v>4160</v>
      </c>
      <c r="T1741" s="21" t="str">
        <f t="shared" si="246"/>
        <v>OP NON FUL AROMA EK CENDANA</v>
      </c>
      <c r="U1741" s="17">
        <v>2.9600000000000001E-2</v>
      </c>
      <c r="V1741" s="62">
        <f t="shared" si="251"/>
        <v>0</v>
      </c>
      <c r="W1741" s="20"/>
      <c r="X1741" s="20"/>
      <c r="Y1741" s="20" t="str">
        <f t="shared" si="247"/>
        <v>KG</v>
      </c>
    </row>
    <row r="1742" spans="1:26" hidden="1">
      <c r="A1742" s="4"/>
      <c r="B1742" s="20"/>
      <c r="C1742" s="5"/>
      <c r="D1742" s="6"/>
      <c r="E1742" s="6"/>
      <c r="F1742" s="6"/>
      <c r="G1742" s="6"/>
      <c r="H1742" s="6"/>
      <c r="I1742" s="6"/>
      <c r="J1742" s="6"/>
      <c r="K1742" s="8"/>
      <c r="L1742" s="8"/>
      <c r="M1742" s="6"/>
      <c r="N1742" s="9"/>
      <c r="O1742" s="10"/>
      <c r="P1742" s="22"/>
      <c r="Q1742" s="20"/>
      <c r="R1742" s="20"/>
      <c r="S1742" s="1" t="s">
        <v>3707</v>
      </c>
      <c r="T1742" s="21" t="str">
        <f t="shared" si="246"/>
        <v>ONGKOS CELUP GB PREMIUM</v>
      </c>
      <c r="U1742" s="17">
        <v>1</v>
      </c>
      <c r="V1742" s="62">
        <f t="shared" si="251"/>
        <v>0</v>
      </c>
      <c r="W1742" s="20"/>
      <c r="X1742" s="20"/>
      <c r="Y1742" s="20" t="str">
        <f t="shared" si="247"/>
        <v>PCS</v>
      </c>
    </row>
    <row r="1743" spans="1:26" hidden="1">
      <c r="A1743" s="4"/>
      <c r="B1743" s="20"/>
      <c r="C1743" s="5"/>
      <c r="D1743" s="6"/>
      <c r="E1743" s="6"/>
      <c r="F1743" s="6"/>
      <c r="G1743" s="6"/>
      <c r="H1743" s="6"/>
      <c r="I1743" s="6"/>
      <c r="J1743" s="6"/>
      <c r="K1743" s="8"/>
      <c r="L1743" s="8"/>
      <c r="M1743" s="6"/>
      <c r="N1743" s="9"/>
      <c r="O1743" s="10"/>
      <c r="P1743" s="22"/>
      <c r="Q1743" s="20"/>
      <c r="R1743" s="20"/>
      <c r="S1743" s="1" t="s">
        <v>3795</v>
      </c>
      <c r="T1743" s="21" t="str">
        <f t="shared" si="246"/>
        <v>ONGKOS KEMAS GB PREMIUM</v>
      </c>
      <c r="U1743" s="17">
        <v>1</v>
      </c>
      <c r="V1743" s="62">
        <f t="shared" si="251"/>
        <v>0</v>
      </c>
      <c r="W1743" s="20"/>
      <c r="X1743" s="20"/>
      <c r="Y1743" s="20" t="str">
        <f t="shared" si="247"/>
        <v>PCS</v>
      </c>
    </row>
    <row r="1744" spans="1:26" hidden="1">
      <c r="A1744" s="4"/>
      <c r="B1744" s="20"/>
      <c r="C1744" s="5"/>
      <c r="D1744" s="6"/>
      <c r="E1744" s="6"/>
      <c r="F1744" s="6"/>
      <c r="G1744" s="6"/>
      <c r="H1744" s="6"/>
      <c r="I1744" s="6"/>
      <c r="J1744" s="6"/>
      <c r="K1744" s="8"/>
      <c r="L1744" s="8"/>
      <c r="M1744" s="6"/>
      <c r="N1744" s="9"/>
      <c r="O1744" s="10"/>
      <c r="P1744" s="22"/>
      <c r="Q1744" s="20"/>
      <c r="R1744" s="20"/>
      <c r="S1744" s="1" t="s">
        <v>3902</v>
      </c>
      <c r="T1744" s="21" t="str">
        <f t="shared" si="246"/>
        <v>ONGKOS TIMBANG GB PREMIUM</v>
      </c>
      <c r="U1744" s="17">
        <v>1</v>
      </c>
      <c r="V1744" s="62">
        <f>$K$1735*U1744</f>
        <v>0</v>
      </c>
      <c r="W1744" s="20"/>
      <c r="X1744" s="20"/>
      <c r="Y1744" s="20" t="str">
        <f t="shared" si="247"/>
        <v>PCS</v>
      </c>
    </row>
    <row r="1745" spans="1:26">
      <c r="A1745" s="4">
        <v>193</v>
      </c>
      <c r="B1745" s="20" t="s">
        <v>2179</v>
      </c>
      <c r="C1745" s="5" t="s">
        <v>167</v>
      </c>
      <c r="D1745" s="6">
        <v>62</v>
      </c>
      <c r="E1745" s="6">
        <f>D1745/36</f>
        <v>1.7222222222222223</v>
      </c>
      <c r="F1745" s="6">
        <v>52</v>
      </c>
      <c r="G1745" s="6">
        <v>1</v>
      </c>
      <c r="H1745" s="6">
        <v>12</v>
      </c>
      <c r="I1745" s="6">
        <v>1</v>
      </c>
      <c r="J1745" s="6" t="s">
        <v>510</v>
      </c>
      <c r="K1745" s="15">
        <f>L1745</f>
        <v>0</v>
      </c>
      <c r="L1745" s="15">
        <f>N1745*Z1745</f>
        <v>0</v>
      </c>
      <c r="M1745" s="6" t="s">
        <v>510</v>
      </c>
      <c r="N1745" s="9">
        <f>VLOOKUP(B1745,tb_januari,9,FALSE)</f>
        <v>0</v>
      </c>
      <c r="O1745" s="10" t="s">
        <v>506</v>
      </c>
      <c r="P1745" s="22" t="e">
        <f>0.77*K1875:K1985</f>
        <v>#VALUE!</v>
      </c>
      <c r="Q1745" s="20" t="s">
        <v>560</v>
      </c>
      <c r="R1745" s="20" t="s">
        <v>519</v>
      </c>
      <c r="S1745" s="1" t="s">
        <v>3485</v>
      </c>
      <c r="T1745" s="21" t="str">
        <f t="shared" si="246"/>
        <v>JASMINE 8 X 16</v>
      </c>
      <c r="U1745" s="17">
        <v>1</v>
      </c>
      <c r="V1745" s="62">
        <f>$K$1745*U1745</f>
        <v>0</v>
      </c>
      <c r="W1745" s="20" t="s">
        <v>532</v>
      </c>
      <c r="X1745" s="20"/>
      <c r="Y1745" s="20" t="str">
        <f t="shared" si="247"/>
        <v>PCS</v>
      </c>
      <c r="Z1745" s="20">
        <v>36</v>
      </c>
    </row>
    <row r="1746" spans="1:26" hidden="1">
      <c r="A1746" s="4"/>
      <c r="B1746" s="20"/>
      <c r="C1746" s="5"/>
      <c r="D1746" s="6"/>
      <c r="E1746" s="6"/>
      <c r="F1746" s="6"/>
      <c r="G1746" s="6"/>
      <c r="H1746" s="6"/>
      <c r="I1746" s="6"/>
      <c r="J1746" s="6"/>
      <c r="K1746" s="8"/>
      <c r="L1746" s="8"/>
      <c r="M1746" s="6"/>
      <c r="N1746" s="9"/>
      <c r="O1746" s="10"/>
      <c r="P1746" s="22"/>
      <c r="Q1746" s="20"/>
      <c r="R1746" s="20"/>
      <c r="S1746" s="1" t="s">
        <v>611</v>
      </c>
      <c r="T1746" s="21" t="str">
        <f t="shared" si="246"/>
        <v xml:space="preserve">ONGKARA BULAT </v>
      </c>
      <c r="U1746" s="17">
        <v>1</v>
      </c>
      <c r="V1746" s="62">
        <f t="shared" ref="V1746:V1753" si="252">$K$1745*U1746</f>
        <v>0</v>
      </c>
      <c r="W1746" s="20"/>
      <c r="X1746" s="20"/>
      <c r="Y1746" s="20" t="str">
        <f t="shared" si="247"/>
        <v>PCS</v>
      </c>
    </row>
    <row r="1747" spans="1:26" hidden="1">
      <c r="A1747" s="4"/>
      <c r="B1747" s="20"/>
      <c r="C1747" s="5"/>
      <c r="D1747" s="6"/>
      <c r="E1747" s="6"/>
      <c r="F1747" s="6"/>
      <c r="G1747" s="6"/>
      <c r="H1747" s="6"/>
      <c r="I1747" s="6"/>
      <c r="J1747" s="6"/>
      <c r="K1747" s="8"/>
      <c r="L1747" s="8"/>
      <c r="M1747" s="6"/>
      <c r="N1747" s="9"/>
      <c r="O1747" s="10"/>
      <c r="P1747" s="22"/>
      <c r="Q1747" s="20"/>
      <c r="R1747" s="20"/>
      <c r="S1747" s="1" t="s">
        <v>5036</v>
      </c>
      <c r="T1747" s="21" t="str">
        <f t="shared" si="246"/>
        <v>STIKER MANTRA kecil</v>
      </c>
      <c r="U1747" s="17">
        <v>1</v>
      </c>
      <c r="V1747" s="62">
        <f t="shared" si="252"/>
        <v>0</v>
      </c>
      <c r="W1747" s="20"/>
      <c r="X1747" s="20"/>
      <c r="Y1747" s="20" t="str">
        <f t="shared" si="247"/>
        <v>PCS</v>
      </c>
    </row>
    <row r="1748" spans="1:26" hidden="1">
      <c r="A1748" s="4"/>
      <c r="B1748" s="20"/>
      <c r="C1748" s="5"/>
      <c r="D1748" s="6"/>
      <c r="E1748" s="6"/>
      <c r="F1748" s="6"/>
      <c r="G1748" s="6"/>
      <c r="H1748" s="6"/>
      <c r="I1748" s="6"/>
      <c r="J1748" s="6"/>
      <c r="K1748" s="8"/>
      <c r="L1748" s="8"/>
      <c r="M1748" s="6"/>
      <c r="N1748" s="9"/>
      <c r="O1748" s="10"/>
      <c r="P1748" s="22"/>
      <c r="Q1748" s="20"/>
      <c r="R1748" s="20"/>
      <c r="S1748" s="1" t="s">
        <v>613</v>
      </c>
      <c r="T1748" s="21" t="str">
        <f t="shared" si="246"/>
        <v>SABUK ONG KECIL 2,5 X 30</v>
      </c>
      <c r="U1748" s="17">
        <v>1</v>
      </c>
      <c r="V1748" s="62">
        <f t="shared" si="252"/>
        <v>0</v>
      </c>
      <c r="W1748" s="20"/>
      <c r="X1748" s="20"/>
      <c r="Y1748" s="20" t="str">
        <f t="shared" si="247"/>
        <v>PCS</v>
      </c>
    </row>
    <row r="1749" spans="1:26" hidden="1">
      <c r="A1749" s="4"/>
      <c r="B1749" s="20"/>
      <c r="C1749" s="5"/>
      <c r="D1749" s="6"/>
      <c r="E1749" s="6"/>
      <c r="F1749" s="6"/>
      <c r="G1749" s="6"/>
      <c r="H1749" s="6"/>
      <c r="I1749" s="6"/>
      <c r="J1749" s="6"/>
      <c r="K1749" s="8"/>
      <c r="L1749" s="8"/>
      <c r="M1749" s="6"/>
      <c r="N1749" s="9"/>
      <c r="O1749" s="10"/>
      <c r="P1749" s="22"/>
      <c r="Q1749" s="20"/>
      <c r="R1749" s="20"/>
      <c r="S1749" s="1" t="s">
        <v>614</v>
      </c>
      <c r="T1749" s="21" t="str">
        <f t="shared" si="246"/>
        <v>PLASTIK 16 X 35</v>
      </c>
      <c r="U1749" s="17">
        <v>1</v>
      </c>
      <c r="V1749" s="62">
        <f t="shared" si="252"/>
        <v>0</v>
      </c>
      <c r="W1749" s="20"/>
      <c r="X1749" s="20"/>
      <c r="Y1749" s="20" t="str">
        <f t="shared" si="247"/>
        <v>PCS</v>
      </c>
    </row>
    <row r="1750" spans="1:26" hidden="1">
      <c r="A1750" s="4"/>
      <c r="B1750" s="20"/>
      <c r="C1750" s="5"/>
      <c r="D1750" s="6"/>
      <c r="E1750" s="6"/>
      <c r="F1750" s="6"/>
      <c r="G1750" s="6"/>
      <c r="H1750" s="6"/>
      <c r="I1750" s="6"/>
      <c r="J1750" s="6"/>
      <c r="K1750" s="8"/>
      <c r="L1750" s="8"/>
      <c r="M1750" s="6"/>
      <c r="N1750" s="9"/>
      <c r="O1750" s="10"/>
      <c r="P1750" s="22"/>
      <c r="Q1750" s="20"/>
      <c r="R1750" s="20"/>
      <c r="S1750" s="1" t="s">
        <v>1249</v>
      </c>
      <c r="T1750" s="21" t="str">
        <f t="shared" si="246"/>
        <v>DUPA 22 PREMIUM</v>
      </c>
      <c r="U1750" s="17">
        <v>0.75</v>
      </c>
      <c r="V1750" s="62">
        <f t="shared" si="252"/>
        <v>0</v>
      </c>
      <c r="W1750" s="20"/>
      <c r="X1750" s="20"/>
      <c r="Y1750" s="20" t="str">
        <f t="shared" si="247"/>
        <v>KG</v>
      </c>
    </row>
    <row r="1751" spans="1:26" hidden="1">
      <c r="A1751" s="4"/>
      <c r="B1751" s="20"/>
      <c r="C1751" s="5"/>
      <c r="D1751" s="6"/>
      <c r="E1751" s="6"/>
      <c r="F1751" s="6"/>
      <c r="G1751" s="6"/>
      <c r="H1751" s="6"/>
      <c r="I1751" s="6"/>
      <c r="J1751" s="6"/>
      <c r="K1751" s="8"/>
      <c r="L1751" s="8"/>
      <c r="M1751" s="6"/>
      <c r="N1751" s="9"/>
      <c r="O1751" s="10"/>
      <c r="P1751" s="22"/>
      <c r="Q1751" s="20"/>
      <c r="R1751" s="20"/>
      <c r="S1751" s="1" t="s">
        <v>4164</v>
      </c>
      <c r="T1751" s="21" t="str">
        <f t="shared" si="246"/>
        <v>OP NON FUL AROMA EK JASMINE</v>
      </c>
      <c r="U1751" s="17">
        <v>2.9600000000000001E-2</v>
      </c>
      <c r="V1751" s="62">
        <f t="shared" si="252"/>
        <v>0</v>
      </c>
      <c r="W1751" s="20"/>
      <c r="X1751" s="20"/>
      <c r="Y1751" s="20" t="str">
        <f t="shared" si="247"/>
        <v>KG</v>
      </c>
    </row>
    <row r="1752" spans="1:26" hidden="1">
      <c r="A1752" s="4"/>
      <c r="B1752" s="20"/>
      <c r="C1752" s="5"/>
      <c r="D1752" s="6"/>
      <c r="E1752" s="6"/>
      <c r="F1752" s="6"/>
      <c r="G1752" s="6"/>
      <c r="H1752" s="6"/>
      <c r="I1752" s="6"/>
      <c r="J1752" s="6"/>
      <c r="K1752" s="8"/>
      <c r="L1752" s="8"/>
      <c r="M1752" s="6"/>
      <c r="N1752" s="9"/>
      <c r="O1752" s="10"/>
      <c r="P1752" s="22"/>
      <c r="Q1752" s="20"/>
      <c r="R1752" s="20"/>
      <c r="S1752" s="1" t="s">
        <v>3707</v>
      </c>
      <c r="T1752" s="21" t="str">
        <f t="shared" si="246"/>
        <v>ONGKOS CELUP GB PREMIUM</v>
      </c>
      <c r="U1752" s="17">
        <v>1</v>
      </c>
      <c r="V1752" s="62">
        <f t="shared" si="252"/>
        <v>0</v>
      </c>
      <c r="W1752" s="20"/>
      <c r="X1752" s="20"/>
      <c r="Y1752" s="20" t="str">
        <f t="shared" si="247"/>
        <v>PCS</v>
      </c>
    </row>
    <row r="1753" spans="1:26" hidden="1">
      <c r="A1753" s="4"/>
      <c r="B1753" s="20"/>
      <c r="C1753" s="5"/>
      <c r="D1753" s="6"/>
      <c r="E1753" s="6"/>
      <c r="F1753" s="6"/>
      <c r="G1753" s="6"/>
      <c r="H1753" s="6"/>
      <c r="I1753" s="6"/>
      <c r="J1753" s="6"/>
      <c r="K1753" s="8"/>
      <c r="L1753" s="8"/>
      <c r="M1753" s="6"/>
      <c r="N1753" s="9"/>
      <c r="O1753" s="10"/>
      <c r="P1753" s="22"/>
      <c r="Q1753" s="20"/>
      <c r="R1753" s="20"/>
      <c r="S1753" s="1" t="s">
        <v>3795</v>
      </c>
      <c r="T1753" s="21" t="str">
        <f t="shared" si="246"/>
        <v>ONGKOS KEMAS GB PREMIUM</v>
      </c>
      <c r="U1753" s="17">
        <v>1</v>
      </c>
      <c r="V1753" s="62">
        <f t="shared" si="252"/>
        <v>0</v>
      </c>
      <c r="W1753" s="20"/>
      <c r="X1753" s="20"/>
      <c r="Y1753" s="20" t="str">
        <f t="shared" si="247"/>
        <v>PCS</v>
      </c>
    </row>
    <row r="1754" spans="1:26" hidden="1">
      <c r="A1754" s="4"/>
      <c r="B1754" s="20"/>
      <c r="C1754" s="5"/>
      <c r="D1754" s="6"/>
      <c r="E1754" s="6"/>
      <c r="F1754" s="6"/>
      <c r="G1754" s="6"/>
      <c r="H1754" s="6"/>
      <c r="I1754" s="6"/>
      <c r="J1754" s="6"/>
      <c r="K1754" s="8"/>
      <c r="L1754" s="8"/>
      <c r="M1754" s="6"/>
      <c r="N1754" s="9"/>
      <c r="O1754" s="10"/>
      <c r="P1754" s="22"/>
      <c r="Q1754" s="20"/>
      <c r="R1754" s="20"/>
      <c r="S1754" s="1" t="s">
        <v>3902</v>
      </c>
      <c r="T1754" s="21" t="str">
        <f t="shared" si="246"/>
        <v>ONGKOS TIMBANG GB PREMIUM</v>
      </c>
      <c r="U1754" s="17">
        <v>1</v>
      </c>
      <c r="V1754" s="62">
        <f>$K$1745*U1754</f>
        <v>0</v>
      </c>
      <c r="W1754" s="20"/>
      <c r="X1754" s="20"/>
      <c r="Y1754" s="20" t="str">
        <f t="shared" si="247"/>
        <v>PCS</v>
      </c>
    </row>
    <row r="1755" spans="1:26">
      <c r="A1755" s="4">
        <v>194</v>
      </c>
      <c r="B1755" s="20" t="s">
        <v>2180</v>
      </c>
      <c r="C1755" s="5" t="s">
        <v>168</v>
      </c>
      <c r="D1755" s="6">
        <v>16</v>
      </c>
      <c r="E1755" s="6">
        <f>D1755/36</f>
        <v>0.44444444444444442</v>
      </c>
      <c r="F1755" s="6">
        <v>20</v>
      </c>
      <c r="G1755" s="6">
        <v>1</v>
      </c>
      <c r="H1755" s="6">
        <v>9</v>
      </c>
      <c r="I1755" s="6">
        <v>1</v>
      </c>
      <c r="J1755" s="6" t="s">
        <v>510</v>
      </c>
      <c r="K1755" s="15">
        <f>L1755</f>
        <v>0</v>
      </c>
      <c r="L1755" s="15">
        <f>N1755*Z1755</f>
        <v>0</v>
      </c>
      <c r="M1755" s="6" t="s">
        <v>510</v>
      </c>
      <c r="N1755" s="9">
        <f>VLOOKUP(B1755,tb_januari,9,FALSE)</f>
        <v>0</v>
      </c>
      <c r="O1755" s="10" t="s">
        <v>506</v>
      </c>
      <c r="P1755" s="22" t="e">
        <f>0.77*K1885:K1995</f>
        <v>#VALUE!</v>
      </c>
      <c r="Q1755" s="20" t="s">
        <v>560</v>
      </c>
      <c r="R1755" s="20" t="s">
        <v>519</v>
      </c>
      <c r="S1755" s="1" t="s">
        <v>3501</v>
      </c>
      <c r="T1755" s="21" t="str">
        <f t="shared" si="246"/>
        <v>JEMPIRING 8 X 16</v>
      </c>
      <c r="U1755" s="17">
        <v>1</v>
      </c>
      <c r="V1755" s="62">
        <f>$K$1755*U1755</f>
        <v>0</v>
      </c>
      <c r="W1755" s="20" t="s">
        <v>533</v>
      </c>
      <c r="X1755" s="20"/>
      <c r="Y1755" s="20" t="str">
        <f t="shared" si="247"/>
        <v>PCS</v>
      </c>
      <c r="Z1755" s="20">
        <v>36</v>
      </c>
    </row>
    <row r="1756" spans="1:26" hidden="1">
      <c r="A1756" s="4"/>
      <c r="B1756" s="20"/>
      <c r="C1756" s="5"/>
      <c r="D1756" s="6"/>
      <c r="E1756" s="6"/>
      <c r="F1756" s="6"/>
      <c r="G1756" s="6"/>
      <c r="H1756" s="6"/>
      <c r="I1756" s="6"/>
      <c r="J1756" s="6"/>
      <c r="K1756" s="8"/>
      <c r="L1756" s="8"/>
      <c r="M1756" s="6"/>
      <c r="N1756" s="9"/>
      <c r="O1756" s="10"/>
      <c r="P1756" s="22"/>
      <c r="Q1756" s="20"/>
      <c r="R1756" s="20"/>
      <c r="S1756" s="1" t="s">
        <v>611</v>
      </c>
      <c r="T1756" s="21" t="str">
        <f t="shared" si="246"/>
        <v xml:space="preserve">ONGKARA BULAT </v>
      </c>
      <c r="U1756" s="17">
        <v>1</v>
      </c>
      <c r="V1756" s="62">
        <f t="shared" ref="V1756:V1764" si="253">$K$1755*U1756</f>
        <v>0</v>
      </c>
      <c r="W1756" s="20"/>
      <c r="X1756" s="20"/>
      <c r="Y1756" s="20" t="str">
        <f t="shared" si="247"/>
        <v>PCS</v>
      </c>
    </row>
    <row r="1757" spans="1:26" hidden="1">
      <c r="A1757" s="4"/>
      <c r="B1757" s="20"/>
      <c r="C1757" s="5"/>
      <c r="D1757" s="6"/>
      <c r="E1757" s="6"/>
      <c r="F1757" s="6"/>
      <c r="G1757" s="6"/>
      <c r="H1757" s="6"/>
      <c r="I1757" s="6"/>
      <c r="J1757" s="6"/>
      <c r="K1757" s="8"/>
      <c r="L1757" s="8"/>
      <c r="M1757" s="6"/>
      <c r="N1757" s="9"/>
      <c r="O1757" s="10"/>
      <c r="P1757" s="22"/>
      <c r="Q1757" s="20"/>
      <c r="R1757" s="20"/>
      <c r="S1757" s="1" t="s">
        <v>5036</v>
      </c>
      <c r="T1757" s="21" t="str">
        <f t="shared" si="246"/>
        <v>STIKER MANTRA kecil</v>
      </c>
      <c r="U1757" s="17">
        <v>1</v>
      </c>
      <c r="V1757" s="62">
        <f t="shared" si="253"/>
        <v>0</v>
      </c>
      <c r="W1757" s="20"/>
      <c r="X1757" s="20"/>
      <c r="Y1757" s="20" t="str">
        <f t="shared" si="247"/>
        <v>PCS</v>
      </c>
    </row>
    <row r="1758" spans="1:26" hidden="1">
      <c r="A1758" s="4"/>
      <c r="B1758" s="20"/>
      <c r="C1758" s="5"/>
      <c r="D1758" s="6"/>
      <c r="E1758" s="6"/>
      <c r="F1758" s="6"/>
      <c r="G1758" s="6"/>
      <c r="H1758" s="6"/>
      <c r="I1758" s="6"/>
      <c r="J1758" s="6"/>
      <c r="K1758" s="8"/>
      <c r="L1758" s="8"/>
      <c r="M1758" s="6"/>
      <c r="N1758" s="9"/>
      <c r="O1758" s="10"/>
      <c r="P1758" s="22"/>
      <c r="Q1758" s="20"/>
      <c r="R1758" s="20"/>
      <c r="S1758" s="1" t="s">
        <v>613</v>
      </c>
      <c r="T1758" s="21" t="str">
        <f t="shared" si="246"/>
        <v>SABUK ONG KECIL 2,5 X 30</v>
      </c>
      <c r="U1758" s="17">
        <v>1</v>
      </c>
      <c r="V1758" s="62">
        <f>$K$1755*U1758</f>
        <v>0</v>
      </c>
      <c r="W1758" s="20"/>
      <c r="X1758" s="20"/>
      <c r="Y1758" s="20" t="str">
        <f t="shared" si="247"/>
        <v>PCS</v>
      </c>
    </row>
    <row r="1759" spans="1:26" hidden="1">
      <c r="A1759" s="4"/>
      <c r="B1759" s="20"/>
      <c r="C1759" s="5"/>
      <c r="D1759" s="6"/>
      <c r="E1759" s="6"/>
      <c r="F1759" s="6"/>
      <c r="G1759" s="6"/>
      <c r="H1759" s="6"/>
      <c r="I1759" s="6"/>
      <c r="J1759" s="6"/>
      <c r="K1759" s="8"/>
      <c r="L1759" s="8"/>
      <c r="M1759" s="6"/>
      <c r="N1759" s="9"/>
      <c r="O1759" s="10"/>
      <c r="P1759" s="22"/>
      <c r="Q1759" s="20"/>
      <c r="R1759" s="20"/>
      <c r="S1759" s="1" t="s">
        <v>614</v>
      </c>
      <c r="T1759" s="21" t="str">
        <f t="shared" si="246"/>
        <v>PLASTIK 16 X 35</v>
      </c>
      <c r="U1759" s="17">
        <v>1</v>
      </c>
      <c r="V1759" s="62">
        <f t="shared" si="253"/>
        <v>0</v>
      </c>
      <c r="W1759" s="20"/>
      <c r="X1759" s="20"/>
      <c r="Y1759" s="20" t="str">
        <f t="shared" si="247"/>
        <v>PCS</v>
      </c>
    </row>
    <row r="1760" spans="1:26" hidden="1">
      <c r="A1760" s="4"/>
      <c r="B1760" s="20"/>
      <c r="C1760" s="5"/>
      <c r="D1760" s="6"/>
      <c r="E1760" s="6"/>
      <c r="F1760" s="6"/>
      <c r="G1760" s="6"/>
      <c r="H1760" s="6"/>
      <c r="I1760" s="6"/>
      <c r="J1760" s="6"/>
      <c r="K1760" s="8"/>
      <c r="L1760" s="8"/>
      <c r="M1760" s="6"/>
      <c r="N1760" s="9"/>
      <c r="O1760" s="10"/>
      <c r="P1760" s="22"/>
      <c r="Q1760" s="20"/>
      <c r="R1760" s="20"/>
      <c r="S1760" s="1" t="s">
        <v>1249</v>
      </c>
      <c r="T1760" s="21" t="str">
        <f t="shared" si="246"/>
        <v>DUPA 22 PREMIUM</v>
      </c>
      <c r="U1760" s="17">
        <v>0.75</v>
      </c>
      <c r="V1760" s="62">
        <f t="shared" si="253"/>
        <v>0</v>
      </c>
      <c r="W1760" s="20"/>
      <c r="X1760" s="20"/>
      <c r="Y1760" s="20" t="str">
        <f t="shared" si="247"/>
        <v>KG</v>
      </c>
    </row>
    <row r="1761" spans="1:26" hidden="1">
      <c r="A1761" s="4"/>
      <c r="B1761" s="20"/>
      <c r="C1761" s="5"/>
      <c r="D1761" s="6"/>
      <c r="E1761" s="6"/>
      <c r="F1761" s="6"/>
      <c r="G1761" s="6"/>
      <c r="H1761" s="6"/>
      <c r="I1761" s="6"/>
      <c r="J1761" s="6"/>
      <c r="K1761" s="8"/>
      <c r="L1761" s="8"/>
      <c r="M1761" s="6"/>
      <c r="N1761" s="9"/>
      <c r="O1761" s="10"/>
      <c r="P1761" s="22"/>
      <c r="Q1761" s="20"/>
      <c r="R1761" s="20"/>
      <c r="S1761" s="1" t="s">
        <v>615</v>
      </c>
      <c r="T1761" s="21" t="str">
        <f t="shared" si="246"/>
        <v>OP NON FUL AROMA EK JEMPIRING</v>
      </c>
      <c r="U1761" s="17">
        <v>2.9600000000000001E-2</v>
      </c>
      <c r="V1761" s="62">
        <f t="shared" si="253"/>
        <v>0</v>
      </c>
      <c r="W1761" s="20"/>
      <c r="X1761" s="20"/>
      <c r="Y1761" s="20" t="str">
        <f t="shared" si="247"/>
        <v>KG</v>
      </c>
    </row>
    <row r="1762" spans="1:26" hidden="1">
      <c r="A1762" s="4"/>
      <c r="B1762" s="20"/>
      <c r="C1762" s="5"/>
      <c r="D1762" s="6"/>
      <c r="E1762" s="6"/>
      <c r="F1762" s="6"/>
      <c r="G1762" s="6"/>
      <c r="H1762" s="6"/>
      <c r="I1762" s="6"/>
      <c r="J1762" s="6"/>
      <c r="K1762" s="8"/>
      <c r="L1762" s="8"/>
      <c r="M1762" s="6"/>
      <c r="N1762" s="9"/>
      <c r="O1762" s="10"/>
      <c r="P1762" s="22"/>
      <c r="Q1762" s="20"/>
      <c r="R1762" s="20"/>
      <c r="S1762" s="1" t="s">
        <v>3707</v>
      </c>
      <c r="T1762" s="21" t="str">
        <f t="shared" ref="T1762:T1764" si="254">VLOOKUP(S1762,db_barang,2,FALSE)</f>
        <v>ONGKOS CELUP GB PREMIUM</v>
      </c>
      <c r="U1762" s="17">
        <v>1</v>
      </c>
      <c r="V1762" s="62">
        <f t="shared" si="253"/>
        <v>0</v>
      </c>
      <c r="W1762" s="20"/>
      <c r="X1762" s="20"/>
      <c r="Y1762" s="20" t="str">
        <f t="shared" ref="Y1762:Y1764" si="255">VLOOKUP(S1762,db_barang,3,FALSE)</f>
        <v>PCS</v>
      </c>
    </row>
    <row r="1763" spans="1:26" hidden="1">
      <c r="A1763" s="4"/>
      <c r="B1763" s="20"/>
      <c r="C1763" s="5"/>
      <c r="D1763" s="6"/>
      <c r="E1763" s="6"/>
      <c r="F1763" s="6"/>
      <c r="G1763" s="6"/>
      <c r="H1763" s="6"/>
      <c r="I1763" s="6"/>
      <c r="J1763" s="6"/>
      <c r="K1763" s="8"/>
      <c r="L1763" s="8"/>
      <c r="M1763" s="6"/>
      <c r="N1763" s="9"/>
      <c r="O1763" s="10"/>
      <c r="P1763" s="22"/>
      <c r="Q1763" s="20"/>
      <c r="R1763" s="20"/>
      <c r="S1763" s="1" t="s">
        <v>3795</v>
      </c>
      <c r="T1763" s="21" t="str">
        <f t="shared" si="254"/>
        <v>ONGKOS KEMAS GB PREMIUM</v>
      </c>
      <c r="U1763" s="17">
        <v>1</v>
      </c>
      <c r="V1763" s="62">
        <f t="shared" si="253"/>
        <v>0</v>
      </c>
      <c r="W1763" s="20"/>
      <c r="X1763" s="20"/>
      <c r="Y1763" s="20" t="str">
        <f t="shared" si="255"/>
        <v>PCS</v>
      </c>
    </row>
    <row r="1764" spans="1:26" hidden="1">
      <c r="A1764" s="4"/>
      <c r="B1764" s="20"/>
      <c r="C1764" s="5"/>
      <c r="D1764" s="6"/>
      <c r="E1764" s="6"/>
      <c r="F1764" s="6"/>
      <c r="G1764" s="6"/>
      <c r="H1764" s="6"/>
      <c r="I1764" s="6"/>
      <c r="J1764" s="6"/>
      <c r="K1764" s="8"/>
      <c r="L1764" s="8"/>
      <c r="M1764" s="6"/>
      <c r="N1764" s="9"/>
      <c r="O1764" s="10"/>
      <c r="P1764" s="22"/>
      <c r="Q1764" s="20"/>
      <c r="R1764" s="20"/>
      <c r="S1764" s="1" t="s">
        <v>3902</v>
      </c>
      <c r="T1764" s="21" t="str">
        <f t="shared" si="254"/>
        <v>ONGKOS TIMBANG GB PREMIUM</v>
      </c>
      <c r="U1764" s="17">
        <v>1</v>
      </c>
      <c r="V1764" s="62">
        <f t="shared" si="253"/>
        <v>0</v>
      </c>
      <c r="W1764" s="20"/>
      <c r="X1764" s="20"/>
      <c r="Y1764" s="20" t="str">
        <f t="shared" si="255"/>
        <v>PCS</v>
      </c>
    </row>
    <row r="1765" spans="1:26">
      <c r="A1765" s="4">
        <v>195</v>
      </c>
      <c r="B1765" s="20" t="s">
        <v>2183</v>
      </c>
      <c r="C1765" s="5" t="s">
        <v>169</v>
      </c>
      <c r="D1765" s="6">
        <v>43</v>
      </c>
      <c r="E1765" s="6">
        <f>D1765/36</f>
        <v>1.1944444444444444</v>
      </c>
      <c r="F1765" s="6">
        <v>1</v>
      </c>
      <c r="G1765" s="6">
        <v>1</v>
      </c>
      <c r="H1765" s="6">
        <v>104</v>
      </c>
      <c r="I1765" s="6">
        <v>1</v>
      </c>
      <c r="J1765" s="6" t="s">
        <v>510</v>
      </c>
      <c r="K1765" s="15">
        <f>L1765</f>
        <v>108</v>
      </c>
      <c r="L1765" s="15">
        <f>N1765*Z1765</f>
        <v>108</v>
      </c>
      <c r="M1765" s="6" t="s">
        <v>510</v>
      </c>
      <c r="N1765" s="9">
        <f>VLOOKUP(B1765,tb_januari,9,FALSE)</f>
        <v>3</v>
      </c>
      <c r="O1765" s="10" t="s">
        <v>506</v>
      </c>
      <c r="P1765" s="22" t="e">
        <f>0.77*K1895:K2005</f>
        <v>#VALUE!</v>
      </c>
      <c r="Q1765" s="20" t="s">
        <v>560</v>
      </c>
      <c r="R1765" s="20" t="s">
        <v>519</v>
      </c>
      <c r="S1765" s="20" t="s">
        <v>3570</v>
      </c>
      <c r="T1765" s="53" t="str">
        <f t="shared" ref="T1765:T1784" si="256">VLOOKUP(S1765,db_barang,2,FALSE)</f>
        <v>LOTUS 8 X 16</v>
      </c>
      <c r="U1765" s="17">
        <v>1</v>
      </c>
      <c r="V1765" s="62">
        <f>$K$1765*U1765</f>
        <v>108</v>
      </c>
      <c r="W1765" s="20" t="s">
        <v>534</v>
      </c>
      <c r="X1765" s="20"/>
      <c r="Y1765" s="20" t="str">
        <f t="shared" ref="Y1765:Y1784" si="257">VLOOKUP(S1765,db_barang,3,FALSE)</f>
        <v>PCS</v>
      </c>
      <c r="Z1765" s="20">
        <v>36</v>
      </c>
    </row>
    <row r="1766" spans="1:26" hidden="1">
      <c r="A1766" s="4"/>
      <c r="B1766" s="4"/>
      <c r="C1766" s="5"/>
      <c r="D1766" s="6"/>
      <c r="E1766" s="6"/>
      <c r="F1766" s="6"/>
      <c r="G1766" s="6"/>
      <c r="H1766" s="6"/>
      <c r="I1766" s="6"/>
      <c r="J1766" s="6"/>
      <c r="K1766" s="8"/>
      <c r="L1766" s="8"/>
      <c r="M1766" s="6"/>
      <c r="N1766" s="9"/>
      <c r="O1766" s="10"/>
      <c r="P1766" s="22"/>
      <c r="Q1766" s="20"/>
      <c r="R1766" s="20"/>
      <c r="S1766" s="20" t="s">
        <v>611</v>
      </c>
      <c r="T1766" s="21" t="str">
        <f t="shared" si="256"/>
        <v xml:space="preserve">ONGKARA BULAT </v>
      </c>
      <c r="U1766" s="17">
        <v>1</v>
      </c>
      <c r="V1766" s="62">
        <f t="shared" ref="V1766:V1774" si="258">$K$1765*U1766</f>
        <v>108</v>
      </c>
      <c r="W1766" s="20"/>
      <c r="X1766" s="20"/>
      <c r="Y1766" s="20" t="str">
        <f t="shared" si="257"/>
        <v>PCS</v>
      </c>
    </row>
    <row r="1767" spans="1:26" hidden="1">
      <c r="A1767" s="4"/>
      <c r="B1767" s="4"/>
      <c r="C1767" s="5"/>
      <c r="D1767" s="6"/>
      <c r="E1767" s="6"/>
      <c r="F1767" s="6"/>
      <c r="G1767" s="6"/>
      <c r="H1767" s="6"/>
      <c r="I1767" s="6"/>
      <c r="J1767" s="6"/>
      <c r="K1767" s="8"/>
      <c r="L1767" s="8"/>
      <c r="M1767" s="6"/>
      <c r="N1767" s="9"/>
      <c r="O1767" s="10"/>
      <c r="P1767" s="22"/>
      <c r="Q1767" s="20"/>
      <c r="R1767" s="20"/>
      <c r="S1767" s="20" t="s">
        <v>5036</v>
      </c>
      <c r="T1767" s="21" t="str">
        <f t="shared" si="256"/>
        <v>STIKER MANTRA kecil</v>
      </c>
      <c r="U1767" s="17">
        <v>1</v>
      </c>
      <c r="V1767" s="62">
        <f t="shared" si="258"/>
        <v>108</v>
      </c>
      <c r="W1767" s="20"/>
      <c r="X1767" s="20"/>
      <c r="Y1767" s="20" t="str">
        <f t="shared" si="257"/>
        <v>PCS</v>
      </c>
    </row>
    <row r="1768" spans="1:26" hidden="1">
      <c r="A1768" s="4"/>
      <c r="B1768" s="4"/>
      <c r="C1768" s="5"/>
      <c r="D1768" s="6"/>
      <c r="E1768" s="6"/>
      <c r="F1768" s="6"/>
      <c r="G1768" s="6"/>
      <c r="H1768" s="6"/>
      <c r="I1768" s="6"/>
      <c r="J1768" s="6"/>
      <c r="K1768" s="8"/>
      <c r="L1768" s="8"/>
      <c r="M1768" s="6"/>
      <c r="N1768" s="9"/>
      <c r="O1768" s="10"/>
      <c r="P1768" s="22"/>
      <c r="Q1768" s="20"/>
      <c r="R1768" s="20"/>
      <c r="S1768" s="20" t="s">
        <v>613</v>
      </c>
      <c r="T1768" s="21" t="str">
        <f t="shared" si="256"/>
        <v>SABUK ONG KECIL 2,5 X 30</v>
      </c>
      <c r="U1768" s="17">
        <v>1</v>
      </c>
      <c r="V1768" s="62">
        <f t="shared" si="258"/>
        <v>108</v>
      </c>
      <c r="W1768" s="20"/>
      <c r="X1768" s="20"/>
      <c r="Y1768" s="20" t="str">
        <f t="shared" si="257"/>
        <v>PCS</v>
      </c>
    </row>
    <row r="1769" spans="1:26" hidden="1">
      <c r="A1769" s="4"/>
      <c r="B1769" s="4"/>
      <c r="C1769" s="5"/>
      <c r="D1769" s="6"/>
      <c r="E1769" s="6"/>
      <c r="F1769" s="6"/>
      <c r="G1769" s="6"/>
      <c r="H1769" s="6"/>
      <c r="I1769" s="6"/>
      <c r="J1769" s="6"/>
      <c r="K1769" s="8"/>
      <c r="L1769" s="8"/>
      <c r="M1769" s="6"/>
      <c r="N1769" s="9"/>
      <c r="O1769" s="10"/>
      <c r="P1769" s="22"/>
      <c r="Q1769" s="20"/>
      <c r="R1769" s="20"/>
      <c r="S1769" s="20" t="s">
        <v>614</v>
      </c>
      <c r="T1769" s="21" t="str">
        <f t="shared" si="256"/>
        <v>PLASTIK 16 X 35</v>
      </c>
      <c r="U1769" s="17">
        <v>1</v>
      </c>
      <c r="V1769" s="62">
        <f t="shared" si="258"/>
        <v>108</v>
      </c>
      <c r="W1769" s="20"/>
      <c r="X1769" s="20"/>
      <c r="Y1769" s="20" t="str">
        <f t="shared" si="257"/>
        <v>PCS</v>
      </c>
    </row>
    <row r="1770" spans="1:26" hidden="1">
      <c r="A1770" s="4"/>
      <c r="B1770" s="4"/>
      <c r="C1770" s="5"/>
      <c r="D1770" s="6"/>
      <c r="E1770" s="6"/>
      <c r="F1770" s="6"/>
      <c r="G1770" s="6"/>
      <c r="H1770" s="6"/>
      <c r="I1770" s="6"/>
      <c r="J1770" s="6"/>
      <c r="K1770" s="8"/>
      <c r="L1770" s="8"/>
      <c r="M1770" s="6"/>
      <c r="N1770" s="9"/>
      <c r="O1770" s="10"/>
      <c r="P1770" s="22"/>
      <c r="Q1770" s="20"/>
      <c r="R1770" s="20"/>
      <c r="S1770" s="20" t="s">
        <v>1249</v>
      </c>
      <c r="T1770" s="21" t="str">
        <f t="shared" si="256"/>
        <v>DUPA 22 PREMIUM</v>
      </c>
      <c r="U1770" s="17">
        <v>0.75</v>
      </c>
      <c r="V1770" s="62">
        <f t="shared" si="258"/>
        <v>81</v>
      </c>
      <c r="W1770" s="20"/>
      <c r="X1770" s="20"/>
      <c r="Y1770" s="20" t="str">
        <f t="shared" si="257"/>
        <v>KG</v>
      </c>
    </row>
    <row r="1771" spans="1:26" hidden="1">
      <c r="A1771" s="4"/>
      <c r="B1771" s="4"/>
      <c r="C1771" s="5"/>
      <c r="D1771" s="6"/>
      <c r="E1771" s="6"/>
      <c r="F1771" s="6"/>
      <c r="G1771" s="6"/>
      <c r="H1771" s="6"/>
      <c r="I1771" s="6"/>
      <c r="J1771" s="6"/>
      <c r="K1771" s="8"/>
      <c r="L1771" s="8"/>
      <c r="M1771" s="6"/>
      <c r="N1771" s="9"/>
      <c r="O1771" s="10"/>
      <c r="P1771" s="22"/>
      <c r="Q1771" s="20"/>
      <c r="R1771" s="20"/>
      <c r="S1771" s="20" t="s">
        <v>4169</v>
      </c>
      <c r="T1771" s="21" t="str">
        <f t="shared" si="256"/>
        <v>OP NON FUL AROMA EK LOTUS</v>
      </c>
      <c r="U1771" s="17">
        <v>2.9600000000000001E-2</v>
      </c>
      <c r="V1771" s="62">
        <f t="shared" si="258"/>
        <v>3.1968000000000001</v>
      </c>
      <c r="W1771" s="20"/>
      <c r="X1771" s="20"/>
      <c r="Y1771" s="20" t="str">
        <f t="shared" si="257"/>
        <v>KG</v>
      </c>
    </row>
    <row r="1772" spans="1:26" hidden="1">
      <c r="A1772" s="4"/>
      <c r="B1772" s="4"/>
      <c r="C1772" s="5"/>
      <c r="D1772" s="6"/>
      <c r="E1772" s="6"/>
      <c r="F1772" s="6"/>
      <c r="G1772" s="6"/>
      <c r="H1772" s="6"/>
      <c r="I1772" s="6"/>
      <c r="J1772" s="6"/>
      <c r="K1772" s="8"/>
      <c r="L1772" s="8"/>
      <c r="M1772" s="6"/>
      <c r="N1772" s="9"/>
      <c r="O1772" s="10"/>
      <c r="P1772" s="22"/>
      <c r="Q1772" s="20"/>
      <c r="R1772" s="20"/>
      <c r="S1772" s="20" t="s">
        <v>3707</v>
      </c>
      <c r="T1772" s="21" t="str">
        <f t="shared" si="256"/>
        <v>ONGKOS CELUP GB PREMIUM</v>
      </c>
      <c r="U1772" s="17">
        <v>1</v>
      </c>
      <c r="V1772" s="62">
        <f t="shared" si="258"/>
        <v>108</v>
      </c>
      <c r="W1772" s="20"/>
      <c r="X1772" s="20"/>
      <c r="Y1772" s="20" t="str">
        <f t="shared" si="257"/>
        <v>PCS</v>
      </c>
    </row>
    <row r="1773" spans="1:26" hidden="1">
      <c r="A1773" s="4"/>
      <c r="B1773" s="4"/>
      <c r="C1773" s="5"/>
      <c r="D1773" s="6"/>
      <c r="E1773" s="6"/>
      <c r="F1773" s="6"/>
      <c r="G1773" s="6"/>
      <c r="H1773" s="6"/>
      <c r="I1773" s="6"/>
      <c r="J1773" s="6"/>
      <c r="K1773" s="8"/>
      <c r="L1773" s="8"/>
      <c r="M1773" s="6"/>
      <c r="N1773" s="9"/>
      <c r="O1773" s="10"/>
      <c r="P1773" s="22"/>
      <c r="Q1773" s="20"/>
      <c r="R1773" s="20"/>
      <c r="S1773" s="20" t="s">
        <v>3795</v>
      </c>
      <c r="T1773" s="21" t="str">
        <f t="shared" si="256"/>
        <v>ONGKOS KEMAS GB PREMIUM</v>
      </c>
      <c r="U1773" s="17">
        <v>1</v>
      </c>
      <c r="V1773" s="62">
        <f t="shared" si="258"/>
        <v>108</v>
      </c>
      <c r="W1773" s="20"/>
      <c r="X1773" s="20"/>
      <c r="Y1773" s="20" t="str">
        <f t="shared" si="257"/>
        <v>PCS</v>
      </c>
    </row>
    <row r="1774" spans="1:26" hidden="1">
      <c r="A1774" s="4"/>
      <c r="B1774" s="4"/>
      <c r="C1774" s="5"/>
      <c r="D1774" s="6"/>
      <c r="E1774" s="6"/>
      <c r="F1774" s="6"/>
      <c r="G1774" s="6"/>
      <c r="H1774" s="6"/>
      <c r="I1774" s="6"/>
      <c r="J1774" s="6"/>
      <c r="K1774" s="8"/>
      <c r="L1774" s="8"/>
      <c r="M1774" s="6"/>
      <c r="N1774" s="9"/>
      <c r="O1774" s="10"/>
      <c r="P1774" s="22"/>
      <c r="Q1774" s="20"/>
      <c r="R1774" s="20"/>
      <c r="S1774" s="20" t="s">
        <v>3902</v>
      </c>
      <c r="T1774" s="21" t="str">
        <f t="shared" si="256"/>
        <v>ONGKOS TIMBANG GB PREMIUM</v>
      </c>
      <c r="U1774" s="17">
        <v>1</v>
      </c>
      <c r="V1774" s="62">
        <f t="shared" si="258"/>
        <v>108</v>
      </c>
      <c r="W1774" s="20"/>
      <c r="X1774" s="20"/>
      <c r="Y1774" s="20" t="str">
        <f t="shared" si="257"/>
        <v>PCS</v>
      </c>
    </row>
    <row r="1775" spans="1:26">
      <c r="A1775" s="4">
        <v>196</v>
      </c>
      <c r="B1775" s="20" t="s">
        <v>2190</v>
      </c>
      <c r="C1775" s="5" t="s">
        <v>170</v>
      </c>
      <c r="D1775" s="6">
        <v>30</v>
      </c>
      <c r="E1775" s="6">
        <f>D1775/36</f>
        <v>0.83333333333333337</v>
      </c>
      <c r="F1775" s="6">
        <v>16</v>
      </c>
      <c r="G1775" s="6">
        <v>1</v>
      </c>
      <c r="H1775" s="6">
        <v>16</v>
      </c>
      <c r="I1775" s="6">
        <v>1</v>
      </c>
      <c r="J1775" s="6" t="s">
        <v>510</v>
      </c>
      <c r="K1775" s="15">
        <f>L1775</f>
        <v>0</v>
      </c>
      <c r="L1775" s="15">
        <f>N1775*Z1775</f>
        <v>0</v>
      </c>
      <c r="M1775" s="6" t="s">
        <v>510</v>
      </c>
      <c r="N1775" s="9">
        <f>VLOOKUP(B1775,tb_januari,9,FALSE)</f>
        <v>0</v>
      </c>
      <c r="O1775" s="10" t="s">
        <v>506</v>
      </c>
      <c r="P1775" s="22" t="e">
        <f>0.77*K1905:K2015</f>
        <v>#VALUE!</v>
      </c>
      <c r="Q1775" s="20" t="s">
        <v>560</v>
      </c>
      <c r="R1775" s="20" t="s">
        <v>519</v>
      </c>
      <c r="S1775" s="1" t="s">
        <v>611</v>
      </c>
      <c r="T1775" s="21" t="str">
        <f>VLOOKUP(S1775,db_barang,2,FALSE)</f>
        <v xml:space="preserve">ONGKARA BULAT </v>
      </c>
      <c r="U1775" s="17">
        <v>1</v>
      </c>
      <c r="V1775" s="62">
        <f>$K$1775*U1775</f>
        <v>0</v>
      </c>
      <c r="W1775" s="20" t="s">
        <v>535</v>
      </c>
      <c r="X1775" s="20"/>
      <c r="Y1775" s="20" t="str">
        <f t="shared" si="257"/>
        <v>PCS</v>
      </c>
      <c r="Z1775" s="20">
        <v>36</v>
      </c>
    </row>
    <row r="1776" spans="1:26" hidden="1">
      <c r="A1776" s="4"/>
      <c r="B1776" s="20"/>
      <c r="C1776" s="5"/>
      <c r="D1776" s="6"/>
      <c r="E1776" s="6"/>
      <c r="F1776" s="6"/>
      <c r="G1776" s="6"/>
      <c r="H1776" s="6"/>
      <c r="I1776" s="6"/>
      <c r="J1776" s="6"/>
      <c r="K1776" s="8"/>
      <c r="L1776" s="8"/>
      <c r="M1776" s="6"/>
      <c r="N1776" s="9"/>
      <c r="O1776" s="10"/>
      <c r="P1776" s="22"/>
      <c r="Q1776" s="20"/>
      <c r="R1776" s="20"/>
      <c r="S1776" s="1" t="s">
        <v>5036</v>
      </c>
      <c r="T1776" s="21" t="str">
        <f t="shared" si="256"/>
        <v>STIKER MANTRA kecil</v>
      </c>
      <c r="U1776" s="17">
        <v>1</v>
      </c>
      <c r="V1776" s="62">
        <f t="shared" ref="V1776:V1784" si="259">$K$1775*U1776</f>
        <v>0</v>
      </c>
      <c r="W1776" s="20"/>
      <c r="X1776" s="20"/>
      <c r="Y1776" s="20" t="str">
        <f t="shared" si="257"/>
        <v>PCS</v>
      </c>
    </row>
    <row r="1777" spans="1:26" hidden="1">
      <c r="A1777" s="4"/>
      <c r="B1777" s="20"/>
      <c r="C1777" s="5"/>
      <c r="D1777" s="6"/>
      <c r="E1777" s="6"/>
      <c r="F1777" s="6"/>
      <c r="G1777" s="6"/>
      <c r="H1777" s="6"/>
      <c r="I1777" s="6"/>
      <c r="J1777" s="6"/>
      <c r="K1777" s="8"/>
      <c r="L1777" s="8"/>
      <c r="M1777" s="6"/>
      <c r="N1777" s="9"/>
      <c r="O1777" s="10"/>
      <c r="P1777" s="22"/>
      <c r="Q1777" s="20"/>
      <c r="R1777" s="20"/>
      <c r="S1777" s="1" t="s">
        <v>613</v>
      </c>
      <c r="T1777" s="21" t="str">
        <f t="shared" si="256"/>
        <v>SABUK ONG KECIL 2,5 X 30</v>
      </c>
      <c r="U1777" s="17">
        <v>1</v>
      </c>
      <c r="V1777" s="62">
        <f t="shared" si="259"/>
        <v>0</v>
      </c>
      <c r="W1777" s="20"/>
      <c r="X1777" s="20"/>
      <c r="Y1777" s="20" t="str">
        <f t="shared" si="257"/>
        <v>PCS</v>
      </c>
    </row>
    <row r="1778" spans="1:26" hidden="1">
      <c r="A1778" s="4"/>
      <c r="B1778" s="20"/>
      <c r="C1778" s="5"/>
      <c r="D1778" s="6"/>
      <c r="E1778" s="6"/>
      <c r="F1778" s="6"/>
      <c r="G1778" s="6"/>
      <c r="H1778" s="6"/>
      <c r="I1778" s="6"/>
      <c r="J1778" s="6"/>
      <c r="K1778" s="8"/>
      <c r="L1778" s="8"/>
      <c r="M1778" s="6"/>
      <c r="N1778" s="9"/>
      <c r="O1778" s="10"/>
      <c r="P1778" s="22"/>
      <c r="Q1778" s="20"/>
      <c r="R1778" s="20"/>
      <c r="S1778" s="1" t="s">
        <v>614</v>
      </c>
      <c r="T1778" s="21" t="str">
        <f t="shared" si="256"/>
        <v>PLASTIK 16 X 35</v>
      </c>
      <c r="U1778" s="17">
        <v>1</v>
      </c>
      <c r="V1778" s="62">
        <f t="shared" si="259"/>
        <v>0</v>
      </c>
      <c r="W1778" s="20"/>
      <c r="X1778" s="20"/>
      <c r="Y1778" s="20" t="str">
        <f t="shared" si="257"/>
        <v>PCS</v>
      </c>
    </row>
    <row r="1779" spans="1:26" hidden="1">
      <c r="A1779" s="4"/>
      <c r="B1779" s="20"/>
      <c r="C1779" s="5"/>
      <c r="D1779" s="6"/>
      <c r="E1779" s="6"/>
      <c r="F1779" s="6"/>
      <c r="G1779" s="6"/>
      <c r="H1779" s="6"/>
      <c r="I1779" s="6"/>
      <c r="J1779" s="6"/>
      <c r="K1779" s="8"/>
      <c r="L1779" s="8"/>
      <c r="M1779" s="6"/>
      <c r="N1779" s="9"/>
      <c r="O1779" s="10"/>
      <c r="P1779" s="22"/>
      <c r="Q1779" s="20"/>
      <c r="R1779" s="20"/>
      <c r="S1779" s="1" t="s">
        <v>1249</v>
      </c>
      <c r="T1779" s="21" t="str">
        <f t="shared" si="256"/>
        <v>DUPA 22 PREMIUM</v>
      </c>
      <c r="U1779" s="17">
        <v>0.75</v>
      </c>
      <c r="V1779" s="62">
        <f t="shared" si="259"/>
        <v>0</v>
      </c>
      <c r="W1779" s="20"/>
      <c r="X1779" s="20"/>
      <c r="Y1779" s="20" t="str">
        <f t="shared" si="257"/>
        <v>KG</v>
      </c>
    </row>
    <row r="1780" spans="1:26" hidden="1">
      <c r="A1780" s="4"/>
      <c r="B1780" s="20"/>
      <c r="C1780" s="5"/>
      <c r="D1780" s="6"/>
      <c r="E1780" s="6"/>
      <c r="F1780" s="6"/>
      <c r="G1780" s="6"/>
      <c r="H1780" s="6"/>
      <c r="I1780" s="6"/>
      <c r="J1780" s="6"/>
      <c r="K1780" s="8"/>
      <c r="L1780" s="8"/>
      <c r="M1780" s="6"/>
      <c r="N1780" s="9"/>
      <c r="O1780" s="10"/>
      <c r="P1780" s="22"/>
      <c r="Q1780" s="20"/>
      <c r="R1780" s="20"/>
      <c r="S1780" s="1" t="s">
        <v>4175</v>
      </c>
      <c r="T1780" s="21" t="str">
        <f t="shared" si="256"/>
        <v>OP NON FUL AROMA EK SANJIWANI EKO</v>
      </c>
      <c r="U1780" s="17">
        <v>2.9600000000000001E-2</v>
      </c>
      <c r="V1780" s="62">
        <f t="shared" si="259"/>
        <v>0</v>
      </c>
      <c r="W1780" s="20"/>
      <c r="X1780" s="20"/>
      <c r="Y1780" s="20" t="str">
        <f t="shared" si="257"/>
        <v>KG</v>
      </c>
    </row>
    <row r="1781" spans="1:26" hidden="1">
      <c r="A1781" s="4"/>
      <c r="B1781" s="20"/>
      <c r="C1781" s="5"/>
      <c r="D1781" s="6"/>
      <c r="E1781" s="6"/>
      <c r="F1781" s="6"/>
      <c r="G1781" s="6"/>
      <c r="H1781" s="6"/>
      <c r="I1781" s="6"/>
      <c r="J1781" s="6"/>
      <c r="K1781" s="8"/>
      <c r="L1781" s="8"/>
      <c r="M1781" s="6"/>
      <c r="N1781" s="9"/>
      <c r="O1781" s="10"/>
      <c r="P1781" s="22"/>
      <c r="Q1781" s="20"/>
      <c r="R1781" s="20"/>
      <c r="S1781" s="1" t="s">
        <v>3707</v>
      </c>
      <c r="T1781" s="21" t="str">
        <f t="shared" si="256"/>
        <v>ONGKOS CELUP GB PREMIUM</v>
      </c>
      <c r="U1781" s="17">
        <v>1</v>
      </c>
      <c r="V1781" s="62">
        <f t="shared" si="259"/>
        <v>0</v>
      </c>
      <c r="W1781" s="20"/>
      <c r="X1781" s="20"/>
      <c r="Y1781" s="20" t="str">
        <f t="shared" si="257"/>
        <v>PCS</v>
      </c>
    </row>
    <row r="1782" spans="1:26" hidden="1">
      <c r="A1782" s="4"/>
      <c r="B1782" s="20"/>
      <c r="C1782" s="5"/>
      <c r="D1782" s="6"/>
      <c r="E1782" s="6"/>
      <c r="F1782" s="6"/>
      <c r="G1782" s="6"/>
      <c r="H1782" s="6"/>
      <c r="I1782" s="6"/>
      <c r="J1782" s="6"/>
      <c r="K1782" s="8"/>
      <c r="L1782" s="8"/>
      <c r="M1782" s="6"/>
      <c r="N1782" s="9"/>
      <c r="O1782" s="10"/>
      <c r="P1782" s="22"/>
      <c r="Q1782" s="20"/>
      <c r="R1782" s="20"/>
      <c r="S1782" s="1" t="s">
        <v>3795</v>
      </c>
      <c r="T1782" s="21" t="str">
        <f t="shared" si="256"/>
        <v>ONGKOS KEMAS GB PREMIUM</v>
      </c>
      <c r="U1782" s="17">
        <v>1</v>
      </c>
      <c r="V1782" s="62">
        <f t="shared" si="259"/>
        <v>0</v>
      </c>
      <c r="W1782" s="20"/>
      <c r="X1782" s="20"/>
      <c r="Y1782" s="20" t="str">
        <f t="shared" si="257"/>
        <v>PCS</v>
      </c>
    </row>
    <row r="1783" spans="1:26" hidden="1">
      <c r="A1783" s="4"/>
      <c r="B1783" s="20"/>
      <c r="C1783" s="5"/>
      <c r="D1783" s="6"/>
      <c r="E1783" s="6"/>
      <c r="F1783" s="6"/>
      <c r="G1783" s="6"/>
      <c r="H1783" s="6"/>
      <c r="I1783" s="6"/>
      <c r="J1783" s="6"/>
      <c r="K1783" s="8"/>
      <c r="L1783" s="8"/>
      <c r="M1783" s="6"/>
      <c r="N1783" s="9"/>
      <c r="O1783" s="10"/>
      <c r="P1783" s="22"/>
      <c r="Q1783" s="20"/>
      <c r="R1783" s="20"/>
      <c r="S1783" s="1" t="s">
        <v>3902</v>
      </c>
      <c r="T1783" s="21" t="str">
        <f t="shared" si="256"/>
        <v>ONGKOS TIMBANG GB PREMIUM</v>
      </c>
      <c r="U1783" s="17">
        <v>1</v>
      </c>
      <c r="V1783" s="62">
        <f t="shared" si="259"/>
        <v>0</v>
      </c>
      <c r="W1783" s="20"/>
      <c r="X1783" s="20"/>
      <c r="Y1783" s="20" t="str">
        <f t="shared" si="257"/>
        <v>PCS</v>
      </c>
    </row>
    <row r="1784" spans="1:26" hidden="1">
      <c r="A1784" s="4"/>
      <c r="B1784" s="20"/>
      <c r="C1784" s="5"/>
      <c r="D1784" s="6"/>
      <c r="E1784" s="6"/>
      <c r="F1784" s="6"/>
      <c r="G1784" s="6"/>
      <c r="H1784" s="6"/>
      <c r="I1784" s="6"/>
      <c r="J1784" s="6"/>
      <c r="K1784" s="8"/>
      <c r="L1784" s="8"/>
      <c r="M1784" s="6"/>
      <c r="N1784" s="9"/>
      <c r="O1784" s="10"/>
      <c r="P1784" s="22"/>
      <c r="Q1784" s="20"/>
      <c r="R1784" s="20"/>
      <c r="S1784" s="1" t="s">
        <v>4871</v>
      </c>
      <c r="T1784" s="21" t="str">
        <f t="shared" si="256"/>
        <v>SANJIWANI 8 X 16</v>
      </c>
      <c r="U1784" s="17">
        <v>1</v>
      </c>
      <c r="V1784" s="62">
        <f t="shared" si="259"/>
        <v>0</v>
      </c>
      <c r="W1784" s="20"/>
      <c r="X1784" s="20"/>
      <c r="Y1784" s="20" t="str">
        <f t="shared" si="257"/>
        <v>PCS</v>
      </c>
    </row>
    <row r="1785" spans="1:26">
      <c r="A1785" s="4">
        <v>197</v>
      </c>
      <c r="B1785" s="20" t="s">
        <v>2191</v>
      </c>
      <c r="C1785" s="5" t="s">
        <v>171</v>
      </c>
      <c r="D1785" s="6">
        <v>99</v>
      </c>
      <c r="E1785" s="6">
        <f>D1785/36</f>
        <v>2.75</v>
      </c>
      <c r="F1785" s="6">
        <v>37</v>
      </c>
      <c r="G1785" s="6">
        <v>1</v>
      </c>
      <c r="H1785" s="6">
        <v>33</v>
      </c>
      <c r="I1785" s="6">
        <v>1</v>
      </c>
      <c r="J1785" s="6" t="s">
        <v>510</v>
      </c>
      <c r="K1785" s="15">
        <f>L1785</f>
        <v>36</v>
      </c>
      <c r="L1785" s="15">
        <f>N1785*Z1785</f>
        <v>36</v>
      </c>
      <c r="M1785" s="6" t="s">
        <v>510</v>
      </c>
      <c r="N1785" s="9">
        <f>VLOOKUP(B1785,tb_januari,9,FALSE)</f>
        <v>1</v>
      </c>
      <c r="O1785" s="10" t="s">
        <v>506</v>
      </c>
      <c r="P1785" s="20"/>
      <c r="Q1785" s="20"/>
      <c r="R1785" s="20"/>
      <c r="S1785" s="20" t="s">
        <v>4883</v>
      </c>
      <c r="T1785" s="21" t="str">
        <f t="shared" ref="T1785:T1804" si="260">VLOOKUP(S1785,db_barang,2,FALSE)</f>
        <v>SARI MADHU 8 X 16</v>
      </c>
      <c r="U1785" s="17">
        <v>1</v>
      </c>
      <c r="V1785" s="62">
        <f>$K$1785*U1785</f>
        <v>36</v>
      </c>
      <c r="W1785" s="20"/>
      <c r="X1785" s="20"/>
      <c r="Y1785" s="20" t="str">
        <f t="shared" ref="Y1785:Y1795" si="261">VLOOKUP(S1785,db_barang,3,FALSE)</f>
        <v>PCS</v>
      </c>
      <c r="Z1785" s="20">
        <v>36</v>
      </c>
    </row>
    <row r="1786" spans="1:26" hidden="1">
      <c r="A1786" s="4"/>
      <c r="B1786" s="4"/>
      <c r="C1786" s="5"/>
      <c r="D1786" s="6"/>
      <c r="E1786" s="6"/>
      <c r="F1786" s="6"/>
      <c r="G1786" s="6"/>
      <c r="H1786" s="6"/>
      <c r="I1786" s="6"/>
      <c r="J1786" s="6"/>
      <c r="K1786" s="8"/>
      <c r="L1786" s="8"/>
      <c r="M1786" s="6"/>
      <c r="N1786" s="9"/>
      <c r="O1786" s="10"/>
      <c r="P1786" s="20"/>
      <c r="Q1786" s="20"/>
      <c r="R1786" s="20"/>
      <c r="S1786" s="20" t="s">
        <v>611</v>
      </c>
      <c r="T1786" s="21" t="str">
        <f t="shared" si="260"/>
        <v xml:space="preserve">ONGKARA BULAT </v>
      </c>
      <c r="U1786" s="17">
        <v>1</v>
      </c>
      <c r="V1786" s="62">
        <f t="shared" ref="V1786:V1793" si="262">$K$1785*U1786</f>
        <v>36</v>
      </c>
      <c r="W1786" s="20"/>
      <c r="X1786" s="20"/>
      <c r="Y1786" s="20" t="str">
        <f t="shared" si="261"/>
        <v>PCS</v>
      </c>
    </row>
    <row r="1787" spans="1:26" hidden="1">
      <c r="A1787" s="4"/>
      <c r="B1787" s="4"/>
      <c r="C1787" s="5"/>
      <c r="D1787" s="6"/>
      <c r="E1787" s="6"/>
      <c r="F1787" s="6"/>
      <c r="G1787" s="6"/>
      <c r="H1787" s="6"/>
      <c r="I1787" s="6"/>
      <c r="J1787" s="6"/>
      <c r="K1787" s="8"/>
      <c r="L1787" s="8"/>
      <c r="M1787" s="6"/>
      <c r="N1787" s="9"/>
      <c r="O1787" s="10"/>
      <c r="P1787" s="20"/>
      <c r="Q1787" s="20"/>
      <c r="R1787" s="20"/>
      <c r="S1787" s="20" t="s">
        <v>5036</v>
      </c>
      <c r="T1787" s="21" t="str">
        <f t="shared" si="260"/>
        <v>STIKER MANTRA kecil</v>
      </c>
      <c r="U1787" s="17">
        <v>1</v>
      </c>
      <c r="V1787" s="62">
        <f t="shared" si="262"/>
        <v>36</v>
      </c>
      <c r="W1787" s="20"/>
      <c r="X1787" s="20"/>
      <c r="Y1787" s="20" t="str">
        <f t="shared" si="261"/>
        <v>PCS</v>
      </c>
    </row>
    <row r="1788" spans="1:26" hidden="1">
      <c r="A1788" s="4"/>
      <c r="B1788" s="4"/>
      <c r="C1788" s="5"/>
      <c r="D1788" s="6"/>
      <c r="E1788" s="6"/>
      <c r="F1788" s="6"/>
      <c r="G1788" s="6"/>
      <c r="H1788" s="6"/>
      <c r="I1788" s="6"/>
      <c r="J1788" s="6"/>
      <c r="K1788" s="8"/>
      <c r="L1788" s="8"/>
      <c r="M1788" s="6"/>
      <c r="N1788" s="9"/>
      <c r="O1788" s="10"/>
      <c r="P1788" s="20"/>
      <c r="Q1788" s="20"/>
      <c r="R1788" s="20"/>
      <c r="S1788" s="20" t="s">
        <v>613</v>
      </c>
      <c r="T1788" s="21" t="str">
        <f t="shared" si="260"/>
        <v>SABUK ONG KECIL 2,5 X 30</v>
      </c>
      <c r="U1788" s="17">
        <v>1</v>
      </c>
      <c r="V1788" s="62">
        <f t="shared" si="262"/>
        <v>36</v>
      </c>
      <c r="W1788" s="20"/>
      <c r="X1788" s="20"/>
      <c r="Y1788" s="20" t="str">
        <f t="shared" si="261"/>
        <v>PCS</v>
      </c>
    </row>
    <row r="1789" spans="1:26" hidden="1">
      <c r="A1789" s="4"/>
      <c r="B1789" s="4"/>
      <c r="C1789" s="5"/>
      <c r="D1789" s="6"/>
      <c r="E1789" s="6"/>
      <c r="F1789" s="6"/>
      <c r="G1789" s="6"/>
      <c r="H1789" s="6"/>
      <c r="I1789" s="6"/>
      <c r="J1789" s="6"/>
      <c r="K1789" s="8"/>
      <c r="L1789" s="8"/>
      <c r="M1789" s="6"/>
      <c r="N1789" s="9"/>
      <c r="O1789" s="10"/>
      <c r="P1789" s="20"/>
      <c r="Q1789" s="20"/>
      <c r="R1789" s="20"/>
      <c r="S1789" s="20" t="s">
        <v>614</v>
      </c>
      <c r="T1789" s="21" t="str">
        <f t="shared" si="260"/>
        <v>PLASTIK 16 X 35</v>
      </c>
      <c r="U1789" s="17">
        <v>1</v>
      </c>
      <c r="V1789" s="62">
        <f t="shared" si="262"/>
        <v>36</v>
      </c>
      <c r="W1789" s="20"/>
      <c r="X1789" s="20"/>
      <c r="Y1789" s="20" t="str">
        <f t="shared" si="261"/>
        <v>PCS</v>
      </c>
    </row>
    <row r="1790" spans="1:26" hidden="1">
      <c r="A1790" s="4"/>
      <c r="B1790" s="4"/>
      <c r="C1790" s="5"/>
      <c r="D1790" s="6"/>
      <c r="E1790" s="6"/>
      <c r="F1790" s="6"/>
      <c r="G1790" s="6"/>
      <c r="H1790" s="6"/>
      <c r="I1790" s="6"/>
      <c r="J1790" s="6"/>
      <c r="K1790" s="8"/>
      <c r="L1790" s="8"/>
      <c r="M1790" s="6"/>
      <c r="N1790" s="9"/>
      <c r="O1790" s="10"/>
      <c r="P1790" s="20"/>
      <c r="Q1790" s="20"/>
      <c r="R1790" s="20"/>
      <c r="S1790" s="20" t="s">
        <v>1249</v>
      </c>
      <c r="T1790" s="21" t="str">
        <f t="shared" si="260"/>
        <v>DUPA 22 PREMIUM</v>
      </c>
      <c r="U1790" s="17">
        <v>0.75</v>
      </c>
      <c r="V1790" s="62">
        <f t="shared" si="262"/>
        <v>27</v>
      </c>
      <c r="W1790" s="20"/>
      <c r="X1790" s="20"/>
      <c r="Y1790" s="20" t="str">
        <f t="shared" si="261"/>
        <v>KG</v>
      </c>
    </row>
    <row r="1791" spans="1:26" hidden="1">
      <c r="A1791" s="4"/>
      <c r="B1791" s="4"/>
      <c r="C1791" s="5"/>
      <c r="D1791" s="6"/>
      <c r="E1791" s="6"/>
      <c r="F1791" s="6"/>
      <c r="G1791" s="6"/>
      <c r="H1791" s="6"/>
      <c r="I1791" s="6"/>
      <c r="J1791" s="6"/>
      <c r="K1791" s="8"/>
      <c r="L1791" s="8"/>
      <c r="M1791" s="6"/>
      <c r="N1791" s="9"/>
      <c r="O1791" s="10"/>
      <c r="P1791" s="20"/>
      <c r="Q1791" s="20"/>
      <c r="R1791" s="20"/>
      <c r="S1791" s="20" t="s">
        <v>3707</v>
      </c>
      <c r="T1791" s="21" t="str">
        <f t="shared" si="260"/>
        <v>ONGKOS CELUP GB PREMIUM</v>
      </c>
      <c r="U1791" s="17">
        <v>1</v>
      </c>
      <c r="V1791" s="62">
        <f t="shared" si="262"/>
        <v>36</v>
      </c>
      <c r="W1791" s="20"/>
      <c r="X1791" s="20"/>
      <c r="Y1791" s="20" t="str">
        <f t="shared" si="261"/>
        <v>PCS</v>
      </c>
    </row>
    <row r="1792" spans="1:26" hidden="1">
      <c r="A1792" s="4"/>
      <c r="B1792" s="4"/>
      <c r="C1792" s="5"/>
      <c r="D1792" s="6"/>
      <c r="E1792" s="6"/>
      <c r="F1792" s="6"/>
      <c r="G1792" s="6"/>
      <c r="H1792" s="6"/>
      <c r="I1792" s="6"/>
      <c r="J1792" s="6"/>
      <c r="K1792" s="8"/>
      <c r="L1792" s="8"/>
      <c r="M1792" s="6"/>
      <c r="N1792" s="9"/>
      <c r="O1792" s="10"/>
      <c r="P1792" s="20"/>
      <c r="Q1792" s="20"/>
      <c r="R1792" s="20"/>
      <c r="S1792" s="20" t="s">
        <v>3795</v>
      </c>
      <c r="T1792" s="21" t="str">
        <f t="shared" si="260"/>
        <v>ONGKOS KEMAS GB PREMIUM</v>
      </c>
      <c r="U1792" s="17">
        <v>1</v>
      </c>
      <c r="V1792" s="62">
        <f t="shared" si="262"/>
        <v>36</v>
      </c>
      <c r="W1792" s="20"/>
      <c r="X1792" s="20"/>
      <c r="Y1792" s="20" t="str">
        <f t="shared" si="261"/>
        <v>PCS</v>
      </c>
    </row>
    <row r="1793" spans="1:26" hidden="1">
      <c r="A1793" s="4"/>
      <c r="B1793" s="4"/>
      <c r="C1793" s="5"/>
      <c r="D1793" s="6"/>
      <c r="E1793" s="6"/>
      <c r="F1793" s="6"/>
      <c r="G1793" s="6"/>
      <c r="H1793" s="6"/>
      <c r="I1793" s="6"/>
      <c r="J1793" s="6"/>
      <c r="K1793" s="8"/>
      <c r="L1793" s="8"/>
      <c r="M1793" s="6"/>
      <c r="N1793" s="9"/>
      <c r="O1793" s="10"/>
      <c r="P1793" s="20"/>
      <c r="Q1793" s="20"/>
      <c r="R1793" s="20"/>
      <c r="S1793" s="20" t="s">
        <v>3902</v>
      </c>
      <c r="T1793" s="21" t="str">
        <f t="shared" si="260"/>
        <v>ONGKOS TIMBANG GB PREMIUM</v>
      </c>
      <c r="U1793" s="17">
        <v>1</v>
      </c>
      <c r="V1793" s="62">
        <f t="shared" si="262"/>
        <v>36</v>
      </c>
      <c r="W1793" s="20"/>
      <c r="X1793" s="20"/>
      <c r="Y1793" s="20" t="str">
        <f t="shared" si="261"/>
        <v>PCS</v>
      </c>
    </row>
    <row r="1794" spans="1:26" hidden="1">
      <c r="A1794" s="4"/>
      <c r="B1794" s="4"/>
      <c r="C1794" s="5"/>
      <c r="D1794" s="6"/>
      <c r="E1794" s="6"/>
      <c r="F1794" s="6"/>
      <c r="G1794" s="6"/>
      <c r="H1794" s="6"/>
      <c r="I1794" s="6"/>
      <c r="J1794" s="6"/>
      <c r="K1794" s="8"/>
      <c r="L1794" s="8"/>
      <c r="M1794" s="6"/>
      <c r="N1794" s="9"/>
      <c r="O1794" s="10"/>
      <c r="P1794" s="20"/>
      <c r="Q1794" s="20"/>
      <c r="R1794" s="20"/>
      <c r="S1794" s="20" t="s">
        <v>4177</v>
      </c>
      <c r="T1794" s="21" t="str">
        <f t="shared" si="260"/>
        <v>OP NON FUL AROMA EK SARI MADHU</v>
      </c>
      <c r="U1794" s="17">
        <v>2.9600000000000001E-2</v>
      </c>
      <c r="V1794" s="62">
        <f>$K$1785*U1794</f>
        <v>1.0656000000000001</v>
      </c>
      <c r="W1794" s="20"/>
      <c r="X1794" s="20"/>
      <c r="Y1794" s="20" t="str">
        <f t="shared" si="261"/>
        <v>KG</v>
      </c>
    </row>
    <row r="1795" spans="1:26">
      <c r="A1795" s="4">
        <v>198</v>
      </c>
      <c r="B1795" s="20" t="s">
        <v>2200</v>
      </c>
      <c r="C1795" s="5" t="s">
        <v>489</v>
      </c>
      <c r="D1795" s="6"/>
      <c r="E1795" s="6">
        <f>D1795/36</f>
        <v>0</v>
      </c>
      <c r="F1795" s="6"/>
      <c r="G1795" s="6"/>
      <c r="H1795" s="6">
        <v>20</v>
      </c>
      <c r="I1795" s="6">
        <v>1</v>
      </c>
      <c r="J1795" s="6" t="s">
        <v>510</v>
      </c>
      <c r="K1795" s="15">
        <f>L1795</f>
        <v>0</v>
      </c>
      <c r="L1795" s="15">
        <f>N1795*Z1795</f>
        <v>0</v>
      </c>
      <c r="M1795" s="6" t="s">
        <v>510</v>
      </c>
      <c r="N1795" s="9">
        <f>VLOOKUP(B1795,tb_januari,9,FALSE)</f>
        <v>0</v>
      </c>
      <c r="O1795" s="10" t="s">
        <v>506</v>
      </c>
      <c r="P1795" s="20"/>
      <c r="Q1795" s="20"/>
      <c r="R1795" s="20"/>
      <c r="S1795" s="1" t="s">
        <v>737</v>
      </c>
      <c r="T1795" s="21" t="str">
        <f t="shared" si="260"/>
        <v>A.TERAPY 8 X 21</v>
      </c>
      <c r="U1795" s="17">
        <v>1</v>
      </c>
      <c r="V1795" s="62">
        <f>$K$1795*U1795</f>
        <v>0</v>
      </c>
      <c r="W1795" s="20"/>
      <c r="X1795" s="20"/>
      <c r="Y1795" s="20" t="str">
        <f t="shared" si="261"/>
        <v>PCS</v>
      </c>
      <c r="Z1795" s="20">
        <v>36</v>
      </c>
    </row>
    <row r="1796" spans="1:26" hidden="1">
      <c r="A1796" s="4"/>
      <c r="B1796" s="20"/>
      <c r="C1796" s="5"/>
      <c r="D1796" s="6"/>
      <c r="E1796" s="6"/>
      <c r="F1796" s="6"/>
      <c r="G1796" s="6"/>
      <c r="H1796" s="6"/>
      <c r="I1796" s="6"/>
      <c r="J1796" s="6"/>
      <c r="K1796" s="8"/>
      <c r="L1796" s="8"/>
      <c r="M1796" s="6"/>
      <c r="N1796" s="9"/>
      <c r="O1796" s="10"/>
      <c r="P1796" s="20"/>
      <c r="Q1796" s="20"/>
      <c r="R1796" s="20"/>
      <c r="S1796" s="1" t="s">
        <v>611</v>
      </c>
      <c r="T1796" s="21" t="str">
        <f t="shared" si="260"/>
        <v xml:space="preserve">ONGKARA BULAT </v>
      </c>
      <c r="U1796" s="17">
        <v>1</v>
      </c>
      <c r="V1796" s="62">
        <f t="shared" ref="V1796:V1804" si="263">$K$1795*U1796</f>
        <v>0</v>
      </c>
      <c r="W1796" s="20"/>
      <c r="X1796" s="20"/>
      <c r="Y1796" s="20"/>
    </row>
    <row r="1797" spans="1:26" hidden="1">
      <c r="A1797" s="4"/>
      <c r="B1797" s="20"/>
      <c r="C1797" s="5"/>
      <c r="D1797" s="6"/>
      <c r="E1797" s="6"/>
      <c r="F1797" s="6"/>
      <c r="G1797" s="6"/>
      <c r="H1797" s="6"/>
      <c r="I1797" s="6"/>
      <c r="J1797" s="6"/>
      <c r="K1797" s="8"/>
      <c r="L1797" s="8"/>
      <c r="M1797" s="6"/>
      <c r="N1797" s="9"/>
      <c r="O1797" s="10"/>
      <c r="P1797" s="20"/>
      <c r="Q1797" s="20"/>
      <c r="R1797" s="20"/>
      <c r="S1797" s="1" t="s">
        <v>5039</v>
      </c>
      <c r="T1797" s="21" t="str">
        <f t="shared" si="260"/>
        <v>STIKER MANTRA tanggung</v>
      </c>
      <c r="U1797" s="17">
        <v>1</v>
      </c>
      <c r="V1797" s="62">
        <f t="shared" si="263"/>
        <v>0</v>
      </c>
      <c r="W1797" s="20"/>
      <c r="X1797" s="20"/>
      <c r="Y1797" s="20"/>
    </row>
    <row r="1798" spans="1:26" hidden="1">
      <c r="A1798" s="4"/>
      <c r="B1798" s="20"/>
      <c r="C1798" s="5"/>
      <c r="D1798" s="6"/>
      <c r="E1798" s="6"/>
      <c r="F1798" s="6"/>
      <c r="G1798" s="6"/>
      <c r="H1798" s="6"/>
      <c r="I1798" s="6"/>
      <c r="J1798" s="6"/>
      <c r="K1798" s="8"/>
      <c r="L1798" s="8"/>
      <c r="M1798" s="6"/>
      <c r="N1798" s="9"/>
      <c r="O1798" s="10"/>
      <c r="P1798" s="20"/>
      <c r="Q1798" s="20"/>
      <c r="R1798" s="20"/>
      <c r="S1798" s="1" t="s">
        <v>613</v>
      </c>
      <c r="T1798" s="21" t="str">
        <f t="shared" si="260"/>
        <v>SABUK ONG KECIL 2,5 X 30</v>
      </c>
      <c r="U1798" s="17">
        <v>1</v>
      </c>
      <c r="V1798" s="62">
        <f t="shared" si="263"/>
        <v>0</v>
      </c>
      <c r="W1798" s="20"/>
      <c r="X1798" s="20"/>
      <c r="Y1798" s="20"/>
    </row>
    <row r="1799" spans="1:26" hidden="1">
      <c r="A1799" s="4"/>
      <c r="B1799" s="20"/>
      <c r="C1799" s="5"/>
      <c r="D1799" s="6"/>
      <c r="E1799" s="6"/>
      <c r="F1799" s="6"/>
      <c r="G1799" s="6"/>
      <c r="H1799" s="6"/>
      <c r="I1799" s="6"/>
      <c r="J1799" s="6"/>
      <c r="K1799" s="8"/>
      <c r="L1799" s="8"/>
      <c r="M1799" s="6"/>
      <c r="N1799" s="9"/>
      <c r="O1799" s="10"/>
      <c r="P1799" s="20"/>
      <c r="Q1799" s="20"/>
      <c r="R1799" s="20"/>
      <c r="S1799" s="1" t="s">
        <v>614</v>
      </c>
      <c r="T1799" s="21" t="str">
        <f t="shared" si="260"/>
        <v>PLASTIK 16 X 35</v>
      </c>
      <c r="U1799" s="17">
        <v>1</v>
      </c>
      <c r="V1799" s="62">
        <f t="shared" si="263"/>
        <v>0</v>
      </c>
      <c r="W1799" s="20"/>
      <c r="X1799" s="20"/>
      <c r="Y1799" s="20"/>
    </row>
    <row r="1800" spans="1:26" hidden="1">
      <c r="A1800" s="4"/>
      <c r="B1800" s="20"/>
      <c r="C1800" s="5"/>
      <c r="D1800" s="6"/>
      <c r="E1800" s="6"/>
      <c r="F1800" s="6"/>
      <c r="G1800" s="6"/>
      <c r="H1800" s="6"/>
      <c r="I1800" s="6"/>
      <c r="J1800" s="6"/>
      <c r="K1800" s="8"/>
      <c r="L1800" s="8"/>
      <c r="M1800" s="6"/>
      <c r="N1800" s="9"/>
      <c r="O1800" s="10"/>
      <c r="P1800" s="20"/>
      <c r="Q1800" s="20"/>
      <c r="R1800" s="20"/>
      <c r="S1800" s="1" t="s">
        <v>1378</v>
      </c>
      <c r="T1800" s="21" t="str">
        <f t="shared" si="260"/>
        <v>DUPA 28 PREMIUM</v>
      </c>
      <c r="U1800" s="17">
        <v>0.77</v>
      </c>
      <c r="V1800" s="62">
        <f t="shared" si="263"/>
        <v>0</v>
      </c>
      <c r="W1800" s="20"/>
      <c r="X1800" s="20"/>
      <c r="Y1800" s="20"/>
    </row>
    <row r="1801" spans="1:26" hidden="1">
      <c r="A1801" s="4"/>
      <c r="B1801" s="20"/>
      <c r="C1801" s="5"/>
      <c r="D1801" s="6"/>
      <c r="E1801" s="6"/>
      <c r="F1801" s="6"/>
      <c r="G1801" s="6"/>
      <c r="H1801" s="6"/>
      <c r="I1801" s="6"/>
      <c r="J1801" s="6"/>
      <c r="K1801" s="8"/>
      <c r="L1801" s="8"/>
      <c r="M1801" s="6"/>
      <c r="N1801" s="9"/>
      <c r="O1801" s="10"/>
      <c r="P1801" s="20"/>
      <c r="Q1801" s="20"/>
      <c r="R1801" s="20"/>
      <c r="S1801" s="1" t="s">
        <v>4152</v>
      </c>
      <c r="T1801" s="21" t="str">
        <f t="shared" si="260"/>
        <v>OP NON FUL AROMA EK A. TERAPY EKO</v>
      </c>
      <c r="U1801" s="17">
        <v>7.3099999999999998E-2</v>
      </c>
      <c r="V1801" s="62">
        <f t="shared" si="263"/>
        <v>0</v>
      </c>
      <c r="W1801" s="20"/>
      <c r="X1801" s="20"/>
      <c r="Y1801" s="20"/>
    </row>
    <row r="1802" spans="1:26" hidden="1">
      <c r="A1802" s="4"/>
      <c r="B1802" s="20"/>
      <c r="C1802" s="5"/>
      <c r="D1802" s="6"/>
      <c r="E1802" s="6"/>
      <c r="F1802" s="6"/>
      <c r="G1802" s="6"/>
      <c r="H1802" s="6"/>
      <c r="I1802" s="6"/>
      <c r="J1802" s="6"/>
      <c r="K1802" s="8"/>
      <c r="L1802" s="8"/>
      <c r="M1802" s="6"/>
      <c r="N1802" s="9"/>
      <c r="O1802" s="10"/>
      <c r="P1802" s="20"/>
      <c r="Q1802" s="20"/>
      <c r="R1802" s="20"/>
      <c r="S1802" s="1" t="s">
        <v>3707</v>
      </c>
      <c r="T1802" s="21" t="str">
        <f t="shared" si="260"/>
        <v>ONGKOS CELUP GB PREMIUM</v>
      </c>
      <c r="U1802" s="17">
        <v>1</v>
      </c>
      <c r="V1802" s="62">
        <f t="shared" si="263"/>
        <v>0</v>
      </c>
      <c r="W1802" s="20"/>
      <c r="X1802" s="20"/>
      <c r="Y1802" s="20"/>
    </row>
    <row r="1803" spans="1:26" hidden="1">
      <c r="A1803" s="4"/>
      <c r="B1803" s="20"/>
      <c r="C1803" s="5"/>
      <c r="D1803" s="6"/>
      <c r="E1803" s="6"/>
      <c r="F1803" s="6"/>
      <c r="G1803" s="6"/>
      <c r="H1803" s="6"/>
      <c r="I1803" s="6"/>
      <c r="J1803" s="6"/>
      <c r="K1803" s="8"/>
      <c r="L1803" s="8"/>
      <c r="M1803" s="6"/>
      <c r="N1803" s="9"/>
      <c r="O1803" s="10"/>
      <c r="P1803" s="20"/>
      <c r="Q1803" s="20"/>
      <c r="R1803" s="20"/>
      <c r="S1803" s="1" t="s">
        <v>3795</v>
      </c>
      <c r="T1803" s="21" t="str">
        <f t="shared" si="260"/>
        <v>ONGKOS KEMAS GB PREMIUM</v>
      </c>
      <c r="U1803" s="17">
        <v>1</v>
      </c>
      <c r="V1803" s="62">
        <f t="shared" si="263"/>
        <v>0</v>
      </c>
      <c r="W1803" s="20"/>
      <c r="X1803" s="20"/>
      <c r="Y1803" s="20"/>
    </row>
    <row r="1804" spans="1:26" hidden="1">
      <c r="A1804" s="4"/>
      <c r="B1804" s="20"/>
      <c r="C1804" s="5"/>
      <c r="D1804" s="6"/>
      <c r="E1804" s="6"/>
      <c r="F1804" s="6"/>
      <c r="G1804" s="6"/>
      <c r="H1804" s="6"/>
      <c r="I1804" s="6"/>
      <c r="J1804" s="6"/>
      <c r="K1804" s="8"/>
      <c r="L1804" s="8"/>
      <c r="M1804" s="6"/>
      <c r="N1804" s="9"/>
      <c r="O1804" s="10"/>
      <c r="P1804" s="20"/>
      <c r="Q1804" s="20"/>
      <c r="R1804" s="20"/>
      <c r="S1804" s="1" t="s">
        <v>3902</v>
      </c>
      <c r="T1804" s="21" t="str">
        <f t="shared" si="260"/>
        <v>ONGKOS TIMBANG GB PREMIUM</v>
      </c>
      <c r="U1804" s="17">
        <v>1</v>
      </c>
      <c r="V1804" s="62">
        <f t="shared" si="263"/>
        <v>0</v>
      </c>
      <c r="W1804" s="20"/>
      <c r="X1804" s="20"/>
      <c r="Y1804" s="20"/>
    </row>
    <row r="1805" spans="1:26">
      <c r="A1805" s="4">
        <v>199</v>
      </c>
      <c r="B1805" s="20" t="s">
        <v>2201</v>
      </c>
      <c r="C1805" s="5" t="s">
        <v>172</v>
      </c>
      <c r="D1805" s="6">
        <v>179</v>
      </c>
      <c r="E1805" s="6">
        <f>D1805/36</f>
        <v>4.9722222222222223</v>
      </c>
      <c r="F1805" s="6">
        <v>150</v>
      </c>
      <c r="G1805" s="6">
        <v>1</v>
      </c>
      <c r="H1805" s="6">
        <v>235</v>
      </c>
      <c r="I1805" s="6">
        <v>1</v>
      </c>
      <c r="J1805" s="6" t="s">
        <v>510</v>
      </c>
      <c r="K1805" s="15">
        <f>L1805</f>
        <v>216</v>
      </c>
      <c r="L1805" s="15">
        <f>N1805*Z1805</f>
        <v>216</v>
      </c>
      <c r="M1805" s="6" t="s">
        <v>510</v>
      </c>
      <c r="N1805" s="9">
        <f>VLOOKUP(B1805,tb_januari,9,FALSE)</f>
        <v>6</v>
      </c>
      <c r="O1805" s="10" t="s">
        <v>506</v>
      </c>
      <c r="P1805" s="20"/>
      <c r="Q1805" s="20"/>
      <c r="R1805" s="20"/>
      <c r="S1805" s="20" t="s">
        <v>982</v>
      </c>
      <c r="T1805" s="21" t="str">
        <f t="shared" ref="T1805:T1868" si="264">VLOOKUP(S1805,db_barang,2,FALSE)</f>
        <v>ASTUNGKARA 8 X 21</v>
      </c>
      <c r="U1805" s="17">
        <v>1</v>
      </c>
      <c r="V1805" s="62">
        <f>$K$1805*U1805</f>
        <v>216</v>
      </c>
      <c r="W1805" s="20"/>
      <c r="X1805" s="20"/>
      <c r="Y1805" s="20" t="str">
        <f t="shared" ref="Y1805:Y1868" si="265">VLOOKUP(S1805,db_barang,3,FALSE)</f>
        <v>PCS</v>
      </c>
      <c r="Z1805" s="20">
        <v>36</v>
      </c>
    </row>
    <row r="1806" spans="1:26" hidden="1">
      <c r="A1806" s="4"/>
      <c r="B1806" s="4"/>
      <c r="C1806" s="5"/>
      <c r="D1806" s="6"/>
      <c r="E1806" s="6"/>
      <c r="F1806" s="6"/>
      <c r="G1806" s="6"/>
      <c r="H1806" s="6"/>
      <c r="I1806" s="6"/>
      <c r="J1806" s="6"/>
      <c r="K1806" s="8"/>
      <c r="L1806" s="8"/>
      <c r="M1806" s="6"/>
      <c r="N1806" s="9"/>
      <c r="O1806" s="10"/>
      <c r="P1806" s="20"/>
      <c r="Q1806" s="20"/>
      <c r="R1806" s="20"/>
      <c r="S1806" s="20" t="s">
        <v>611</v>
      </c>
      <c r="T1806" s="21" t="str">
        <f t="shared" si="264"/>
        <v xml:space="preserve">ONGKARA BULAT </v>
      </c>
      <c r="U1806" s="17">
        <v>1</v>
      </c>
      <c r="V1806" s="62">
        <f t="shared" ref="V1806:V1814" si="266">$K$1805*U1806</f>
        <v>216</v>
      </c>
      <c r="W1806" s="20"/>
      <c r="X1806" s="20"/>
      <c r="Y1806" s="20" t="str">
        <f t="shared" si="265"/>
        <v>PCS</v>
      </c>
    </row>
    <row r="1807" spans="1:26" hidden="1">
      <c r="A1807" s="4"/>
      <c r="B1807" s="4"/>
      <c r="C1807" s="5"/>
      <c r="D1807" s="6"/>
      <c r="E1807" s="6"/>
      <c r="F1807" s="6"/>
      <c r="G1807" s="6"/>
      <c r="H1807" s="6"/>
      <c r="I1807" s="6"/>
      <c r="J1807" s="6"/>
      <c r="K1807" s="8"/>
      <c r="L1807" s="8"/>
      <c r="M1807" s="6"/>
      <c r="N1807" s="9"/>
      <c r="O1807" s="10"/>
      <c r="P1807" s="20"/>
      <c r="Q1807" s="20"/>
      <c r="R1807" s="20"/>
      <c r="S1807" s="20" t="s">
        <v>613</v>
      </c>
      <c r="T1807" s="21" t="str">
        <f t="shared" si="264"/>
        <v>SABUK ONG KECIL 2,5 X 30</v>
      </c>
      <c r="U1807" s="17">
        <v>1</v>
      </c>
      <c r="V1807" s="62">
        <f t="shared" si="266"/>
        <v>216</v>
      </c>
      <c r="W1807" s="20"/>
      <c r="X1807" s="20"/>
      <c r="Y1807" s="20" t="str">
        <f t="shared" si="265"/>
        <v>PCS</v>
      </c>
    </row>
    <row r="1808" spans="1:26" hidden="1">
      <c r="A1808" s="4"/>
      <c r="B1808" s="4"/>
      <c r="C1808" s="5"/>
      <c r="D1808" s="6"/>
      <c r="E1808" s="6"/>
      <c r="F1808" s="6"/>
      <c r="G1808" s="6"/>
      <c r="H1808" s="6"/>
      <c r="I1808" s="6"/>
      <c r="J1808" s="6"/>
      <c r="K1808" s="8"/>
      <c r="L1808" s="8"/>
      <c r="M1808" s="6"/>
      <c r="N1808" s="9"/>
      <c r="O1808" s="10"/>
      <c r="P1808" s="20"/>
      <c r="Q1808" s="20"/>
      <c r="R1808" s="20"/>
      <c r="S1808" s="20" t="s">
        <v>1378</v>
      </c>
      <c r="T1808" s="21" t="str">
        <f t="shared" si="264"/>
        <v>DUPA 28 PREMIUM</v>
      </c>
      <c r="U1808" s="17">
        <v>0.77</v>
      </c>
      <c r="V1808" s="62">
        <f t="shared" si="266"/>
        <v>166.32</v>
      </c>
      <c r="W1808" s="20"/>
      <c r="X1808" s="20"/>
      <c r="Y1808" s="20" t="str">
        <f t="shared" si="265"/>
        <v>KG</v>
      </c>
    </row>
    <row r="1809" spans="1:26" hidden="1">
      <c r="A1809" s="4"/>
      <c r="B1809" s="4"/>
      <c r="C1809" s="5"/>
      <c r="D1809" s="6"/>
      <c r="E1809" s="6"/>
      <c r="F1809" s="6"/>
      <c r="G1809" s="6"/>
      <c r="H1809" s="6"/>
      <c r="I1809" s="6"/>
      <c r="J1809" s="6"/>
      <c r="K1809" s="8"/>
      <c r="L1809" s="8"/>
      <c r="M1809" s="6"/>
      <c r="N1809" s="9"/>
      <c r="O1809" s="10"/>
      <c r="P1809" s="20"/>
      <c r="Q1809" s="20"/>
      <c r="R1809" s="20"/>
      <c r="S1809" s="20" t="s">
        <v>4156</v>
      </c>
      <c r="T1809" s="21" t="str">
        <f t="shared" si="264"/>
        <v>OP NON FUL AROMA EK ASTUNGKARA EKO</v>
      </c>
      <c r="U1809" s="17">
        <v>7.3099999999999998E-2</v>
      </c>
      <c r="V1809" s="62">
        <f t="shared" si="266"/>
        <v>15.7896</v>
      </c>
      <c r="W1809" s="20"/>
      <c r="X1809" s="20"/>
      <c r="Y1809" s="20" t="str">
        <f t="shared" si="265"/>
        <v>KG</v>
      </c>
    </row>
    <row r="1810" spans="1:26" hidden="1">
      <c r="A1810" s="4"/>
      <c r="B1810" s="4"/>
      <c r="C1810" s="5"/>
      <c r="D1810" s="6"/>
      <c r="E1810" s="6"/>
      <c r="F1810" s="6"/>
      <c r="G1810" s="6"/>
      <c r="H1810" s="6"/>
      <c r="I1810" s="6"/>
      <c r="J1810" s="6"/>
      <c r="K1810" s="8"/>
      <c r="L1810" s="8"/>
      <c r="M1810" s="6"/>
      <c r="N1810" s="9"/>
      <c r="O1810" s="10"/>
      <c r="P1810" s="20"/>
      <c r="Q1810" s="20"/>
      <c r="R1810" s="20"/>
      <c r="S1810" s="20" t="s">
        <v>3707</v>
      </c>
      <c r="T1810" s="21" t="str">
        <f t="shared" si="264"/>
        <v>ONGKOS CELUP GB PREMIUM</v>
      </c>
      <c r="U1810" s="17">
        <v>1</v>
      </c>
      <c r="V1810" s="62">
        <f t="shared" si="266"/>
        <v>216</v>
      </c>
      <c r="W1810" s="20"/>
      <c r="X1810" s="20"/>
      <c r="Y1810" s="20" t="str">
        <f t="shared" si="265"/>
        <v>PCS</v>
      </c>
    </row>
    <row r="1811" spans="1:26" hidden="1">
      <c r="A1811" s="4"/>
      <c r="B1811" s="4"/>
      <c r="C1811" s="5"/>
      <c r="D1811" s="6"/>
      <c r="E1811" s="6"/>
      <c r="F1811" s="6"/>
      <c r="G1811" s="6"/>
      <c r="H1811" s="6"/>
      <c r="I1811" s="6"/>
      <c r="J1811" s="6"/>
      <c r="K1811" s="8"/>
      <c r="L1811" s="8"/>
      <c r="M1811" s="6"/>
      <c r="N1811" s="9"/>
      <c r="O1811" s="10"/>
      <c r="P1811" s="20"/>
      <c r="Q1811" s="20"/>
      <c r="R1811" s="20"/>
      <c r="S1811" s="20" t="s">
        <v>3795</v>
      </c>
      <c r="T1811" s="21" t="str">
        <f t="shared" si="264"/>
        <v>ONGKOS KEMAS GB PREMIUM</v>
      </c>
      <c r="U1811" s="17">
        <v>1</v>
      </c>
      <c r="V1811" s="62">
        <f t="shared" si="266"/>
        <v>216</v>
      </c>
      <c r="W1811" s="20"/>
      <c r="X1811" s="20"/>
      <c r="Y1811" s="20" t="str">
        <f t="shared" si="265"/>
        <v>PCS</v>
      </c>
    </row>
    <row r="1812" spans="1:26" hidden="1">
      <c r="A1812" s="4"/>
      <c r="B1812" s="4"/>
      <c r="C1812" s="5"/>
      <c r="D1812" s="6"/>
      <c r="E1812" s="6"/>
      <c r="F1812" s="6"/>
      <c r="G1812" s="6"/>
      <c r="H1812" s="6"/>
      <c r="I1812" s="6"/>
      <c r="J1812" s="6"/>
      <c r="K1812" s="8"/>
      <c r="L1812" s="8"/>
      <c r="M1812" s="6"/>
      <c r="N1812" s="9"/>
      <c r="O1812" s="10"/>
      <c r="P1812" s="20"/>
      <c r="Q1812" s="20"/>
      <c r="R1812" s="20"/>
      <c r="S1812" s="20" t="s">
        <v>3902</v>
      </c>
      <c r="T1812" s="21" t="str">
        <f t="shared" si="264"/>
        <v>ONGKOS TIMBANG GB PREMIUM</v>
      </c>
      <c r="U1812" s="17">
        <v>1</v>
      </c>
      <c r="V1812" s="62">
        <f t="shared" si="266"/>
        <v>216</v>
      </c>
      <c r="W1812" s="20"/>
      <c r="X1812" s="20"/>
      <c r="Y1812" s="20" t="str">
        <f t="shared" si="265"/>
        <v>PCS</v>
      </c>
    </row>
    <row r="1813" spans="1:26" hidden="1">
      <c r="A1813" s="4"/>
      <c r="B1813" s="4"/>
      <c r="C1813" s="5"/>
      <c r="D1813" s="6"/>
      <c r="E1813" s="6"/>
      <c r="F1813" s="6"/>
      <c r="G1813" s="6"/>
      <c r="H1813" s="6"/>
      <c r="I1813" s="6"/>
      <c r="J1813" s="6"/>
      <c r="K1813" s="8"/>
      <c r="L1813" s="8"/>
      <c r="M1813" s="6"/>
      <c r="N1813" s="9"/>
      <c r="O1813" s="10"/>
      <c r="P1813" s="20"/>
      <c r="Q1813" s="20"/>
      <c r="R1813" s="20"/>
      <c r="S1813" s="20" t="s">
        <v>5039</v>
      </c>
      <c r="T1813" s="21" t="str">
        <f t="shared" si="264"/>
        <v>STIKER MANTRA tanggung</v>
      </c>
      <c r="U1813" s="17">
        <v>1</v>
      </c>
      <c r="V1813" s="62">
        <f t="shared" si="266"/>
        <v>216</v>
      </c>
      <c r="W1813" s="20"/>
      <c r="X1813" s="20"/>
      <c r="Y1813" s="20" t="str">
        <f t="shared" si="265"/>
        <v>PCS</v>
      </c>
    </row>
    <row r="1814" spans="1:26" hidden="1">
      <c r="A1814" s="4"/>
      <c r="B1814" s="4"/>
      <c r="C1814" s="5"/>
      <c r="D1814" s="6"/>
      <c r="E1814" s="6"/>
      <c r="F1814" s="6"/>
      <c r="G1814" s="6"/>
      <c r="H1814" s="6"/>
      <c r="I1814" s="6"/>
      <c r="J1814" s="6"/>
      <c r="K1814" s="8"/>
      <c r="L1814" s="8"/>
      <c r="M1814" s="6"/>
      <c r="N1814" s="9"/>
      <c r="O1814" s="10"/>
      <c r="P1814" s="20"/>
      <c r="Q1814" s="20"/>
      <c r="R1814" s="20"/>
      <c r="S1814" s="20" t="s">
        <v>4374</v>
      </c>
      <c r="T1814" s="21" t="str">
        <f t="shared" si="264"/>
        <v>PLASTIK 16 X 45</v>
      </c>
      <c r="U1814" s="17">
        <v>1</v>
      </c>
      <c r="V1814" s="62">
        <f t="shared" si="266"/>
        <v>216</v>
      </c>
      <c r="W1814" s="20"/>
      <c r="X1814" s="20"/>
      <c r="Y1814" s="20" t="str">
        <f t="shared" si="265"/>
        <v>PCS</v>
      </c>
    </row>
    <row r="1815" spans="1:26">
      <c r="A1815" s="4">
        <v>200</v>
      </c>
      <c r="B1815" s="1" t="s">
        <v>2202</v>
      </c>
      <c r="C1815" s="5" t="s">
        <v>173</v>
      </c>
      <c r="D1815" s="6">
        <v>76</v>
      </c>
      <c r="E1815" s="6">
        <f>D1815/36</f>
        <v>2.1111111111111112</v>
      </c>
      <c r="F1815" s="6">
        <v>108</v>
      </c>
      <c r="G1815" s="6">
        <v>1</v>
      </c>
      <c r="H1815" s="6">
        <v>217</v>
      </c>
      <c r="I1815" s="6">
        <v>1</v>
      </c>
      <c r="J1815" s="6" t="s">
        <v>510</v>
      </c>
      <c r="K1815" s="15">
        <f>L1815</f>
        <v>144</v>
      </c>
      <c r="L1815" s="15">
        <f>N1815*Z1815</f>
        <v>144</v>
      </c>
      <c r="M1815" s="6" t="s">
        <v>510</v>
      </c>
      <c r="N1815" s="9">
        <f>VLOOKUP(B1815,tb_januari,9,FALSE)</f>
        <v>4</v>
      </c>
      <c r="O1815" s="10" t="s">
        <v>506</v>
      </c>
      <c r="P1815" s="20"/>
      <c r="Q1815" s="20"/>
      <c r="R1815" s="20"/>
      <c r="S1815" s="20" t="s">
        <v>1038</v>
      </c>
      <c r="T1815" s="21" t="str">
        <f t="shared" si="264"/>
        <v>CEMPAKA 8 X 21</v>
      </c>
      <c r="U1815" s="17">
        <v>1</v>
      </c>
      <c r="V1815" s="62">
        <f>$K$1815*U1815</f>
        <v>144</v>
      </c>
      <c r="W1815" s="20"/>
      <c r="X1815" s="20"/>
      <c r="Y1815" s="20" t="str">
        <f t="shared" si="265"/>
        <v>PCS</v>
      </c>
      <c r="Z1815" s="20">
        <v>36</v>
      </c>
    </row>
    <row r="1816" spans="1:26" hidden="1">
      <c r="A1816" s="4"/>
      <c r="B1816" s="4"/>
      <c r="C1816" s="5"/>
      <c r="D1816" s="6"/>
      <c r="E1816" s="6"/>
      <c r="F1816" s="6"/>
      <c r="G1816" s="6"/>
      <c r="H1816" s="6"/>
      <c r="I1816" s="6"/>
      <c r="J1816" s="6"/>
      <c r="K1816" s="8"/>
      <c r="L1816" s="8"/>
      <c r="M1816" s="6"/>
      <c r="N1816" s="9"/>
      <c r="O1816" s="10"/>
      <c r="P1816" s="20"/>
      <c r="Q1816" s="20"/>
      <c r="R1816" s="20"/>
      <c r="S1816" s="20" t="s">
        <v>611</v>
      </c>
      <c r="T1816" s="21" t="str">
        <f t="shared" si="264"/>
        <v xml:space="preserve">ONGKARA BULAT </v>
      </c>
      <c r="U1816" s="17">
        <v>1</v>
      </c>
      <c r="V1816" s="62">
        <f t="shared" ref="V1816:V1824" si="267">$K$1815*U1816</f>
        <v>144</v>
      </c>
      <c r="W1816" s="20"/>
      <c r="X1816" s="20"/>
      <c r="Y1816" s="20" t="str">
        <f t="shared" si="265"/>
        <v>PCS</v>
      </c>
    </row>
    <row r="1817" spans="1:26" hidden="1">
      <c r="A1817" s="4"/>
      <c r="B1817" s="4"/>
      <c r="C1817" s="5"/>
      <c r="D1817" s="6"/>
      <c r="E1817" s="6"/>
      <c r="F1817" s="6"/>
      <c r="G1817" s="6"/>
      <c r="H1817" s="6"/>
      <c r="I1817" s="6"/>
      <c r="J1817" s="6"/>
      <c r="K1817" s="8"/>
      <c r="L1817" s="8"/>
      <c r="M1817" s="6"/>
      <c r="N1817" s="9"/>
      <c r="O1817" s="10"/>
      <c r="P1817" s="20"/>
      <c r="Q1817" s="20"/>
      <c r="R1817" s="20"/>
      <c r="S1817" s="20" t="s">
        <v>5039</v>
      </c>
      <c r="T1817" s="21" t="str">
        <f t="shared" si="264"/>
        <v>STIKER MANTRA tanggung</v>
      </c>
      <c r="U1817" s="17">
        <v>1</v>
      </c>
      <c r="V1817" s="62">
        <f t="shared" si="267"/>
        <v>144</v>
      </c>
      <c r="W1817" s="20"/>
      <c r="X1817" s="20"/>
      <c r="Y1817" s="20" t="str">
        <f t="shared" si="265"/>
        <v>PCS</v>
      </c>
    </row>
    <row r="1818" spans="1:26" hidden="1">
      <c r="A1818" s="4"/>
      <c r="B1818" s="4"/>
      <c r="C1818" s="5"/>
      <c r="D1818" s="6"/>
      <c r="E1818" s="6"/>
      <c r="F1818" s="6"/>
      <c r="G1818" s="6"/>
      <c r="H1818" s="6"/>
      <c r="I1818" s="6"/>
      <c r="J1818" s="6"/>
      <c r="K1818" s="8"/>
      <c r="L1818" s="8"/>
      <c r="M1818" s="6"/>
      <c r="N1818" s="9"/>
      <c r="O1818" s="10"/>
      <c r="P1818" s="20"/>
      <c r="Q1818" s="20"/>
      <c r="R1818" s="20"/>
      <c r="S1818" s="20" t="s">
        <v>613</v>
      </c>
      <c r="T1818" s="21" t="str">
        <f t="shared" si="264"/>
        <v>SABUK ONG KECIL 2,5 X 30</v>
      </c>
      <c r="U1818" s="17">
        <v>1</v>
      </c>
      <c r="V1818" s="62">
        <f t="shared" si="267"/>
        <v>144</v>
      </c>
      <c r="W1818" s="20"/>
      <c r="X1818" s="20"/>
      <c r="Y1818" s="20" t="str">
        <f t="shared" si="265"/>
        <v>PCS</v>
      </c>
    </row>
    <row r="1819" spans="1:26" hidden="1">
      <c r="A1819" s="4"/>
      <c r="B1819" s="4"/>
      <c r="C1819" s="5"/>
      <c r="D1819" s="6"/>
      <c r="E1819" s="6"/>
      <c r="F1819" s="6"/>
      <c r="G1819" s="6"/>
      <c r="H1819" s="6"/>
      <c r="I1819" s="6"/>
      <c r="J1819" s="6"/>
      <c r="K1819" s="8"/>
      <c r="L1819" s="8"/>
      <c r="M1819" s="6"/>
      <c r="N1819" s="9"/>
      <c r="O1819" s="10"/>
      <c r="P1819" s="20"/>
      <c r="Q1819" s="20"/>
      <c r="R1819" s="20"/>
      <c r="S1819" s="20" t="s">
        <v>1378</v>
      </c>
      <c r="T1819" s="21" t="str">
        <f t="shared" si="264"/>
        <v>DUPA 28 PREMIUM</v>
      </c>
      <c r="U1819" s="17">
        <v>0.77</v>
      </c>
      <c r="V1819" s="62">
        <f t="shared" si="267"/>
        <v>110.88</v>
      </c>
      <c r="W1819" s="20"/>
      <c r="X1819" s="20"/>
      <c r="Y1819" s="20" t="str">
        <f t="shared" si="265"/>
        <v>KG</v>
      </c>
    </row>
    <row r="1820" spans="1:26" hidden="1">
      <c r="A1820" s="4"/>
      <c r="B1820" s="4"/>
      <c r="C1820" s="5"/>
      <c r="D1820" s="6"/>
      <c r="E1820" s="6"/>
      <c r="F1820" s="6"/>
      <c r="G1820" s="6"/>
      <c r="H1820" s="6"/>
      <c r="I1820" s="6"/>
      <c r="J1820" s="6"/>
      <c r="K1820" s="8"/>
      <c r="L1820" s="8"/>
      <c r="M1820" s="6"/>
      <c r="N1820" s="9"/>
      <c r="O1820" s="10"/>
      <c r="P1820" s="20"/>
      <c r="Q1820" s="20"/>
      <c r="R1820" s="20"/>
      <c r="S1820" s="20" t="s">
        <v>4158</v>
      </c>
      <c r="T1820" s="21" t="str">
        <f t="shared" si="264"/>
        <v>OP NON FUL AROMA EK CEMPAKA</v>
      </c>
      <c r="U1820" s="17">
        <v>7.3099999999999998E-2</v>
      </c>
      <c r="V1820" s="62">
        <f t="shared" si="267"/>
        <v>10.526399999999999</v>
      </c>
      <c r="W1820" s="20"/>
      <c r="X1820" s="20"/>
      <c r="Y1820" s="20" t="str">
        <f t="shared" si="265"/>
        <v>KG</v>
      </c>
    </row>
    <row r="1821" spans="1:26" hidden="1">
      <c r="A1821" s="4"/>
      <c r="B1821" s="4"/>
      <c r="C1821" s="5"/>
      <c r="D1821" s="6"/>
      <c r="E1821" s="6"/>
      <c r="F1821" s="6"/>
      <c r="G1821" s="6"/>
      <c r="H1821" s="6"/>
      <c r="I1821" s="6"/>
      <c r="J1821" s="6"/>
      <c r="K1821" s="8"/>
      <c r="L1821" s="8"/>
      <c r="M1821" s="6"/>
      <c r="N1821" s="9"/>
      <c r="O1821" s="10"/>
      <c r="P1821" s="20"/>
      <c r="Q1821" s="20"/>
      <c r="R1821" s="20"/>
      <c r="S1821" s="20" t="s">
        <v>3707</v>
      </c>
      <c r="T1821" s="21" t="str">
        <f t="shared" si="264"/>
        <v>ONGKOS CELUP GB PREMIUM</v>
      </c>
      <c r="U1821" s="17">
        <v>1</v>
      </c>
      <c r="V1821" s="62">
        <f t="shared" si="267"/>
        <v>144</v>
      </c>
      <c r="W1821" s="20"/>
      <c r="X1821" s="20"/>
      <c r="Y1821" s="20" t="str">
        <f t="shared" si="265"/>
        <v>PCS</v>
      </c>
    </row>
    <row r="1822" spans="1:26" hidden="1">
      <c r="A1822" s="4"/>
      <c r="B1822" s="4"/>
      <c r="C1822" s="5"/>
      <c r="D1822" s="6"/>
      <c r="E1822" s="6"/>
      <c r="F1822" s="6"/>
      <c r="G1822" s="6"/>
      <c r="H1822" s="6"/>
      <c r="I1822" s="6"/>
      <c r="J1822" s="6"/>
      <c r="K1822" s="8"/>
      <c r="L1822" s="8"/>
      <c r="M1822" s="6"/>
      <c r="N1822" s="9"/>
      <c r="O1822" s="10"/>
      <c r="P1822" s="20"/>
      <c r="Q1822" s="20"/>
      <c r="R1822" s="20"/>
      <c r="S1822" s="20" t="s">
        <v>3795</v>
      </c>
      <c r="T1822" s="21" t="str">
        <f t="shared" si="264"/>
        <v>ONGKOS KEMAS GB PREMIUM</v>
      </c>
      <c r="U1822" s="17">
        <v>1</v>
      </c>
      <c r="V1822" s="62">
        <f t="shared" si="267"/>
        <v>144</v>
      </c>
      <c r="W1822" s="20"/>
      <c r="X1822" s="20"/>
      <c r="Y1822" s="20" t="str">
        <f t="shared" si="265"/>
        <v>PCS</v>
      </c>
    </row>
    <row r="1823" spans="1:26" hidden="1">
      <c r="A1823" s="4"/>
      <c r="B1823" s="4"/>
      <c r="C1823" s="5"/>
      <c r="D1823" s="6"/>
      <c r="E1823" s="6"/>
      <c r="F1823" s="6"/>
      <c r="G1823" s="6"/>
      <c r="H1823" s="6"/>
      <c r="I1823" s="6"/>
      <c r="J1823" s="6"/>
      <c r="K1823" s="8"/>
      <c r="L1823" s="8"/>
      <c r="M1823" s="6"/>
      <c r="N1823" s="9"/>
      <c r="O1823" s="10"/>
      <c r="P1823" s="20"/>
      <c r="Q1823" s="20"/>
      <c r="R1823" s="20"/>
      <c r="S1823" s="20" t="s">
        <v>3902</v>
      </c>
      <c r="T1823" s="21" t="str">
        <f t="shared" si="264"/>
        <v>ONGKOS TIMBANG GB PREMIUM</v>
      </c>
      <c r="U1823" s="17">
        <v>1</v>
      </c>
      <c r="V1823" s="62">
        <f t="shared" si="267"/>
        <v>144</v>
      </c>
      <c r="W1823" s="20"/>
      <c r="X1823" s="20"/>
      <c r="Y1823" s="20" t="str">
        <f t="shared" si="265"/>
        <v>PCS</v>
      </c>
    </row>
    <row r="1824" spans="1:26" hidden="1">
      <c r="A1824" s="4"/>
      <c r="B1824" s="4"/>
      <c r="C1824" s="5"/>
      <c r="D1824" s="6"/>
      <c r="E1824" s="6"/>
      <c r="F1824" s="6"/>
      <c r="G1824" s="6"/>
      <c r="H1824" s="6"/>
      <c r="I1824" s="6"/>
      <c r="J1824" s="6"/>
      <c r="K1824" s="8"/>
      <c r="L1824" s="8"/>
      <c r="M1824" s="6"/>
      <c r="N1824" s="9"/>
      <c r="O1824" s="10"/>
      <c r="P1824" s="20"/>
      <c r="Q1824" s="20"/>
      <c r="R1824" s="20"/>
      <c r="S1824" s="20" t="s">
        <v>4374</v>
      </c>
      <c r="T1824" s="21" t="str">
        <f t="shared" si="264"/>
        <v>PLASTIK 16 X 45</v>
      </c>
      <c r="U1824" s="17">
        <v>1</v>
      </c>
      <c r="V1824" s="62">
        <f t="shared" si="267"/>
        <v>144</v>
      </c>
      <c r="W1824" s="20"/>
      <c r="X1824" s="20"/>
      <c r="Y1824" s="20" t="str">
        <f t="shared" si="265"/>
        <v>PCS</v>
      </c>
    </row>
    <row r="1825" spans="1:26">
      <c r="A1825" s="4">
        <v>201</v>
      </c>
      <c r="B1825" s="20" t="s">
        <v>2204</v>
      </c>
      <c r="C1825" s="5" t="s">
        <v>174</v>
      </c>
      <c r="D1825" s="6">
        <v>168</v>
      </c>
      <c r="E1825" s="6">
        <f>D1825/36</f>
        <v>4.666666666666667</v>
      </c>
      <c r="F1825" s="6">
        <v>137</v>
      </c>
      <c r="G1825" s="6">
        <v>1</v>
      </c>
      <c r="H1825" s="6">
        <v>215</v>
      </c>
      <c r="I1825" s="6">
        <v>1</v>
      </c>
      <c r="J1825" s="6" t="s">
        <v>510</v>
      </c>
      <c r="K1825" s="15">
        <f>L1825</f>
        <v>144</v>
      </c>
      <c r="L1825" s="15">
        <f>N1825*Z1825</f>
        <v>144</v>
      </c>
      <c r="M1825" s="6" t="s">
        <v>510</v>
      </c>
      <c r="N1825" s="9">
        <f>VLOOKUP(B1825,tb_januari,9,FALSE)</f>
        <v>4</v>
      </c>
      <c r="O1825" s="10" t="s">
        <v>506</v>
      </c>
      <c r="P1825" s="20"/>
      <c r="Q1825" s="20"/>
      <c r="R1825" s="20"/>
      <c r="S1825" s="20" t="s">
        <v>1052</v>
      </c>
      <c r="T1825" s="21" t="str">
        <f t="shared" si="264"/>
        <v>CENDANA 8 X 21</v>
      </c>
      <c r="U1825" s="17">
        <v>1</v>
      </c>
      <c r="V1825" s="62">
        <f>$K$1825*U1825</f>
        <v>144</v>
      </c>
      <c r="W1825" s="20"/>
      <c r="X1825" s="20"/>
      <c r="Y1825" s="20" t="str">
        <f t="shared" si="265"/>
        <v>PCS</v>
      </c>
      <c r="Z1825" s="20">
        <v>36</v>
      </c>
    </row>
    <row r="1826" spans="1:26" hidden="1">
      <c r="A1826" s="4"/>
      <c r="B1826" s="4"/>
      <c r="C1826" s="5"/>
      <c r="D1826" s="6"/>
      <c r="E1826" s="6"/>
      <c r="F1826" s="6"/>
      <c r="G1826" s="6"/>
      <c r="H1826" s="6"/>
      <c r="I1826" s="6"/>
      <c r="J1826" s="6"/>
      <c r="K1826" s="8"/>
      <c r="L1826" s="8"/>
      <c r="M1826" s="6"/>
      <c r="N1826" s="9"/>
      <c r="O1826" s="10"/>
      <c r="P1826" s="20"/>
      <c r="Q1826" s="20"/>
      <c r="R1826" s="20"/>
      <c r="S1826" s="20" t="s">
        <v>611</v>
      </c>
      <c r="T1826" s="21" t="str">
        <f t="shared" si="264"/>
        <v xml:space="preserve">ONGKARA BULAT </v>
      </c>
      <c r="U1826" s="17">
        <v>1</v>
      </c>
      <c r="V1826" s="62">
        <f t="shared" ref="V1826:V1834" si="268">$K$1825*U1826</f>
        <v>144</v>
      </c>
      <c r="W1826" s="20"/>
      <c r="X1826" s="20"/>
      <c r="Y1826" s="20" t="str">
        <f t="shared" si="265"/>
        <v>PCS</v>
      </c>
    </row>
    <row r="1827" spans="1:26" hidden="1">
      <c r="A1827" s="4"/>
      <c r="B1827" s="4"/>
      <c r="C1827" s="5"/>
      <c r="D1827" s="6"/>
      <c r="E1827" s="6"/>
      <c r="F1827" s="6"/>
      <c r="G1827" s="6"/>
      <c r="H1827" s="6"/>
      <c r="I1827" s="6"/>
      <c r="J1827" s="6"/>
      <c r="K1827" s="8"/>
      <c r="L1827" s="8"/>
      <c r="M1827" s="6"/>
      <c r="N1827" s="9"/>
      <c r="O1827" s="10"/>
      <c r="P1827" s="20"/>
      <c r="Q1827" s="20"/>
      <c r="R1827" s="20"/>
      <c r="S1827" s="20" t="s">
        <v>5039</v>
      </c>
      <c r="T1827" s="21" t="str">
        <f t="shared" si="264"/>
        <v>STIKER MANTRA tanggung</v>
      </c>
      <c r="U1827" s="17">
        <v>1</v>
      </c>
      <c r="V1827" s="62">
        <f t="shared" si="268"/>
        <v>144</v>
      </c>
      <c r="W1827" s="20"/>
      <c r="X1827" s="20"/>
      <c r="Y1827" s="20" t="str">
        <f t="shared" si="265"/>
        <v>PCS</v>
      </c>
    </row>
    <row r="1828" spans="1:26" hidden="1">
      <c r="A1828" s="4"/>
      <c r="B1828" s="4"/>
      <c r="C1828" s="5"/>
      <c r="D1828" s="6"/>
      <c r="E1828" s="6"/>
      <c r="F1828" s="6"/>
      <c r="G1828" s="6"/>
      <c r="H1828" s="6"/>
      <c r="I1828" s="6"/>
      <c r="J1828" s="6"/>
      <c r="K1828" s="8"/>
      <c r="L1828" s="8"/>
      <c r="M1828" s="6"/>
      <c r="N1828" s="9"/>
      <c r="O1828" s="10"/>
      <c r="P1828" s="20"/>
      <c r="Q1828" s="20"/>
      <c r="R1828" s="20"/>
      <c r="S1828" s="20" t="s">
        <v>613</v>
      </c>
      <c r="T1828" s="21" t="str">
        <f t="shared" si="264"/>
        <v>SABUK ONG KECIL 2,5 X 30</v>
      </c>
      <c r="U1828" s="17">
        <v>1</v>
      </c>
      <c r="V1828" s="62">
        <f t="shared" si="268"/>
        <v>144</v>
      </c>
      <c r="W1828" s="20"/>
      <c r="X1828" s="20"/>
      <c r="Y1828" s="20" t="str">
        <f t="shared" si="265"/>
        <v>PCS</v>
      </c>
    </row>
    <row r="1829" spans="1:26" hidden="1">
      <c r="A1829" s="4"/>
      <c r="B1829" s="4"/>
      <c r="C1829" s="5"/>
      <c r="D1829" s="6"/>
      <c r="E1829" s="6"/>
      <c r="F1829" s="6"/>
      <c r="G1829" s="6"/>
      <c r="H1829" s="6"/>
      <c r="I1829" s="6"/>
      <c r="J1829" s="6"/>
      <c r="K1829" s="8"/>
      <c r="L1829" s="8"/>
      <c r="M1829" s="6"/>
      <c r="N1829" s="9"/>
      <c r="O1829" s="10"/>
      <c r="P1829" s="20"/>
      <c r="Q1829" s="20"/>
      <c r="R1829" s="20"/>
      <c r="S1829" s="20" t="s">
        <v>1378</v>
      </c>
      <c r="T1829" s="21" t="str">
        <f t="shared" si="264"/>
        <v>DUPA 28 PREMIUM</v>
      </c>
      <c r="U1829" s="17">
        <v>0.77</v>
      </c>
      <c r="V1829" s="62">
        <f t="shared" si="268"/>
        <v>110.88</v>
      </c>
      <c r="W1829" s="20"/>
      <c r="X1829" s="20"/>
      <c r="Y1829" s="20" t="str">
        <f t="shared" si="265"/>
        <v>KG</v>
      </c>
    </row>
    <row r="1830" spans="1:26" hidden="1">
      <c r="A1830" s="4"/>
      <c r="B1830" s="4"/>
      <c r="C1830" s="5"/>
      <c r="D1830" s="6"/>
      <c r="E1830" s="6"/>
      <c r="F1830" s="6"/>
      <c r="G1830" s="6"/>
      <c r="H1830" s="6"/>
      <c r="I1830" s="6"/>
      <c r="J1830" s="6"/>
      <c r="K1830" s="8"/>
      <c r="L1830" s="8"/>
      <c r="M1830" s="6"/>
      <c r="N1830" s="9"/>
      <c r="O1830" s="10"/>
      <c r="P1830" s="20"/>
      <c r="Q1830" s="20"/>
      <c r="R1830" s="20"/>
      <c r="S1830" s="20" t="s">
        <v>4160</v>
      </c>
      <c r="T1830" s="21" t="str">
        <f t="shared" si="264"/>
        <v>OP NON FUL AROMA EK CENDANA</v>
      </c>
      <c r="U1830" s="17">
        <v>7.3099999999999998E-2</v>
      </c>
      <c r="V1830" s="62">
        <f t="shared" si="268"/>
        <v>10.526399999999999</v>
      </c>
      <c r="W1830" s="20"/>
      <c r="X1830" s="20"/>
      <c r="Y1830" s="20" t="str">
        <f t="shared" si="265"/>
        <v>KG</v>
      </c>
    </row>
    <row r="1831" spans="1:26" hidden="1">
      <c r="A1831" s="4"/>
      <c r="B1831" s="4"/>
      <c r="C1831" s="5"/>
      <c r="D1831" s="6"/>
      <c r="E1831" s="6"/>
      <c r="F1831" s="6"/>
      <c r="G1831" s="6"/>
      <c r="H1831" s="6"/>
      <c r="I1831" s="6"/>
      <c r="J1831" s="6"/>
      <c r="K1831" s="8"/>
      <c r="L1831" s="8"/>
      <c r="M1831" s="6"/>
      <c r="N1831" s="9"/>
      <c r="O1831" s="10"/>
      <c r="P1831" s="20"/>
      <c r="Q1831" s="20"/>
      <c r="R1831" s="20"/>
      <c r="S1831" s="20" t="s">
        <v>3707</v>
      </c>
      <c r="T1831" s="21" t="str">
        <f t="shared" si="264"/>
        <v>ONGKOS CELUP GB PREMIUM</v>
      </c>
      <c r="U1831" s="17">
        <v>1</v>
      </c>
      <c r="V1831" s="62">
        <f t="shared" si="268"/>
        <v>144</v>
      </c>
      <c r="W1831" s="20"/>
      <c r="X1831" s="20"/>
      <c r="Y1831" s="20" t="str">
        <f t="shared" si="265"/>
        <v>PCS</v>
      </c>
    </row>
    <row r="1832" spans="1:26" hidden="1">
      <c r="A1832" s="4"/>
      <c r="B1832" s="4"/>
      <c r="C1832" s="5"/>
      <c r="D1832" s="6"/>
      <c r="E1832" s="6"/>
      <c r="F1832" s="6"/>
      <c r="G1832" s="6"/>
      <c r="H1832" s="6"/>
      <c r="I1832" s="6"/>
      <c r="J1832" s="6"/>
      <c r="K1832" s="8"/>
      <c r="L1832" s="8"/>
      <c r="M1832" s="6"/>
      <c r="N1832" s="9"/>
      <c r="O1832" s="10"/>
      <c r="P1832" s="20"/>
      <c r="Q1832" s="20"/>
      <c r="R1832" s="20"/>
      <c r="S1832" s="20" t="s">
        <v>3795</v>
      </c>
      <c r="T1832" s="21" t="str">
        <f t="shared" si="264"/>
        <v>ONGKOS KEMAS GB PREMIUM</v>
      </c>
      <c r="U1832" s="17">
        <v>1</v>
      </c>
      <c r="V1832" s="62">
        <f t="shared" si="268"/>
        <v>144</v>
      </c>
      <c r="W1832" s="20"/>
      <c r="X1832" s="20"/>
      <c r="Y1832" s="20" t="str">
        <f t="shared" si="265"/>
        <v>PCS</v>
      </c>
    </row>
    <row r="1833" spans="1:26" hidden="1">
      <c r="A1833" s="4"/>
      <c r="B1833" s="4"/>
      <c r="C1833" s="5"/>
      <c r="D1833" s="6"/>
      <c r="E1833" s="6"/>
      <c r="F1833" s="6"/>
      <c r="G1833" s="6"/>
      <c r="H1833" s="6"/>
      <c r="I1833" s="6"/>
      <c r="J1833" s="6"/>
      <c r="K1833" s="8"/>
      <c r="L1833" s="8"/>
      <c r="M1833" s="6"/>
      <c r="N1833" s="9"/>
      <c r="O1833" s="10"/>
      <c r="P1833" s="20"/>
      <c r="Q1833" s="20"/>
      <c r="R1833" s="20"/>
      <c r="S1833" s="20" t="s">
        <v>3902</v>
      </c>
      <c r="T1833" s="21" t="str">
        <f t="shared" si="264"/>
        <v>ONGKOS TIMBANG GB PREMIUM</v>
      </c>
      <c r="U1833" s="17">
        <v>1</v>
      </c>
      <c r="V1833" s="62">
        <f t="shared" si="268"/>
        <v>144</v>
      </c>
      <c r="W1833" s="20"/>
      <c r="X1833" s="20"/>
      <c r="Y1833" s="20" t="str">
        <f t="shared" si="265"/>
        <v>PCS</v>
      </c>
    </row>
    <row r="1834" spans="1:26" hidden="1">
      <c r="A1834" s="4"/>
      <c r="B1834" s="4"/>
      <c r="C1834" s="5"/>
      <c r="D1834" s="6"/>
      <c r="E1834" s="6"/>
      <c r="F1834" s="6"/>
      <c r="G1834" s="6"/>
      <c r="H1834" s="6"/>
      <c r="I1834" s="6"/>
      <c r="J1834" s="6"/>
      <c r="K1834" s="8"/>
      <c r="L1834" s="8"/>
      <c r="M1834" s="6"/>
      <c r="N1834" s="9"/>
      <c r="O1834" s="10"/>
      <c r="P1834" s="20"/>
      <c r="Q1834" s="20"/>
      <c r="R1834" s="20"/>
      <c r="S1834" s="20" t="s">
        <v>4374</v>
      </c>
      <c r="T1834" s="21" t="str">
        <f t="shared" si="264"/>
        <v>PLASTIK 16 X 45</v>
      </c>
      <c r="U1834" s="17">
        <v>1</v>
      </c>
      <c r="V1834" s="62">
        <f t="shared" si="268"/>
        <v>144</v>
      </c>
      <c r="W1834" s="20"/>
      <c r="X1834" s="20"/>
      <c r="Y1834" s="20" t="str">
        <f t="shared" si="265"/>
        <v>PCS</v>
      </c>
    </row>
    <row r="1835" spans="1:26">
      <c r="A1835" s="4">
        <v>202</v>
      </c>
      <c r="B1835" s="20" t="s">
        <v>2205</v>
      </c>
      <c r="C1835" s="5" t="s">
        <v>175</v>
      </c>
      <c r="D1835" s="6">
        <v>186</v>
      </c>
      <c r="E1835" s="6">
        <f>D1835/36</f>
        <v>5.166666666666667</v>
      </c>
      <c r="F1835" s="6">
        <v>50</v>
      </c>
      <c r="G1835" s="6">
        <v>1</v>
      </c>
      <c r="H1835" s="6">
        <v>272</v>
      </c>
      <c r="I1835" s="6">
        <v>1</v>
      </c>
      <c r="J1835" s="6" t="s">
        <v>510</v>
      </c>
      <c r="K1835" s="15">
        <f>L1835</f>
        <v>108</v>
      </c>
      <c r="L1835" s="15">
        <f>N1835*Z1835</f>
        <v>108</v>
      </c>
      <c r="M1835" s="6" t="s">
        <v>510</v>
      </c>
      <c r="N1835" s="9">
        <f>VLOOKUP(B1835,tb_januari,9,FALSE)</f>
        <v>3</v>
      </c>
      <c r="O1835" s="10" t="s">
        <v>506</v>
      </c>
      <c r="P1835" s="20"/>
      <c r="Q1835" s="20"/>
      <c r="R1835" s="20"/>
      <c r="S1835" s="20" t="s">
        <v>611</v>
      </c>
      <c r="T1835" s="21" t="str">
        <f t="shared" si="264"/>
        <v xml:space="preserve">ONGKARA BULAT </v>
      </c>
      <c r="U1835" s="17">
        <v>1</v>
      </c>
      <c r="V1835" s="62">
        <f>$K$1835*U1835</f>
        <v>108</v>
      </c>
      <c r="W1835" s="20"/>
      <c r="X1835" s="20"/>
      <c r="Y1835" s="20" t="str">
        <f t="shared" si="265"/>
        <v>PCS</v>
      </c>
      <c r="Z1835" s="20">
        <v>36</v>
      </c>
    </row>
    <row r="1836" spans="1:26" hidden="1">
      <c r="A1836" s="4"/>
      <c r="B1836" s="4"/>
      <c r="C1836" s="5"/>
      <c r="D1836" s="6"/>
      <c r="E1836" s="6"/>
      <c r="F1836" s="6"/>
      <c r="G1836" s="6"/>
      <c r="H1836" s="6"/>
      <c r="I1836" s="6"/>
      <c r="J1836" s="6"/>
      <c r="K1836" s="8"/>
      <c r="L1836" s="8"/>
      <c r="M1836" s="6"/>
      <c r="N1836" s="9"/>
      <c r="O1836" s="10"/>
      <c r="P1836" s="20"/>
      <c r="Q1836" s="20"/>
      <c r="R1836" s="20"/>
      <c r="S1836" s="20" t="s">
        <v>5039</v>
      </c>
      <c r="T1836" s="21" t="str">
        <f t="shared" si="264"/>
        <v>STIKER MANTRA tanggung</v>
      </c>
      <c r="U1836" s="17">
        <v>1</v>
      </c>
      <c r="V1836" s="62">
        <f t="shared" ref="V1836:V1843" si="269">$K$1835*U1836</f>
        <v>108</v>
      </c>
      <c r="W1836" s="20"/>
      <c r="X1836" s="20"/>
      <c r="Y1836" s="20" t="str">
        <f t="shared" si="265"/>
        <v>PCS</v>
      </c>
    </row>
    <row r="1837" spans="1:26" hidden="1">
      <c r="A1837" s="4"/>
      <c r="B1837" s="4"/>
      <c r="C1837" s="5"/>
      <c r="D1837" s="6"/>
      <c r="E1837" s="6"/>
      <c r="F1837" s="6"/>
      <c r="G1837" s="6"/>
      <c r="H1837" s="6"/>
      <c r="I1837" s="6"/>
      <c r="J1837" s="6"/>
      <c r="K1837" s="8"/>
      <c r="L1837" s="8"/>
      <c r="M1837" s="6"/>
      <c r="N1837" s="9"/>
      <c r="O1837" s="10"/>
      <c r="P1837" s="20"/>
      <c r="Q1837" s="20"/>
      <c r="R1837" s="20"/>
      <c r="S1837" s="20" t="s">
        <v>613</v>
      </c>
      <c r="T1837" s="21" t="str">
        <f t="shared" si="264"/>
        <v>SABUK ONG KECIL 2,5 X 30</v>
      </c>
      <c r="U1837" s="17">
        <v>1</v>
      </c>
      <c r="V1837" s="62">
        <f t="shared" si="269"/>
        <v>108</v>
      </c>
      <c r="W1837" s="20"/>
      <c r="X1837" s="20"/>
      <c r="Y1837" s="20" t="str">
        <f t="shared" si="265"/>
        <v>PCS</v>
      </c>
    </row>
    <row r="1838" spans="1:26" hidden="1">
      <c r="A1838" s="4"/>
      <c r="B1838" s="4"/>
      <c r="C1838" s="5"/>
      <c r="D1838" s="6"/>
      <c r="E1838" s="6"/>
      <c r="F1838" s="6"/>
      <c r="G1838" s="6"/>
      <c r="H1838" s="6"/>
      <c r="I1838" s="6"/>
      <c r="J1838" s="6"/>
      <c r="K1838" s="8"/>
      <c r="L1838" s="8"/>
      <c r="M1838" s="6"/>
      <c r="N1838" s="9"/>
      <c r="O1838" s="10"/>
      <c r="P1838" s="20"/>
      <c r="Q1838" s="20"/>
      <c r="R1838" s="20"/>
      <c r="S1838" s="20" t="s">
        <v>1378</v>
      </c>
      <c r="T1838" s="21" t="str">
        <f t="shared" si="264"/>
        <v>DUPA 28 PREMIUM</v>
      </c>
      <c r="U1838" s="17">
        <v>0.77</v>
      </c>
      <c r="V1838" s="62">
        <f t="shared" si="269"/>
        <v>83.16</v>
      </c>
      <c r="W1838" s="20"/>
      <c r="X1838" s="20"/>
      <c r="Y1838" s="20" t="str">
        <f t="shared" si="265"/>
        <v>KG</v>
      </c>
    </row>
    <row r="1839" spans="1:26" hidden="1">
      <c r="A1839" s="4"/>
      <c r="B1839" s="4"/>
      <c r="C1839" s="5"/>
      <c r="D1839" s="6"/>
      <c r="E1839" s="6"/>
      <c r="F1839" s="6"/>
      <c r="G1839" s="6"/>
      <c r="H1839" s="6"/>
      <c r="I1839" s="6"/>
      <c r="J1839" s="6"/>
      <c r="K1839" s="8"/>
      <c r="L1839" s="8"/>
      <c r="M1839" s="6"/>
      <c r="N1839" s="9"/>
      <c r="O1839" s="10"/>
      <c r="P1839" s="20"/>
      <c r="Q1839" s="20"/>
      <c r="R1839" s="20"/>
      <c r="S1839" s="20" t="s">
        <v>4164</v>
      </c>
      <c r="T1839" s="21" t="str">
        <f t="shared" si="264"/>
        <v>OP NON FUL AROMA EK JASMINE</v>
      </c>
      <c r="U1839" s="17">
        <v>7.3099999999999998E-2</v>
      </c>
      <c r="V1839" s="62">
        <f t="shared" si="269"/>
        <v>7.8948</v>
      </c>
      <c r="W1839" s="20"/>
      <c r="X1839" s="20"/>
      <c r="Y1839" s="20" t="str">
        <f t="shared" si="265"/>
        <v>KG</v>
      </c>
    </row>
    <row r="1840" spans="1:26" hidden="1">
      <c r="A1840" s="4"/>
      <c r="B1840" s="4"/>
      <c r="C1840" s="5"/>
      <c r="D1840" s="6"/>
      <c r="E1840" s="6"/>
      <c r="F1840" s="6"/>
      <c r="G1840" s="6"/>
      <c r="H1840" s="6"/>
      <c r="I1840" s="6"/>
      <c r="J1840" s="6"/>
      <c r="K1840" s="8"/>
      <c r="L1840" s="8"/>
      <c r="M1840" s="6"/>
      <c r="N1840" s="9"/>
      <c r="O1840" s="10"/>
      <c r="P1840" s="20"/>
      <c r="Q1840" s="20"/>
      <c r="R1840" s="20"/>
      <c r="S1840" s="20" t="s">
        <v>3707</v>
      </c>
      <c r="T1840" s="21" t="str">
        <f t="shared" si="264"/>
        <v>ONGKOS CELUP GB PREMIUM</v>
      </c>
      <c r="U1840" s="17">
        <v>1</v>
      </c>
      <c r="V1840" s="62">
        <f t="shared" si="269"/>
        <v>108</v>
      </c>
      <c r="W1840" s="20"/>
      <c r="X1840" s="20"/>
      <c r="Y1840" s="20" t="str">
        <f t="shared" si="265"/>
        <v>PCS</v>
      </c>
    </row>
    <row r="1841" spans="1:26" hidden="1">
      <c r="A1841" s="4"/>
      <c r="B1841" s="4"/>
      <c r="C1841" s="5"/>
      <c r="D1841" s="6"/>
      <c r="E1841" s="6"/>
      <c r="F1841" s="6"/>
      <c r="G1841" s="6"/>
      <c r="H1841" s="6"/>
      <c r="I1841" s="6"/>
      <c r="J1841" s="6"/>
      <c r="K1841" s="8"/>
      <c r="L1841" s="8"/>
      <c r="M1841" s="6"/>
      <c r="N1841" s="9"/>
      <c r="O1841" s="10"/>
      <c r="P1841" s="20"/>
      <c r="Q1841" s="20"/>
      <c r="R1841" s="20"/>
      <c r="S1841" s="20" t="s">
        <v>3795</v>
      </c>
      <c r="T1841" s="21" t="str">
        <f t="shared" si="264"/>
        <v>ONGKOS KEMAS GB PREMIUM</v>
      </c>
      <c r="U1841" s="17">
        <v>1</v>
      </c>
      <c r="V1841" s="62">
        <f t="shared" si="269"/>
        <v>108</v>
      </c>
      <c r="W1841" s="20"/>
      <c r="X1841" s="20"/>
      <c r="Y1841" s="20" t="str">
        <f t="shared" si="265"/>
        <v>PCS</v>
      </c>
    </row>
    <row r="1842" spans="1:26" hidden="1">
      <c r="A1842" s="4"/>
      <c r="B1842" s="4"/>
      <c r="C1842" s="5"/>
      <c r="D1842" s="6"/>
      <c r="E1842" s="6"/>
      <c r="F1842" s="6"/>
      <c r="G1842" s="6"/>
      <c r="H1842" s="6"/>
      <c r="I1842" s="6"/>
      <c r="J1842" s="6"/>
      <c r="K1842" s="8"/>
      <c r="L1842" s="8"/>
      <c r="M1842" s="6"/>
      <c r="N1842" s="9"/>
      <c r="O1842" s="10"/>
      <c r="P1842" s="20"/>
      <c r="Q1842" s="20"/>
      <c r="R1842" s="20"/>
      <c r="S1842" s="20" t="s">
        <v>3902</v>
      </c>
      <c r="T1842" s="21" t="str">
        <f t="shared" si="264"/>
        <v>ONGKOS TIMBANG GB PREMIUM</v>
      </c>
      <c r="U1842" s="17">
        <v>1</v>
      </c>
      <c r="V1842" s="62">
        <f t="shared" si="269"/>
        <v>108</v>
      </c>
      <c r="W1842" s="20"/>
      <c r="X1842" s="20"/>
      <c r="Y1842" s="20" t="str">
        <f t="shared" si="265"/>
        <v>PCS</v>
      </c>
    </row>
    <row r="1843" spans="1:26" hidden="1">
      <c r="A1843" s="4"/>
      <c r="B1843" s="4"/>
      <c r="C1843" s="5"/>
      <c r="D1843" s="6"/>
      <c r="E1843" s="6"/>
      <c r="F1843" s="6"/>
      <c r="G1843" s="6"/>
      <c r="H1843" s="6"/>
      <c r="I1843" s="6"/>
      <c r="J1843" s="6"/>
      <c r="K1843" s="8"/>
      <c r="L1843" s="8"/>
      <c r="M1843" s="6"/>
      <c r="N1843" s="9"/>
      <c r="O1843" s="10"/>
      <c r="P1843" s="20"/>
      <c r="Q1843" s="20"/>
      <c r="R1843" s="20"/>
      <c r="S1843" s="20" t="s">
        <v>3487</v>
      </c>
      <c r="T1843" s="21" t="str">
        <f t="shared" si="264"/>
        <v>JASMINE 8 X 21</v>
      </c>
      <c r="U1843" s="17">
        <v>1</v>
      </c>
      <c r="V1843" s="62">
        <f t="shared" si="269"/>
        <v>108</v>
      </c>
      <c r="W1843" s="20"/>
      <c r="X1843" s="20"/>
      <c r="Y1843" s="20" t="str">
        <f t="shared" si="265"/>
        <v>PCS</v>
      </c>
    </row>
    <row r="1844" spans="1:26" hidden="1">
      <c r="A1844" s="4"/>
      <c r="B1844" s="4"/>
      <c r="C1844" s="5"/>
      <c r="D1844" s="6"/>
      <c r="E1844" s="6"/>
      <c r="F1844" s="6"/>
      <c r="G1844" s="6"/>
      <c r="H1844" s="6"/>
      <c r="I1844" s="6"/>
      <c r="J1844" s="6"/>
      <c r="K1844" s="8"/>
      <c r="L1844" s="8"/>
      <c r="M1844" s="6"/>
      <c r="N1844" s="9"/>
      <c r="O1844" s="10"/>
      <c r="P1844" s="20"/>
      <c r="Q1844" s="20"/>
      <c r="R1844" s="20"/>
      <c r="S1844" s="20" t="s">
        <v>4374</v>
      </c>
      <c r="T1844" s="21" t="str">
        <f t="shared" si="264"/>
        <v>PLASTIK 16 X 45</v>
      </c>
      <c r="U1844" s="17">
        <v>1</v>
      </c>
      <c r="V1844" s="62">
        <f>$K$1835*U1844</f>
        <v>108</v>
      </c>
      <c r="W1844" s="20"/>
      <c r="X1844" s="20"/>
      <c r="Y1844" s="20" t="str">
        <f t="shared" si="265"/>
        <v>PCS</v>
      </c>
    </row>
    <row r="1845" spans="1:26">
      <c r="A1845" s="4">
        <v>203</v>
      </c>
      <c r="B1845" s="20" t="s">
        <v>2206</v>
      </c>
      <c r="C1845" s="5" t="s">
        <v>176</v>
      </c>
      <c r="D1845" s="6">
        <v>10</v>
      </c>
      <c r="E1845" s="6">
        <f>D1845/36</f>
        <v>0.27777777777777779</v>
      </c>
      <c r="F1845" s="6">
        <v>71</v>
      </c>
      <c r="G1845" s="6">
        <v>1</v>
      </c>
      <c r="H1845" s="6">
        <v>151</v>
      </c>
      <c r="I1845" s="6">
        <v>1</v>
      </c>
      <c r="J1845" s="6" t="s">
        <v>510</v>
      </c>
      <c r="K1845" s="15">
        <f>L1845</f>
        <v>72</v>
      </c>
      <c r="L1845" s="15">
        <f>N1845*Z1845</f>
        <v>72</v>
      </c>
      <c r="M1845" s="6" t="s">
        <v>510</v>
      </c>
      <c r="N1845" s="9">
        <f>VLOOKUP(B1845,tb_januari,9,FALSE)</f>
        <v>2</v>
      </c>
      <c r="O1845" s="10" t="s">
        <v>506</v>
      </c>
      <c r="P1845" s="20"/>
      <c r="Q1845" s="20"/>
      <c r="R1845" s="20"/>
      <c r="S1845" s="20" t="s">
        <v>3503</v>
      </c>
      <c r="T1845" s="21" t="str">
        <f t="shared" si="264"/>
        <v>JEMPIRING 8 X 21</v>
      </c>
      <c r="U1845" s="17">
        <v>1</v>
      </c>
      <c r="V1845" s="62">
        <f>$K$1845*U1845</f>
        <v>72</v>
      </c>
      <c r="W1845" s="20"/>
      <c r="X1845" s="20"/>
      <c r="Y1845" s="20" t="str">
        <f t="shared" si="265"/>
        <v>PCS</v>
      </c>
      <c r="Z1845" s="20">
        <v>36</v>
      </c>
    </row>
    <row r="1846" spans="1:26" hidden="1">
      <c r="A1846" s="4"/>
      <c r="B1846" s="4"/>
      <c r="C1846" s="5"/>
      <c r="D1846" s="6"/>
      <c r="E1846" s="6"/>
      <c r="F1846" s="6"/>
      <c r="G1846" s="6"/>
      <c r="H1846" s="6"/>
      <c r="I1846" s="6"/>
      <c r="J1846" s="6"/>
      <c r="K1846" s="8"/>
      <c r="L1846" s="8"/>
      <c r="M1846" s="6"/>
      <c r="N1846" s="9"/>
      <c r="O1846" s="10"/>
      <c r="P1846" s="20"/>
      <c r="Q1846" s="20"/>
      <c r="R1846" s="20"/>
      <c r="S1846" s="20" t="s">
        <v>611</v>
      </c>
      <c r="T1846" s="21" t="str">
        <f t="shared" si="264"/>
        <v xml:space="preserve">ONGKARA BULAT </v>
      </c>
      <c r="U1846" s="17">
        <v>1</v>
      </c>
      <c r="V1846" s="62">
        <f t="shared" ref="V1846:V1853" si="270">$K$1845*U1846</f>
        <v>72</v>
      </c>
      <c r="W1846" s="20"/>
      <c r="X1846" s="20"/>
      <c r="Y1846" s="20" t="str">
        <f t="shared" si="265"/>
        <v>PCS</v>
      </c>
    </row>
    <row r="1847" spans="1:26" hidden="1">
      <c r="A1847" s="4"/>
      <c r="B1847" s="4"/>
      <c r="C1847" s="5"/>
      <c r="D1847" s="6"/>
      <c r="E1847" s="6"/>
      <c r="F1847" s="6"/>
      <c r="G1847" s="6"/>
      <c r="H1847" s="6"/>
      <c r="I1847" s="6"/>
      <c r="J1847" s="6"/>
      <c r="K1847" s="8"/>
      <c r="L1847" s="8"/>
      <c r="M1847" s="6"/>
      <c r="N1847" s="9"/>
      <c r="O1847" s="10"/>
      <c r="P1847" s="20"/>
      <c r="Q1847" s="20"/>
      <c r="R1847" s="20"/>
      <c r="S1847" s="20" t="s">
        <v>5039</v>
      </c>
      <c r="T1847" s="21" t="str">
        <f t="shared" si="264"/>
        <v>STIKER MANTRA tanggung</v>
      </c>
      <c r="U1847" s="17">
        <v>1</v>
      </c>
      <c r="V1847" s="62">
        <f t="shared" si="270"/>
        <v>72</v>
      </c>
      <c r="W1847" s="20"/>
      <c r="X1847" s="20"/>
      <c r="Y1847" s="20" t="str">
        <f t="shared" si="265"/>
        <v>PCS</v>
      </c>
    </row>
    <row r="1848" spans="1:26" hidden="1">
      <c r="A1848" s="4"/>
      <c r="B1848" s="4"/>
      <c r="C1848" s="5"/>
      <c r="D1848" s="6"/>
      <c r="E1848" s="6"/>
      <c r="F1848" s="6"/>
      <c r="G1848" s="6"/>
      <c r="H1848" s="6"/>
      <c r="I1848" s="6"/>
      <c r="J1848" s="6"/>
      <c r="K1848" s="8"/>
      <c r="L1848" s="8"/>
      <c r="M1848" s="6"/>
      <c r="N1848" s="9"/>
      <c r="O1848" s="10"/>
      <c r="P1848" s="20"/>
      <c r="Q1848" s="20"/>
      <c r="R1848" s="20"/>
      <c r="S1848" s="20" t="s">
        <v>613</v>
      </c>
      <c r="T1848" s="21" t="str">
        <f t="shared" si="264"/>
        <v>SABUK ONG KECIL 2,5 X 30</v>
      </c>
      <c r="U1848" s="17">
        <v>1</v>
      </c>
      <c r="V1848" s="62">
        <f t="shared" si="270"/>
        <v>72</v>
      </c>
      <c r="W1848" s="20"/>
      <c r="X1848" s="20"/>
      <c r="Y1848" s="20" t="str">
        <f t="shared" si="265"/>
        <v>PCS</v>
      </c>
    </row>
    <row r="1849" spans="1:26" hidden="1">
      <c r="A1849" s="4"/>
      <c r="B1849" s="4"/>
      <c r="C1849" s="5"/>
      <c r="D1849" s="6"/>
      <c r="E1849" s="6"/>
      <c r="F1849" s="6"/>
      <c r="G1849" s="6"/>
      <c r="H1849" s="6"/>
      <c r="I1849" s="6"/>
      <c r="J1849" s="6"/>
      <c r="K1849" s="8"/>
      <c r="L1849" s="8"/>
      <c r="M1849" s="6"/>
      <c r="N1849" s="9"/>
      <c r="O1849" s="10"/>
      <c r="P1849" s="20"/>
      <c r="Q1849" s="20"/>
      <c r="R1849" s="20"/>
      <c r="S1849" s="20" t="s">
        <v>1378</v>
      </c>
      <c r="T1849" s="21" t="str">
        <f t="shared" si="264"/>
        <v>DUPA 28 PREMIUM</v>
      </c>
      <c r="U1849" s="17">
        <v>0.77</v>
      </c>
      <c r="V1849" s="62">
        <f t="shared" si="270"/>
        <v>55.44</v>
      </c>
      <c r="W1849" s="20"/>
      <c r="X1849" s="20"/>
      <c r="Y1849" s="20" t="str">
        <f t="shared" si="265"/>
        <v>KG</v>
      </c>
    </row>
    <row r="1850" spans="1:26" hidden="1">
      <c r="A1850" s="4"/>
      <c r="B1850" s="4"/>
      <c r="C1850" s="5"/>
      <c r="D1850" s="6"/>
      <c r="E1850" s="6"/>
      <c r="F1850" s="6"/>
      <c r="G1850" s="6"/>
      <c r="H1850" s="6"/>
      <c r="I1850" s="6"/>
      <c r="J1850" s="6"/>
      <c r="K1850" s="8"/>
      <c r="L1850" s="8"/>
      <c r="M1850" s="6"/>
      <c r="N1850" s="9"/>
      <c r="O1850" s="10"/>
      <c r="P1850" s="20"/>
      <c r="Q1850" s="20"/>
      <c r="R1850" s="20"/>
      <c r="S1850" s="20" t="s">
        <v>615</v>
      </c>
      <c r="T1850" s="21" t="str">
        <f t="shared" si="264"/>
        <v>OP NON FUL AROMA EK JEMPIRING</v>
      </c>
      <c r="U1850" s="17">
        <v>7.3099999999999998E-2</v>
      </c>
      <c r="V1850" s="62">
        <f t="shared" si="270"/>
        <v>5.2631999999999994</v>
      </c>
      <c r="W1850" s="20"/>
      <c r="X1850" s="20"/>
      <c r="Y1850" s="20" t="str">
        <f t="shared" si="265"/>
        <v>KG</v>
      </c>
    </row>
    <row r="1851" spans="1:26" hidden="1">
      <c r="A1851" s="4"/>
      <c r="B1851" s="4"/>
      <c r="C1851" s="5"/>
      <c r="D1851" s="6"/>
      <c r="E1851" s="6"/>
      <c r="F1851" s="6"/>
      <c r="G1851" s="6"/>
      <c r="H1851" s="6"/>
      <c r="I1851" s="6"/>
      <c r="J1851" s="6"/>
      <c r="K1851" s="8"/>
      <c r="L1851" s="8"/>
      <c r="M1851" s="6"/>
      <c r="N1851" s="9"/>
      <c r="O1851" s="10"/>
      <c r="P1851" s="20"/>
      <c r="Q1851" s="20"/>
      <c r="R1851" s="20"/>
      <c r="S1851" s="20" t="s">
        <v>3707</v>
      </c>
      <c r="T1851" s="21" t="str">
        <f t="shared" si="264"/>
        <v>ONGKOS CELUP GB PREMIUM</v>
      </c>
      <c r="U1851" s="17">
        <v>1</v>
      </c>
      <c r="V1851" s="62">
        <f t="shared" si="270"/>
        <v>72</v>
      </c>
      <c r="W1851" s="20"/>
      <c r="X1851" s="20"/>
      <c r="Y1851" s="20" t="str">
        <f t="shared" si="265"/>
        <v>PCS</v>
      </c>
    </row>
    <row r="1852" spans="1:26" hidden="1">
      <c r="A1852" s="4"/>
      <c r="B1852" s="4"/>
      <c r="C1852" s="5"/>
      <c r="D1852" s="6"/>
      <c r="E1852" s="6"/>
      <c r="F1852" s="6"/>
      <c r="G1852" s="6"/>
      <c r="H1852" s="6"/>
      <c r="I1852" s="6"/>
      <c r="J1852" s="6"/>
      <c r="K1852" s="8"/>
      <c r="L1852" s="8"/>
      <c r="M1852" s="6"/>
      <c r="N1852" s="9"/>
      <c r="O1852" s="10"/>
      <c r="P1852" s="20"/>
      <c r="Q1852" s="20"/>
      <c r="R1852" s="20"/>
      <c r="S1852" s="20" t="s">
        <v>3795</v>
      </c>
      <c r="T1852" s="21" t="str">
        <f t="shared" si="264"/>
        <v>ONGKOS KEMAS GB PREMIUM</v>
      </c>
      <c r="U1852" s="17">
        <v>1</v>
      </c>
      <c r="V1852" s="62">
        <f t="shared" si="270"/>
        <v>72</v>
      </c>
      <c r="W1852" s="20"/>
      <c r="X1852" s="20"/>
      <c r="Y1852" s="20" t="str">
        <f t="shared" si="265"/>
        <v>PCS</v>
      </c>
    </row>
    <row r="1853" spans="1:26" hidden="1">
      <c r="A1853" s="4"/>
      <c r="B1853" s="4"/>
      <c r="C1853" s="5"/>
      <c r="D1853" s="6"/>
      <c r="E1853" s="6"/>
      <c r="F1853" s="6"/>
      <c r="G1853" s="6"/>
      <c r="H1853" s="6"/>
      <c r="I1853" s="6"/>
      <c r="J1853" s="6"/>
      <c r="K1853" s="8"/>
      <c r="L1853" s="8"/>
      <c r="M1853" s="6"/>
      <c r="N1853" s="9"/>
      <c r="O1853" s="10"/>
      <c r="P1853" s="20"/>
      <c r="Q1853" s="20"/>
      <c r="R1853" s="20"/>
      <c r="S1853" s="20" t="s">
        <v>3902</v>
      </c>
      <c r="T1853" s="21" t="str">
        <f t="shared" si="264"/>
        <v>ONGKOS TIMBANG GB PREMIUM</v>
      </c>
      <c r="U1853" s="17">
        <v>1</v>
      </c>
      <c r="V1853" s="62">
        <f t="shared" si="270"/>
        <v>72</v>
      </c>
      <c r="W1853" s="20"/>
      <c r="X1853" s="20"/>
      <c r="Y1853" s="20" t="str">
        <f t="shared" si="265"/>
        <v>PCS</v>
      </c>
    </row>
    <row r="1854" spans="1:26" hidden="1">
      <c r="A1854" s="4"/>
      <c r="B1854" s="4"/>
      <c r="C1854" s="5"/>
      <c r="D1854" s="6"/>
      <c r="E1854" s="6"/>
      <c r="F1854" s="6"/>
      <c r="G1854" s="6"/>
      <c r="H1854" s="6"/>
      <c r="I1854" s="6"/>
      <c r="J1854" s="6"/>
      <c r="K1854" s="8"/>
      <c r="L1854" s="8"/>
      <c r="M1854" s="6"/>
      <c r="N1854" s="9"/>
      <c r="O1854" s="10"/>
      <c r="P1854" s="20"/>
      <c r="Q1854" s="20"/>
      <c r="R1854" s="20"/>
      <c r="S1854" s="20" t="s">
        <v>4374</v>
      </c>
      <c r="T1854" s="21" t="str">
        <f t="shared" si="264"/>
        <v>PLASTIK 16 X 45</v>
      </c>
      <c r="U1854" s="17">
        <v>1</v>
      </c>
      <c r="V1854" s="62">
        <f>$K$1845*U1854</f>
        <v>72</v>
      </c>
      <c r="W1854" s="20"/>
      <c r="X1854" s="20"/>
      <c r="Y1854" s="20" t="str">
        <f t="shared" si="265"/>
        <v>PCS</v>
      </c>
    </row>
    <row r="1855" spans="1:26" ht="13.5" customHeight="1">
      <c r="A1855" s="4">
        <v>204</v>
      </c>
      <c r="B1855" s="20" t="s">
        <v>2207</v>
      </c>
      <c r="C1855" s="5" t="s">
        <v>490</v>
      </c>
      <c r="D1855" s="6"/>
      <c r="E1855" s="6">
        <f>D1855/36</f>
        <v>0</v>
      </c>
      <c r="F1855" s="6"/>
      <c r="G1855" s="6"/>
      <c r="H1855" s="6">
        <v>47</v>
      </c>
      <c r="I1855" s="6">
        <v>1</v>
      </c>
      <c r="J1855" s="6" t="s">
        <v>510</v>
      </c>
      <c r="K1855" s="15">
        <f>L1855</f>
        <v>72</v>
      </c>
      <c r="L1855" s="15">
        <f>N1855*Z1855</f>
        <v>72</v>
      </c>
      <c r="M1855" s="6" t="s">
        <v>510</v>
      </c>
      <c r="N1855" s="9">
        <f>VLOOKUP(B1855,tb_januari,9,FALSE)</f>
        <v>2</v>
      </c>
      <c r="O1855" s="10" t="s">
        <v>506</v>
      </c>
      <c r="P1855" s="20"/>
      <c r="Q1855" s="20"/>
      <c r="R1855" s="20"/>
      <c r="S1855" s="20" t="s">
        <v>3519</v>
      </c>
      <c r="T1855" s="21" t="str">
        <f t="shared" si="264"/>
        <v>JEPUN 8 X 21</v>
      </c>
      <c r="U1855" s="17">
        <v>1</v>
      </c>
      <c r="V1855" s="62">
        <f>$K$1855*U1855</f>
        <v>72</v>
      </c>
      <c r="W1855" s="20"/>
      <c r="X1855" s="20"/>
      <c r="Y1855" s="20" t="str">
        <f t="shared" si="265"/>
        <v>PCS</v>
      </c>
      <c r="Z1855" s="20">
        <v>36</v>
      </c>
    </row>
    <row r="1856" spans="1:26" ht="13.5" hidden="1" customHeight="1">
      <c r="A1856" s="4"/>
      <c r="B1856" s="4"/>
      <c r="C1856" s="5"/>
      <c r="D1856" s="6"/>
      <c r="E1856" s="6"/>
      <c r="F1856" s="6"/>
      <c r="G1856" s="6"/>
      <c r="H1856" s="6"/>
      <c r="I1856" s="6"/>
      <c r="J1856" s="6"/>
      <c r="K1856" s="8"/>
      <c r="L1856" s="8"/>
      <c r="M1856" s="6"/>
      <c r="N1856" s="9"/>
      <c r="O1856" s="10"/>
      <c r="P1856" s="20"/>
      <c r="Q1856" s="20"/>
      <c r="R1856" s="20"/>
      <c r="S1856" s="20" t="s">
        <v>611</v>
      </c>
      <c r="T1856" s="21" t="str">
        <f t="shared" si="264"/>
        <v xml:space="preserve">ONGKARA BULAT </v>
      </c>
      <c r="U1856" s="17">
        <v>1</v>
      </c>
      <c r="V1856" s="62">
        <f t="shared" ref="V1856:V1864" si="271">$K$1855*U1856</f>
        <v>72</v>
      </c>
      <c r="W1856" s="20"/>
      <c r="X1856" s="20"/>
      <c r="Y1856" s="20" t="str">
        <f t="shared" si="265"/>
        <v>PCS</v>
      </c>
    </row>
    <row r="1857" spans="1:26" ht="13.5" hidden="1" customHeight="1">
      <c r="A1857" s="4"/>
      <c r="B1857" s="4"/>
      <c r="C1857" s="5"/>
      <c r="D1857" s="6"/>
      <c r="E1857" s="6"/>
      <c r="F1857" s="6"/>
      <c r="G1857" s="6"/>
      <c r="H1857" s="6"/>
      <c r="I1857" s="6"/>
      <c r="J1857" s="6"/>
      <c r="K1857" s="8"/>
      <c r="L1857" s="8"/>
      <c r="M1857" s="6"/>
      <c r="N1857" s="9"/>
      <c r="O1857" s="10"/>
      <c r="P1857" s="20"/>
      <c r="Q1857" s="20"/>
      <c r="R1857" s="20"/>
      <c r="S1857" s="20" t="s">
        <v>5039</v>
      </c>
      <c r="T1857" s="21" t="str">
        <f t="shared" si="264"/>
        <v>STIKER MANTRA tanggung</v>
      </c>
      <c r="U1857" s="17">
        <v>1</v>
      </c>
      <c r="V1857" s="62">
        <f t="shared" si="271"/>
        <v>72</v>
      </c>
      <c r="W1857" s="20"/>
      <c r="X1857" s="20"/>
      <c r="Y1857" s="20" t="str">
        <f t="shared" si="265"/>
        <v>PCS</v>
      </c>
    </row>
    <row r="1858" spans="1:26" ht="13.5" hidden="1" customHeight="1">
      <c r="A1858" s="4"/>
      <c r="B1858" s="4"/>
      <c r="C1858" s="5"/>
      <c r="D1858" s="6"/>
      <c r="E1858" s="6"/>
      <c r="F1858" s="6"/>
      <c r="G1858" s="6"/>
      <c r="H1858" s="6"/>
      <c r="I1858" s="6"/>
      <c r="J1858" s="6"/>
      <c r="K1858" s="8"/>
      <c r="L1858" s="8"/>
      <c r="M1858" s="6"/>
      <c r="N1858" s="9"/>
      <c r="O1858" s="10"/>
      <c r="P1858" s="20"/>
      <c r="Q1858" s="20"/>
      <c r="R1858" s="20"/>
      <c r="S1858" s="20" t="s">
        <v>613</v>
      </c>
      <c r="T1858" s="21" t="str">
        <f t="shared" si="264"/>
        <v>SABUK ONG KECIL 2,5 X 30</v>
      </c>
      <c r="U1858" s="17">
        <v>1</v>
      </c>
      <c r="V1858" s="62">
        <f t="shared" si="271"/>
        <v>72</v>
      </c>
      <c r="W1858" s="20"/>
      <c r="X1858" s="20"/>
      <c r="Y1858" s="20" t="str">
        <f t="shared" si="265"/>
        <v>PCS</v>
      </c>
    </row>
    <row r="1859" spans="1:26" ht="13.5" hidden="1" customHeight="1">
      <c r="A1859" s="4"/>
      <c r="B1859" s="4"/>
      <c r="C1859" s="5"/>
      <c r="D1859" s="6"/>
      <c r="E1859" s="6"/>
      <c r="F1859" s="6"/>
      <c r="G1859" s="6"/>
      <c r="H1859" s="6"/>
      <c r="I1859" s="6"/>
      <c r="J1859" s="6"/>
      <c r="K1859" s="8"/>
      <c r="L1859" s="8"/>
      <c r="M1859" s="6"/>
      <c r="N1859" s="9"/>
      <c r="O1859" s="10"/>
      <c r="P1859" s="20"/>
      <c r="Q1859" s="20"/>
      <c r="R1859" s="20"/>
      <c r="S1859" s="20" t="s">
        <v>614</v>
      </c>
      <c r="T1859" s="21" t="str">
        <f t="shared" si="264"/>
        <v>PLASTIK 16 X 35</v>
      </c>
      <c r="U1859" s="17">
        <v>1</v>
      </c>
      <c r="V1859" s="62">
        <f t="shared" si="271"/>
        <v>72</v>
      </c>
      <c r="W1859" s="20"/>
      <c r="X1859" s="20"/>
      <c r="Y1859" s="20" t="str">
        <f t="shared" si="265"/>
        <v>PCS</v>
      </c>
    </row>
    <row r="1860" spans="1:26" ht="13.5" hidden="1" customHeight="1">
      <c r="A1860" s="4"/>
      <c r="B1860" s="4"/>
      <c r="C1860" s="5"/>
      <c r="D1860" s="6"/>
      <c r="E1860" s="6"/>
      <c r="F1860" s="6"/>
      <c r="G1860" s="6"/>
      <c r="H1860" s="6"/>
      <c r="I1860" s="6"/>
      <c r="J1860" s="6"/>
      <c r="K1860" s="8"/>
      <c r="L1860" s="8"/>
      <c r="M1860" s="6"/>
      <c r="N1860" s="9"/>
      <c r="O1860" s="10"/>
      <c r="P1860" s="20"/>
      <c r="Q1860" s="20"/>
      <c r="R1860" s="20"/>
      <c r="S1860" s="20" t="s">
        <v>1378</v>
      </c>
      <c r="T1860" s="21" t="str">
        <f t="shared" si="264"/>
        <v>DUPA 28 PREMIUM</v>
      </c>
      <c r="U1860" s="17">
        <v>0.77</v>
      </c>
      <c r="V1860" s="62">
        <f t="shared" si="271"/>
        <v>55.44</v>
      </c>
      <c r="W1860" s="20"/>
      <c r="X1860" s="20"/>
      <c r="Y1860" s="20" t="str">
        <f t="shared" si="265"/>
        <v>KG</v>
      </c>
    </row>
    <row r="1861" spans="1:26" ht="13.5" hidden="1" customHeight="1">
      <c r="A1861" s="4"/>
      <c r="B1861" s="4"/>
      <c r="C1861" s="5"/>
      <c r="D1861" s="6"/>
      <c r="E1861" s="6"/>
      <c r="F1861" s="6"/>
      <c r="G1861" s="6"/>
      <c r="H1861" s="6"/>
      <c r="I1861" s="6"/>
      <c r="J1861" s="6"/>
      <c r="K1861" s="8"/>
      <c r="L1861" s="8"/>
      <c r="M1861" s="6"/>
      <c r="N1861" s="9"/>
      <c r="O1861" s="10"/>
      <c r="P1861" s="20"/>
      <c r="Q1861" s="20"/>
      <c r="R1861" s="20"/>
      <c r="S1861" s="20" t="s">
        <v>4167</v>
      </c>
      <c r="T1861" s="21" t="str">
        <f t="shared" si="264"/>
        <v>OP NON FUL AROMA EK JEPUN EKO</v>
      </c>
      <c r="U1861" s="17">
        <v>7.3099999999999998E-2</v>
      </c>
      <c r="V1861" s="62">
        <f t="shared" si="271"/>
        <v>5.2631999999999994</v>
      </c>
      <c r="W1861" s="20"/>
      <c r="X1861" s="20"/>
      <c r="Y1861" s="20" t="str">
        <f t="shared" si="265"/>
        <v>KG</v>
      </c>
    </row>
    <row r="1862" spans="1:26" ht="13.5" hidden="1" customHeight="1">
      <c r="A1862" s="4"/>
      <c r="B1862" s="4"/>
      <c r="C1862" s="5"/>
      <c r="D1862" s="6"/>
      <c r="E1862" s="6"/>
      <c r="F1862" s="6"/>
      <c r="G1862" s="6"/>
      <c r="H1862" s="6"/>
      <c r="I1862" s="6"/>
      <c r="J1862" s="6"/>
      <c r="K1862" s="8"/>
      <c r="L1862" s="8"/>
      <c r="M1862" s="6"/>
      <c r="N1862" s="9"/>
      <c r="O1862" s="10"/>
      <c r="P1862" s="20"/>
      <c r="Q1862" s="20"/>
      <c r="R1862" s="20"/>
      <c r="S1862" s="20" t="s">
        <v>3707</v>
      </c>
      <c r="T1862" s="21" t="str">
        <f t="shared" si="264"/>
        <v>ONGKOS CELUP GB PREMIUM</v>
      </c>
      <c r="U1862" s="17">
        <v>1</v>
      </c>
      <c r="V1862" s="62">
        <f t="shared" si="271"/>
        <v>72</v>
      </c>
      <c r="W1862" s="20"/>
      <c r="X1862" s="20"/>
      <c r="Y1862" s="20" t="str">
        <f t="shared" si="265"/>
        <v>PCS</v>
      </c>
    </row>
    <row r="1863" spans="1:26" ht="13.5" hidden="1" customHeight="1">
      <c r="A1863" s="4"/>
      <c r="B1863" s="4"/>
      <c r="C1863" s="5"/>
      <c r="D1863" s="6"/>
      <c r="E1863" s="6"/>
      <c r="F1863" s="6"/>
      <c r="G1863" s="6"/>
      <c r="H1863" s="6"/>
      <c r="I1863" s="6"/>
      <c r="J1863" s="6"/>
      <c r="K1863" s="8"/>
      <c r="L1863" s="8"/>
      <c r="M1863" s="6"/>
      <c r="N1863" s="9"/>
      <c r="O1863" s="10"/>
      <c r="P1863" s="20"/>
      <c r="Q1863" s="20"/>
      <c r="R1863" s="20"/>
      <c r="S1863" s="20" t="s">
        <v>3795</v>
      </c>
      <c r="T1863" s="21" t="str">
        <f t="shared" si="264"/>
        <v>ONGKOS KEMAS GB PREMIUM</v>
      </c>
      <c r="U1863" s="17">
        <v>1</v>
      </c>
      <c r="V1863" s="62">
        <f t="shared" si="271"/>
        <v>72</v>
      </c>
      <c r="W1863" s="20"/>
      <c r="X1863" s="20"/>
      <c r="Y1863" s="20" t="str">
        <f t="shared" si="265"/>
        <v>PCS</v>
      </c>
    </row>
    <row r="1864" spans="1:26" ht="13.5" hidden="1" customHeight="1">
      <c r="A1864" s="4"/>
      <c r="B1864" s="4"/>
      <c r="C1864" s="5"/>
      <c r="D1864" s="6"/>
      <c r="E1864" s="6"/>
      <c r="F1864" s="6"/>
      <c r="G1864" s="6"/>
      <c r="H1864" s="6"/>
      <c r="I1864" s="6"/>
      <c r="J1864" s="6"/>
      <c r="K1864" s="8"/>
      <c r="L1864" s="8"/>
      <c r="M1864" s="6"/>
      <c r="N1864" s="9"/>
      <c r="O1864" s="10"/>
      <c r="P1864" s="20"/>
      <c r="Q1864" s="20"/>
      <c r="R1864" s="20"/>
      <c r="S1864" s="20" t="s">
        <v>3902</v>
      </c>
      <c r="T1864" s="21" t="str">
        <f t="shared" si="264"/>
        <v>ONGKOS TIMBANG GB PREMIUM</v>
      </c>
      <c r="U1864" s="17">
        <v>1</v>
      </c>
      <c r="V1864" s="62">
        <f t="shared" si="271"/>
        <v>72</v>
      </c>
      <c r="W1864" s="20"/>
      <c r="X1864" s="20"/>
      <c r="Y1864" s="20" t="str">
        <f t="shared" si="265"/>
        <v>PCS</v>
      </c>
    </row>
    <row r="1865" spans="1:26">
      <c r="A1865" s="4">
        <v>205</v>
      </c>
      <c r="B1865" s="20" t="s">
        <v>2208</v>
      </c>
      <c r="C1865" s="5" t="s">
        <v>177</v>
      </c>
      <c r="D1865" s="6">
        <v>36</v>
      </c>
      <c r="E1865" s="6">
        <f>D1865/36</f>
        <v>1</v>
      </c>
      <c r="F1865" s="6">
        <v>139</v>
      </c>
      <c r="G1865" s="6">
        <v>1</v>
      </c>
      <c r="H1865" s="6">
        <v>216</v>
      </c>
      <c r="I1865" s="6">
        <v>1</v>
      </c>
      <c r="J1865" s="6" t="s">
        <v>510</v>
      </c>
      <c r="K1865" s="15">
        <f>L1865</f>
        <v>108</v>
      </c>
      <c r="L1865" s="15">
        <f>N1865*Z1865</f>
        <v>108</v>
      </c>
      <c r="M1865" s="6" t="s">
        <v>510</v>
      </c>
      <c r="N1865" s="9">
        <f>VLOOKUP(B1865,tb_januari,9,FALSE)</f>
        <v>3</v>
      </c>
      <c r="O1865" s="10" t="s">
        <v>506</v>
      </c>
      <c r="P1865" s="20"/>
      <c r="Q1865" s="20"/>
      <c r="R1865" s="20"/>
      <c r="S1865" s="20" t="s">
        <v>3572</v>
      </c>
      <c r="T1865" s="21" t="str">
        <f t="shared" si="264"/>
        <v>LOTUS 8 X 21</v>
      </c>
      <c r="U1865" s="17">
        <v>1</v>
      </c>
      <c r="V1865" s="62">
        <f>$K$1865*U1865</f>
        <v>108</v>
      </c>
      <c r="W1865" s="20"/>
      <c r="X1865" s="20"/>
      <c r="Y1865" s="20" t="str">
        <f t="shared" si="265"/>
        <v>PCS</v>
      </c>
      <c r="Z1865" s="20">
        <v>36</v>
      </c>
    </row>
    <row r="1866" spans="1:26" hidden="1">
      <c r="A1866" s="4"/>
      <c r="B1866" s="4"/>
      <c r="C1866" s="5"/>
      <c r="D1866" s="6"/>
      <c r="E1866" s="6"/>
      <c r="F1866" s="6"/>
      <c r="G1866" s="6"/>
      <c r="H1866" s="6"/>
      <c r="I1866" s="6"/>
      <c r="J1866" s="6"/>
      <c r="K1866" s="8"/>
      <c r="L1866" s="8"/>
      <c r="M1866" s="6"/>
      <c r="N1866" s="9"/>
      <c r="O1866" s="10"/>
      <c r="P1866" s="20"/>
      <c r="Q1866" s="20"/>
      <c r="R1866" s="20"/>
      <c r="S1866" s="20" t="s">
        <v>611</v>
      </c>
      <c r="T1866" s="21" t="str">
        <f t="shared" si="264"/>
        <v xml:space="preserve">ONGKARA BULAT </v>
      </c>
      <c r="U1866" s="17">
        <v>1</v>
      </c>
      <c r="V1866" s="62">
        <f t="shared" ref="V1866:V1874" si="272">$K$1865*U1866</f>
        <v>108</v>
      </c>
      <c r="W1866" s="20"/>
      <c r="X1866" s="20"/>
      <c r="Y1866" s="20" t="str">
        <f t="shared" si="265"/>
        <v>PCS</v>
      </c>
    </row>
    <row r="1867" spans="1:26" hidden="1">
      <c r="A1867" s="4"/>
      <c r="B1867" s="4"/>
      <c r="C1867" s="5"/>
      <c r="D1867" s="6"/>
      <c r="E1867" s="6"/>
      <c r="F1867" s="6"/>
      <c r="G1867" s="6"/>
      <c r="H1867" s="6"/>
      <c r="I1867" s="6"/>
      <c r="J1867" s="6"/>
      <c r="K1867" s="8"/>
      <c r="L1867" s="8"/>
      <c r="M1867" s="6"/>
      <c r="N1867" s="9"/>
      <c r="O1867" s="10"/>
      <c r="P1867" s="20"/>
      <c r="Q1867" s="20"/>
      <c r="R1867" s="20"/>
      <c r="S1867" s="20" t="s">
        <v>5039</v>
      </c>
      <c r="T1867" s="21" t="str">
        <f t="shared" si="264"/>
        <v>STIKER MANTRA tanggung</v>
      </c>
      <c r="U1867" s="17">
        <v>1</v>
      </c>
      <c r="V1867" s="62">
        <f t="shared" si="272"/>
        <v>108</v>
      </c>
      <c r="W1867" s="20"/>
      <c r="X1867" s="20"/>
      <c r="Y1867" s="20" t="str">
        <f t="shared" si="265"/>
        <v>PCS</v>
      </c>
    </row>
    <row r="1868" spans="1:26" hidden="1">
      <c r="A1868" s="4"/>
      <c r="B1868" s="4"/>
      <c r="C1868" s="5"/>
      <c r="D1868" s="6"/>
      <c r="E1868" s="6"/>
      <c r="F1868" s="6"/>
      <c r="G1868" s="6"/>
      <c r="H1868" s="6"/>
      <c r="I1868" s="6"/>
      <c r="J1868" s="6"/>
      <c r="K1868" s="8"/>
      <c r="L1868" s="8"/>
      <c r="M1868" s="6"/>
      <c r="N1868" s="9"/>
      <c r="O1868" s="10"/>
      <c r="P1868" s="20"/>
      <c r="Q1868" s="20"/>
      <c r="R1868" s="20"/>
      <c r="S1868" s="20" t="s">
        <v>613</v>
      </c>
      <c r="T1868" s="21" t="str">
        <f t="shared" si="264"/>
        <v>SABUK ONG KECIL 2,5 X 30</v>
      </c>
      <c r="U1868" s="17">
        <v>1</v>
      </c>
      <c r="V1868" s="62">
        <f t="shared" si="272"/>
        <v>108</v>
      </c>
      <c r="W1868" s="20"/>
      <c r="X1868" s="20"/>
      <c r="Y1868" s="20" t="str">
        <f t="shared" si="265"/>
        <v>PCS</v>
      </c>
    </row>
    <row r="1869" spans="1:26" hidden="1">
      <c r="A1869" s="4"/>
      <c r="B1869" s="4"/>
      <c r="C1869" s="5"/>
      <c r="D1869" s="6"/>
      <c r="E1869" s="6"/>
      <c r="F1869" s="6"/>
      <c r="G1869" s="6"/>
      <c r="H1869" s="6"/>
      <c r="I1869" s="6"/>
      <c r="J1869" s="6"/>
      <c r="K1869" s="8"/>
      <c r="L1869" s="8"/>
      <c r="M1869" s="6"/>
      <c r="N1869" s="9"/>
      <c r="O1869" s="10"/>
      <c r="P1869" s="20"/>
      <c r="Q1869" s="20"/>
      <c r="R1869" s="20"/>
      <c r="S1869" s="20" t="s">
        <v>1378</v>
      </c>
      <c r="T1869" s="21" t="str">
        <f t="shared" ref="T1869:T1932" si="273">VLOOKUP(S1869,db_barang,2,FALSE)</f>
        <v>DUPA 28 PREMIUM</v>
      </c>
      <c r="U1869" s="17">
        <v>0.77</v>
      </c>
      <c r="V1869" s="62">
        <f t="shared" si="272"/>
        <v>83.16</v>
      </c>
      <c r="W1869" s="20"/>
      <c r="X1869" s="20"/>
      <c r="Y1869" s="20" t="str">
        <f t="shared" ref="Y1869:Y1932" si="274">VLOOKUP(S1869,db_barang,3,FALSE)</f>
        <v>KG</v>
      </c>
    </row>
    <row r="1870" spans="1:26" hidden="1">
      <c r="A1870" s="4"/>
      <c r="B1870" s="4"/>
      <c r="C1870" s="5"/>
      <c r="D1870" s="6"/>
      <c r="E1870" s="6"/>
      <c r="F1870" s="6"/>
      <c r="G1870" s="6"/>
      <c r="H1870" s="6"/>
      <c r="I1870" s="6"/>
      <c r="J1870" s="6"/>
      <c r="K1870" s="8"/>
      <c r="L1870" s="8"/>
      <c r="M1870" s="6"/>
      <c r="N1870" s="9"/>
      <c r="O1870" s="10"/>
      <c r="P1870" s="20"/>
      <c r="Q1870" s="20"/>
      <c r="R1870" s="20"/>
      <c r="S1870" s="20" t="s">
        <v>3795</v>
      </c>
      <c r="T1870" s="21" t="str">
        <f t="shared" si="273"/>
        <v>ONGKOS KEMAS GB PREMIUM</v>
      </c>
      <c r="U1870" s="17">
        <v>1</v>
      </c>
      <c r="V1870" s="62">
        <f t="shared" si="272"/>
        <v>108</v>
      </c>
      <c r="W1870" s="20"/>
      <c r="X1870" s="20"/>
      <c r="Y1870" s="20" t="str">
        <f t="shared" si="274"/>
        <v>PCS</v>
      </c>
    </row>
    <row r="1871" spans="1:26" hidden="1">
      <c r="A1871" s="4"/>
      <c r="B1871" s="4"/>
      <c r="C1871" s="5"/>
      <c r="D1871" s="6"/>
      <c r="E1871" s="6"/>
      <c r="F1871" s="6"/>
      <c r="G1871" s="6"/>
      <c r="H1871" s="6"/>
      <c r="I1871" s="6"/>
      <c r="J1871" s="6"/>
      <c r="K1871" s="8"/>
      <c r="L1871" s="8"/>
      <c r="M1871" s="6"/>
      <c r="N1871" s="9"/>
      <c r="O1871" s="10"/>
      <c r="P1871" s="20"/>
      <c r="Q1871" s="20"/>
      <c r="R1871" s="20"/>
      <c r="S1871" s="20" t="s">
        <v>3707</v>
      </c>
      <c r="T1871" s="21" t="str">
        <f t="shared" si="273"/>
        <v>ONGKOS CELUP GB PREMIUM</v>
      </c>
      <c r="U1871" s="17">
        <v>1</v>
      </c>
      <c r="V1871" s="62">
        <f t="shared" si="272"/>
        <v>108</v>
      </c>
      <c r="W1871" s="20"/>
      <c r="X1871" s="20"/>
      <c r="Y1871" s="20" t="str">
        <f t="shared" si="274"/>
        <v>PCS</v>
      </c>
    </row>
    <row r="1872" spans="1:26" hidden="1">
      <c r="A1872" s="4"/>
      <c r="B1872" s="4"/>
      <c r="C1872" s="5"/>
      <c r="D1872" s="6"/>
      <c r="E1872" s="6"/>
      <c r="F1872" s="6"/>
      <c r="G1872" s="6"/>
      <c r="H1872" s="6"/>
      <c r="I1872" s="6"/>
      <c r="J1872" s="6"/>
      <c r="K1872" s="8"/>
      <c r="L1872" s="8"/>
      <c r="M1872" s="6"/>
      <c r="N1872" s="9"/>
      <c r="O1872" s="10"/>
      <c r="P1872" s="20"/>
      <c r="Q1872" s="20"/>
      <c r="R1872" s="20"/>
      <c r="S1872" s="20" t="s">
        <v>3902</v>
      </c>
      <c r="T1872" s="21" t="str">
        <f t="shared" si="273"/>
        <v>ONGKOS TIMBANG GB PREMIUM</v>
      </c>
      <c r="U1872" s="17">
        <v>1</v>
      </c>
      <c r="V1872" s="62">
        <f t="shared" si="272"/>
        <v>108</v>
      </c>
      <c r="W1872" s="20"/>
      <c r="X1872" s="20"/>
      <c r="Y1872" s="20" t="str">
        <f t="shared" si="274"/>
        <v>PCS</v>
      </c>
    </row>
    <row r="1873" spans="1:26" hidden="1">
      <c r="A1873" s="4"/>
      <c r="B1873" s="4"/>
      <c r="C1873" s="5"/>
      <c r="D1873" s="6"/>
      <c r="E1873" s="6"/>
      <c r="F1873" s="6"/>
      <c r="G1873" s="6"/>
      <c r="H1873" s="6"/>
      <c r="I1873" s="6"/>
      <c r="J1873" s="6"/>
      <c r="K1873" s="8"/>
      <c r="L1873" s="8"/>
      <c r="M1873" s="6"/>
      <c r="N1873" s="9"/>
      <c r="O1873" s="10"/>
      <c r="P1873" s="20"/>
      <c r="Q1873" s="20"/>
      <c r="R1873" s="20"/>
      <c r="S1873" s="20" t="s">
        <v>4169</v>
      </c>
      <c r="T1873" s="21" t="str">
        <f t="shared" si="273"/>
        <v>OP NON FUL AROMA EK LOTUS</v>
      </c>
      <c r="U1873" s="17">
        <v>7.3099999999999998E-2</v>
      </c>
      <c r="V1873" s="62">
        <f t="shared" si="272"/>
        <v>7.8948</v>
      </c>
      <c r="W1873" s="20"/>
      <c r="X1873" s="20"/>
      <c r="Y1873" s="20" t="str">
        <f t="shared" si="274"/>
        <v>KG</v>
      </c>
    </row>
    <row r="1874" spans="1:26" hidden="1">
      <c r="A1874" s="4"/>
      <c r="B1874" s="4"/>
      <c r="C1874" s="5"/>
      <c r="D1874" s="6"/>
      <c r="E1874" s="6"/>
      <c r="F1874" s="6"/>
      <c r="G1874" s="6"/>
      <c r="H1874" s="6"/>
      <c r="I1874" s="6"/>
      <c r="J1874" s="6"/>
      <c r="K1874" s="8"/>
      <c r="L1874" s="8"/>
      <c r="M1874" s="6"/>
      <c r="N1874" s="9"/>
      <c r="O1874" s="10"/>
      <c r="P1874" s="20"/>
      <c r="Q1874" s="20"/>
      <c r="R1874" s="20"/>
      <c r="S1874" s="20" t="s">
        <v>4374</v>
      </c>
      <c r="T1874" s="21" t="str">
        <f t="shared" si="273"/>
        <v>PLASTIK 16 X 45</v>
      </c>
      <c r="U1874" s="17">
        <v>1</v>
      </c>
      <c r="V1874" s="62">
        <f t="shared" si="272"/>
        <v>108</v>
      </c>
      <c r="W1874" s="20"/>
      <c r="X1874" s="20"/>
      <c r="Y1874" s="20" t="str">
        <f t="shared" si="274"/>
        <v>PCS</v>
      </c>
    </row>
    <row r="1875" spans="1:26">
      <c r="A1875" s="4">
        <v>206</v>
      </c>
      <c r="B1875" s="20" t="s">
        <v>2209</v>
      </c>
      <c r="C1875" s="5" t="s">
        <v>491</v>
      </c>
      <c r="D1875" s="6"/>
      <c r="E1875" s="6">
        <f>D1875/36</f>
        <v>0</v>
      </c>
      <c r="F1875" s="6"/>
      <c r="G1875" s="6"/>
      <c r="H1875" s="6">
        <v>126</v>
      </c>
      <c r="I1875" s="6">
        <v>1</v>
      </c>
      <c r="J1875" s="6" t="s">
        <v>510</v>
      </c>
      <c r="K1875" s="15">
        <f>L1875</f>
        <v>72</v>
      </c>
      <c r="L1875" s="15">
        <f>N1875*Z1875</f>
        <v>72</v>
      </c>
      <c r="M1875" s="6" t="s">
        <v>510</v>
      </c>
      <c r="N1875" s="9">
        <f>VLOOKUP(B1875,tb_januari,9,FALSE)</f>
        <v>2</v>
      </c>
      <c r="O1875" s="10" t="s">
        <v>506</v>
      </c>
      <c r="P1875" s="20"/>
      <c r="Q1875" s="20"/>
      <c r="R1875" s="20"/>
      <c r="S1875" s="20" t="s">
        <v>4819</v>
      </c>
      <c r="T1875" s="21" t="str">
        <f t="shared" si="273"/>
        <v>PUDAK 8 X 21</v>
      </c>
      <c r="U1875" s="17">
        <v>1</v>
      </c>
      <c r="V1875" s="62">
        <f>$K$1875*U1875</f>
        <v>72</v>
      </c>
      <c r="W1875" s="20"/>
      <c r="X1875" s="20"/>
      <c r="Y1875" s="20" t="str">
        <f t="shared" si="274"/>
        <v>PCS</v>
      </c>
      <c r="Z1875" s="20">
        <v>36</v>
      </c>
    </row>
    <row r="1876" spans="1:26" hidden="1">
      <c r="A1876" s="4"/>
      <c r="B1876" s="4"/>
      <c r="C1876" s="5"/>
      <c r="D1876" s="6"/>
      <c r="E1876" s="6"/>
      <c r="F1876" s="6"/>
      <c r="G1876" s="6"/>
      <c r="H1876" s="6"/>
      <c r="I1876" s="6"/>
      <c r="J1876" s="6"/>
      <c r="K1876" s="8"/>
      <c r="L1876" s="8"/>
      <c r="M1876" s="6"/>
      <c r="N1876" s="9"/>
      <c r="O1876" s="10"/>
      <c r="P1876" s="20"/>
      <c r="Q1876" s="20"/>
      <c r="R1876" s="20"/>
      <c r="S1876" s="20" t="s">
        <v>611</v>
      </c>
      <c r="T1876" s="21" t="str">
        <f t="shared" si="273"/>
        <v xml:space="preserve">ONGKARA BULAT </v>
      </c>
      <c r="U1876" s="17">
        <v>1</v>
      </c>
      <c r="V1876" s="62">
        <f t="shared" ref="V1876:V1884" si="275">$K$1875*U1876</f>
        <v>72</v>
      </c>
      <c r="W1876" s="20"/>
      <c r="X1876" s="20"/>
      <c r="Y1876" s="20" t="str">
        <f t="shared" si="274"/>
        <v>PCS</v>
      </c>
    </row>
    <row r="1877" spans="1:26" hidden="1">
      <c r="A1877" s="4"/>
      <c r="B1877" s="4"/>
      <c r="C1877" s="5"/>
      <c r="D1877" s="6"/>
      <c r="E1877" s="6"/>
      <c r="F1877" s="6"/>
      <c r="G1877" s="6"/>
      <c r="H1877" s="6"/>
      <c r="I1877" s="6"/>
      <c r="J1877" s="6"/>
      <c r="K1877" s="8"/>
      <c r="L1877" s="8"/>
      <c r="M1877" s="6"/>
      <c r="N1877" s="9"/>
      <c r="O1877" s="10"/>
      <c r="P1877" s="20"/>
      <c r="Q1877" s="20"/>
      <c r="R1877" s="20"/>
      <c r="S1877" s="20" t="s">
        <v>5039</v>
      </c>
      <c r="T1877" s="21" t="str">
        <f t="shared" si="273"/>
        <v>STIKER MANTRA tanggung</v>
      </c>
      <c r="U1877" s="17">
        <v>1</v>
      </c>
      <c r="V1877" s="62">
        <f t="shared" si="275"/>
        <v>72</v>
      </c>
      <c r="W1877" s="20"/>
      <c r="X1877" s="20"/>
      <c r="Y1877" s="20" t="str">
        <f t="shared" si="274"/>
        <v>PCS</v>
      </c>
    </row>
    <row r="1878" spans="1:26" hidden="1">
      <c r="A1878" s="4"/>
      <c r="B1878" s="4"/>
      <c r="C1878" s="5"/>
      <c r="D1878" s="6"/>
      <c r="E1878" s="6"/>
      <c r="F1878" s="6"/>
      <c r="G1878" s="6"/>
      <c r="H1878" s="6"/>
      <c r="I1878" s="6"/>
      <c r="J1878" s="6"/>
      <c r="K1878" s="8"/>
      <c r="L1878" s="8"/>
      <c r="M1878" s="6"/>
      <c r="N1878" s="9"/>
      <c r="O1878" s="10"/>
      <c r="P1878" s="20"/>
      <c r="Q1878" s="20"/>
      <c r="R1878" s="20"/>
      <c r="S1878" s="20" t="s">
        <v>613</v>
      </c>
      <c r="T1878" s="21" t="str">
        <f t="shared" si="273"/>
        <v>SABUK ONG KECIL 2,5 X 30</v>
      </c>
      <c r="U1878" s="17">
        <v>1</v>
      </c>
      <c r="V1878" s="62">
        <f t="shared" si="275"/>
        <v>72</v>
      </c>
      <c r="W1878" s="20"/>
      <c r="X1878" s="20"/>
      <c r="Y1878" s="20" t="str">
        <f t="shared" si="274"/>
        <v>PCS</v>
      </c>
    </row>
    <row r="1879" spans="1:26" hidden="1">
      <c r="A1879" s="4"/>
      <c r="B1879" s="4"/>
      <c r="C1879" s="5"/>
      <c r="D1879" s="6"/>
      <c r="E1879" s="6"/>
      <c r="F1879" s="6"/>
      <c r="G1879" s="6"/>
      <c r="H1879" s="6"/>
      <c r="I1879" s="6"/>
      <c r="J1879" s="6"/>
      <c r="K1879" s="8"/>
      <c r="L1879" s="8"/>
      <c r="M1879" s="6"/>
      <c r="N1879" s="9"/>
      <c r="O1879" s="10"/>
      <c r="P1879" s="20"/>
      <c r="Q1879" s="20"/>
      <c r="R1879" s="20"/>
      <c r="S1879" s="20" t="s">
        <v>614</v>
      </c>
      <c r="T1879" s="21" t="str">
        <f t="shared" si="273"/>
        <v>PLASTIK 16 X 35</v>
      </c>
      <c r="U1879" s="17">
        <v>1</v>
      </c>
      <c r="V1879" s="62">
        <f t="shared" si="275"/>
        <v>72</v>
      </c>
      <c r="W1879" s="20"/>
      <c r="X1879" s="20"/>
      <c r="Y1879" s="20" t="str">
        <f t="shared" si="274"/>
        <v>PCS</v>
      </c>
    </row>
    <row r="1880" spans="1:26" hidden="1">
      <c r="A1880" s="4"/>
      <c r="B1880" s="4"/>
      <c r="C1880" s="5"/>
      <c r="D1880" s="6"/>
      <c r="E1880" s="6"/>
      <c r="F1880" s="6"/>
      <c r="G1880" s="6"/>
      <c r="H1880" s="6"/>
      <c r="I1880" s="6"/>
      <c r="J1880" s="6"/>
      <c r="K1880" s="8"/>
      <c r="L1880" s="8"/>
      <c r="M1880" s="6"/>
      <c r="N1880" s="9"/>
      <c r="O1880" s="10"/>
      <c r="P1880" s="20"/>
      <c r="Q1880" s="20"/>
      <c r="R1880" s="20"/>
      <c r="S1880" s="20" t="s">
        <v>1378</v>
      </c>
      <c r="T1880" s="21" t="str">
        <f t="shared" si="273"/>
        <v>DUPA 28 PREMIUM</v>
      </c>
      <c r="U1880" s="17">
        <v>0.77</v>
      </c>
      <c r="V1880" s="62">
        <f t="shared" si="275"/>
        <v>55.44</v>
      </c>
      <c r="W1880" s="20"/>
      <c r="X1880" s="20"/>
      <c r="Y1880" s="20" t="str">
        <f t="shared" si="274"/>
        <v>KG</v>
      </c>
    </row>
    <row r="1881" spans="1:26" hidden="1">
      <c r="A1881" s="4"/>
      <c r="B1881" s="4"/>
      <c r="C1881" s="5"/>
      <c r="D1881" s="6"/>
      <c r="E1881" s="6"/>
      <c r="F1881" s="6"/>
      <c r="G1881" s="6"/>
      <c r="H1881" s="6"/>
      <c r="I1881" s="6"/>
      <c r="J1881" s="6"/>
      <c r="K1881" s="8"/>
      <c r="L1881" s="8"/>
      <c r="M1881" s="6"/>
      <c r="N1881" s="9"/>
      <c r="O1881" s="10"/>
      <c r="P1881" s="20"/>
      <c r="Q1881" s="20"/>
      <c r="R1881" s="20"/>
      <c r="S1881" s="20" t="s">
        <v>4173</v>
      </c>
      <c r="T1881" s="21" t="str">
        <f t="shared" si="273"/>
        <v>OP NON FUL AROMA EK PUDAK</v>
      </c>
      <c r="U1881" s="17">
        <v>7.3099999999999998E-2</v>
      </c>
      <c r="V1881" s="62">
        <f t="shared" si="275"/>
        <v>5.2631999999999994</v>
      </c>
      <c r="W1881" s="20"/>
      <c r="X1881" s="20"/>
      <c r="Y1881" s="20" t="str">
        <f t="shared" si="274"/>
        <v>KG</v>
      </c>
    </row>
    <row r="1882" spans="1:26" hidden="1">
      <c r="A1882" s="4"/>
      <c r="B1882" s="4"/>
      <c r="C1882" s="5"/>
      <c r="D1882" s="6"/>
      <c r="E1882" s="6"/>
      <c r="F1882" s="6"/>
      <c r="G1882" s="6"/>
      <c r="H1882" s="6"/>
      <c r="I1882" s="6"/>
      <c r="J1882" s="6"/>
      <c r="K1882" s="8"/>
      <c r="L1882" s="8"/>
      <c r="M1882" s="6"/>
      <c r="N1882" s="9"/>
      <c r="O1882" s="10"/>
      <c r="P1882" s="20"/>
      <c r="Q1882" s="20"/>
      <c r="R1882" s="20"/>
      <c r="S1882" s="20" t="s">
        <v>3707</v>
      </c>
      <c r="T1882" s="21" t="str">
        <f t="shared" si="273"/>
        <v>ONGKOS CELUP GB PREMIUM</v>
      </c>
      <c r="U1882" s="17">
        <v>1</v>
      </c>
      <c r="V1882" s="62">
        <f t="shared" si="275"/>
        <v>72</v>
      </c>
      <c r="W1882" s="20"/>
      <c r="X1882" s="20"/>
      <c r="Y1882" s="20" t="str">
        <f t="shared" si="274"/>
        <v>PCS</v>
      </c>
    </row>
    <row r="1883" spans="1:26" hidden="1">
      <c r="A1883" s="4"/>
      <c r="B1883" s="4"/>
      <c r="C1883" s="5"/>
      <c r="D1883" s="6"/>
      <c r="E1883" s="6"/>
      <c r="F1883" s="6"/>
      <c r="G1883" s="6"/>
      <c r="H1883" s="6"/>
      <c r="I1883" s="6"/>
      <c r="J1883" s="6"/>
      <c r="K1883" s="8"/>
      <c r="L1883" s="8"/>
      <c r="M1883" s="6"/>
      <c r="N1883" s="9"/>
      <c r="O1883" s="10"/>
      <c r="P1883" s="20"/>
      <c r="Q1883" s="20"/>
      <c r="R1883" s="20"/>
      <c r="S1883" s="20" t="s">
        <v>3795</v>
      </c>
      <c r="T1883" s="21" t="str">
        <f t="shared" si="273"/>
        <v>ONGKOS KEMAS GB PREMIUM</v>
      </c>
      <c r="U1883" s="17">
        <v>1</v>
      </c>
      <c r="V1883" s="62">
        <f t="shared" si="275"/>
        <v>72</v>
      </c>
      <c r="W1883" s="20"/>
      <c r="X1883" s="20"/>
      <c r="Y1883" s="20" t="str">
        <f t="shared" si="274"/>
        <v>PCS</v>
      </c>
    </row>
    <row r="1884" spans="1:26" hidden="1">
      <c r="A1884" s="4"/>
      <c r="B1884" s="4"/>
      <c r="C1884" s="5"/>
      <c r="D1884" s="6"/>
      <c r="E1884" s="6"/>
      <c r="F1884" s="6"/>
      <c r="G1884" s="6"/>
      <c r="H1884" s="6"/>
      <c r="I1884" s="6"/>
      <c r="J1884" s="6"/>
      <c r="K1884" s="8"/>
      <c r="L1884" s="8"/>
      <c r="M1884" s="6"/>
      <c r="N1884" s="9"/>
      <c r="O1884" s="10"/>
      <c r="P1884" s="20"/>
      <c r="Q1884" s="20"/>
      <c r="R1884" s="20"/>
      <c r="S1884" s="20" t="s">
        <v>3902</v>
      </c>
      <c r="T1884" s="21" t="str">
        <f t="shared" si="273"/>
        <v>ONGKOS TIMBANG GB PREMIUM</v>
      </c>
      <c r="U1884" s="17">
        <v>1</v>
      </c>
      <c r="V1884" s="62">
        <f t="shared" si="275"/>
        <v>72</v>
      </c>
      <c r="W1884" s="20"/>
      <c r="X1884" s="20"/>
      <c r="Y1884" s="20" t="str">
        <f t="shared" si="274"/>
        <v>PCS</v>
      </c>
    </row>
    <row r="1885" spans="1:26">
      <c r="A1885" s="4">
        <v>207</v>
      </c>
      <c r="B1885" s="20" t="s">
        <v>2210</v>
      </c>
      <c r="C1885" s="5" t="s">
        <v>492</v>
      </c>
      <c r="D1885" s="6"/>
      <c r="E1885" s="6">
        <f>D1885/36</f>
        <v>0</v>
      </c>
      <c r="F1885" s="6"/>
      <c r="G1885" s="6"/>
      <c r="H1885" s="6">
        <v>89</v>
      </c>
      <c r="I1885" s="6">
        <v>1</v>
      </c>
      <c r="J1885" s="6" t="s">
        <v>510</v>
      </c>
      <c r="K1885" s="15">
        <f>L1885</f>
        <v>72</v>
      </c>
      <c r="L1885" s="15">
        <f>N1885*Z1885</f>
        <v>72</v>
      </c>
      <c r="M1885" s="6" t="s">
        <v>510</v>
      </c>
      <c r="N1885" s="9">
        <f>VLOOKUP(B1885,tb_januari,9,FALSE)</f>
        <v>2</v>
      </c>
      <c r="O1885" s="10" t="s">
        <v>506</v>
      </c>
      <c r="P1885" s="20"/>
      <c r="Q1885" s="20"/>
      <c r="R1885" s="20"/>
      <c r="S1885" s="20" t="s">
        <v>4873</v>
      </c>
      <c r="T1885" s="21" t="str">
        <f t="shared" si="273"/>
        <v>SANJIWANI 8 X 21</v>
      </c>
      <c r="U1885" s="17">
        <v>1</v>
      </c>
      <c r="V1885" s="62">
        <f>$K$1885*U1885</f>
        <v>72</v>
      </c>
      <c r="W1885" s="20"/>
      <c r="X1885" s="20"/>
      <c r="Y1885" s="20" t="str">
        <f t="shared" si="274"/>
        <v>PCS</v>
      </c>
      <c r="Z1885" s="20">
        <v>36</v>
      </c>
    </row>
    <row r="1886" spans="1:26" hidden="1">
      <c r="A1886" s="4"/>
      <c r="B1886" s="4"/>
      <c r="C1886" s="5"/>
      <c r="D1886" s="6"/>
      <c r="E1886" s="6"/>
      <c r="F1886" s="6"/>
      <c r="G1886" s="6"/>
      <c r="H1886" s="6"/>
      <c r="I1886" s="6"/>
      <c r="J1886" s="6"/>
      <c r="K1886" s="8"/>
      <c r="L1886" s="8"/>
      <c r="M1886" s="6"/>
      <c r="N1886" s="9"/>
      <c r="O1886" s="10"/>
      <c r="P1886" s="20"/>
      <c r="Q1886" s="20"/>
      <c r="R1886" s="20"/>
      <c r="S1886" s="20" t="s">
        <v>611</v>
      </c>
      <c r="T1886" s="21" t="str">
        <f t="shared" si="273"/>
        <v xml:space="preserve">ONGKARA BULAT </v>
      </c>
      <c r="U1886" s="17">
        <v>1</v>
      </c>
      <c r="V1886" s="62">
        <f t="shared" ref="V1886:V1894" si="276">$K$1885*U1886</f>
        <v>72</v>
      </c>
      <c r="W1886" s="20"/>
      <c r="X1886" s="20"/>
      <c r="Y1886" s="20" t="str">
        <f t="shared" si="274"/>
        <v>PCS</v>
      </c>
    </row>
    <row r="1887" spans="1:26" hidden="1">
      <c r="A1887" s="4"/>
      <c r="B1887" s="4"/>
      <c r="C1887" s="5"/>
      <c r="D1887" s="6"/>
      <c r="E1887" s="6"/>
      <c r="F1887" s="6"/>
      <c r="G1887" s="6"/>
      <c r="H1887" s="6"/>
      <c r="I1887" s="6"/>
      <c r="J1887" s="6"/>
      <c r="K1887" s="8"/>
      <c r="L1887" s="8"/>
      <c r="M1887" s="6"/>
      <c r="N1887" s="9"/>
      <c r="O1887" s="10"/>
      <c r="P1887" s="20"/>
      <c r="Q1887" s="20"/>
      <c r="R1887" s="20"/>
      <c r="S1887" s="20" t="s">
        <v>5039</v>
      </c>
      <c r="T1887" s="21" t="str">
        <f t="shared" si="273"/>
        <v>STIKER MANTRA tanggung</v>
      </c>
      <c r="U1887" s="17">
        <v>1</v>
      </c>
      <c r="V1887" s="62">
        <f t="shared" si="276"/>
        <v>72</v>
      </c>
      <c r="W1887" s="20"/>
      <c r="X1887" s="20"/>
      <c r="Y1887" s="20" t="str">
        <f t="shared" si="274"/>
        <v>PCS</v>
      </c>
    </row>
    <row r="1888" spans="1:26" hidden="1">
      <c r="A1888" s="4"/>
      <c r="B1888" s="4"/>
      <c r="C1888" s="5"/>
      <c r="D1888" s="6"/>
      <c r="E1888" s="6"/>
      <c r="F1888" s="6"/>
      <c r="G1888" s="6"/>
      <c r="H1888" s="6"/>
      <c r="I1888" s="6"/>
      <c r="J1888" s="6"/>
      <c r="K1888" s="8"/>
      <c r="L1888" s="8"/>
      <c r="M1888" s="6"/>
      <c r="N1888" s="9"/>
      <c r="O1888" s="10"/>
      <c r="P1888" s="20"/>
      <c r="Q1888" s="20"/>
      <c r="R1888" s="20"/>
      <c r="S1888" s="20" t="s">
        <v>613</v>
      </c>
      <c r="T1888" s="21" t="str">
        <f t="shared" si="273"/>
        <v>SABUK ONG KECIL 2,5 X 30</v>
      </c>
      <c r="U1888" s="17">
        <v>1</v>
      </c>
      <c r="V1888" s="62">
        <f t="shared" si="276"/>
        <v>72</v>
      </c>
      <c r="W1888" s="20"/>
      <c r="X1888" s="20"/>
      <c r="Y1888" s="20" t="str">
        <f t="shared" si="274"/>
        <v>PCS</v>
      </c>
    </row>
    <row r="1889" spans="1:26" hidden="1">
      <c r="A1889" s="4"/>
      <c r="B1889" s="4"/>
      <c r="C1889" s="5"/>
      <c r="D1889" s="6"/>
      <c r="E1889" s="6"/>
      <c r="F1889" s="6"/>
      <c r="G1889" s="6"/>
      <c r="H1889" s="6"/>
      <c r="I1889" s="6"/>
      <c r="J1889" s="6"/>
      <c r="K1889" s="8"/>
      <c r="L1889" s="8"/>
      <c r="M1889" s="6"/>
      <c r="N1889" s="9"/>
      <c r="O1889" s="10"/>
      <c r="P1889" s="20"/>
      <c r="Q1889" s="20"/>
      <c r="R1889" s="20"/>
      <c r="S1889" s="20" t="s">
        <v>1378</v>
      </c>
      <c r="T1889" s="21" t="str">
        <f t="shared" si="273"/>
        <v>DUPA 28 PREMIUM</v>
      </c>
      <c r="U1889" s="17">
        <v>0.77</v>
      </c>
      <c r="V1889" s="62">
        <f t="shared" si="276"/>
        <v>55.44</v>
      </c>
      <c r="W1889" s="20"/>
      <c r="X1889" s="20"/>
      <c r="Y1889" s="20" t="str">
        <f t="shared" si="274"/>
        <v>KG</v>
      </c>
    </row>
    <row r="1890" spans="1:26" hidden="1">
      <c r="A1890" s="4"/>
      <c r="B1890" s="4"/>
      <c r="C1890" s="5"/>
      <c r="D1890" s="6"/>
      <c r="E1890" s="6"/>
      <c r="F1890" s="6"/>
      <c r="G1890" s="6"/>
      <c r="H1890" s="6"/>
      <c r="I1890" s="6"/>
      <c r="J1890" s="6"/>
      <c r="K1890" s="8"/>
      <c r="L1890" s="8"/>
      <c r="M1890" s="6"/>
      <c r="N1890" s="9"/>
      <c r="O1890" s="10"/>
      <c r="P1890" s="20"/>
      <c r="Q1890" s="20"/>
      <c r="R1890" s="20"/>
      <c r="S1890" s="20" t="s">
        <v>4175</v>
      </c>
      <c r="T1890" s="21" t="str">
        <f t="shared" si="273"/>
        <v>OP NON FUL AROMA EK SANJIWANI EKO</v>
      </c>
      <c r="U1890" s="17">
        <v>7.3099999999999998E-2</v>
      </c>
      <c r="V1890" s="62">
        <f>$K$1885*U1890</f>
        <v>5.2631999999999994</v>
      </c>
      <c r="W1890" s="20"/>
      <c r="X1890" s="20"/>
      <c r="Y1890" s="20" t="str">
        <f t="shared" si="274"/>
        <v>KG</v>
      </c>
    </row>
    <row r="1891" spans="1:26" hidden="1">
      <c r="A1891" s="4"/>
      <c r="B1891" s="4"/>
      <c r="C1891" s="5"/>
      <c r="D1891" s="6"/>
      <c r="E1891" s="6"/>
      <c r="F1891" s="6"/>
      <c r="G1891" s="6"/>
      <c r="H1891" s="6"/>
      <c r="I1891" s="6"/>
      <c r="J1891" s="6"/>
      <c r="K1891" s="8"/>
      <c r="L1891" s="8"/>
      <c r="M1891" s="6"/>
      <c r="N1891" s="9"/>
      <c r="O1891" s="10"/>
      <c r="P1891" s="20"/>
      <c r="Q1891" s="20"/>
      <c r="R1891" s="20"/>
      <c r="S1891" s="20" t="s">
        <v>3707</v>
      </c>
      <c r="T1891" s="21" t="str">
        <f t="shared" si="273"/>
        <v>ONGKOS CELUP GB PREMIUM</v>
      </c>
      <c r="U1891" s="17">
        <v>1</v>
      </c>
      <c r="V1891" s="62">
        <f t="shared" si="276"/>
        <v>72</v>
      </c>
      <c r="W1891" s="20"/>
      <c r="X1891" s="20"/>
      <c r="Y1891" s="20" t="str">
        <f t="shared" si="274"/>
        <v>PCS</v>
      </c>
    </row>
    <row r="1892" spans="1:26" hidden="1">
      <c r="A1892" s="4"/>
      <c r="B1892" s="4"/>
      <c r="C1892" s="5"/>
      <c r="D1892" s="6"/>
      <c r="E1892" s="6"/>
      <c r="F1892" s="6"/>
      <c r="G1892" s="6"/>
      <c r="H1892" s="6"/>
      <c r="I1892" s="6"/>
      <c r="J1892" s="6"/>
      <c r="K1892" s="8"/>
      <c r="L1892" s="8"/>
      <c r="M1892" s="6"/>
      <c r="N1892" s="9"/>
      <c r="O1892" s="10"/>
      <c r="P1892" s="20"/>
      <c r="Q1892" s="20"/>
      <c r="R1892" s="20"/>
      <c r="S1892" s="20" t="s">
        <v>3795</v>
      </c>
      <c r="T1892" s="21" t="str">
        <f t="shared" si="273"/>
        <v>ONGKOS KEMAS GB PREMIUM</v>
      </c>
      <c r="U1892" s="17">
        <v>1</v>
      </c>
      <c r="V1892" s="62">
        <f t="shared" si="276"/>
        <v>72</v>
      </c>
      <c r="W1892" s="20"/>
      <c r="X1892" s="20"/>
      <c r="Y1892" s="20" t="str">
        <f t="shared" si="274"/>
        <v>PCS</v>
      </c>
    </row>
    <row r="1893" spans="1:26" hidden="1">
      <c r="A1893" s="4"/>
      <c r="B1893" s="4"/>
      <c r="C1893" s="5"/>
      <c r="D1893" s="6"/>
      <c r="E1893" s="6"/>
      <c r="F1893" s="6"/>
      <c r="G1893" s="6"/>
      <c r="H1893" s="6"/>
      <c r="I1893" s="6"/>
      <c r="J1893" s="6"/>
      <c r="K1893" s="8"/>
      <c r="L1893" s="8"/>
      <c r="M1893" s="6"/>
      <c r="N1893" s="9"/>
      <c r="O1893" s="10"/>
      <c r="P1893" s="20"/>
      <c r="Q1893" s="20"/>
      <c r="R1893" s="20"/>
      <c r="S1893" s="20" t="s">
        <v>3902</v>
      </c>
      <c r="T1893" s="21" t="str">
        <f t="shared" si="273"/>
        <v>ONGKOS TIMBANG GB PREMIUM</v>
      </c>
      <c r="U1893" s="17">
        <v>1</v>
      </c>
      <c r="V1893" s="62">
        <f t="shared" si="276"/>
        <v>72</v>
      </c>
      <c r="W1893" s="20"/>
      <c r="X1893" s="20"/>
      <c r="Y1893" s="20" t="str">
        <f t="shared" si="274"/>
        <v>PCS</v>
      </c>
    </row>
    <row r="1894" spans="1:26" hidden="1">
      <c r="A1894" s="4"/>
      <c r="B1894" s="4"/>
      <c r="C1894" s="5"/>
      <c r="D1894" s="6"/>
      <c r="E1894" s="6"/>
      <c r="F1894" s="6"/>
      <c r="G1894" s="6"/>
      <c r="H1894" s="6"/>
      <c r="I1894" s="6"/>
      <c r="J1894" s="6"/>
      <c r="K1894" s="8"/>
      <c r="L1894" s="8"/>
      <c r="M1894" s="6"/>
      <c r="N1894" s="9"/>
      <c r="O1894" s="10"/>
      <c r="P1894" s="20"/>
      <c r="Q1894" s="20"/>
      <c r="R1894" s="20"/>
      <c r="S1894" s="20" t="s">
        <v>4374</v>
      </c>
      <c r="T1894" s="21" t="str">
        <f t="shared" si="273"/>
        <v>PLASTIK 16 X 45</v>
      </c>
      <c r="U1894" s="17">
        <v>1</v>
      </c>
      <c r="V1894" s="62">
        <f t="shared" si="276"/>
        <v>72</v>
      </c>
      <c r="W1894" s="20"/>
      <c r="X1894" s="20"/>
      <c r="Y1894" s="20" t="str">
        <f t="shared" si="274"/>
        <v>PCS</v>
      </c>
    </row>
    <row r="1895" spans="1:26">
      <c r="A1895" s="4">
        <v>208</v>
      </c>
      <c r="B1895" s="20" t="s">
        <v>2211</v>
      </c>
      <c r="C1895" s="5" t="s">
        <v>178</v>
      </c>
      <c r="D1895" s="6">
        <v>142</v>
      </c>
      <c r="E1895" s="6">
        <f>D1895/36</f>
        <v>3.9444444444444446</v>
      </c>
      <c r="F1895" s="6">
        <v>107</v>
      </c>
      <c r="G1895" s="6">
        <v>1</v>
      </c>
      <c r="H1895" s="6">
        <v>249</v>
      </c>
      <c r="I1895" s="6">
        <v>1</v>
      </c>
      <c r="J1895" s="6" t="s">
        <v>510</v>
      </c>
      <c r="K1895" s="15">
        <f>L1895</f>
        <v>72</v>
      </c>
      <c r="L1895" s="15">
        <f>N1895*Z1895</f>
        <v>72</v>
      </c>
      <c r="M1895" s="6" t="s">
        <v>510</v>
      </c>
      <c r="N1895" s="9">
        <f>VLOOKUP(B1895,tb_januari,9,FALSE)</f>
        <v>2</v>
      </c>
      <c r="O1895" s="10" t="s">
        <v>506</v>
      </c>
      <c r="P1895" s="20"/>
      <c r="Q1895" s="20"/>
      <c r="R1895" s="20"/>
      <c r="S1895" s="20" t="s">
        <v>4177</v>
      </c>
      <c r="T1895" s="53" t="str">
        <f t="shared" si="273"/>
        <v>OP NON FUL AROMA EK SARI MADHU</v>
      </c>
      <c r="U1895" s="17">
        <v>7.3099999999999998E-2</v>
      </c>
      <c r="V1895" s="62">
        <f>$K$1895*U1895</f>
        <v>5.2631999999999994</v>
      </c>
      <c r="W1895" s="20"/>
      <c r="X1895" s="20"/>
      <c r="Y1895" s="20" t="str">
        <f t="shared" si="274"/>
        <v>KG</v>
      </c>
      <c r="Z1895" s="20">
        <v>36</v>
      </c>
    </row>
    <row r="1896" spans="1:26" hidden="1">
      <c r="A1896" s="4"/>
      <c r="B1896" s="4"/>
      <c r="C1896" s="5"/>
      <c r="D1896" s="6"/>
      <c r="E1896" s="6"/>
      <c r="F1896" s="6"/>
      <c r="G1896" s="6"/>
      <c r="H1896" s="6"/>
      <c r="I1896" s="6"/>
      <c r="J1896" s="6"/>
      <c r="K1896" s="8"/>
      <c r="L1896" s="8"/>
      <c r="M1896" s="6"/>
      <c r="N1896" s="9"/>
      <c r="O1896" s="10"/>
      <c r="P1896" s="20"/>
      <c r="Q1896" s="20"/>
      <c r="R1896" s="20"/>
      <c r="S1896" s="20" t="s">
        <v>4885</v>
      </c>
      <c r="T1896" s="21" t="str">
        <f t="shared" si="273"/>
        <v>SARI MADHU 8 X 21</v>
      </c>
      <c r="U1896" s="17">
        <v>1</v>
      </c>
      <c r="V1896" s="62">
        <f t="shared" ref="V1896:V1904" si="277">$K$1895*U1896</f>
        <v>72</v>
      </c>
      <c r="W1896" s="20"/>
      <c r="X1896" s="20"/>
      <c r="Y1896" s="20" t="str">
        <f t="shared" si="274"/>
        <v>PCS</v>
      </c>
    </row>
    <row r="1897" spans="1:26" hidden="1">
      <c r="A1897" s="4"/>
      <c r="B1897" s="4"/>
      <c r="C1897" s="5"/>
      <c r="D1897" s="6"/>
      <c r="E1897" s="6"/>
      <c r="F1897" s="6"/>
      <c r="G1897" s="6"/>
      <c r="H1897" s="6"/>
      <c r="I1897" s="6"/>
      <c r="J1897" s="6"/>
      <c r="K1897" s="8"/>
      <c r="L1897" s="8"/>
      <c r="M1897" s="6"/>
      <c r="N1897" s="9"/>
      <c r="O1897" s="10"/>
      <c r="P1897" s="20"/>
      <c r="Q1897" s="20"/>
      <c r="R1897" s="20"/>
      <c r="S1897" s="20" t="s">
        <v>611</v>
      </c>
      <c r="T1897" s="21" t="str">
        <f t="shared" si="273"/>
        <v xml:space="preserve">ONGKARA BULAT </v>
      </c>
      <c r="U1897" s="17">
        <v>1</v>
      </c>
      <c r="V1897" s="62">
        <f t="shared" si="277"/>
        <v>72</v>
      </c>
      <c r="W1897" s="20"/>
      <c r="X1897" s="20"/>
      <c r="Y1897" s="20" t="str">
        <f t="shared" si="274"/>
        <v>PCS</v>
      </c>
    </row>
    <row r="1898" spans="1:26" hidden="1">
      <c r="A1898" s="4"/>
      <c r="B1898" s="4"/>
      <c r="C1898" s="5"/>
      <c r="D1898" s="6"/>
      <c r="E1898" s="6"/>
      <c r="F1898" s="6"/>
      <c r="G1898" s="6"/>
      <c r="H1898" s="6"/>
      <c r="I1898" s="6"/>
      <c r="J1898" s="6"/>
      <c r="K1898" s="8"/>
      <c r="L1898" s="8"/>
      <c r="M1898" s="6"/>
      <c r="N1898" s="9"/>
      <c r="O1898" s="10"/>
      <c r="P1898" s="20"/>
      <c r="Q1898" s="20"/>
      <c r="R1898" s="20"/>
      <c r="S1898" s="20" t="s">
        <v>613</v>
      </c>
      <c r="T1898" s="21" t="str">
        <f t="shared" si="273"/>
        <v>SABUK ONG KECIL 2,5 X 30</v>
      </c>
      <c r="U1898" s="17">
        <v>1</v>
      </c>
      <c r="V1898" s="62">
        <f>$K$1895*U1898</f>
        <v>72</v>
      </c>
      <c r="W1898" s="20"/>
      <c r="X1898" s="20"/>
      <c r="Y1898" s="20" t="str">
        <f t="shared" si="274"/>
        <v>PCS</v>
      </c>
    </row>
    <row r="1899" spans="1:26" hidden="1">
      <c r="A1899" s="4"/>
      <c r="B1899" s="4"/>
      <c r="C1899" s="5"/>
      <c r="D1899" s="6"/>
      <c r="E1899" s="6"/>
      <c r="F1899" s="6"/>
      <c r="G1899" s="6"/>
      <c r="H1899" s="6"/>
      <c r="I1899" s="6"/>
      <c r="J1899" s="6"/>
      <c r="K1899" s="8"/>
      <c r="L1899" s="8"/>
      <c r="M1899" s="6"/>
      <c r="N1899" s="9"/>
      <c r="O1899" s="10"/>
      <c r="P1899" s="20"/>
      <c r="Q1899" s="20"/>
      <c r="R1899" s="20"/>
      <c r="S1899" s="20" t="s">
        <v>1378</v>
      </c>
      <c r="T1899" s="21" t="str">
        <f t="shared" si="273"/>
        <v>DUPA 28 PREMIUM</v>
      </c>
      <c r="U1899" s="17">
        <v>0.77</v>
      </c>
      <c r="V1899" s="62">
        <f t="shared" si="277"/>
        <v>55.44</v>
      </c>
      <c r="W1899" s="20"/>
      <c r="X1899" s="20"/>
      <c r="Y1899" s="20" t="str">
        <f t="shared" si="274"/>
        <v>KG</v>
      </c>
    </row>
    <row r="1900" spans="1:26" hidden="1">
      <c r="A1900" s="4"/>
      <c r="B1900" s="4"/>
      <c r="C1900" s="5"/>
      <c r="D1900" s="6"/>
      <c r="E1900" s="6"/>
      <c r="F1900" s="6"/>
      <c r="G1900" s="6"/>
      <c r="H1900" s="6"/>
      <c r="I1900" s="6"/>
      <c r="J1900" s="6"/>
      <c r="K1900" s="8"/>
      <c r="L1900" s="8"/>
      <c r="M1900" s="6"/>
      <c r="N1900" s="9"/>
      <c r="O1900" s="10"/>
      <c r="P1900" s="20"/>
      <c r="Q1900" s="20"/>
      <c r="R1900" s="20"/>
      <c r="S1900" s="20" t="s">
        <v>3707</v>
      </c>
      <c r="T1900" s="21" t="str">
        <f t="shared" si="273"/>
        <v>ONGKOS CELUP GB PREMIUM</v>
      </c>
      <c r="U1900" s="17">
        <v>1</v>
      </c>
      <c r="V1900" s="62">
        <f t="shared" si="277"/>
        <v>72</v>
      </c>
      <c r="W1900" s="20"/>
      <c r="X1900" s="20"/>
      <c r="Y1900" s="20" t="str">
        <f t="shared" si="274"/>
        <v>PCS</v>
      </c>
    </row>
    <row r="1901" spans="1:26" hidden="1">
      <c r="A1901" s="4"/>
      <c r="B1901" s="4"/>
      <c r="C1901" s="5"/>
      <c r="D1901" s="6"/>
      <c r="E1901" s="6"/>
      <c r="F1901" s="6"/>
      <c r="G1901" s="6"/>
      <c r="H1901" s="6"/>
      <c r="I1901" s="6"/>
      <c r="J1901" s="6"/>
      <c r="K1901" s="8"/>
      <c r="L1901" s="8"/>
      <c r="M1901" s="6"/>
      <c r="N1901" s="9"/>
      <c r="O1901" s="10"/>
      <c r="P1901" s="20"/>
      <c r="Q1901" s="20"/>
      <c r="R1901" s="20"/>
      <c r="S1901" s="20" t="s">
        <v>3795</v>
      </c>
      <c r="T1901" s="21" t="str">
        <f t="shared" si="273"/>
        <v>ONGKOS KEMAS GB PREMIUM</v>
      </c>
      <c r="U1901" s="17">
        <v>1</v>
      </c>
      <c r="V1901" s="62">
        <f t="shared" si="277"/>
        <v>72</v>
      </c>
      <c r="W1901" s="20"/>
      <c r="X1901" s="20"/>
      <c r="Y1901" s="20" t="str">
        <f t="shared" si="274"/>
        <v>PCS</v>
      </c>
    </row>
    <row r="1902" spans="1:26" hidden="1">
      <c r="A1902" s="4"/>
      <c r="B1902" s="4"/>
      <c r="C1902" s="5"/>
      <c r="D1902" s="6"/>
      <c r="E1902" s="6"/>
      <c r="F1902" s="6"/>
      <c r="G1902" s="6"/>
      <c r="H1902" s="6"/>
      <c r="I1902" s="6"/>
      <c r="J1902" s="6"/>
      <c r="K1902" s="8"/>
      <c r="L1902" s="8"/>
      <c r="M1902" s="6"/>
      <c r="N1902" s="9"/>
      <c r="O1902" s="10"/>
      <c r="P1902" s="20"/>
      <c r="Q1902" s="20"/>
      <c r="R1902" s="20"/>
      <c r="S1902" s="20" t="s">
        <v>3902</v>
      </c>
      <c r="T1902" s="21" t="str">
        <f t="shared" si="273"/>
        <v>ONGKOS TIMBANG GB PREMIUM</v>
      </c>
      <c r="U1902" s="17">
        <v>1</v>
      </c>
      <c r="V1902" s="62">
        <f t="shared" si="277"/>
        <v>72</v>
      </c>
      <c r="W1902" s="20"/>
      <c r="X1902" s="20"/>
      <c r="Y1902" s="20" t="str">
        <f t="shared" si="274"/>
        <v>PCS</v>
      </c>
    </row>
    <row r="1903" spans="1:26" hidden="1">
      <c r="A1903" s="4"/>
      <c r="B1903" s="4"/>
      <c r="C1903" s="5"/>
      <c r="D1903" s="6"/>
      <c r="E1903" s="6"/>
      <c r="F1903" s="6"/>
      <c r="G1903" s="6"/>
      <c r="H1903" s="6"/>
      <c r="I1903" s="6"/>
      <c r="J1903" s="6"/>
      <c r="K1903" s="8"/>
      <c r="L1903" s="8"/>
      <c r="M1903" s="6"/>
      <c r="N1903" s="9"/>
      <c r="O1903" s="10"/>
      <c r="P1903" s="20"/>
      <c r="Q1903" s="20"/>
      <c r="R1903" s="20"/>
      <c r="S1903" s="20" t="s">
        <v>5039</v>
      </c>
      <c r="T1903" s="21" t="str">
        <f t="shared" si="273"/>
        <v>STIKER MANTRA tanggung</v>
      </c>
      <c r="U1903" s="17">
        <v>1</v>
      </c>
      <c r="V1903" s="62">
        <f t="shared" si="277"/>
        <v>72</v>
      </c>
      <c r="W1903" s="20"/>
      <c r="X1903" s="20"/>
      <c r="Y1903" s="20" t="str">
        <f t="shared" si="274"/>
        <v>PCS</v>
      </c>
    </row>
    <row r="1904" spans="1:26" hidden="1">
      <c r="A1904" s="4"/>
      <c r="B1904" s="4"/>
      <c r="C1904" s="5"/>
      <c r="D1904" s="6"/>
      <c r="E1904" s="6"/>
      <c r="F1904" s="6"/>
      <c r="G1904" s="6"/>
      <c r="H1904" s="6"/>
      <c r="I1904" s="6"/>
      <c r="J1904" s="6"/>
      <c r="K1904" s="8"/>
      <c r="L1904" s="8"/>
      <c r="M1904" s="6"/>
      <c r="N1904" s="9"/>
      <c r="O1904" s="10"/>
      <c r="P1904" s="20"/>
      <c r="Q1904" s="20"/>
      <c r="R1904" s="20"/>
      <c r="S1904" s="20" t="s">
        <v>4374</v>
      </c>
      <c r="T1904" s="21" t="str">
        <f t="shared" si="273"/>
        <v>PLASTIK 16 X 45</v>
      </c>
      <c r="U1904" s="17">
        <v>1</v>
      </c>
      <c r="V1904" s="62">
        <f t="shared" si="277"/>
        <v>72</v>
      </c>
      <c r="W1904" s="20"/>
      <c r="X1904" s="20"/>
      <c r="Y1904" s="20" t="str">
        <f t="shared" si="274"/>
        <v>PCS</v>
      </c>
    </row>
    <row r="1905" spans="1:26">
      <c r="A1905" s="4">
        <v>209</v>
      </c>
      <c r="B1905" s="20" t="s">
        <v>2212</v>
      </c>
      <c r="C1905" s="5" t="s">
        <v>471</v>
      </c>
      <c r="D1905" s="6">
        <v>112</v>
      </c>
      <c r="E1905" s="6">
        <f>D1905/36</f>
        <v>3.1111111111111112</v>
      </c>
      <c r="F1905" s="6"/>
      <c r="G1905" s="6"/>
      <c r="H1905" s="6">
        <v>103</v>
      </c>
      <c r="I1905" s="6">
        <v>1</v>
      </c>
      <c r="J1905" s="6" t="s">
        <v>510</v>
      </c>
      <c r="K1905" s="15">
        <f>L1905</f>
        <v>36</v>
      </c>
      <c r="L1905" s="15">
        <f>N1905*Z1905</f>
        <v>36</v>
      </c>
      <c r="M1905" s="6" t="s">
        <v>510</v>
      </c>
      <c r="N1905" s="9">
        <f>VLOOKUP(B1905,tb_januari,9,FALSE)</f>
        <v>1</v>
      </c>
      <c r="O1905" s="10" t="s">
        <v>506</v>
      </c>
      <c r="P1905" s="20"/>
      <c r="Q1905" s="20"/>
      <c r="R1905" s="20"/>
      <c r="S1905" s="20" t="s">
        <v>633</v>
      </c>
      <c r="T1905" s="21" t="str">
        <f t="shared" si="273"/>
        <v>1000 BUNGA 8 X 21</v>
      </c>
      <c r="U1905" s="17">
        <v>1</v>
      </c>
      <c r="V1905" s="62">
        <f>$K$1905*U1905</f>
        <v>36</v>
      </c>
      <c r="W1905" s="20"/>
      <c r="X1905" s="20"/>
      <c r="Y1905" s="20" t="str">
        <f t="shared" si="274"/>
        <v>PCS</v>
      </c>
      <c r="Z1905" s="20">
        <v>36</v>
      </c>
    </row>
    <row r="1906" spans="1:26" hidden="1">
      <c r="A1906" s="4"/>
      <c r="B1906" s="4"/>
      <c r="C1906" s="5"/>
      <c r="D1906" s="6"/>
      <c r="E1906" s="6"/>
      <c r="F1906" s="6"/>
      <c r="G1906" s="6"/>
      <c r="H1906" s="6"/>
      <c r="I1906" s="6"/>
      <c r="J1906" s="6"/>
      <c r="K1906" s="8"/>
      <c r="L1906" s="8"/>
      <c r="M1906" s="6"/>
      <c r="N1906" s="9"/>
      <c r="O1906" s="10"/>
      <c r="P1906" s="20"/>
      <c r="Q1906" s="20"/>
      <c r="R1906" s="20"/>
      <c r="S1906" s="20" t="s">
        <v>611</v>
      </c>
      <c r="T1906" s="21" t="str">
        <f t="shared" si="273"/>
        <v xml:space="preserve">ONGKARA BULAT </v>
      </c>
      <c r="U1906" s="17">
        <v>1</v>
      </c>
      <c r="V1906" s="62">
        <f t="shared" ref="V1906:V1914" si="278">$K$1905*U1906</f>
        <v>36</v>
      </c>
      <c r="W1906" s="20"/>
      <c r="X1906" s="20"/>
      <c r="Y1906" s="20" t="str">
        <f t="shared" si="274"/>
        <v>PCS</v>
      </c>
    </row>
    <row r="1907" spans="1:26" hidden="1">
      <c r="A1907" s="4"/>
      <c r="B1907" s="4"/>
      <c r="C1907" s="5"/>
      <c r="D1907" s="6"/>
      <c r="E1907" s="6"/>
      <c r="F1907" s="6"/>
      <c r="G1907" s="6"/>
      <c r="H1907" s="6"/>
      <c r="I1907" s="6"/>
      <c r="J1907" s="6"/>
      <c r="K1907" s="8"/>
      <c r="L1907" s="8"/>
      <c r="M1907" s="6"/>
      <c r="N1907" s="9"/>
      <c r="O1907" s="10"/>
      <c r="P1907" s="20"/>
      <c r="Q1907" s="20"/>
      <c r="R1907" s="20"/>
      <c r="S1907" s="20" t="s">
        <v>5039</v>
      </c>
      <c r="T1907" s="21" t="str">
        <f t="shared" si="273"/>
        <v>STIKER MANTRA tanggung</v>
      </c>
      <c r="U1907" s="17">
        <v>1</v>
      </c>
      <c r="V1907" s="62">
        <f t="shared" si="278"/>
        <v>36</v>
      </c>
      <c r="W1907" s="20"/>
      <c r="X1907" s="20"/>
      <c r="Y1907" s="20" t="str">
        <f t="shared" si="274"/>
        <v>PCS</v>
      </c>
    </row>
    <row r="1908" spans="1:26" hidden="1">
      <c r="A1908" s="4"/>
      <c r="B1908" s="4"/>
      <c r="C1908" s="5"/>
      <c r="D1908" s="6"/>
      <c r="E1908" s="6"/>
      <c r="F1908" s="6"/>
      <c r="G1908" s="6"/>
      <c r="H1908" s="6"/>
      <c r="I1908" s="6"/>
      <c r="J1908" s="6"/>
      <c r="K1908" s="8"/>
      <c r="L1908" s="8"/>
      <c r="M1908" s="6"/>
      <c r="N1908" s="9"/>
      <c r="O1908" s="10"/>
      <c r="P1908" s="20"/>
      <c r="Q1908" s="20"/>
      <c r="R1908" s="20"/>
      <c r="S1908" s="20" t="s">
        <v>613</v>
      </c>
      <c r="T1908" s="21" t="str">
        <f t="shared" si="273"/>
        <v>SABUK ONG KECIL 2,5 X 30</v>
      </c>
      <c r="U1908" s="17">
        <v>1</v>
      </c>
      <c r="V1908" s="62">
        <f t="shared" si="278"/>
        <v>36</v>
      </c>
      <c r="W1908" s="20"/>
      <c r="X1908" s="20"/>
      <c r="Y1908" s="20" t="str">
        <f t="shared" si="274"/>
        <v>PCS</v>
      </c>
    </row>
    <row r="1909" spans="1:26" hidden="1">
      <c r="A1909" s="4"/>
      <c r="B1909" s="4"/>
      <c r="C1909" s="5"/>
      <c r="D1909" s="6"/>
      <c r="E1909" s="6"/>
      <c r="F1909" s="6"/>
      <c r="G1909" s="6"/>
      <c r="H1909" s="6"/>
      <c r="I1909" s="6"/>
      <c r="J1909" s="6"/>
      <c r="K1909" s="8"/>
      <c r="L1909" s="8"/>
      <c r="M1909" s="6"/>
      <c r="N1909" s="9"/>
      <c r="O1909" s="10"/>
      <c r="P1909" s="20"/>
      <c r="Q1909" s="20"/>
      <c r="R1909" s="20"/>
      <c r="S1909" s="20" t="s">
        <v>1378</v>
      </c>
      <c r="T1909" s="21" t="str">
        <f t="shared" si="273"/>
        <v>DUPA 28 PREMIUM</v>
      </c>
      <c r="U1909" s="17">
        <v>0.77</v>
      </c>
      <c r="V1909" s="62">
        <f t="shared" si="278"/>
        <v>27.72</v>
      </c>
      <c r="W1909" s="20"/>
      <c r="X1909" s="20"/>
      <c r="Y1909" s="20" t="str">
        <f t="shared" si="274"/>
        <v>KG</v>
      </c>
    </row>
    <row r="1910" spans="1:26" hidden="1">
      <c r="A1910" s="4"/>
      <c r="B1910" s="4"/>
      <c r="C1910" s="5"/>
      <c r="D1910" s="6"/>
      <c r="E1910" s="6"/>
      <c r="F1910" s="6"/>
      <c r="G1910" s="6"/>
      <c r="H1910" s="6"/>
      <c r="I1910" s="6"/>
      <c r="J1910" s="6"/>
      <c r="K1910" s="8"/>
      <c r="L1910" s="8"/>
      <c r="M1910" s="6"/>
      <c r="N1910" s="9"/>
      <c r="O1910" s="10"/>
      <c r="P1910" s="20"/>
      <c r="Q1910" s="20"/>
      <c r="R1910" s="20"/>
      <c r="S1910" s="20" t="s">
        <v>4150</v>
      </c>
      <c r="T1910" s="21" t="str">
        <f t="shared" si="273"/>
        <v>OP NON FUL AROMA EK 1000 BUNGA EKO</v>
      </c>
      <c r="U1910" s="17">
        <v>7.3099999999999998E-2</v>
      </c>
      <c r="V1910" s="62">
        <f>$K$1905*U1910</f>
        <v>2.6315999999999997</v>
      </c>
      <c r="W1910" s="20"/>
      <c r="X1910" s="20"/>
      <c r="Y1910" s="20" t="str">
        <f t="shared" si="274"/>
        <v>KG</v>
      </c>
    </row>
    <row r="1911" spans="1:26" hidden="1">
      <c r="A1911" s="4"/>
      <c r="B1911" s="4"/>
      <c r="C1911" s="5"/>
      <c r="D1911" s="6"/>
      <c r="E1911" s="6"/>
      <c r="F1911" s="6"/>
      <c r="G1911" s="6"/>
      <c r="H1911" s="6"/>
      <c r="I1911" s="6"/>
      <c r="J1911" s="6"/>
      <c r="K1911" s="8"/>
      <c r="L1911" s="8"/>
      <c r="M1911" s="6"/>
      <c r="N1911" s="9"/>
      <c r="O1911" s="10"/>
      <c r="P1911" s="20"/>
      <c r="Q1911" s="20"/>
      <c r="R1911" s="20"/>
      <c r="S1911" s="20" t="s">
        <v>3707</v>
      </c>
      <c r="T1911" s="21" t="str">
        <f t="shared" si="273"/>
        <v>ONGKOS CELUP GB PREMIUM</v>
      </c>
      <c r="U1911" s="17">
        <v>1</v>
      </c>
      <c r="V1911" s="62">
        <f t="shared" si="278"/>
        <v>36</v>
      </c>
      <c r="W1911" s="20"/>
      <c r="X1911" s="20"/>
      <c r="Y1911" s="20" t="str">
        <f t="shared" si="274"/>
        <v>PCS</v>
      </c>
    </row>
    <row r="1912" spans="1:26" hidden="1">
      <c r="A1912" s="4"/>
      <c r="B1912" s="4"/>
      <c r="C1912" s="5"/>
      <c r="D1912" s="6"/>
      <c r="E1912" s="6"/>
      <c r="F1912" s="6"/>
      <c r="G1912" s="6"/>
      <c r="H1912" s="6"/>
      <c r="I1912" s="6"/>
      <c r="J1912" s="6"/>
      <c r="K1912" s="8"/>
      <c r="L1912" s="8"/>
      <c r="M1912" s="6"/>
      <c r="N1912" s="9"/>
      <c r="O1912" s="10"/>
      <c r="P1912" s="20"/>
      <c r="Q1912" s="20"/>
      <c r="R1912" s="20"/>
      <c r="S1912" s="20" t="s">
        <v>3795</v>
      </c>
      <c r="T1912" s="21" t="str">
        <f t="shared" si="273"/>
        <v>ONGKOS KEMAS GB PREMIUM</v>
      </c>
      <c r="U1912" s="17">
        <v>1</v>
      </c>
      <c r="V1912" s="62">
        <f t="shared" si="278"/>
        <v>36</v>
      </c>
      <c r="W1912" s="20"/>
      <c r="X1912" s="20"/>
      <c r="Y1912" s="20" t="str">
        <f t="shared" si="274"/>
        <v>PCS</v>
      </c>
    </row>
    <row r="1913" spans="1:26" hidden="1">
      <c r="A1913" s="4"/>
      <c r="B1913" s="4"/>
      <c r="C1913" s="5"/>
      <c r="D1913" s="6"/>
      <c r="E1913" s="6"/>
      <c r="F1913" s="6"/>
      <c r="G1913" s="6"/>
      <c r="H1913" s="6"/>
      <c r="I1913" s="6"/>
      <c r="J1913" s="6"/>
      <c r="K1913" s="8"/>
      <c r="L1913" s="8"/>
      <c r="M1913" s="6"/>
      <c r="N1913" s="9"/>
      <c r="O1913" s="10"/>
      <c r="P1913" s="20"/>
      <c r="Q1913" s="20"/>
      <c r="R1913" s="20"/>
      <c r="S1913" s="20" t="s">
        <v>3902</v>
      </c>
      <c r="T1913" s="21" t="str">
        <f t="shared" si="273"/>
        <v>ONGKOS TIMBANG GB PREMIUM</v>
      </c>
      <c r="U1913" s="17">
        <v>1</v>
      </c>
      <c r="V1913" s="62">
        <f t="shared" si="278"/>
        <v>36</v>
      </c>
      <c r="W1913" s="20"/>
      <c r="X1913" s="20"/>
      <c r="Y1913" s="20" t="str">
        <f t="shared" si="274"/>
        <v>PCS</v>
      </c>
    </row>
    <row r="1914" spans="1:26" hidden="1">
      <c r="A1914" s="4"/>
      <c r="B1914" s="4"/>
      <c r="C1914" s="5"/>
      <c r="D1914" s="6"/>
      <c r="E1914" s="6"/>
      <c r="F1914" s="6"/>
      <c r="G1914" s="6"/>
      <c r="H1914" s="6"/>
      <c r="I1914" s="6"/>
      <c r="J1914" s="6"/>
      <c r="K1914" s="8"/>
      <c r="L1914" s="8"/>
      <c r="M1914" s="6"/>
      <c r="N1914" s="9"/>
      <c r="O1914" s="10"/>
      <c r="P1914" s="20"/>
      <c r="Q1914" s="20"/>
      <c r="R1914" s="20"/>
      <c r="S1914" s="20" t="s">
        <v>4374</v>
      </c>
      <c r="T1914" s="21" t="str">
        <f t="shared" si="273"/>
        <v>PLASTIK 16 X 45</v>
      </c>
      <c r="U1914" s="17">
        <v>1</v>
      </c>
      <c r="V1914" s="62">
        <f t="shared" si="278"/>
        <v>36</v>
      </c>
      <c r="W1914" s="20"/>
      <c r="X1914" s="20"/>
      <c r="Y1914" s="20" t="str">
        <f t="shared" si="274"/>
        <v>PCS</v>
      </c>
    </row>
    <row r="1915" spans="1:26">
      <c r="A1915" s="4">
        <v>210</v>
      </c>
      <c r="B1915" s="20" t="s">
        <v>2237</v>
      </c>
      <c r="C1915" s="5" t="s">
        <v>179</v>
      </c>
      <c r="D1915" s="6">
        <v>72</v>
      </c>
      <c r="E1915" s="6">
        <f>D1915/36</f>
        <v>2</v>
      </c>
      <c r="F1915" s="6">
        <v>41</v>
      </c>
      <c r="G1915" s="6">
        <v>1</v>
      </c>
      <c r="H1915" s="6">
        <v>95</v>
      </c>
      <c r="I1915" s="6">
        <v>1</v>
      </c>
      <c r="J1915" s="6" t="s">
        <v>510</v>
      </c>
      <c r="K1915" s="15">
        <f>L1915</f>
        <v>72</v>
      </c>
      <c r="L1915" s="15">
        <f>N1915*Z1915</f>
        <v>72</v>
      </c>
      <c r="M1915" s="6" t="s">
        <v>510</v>
      </c>
      <c r="N1915" s="9">
        <f>VLOOKUP(B1915,tb_januari,9,FALSE)</f>
        <v>2</v>
      </c>
      <c r="O1915" s="10" t="s">
        <v>506</v>
      </c>
      <c r="P1915" s="20"/>
      <c r="Q1915" s="20"/>
      <c r="R1915" s="20"/>
      <c r="S1915" s="20" t="s">
        <v>980</v>
      </c>
      <c r="T1915" s="21" t="str">
        <f t="shared" si="273"/>
        <v>ASTUNGKARA 8 X 16</v>
      </c>
      <c r="U1915" s="17">
        <v>1</v>
      </c>
      <c r="V1915" s="62">
        <f>$K$1915*U1915</f>
        <v>72</v>
      </c>
      <c r="W1915" s="20"/>
      <c r="X1915" s="20"/>
      <c r="Y1915" s="20" t="str">
        <f t="shared" si="274"/>
        <v>PCS</v>
      </c>
      <c r="Z1915" s="20">
        <v>36</v>
      </c>
    </row>
    <row r="1916" spans="1:26" hidden="1">
      <c r="A1916" s="4"/>
      <c r="B1916" s="4"/>
      <c r="C1916" s="5"/>
      <c r="D1916" s="6"/>
      <c r="E1916" s="6"/>
      <c r="F1916" s="6"/>
      <c r="G1916" s="6"/>
      <c r="H1916" s="6"/>
      <c r="I1916" s="6"/>
      <c r="J1916" s="6"/>
      <c r="K1916" s="8"/>
      <c r="L1916" s="8"/>
      <c r="M1916" s="6"/>
      <c r="N1916" s="9"/>
      <c r="O1916" s="10"/>
      <c r="P1916" s="20"/>
      <c r="Q1916" s="20"/>
      <c r="R1916" s="20"/>
      <c r="S1916" s="20" t="s">
        <v>611</v>
      </c>
      <c r="T1916" s="21" t="str">
        <f t="shared" si="273"/>
        <v xml:space="preserve">ONGKARA BULAT </v>
      </c>
      <c r="U1916" s="17">
        <v>1</v>
      </c>
      <c r="V1916" s="62">
        <f t="shared" ref="V1916:V1924" si="279">$K$1915*U1916</f>
        <v>72</v>
      </c>
      <c r="W1916" s="20"/>
      <c r="X1916" s="20"/>
      <c r="Y1916" s="20" t="str">
        <f t="shared" si="274"/>
        <v>PCS</v>
      </c>
    </row>
    <row r="1917" spans="1:26" hidden="1">
      <c r="A1917" s="4"/>
      <c r="B1917" s="4"/>
      <c r="C1917" s="5"/>
      <c r="D1917" s="6"/>
      <c r="E1917" s="6"/>
      <c r="F1917" s="6"/>
      <c r="G1917" s="6"/>
      <c r="H1917" s="6"/>
      <c r="I1917" s="6"/>
      <c r="J1917" s="6"/>
      <c r="K1917" s="8"/>
      <c r="L1917" s="8"/>
      <c r="M1917" s="6"/>
      <c r="N1917" s="9"/>
      <c r="O1917" s="10"/>
      <c r="P1917" s="20"/>
      <c r="Q1917" s="20"/>
      <c r="R1917" s="20"/>
      <c r="S1917" s="20" t="s">
        <v>5036</v>
      </c>
      <c r="T1917" s="21" t="str">
        <f t="shared" si="273"/>
        <v>STIKER MANTRA kecil</v>
      </c>
      <c r="U1917" s="17">
        <v>1</v>
      </c>
      <c r="V1917" s="62">
        <f t="shared" si="279"/>
        <v>72</v>
      </c>
      <c r="W1917" s="20"/>
      <c r="X1917" s="20"/>
      <c r="Y1917" s="20" t="str">
        <f t="shared" si="274"/>
        <v>PCS</v>
      </c>
    </row>
    <row r="1918" spans="1:26" hidden="1">
      <c r="A1918" s="4"/>
      <c r="B1918" s="4"/>
      <c r="C1918" s="5"/>
      <c r="D1918" s="6"/>
      <c r="E1918" s="6"/>
      <c r="F1918" s="6"/>
      <c r="G1918" s="6"/>
      <c r="H1918" s="6"/>
      <c r="I1918" s="6"/>
      <c r="J1918" s="6"/>
      <c r="K1918" s="8"/>
      <c r="L1918" s="8"/>
      <c r="M1918" s="6"/>
      <c r="N1918" s="9"/>
      <c r="O1918" s="10"/>
      <c r="P1918" s="20"/>
      <c r="Q1918" s="20"/>
      <c r="R1918" s="20"/>
      <c r="S1918" s="20" t="s">
        <v>988</v>
      </c>
      <c r="T1918" s="21" t="str">
        <f t="shared" si="273"/>
        <v xml:space="preserve">ATP </v>
      </c>
      <c r="U1918" s="17">
        <v>1</v>
      </c>
      <c r="V1918" s="62">
        <f t="shared" si="279"/>
        <v>72</v>
      </c>
      <c r="W1918" s="20"/>
      <c r="X1918" s="20"/>
      <c r="Y1918" s="20" t="str">
        <f t="shared" si="274"/>
        <v>PCS</v>
      </c>
    </row>
    <row r="1919" spans="1:26" hidden="1">
      <c r="A1919" s="4"/>
      <c r="B1919" s="4"/>
      <c r="C1919" s="5"/>
      <c r="D1919" s="6"/>
      <c r="E1919" s="6"/>
      <c r="F1919" s="6"/>
      <c r="G1919" s="6"/>
      <c r="H1919" s="6"/>
      <c r="I1919" s="6"/>
      <c r="J1919" s="6"/>
      <c r="K1919" s="8"/>
      <c r="L1919" s="8"/>
      <c r="M1919" s="6"/>
      <c r="N1919" s="9"/>
      <c r="O1919" s="10"/>
      <c r="P1919" s="20"/>
      <c r="Q1919" s="20"/>
      <c r="R1919" s="20"/>
      <c r="S1919" s="20" t="s">
        <v>986</v>
      </c>
      <c r="T1919" s="21" t="str">
        <f t="shared" si="273"/>
        <v>ASTUNGKARA TULISAN</v>
      </c>
      <c r="U1919" s="17">
        <v>1</v>
      </c>
      <c r="V1919" s="62">
        <f t="shared" si="279"/>
        <v>72</v>
      </c>
      <c r="W1919" s="20"/>
      <c r="X1919" s="20"/>
      <c r="Y1919" s="20" t="str">
        <f t="shared" si="274"/>
        <v>PCS</v>
      </c>
    </row>
    <row r="1920" spans="1:26" hidden="1">
      <c r="A1920" s="4"/>
      <c r="B1920" s="4"/>
      <c r="C1920" s="5"/>
      <c r="D1920" s="6"/>
      <c r="E1920" s="6"/>
      <c r="F1920" s="6"/>
      <c r="G1920" s="6"/>
      <c r="H1920" s="6"/>
      <c r="I1920" s="6"/>
      <c r="J1920" s="6"/>
      <c r="K1920" s="8"/>
      <c r="L1920" s="8"/>
      <c r="M1920" s="6"/>
      <c r="N1920" s="9"/>
      <c r="O1920" s="10"/>
      <c r="P1920" s="20"/>
      <c r="Q1920" s="20"/>
      <c r="R1920" s="20"/>
      <c r="S1920" s="20" t="s">
        <v>613</v>
      </c>
      <c r="T1920" s="21" t="str">
        <f t="shared" si="273"/>
        <v>SABUK ONG KECIL 2,5 X 30</v>
      </c>
      <c r="U1920" s="17">
        <v>1</v>
      </c>
      <c r="V1920" s="62">
        <f t="shared" si="279"/>
        <v>72</v>
      </c>
      <c r="W1920" s="20"/>
      <c r="X1920" s="20"/>
      <c r="Y1920" s="20" t="str">
        <f t="shared" si="274"/>
        <v>PCS</v>
      </c>
    </row>
    <row r="1921" spans="1:26" hidden="1">
      <c r="A1921" s="4"/>
      <c r="B1921" s="4"/>
      <c r="C1921" s="5"/>
      <c r="D1921" s="6"/>
      <c r="E1921" s="6"/>
      <c r="F1921" s="6"/>
      <c r="G1921" s="6"/>
      <c r="H1921" s="6"/>
      <c r="I1921" s="6"/>
      <c r="J1921" s="6"/>
      <c r="K1921" s="8"/>
      <c r="L1921" s="8"/>
      <c r="M1921" s="6"/>
      <c r="N1921" s="9"/>
      <c r="O1921" s="10"/>
      <c r="P1921" s="20"/>
      <c r="Q1921" s="20"/>
      <c r="R1921" s="20"/>
      <c r="S1921" s="20" t="s">
        <v>614</v>
      </c>
      <c r="T1921" s="21" t="str">
        <f t="shared" si="273"/>
        <v>PLASTIK 16 X 35</v>
      </c>
      <c r="U1921" s="17">
        <v>1</v>
      </c>
      <c r="V1921" s="62">
        <f t="shared" si="279"/>
        <v>72</v>
      </c>
      <c r="W1921" s="20"/>
      <c r="X1921" s="20"/>
      <c r="Y1921" s="20" t="str">
        <f t="shared" si="274"/>
        <v>PCS</v>
      </c>
    </row>
    <row r="1922" spans="1:26" hidden="1">
      <c r="A1922" s="4"/>
      <c r="B1922" s="4"/>
      <c r="C1922" s="5"/>
      <c r="D1922" s="6"/>
      <c r="E1922" s="6"/>
      <c r="F1922" s="6"/>
      <c r="G1922" s="6"/>
      <c r="H1922" s="6"/>
      <c r="I1922" s="6"/>
      <c r="J1922" s="6"/>
      <c r="K1922" s="8"/>
      <c r="L1922" s="8"/>
      <c r="M1922" s="6"/>
      <c r="N1922" s="9"/>
      <c r="O1922" s="10"/>
      <c r="P1922" s="20"/>
      <c r="Q1922" s="20"/>
      <c r="R1922" s="20"/>
      <c r="S1922" s="20" t="s">
        <v>4084</v>
      </c>
      <c r="T1922" s="21" t="str">
        <f t="shared" si="273"/>
        <v>OP FULL AROMA SWT ASTUNGKARA</v>
      </c>
      <c r="U1922" s="17">
        <v>8.6300000000000002E-2</v>
      </c>
      <c r="V1922" s="62">
        <f t="shared" si="279"/>
        <v>6.2136000000000005</v>
      </c>
      <c r="W1922" s="20"/>
      <c r="X1922" s="20"/>
      <c r="Y1922" s="20" t="str">
        <f t="shared" si="274"/>
        <v>KG</v>
      </c>
    </row>
    <row r="1923" spans="1:26" hidden="1">
      <c r="A1923" s="4"/>
      <c r="B1923" s="4"/>
      <c r="C1923" s="5"/>
      <c r="D1923" s="6"/>
      <c r="E1923" s="6"/>
      <c r="F1923" s="6"/>
      <c r="G1923" s="6"/>
      <c r="H1923" s="6"/>
      <c r="I1923" s="6"/>
      <c r="J1923" s="6"/>
      <c r="K1923" s="8"/>
      <c r="L1923" s="8"/>
      <c r="M1923" s="6"/>
      <c r="N1923" s="9"/>
      <c r="O1923" s="10"/>
      <c r="P1923" s="20"/>
      <c r="Q1923" s="20"/>
      <c r="R1923" s="20"/>
      <c r="S1923" s="20" t="s">
        <v>5192</v>
      </c>
      <c r="T1923" s="21" t="str">
        <f t="shared" si="273"/>
        <v>oplosan solfen</v>
      </c>
      <c r="U1923" s="17">
        <v>0.26800000000000002</v>
      </c>
      <c r="V1923" s="62">
        <f t="shared" si="279"/>
        <v>19.295999999999999</v>
      </c>
      <c r="W1923" s="20"/>
      <c r="X1923" s="20"/>
      <c r="Y1923" s="20" t="str">
        <f t="shared" si="274"/>
        <v>KG</v>
      </c>
    </row>
    <row r="1924" spans="1:26" hidden="1">
      <c r="A1924" s="4"/>
      <c r="B1924" s="4"/>
      <c r="C1924" s="5"/>
      <c r="D1924" s="6"/>
      <c r="E1924" s="6"/>
      <c r="F1924" s="6"/>
      <c r="G1924" s="6"/>
      <c r="H1924" s="6"/>
      <c r="I1924" s="6"/>
      <c r="J1924" s="6"/>
      <c r="K1924" s="8"/>
      <c r="L1924" s="8"/>
      <c r="M1924" s="6"/>
      <c r="N1924" s="9"/>
      <c r="O1924" s="10"/>
      <c r="P1924" s="20"/>
      <c r="Q1924" s="20"/>
      <c r="R1924" s="20"/>
      <c r="S1924" s="20" t="s">
        <v>1203</v>
      </c>
      <c r="T1924" s="21" t="str">
        <f t="shared" si="273"/>
        <v>DUPA 22 ATP PEKAT 3.2 RKN</v>
      </c>
      <c r="U1924" s="17">
        <v>0.75</v>
      </c>
      <c r="V1924" s="62">
        <f t="shared" si="279"/>
        <v>54</v>
      </c>
      <c r="W1924" s="20"/>
      <c r="X1924" s="20"/>
      <c r="Y1924" s="20" t="str">
        <f t="shared" si="274"/>
        <v>KG</v>
      </c>
    </row>
    <row r="1925" spans="1:26">
      <c r="A1925" s="4">
        <v>211</v>
      </c>
      <c r="B1925" s="20" t="s">
        <v>2244</v>
      </c>
      <c r="C1925" s="5" t="s">
        <v>180</v>
      </c>
      <c r="D1925" s="6">
        <v>19</v>
      </c>
      <c r="E1925" s="6">
        <f>D1925/36</f>
        <v>0.52777777777777779</v>
      </c>
      <c r="F1925" s="6">
        <v>25</v>
      </c>
      <c r="G1925" s="6">
        <v>1</v>
      </c>
      <c r="H1925" s="6">
        <v>18</v>
      </c>
      <c r="I1925" s="6">
        <v>1</v>
      </c>
      <c r="J1925" s="6" t="s">
        <v>510</v>
      </c>
      <c r="K1925" s="15">
        <f>L1925</f>
        <v>36</v>
      </c>
      <c r="L1925" s="15">
        <f>N1925*Z1925</f>
        <v>36</v>
      </c>
      <c r="M1925" s="6" t="s">
        <v>510</v>
      </c>
      <c r="N1925" s="9">
        <f>VLOOKUP(B1925,tb_januari,9,FALSE)</f>
        <v>1</v>
      </c>
      <c r="O1925" s="10" t="s">
        <v>506</v>
      </c>
      <c r="P1925" s="20"/>
      <c r="Q1925" s="20"/>
      <c r="R1925" s="20"/>
      <c r="S1925" s="20" t="s">
        <v>1036</v>
      </c>
      <c r="T1925" s="21" t="str">
        <f t="shared" si="273"/>
        <v>CEMPAKA 8 X 16</v>
      </c>
      <c r="U1925" s="17">
        <v>1</v>
      </c>
      <c r="V1925" s="62">
        <f>$K$1925*U1925</f>
        <v>36</v>
      </c>
      <c r="W1925" s="20"/>
      <c r="X1925" s="20"/>
      <c r="Y1925" s="20" t="str">
        <f t="shared" si="274"/>
        <v>PCS</v>
      </c>
      <c r="Z1925" s="20">
        <v>36</v>
      </c>
    </row>
    <row r="1926" spans="1:26" hidden="1">
      <c r="A1926" s="4"/>
      <c r="B1926" s="4"/>
      <c r="C1926" s="5"/>
      <c r="D1926" s="6"/>
      <c r="E1926" s="6"/>
      <c r="F1926" s="6"/>
      <c r="G1926" s="6"/>
      <c r="H1926" s="6"/>
      <c r="I1926" s="6"/>
      <c r="J1926" s="6"/>
      <c r="K1926" s="8"/>
      <c r="L1926" s="8"/>
      <c r="M1926" s="6"/>
      <c r="N1926" s="9"/>
      <c r="O1926" s="10"/>
      <c r="P1926" s="20"/>
      <c r="Q1926" s="20"/>
      <c r="R1926" s="20"/>
      <c r="S1926" s="20" t="s">
        <v>611</v>
      </c>
      <c r="T1926" s="21" t="str">
        <f t="shared" si="273"/>
        <v xml:space="preserve">ONGKARA BULAT </v>
      </c>
      <c r="U1926" s="17">
        <v>1</v>
      </c>
      <c r="V1926" s="62">
        <f t="shared" ref="V1926:V1934" si="280">$K$1925*U1926</f>
        <v>36</v>
      </c>
      <c r="W1926" s="20"/>
      <c r="X1926" s="20"/>
      <c r="Y1926" s="20" t="str">
        <f t="shared" si="274"/>
        <v>PCS</v>
      </c>
    </row>
    <row r="1927" spans="1:26" hidden="1">
      <c r="A1927" s="4"/>
      <c r="B1927" s="4"/>
      <c r="C1927" s="5"/>
      <c r="D1927" s="6"/>
      <c r="E1927" s="6"/>
      <c r="F1927" s="6"/>
      <c r="G1927" s="6"/>
      <c r="H1927" s="6"/>
      <c r="I1927" s="6"/>
      <c r="J1927" s="6"/>
      <c r="K1927" s="8"/>
      <c r="L1927" s="8"/>
      <c r="M1927" s="6"/>
      <c r="N1927" s="9"/>
      <c r="O1927" s="10"/>
      <c r="P1927" s="20"/>
      <c r="Q1927" s="20"/>
      <c r="R1927" s="20"/>
      <c r="S1927" s="20" t="s">
        <v>5036</v>
      </c>
      <c r="T1927" s="21" t="str">
        <f t="shared" si="273"/>
        <v>STIKER MANTRA kecil</v>
      </c>
      <c r="U1927" s="17">
        <v>1</v>
      </c>
      <c r="V1927" s="62">
        <f t="shared" si="280"/>
        <v>36</v>
      </c>
      <c r="W1927" s="20"/>
      <c r="X1927" s="20"/>
      <c r="Y1927" s="20" t="str">
        <f t="shared" si="274"/>
        <v>PCS</v>
      </c>
    </row>
    <row r="1928" spans="1:26" hidden="1">
      <c r="A1928" s="4"/>
      <c r="B1928" s="4"/>
      <c r="C1928" s="5"/>
      <c r="D1928" s="6"/>
      <c r="E1928" s="6"/>
      <c r="F1928" s="6"/>
      <c r="G1928" s="6"/>
      <c r="H1928" s="6"/>
      <c r="I1928" s="6"/>
      <c r="J1928" s="6"/>
      <c r="K1928" s="8"/>
      <c r="L1928" s="8"/>
      <c r="M1928" s="6"/>
      <c r="N1928" s="9"/>
      <c r="O1928" s="10"/>
      <c r="P1928" s="20"/>
      <c r="Q1928" s="20"/>
      <c r="R1928" s="20"/>
      <c r="S1928" s="20" t="s">
        <v>988</v>
      </c>
      <c r="T1928" s="21" t="str">
        <f t="shared" si="273"/>
        <v xml:space="preserve">ATP </v>
      </c>
      <c r="U1928" s="17">
        <v>1</v>
      </c>
      <c r="V1928" s="62">
        <f t="shared" si="280"/>
        <v>36</v>
      </c>
      <c r="W1928" s="20"/>
      <c r="X1928" s="20"/>
      <c r="Y1928" s="20" t="str">
        <f t="shared" si="274"/>
        <v>PCS</v>
      </c>
    </row>
    <row r="1929" spans="1:26" hidden="1">
      <c r="A1929" s="4"/>
      <c r="B1929" s="4"/>
      <c r="C1929" s="5"/>
      <c r="D1929" s="6"/>
      <c r="E1929" s="6"/>
      <c r="F1929" s="6"/>
      <c r="G1929" s="6"/>
      <c r="H1929" s="6"/>
      <c r="I1929" s="6"/>
      <c r="J1929" s="6"/>
      <c r="K1929" s="8"/>
      <c r="L1929" s="8"/>
      <c r="M1929" s="6"/>
      <c r="N1929" s="9"/>
      <c r="O1929" s="10"/>
      <c r="P1929" s="20"/>
      <c r="Q1929" s="20"/>
      <c r="R1929" s="20"/>
      <c r="S1929" s="20" t="s">
        <v>1042</v>
      </c>
      <c r="T1929" s="21" t="str">
        <f t="shared" si="273"/>
        <v>CEMPAKA TULISAN</v>
      </c>
      <c r="U1929" s="17">
        <v>1</v>
      </c>
      <c r="V1929" s="62">
        <f t="shared" si="280"/>
        <v>36</v>
      </c>
      <c r="W1929" s="20"/>
      <c r="X1929" s="20"/>
      <c r="Y1929" s="20" t="str">
        <f t="shared" si="274"/>
        <v>PCS</v>
      </c>
    </row>
    <row r="1930" spans="1:26" hidden="1">
      <c r="A1930" s="4"/>
      <c r="B1930" s="4"/>
      <c r="C1930" s="5"/>
      <c r="D1930" s="6"/>
      <c r="E1930" s="6"/>
      <c r="F1930" s="6"/>
      <c r="G1930" s="6"/>
      <c r="H1930" s="6"/>
      <c r="I1930" s="6"/>
      <c r="J1930" s="6"/>
      <c r="K1930" s="8"/>
      <c r="L1930" s="8"/>
      <c r="M1930" s="6"/>
      <c r="N1930" s="9"/>
      <c r="O1930" s="10"/>
      <c r="P1930" s="20"/>
      <c r="Q1930" s="20"/>
      <c r="R1930" s="20"/>
      <c r="S1930" s="20" t="s">
        <v>613</v>
      </c>
      <c r="T1930" s="21" t="str">
        <f t="shared" si="273"/>
        <v>SABUK ONG KECIL 2,5 X 30</v>
      </c>
      <c r="U1930" s="17">
        <v>1</v>
      </c>
      <c r="V1930" s="62">
        <f t="shared" si="280"/>
        <v>36</v>
      </c>
      <c r="W1930" s="20"/>
      <c r="X1930" s="20"/>
      <c r="Y1930" s="20" t="str">
        <f t="shared" si="274"/>
        <v>PCS</v>
      </c>
    </row>
    <row r="1931" spans="1:26" hidden="1">
      <c r="A1931" s="4"/>
      <c r="B1931" s="4"/>
      <c r="C1931" s="5"/>
      <c r="D1931" s="6"/>
      <c r="E1931" s="6"/>
      <c r="F1931" s="6"/>
      <c r="G1931" s="6"/>
      <c r="H1931" s="6"/>
      <c r="I1931" s="6"/>
      <c r="J1931" s="6"/>
      <c r="K1931" s="8"/>
      <c r="L1931" s="8"/>
      <c r="M1931" s="6"/>
      <c r="N1931" s="9"/>
      <c r="O1931" s="10"/>
      <c r="P1931" s="20"/>
      <c r="Q1931" s="20"/>
      <c r="R1931" s="20"/>
      <c r="S1931" s="20" t="s">
        <v>614</v>
      </c>
      <c r="T1931" s="21" t="str">
        <f t="shared" si="273"/>
        <v>PLASTIK 16 X 35</v>
      </c>
      <c r="U1931" s="17">
        <v>1</v>
      </c>
      <c r="V1931" s="62">
        <f t="shared" si="280"/>
        <v>36</v>
      </c>
      <c r="W1931" s="20"/>
      <c r="X1931" s="20"/>
      <c r="Y1931" s="20" t="str">
        <f t="shared" si="274"/>
        <v>PCS</v>
      </c>
    </row>
    <row r="1932" spans="1:26" hidden="1">
      <c r="A1932" s="4"/>
      <c r="B1932" s="4"/>
      <c r="C1932" s="5"/>
      <c r="D1932" s="6"/>
      <c r="E1932" s="6"/>
      <c r="F1932" s="6"/>
      <c r="G1932" s="6"/>
      <c r="H1932" s="6"/>
      <c r="I1932" s="6"/>
      <c r="J1932" s="6"/>
      <c r="K1932" s="8"/>
      <c r="L1932" s="8"/>
      <c r="M1932" s="6"/>
      <c r="N1932" s="9"/>
      <c r="O1932" s="10"/>
      <c r="P1932" s="20"/>
      <c r="Q1932" s="20"/>
      <c r="R1932" s="20"/>
      <c r="S1932" s="20" t="s">
        <v>4086</v>
      </c>
      <c r="T1932" s="21" t="str">
        <f t="shared" si="273"/>
        <v>OP FULL AROMA SWT CEMPAKA</v>
      </c>
      <c r="U1932" s="17">
        <v>8.6300000000000002E-2</v>
      </c>
      <c r="V1932" s="62">
        <f t="shared" si="280"/>
        <v>3.1068000000000002</v>
      </c>
      <c r="W1932" s="20"/>
      <c r="X1932" s="20"/>
      <c r="Y1932" s="20" t="str">
        <f t="shared" si="274"/>
        <v>KG</v>
      </c>
    </row>
    <row r="1933" spans="1:26" hidden="1">
      <c r="A1933" s="4"/>
      <c r="B1933" s="4"/>
      <c r="C1933" s="5"/>
      <c r="D1933" s="6"/>
      <c r="E1933" s="6"/>
      <c r="F1933" s="6"/>
      <c r="G1933" s="6"/>
      <c r="H1933" s="6"/>
      <c r="I1933" s="6"/>
      <c r="J1933" s="6"/>
      <c r="K1933" s="8"/>
      <c r="L1933" s="8"/>
      <c r="M1933" s="6"/>
      <c r="N1933" s="9"/>
      <c r="O1933" s="10"/>
      <c r="P1933" s="20"/>
      <c r="Q1933" s="20"/>
      <c r="R1933" s="20"/>
      <c r="S1933" s="20" t="s">
        <v>5192</v>
      </c>
      <c r="T1933" s="21" t="str">
        <f t="shared" ref="T1933:T1996" si="281">VLOOKUP(S1933,db_barang,2,FALSE)</f>
        <v>oplosan solfen</v>
      </c>
      <c r="U1933" s="17">
        <v>0.26800000000000002</v>
      </c>
      <c r="V1933" s="62">
        <f t="shared" si="280"/>
        <v>9.6479999999999997</v>
      </c>
      <c r="W1933" s="20"/>
      <c r="X1933" s="20"/>
      <c r="Y1933" s="20" t="str">
        <f t="shared" ref="Y1933:Y1996" si="282">VLOOKUP(S1933,db_barang,3,FALSE)</f>
        <v>KG</v>
      </c>
    </row>
    <row r="1934" spans="1:26" hidden="1">
      <c r="A1934" s="4"/>
      <c r="B1934" s="4"/>
      <c r="C1934" s="5"/>
      <c r="D1934" s="6"/>
      <c r="E1934" s="6"/>
      <c r="F1934" s="6"/>
      <c r="G1934" s="6"/>
      <c r="H1934" s="6"/>
      <c r="I1934" s="6"/>
      <c r="J1934" s="6"/>
      <c r="K1934" s="8"/>
      <c r="L1934" s="8"/>
      <c r="M1934" s="6"/>
      <c r="N1934" s="9"/>
      <c r="O1934" s="10"/>
      <c r="P1934" s="20"/>
      <c r="Q1934" s="20"/>
      <c r="R1934" s="20"/>
      <c r="S1934" s="20" t="s">
        <v>1203</v>
      </c>
      <c r="T1934" s="21" t="str">
        <f t="shared" si="281"/>
        <v>DUPA 22 ATP PEKAT 3.2 RKN</v>
      </c>
      <c r="U1934" s="17">
        <v>0.75</v>
      </c>
      <c r="V1934" s="62">
        <f t="shared" si="280"/>
        <v>27</v>
      </c>
      <c r="W1934" s="20"/>
      <c r="X1934" s="20"/>
      <c r="Y1934" s="20" t="str">
        <f t="shared" si="282"/>
        <v>KG</v>
      </c>
    </row>
    <row r="1935" spans="1:26">
      <c r="A1935" s="4">
        <v>212</v>
      </c>
      <c r="B1935" s="20" t="s">
        <v>2251</v>
      </c>
      <c r="C1935" s="5" t="s">
        <v>181</v>
      </c>
      <c r="D1935" s="6">
        <v>22</v>
      </c>
      <c r="E1935" s="6">
        <f>D1935/36</f>
        <v>0.61111111111111116</v>
      </c>
      <c r="F1935" s="6">
        <v>26</v>
      </c>
      <c r="G1935" s="6">
        <v>1</v>
      </c>
      <c r="H1935" s="6">
        <v>32</v>
      </c>
      <c r="I1935" s="6">
        <v>1</v>
      </c>
      <c r="J1935" s="6" t="s">
        <v>510</v>
      </c>
      <c r="K1935" s="15">
        <f>L1935</f>
        <v>36</v>
      </c>
      <c r="L1935" s="15">
        <f>N1935*Z1935</f>
        <v>36</v>
      </c>
      <c r="M1935" s="6" t="s">
        <v>510</v>
      </c>
      <c r="N1935" s="9">
        <f>VLOOKUP(B1935,tb_januari,9,FALSE)</f>
        <v>1</v>
      </c>
      <c r="O1935" s="10" t="s">
        <v>506</v>
      </c>
      <c r="P1935" s="20"/>
      <c r="Q1935" s="20"/>
      <c r="R1935" s="20"/>
      <c r="S1935" s="20" t="s">
        <v>1050</v>
      </c>
      <c r="T1935" s="21" t="str">
        <f t="shared" si="281"/>
        <v>CENDANA 8 X 16</v>
      </c>
      <c r="U1935" s="17">
        <v>1</v>
      </c>
      <c r="V1935" s="62">
        <f>$K$1935*U1935</f>
        <v>36</v>
      </c>
      <c r="W1935" s="20"/>
      <c r="X1935" s="20"/>
      <c r="Y1935" s="20" t="str">
        <f t="shared" si="282"/>
        <v>PCS</v>
      </c>
      <c r="Z1935" s="20">
        <v>36</v>
      </c>
    </row>
    <row r="1936" spans="1:26" hidden="1">
      <c r="A1936" s="4"/>
      <c r="B1936" s="4"/>
      <c r="C1936" s="5"/>
      <c r="D1936" s="6"/>
      <c r="E1936" s="6"/>
      <c r="F1936" s="6"/>
      <c r="G1936" s="6"/>
      <c r="H1936" s="6"/>
      <c r="I1936" s="6"/>
      <c r="J1936" s="6"/>
      <c r="K1936" s="8"/>
      <c r="L1936" s="8"/>
      <c r="M1936" s="6"/>
      <c r="N1936" s="9"/>
      <c r="O1936" s="10"/>
      <c r="P1936" s="20"/>
      <c r="Q1936" s="20"/>
      <c r="R1936" s="20"/>
      <c r="S1936" s="20" t="s">
        <v>611</v>
      </c>
      <c r="T1936" s="21" t="str">
        <f t="shared" si="281"/>
        <v xml:space="preserve">ONGKARA BULAT </v>
      </c>
      <c r="U1936" s="17">
        <v>1</v>
      </c>
      <c r="V1936" s="62">
        <f t="shared" ref="V1936:V1944" si="283">$K$1935*U1936</f>
        <v>36</v>
      </c>
      <c r="W1936" s="20"/>
      <c r="X1936" s="20"/>
      <c r="Y1936" s="20" t="str">
        <f t="shared" si="282"/>
        <v>PCS</v>
      </c>
    </row>
    <row r="1937" spans="1:26" hidden="1">
      <c r="A1937" s="4"/>
      <c r="B1937" s="4"/>
      <c r="C1937" s="5"/>
      <c r="D1937" s="6"/>
      <c r="E1937" s="6"/>
      <c r="F1937" s="6"/>
      <c r="G1937" s="6"/>
      <c r="H1937" s="6"/>
      <c r="I1937" s="6"/>
      <c r="J1937" s="6"/>
      <c r="K1937" s="8"/>
      <c r="L1937" s="8"/>
      <c r="M1937" s="6"/>
      <c r="N1937" s="9"/>
      <c r="O1937" s="10"/>
      <c r="P1937" s="20"/>
      <c r="Q1937" s="20"/>
      <c r="R1937" s="20"/>
      <c r="S1937" s="20" t="s">
        <v>5036</v>
      </c>
      <c r="T1937" s="21" t="str">
        <f t="shared" si="281"/>
        <v>STIKER MANTRA kecil</v>
      </c>
      <c r="U1937" s="17">
        <v>1</v>
      </c>
      <c r="V1937" s="62">
        <f t="shared" si="283"/>
        <v>36</v>
      </c>
      <c r="W1937" s="20"/>
      <c r="X1937" s="20"/>
      <c r="Y1937" s="20" t="str">
        <f t="shared" si="282"/>
        <v>PCS</v>
      </c>
    </row>
    <row r="1938" spans="1:26" hidden="1">
      <c r="A1938" s="4"/>
      <c r="B1938" s="4"/>
      <c r="C1938" s="5"/>
      <c r="D1938" s="6"/>
      <c r="E1938" s="6"/>
      <c r="F1938" s="6"/>
      <c r="G1938" s="6"/>
      <c r="H1938" s="6"/>
      <c r="I1938" s="6"/>
      <c r="J1938" s="6"/>
      <c r="K1938" s="8"/>
      <c r="L1938" s="8"/>
      <c r="M1938" s="6"/>
      <c r="N1938" s="9"/>
      <c r="O1938" s="10"/>
      <c r="P1938" s="20"/>
      <c r="Q1938" s="20"/>
      <c r="R1938" s="20"/>
      <c r="S1938" s="20" t="s">
        <v>988</v>
      </c>
      <c r="T1938" s="21" t="str">
        <f t="shared" si="281"/>
        <v xml:space="preserve">ATP </v>
      </c>
      <c r="U1938" s="17">
        <v>1</v>
      </c>
      <c r="V1938" s="62">
        <f t="shared" si="283"/>
        <v>36</v>
      </c>
      <c r="W1938" s="20"/>
      <c r="X1938" s="20"/>
      <c r="Y1938" s="20" t="str">
        <f t="shared" si="282"/>
        <v>PCS</v>
      </c>
    </row>
    <row r="1939" spans="1:26" hidden="1">
      <c r="A1939" s="4"/>
      <c r="B1939" s="4"/>
      <c r="C1939" s="5"/>
      <c r="D1939" s="6"/>
      <c r="E1939" s="6"/>
      <c r="F1939" s="6"/>
      <c r="G1939" s="6"/>
      <c r="H1939" s="6"/>
      <c r="I1939" s="6"/>
      <c r="J1939" s="6"/>
      <c r="K1939" s="8"/>
      <c r="L1939" s="8"/>
      <c r="M1939" s="6"/>
      <c r="N1939" s="9"/>
      <c r="O1939" s="10"/>
      <c r="P1939" s="20"/>
      <c r="Q1939" s="20"/>
      <c r="R1939" s="20"/>
      <c r="S1939" s="20" t="s">
        <v>1056</v>
      </c>
      <c r="T1939" s="21" t="str">
        <f t="shared" si="281"/>
        <v>CENDANA TULISAN</v>
      </c>
      <c r="U1939" s="17">
        <v>1</v>
      </c>
      <c r="V1939" s="62">
        <f t="shared" si="283"/>
        <v>36</v>
      </c>
      <c r="W1939" s="20"/>
      <c r="X1939" s="20"/>
      <c r="Y1939" s="20" t="str">
        <f t="shared" si="282"/>
        <v>PCS</v>
      </c>
    </row>
    <row r="1940" spans="1:26" hidden="1">
      <c r="A1940" s="4"/>
      <c r="B1940" s="4"/>
      <c r="C1940" s="5"/>
      <c r="D1940" s="6"/>
      <c r="E1940" s="6"/>
      <c r="F1940" s="6"/>
      <c r="G1940" s="6"/>
      <c r="H1940" s="6"/>
      <c r="I1940" s="6"/>
      <c r="J1940" s="6"/>
      <c r="K1940" s="8"/>
      <c r="L1940" s="8"/>
      <c r="M1940" s="6"/>
      <c r="N1940" s="9"/>
      <c r="O1940" s="10"/>
      <c r="P1940" s="20"/>
      <c r="Q1940" s="20"/>
      <c r="R1940" s="20"/>
      <c r="S1940" s="20" t="s">
        <v>613</v>
      </c>
      <c r="T1940" s="21" t="str">
        <f t="shared" si="281"/>
        <v>SABUK ONG KECIL 2,5 X 30</v>
      </c>
      <c r="U1940" s="17">
        <v>1</v>
      </c>
      <c r="V1940" s="62">
        <f t="shared" si="283"/>
        <v>36</v>
      </c>
      <c r="W1940" s="20"/>
      <c r="X1940" s="20"/>
      <c r="Y1940" s="20" t="str">
        <f t="shared" si="282"/>
        <v>PCS</v>
      </c>
    </row>
    <row r="1941" spans="1:26" hidden="1">
      <c r="A1941" s="4"/>
      <c r="B1941" s="4"/>
      <c r="C1941" s="5"/>
      <c r="D1941" s="6"/>
      <c r="E1941" s="6"/>
      <c r="F1941" s="6"/>
      <c r="G1941" s="6"/>
      <c r="H1941" s="6"/>
      <c r="I1941" s="6"/>
      <c r="J1941" s="6"/>
      <c r="K1941" s="8"/>
      <c r="L1941" s="8"/>
      <c r="M1941" s="6"/>
      <c r="N1941" s="9"/>
      <c r="O1941" s="10"/>
      <c r="P1941" s="20"/>
      <c r="Q1941" s="20"/>
      <c r="R1941" s="20"/>
      <c r="S1941" s="20" t="s">
        <v>614</v>
      </c>
      <c r="T1941" s="21" t="str">
        <f t="shared" si="281"/>
        <v>PLASTIK 16 X 35</v>
      </c>
      <c r="U1941" s="17">
        <v>1</v>
      </c>
      <c r="V1941" s="62">
        <f t="shared" si="283"/>
        <v>36</v>
      </c>
      <c r="W1941" s="20"/>
      <c r="X1941" s="20"/>
      <c r="Y1941" s="20" t="str">
        <f t="shared" si="282"/>
        <v>PCS</v>
      </c>
    </row>
    <row r="1942" spans="1:26" hidden="1">
      <c r="A1942" s="4"/>
      <c r="B1942" s="4"/>
      <c r="C1942" s="5"/>
      <c r="D1942" s="6"/>
      <c r="E1942" s="6"/>
      <c r="F1942" s="6"/>
      <c r="G1942" s="6"/>
      <c r="H1942" s="6"/>
      <c r="I1942" s="6"/>
      <c r="J1942" s="6"/>
      <c r="K1942" s="8"/>
      <c r="L1942" s="8"/>
      <c r="M1942" s="6"/>
      <c r="N1942" s="9"/>
      <c r="O1942" s="10"/>
      <c r="P1942" s="20"/>
      <c r="Q1942" s="20"/>
      <c r="R1942" s="20"/>
      <c r="S1942" s="20" t="s">
        <v>4088</v>
      </c>
      <c r="T1942" s="21" t="str">
        <f t="shared" si="281"/>
        <v>OP FULL AROMA SWT CENDANA</v>
      </c>
      <c r="U1942" s="17">
        <v>8.6300000000000002E-2</v>
      </c>
      <c r="V1942" s="62">
        <f t="shared" si="283"/>
        <v>3.1068000000000002</v>
      </c>
      <c r="W1942" s="20"/>
      <c r="X1942" s="20"/>
      <c r="Y1942" s="20" t="str">
        <f t="shared" si="282"/>
        <v>KG</v>
      </c>
    </row>
    <row r="1943" spans="1:26" hidden="1">
      <c r="A1943" s="4"/>
      <c r="B1943" s="4"/>
      <c r="C1943" s="5"/>
      <c r="D1943" s="6"/>
      <c r="E1943" s="6"/>
      <c r="F1943" s="6"/>
      <c r="G1943" s="6"/>
      <c r="H1943" s="6"/>
      <c r="I1943" s="6"/>
      <c r="J1943" s="6"/>
      <c r="K1943" s="8"/>
      <c r="L1943" s="8"/>
      <c r="M1943" s="6"/>
      <c r="N1943" s="9"/>
      <c r="O1943" s="10"/>
      <c r="P1943" s="20"/>
      <c r="Q1943" s="20"/>
      <c r="R1943" s="20"/>
      <c r="S1943" s="20" t="s">
        <v>5192</v>
      </c>
      <c r="T1943" s="21" t="str">
        <f t="shared" si="281"/>
        <v>oplosan solfen</v>
      </c>
      <c r="U1943" s="17">
        <v>0.26800000000000002</v>
      </c>
      <c r="V1943" s="62">
        <f t="shared" si="283"/>
        <v>9.6479999999999997</v>
      </c>
      <c r="W1943" s="20"/>
      <c r="X1943" s="20"/>
      <c r="Y1943" s="20" t="str">
        <f t="shared" si="282"/>
        <v>KG</v>
      </c>
    </row>
    <row r="1944" spans="1:26" hidden="1">
      <c r="A1944" s="4"/>
      <c r="B1944" s="4"/>
      <c r="C1944" s="5"/>
      <c r="D1944" s="6"/>
      <c r="E1944" s="6"/>
      <c r="F1944" s="6"/>
      <c r="G1944" s="6"/>
      <c r="H1944" s="6"/>
      <c r="I1944" s="6"/>
      <c r="J1944" s="6"/>
      <c r="K1944" s="8"/>
      <c r="L1944" s="8"/>
      <c r="M1944" s="6"/>
      <c r="N1944" s="9"/>
      <c r="O1944" s="10"/>
      <c r="P1944" s="20"/>
      <c r="Q1944" s="20"/>
      <c r="R1944" s="20"/>
      <c r="S1944" s="20" t="s">
        <v>1203</v>
      </c>
      <c r="T1944" s="21" t="str">
        <f t="shared" si="281"/>
        <v>DUPA 22 ATP PEKAT 3.2 RKN</v>
      </c>
      <c r="U1944" s="17">
        <v>0.75</v>
      </c>
      <c r="V1944" s="62">
        <f t="shared" si="283"/>
        <v>27</v>
      </c>
      <c r="W1944" s="20"/>
      <c r="X1944" s="20"/>
      <c r="Y1944" s="20" t="str">
        <f t="shared" si="282"/>
        <v>KG</v>
      </c>
    </row>
    <row r="1945" spans="1:26">
      <c r="A1945" s="4">
        <v>213</v>
      </c>
      <c r="B1945" s="20" t="s">
        <v>2266</v>
      </c>
      <c r="C1945" s="5" t="s">
        <v>182</v>
      </c>
      <c r="D1945" s="6">
        <v>47</v>
      </c>
      <c r="E1945" s="6">
        <f>D1945/36</f>
        <v>1.3055555555555556</v>
      </c>
      <c r="F1945" s="6">
        <v>35</v>
      </c>
      <c r="G1945" s="6">
        <v>1</v>
      </c>
      <c r="H1945" s="6">
        <v>19</v>
      </c>
      <c r="I1945" s="6">
        <v>1</v>
      </c>
      <c r="J1945" s="6" t="s">
        <v>510</v>
      </c>
      <c r="K1945" s="15">
        <f>L1945</f>
        <v>36</v>
      </c>
      <c r="L1945" s="15">
        <f>N1945*Z1945</f>
        <v>36</v>
      </c>
      <c r="M1945" s="6" t="s">
        <v>510</v>
      </c>
      <c r="N1945" s="9">
        <f>VLOOKUP(B1945,tb_januari,9,FALSE)</f>
        <v>1</v>
      </c>
      <c r="O1945" s="10" t="s">
        <v>506</v>
      </c>
      <c r="P1945" s="20"/>
      <c r="Q1945" s="20"/>
      <c r="R1945" s="20"/>
      <c r="S1945" s="20" t="s">
        <v>3485</v>
      </c>
      <c r="T1945" s="21" t="str">
        <f t="shared" si="281"/>
        <v>JASMINE 8 X 16</v>
      </c>
      <c r="U1945" s="17">
        <v>1</v>
      </c>
      <c r="V1945" s="62">
        <f>$K$1945*U1945</f>
        <v>36</v>
      </c>
      <c r="W1945" s="20"/>
      <c r="X1945" s="20"/>
      <c r="Y1945" s="20" t="str">
        <f t="shared" si="282"/>
        <v>PCS</v>
      </c>
      <c r="Z1945" s="20">
        <v>36</v>
      </c>
    </row>
    <row r="1946" spans="1:26" hidden="1">
      <c r="A1946" s="4"/>
      <c r="B1946" s="4"/>
      <c r="C1946" s="5"/>
      <c r="D1946" s="6"/>
      <c r="E1946" s="6"/>
      <c r="F1946" s="6"/>
      <c r="G1946" s="6"/>
      <c r="H1946" s="6"/>
      <c r="I1946" s="6"/>
      <c r="J1946" s="6"/>
      <c r="K1946" s="8"/>
      <c r="L1946" s="8"/>
      <c r="M1946" s="6"/>
      <c r="N1946" s="9"/>
      <c r="O1946" s="10"/>
      <c r="P1946" s="20"/>
      <c r="Q1946" s="20"/>
      <c r="R1946" s="20"/>
      <c r="S1946" s="20" t="s">
        <v>611</v>
      </c>
      <c r="T1946" s="21" t="str">
        <f t="shared" si="281"/>
        <v xml:space="preserve">ONGKARA BULAT </v>
      </c>
      <c r="U1946" s="17">
        <v>1</v>
      </c>
      <c r="V1946" s="62">
        <f t="shared" ref="V1946:V1954" si="284">$K$1945*U1946</f>
        <v>36</v>
      </c>
      <c r="W1946" s="20"/>
      <c r="X1946" s="20"/>
      <c r="Y1946" s="20" t="str">
        <f t="shared" si="282"/>
        <v>PCS</v>
      </c>
    </row>
    <row r="1947" spans="1:26" hidden="1">
      <c r="A1947" s="4"/>
      <c r="B1947" s="4"/>
      <c r="C1947" s="5"/>
      <c r="D1947" s="6"/>
      <c r="E1947" s="6"/>
      <c r="F1947" s="6"/>
      <c r="G1947" s="6"/>
      <c r="H1947" s="6"/>
      <c r="I1947" s="6"/>
      <c r="J1947" s="6"/>
      <c r="K1947" s="8"/>
      <c r="L1947" s="8"/>
      <c r="M1947" s="6"/>
      <c r="N1947" s="9"/>
      <c r="O1947" s="10"/>
      <c r="P1947" s="20"/>
      <c r="Q1947" s="20"/>
      <c r="R1947" s="20"/>
      <c r="S1947" s="20" t="s">
        <v>5036</v>
      </c>
      <c r="T1947" s="21" t="str">
        <f t="shared" si="281"/>
        <v>STIKER MANTRA kecil</v>
      </c>
      <c r="U1947" s="17">
        <v>1</v>
      </c>
      <c r="V1947" s="62">
        <f t="shared" si="284"/>
        <v>36</v>
      </c>
      <c r="W1947" s="20"/>
      <c r="X1947" s="20"/>
      <c r="Y1947" s="20" t="str">
        <f t="shared" si="282"/>
        <v>PCS</v>
      </c>
    </row>
    <row r="1948" spans="1:26" hidden="1">
      <c r="A1948" s="4"/>
      <c r="B1948" s="4"/>
      <c r="C1948" s="5"/>
      <c r="D1948" s="6"/>
      <c r="E1948" s="6"/>
      <c r="F1948" s="6"/>
      <c r="G1948" s="6"/>
      <c r="H1948" s="6"/>
      <c r="I1948" s="6"/>
      <c r="J1948" s="6"/>
      <c r="K1948" s="8"/>
      <c r="L1948" s="8"/>
      <c r="M1948" s="6"/>
      <c r="N1948" s="9"/>
      <c r="O1948" s="10"/>
      <c r="P1948" s="20"/>
      <c r="Q1948" s="20"/>
      <c r="R1948" s="20"/>
      <c r="S1948" s="20" t="s">
        <v>988</v>
      </c>
      <c r="T1948" s="21" t="str">
        <f t="shared" si="281"/>
        <v xml:space="preserve">ATP </v>
      </c>
      <c r="U1948" s="17">
        <v>1</v>
      </c>
      <c r="V1948" s="62">
        <f t="shared" si="284"/>
        <v>36</v>
      </c>
      <c r="W1948" s="20"/>
      <c r="X1948" s="20"/>
      <c r="Y1948" s="20" t="str">
        <f t="shared" si="282"/>
        <v>PCS</v>
      </c>
    </row>
    <row r="1949" spans="1:26" hidden="1">
      <c r="A1949" s="4"/>
      <c r="B1949" s="4"/>
      <c r="C1949" s="5"/>
      <c r="D1949" s="6"/>
      <c r="E1949" s="6"/>
      <c r="F1949" s="6"/>
      <c r="G1949" s="6"/>
      <c r="H1949" s="6"/>
      <c r="I1949" s="6"/>
      <c r="J1949" s="6"/>
      <c r="K1949" s="8"/>
      <c r="L1949" s="8"/>
      <c r="M1949" s="6"/>
      <c r="N1949" s="9"/>
      <c r="O1949" s="10"/>
      <c r="P1949" s="20"/>
      <c r="Q1949" s="20"/>
      <c r="R1949" s="20"/>
      <c r="S1949" s="20" t="s">
        <v>3491</v>
      </c>
      <c r="T1949" s="21" t="str">
        <f t="shared" si="281"/>
        <v>JASMINE TULISAN</v>
      </c>
      <c r="U1949" s="17">
        <v>1</v>
      </c>
      <c r="V1949" s="62">
        <f t="shared" si="284"/>
        <v>36</v>
      </c>
      <c r="W1949" s="20"/>
      <c r="X1949" s="20"/>
      <c r="Y1949" s="20" t="str">
        <f t="shared" si="282"/>
        <v>PCS</v>
      </c>
    </row>
    <row r="1950" spans="1:26" hidden="1">
      <c r="A1950" s="4"/>
      <c r="B1950" s="4"/>
      <c r="C1950" s="5"/>
      <c r="D1950" s="6"/>
      <c r="E1950" s="6"/>
      <c r="F1950" s="6"/>
      <c r="G1950" s="6"/>
      <c r="H1950" s="6"/>
      <c r="I1950" s="6"/>
      <c r="J1950" s="6"/>
      <c r="K1950" s="8"/>
      <c r="L1950" s="8"/>
      <c r="M1950" s="6"/>
      <c r="N1950" s="9"/>
      <c r="O1950" s="10"/>
      <c r="P1950" s="20"/>
      <c r="Q1950" s="20"/>
      <c r="R1950" s="20"/>
      <c r="S1950" s="20" t="s">
        <v>613</v>
      </c>
      <c r="T1950" s="21" t="str">
        <f t="shared" si="281"/>
        <v>SABUK ONG KECIL 2,5 X 30</v>
      </c>
      <c r="U1950" s="17">
        <v>1</v>
      </c>
      <c r="V1950" s="62">
        <f t="shared" si="284"/>
        <v>36</v>
      </c>
      <c r="W1950" s="20"/>
      <c r="X1950" s="20"/>
      <c r="Y1950" s="20" t="str">
        <f t="shared" si="282"/>
        <v>PCS</v>
      </c>
    </row>
    <row r="1951" spans="1:26" hidden="1">
      <c r="A1951" s="4"/>
      <c r="B1951" s="4"/>
      <c r="C1951" s="5"/>
      <c r="D1951" s="6"/>
      <c r="E1951" s="6"/>
      <c r="F1951" s="6"/>
      <c r="G1951" s="6"/>
      <c r="H1951" s="6"/>
      <c r="I1951" s="6"/>
      <c r="J1951" s="6"/>
      <c r="K1951" s="8"/>
      <c r="L1951" s="8"/>
      <c r="M1951" s="6"/>
      <c r="N1951" s="9"/>
      <c r="O1951" s="10"/>
      <c r="P1951" s="20"/>
      <c r="Q1951" s="20"/>
      <c r="R1951" s="20"/>
      <c r="S1951" s="20" t="s">
        <v>614</v>
      </c>
      <c r="T1951" s="21" t="str">
        <f t="shared" si="281"/>
        <v>PLASTIK 16 X 35</v>
      </c>
      <c r="U1951" s="17">
        <v>1</v>
      </c>
      <c r="V1951" s="62">
        <f t="shared" si="284"/>
        <v>36</v>
      </c>
      <c r="W1951" s="20"/>
      <c r="X1951" s="20"/>
      <c r="Y1951" s="20" t="str">
        <f t="shared" si="282"/>
        <v>PCS</v>
      </c>
    </row>
    <row r="1952" spans="1:26" hidden="1">
      <c r="A1952" s="4"/>
      <c r="B1952" s="4"/>
      <c r="C1952" s="5"/>
      <c r="D1952" s="6"/>
      <c r="E1952" s="6"/>
      <c r="F1952" s="6"/>
      <c r="G1952" s="6"/>
      <c r="H1952" s="6"/>
      <c r="I1952" s="6"/>
      <c r="J1952" s="6"/>
      <c r="K1952" s="8"/>
      <c r="L1952" s="8"/>
      <c r="M1952" s="6"/>
      <c r="N1952" s="9"/>
      <c r="O1952" s="10"/>
      <c r="P1952" s="20"/>
      <c r="Q1952" s="20"/>
      <c r="R1952" s="20"/>
      <c r="S1952" s="20" t="s">
        <v>4092</v>
      </c>
      <c r="T1952" s="21" t="str">
        <f t="shared" si="281"/>
        <v>OP FULL AROMA SWT JASMINE</v>
      </c>
      <c r="U1952" s="17">
        <v>8.6300000000000002E-2</v>
      </c>
      <c r="V1952" s="62">
        <f t="shared" si="284"/>
        <v>3.1068000000000002</v>
      </c>
      <c r="W1952" s="20"/>
      <c r="X1952" s="20"/>
      <c r="Y1952" s="20" t="str">
        <f t="shared" si="282"/>
        <v>KG</v>
      </c>
    </row>
    <row r="1953" spans="1:26" hidden="1">
      <c r="A1953" s="4"/>
      <c r="B1953" s="4"/>
      <c r="C1953" s="5"/>
      <c r="D1953" s="6"/>
      <c r="E1953" s="6"/>
      <c r="F1953" s="6"/>
      <c r="G1953" s="6"/>
      <c r="H1953" s="6"/>
      <c r="I1953" s="6"/>
      <c r="J1953" s="6"/>
      <c r="K1953" s="8"/>
      <c r="L1953" s="8"/>
      <c r="M1953" s="6"/>
      <c r="N1953" s="9"/>
      <c r="O1953" s="10"/>
      <c r="P1953" s="20"/>
      <c r="Q1953" s="20"/>
      <c r="R1953" s="20"/>
      <c r="S1953" s="20" t="s">
        <v>5192</v>
      </c>
      <c r="T1953" s="21" t="str">
        <f t="shared" si="281"/>
        <v>oplosan solfen</v>
      </c>
      <c r="U1953" s="17">
        <v>0.26800000000000002</v>
      </c>
      <c r="V1953" s="62">
        <f t="shared" si="284"/>
        <v>9.6479999999999997</v>
      </c>
      <c r="W1953" s="20"/>
      <c r="X1953" s="20"/>
      <c r="Y1953" s="20" t="str">
        <f t="shared" si="282"/>
        <v>KG</v>
      </c>
    </row>
    <row r="1954" spans="1:26" hidden="1">
      <c r="A1954" s="4"/>
      <c r="B1954" s="4"/>
      <c r="C1954" s="5"/>
      <c r="D1954" s="6"/>
      <c r="E1954" s="6"/>
      <c r="F1954" s="6"/>
      <c r="G1954" s="6"/>
      <c r="H1954" s="6"/>
      <c r="I1954" s="6"/>
      <c r="J1954" s="6"/>
      <c r="K1954" s="8"/>
      <c r="L1954" s="8"/>
      <c r="M1954" s="6"/>
      <c r="N1954" s="9"/>
      <c r="O1954" s="10"/>
      <c r="P1954" s="20"/>
      <c r="Q1954" s="20"/>
      <c r="R1954" s="20"/>
      <c r="S1954" s="20" t="s">
        <v>1203</v>
      </c>
      <c r="T1954" s="21" t="str">
        <f t="shared" si="281"/>
        <v>DUPA 22 ATP PEKAT 3.2 RKN</v>
      </c>
      <c r="U1954" s="17">
        <v>0.75</v>
      </c>
      <c r="V1954" s="62">
        <f t="shared" si="284"/>
        <v>27</v>
      </c>
      <c r="W1954" s="20"/>
      <c r="X1954" s="20"/>
      <c r="Y1954" s="20" t="str">
        <f t="shared" si="282"/>
        <v>KG</v>
      </c>
    </row>
    <row r="1955" spans="1:26">
      <c r="A1955" s="4">
        <v>214</v>
      </c>
      <c r="B1955" s="20" t="s">
        <v>2273</v>
      </c>
      <c r="C1955" s="5" t="s">
        <v>183</v>
      </c>
      <c r="D1955" s="6">
        <v>16</v>
      </c>
      <c r="E1955" s="6">
        <f>D1955/36</f>
        <v>0.44444444444444442</v>
      </c>
      <c r="F1955" s="6">
        <v>35</v>
      </c>
      <c r="G1955" s="6">
        <v>1</v>
      </c>
      <c r="H1955" s="6">
        <v>9</v>
      </c>
      <c r="I1955" s="6">
        <v>1</v>
      </c>
      <c r="J1955" s="6" t="s">
        <v>510</v>
      </c>
      <c r="K1955" s="15">
        <f>L1955</f>
        <v>36</v>
      </c>
      <c r="L1955" s="15">
        <f>N1955*Z1955</f>
        <v>36</v>
      </c>
      <c r="M1955" s="6" t="s">
        <v>510</v>
      </c>
      <c r="N1955" s="9">
        <f>VLOOKUP(B1955,tb_januari,9,FALSE)</f>
        <v>1</v>
      </c>
      <c r="O1955" s="10" t="s">
        <v>506</v>
      </c>
      <c r="P1955" s="20"/>
      <c r="Q1955" s="20"/>
      <c r="R1955" s="20"/>
      <c r="S1955" s="20" t="s">
        <v>611</v>
      </c>
      <c r="T1955" s="21" t="str">
        <f t="shared" si="281"/>
        <v xml:space="preserve">ONGKARA BULAT </v>
      </c>
      <c r="U1955" s="17">
        <v>1</v>
      </c>
      <c r="V1955" s="62">
        <f>$K$1955*U1955</f>
        <v>36</v>
      </c>
      <c r="W1955" s="20"/>
      <c r="X1955" s="20"/>
      <c r="Y1955" s="20" t="str">
        <f t="shared" si="282"/>
        <v>PCS</v>
      </c>
      <c r="Z1955" s="20">
        <v>36</v>
      </c>
    </row>
    <row r="1956" spans="1:26" hidden="1">
      <c r="A1956" s="4"/>
      <c r="B1956" s="4"/>
      <c r="C1956" s="5"/>
      <c r="D1956" s="6"/>
      <c r="E1956" s="6"/>
      <c r="F1956" s="6"/>
      <c r="G1956" s="6"/>
      <c r="H1956" s="6"/>
      <c r="I1956" s="6"/>
      <c r="J1956" s="6"/>
      <c r="K1956" s="8"/>
      <c r="L1956" s="8"/>
      <c r="M1956" s="6"/>
      <c r="N1956" s="9"/>
      <c r="O1956" s="10"/>
      <c r="P1956" s="20"/>
      <c r="Q1956" s="20"/>
      <c r="R1956" s="20"/>
      <c r="S1956" s="20" t="s">
        <v>5036</v>
      </c>
      <c r="T1956" s="21" t="str">
        <f t="shared" si="281"/>
        <v>STIKER MANTRA kecil</v>
      </c>
      <c r="U1956" s="17">
        <v>1</v>
      </c>
      <c r="V1956" s="62">
        <f t="shared" ref="V1956:V1964" si="285">$K$1955*U1956</f>
        <v>36</v>
      </c>
      <c r="W1956" s="20"/>
      <c r="X1956" s="20"/>
      <c r="Y1956" s="20" t="str">
        <f t="shared" si="282"/>
        <v>PCS</v>
      </c>
    </row>
    <row r="1957" spans="1:26" hidden="1">
      <c r="A1957" s="4"/>
      <c r="B1957" s="4"/>
      <c r="C1957" s="5"/>
      <c r="D1957" s="6"/>
      <c r="E1957" s="6"/>
      <c r="F1957" s="6"/>
      <c r="G1957" s="6"/>
      <c r="H1957" s="6"/>
      <c r="I1957" s="6"/>
      <c r="J1957" s="6"/>
      <c r="K1957" s="8"/>
      <c r="L1957" s="8"/>
      <c r="M1957" s="6"/>
      <c r="N1957" s="9"/>
      <c r="O1957" s="10"/>
      <c r="P1957" s="20"/>
      <c r="Q1957" s="20"/>
      <c r="R1957" s="20"/>
      <c r="S1957" s="20" t="s">
        <v>988</v>
      </c>
      <c r="T1957" s="21" t="str">
        <f t="shared" si="281"/>
        <v xml:space="preserve">ATP </v>
      </c>
      <c r="U1957" s="17">
        <v>1</v>
      </c>
      <c r="V1957" s="62">
        <f t="shared" si="285"/>
        <v>36</v>
      </c>
      <c r="W1957" s="20"/>
      <c r="X1957" s="20"/>
      <c r="Y1957" s="20" t="str">
        <f t="shared" si="282"/>
        <v>PCS</v>
      </c>
    </row>
    <row r="1958" spans="1:26" hidden="1">
      <c r="A1958" s="4"/>
      <c r="B1958" s="4"/>
      <c r="C1958" s="5"/>
      <c r="D1958" s="6"/>
      <c r="E1958" s="6"/>
      <c r="F1958" s="6"/>
      <c r="G1958" s="6"/>
      <c r="H1958" s="6"/>
      <c r="I1958" s="6"/>
      <c r="J1958" s="6"/>
      <c r="K1958" s="8"/>
      <c r="L1958" s="8"/>
      <c r="M1958" s="6"/>
      <c r="N1958" s="9"/>
      <c r="O1958" s="10"/>
      <c r="P1958" s="20"/>
      <c r="Q1958" s="20"/>
      <c r="R1958" s="20"/>
      <c r="S1958" s="20" t="s">
        <v>3507</v>
      </c>
      <c r="T1958" s="21" t="str">
        <f t="shared" si="281"/>
        <v>JEMPIRING TULISAN</v>
      </c>
      <c r="U1958" s="17">
        <v>1</v>
      </c>
      <c r="V1958" s="62">
        <f t="shared" si="285"/>
        <v>36</v>
      </c>
      <c r="W1958" s="20"/>
      <c r="X1958" s="20"/>
      <c r="Y1958" s="20" t="str">
        <f t="shared" si="282"/>
        <v>PCS</v>
      </c>
    </row>
    <row r="1959" spans="1:26" hidden="1">
      <c r="A1959" s="4"/>
      <c r="B1959" s="4"/>
      <c r="C1959" s="5"/>
      <c r="D1959" s="6"/>
      <c r="E1959" s="6"/>
      <c r="F1959" s="6"/>
      <c r="G1959" s="6"/>
      <c r="H1959" s="6"/>
      <c r="I1959" s="6"/>
      <c r="J1959" s="6"/>
      <c r="K1959" s="8"/>
      <c r="L1959" s="8"/>
      <c r="M1959" s="6"/>
      <c r="N1959" s="9"/>
      <c r="O1959" s="10"/>
      <c r="P1959" s="20"/>
      <c r="Q1959" s="20"/>
      <c r="R1959" s="20"/>
      <c r="S1959" s="20" t="s">
        <v>613</v>
      </c>
      <c r="T1959" s="21" t="str">
        <f t="shared" si="281"/>
        <v>SABUK ONG KECIL 2,5 X 30</v>
      </c>
      <c r="U1959" s="17">
        <v>1</v>
      </c>
      <c r="V1959" s="62">
        <f t="shared" si="285"/>
        <v>36</v>
      </c>
      <c r="W1959" s="20"/>
      <c r="X1959" s="20"/>
      <c r="Y1959" s="20" t="str">
        <f t="shared" si="282"/>
        <v>PCS</v>
      </c>
    </row>
    <row r="1960" spans="1:26" hidden="1">
      <c r="A1960" s="4"/>
      <c r="B1960" s="4"/>
      <c r="C1960" s="5"/>
      <c r="D1960" s="6"/>
      <c r="E1960" s="6"/>
      <c r="F1960" s="6"/>
      <c r="G1960" s="6"/>
      <c r="H1960" s="6"/>
      <c r="I1960" s="6"/>
      <c r="J1960" s="6"/>
      <c r="K1960" s="8"/>
      <c r="L1960" s="8"/>
      <c r="M1960" s="6"/>
      <c r="N1960" s="9"/>
      <c r="O1960" s="10"/>
      <c r="P1960" s="20"/>
      <c r="Q1960" s="20"/>
      <c r="R1960" s="20"/>
      <c r="S1960" s="20" t="s">
        <v>614</v>
      </c>
      <c r="T1960" s="21" t="str">
        <f t="shared" si="281"/>
        <v>PLASTIK 16 X 35</v>
      </c>
      <c r="U1960" s="17">
        <v>1</v>
      </c>
      <c r="V1960" s="62">
        <f t="shared" si="285"/>
        <v>36</v>
      </c>
      <c r="W1960" s="20"/>
      <c r="X1960" s="20"/>
      <c r="Y1960" s="20" t="str">
        <f t="shared" si="282"/>
        <v>PCS</v>
      </c>
    </row>
    <row r="1961" spans="1:26" hidden="1">
      <c r="A1961" s="4"/>
      <c r="B1961" s="4"/>
      <c r="C1961" s="5"/>
      <c r="D1961" s="6"/>
      <c r="E1961" s="6"/>
      <c r="F1961" s="6"/>
      <c r="G1961" s="6"/>
      <c r="H1961" s="6"/>
      <c r="I1961" s="6"/>
      <c r="J1961" s="6"/>
      <c r="K1961" s="8"/>
      <c r="L1961" s="8"/>
      <c r="M1961" s="6"/>
      <c r="N1961" s="9"/>
      <c r="O1961" s="10"/>
      <c r="P1961" s="20"/>
      <c r="Q1961" s="20"/>
      <c r="R1961" s="20"/>
      <c r="S1961" s="20" t="s">
        <v>4094</v>
      </c>
      <c r="T1961" s="21" t="str">
        <f t="shared" si="281"/>
        <v>OP FULL AROMA SWT JEMPIRING</v>
      </c>
      <c r="U1961" s="17">
        <v>8.6300000000000002E-2</v>
      </c>
      <c r="V1961" s="62">
        <f t="shared" si="285"/>
        <v>3.1068000000000002</v>
      </c>
      <c r="W1961" s="20"/>
      <c r="X1961" s="20"/>
      <c r="Y1961" s="20" t="str">
        <f t="shared" si="282"/>
        <v>KG</v>
      </c>
    </row>
    <row r="1962" spans="1:26" hidden="1">
      <c r="A1962" s="4"/>
      <c r="B1962" s="4"/>
      <c r="C1962" s="5"/>
      <c r="D1962" s="6"/>
      <c r="E1962" s="6"/>
      <c r="F1962" s="6"/>
      <c r="G1962" s="6"/>
      <c r="H1962" s="6"/>
      <c r="I1962" s="6"/>
      <c r="J1962" s="6"/>
      <c r="K1962" s="8"/>
      <c r="L1962" s="8"/>
      <c r="M1962" s="6"/>
      <c r="N1962" s="9"/>
      <c r="O1962" s="10"/>
      <c r="P1962" s="20"/>
      <c r="Q1962" s="20"/>
      <c r="R1962" s="20"/>
      <c r="S1962" s="20" t="s">
        <v>5192</v>
      </c>
      <c r="T1962" s="21" t="str">
        <f t="shared" si="281"/>
        <v>oplosan solfen</v>
      </c>
      <c r="U1962" s="17">
        <v>0.26800000000000002</v>
      </c>
      <c r="V1962" s="62">
        <f t="shared" si="285"/>
        <v>9.6479999999999997</v>
      </c>
      <c r="W1962" s="20"/>
      <c r="X1962" s="20"/>
      <c r="Y1962" s="20" t="str">
        <f t="shared" si="282"/>
        <v>KG</v>
      </c>
    </row>
    <row r="1963" spans="1:26" hidden="1">
      <c r="A1963" s="4"/>
      <c r="B1963" s="4"/>
      <c r="C1963" s="5"/>
      <c r="D1963" s="6"/>
      <c r="E1963" s="6"/>
      <c r="F1963" s="6"/>
      <c r="G1963" s="6"/>
      <c r="H1963" s="6"/>
      <c r="I1963" s="6"/>
      <c r="J1963" s="6"/>
      <c r="K1963" s="8"/>
      <c r="L1963" s="8"/>
      <c r="M1963" s="6"/>
      <c r="N1963" s="9"/>
      <c r="O1963" s="10"/>
      <c r="P1963" s="20"/>
      <c r="Q1963" s="20"/>
      <c r="R1963" s="20"/>
      <c r="S1963" s="20" t="s">
        <v>1203</v>
      </c>
      <c r="T1963" s="21" t="str">
        <f t="shared" si="281"/>
        <v>DUPA 22 ATP PEKAT 3.2 RKN</v>
      </c>
      <c r="U1963" s="17">
        <v>0.75</v>
      </c>
      <c r="V1963" s="62">
        <f t="shared" si="285"/>
        <v>27</v>
      </c>
      <c r="W1963" s="20"/>
      <c r="X1963" s="20"/>
      <c r="Y1963" s="20" t="str">
        <f t="shared" si="282"/>
        <v>KG</v>
      </c>
    </row>
    <row r="1964" spans="1:26" hidden="1">
      <c r="A1964" s="4"/>
      <c r="B1964" s="4"/>
      <c r="C1964" s="5"/>
      <c r="D1964" s="6"/>
      <c r="E1964" s="6"/>
      <c r="F1964" s="6"/>
      <c r="G1964" s="6"/>
      <c r="H1964" s="6"/>
      <c r="I1964" s="6"/>
      <c r="J1964" s="6"/>
      <c r="K1964" s="8"/>
      <c r="L1964" s="8"/>
      <c r="M1964" s="6"/>
      <c r="N1964" s="9"/>
      <c r="O1964" s="10"/>
      <c r="P1964" s="20"/>
      <c r="Q1964" s="20"/>
      <c r="R1964" s="20"/>
      <c r="S1964" s="20" t="s">
        <v>3501</v>
      </c>
      <c r="T1964" s="21" t="str">
        <f t="shared" si="281"/>
        <v>JEMPIRING 8 X 16</v>
      </c>
      <c r="U1964" s="17">
        <v>1</v>
      </c>
      <c r="V1964" s="62">
        <f t="shared" si="285"/>
        <v>36</v>
      </c>
      <c r="W1964" s="20"/>
      <c r="X1964" s="20"/>
      <c r="Y1964" s="20" t="str">
        <f t="shared" si="282"/>
        <v>PCS</v>
      </c>
    </row>
    <row r="1965" spans="1:26">
      <c r="A1965" s="4">
        <v>215</v>
      </c>
      <c r="B1965" s="20" t="s">
        <v>2280</v>
      </c>
      <c r="C1965" s="5" t="s">
        <v>184</v>
      </c>
      <c r="D1965" s="6">
        <v>14</v>
      </c>
      <c r="E1965" s="6">
        <f>D1965/36</f>
        <v>0.3888888888888889</v>
      </c>
      <c r="F1965" s="6">
        <v>35</v>
      </c>
      <c r="G1965" s="6">
        <v>1</v>
      </c>
      <c r="H1965" s="6">
        <v>19</v>
      </c>
      <c r="I1965" s="6">
        <v>1</v>
      </c>
      <c r="J1965" s="6" t="s">
        <v>510</v>
      </c>
      <c r="K1965" s="15">
        <f>L1965</f>
        <v>36</v>
      </c>
      <c r="L1965" s="15">
        <f>N1965*Z1965</f>
        <v>36</v>
      </c>
      <c r="M1965" s="6" t="s">
        <v>510</v>
      </c>
      <c r="N1965" s="9">
        <f>VLOOKUP(B1965,tb_januari,9,FALSE)</f>
        <v>1</v>
      </c>
      <c r="O1965" s="10" t="s">
        <v>506</v>
      </c>
      <c r="P1965" s="20"/>
      <c r="Q1965" s="20"/>
      <c r="R1965" s="20"/>
      <c r="S1965" s="20" t="s">
        <v>3517</v>
      </c>
      <c r="T1965" s="21" t="str">
        <f t="shared" si="281"/>
        <v>JEPUN 8 X 16</v>
      </c>
      <c r="U1965" s="17">
        <v>1</v>
      </c>
      <c r="V1965" s="62">
        <f>$K$1965*U1965</f>
        <v>36</v>
      </c>
      <c r="W1965" s="20"/>
      <c r="X1965" s="20"/>
      <c r="Y1965" s="20" t="str">
        <f t="shared" si="282"/>
        <v>PCS</v>
      </c>
      <c r="Z1965" s="20">
        <v>36</v>
      </c>
    </row>
    <row r="1966" spans="1:26" hidden="1">
      <c r="A1966" s="4"/>
      <c r="B1966" s="4"/>
      <c r="C1966" s="5"/>
      <c r="D1966" s="6"/>
      <c r="E1966" s="6"/>
      <c r="F1966" s="6"/>
      <c r="G1966" s="6"/>
      <c r="H1966" s="6"/>
      <c r="I1966" s="6"/>
      <c r="J1966" s="6"/>
      <c r="K1966" s="8"/>
      <c r="L1966" s="8"/>
      <c r="M1966" s="6"/>
      <c r="N1966" s="9"/>
      <c r="O1966" s="10"/>
      <c r="P1966" s="20"/>
      <c r="Q1966" s="20"/>
      <c r="R1966" s="20"/>
      <c r="S1966" s="20" t="s">
        <v>611</v>
      </c>
      <c r="T1966" s="21" t="str">
        <f t="shared" si="281"/>
        <v xml:space="preserve">ONGKARA BULAT </v>
      </c>
      <c r="U1966" s="17">
        <v>1</v>
      </c>
      <c r="V1966" s="62">
        <f t="shared" ref="V1966:V1974" si="286">$K$1965*U1966</f>
        <v>36</v>
      </c>
      <c r="W1966" s="20"/>
      <c r="X1966" s="20"/>
      <c r="Y1966" s="20" t="str">
        <f t="shared" si="282"/>
        <v>PCS</v>
      </c>
    </row>
    <row r="1967" spans="1:26" hidden="1">
      <c r="A1967" s="4"/>
      <c r="B1967" s="4"/>
      <c r="C1967" s="5"/>
      <c r="D1967" s="6"/>
      <c r="E1967" s="6"/>
      <c r="F1967" s="6"/>
      <c r="G1967" s="6"/>
      <c r="H1967" s="6"/>
      <c r="I1967" s="6"/>
      <c r="J1967" s="6"/>
      <c r="K1967" s="8"/>
      <c r="L1967" s="8"/>
      <c r="M1967" s="6"/>
      <c r="N1967" s="9"/>
      <c r="O1967" s="10"/>
      <c r="P1967" s="20"/>
      <c r="Q1967" s="20"/>
      <c r="R1967" s="20"/>
      <c r="S1967" s="20" t="s">
        <v>5036</v>
      </c>
      <c r="T1967" s="21" t="str">
        <f t="shared" si="281"/>
        <v>STIKER MANTRA kecil</v>
      </c>
      <c r="U1967" s="17">
        <v>1</v>
      </c>
      <c r="V1967" s="62">
        <f t="shared" si="286"/>
        <v>36</v>
      </c>
      <c r="W1967" s="20"/>
      <c r="X1967" s="20"/>
      <c r="Y1967" s="20" t="str">
        <f t="shared" si="282"/>
        <v>PCS</v>
      </c>
    </row>
    <row r="1968" spans="1:26" hidden="1">
      <c r="A1968" s="4"/>
      <c r="B1968" s="4"/>
      <c r="C1968" s="5"/>
      <c r="D1968" s="6"/>
      <c r="E1968" s="6"/>
      <c r="F1968" s="6"/>
      <c r="G1968" s="6"/>
      <c r="H1968" s="6"/>
      <c r="I1968" s="6"/>
      <c r="J1968" s="6"/>
      <c r="K1968" s="8"/>
      <c r="L1968" s="8"/>
      <c r="M1968" s="6"/>
      <c r="N1968" s="9"/>
      <c r="O1968" s="10"/>
      <c r="P1968" s="20"/>
      <c r="Q1968" s="20"/>
      <c r="R1968" s="20"/>
      <c r="S1968" s="20" t="s">
        <v>988</v>
      </c>
      <c r="T1968" s="21" t="str">
        <f t="shared" si="281"/>
        <v xml:space="preserve">ATP </v>
      </c>
      <c r="U1968" s="17">
        <v>1</v>
      </c>
      <c r="V1968" s="62">
        <f t="shared" si="286"/>
        <v>36</v>
      </c>
      <c r="W1968" s="20"/>
      <c r="X1968" s="20"/>
      <c r="Y1968" s="20" t="str">
        <f t="shared" si="282"/>
        <v>PCS</v>
      </c>
    </row>
    <row r="1969" spans="1:26" hidden="1">
      <c r="A1969" s="4"/>
      <c r="B1969" s="4"/>
      <c r="C1969" s="5"/>
      <c r="D1969" s="6"/>
      <c r="E1969" s="6"/>
      <c r="F1969" s="6"/>
      <c r="G1969" s="6"/>
      <c r="H1969" s="6"/>
      <c r="I1969" s="6"/>
      <c r="J1969" s="6"/>
      <c r="K1969" s="8"/>
      <c r="L1969" s="8"/>
      <c r="M1969" s="6"/>
      <c r="N1969" s="9"/>
      <c r="O1969" s="10"/>
      <c r="P1969" s="20"/>
      <c r="Q1969" s="20"/>
      <c r="R1969" s="20"/>
      <c r="S1969" s="20" t="s">
        <v>3523</v>
      </c>
      <c r="T1969" s="21" t="str">
        <f t="shared" si="281"/>
        <v>JEPUN TULISAN</v>
      </c>
      <c r="U1969" s="17">
        <v>1</v>
      </c>
      <c r="V1969" s="62">
        <f t="shared" si="286"/>
        <v>36</v>
      </c>
      <c r="W1969" s="20"/>
      <c r="X1969" s="20"/>
      <c r="Y1969" s="20" t="str">
        <f t="shared" si="282"/>
        <v>PCS</v>
      </c>
    </row>
    <row r="1970" spans="1:26" hidden="1">
      <c r="A1970" s="4"/>
      <c r="B1970" s="4"/>
      <c r="C1970" s="5"/>
      <c r="D1970" s="6"/>
      <c r="E1970" s="6"/>
      <c r="F1970" s="6"/>
      <c r="G1970" s="6"/>
      <c r="H1970" s="6"/>
      <c r="I1970" s="6"/>
      <c r="J1970" s="6"/>
      <c r="K1970" s="8"/>
      <c r="L1970" s="8"/>
      <c r="M1970" s="6"/>
      <c r="N1970" s="9"/>
      <c r="O1970" s="10"/>
      <c r="P1970" s="20"/>
      <c r="Q1970" s="20"/>
      <c r="R1970" s="20"/>
      <c r="S1970" s="20" t="s">
        <v>613</v>
      </c>
      <c r="T1970" s="21" t="str">
        <f t="shared" si="281"/>
        <v>SABUK ONG KECIL 2,5 X 30</v>
      </c>
      <c r="U1970" s="17">
        <v>1</v>
      </c>
      <c r="V1970" s="62">
        <f t="shared" si="286"/>
        <v>36</v>
      </c>
      <c r="W1970" s="20"/>
      <c r="X1970" s="20"/>
      <c r="Y1970" s="20" t="str">
        <f t="shared" si="282"/>
        <v>PCS</v>
      </c>
    </row>
    <row r="1971" spans="1:26" hidden="1">
      <c r="A1971" s="4"/>
      <c r="B1971" s="4"/>
      <c r="C1971" s="5"/>
      <c r="D1971" s="6"/>
      <c r="E1971" s="6"/>
      <c r="F1971" s="6"/>
      <c r="G1971" s="6"/>
      <c r="H1971" s="6"/>
      <c r="I1971" s="6"/>
      <c r="J1971" s="6"/>
      <c r="K1971" s="8"/>
      <c r="L1971" s="8"/>
      <c r="M1971" s="6"/>
      <c r="N1971" s="9"/>
      <c r="O1971" s="10"/>
      <c r="P1971" s="20"/>
      <c r="Q1971" s="20"/>
      <c r="R1971" s="20"/>
      <c r="S1971" s="20" t="s">
        <v>614</v>
      </c>
      <c r="T1971" s="21" t="str">
        <f t="shared" si="281"/>
        <v>PLASTIK 16 X 35</v>
      </c>
      <c r="U1971" s="17">
        <v>1</v>
      </c>
      <c r="V1971" s="62">
        <f t="shared" si="286"/>
        <v>36</v>
      </c>
      <c r="W1971" s="20"/>
      <c r="X1971" s="20"/>
      <c r="Y1971" s="20" t="str">
        <f t="shared" si="282"/>
        <v>PCS</v>
      </c>
    </row>
    <row r="1972" spans="1:26" hidden="1">
      <c r="A1972" s="4"/>
      <c r="B1972" s="4"/>
      <c r="C1972" s="5"/>
      <c r="D1972" s="6"/>
      <c r="E1972" s="6"/>
      <c r="F1972" s="6"/>
      <c r="G1972" s="6"/>
      <c r="H1972" s="6"/>
      <c r="I1972" s="6"/>
      <c r="J1972" s="6"/>
      <c r="K1972" s="8"/>
      <c r="L1972" s="8"/>
      <c r="M1972" s="6"/>
      <c r="N1972" s="9"/>
      <c r="O1972" s="10"/>
      <c r="P1972" s="20"/>
      <c r="Q1972" s="20"/>
      <c r="R1972" s="20"/>
      <c r="S1972" s="20" t="s">
        <v>4096</v>
      </c>
      <c r="T1972" s="21" t="str">
        <f t="shared" si="281"/>
        <v>OP FULL AROMA SWT JEPUN</v>
      </c>
      <c r="U1972" s="17">
        <v>8.6300000000000002E-2</v>
      </c>
      <c r="V1972" s="62">
        <f t="shared" si="286"/>
        <v>3.1068000000000002</v>
      </c>
      <c r="W1972" s="20"/>
      <c r="X1972" s="20"/>
      <c r="Y1972" s="20" t="str">
        <f t="shared" si="282"/>
        <v>KG</v>
      </c>
    </row>
    <row r="1973" spans="1:26" hidden="1">
      <c r="A1973" s="4"/>
      <c r="B1973" s="4"/>
      <c r="C1973" s="5"/>
      <c r="D1973" s="6"/>
      <c r="E1973" s="6"/>
      <c r="F1973" s="6"/>
      <c r="G1973" s="6"/>
      <c r="H1973" s="6"/>
      <c r="I1973" s="6"/>
      <c r="J1973" s="6"/>
      <c r="K1973" s="8"/>
      <c r="L1973" s="8"/>
      <c r="M1973" s="6"/>
      <c r="N1973" s="9"/>
      <c r="O1973" s="10"/>
      <c r="P1973" s="20"/>
      <c r="Q1973" s="20"/>
      <c r="R1973" s="20"/>
      <c r="S1973" s="20" t="s">
        <v>5192</v>
      </c>
      <c r="T1973" s="21" t="str">
        <f t="shared" si="281"/>
        <v>oplosan solfen</v>
      </c>
      <c r="U1973" s="17">
        <v>0.26800000000000002</v>
      </c>
      <c r="V1973" s="62">
        <f t="shared" si="286"/>
        <v>9.6479999999999997</v>
      </c>
      <c r="W1973" s="20"/>
      <c r="X1973" s="20"/>
      <c r="Y1973" s="20" t="str">
        <f t="shared" si="282"/>
        <v>KG</v>
      </c>
    </row>
    <row r="1974" spans="1:26" hidden="1">
      <c r="A1974" s="4"/>
      <c r="B1974" s="4"/>
      <c r="C1974" s="5"/>
      <c r="D1974" s="6"/>
      <c r="E1974" s="6"/>
      <c r="F1974" s="6"/>
      <c r="G1974" s="6"/>
      <c r="H1974" s="6"/>
      <c r="I1974" s="6"/>
      <c r="J1974" s="6"/>
      <c r="K1974" s="8"/>
      <c r="L1974" s="8"/>
      <c r="M1974" s="6"/>
      <c r="N1974" s="9"/>
      <c r="O1974" s="10"/>
      <c r="P1974" s="20"/>
      <c r="Q1974" s="20"/>
      <c r="R1974" s="20"/>
      <c r="S1974" s="20" t="s">
        <v>1203</v>
      </c>
      <c r="T1974" s="21" t="str">
        <f t="shared" si="281"/>
        <v>DUPA 22 ATP PEKAT 3.2 RKN</v>
      </c>
      <c r="U1974" s="17">
        <v>0.75</v>
      </c>
      <c r="V1974" s="62">
        <f t="shared" si="286"/>
        <v>27</v>
      </c>
      <c r="W1974" s="20"/>
      <c r="X1974" s="20"/>
      <c r="Y1974" s="20" t="str">
        <f t="shared" si="282"/>
        <v>KG</v>
      </c>
    </row>
    <row r="1975" spans="1:26">
      <c r="A1975" s="4">
        <v>216</v>
      </c>
      <c r="B1975" s="20" t="s">
        <v>2287</v>
      </c>
      <c r="C1975" s="5" t="s">
        <v>185</v>
      </c>
      <c r="D1975" s="6">
        <v>26</v>
      </c>
      <c r="E1975" s="6">
        <f>D1975/36</f>
        <v>0.72222222222222221</v>
      </c>
      <c r="F1975" s="6">
        <v>9</v>
      </c>
      <c r="G1975" s="6">
        <v>1</v>
      </c>
      <c r="H1975" s="6">
        <v>16</v>
      </c>
      <c r="I1975" s="6">
        <v>1</v>
      </c>
      <c r="J1975" s="6" t="s">
        <v>510</v>
      </c>
      <c r="K1975" s="15">
        <f>L1975</f>
        <v>36</v>
      </c>
      <c r="L1975" s="15">
        <f>N1975*Z1975</f>
        <v>36</v>
      </c>
      <c r="M1975" s="6" t="s">
        <v>510</v>
      </c>
      <c r="N1975" s="9">
        <f>VLOOKUP(B1975,tb_januari,9,FALSE)</f>
        <v>1</v>
      </c>
      <c r="O1975" s="10" t="s">
        <v>506</v>
      </c>
      <c r="P1975" s="20"/>
      <c r="Q1975" s="20"/>
      <c r="R1975" s="20"/>
      <c r="S1975" s="20" t="s">
        <v>3570</v>
      </c>
      <c r="T1975" s="21" t="str">
        <f t="shared" si="281"/>
        <v>LOTUS 8 X 16</v>
      </c>
      <c r="U1975" s="17">
        <v>1</v>
      </c>
      <c r="V1975" s="62">
        <f>$K$1975*U1975</f>
        <v>36</v>
      </c>
      <c r="W1975" s="20"/>
      <c r="X1975" s="20"/>
      <c r="Y1975" s="20" t="str">
        <f t="shared" si="282"/>
        <v>PCS</v>
      </c>
      <c r="Z1975" s="20">
        <v>36</v>
      </c>
    </row>
    <row r="1976" spans="1:26" hidden="1">
      <c r="A1976" s="4"/>
      <c r="B1976" s="4"/>
      <c r="C1976" s="5"/>
      <c r="D1976" s="6"/>
      <c r="E1976" s="6"/>
      <c r="F1976" s="6"/>
      <c r="G1976" s="6"/>
      <c r="H1976" s="6"/>
      <c r="I1976" s="6"/>
      <c r="J1976" s="6"/>
      <c r="K1976" s="8"/>
      <c r="L1976" s="8"/>
      <c r="M1976" s="6"/>
      <c r="N1976" s="9"/>
      <c r="O1976" s="10"/>
      <c r="P1976" s="20"/>
      <c r="Q1976" s="20"/>
      <c r="R1976" s="20"/>
      <c r="S1976" s="20" t="s">
        <v>611</v>
      </c>
      <c r="T1976" s="21" t="str">
        <f t="shared" si="281"/>
        <v xml:space="preserve">ONGKARA BULAT </v>
      </c>
      <c r="U1976" s="17">
        <v>1</v>
      </c>
      <c r="V1976" s="62">
        <f t="shared" ref="V1976:V1984" si="287">$K$1975*U1976</f>
        <v>36</v>
      </c>
      <c r="W1976" s="20"/>
      <c r="X1976" s="20"/>
      <c r="Y1976" s="20" t="str">
        <f t="shared" si="282"/>
        <v>PCS</v>
      </c>
    </row>
    <row r="1977" spans="1:26" hidden="1">
      <c r="A1977" s="4"/>
      <c r="B1977" s="4"/>
      <c r="C1977" s="5"/>
      <c r="D1977" s="6"/>
      <c r="E1977" s="6"/>
      <c r="F1977" s="6"/>
      <c r="G1977" s="6"/>
      <c r="H1977" s="6"/>
      <c r="I1977" s="6"/>
      <c r="J1977" s="6"/>
      <c r="K1977" s="8"/>
      <c r="L1977" s="8"/>
      <c r="M1977" s="6"/>
      <c r="N1977" s="9"/>
      <c r="O1977" s="10"/>
      <c r="P1977" s="20"/>
      <c r="Q1977" s="20"/>
      <c r="R1977" s="20"/>
      <c r="S1977" s="20" t="s">
        <v>5036</v>
      </c>
      <c r="T1977" s="21" t="str">
        <f t="shared" si="281"/>
        <v>STIKER MANTRA kecil</v>
      </c>
      <c r="U1977" s="17">
        <v>1</v>
      </c>
      <c r="V1977" s="62">
        <f t="shared" si="287"/>
        <v>36</v>
      </c>
      <c r="W1977" s="20"/>
      <c r="X1977" s="20"/>
      <c r="Y1977" s="20" t="str">
        <f t="shared" si="282"/>
        <v>PCS</v>
      </c>
    </row>
    <row r="1978" spans="1:26" hidden="1">
      <c r="A1978" s="4"/>
      <c r="B1978" s="4"/>
      <c r="C1978" s="5"/>
      <c r="D1978" s="6"/>
      <c r="E1978" s="6"/>
      <c r="F1978" s="6"/>
      <c r="G1978" s="6"/>
      <c r="H1978" s="6"/>
      <c r="I1978" s="6"/>
      <c r="J1978" s="6"/>
      <c r="K1978" s="8"/>
      <c r="L1978" s="8"/>
      <c r="M1978" s="6"/>
      <c r="N1978" s="9"/>
      <c r="O1978" s="10"/>
      <c r="P1978" s="20"/>
      <c r="Q1978" s="20"/>
      <c r="R1978" s="20"/>
      <c r="S1978" s="20" t="s">
        <v>988</v>
      </c>
      <c r="T1978" s="21" t="str">
        <f t="shared" si="281"/>
        <v xml:space="preserve">ATP </v>
      </c>
      <c r="U1978" s="17">
        <v>1</v>
      </c>
      <c r="V1978" s="62">
        <f t="shared" si="287"/>
        <v>36</v>
      </c>
      <c r="W1978" s="20"/>
      <c r="X1978" s="20"/>
      <c r="Y1978" s="20" t="str">
        <f t="shared" si="282"/>
        <v>PCS</v>
      </c>
    </row>
    <row r="1979" spans="1:26" hidden="1">
      <c r="A1979" s="4"/>
      <c r="B1979" s="4"/>
      <c r="C1979" s="5"/>
      <c r="D1979" s="6"/>
      <c r="E1979" s="6"/>
      <c r="F1979" s="6"/>
      <c r="G1979" s="6"/>
      <c r="H1979" s="6"/>
      <c r="I1979" s="6"/>
      <c r="J1979" s="6"/>
      <c r="K1979" s="8"/>
      <c r="L1979" s="8"/>
      <c r="M1979" s="6"/>
      <c r="N1979" s="9"/>
      <c r="O1979" s="10"/>
      <c r="P1979" s="20"/>
      <c r="Q1979" s="20"/>
      <c r="R1979" s="20"/>
      <c r="S1979" s="20" t="s">
        <v>3576</v>
      </c>
      <c r="T1979" s="21" t="str">
        <f t="shared" si="281"/>
        <v>LOTUS TULISAN</v>
      </c>
      <c r="U1979" s="17">
        <v>1</v>
      </c>
      <c r="V1979" s="62">
        <f t="shared" si="287"/>
        <v>36</v>
      </c>
      <c r="W1979" s="20"/>
      <c r="X1979" s="20"/>
      <c r="Y1979" s="20" t="str">
        <f t="shared" si="282"/>
        <v>PCS</v>
      </c>
    </row>
    <row r="1980" spans="1:26" hidden="1">
      <c r="A1980" s="4"/>
      <c r="B1980" s="4"/>
      <c r="C1980" s="5"/>
      <c r="D1980" s="6"/>
      <c r="E1980" s="6"/>
      <c r="F1980" s="6"/>
      <c r="G1980" s="6"/>
      <c r="H1980" s="6"/>
      <c r="I1980" s="6"/>
      <c r="J1980" s="6"/>
      <c r="K1980" s="8"/>
      <c r="L1980" s="8"/>
      <c r="M1980" s="6"/>
      <c r="N1980" s="9"/>
      <c r="O1980" s="10"/>
      <c r="P1980" s="20"/>
      <c r="Q1980" s="20"/>
      <c r="R1980" s="20"/>
      <c r="S1980" s="20" t="s">
        <v>613</v>
      </c>
      <c r="T1980" s="21" t="str">
        <f t="shared" si="281"/>
        <v>SABUK ONG KECIL 2,5 X 30</v>
      </c>
      <c r="U1980" s="17">
        <v>1</v>
      </c>
      <c r="V1980" s="62">
        <f t="shared" si="287"/>
        <v>36</v>
      </c>
      <c r="W1980" s="20"/>
      <c r="X1980" s="20"/>
      <c r="Y1980" s="20" t="str">
        <f t="shared" si="282"/>
        <v>PCS</v>
      </c>
    </row>
    <row r="1981" spans="1:26" hidden="1">
      <c r="A1981" s="4"/>
      <c r="B1981" s="4"/>
      <c r="C1981" s="5"/>
      <c r="D1981" s="6"/>
      <c r="E1981" s="6"/>
      <c r="F1981" s="6"/>
      <c r="G1981" s="6"/>
      <c r="H1981" s="6"/>
      <c r="I1981" s="6"/>
      <c r="J1981" s="6"/>
      <c r="K1981" s="8"/>
      <c r="L1981" s="8"/>
      <c r="M1981" s="6"/>
      <c r="N1981" s="9"/>
      <c r="O1981" s="10"/>
      <c r="P1981" s="20"/>
      <c r="Q1981" s="20"/>
      <c r="R1981" s="20"/>
      <c r="S1981" s="20" t="s">
        <v>614</v>
      </c>
      <c r="T1981" s="21" t="str">
        <f t="shared" si="281"/>
        <v>PLASTIK 16 X 35</v>
      </c>
      <c r="U1981" s="17">
        <v>1</v>
      </c>
      <c r="V1981" s="62">
        <f t="shared" si="287"/>
        <v>36</v>
      </c>
      <c r="W1981" s="20"/>
      <c r="X1981" s="20"/>
      <c r="Y1981" s="20" t="str">
        <f t="shared" si="282"/>
        <v>PCS</v>
      </c>
    </row>
    <row r="1982" spans="1:26" hidden="1">
      <c r="A1982" s="4"/>
      <c r="B1982" s="4"/>
      <c r="C1982" s="5"/>
      <c r="D1982" s="6"/>
      <c r="E1982" s="6"/>
      <c r="F1982" s="6"/>
      <c r="G1982" s="6"/>
      <c r="H1982" s="6"/>
      <c r="I1982" s="6"/>
      <c r="J1982" s="6"/>
      <c r="K1982" s="8"/>
      <c r="L1982" s="8"/>
      <c r="M1982" s="6"/>
      <c r="N1982" s="9"/>
      <c r="O1982" s="10"/>
      <c r="P1982" s="20"/>
      <c r="Q1982" s="20"/>
      <c r="R1982" s="20"/>
      <c r="S1982" s="20" t="s">
        <v>5192</v>
      </c>
      <c r="T1982" s="21" t="str">
        <f t="shared" si="281"/>
        <v>oplosan solfen</v>
      </c>
      <c r="U1982" s="17">
        <v>0.26800000000000002</v>
      </c>
      <c r="V1982" s="62">
        <f t="shared" si="287"/>
        <v>9.6479999999999997</v>
      </c>
      <c r="W1982" s="20"/>
      <c r="X1982" s="20"/>
      <c r="Y1982" s="20" t="str">
        <f t="shared" si="282"/>
        <v>KG</v>
      </c>
    </row>
    <row r="1983" spans="1:26" hidden="1">
      <c r="A1983" s="4"/>
      <c r="B1983" s="4"/>
      <c r="C1983" s="5"/>
      <c r="D1983" s="6"/>
      <c r="E1983" s="6"/>
      <c r="F1983" s="6"/>
      <c r="G1983" s="6"/>
      <c r="H1983" s="6"/>
      <c r="I1983" s="6"/>
      <c r="J1983" s="6"/>
      <c r="K1983" s="8"/>
      <c r="L1983" s="8"/>
      <c r="M1983" s="6"/>
      <c r="N1983" s="9"/>
      <c r="O1983" s="10"/>
      <c r="P1983" s="20"/>
      <c r="Q1983" s="20"/>
      <c r="R1983" s="20"/>
      <c r="S1983" s="20" t="s">
        <v>4098</v>
      </c>
      <c r="T1983" s="21" t="str">
        <f t="shared" si="281"/>
        <v>OP FULL AROMA SWT LOTUS</v>
      </c>
      <c r="U1983" s="17">
        <v>8.6300000000000002E-2</v>
      </c>
      <c r="V1983" s="62">
        <f t="shared" si="287"/>
        <v>3.1068000000000002</v>
      </c>
      <c r="W1983" s="20"/>
      <c r="X1983" s="20"/>
      <c r="Y1983" s="20" t="str">
        <f t="shared" si="282"/>
        <v>KG</v>
      </c>
    </row>
    <row r="1984" spans="1:26" hidden="1">
      <c r="A1984" s="4"/>
      <c r="B1984" s="4"/>
      <c r="C1984" s="5"/>
      <c r="D1984" s="6"/>
      <c r="E1984" s="6"/>
      <c r="F1984" s="6"/>
      <c r="G1984" s="6"/>
      <c r="H1984" s="6"/>
      <c r="I1984" s="6"/>
      <c r="J1984" s="6"/>
      <c r="K1984" s="8"/>
      <c r="L1984" s="8"/>
      <c r="M1984" s="6"/>
      <c r="N1984" s="9"/>
      <c r="O1984" s="10"/>
      <c r="P1984" s="20"/>
      <c r="Q1984" s="20"/>
      <c r="R1984" s="20"/>
      <c r="S1984" s="20" t="s">
        <v>1203</v>
      </c>
      <c r="T1984" s="21" t="str">
        <f t="shared" si="281"/>
        <v>DUPA 22 ATP PEKAT 3.2 RKN</v>
      </c>
      <c r="U1984" s="17">
        <v>0.75</v>
      </c>
      <c r="V1984" s="62">
        <f t="shared" si="287"/>
        <v>27</v>
      </c>
      <c r="W1984" s="20"/>
      <c r="X1984" s="20"/>
      <c r="Y1984" s="20" t="str">
        <f t="shared" si="282"/>
        <v>KG</v>
      </c>
    </row>
    <row r="1985" spans="1:26">
      <c r="A1985" s="4">
        <v>217</v>
      </c>
      <c r="B1985" s="20" t="s">
        <v>2294</v>
      </c>
      <c r="C1985" s="5" t="s">
        <v>186</v>
      </c>
      <c r="D1985" s="6">
        <v>27</v>
      </c>
      <c r="E1985" s="6">
        <f>D1985/36</f>
        <v>0.75</v>
      </c>
      <c r="F1985" s="6">
        <v>32</v>
      </c>
      <c r="G1985" s="6">
        <v>1</v>
      </c>
      <c r="H1985" s="6">
        <v>18</v>
      </c>
      <c r="I1985" s="6">
        <v>1</v>
      </c>
      <c r="J1985" s="6" t="s">
        <v>510</v>
      </c>
      <c r="K1985" s="15">
        <f>L1985</f>
        <v>36</v>
      </c>
      <c r="L1985" s="15">
        <f>N1985*Z1985</f>
        <v>36</v>
      </c>
      <c r="M1985" s="6" t="s">
        <v>510</v>
      </c>
      <c r="N1985" s="9">
        <f>VLOOKUP(B1985,tb_januari,9,FALSE)</f>
        <v>1</v>
      </c>
      <c r="O1985" s="10" t="s">
        <v>506</v>
      </c>
      <c r="P1985" s="20"/>
      <c r="Q1985" s="20"/>
      <c r="R1985" s="20"/>
      <c r="S1985" s="20" t="s">
        <v>3636</v>
      </c>
      <c r="T1985" s="21" t="str">
        <f t="shared" si="281"/>
        <v>NAYARA 8 X 16</v>
      </c>
      <c r="U1985" s="17">
        <v>1</v>
      </c>
      <c r="V1985" s="62">
        <f>$K$1985*U1985</f>
        <v>36</v>
      </c>
      <c r="W1985" s="20"/>
      <c r="X1985" s="20"/>
      <c r="Y1985" s="20" t="str">
        <f t="shared" si="282"/>
        <v>PCS</v>
      </c>
      <c r="Z1985" s="20">
        <v>36</v>
      </c>
    </row>
    <row r="1986" spans="1:26" hidden="1">
      <c r="A1986" s="4"/>
      <c r="B1986" s="4"/>
      <c r="C1986" s="5"/>
      <c r="D1986" s="6"/>
      <c r="E1986" s="6"/>
      <c r="F1986" s="6"/>
      <c r="G1986" s="6"/>
      <c r="H1986" s="6"/>
      <c r="I1986" s="6"/>
      <c r="J1986" s="6"/>
      <c r="K1986" s="8"/>
      <c r="L1986" s="8"/>
      <c r="M1986" s="6"/>
      <c r="N1986" s="9"/>
      <c r="O1986" s="10"/>
      <c r="P1986" s="20"/>
      <c r="Q1986" s="20"/>
      <c r="R1986" s="20"/>
      <c r="S1986" s="20" t="s">
        <v>611</v>
      </c>
      <c r="T1986" s="21" t="str">
        <f t="shared" si="281"/>
        <v xml:space="preserve">ONGKARA BULAT </v>
      </c>
      <c r="U1986" s="17">
        <v>1</v>
      </c>
      <c r="V1986" s="62">
        <f t="shared" ref="V1986:V1994" si="288">$K$1985*U1986</f>
        <v>36</v>
      </c>
      <c r="W1986" s="20"/>
      <c r="X1986" s="20"/>
      <c r="Y1986" s="20" t="str">
        <f t="shared" si="282"/>
        <v>PCS</v>
      </c>
    </row>
    <row r="1987" spans="1:26" hidden="1">
      <c r="A1987" s="4"/>
      <c r="B1987" s="4"/>
      <c r="C1987" s="5"/>
      <c r="D1987" s="6"/>
      <c r="E1987" s="6"/>
      <c r="F1987" s="6"/>
      <c r="G1987" s="6"/>
      <c r="H1987" s="6"/>
      <c r="I1987" s="6"/>
      <c r="J1987" s="6"/>
      <c r="K1987" s="8"/>
      <c r="L1987" s="8"/>
      <c r="M1987" s="6"/>
      <c r="N1987" s="9"/>
      <c r="O1987" s="10"/>
      <c r="P1987" s="20"/>
      <c r="Q1987" s="20"/>
      <c r="R1987" s="20"/>
      <c r="S1987" s="20" t="s">
        <v>5036</v>
      </c>
      <c r="T1987" s="21" t="str">
        <f t="shared" si="281"/>
        <v>STIKER MANTRA kecil</v>
      </c>
      <c r="U1987" s="17">
        <v>1</v>
      </c>
      <c r="V1987" s="62">
        <f t="shared" si="288"/>
        <v>36</v>
      </c>
      <c r="W1987" s="20"/>
      <c r="X1987" s="20"/>
      <c r="Y1987" s="20" t="str">
        <f t="shared" si="282"/>
        <v>PCS</v>
      </c>
    </row>
    <row r="1988" spans="1:26" hidden="1">
      <c r="A1988" s="4"/>
      <c r="B1988" s="4"/>
      <c r="C1988" s="5"/>
      <c r="D1988" s="6"/>
      <c r="E1988" s="6"/>
      <c r="F1988" s="6"/>
      <c r="G1988" s="6"/>
      <c r="H1988" s="6"/>
      <c r="I1988" s="6"/>
      <c r="J1988" s="6"/>
      <c r="K1988" s="8"/>
      <c r="L1988" s="8"/>
      <c r="M1988" s="6"/>
      <c r="N1988" s="9"/>
      <c r="O1988" s="10"/>
      <c r="P1988" s="20"/>
      <c r="Q1988" s="20"/>
      <c r="R1988" s="20"/>
      <c r="S1988" s="20" t="s">
        <v>988</v>
      </c>
      <c r="T1988" s="21" t="str">
        <f t="shared" si="281"/>
        <v xml:space="preserve">ATP </v>
      </c>
      <c r="U1988" s="17">
        <v>1</v>
      </c>
      <c r="V1988" s="62">
        <f t="shared" si="288"/>
        <v>36</v>
      </c>
      <c r="W1988" s="20"/>
      <c r="X1988" s="20"/>
      <c r="Y1988" s="20" t="str">
        <f t="shared" si="282"/>
        <v>PCS</v>
      </c>
    </row>
    <row r="1989" spans="1:26" hidden="1">
      <c r="A1989" s="4"/>
      <c r="B1989" s="4"/>
      <c r="C1989" s="5"/>
      <c r="D1989" s="6"/>
      <c r="E1989" s="6"/>
      <c r="F1989" s="6"/>
      <c r="G1989" s="6"/>
      <c r="H1989" s="6"/>
      <c r="I1989" s="6"/>
      <c r="J1989" s="6"/>
      <c r="K1989" s="8"/>
      <c r="L1989" s="8"/>
      <c r="M1989" s="6"/>
      <c r="N1989" s="9"/>
      <c r="O1989" s="10"/>
      <c r="P1989" s="20"/>
      <c r="Q1989" s="20"/>
      <c r="R1989" s="20"/>
      <c r="S1989" s="20" t="s">
        <v>3642</v>
      </c>
      <c r="T1989" s="21" t="str">
        <f t="shared" si="281"/>
        <v>NAYARA TULISAN</v>
      </c>
      <c r="U1989" s="17">
        <v>1</v>
      </c>
      <c r="V1989" s="62">
        <f t="shared" si="288"/>
        <v>36</v>
      </c>
      <c r="W1989" s="20"/>
      <c r="X1989" s="20"/>
      <c r="Y1989" s="20" t="str">
        <f t="shared" si="282"/>
        <v>PCS</v>
      </c>
    </row>
    <row r="1990" spans="1:26" hidden="1">
      <c r="A1990" s="4"/>
      <c r="B1990" s="4"/>
      <c r="C1990" s="5"/>
      <c r="D1990" s="6"/>
      <c r="E1990" s="6"/>
      <c r="F1990" s="6"/>
      <c r="G1990" s="6"/>
      <c r="H1990" s="6"/>
      <c r="I1990" s="6"/>
      <c r="J1990" s="6"/>
      <c r="K1990" s="8"/>
      <c r="L1990" s="8"/>
      <c r="M1990" s="6"/>
      <c r="N1990" s="9"/>
      <c r="O1990" s="10"/>
      <c r="P1990" s="20"/>
      <c r="Q1990" s="20"/>
      <c r="R1990" s="20"/>
      <c r="S1990" s="20" t="s">
        <v>613</v>
      </c>
      <c r="T1990" s="21" t="str">
        <f t="shared" si="281"/>
        <v>SABUK ONG KECIL 2,5 X 30</v>
      </c>
      <c r="U1990" s="17">
        <v>1</v>
      </c>
      <c r="V1990" s="62">
        <f t="shared" si="288"/>
        <v>36</v>
      </c>
      <c r="W1990" s="20"/>
      <c r="X1990" s="20"/>
      <c r="Y1990" s="20" t="str">
        <f t="shared" si="282"/>
        <v>PCS</v>
      </c>
    </row>
    <row r="1991" spans="1:26" hidden="1">
      <c r="A1991" s="4"/>
      <c r="B1991" s="4"/>
      <c r="C1991" s="5"/>
      <c r="D1991" s="6"/>
      <c r="E1991" s="6"/>
      <c r="F1991" s="6"/>
      <c r="G1991" s="6"/>
      <c r="H1991" s="6"/>
      <c r="I1991" s="6"/>
      <c r="J1991" s="6"/>
      <c r="K1991" s="8"/>
      <c r="L1991" s="8"/>
      <c r="M1991" s="6"/>
      <c r="N1991" s="9"/>
      <c r="O1991" s="10"/>
      <c r="P1991" s="20"/>
      <c r="Q1991" s="20"/>
      <c r="R1991" s="20"/>
      <c r="S1991" s="20" t="s">
        <v>614</v>
      </c>
      <c r="T1991" s="21" t="str">
        <f t="shared" si="281"/>
        <v>PLASTIK 16 X 35</v>
      </c>
      <c r="U1991" s="17">
        <v>1</v>
      </c>
      <c r="V1991" s="62">
        <f t="shared" si="288"/>
        <v>36</v>
      </c>
      <c r="W1991" s="20"/>
      <c r="X1991" s="20"/>
      <c r="Y1991" s="20" t="str">
        <f t="shared" si="282"/>
        <v>PCS</v>
      </c>
    </row>
    <row r="1992" spans="1:26" hidden="1">
      <c r="A1992" s="4"/>
      <c r="B1992" s="4"/>
      <c r="C1992" s="5"/>
      <c r="D1992" s="6"/>
      <c r="E1992" s="6"/>
      <c r="F1992" s="6"/>
      <c r="G1992" s="6"/>
      <c r="H1992" s="6"/>
      <c r="I1992" s="6"/>
      <c r="J1992" s="6"/>
      <c r="K1992" s="8"/>
      <c r="L1992" s="8"/>
      <c r="M1992" s="6"/>
      <c r="N1992" s="9"/>
      <c r="O1992" s="10"/>
      <c r="P1992" s="20"/>
      <c r="Q1992" s="20"/>
      <c r="R1992" s="20"/>
      <c r="S1992" s="20" t="s">
        <v>4100</v>
      </c>
      <c r="T1992" s="21" t="str">
        <f t="shared" si="281"/>
        <v>OP FULL AROMA SWT NAYARA</v>
      </c>
      <c r="U1992" s="17">
        <v>8.6300000000000002E-2</v>
      </c>
      <c r="V1992" s="62">
        <f t="shared" si="288"/>
        <v>3.1068000000000002</v>
      </c>
      <c r="W1992" s="20"/>
      <c r="X1992" s="20"/>
      <c r="Y1992" s="20" t="str">
        <f t="shared" si="282"/>
        <v>KG</v>
      </c>
    </row>
    <row r="1993" spans="1:26" hidden="1">
      <c r="A1993" s="4"/>
      <c r="B1993" s="4"/>
      <c r="C1993" s="5"/>
      <c r="D1993" s="6"/>
      <c r="E1993" s="6"/>
      <c r="F1993" s="6"/>
      <c r="G1993" s="6"/>
      <c r="H1993" s="6"/>
      <c r="I1993" s="6"/>
      <c r="J1993" s="6"/>
      <c r="K1993" s="8"/>
      <c r="L1993" s="8"/>
      <c r="M1993" s="6"/>
      <c r="N1993" s="9"/>
      <c r="O1993" s="10"/>
      <c r="P1993" s="20"/>
      <c r="Q1993" s="20"/>
      <c r="R1993" s="20"/>
      <c r="S1993" s="20" t="s">
        <v>5192</v>
      </c>
      <c r="T1993" s="21" t="str">
        <f t="shared" si="281"/>
        <v>oplosan solfen</v>
      </c>
      <c r="U1993" s="17">
        <v>0.26800000000000002</v>
      </c>
      <c r="V1993" s="62">
        <f t="shared" si="288"/>
        <v>9.6479999999999997</v>
      </c>
      <c r="W1993" s="20"/>
      <c r="X1993" s="20"/>
      <c r="Y1993" s="20" t="str">
        <f t="shared" si="282"/>
        <v>KG</v>
      </c>
    </row>
    <row r="1994" spans="1:26" hidden="1">
      <c r="A1994" s="4"/>
      <c r="B1994" s="4"/>
      <c r="C1994" s="5"/>
      <c r="D1994" s="6"/>
      <c r="E1994" s="6"/>
      <c r="F1994" s="6"/>
      <c r="G1994" s="6"/>
      <c r="H1994" s="6"/>
      <c r="I1994" s="6"/>
      <c r="J1994" s="6"/>
      <c r="K1994" s="8"/>
      <c r="L1994" s="8"/>
      <c r="M1994" s="6"/>
      <c r="N1994" s="9"/>
      <c r="O1994" s="10"/>
      <c r="P1994" s="20"/>
      <c r="Q1994" s="20"/>
      <c r="R1994" s="20"/>
      <c r="S1994" s="20" t="s">
        <v>1203</v>
      </c>
      <c r="T1994" s="21" t="str">
        <f t="shared" si="281"/>
        <v>DUPA 22 ATP PEKAT 3.2 RKN</v>
      </c>
      <c r="U1994" s="17">
        <v>0.75</v>
      </c>
      <c r="V1994" s="62">
        <f t="shared" si="288"/>
        <v>27</v>
      </c>
      <c r="W1994" s="20"/>
      <c r="X1994" s="20"/>
      <c r="Y1994" s="20" t="str">
        <f t="shared" si="282"/>
        <v>KG</v>
      </c>
    </row>
    <row r="1995" spans="1:26">
      <c r="A1995" s="4">
        <v>218</v>
      </c>
      <c r="B1995" s="20" t="s">
        <v>2309</v>
      </c>
      <c r="C1995" s="5" t="s">
        <v>187</v>
      </c>
      <c r="D1995" s="6">
        <v>10</v>
      </c>
      <c r="E1995" s="6">
        <f>D1995/36</f>
        <v>0.27777777777777779</v>
      </c>
      <c r="F1995" s="6">
        <v>51</v>
      </c>
      <c r="G1995" s="6">
        <v>1</v>
      </c>
      <c r="H1995" s="6">
        <v>24</v>
      </c>
      <c r="I1995" s="6">
        <v>1</v>
      </c>
      <c r="J1995" s="6" t="s">
        <v>510</v>
      </c>
      <c r="K1995" s="15">
        <f>L1995</f>
        <v>36</v>
      </c>
      <c r="L1995" s="15">
        <f>N1995*Z1995</f>
        <v>36</v>
      </c>
      <c r="M1995" s="6" t="s">
        <v>510</v>
      </c>
      <c r="N1995" s="9">
        <f>VLOOKUP(B1995,tb_januari,9,FALSE)</f>
        <v>1</v>
      </c>
      <c r="O1995" s="10" t="s">
        <v>506</v>
      </c>
      <c r="P1995" s="20"/>
      <c r="Q1995" s="20"/>
      <c r="R1995" s="20"/>
      <c r="S1995" s="20" t="s">
        <v>4817</v>
      </c>
      <c r="T1995" s="21" t="str">
        <f t="shared" si="281"/>
        <v>PUDAK 8 X 16</v>
      </c>
      <c r="U1995" s="17">
        <v>1</v>
      </c>
      <c r="V1995" s="62">
        <f>$K$1995*U1995</f>
        <v>36</v>
      </c>
      <c r="W1995" s="20"/>
      <c r="X1995" s="20"/>
      <c r="Y1995" s="20" t="str">
        <f t="shared" si="282"/>
        <v>PCS</v>
      </c>
      <c r="Z1995" s="20">
        <v>36</v>
      </c>
    </row>
    <row r="1996" spans="1:26" hidden="1">
      <c r="A1996" s="4"/>
      <c r="B1996" s="4"/>
      <c r="C1996" s="5"/>
      <c r="D1996" s="6"/>
      <c r="E1996" s="6"/>
      <c r="F1996" s="6"/>
      <c r="G1996" s="6"/>
      <c r="H1996" s="6"/>
      <c r="I1996" s="6"/>
      <c r="J1996" s="6"/>
      <c r="K1996" s="8"/>
      <c r="L1996" s="8"/>
      <c r="M1996" s="6"/>
      <c r="N1996" s="9"/>
      <c r="O1996" s="10"/>
      <c r="P1996" s="20"/>
      <c r="Q1996" s="20"/>
      <c r="R1996" s="20"/>
      <c r="S1996" s="20" t="s">
        <v>611</v>
      </c>
      <c r="T1996" s="21" t="str">
        <f t="shared" si="281"/>
        <v xml:space="preserve">ONGKARA BULAT </v>
      </c>
      <c r="U1996" s="17">
        <v>1</v>
      </c>
      <c r="V1996" s="62">
        <f t="shared" ref="V1996:V2004" si="289">$K$1995*U1996</f>
        <v>36</v>
      </c>
      <c r="W1996" s="20"/>
      <c r="X1996" s="20"/>
      <c r="Y1996" s="20" t="str">
        <f t="shared" si="282"/>
        <v>PCS</v>
      </c>
    </row>
    <row r="1997" spans="1:26" hidden="1">
      <c r="A1997" s="4"/>
      <c r="B1997" s="4"/>
      <c r="C1997" s="5"/>
      <c r="D1997" s="6"/>
      <c r="E1997" s="6"/>
      <c r="F1997" s="6"/>
      <c r="G1997" s="6"/>
      <c r="H1997" s="6"/>
      <c r="I1997" s="6"/>
      <c r="J1997" s="6"/>
      <c r="K1997" s="8"/>
      <c r="L1997" s="8"/>
      <c r="M1997" s="6"/>
      <c r="N1997" s="9"/>
      <c r="O1997" s="10"/>
      <c r="P1997" s="20"/>
      <c r="Q1997" s="20"/>
      <c r="R1997" s="20"/>
      <c r="S1997" s="20" t="s">
        <v>5036</v>
      </c>
      <c r="T1997" s="21" t="str">
        <f t="shared" ref="T1997:T2060" si="290">VLOOKUP(S1997,db_barang,2,FALSE)</f>
        <v>STIKER MANTRA kecil</v>
      </c>
      <c r="U1997" s="17">
        <v>1</v>
      </c>
      <c r="V1997" s="62">
        <f t="shared" si="289"/>
        <v>36</v>
      </c>
      <c r="W1997" s="20"/>
      <c r="X1997" s="20"/>
      <c r="Y1997" s="20" t="str">
        <f t="shared" ref="Y1997:Y2060" si="291">VLOOKUP(S1997,db_barang,3,FALSE)</f>
        <v>PCS</v>
      </c>
    </row>
    <row r="1998" spans="1:26" hidden="1">
      <c r="A1998" s="4"/>
      <c r="B1998" s="4"/>
      <c r="C1998" s="5"/>
      <c r="D1998" s="6"/>
      <c r="E1998" s="6"/>
      <c r="F1998" s="6"/>
      <c r="G1998" s="6"/>
      <c r="H1998" s="6"/>
      <c r="I1998" s="6"/>
      <c r="J1998" s="6"/>
      <c r="K1998" s="8"/>
      <c r="L1998" s="8"/>
      <c r="M1998" s="6"/>
      <c r="N1998" s="9"/>
      <c r="O1998" s="10"/>
      <c r="P1998" s="20"/>
      <c r="Q1998" s="20"/>
      <c r="R1998" s="20"/>
      <c r="S1998" s="20" t="s">
        <v>988</v>
      </c>
      <c r="T1998" s="21" t="str">
        <f t="shared" si="290"/>
        <v xml:space="preserve">ATP </v>
      </c>
      <c r="U1998" s="17">
        <v>1</v>
      </c>
      <c r="V1998" s="62">
        <f t="shared" si="289"/>
        <v>36</v>
      </c>
      <c r="W1998" s="20"/>
      <c r="X1998" s="20"/>
      <c r="Y1998" s="20" t="str">
        <f t="shared" si="291"/>
        <v>PCS</v>
      </c>
    </row>
    <row r="1999" spans="1:26" hidden="1">
      <c r="A1999" s="4"/>
      <c r="B1999" s="4"/>
      <c r="C1999" s="5"/>
      <c r="D1999" s="6"/>
      <c r="E1999" s="6"/>
      <c r="F1999" s="6"/>
      <c r="G1999" s="6"/>
      <c r="H1999" s="6"/>
      <c r="I1999" s="6"/>
      <c r="J1999" s="6"/>
      <c r="K1999" s="8"/>
      <c r="L1999" s="8"/>
      <c r="M1999" s="6"/>
      <c r="N1999" s="9"/>
      <c r="O1999" s="10"/>
      <c r="P1999" s="20"/>
      <c r="Q1999" s="20"/>
      <c r="R1999" s="20"/>
      <c r="S1999" s="20" t="s">
        <v>4823</v>
      </c>
      <c r="T1999" s="21" t="str">
        <f t="shared" si="290"/>
        <v>PUDAK TULISAN</v>
      </c>
      <c r="U1999" s="17">
        <v>1</v>
      </c>
      <c r="V1999" s="62">
        <f t="shared" si="289"/>
        <v>36</v>
      </c>
      <c r="W1999" s="20"/>
      <c r="X1999" s="20"/>
      <c r="Y1999" s="20" t="str">
        <f t="shared" si="291"/>
        <v>PCS</v>
      </c>
    </row>
    <row r="2000" spans="1:26" hidden="1">
      <c r="A2000" s="4"/>
      <c r="B2000" s="4"/>
      <c r="C2000" s="5"/>
      <c r="D2000" s="6"/>
      <c r="E2000" s="6"/>
      <c r="F2000" s="6"/>
      <c r="G2000" s="6"/>
      <c r="H2000" s="6"/>
      <c r="I2000" s="6"/>
      <c r="J2000" s="6"/>
      <c r="K2000" s="8"/>
      <c r="L2000" s="8"/>
      <c r="M2000" s="6"/>
      <c r="N2000" s="9"/>
      <c r="O2000" s="10"/>
      <c r="P2000" s="20"/>
      <c r="Q2000" s="20"/>
      <c r="R2000" s="20"/>
      <c r="S2000" s="20" t="s">
        <v>613</v>
      </c>
      <c r="T2000" s="21" t="str">
        <f t="shared" si="290"/>
        <v>SABUK ONG KECIL 2,5 X 30</v>
      </c>
      <c r="U2000" s="17">
        <v>1</v>
      </c>
      <c r="V2000" s="62">
        <f t="shared" si="289"/>
        <v>36</v>
      </c>
      <c r="W2000" s="20"/>
      <c r="X2000" s="20"/>
      <c r="Y2000" s="20" t="str">
        <f t="shared" si="291"/>
        <v>PCS</v>
      </c>
    </row>
    <row r="2001" spans="1:26" hidden="1">
      <c r="A2001" s="4"/>
      <c r="B2001" s="4"/>
      <c r="C2001" s="5"/>
      <c r="D2001" s="6"/>
      <c r="E2001" s="6"/>
      <c r="F2001" s="6"/>
      <c r="G2001" s="6"/>
      <c r="H2001" s="6"/>
      <c r="I2001" s="6"/>
      <c r="J2001" s="6"/>
      <c r="K2001" s="8"/>
      <c r="L2001" s="8"/>
      <c r="M2001" s="6"/>
      <c r="N2001" s="9"/>
      <c r="O2001" s="10"/>
      <c r="P2001" s="20"/>
      <c r="Q2001" s="20"/>
      <c r="R2001" s="20"/>
      <c r="S2001" s="20" t="s">
        <v>614</v>
      </c>
      <c r="T2001" s="21" t="str">
        <f t="shared" si="290"/>
        <v>PLASTIK 16 X 35</v>
      </c>
      <c r="U2001" s="17">
        <v>1</v>
      </c>
      <c r="V2001" s="62">
        <f t="shared" si="289"/>
        <v>36</v>
      </c>
      <c r="W2001" s="20"/>
      <c r="X2001" s="20"/>
      <c r="Y2001" s="20" t="str">
        <f t="shared" si="291"/>
        <v>PCS</v>
      </c>
    </row>
    <row r="2002" spans="1:26" hidden="1">
      <c r="A2002" s="4"/>
      <c r="B2002" s="4"/>
      <c r="C2002" s="5"/>
      <c r="D2002" s="6"/>
      <c r="E2002" s="6"/>
      <c r="F2002" s="6"/>
      <c r="G2002" s="6"/>
      <c r="H2002" s="6"/>
      <c r="I2002" s="6"/>
      <c r="J2002" s="6"/>
      <c r="K2002" s="8"/>
      <c r="L2002" s="8"/>
      <c r="M2002" s="6"/>
      <c r="N2002" s="9"/>
      <c r="O2002" s="10"/>
      <c r="P2002" s="20"/>
      <c r="Q2002" s="20"/>
      <c r="R2002" s="20"/>
      <c r="S2002" s="20" t="s">
        <v>4104</v>
      </c>
      <c r="T2002" s="21" t="str">
        <f t="shared" si="290"/>
        <v>OP FULL AROMA SWT PUDAK</v>
      </c>
      <c r="U2002" s="17">
        <v>8.6300000000000002E-2</v>
      </c>
      <c r="V2002" s="62">
        <f t="shared" si="289"/>
        <v>3.1068000000000002</v>
      </c>
      <c r="W2002" s="20"/>
      <c r="X2002" s="20"/>
      <c r="Y2002" s="20" t="str">
        <f t="shared" si="291"/>
        <v>KG</v>
      </c>
    </row>
    <row r="2003" spans="1:26" hidden="1">
      <c r="A2003" s="4"/>
      <c r="B2003" s="4"/>
      <c r="C2003" s="5"/>
      <c r="D2003" s="6"/>
      <c r="E2003" s="6"/>
      <c r="F2003" s="6"/>
      <c r="G2003" s="6"/>
      <c r="H2003" s="6"/>
      <c r="I2003" s="6"/>
      <c r="J2003" s="6"/>
      <c r="K2003" s="8"/>
      <c r="L2003" s="8"/>
      <c r="M2003" s="6"/>
      <c r="N2003" s="9"/>
      <c r="O2003" s="10"/>
      <c r="P2003" s="20"/>
      <c r="Q2003" s="20"/>
      <c r="R2003" s="20"/>
      <c r="S2003" s="20" t="s">
        <v>5192</v>
      </c>
      <c r="T2003" s="21" t="str">
        <f t="shared" si="290"/>
        <v>oplosan solfen</v>
      </c>
      <c r="U2003" s="17">
        <v>0.26800000000000002</v>
      </c>
      <c r="V2003" s="62">
        <f t="shared" si="289"/>
        <v>9.6479999999999997</v>
      </c>
      <c r="W2003" s="20"/>
      <c r="X2003" s="20"/>
      <c r="Y2003" s="20" t="str">
        <f t="shared" si="291"/>
        <v>KG</v>
      </c>
    </row>
    <row r="2004" spans="1:26" hidden="1">
      <c r="A2004" s="4"/>
      <c r="B2004" s="4"/>
      <c r="C2004" s="5"/>
      <c r="D2004" s="6"/>
      <c r="E2004" s="6"/>
      <c r="F2004" s="6"/>
      <c r="G2004" s="6"/>
      <c r="H2004" s="6"/>
      <c r="I2004" s="6"/>
      <c r="J2004" s="6"/>
      <c r="K2004" s="8"/>
      <c r="L2004" s="8"/>
      <c r="M2004" s="6"/>
      <c r="N2004" s="9"/>
      <c r="O2004" s="10"/>
      <c r="P2004" s="20"/>
      <c r="Q2004" s="20"/>
      <c r="R2004" s="20"/>
      <c r="S2004" s="20" t="s">
        <v>1203</v>
      </c>
      <c r="T2004" s="21" t="str">
        <f t="shared" si="290"/>
        <v>DUPA 22 ATP PEKAT 3.2 RKN</v>
      </c>
      <c r="U2004" s="17">
        <v>0.75</v>
      </c>
      <c r="V2004" s="62">
        <f t="shared" si="289"/>
        <v>27</v>
      </c>
      <c r="W2004" s="20"/>
      <c r="X2004" s="20"/>
      <c r="Y2004" s="20" t="str">
        <f t="shared" si="291"/>
        <v>KG</v>
      </c>
    </row>
    <row r="2005" spans="1:26">
      <c r="A2005" s="4">
        <v>219</v>
      </c>
      <c r="B2005" s="20" t="s">
        <v>2316</v>
      </c>
      <c r="C2005" s="5" t="s">
        <v>188</v>
      </c>
      <c r="D2005" s="6">
        <v>11</v>
      </c>
      <c r="E2005" s="6">
        <f>D2005/36</f>
        <v>0.30555555555555558</v>
      </c>
      <c r="F2005" s="6">
        <v>16</v>
      </c>
      <c r="G2005" s="6">
        <v>1</v>
      </c>
      <c r="H2005" s="6">
        <v>18</v>
      </c>
      <c r="I2005" s="6">
        <v>1</v>
      </c>
      <c r="J2005" s="6" t="s">
        <v>510</v>
      </c>
      <c r="K2005" s="15">
        <f>L2005</f>
        <v>36</v>
      </c>
      <c r="L2005" s="15">
        <f>N2005*Z2005</f>
        <v>36</v>
      </c>
      <c r="M2005" s="6" t="s">
        <v>510</v>
      </c>
      <c r="N2005" s="9">
        <f>VLOOKUP(B2005,tb_januari,9,FALSE)</f>
        <v>1</v>
      </c>
      <c r="O2005" s="10" t="s">
        <v>506</v>
      </c>
      <c r="P2005" s="20"/>
      <c r="Q2005" s="20"/>
      <c r="R2005" s="20"/>
      <c r="S2005" s="20" t="s">
        <v>4871</v>
      </c>
      <c r="T2005" s="21" t="str">
        <f t="shared" si="290"/>
        <v>SANJIWANI 8 X 16</v>
      </c>
      <c r="U2005" s="17">
        <v>1</v>
      </c>
      <c r="V2005" s="62">
        <f>$K$2005*U2005</f>
        <v>36</v>
      </c>
      <c r="W2005" s="20"/>
      <c r="X2005" s="20"/>
      <c r="Y2005" s="20" t="str">
        <f t="shared" si="291"/>
        <v>PCS</v>
      </c>
      <c r="Z2005" s="20">
        <v>36</v>
      </c>
    </row>
    <row r="2006" spans="1:26" hidden="1">
      <c r="A2006" s="4"/>
      <c r="B2006" s="4"/>
      <c r="C2006" s="5"/>
      <c r="D2006" s="6"/>
      <c r="E2006" s="6"/>
      <c r="F2006" s="6"/>
      <c r="G2006" s="6"/>
      <c r="H2006" s="6"/>
      <c r="I2006" s="6"/>
      <c r="J2006" s="6"/>
      <c r="K2006" s="8"/>
      <c r="L2006" s="8"/>
      <c r="M2006" s="6"/>
      <c r="N2006" s="9"/>
      <c r="O2006" s="10"/>
      <c r="P2006" s="20"/>
      <c r="Q2006" s="20"/>
      <c r="R2006" s="20"/>
      <c r="S2006" s="20" t="s">
        <v>611</v>
      </c>
      <c r="T2006" s="21" t="str">
        <f t="shared" si="290"/>
        <v xml:space="preserve">ONGKARA BULAT </v>
      </c>
      <c r="U2006" s="17">
        <v>1</v>
      </c>
      <c r="V2006" s="62">
        <f t="shared" ref="V2006:V2014" si="292">$K$2005*U2006</f>
        <v>36</v>
      </c>
      <c r="W2006" s="20"/>
      <c r="X2006" s="20"/>
      <c r="Y2006" s="20" t="str">
        <f t="shared" si="291"/>
        <v>PCS</v>
      </c>
    </row>
    <row r="2007" spans="1:26" hidden="1">
      <c r="A2007" s="4"/>
      <c r="B2007" s="4"/>
      <c r="C2007" s="5"/>
      <c r="D2007" s="6"/>
      <c r="E2007" s="6"/>
      <c r="F2007" s="6"/>
      <c r="G2007" s="6"/>
      <c r="H2007" s="6"/>
      <c r="I2007" s="6"/>
      <c r="J2007" s="6"/>
      <c r="K2007" s="8"/>
      <c r="L2007" s="8"/>
      <c r="M2007" s="6"/>
      <c r="N2007" s="9"/>
      <c r="O2007" s="10"/>
      <c r="P2007" s="20"/>
      <c r="Q2007" s="20"/>
      <c r="R2007" s="20"/>
      <c r="S2007" s="20" t="s">
        <v>5036</v>
      </c>
      <c r="T2007" s="21" t="str">
        <f t="shared" si="290"/>
        <v>STIKER MANTRA kecil</v>
      </c>
      <c r="U2007" s="17">
        <v>1</v>
      </c>
      <c r="V2007" s="62">
        <f t="shared" si="292"/>
        <v>36</v>
      </c>
      <c r="W2007" s="20"/>
      <c r="X2007" s="20"/>
      <c r="Y2007" s="20" t="str">
        <f t="shared" si="291"/>
        <v>PCS</v>
      </c>
    </row>
    <row r="2008" spans="1:26" hidden="1">
      <c r="A2008" s="4"/>
      <c r="B2008" s="4"/>
      <c r="C2008" s="5"/>
      <c r="D2008" s="6"/>
      <c r="E2008" s="6"/>
      <c r="F2008" s="6"/>
      <c r="G2008" s="6"/>
      <c r="H2008" s="6"/>
      <c r="I2008" s="6"/>
      <c r="J2008" s="6"/>
      <c r="K2008" s="8"/>
      <c r="L2008" s="8"/>
      <c r="M2008" s="6"/>
      <c r="N2008" s="9"/>
      <c r="O2008" s="10"/>
      <c r="P2008" s="20"/>
      <c r="Q2008" s="20"/>
      <c r="R2008" s="20"/>
      <c r="S2008" s="20" t="s">
        <v>988</v>
      </c>
      <c r="T2008" s="21" t="str">
        <f t="shared" si="290"/>
        <v xml:space="preserve">ATP </v>
      </c>
      <c r="U2008" s="17">
        <v>1</v>
      </c>
      <c r="V2008" s="62">
        <f t="shared" si="292"/>
        <v>36</v>
      </c>
      <c r="W2008" s="20"/>
      <c r="X2008" s="20"/>
      <c r="Y2008" s="20" t="str">
        <f t="shared" si="291"/>
        <v>PCS</v>
      </c>
    </row>
    <row r="2009" spans="1:26" hidden="1">
      <c r="A2009" s="4"/>
      <c r="B2009" s="4"/>
      <c r="C2009" s="5"/>
      <c r="D2009" s="6"/>
      <c r="E2009" s="6"/>
      <c r="F2009" s="6"/>
      <c r="G2009" s="6"/>
      <c r="H2009" s="6"/>
      <c r="I2009" s="6"/>
      <c r="J2009" s="6"/>
      <c r="K2009" s="8"/>
      <c r="L2009" s="8"/>
      <c r="M2009" s="6"/>
      <c r="N2009" s="9"/>
      <c r="O2009" s="10"/>
      <c r="P2009" s="20"/>
      <c r="Q2009" s="20"/>
      <c r="R2009" s="20"/>
      <c r="S2009" s="20" t="s">
        <v>4877</v>
      </c>
      <c r="T2009" s="21" t="str">
        <f t="shared" si="290"/>
        <v>SANJIWANI TULISAN</v>
      </c>
      <c r="U2009" s="17">
        <v>1</v>
      </c>
      <c r="V2009" s="62">
        <f t="shared" si="292"/>
        <v>36</v>
      </c>
      <c r="W2009" s="20"/>
      <c r="X2009" s="20"/>
      <c r="Y2009" s="20" t="str">
        <f t="shared" si="291"/>
        <v>PCS</v>
      </c>
    </row>
    <row r="2010" spans="1:26" hidden="1">
      <c r="A2010" s="4"/>
      <c r="B2010" s="4"/>
      <c r="C2010" s="5"/>
      <c r="D2010" s="6"/>
      <c r="E2010" s="6"/>
      <c r="F2010" s="6"/>
      <c r="G2010" s="6"/>
      <c r="H2010" s="6"/>
      <c r="I2010" s="6"/>
      <c r="J2010" s="6"/>
      <c r="K2010" s="8"/>
      <c r="L2010" s="8"/>
      <c r="M2010" s="6"/>
      <c r="N2010" s="9"/>
      <c r="O2010" s="10"/>
      <c r="P2010" s="20"/>
      <c r="Q2010" s="20"/>
      <c r="R2010" s="20"/>
      <c r="S2010" s="20" t="s">
        <v>613</v>
      </c>
      <c r="T2010" s="21" t="str">
        <f t="shared" si="290"/>
        <v>SABUK ONG KECIL 2,5 X 30</v>
      </c>
      <c r="U2010" s="17">
        <v>1</v>
      </c>
      <c r="V2010" s="62">
        <f t="shared" si="292"/>
        <v>36</v>
      </c>
      <c r="W2010" s="20"/>
      <c r="X2010" s="20"/>
      <c r="Y2010" s="20" t="str">
        <f t="shared" si="291"/>
        <v>PCS</v>
      </c>
    </row>
    <row r="2011" spans="1:26" hidden="1">
      <c r="A2011" s="4"/>
      <c r="B2011" s="4"/>
      <c r="C2011" s="5"/>
      <c r="D2011" s="6"/>
      <c r="E2011" s="6"/>
      <c r="F2011" s="6"/>
      <c r="G2011" s="6"/>
      <c r="H2011" s="6"/>
      <c r="I2011" s="6"/>
      <c r="J2011" s="6"/>
      <c r="K2011" s="8"/>
      <c r="L2011" s="8"/>
      <c r="M2011" s="6"/>
      <c r="N2011" s="9"/>
      <c r="O2011" s="10"/>
      <c r="P2011" s="20"/>
      <c r="Q2011" s="20"/>
      <c r="R2011" s="20"/>
      <c r="S2011" s="20" t="s">
        <v>614</v>
      </c>
      <c r="T2011" s="21" t="str">
        <f t="shared" si="290"/>
        <v>PLASTIK 16 X 35</v>
      </c>
      <c r="U2011" s="17">
        <v>1</v>
      </c>
      <c r="V2011" s="62">
        <f t="shared" si="292"/>
        <v>36</v>
      </c>
      <c r="W2011" s="20"/>
      <c r="X2011" s="20"/>
      <c r="Y2011" s="20" t="str">
        <f t="shared" si="291"/>
        <v>PCS</v>
      </c>
    </row>
    <row r="2012" spans="1:26" hidden="1">
      <c r="A2012" s="4"/>
      <c r="B2012" s="4"/>
      <c r="C2012" s="5"/>
      <c r="D2012" s="6"/>
      <c r="E2012" s="6"/>
      <c r="F2012" s="6"/>
      <c r="G2012" s="6"/>
      <c r="H2012" s="6"/>
      <c r="I2012" s="6"/>
      <c r="J2012" s="6"/>
      <c r="K2012" s="8"/>
      <c r="L2012" s="8"/>
      <c r="M2012" s="6"/>
      <c r="N2012" s="9"/>
      <c r="O2012" s="10"/>
      <c r="P2012" s="20"/>
      <c r="Q2012" s="20"/>
      <c r="R2012" s="20"/>
      <c r="S2012" s="20" t="s">
        <v>4106</v>
      </c>
      <c r="T2012" s="21" t="str">
        <f t="shared" si="290"/>
        <v>OP FULL AROMA SWT SANJIWANI</v>
      </c>
      <c r="U2012" s="17">
        <v>8.6300000000000002E-2</v>
      </c>
      <c r="V2012" s="62">
        <f t="shared" si="292"/>
        <v>3.1068000000000002</v>
      </c>
      <c r="W2012" s="20"/>
      <c r="X2012" s="20"/>
      <c r="Y2012" s="20" t="str">
        <f t="shared" si="291"/>
        <v>KG</v>
      </c>
    </row>
    <row r="2013" spans="1:26" hidden="1">
      <c r="A2013" s="4"/>
      <c r="B2013" s="4"/>
      <c r="C2013" s="5"/>
      <c r="D2013" s="6"/>
      <c r="E2013" s="6"/>
      <c r="F2013" s="6"/>
      <c r="G2013" s="6"/>
      <c r="H2013" s="6"/>
      <c r="I2013" s="6"/>
      <c r="J2013" s="6"/>
      <c r="K2013" s="8"/>
      <c r="L2013" s="8"/>
      <c r="M2013" s="6"/>
      <c r="N2013" s="9"/>
      <c r="O2013" s="10"/>
      <c r="P2013" s="20"/>
      <c r="Q2013" s="20"/>
      <c r="R2013" s="20"/>
      <c r="S2013" s="20" t="s">
        <v>5192</v>
      </c>
      <c r="T2013" s="21" t="str">
        <f t="shared" si="290"/>
        <v>oplosan solfen</v>
      </c>
      <c r="U2013" s="17">
        <v>0.26800000000000002</v>
      </c>
      <c r="V2013" s="62">
        <f t="shared" si="292"/>
        <v>9.6479999999999997</v>
      </c>
      <c r="W2013" s="20"/>
      <c r="X2013" s="20"/>
      <c r="Y2013" s="20" t="str">
        <f t="shared" si="291"/>
        <v>KG</v>
      </c>
    </row>
    <row r="2014" spans="1:26" hidden="1">
      <c r="A2014" s="4"/>
      <c r="B2014" s="4"/>
      <c r="C2014" s="5"/>
      <c r="D2014" s="6"/>
      <c r="E2014" s="6"/>
      <c r="F2014" s="6"/>
      <c r="G2014" s="6"/>
      <c r="H2014" s="6"/>
      <c r="I2014" s="6"/>
      <c r="J2014" s="6"/>
      <c r="K2014" s="8"/>
      <c r="L2014" s="8"/>
      <c r="M2014" s="6"/>
      <c r="N2014" s="9"/>
      <c r="O2014" s="10"/>
      <c r="P2014" s="20"/>
      <c r="Q2014" s="20"/>
      <c r="R2014" s="20"/>
      <c r="S2014" s="20" t="s">
        <v>1203</v>
      </c>
      <c r="T2014" s="21" t="str">
        <f t="shared" si="290"/>
        <v>DUPA 22 ATP PEKAT 3.2 RKN</v>
      </c>
      <c r="U2014" s="17">
        <v>0.75</v>
      </c>
      <c r="V2014" s="62">
        <f t="shared" si="292"/>
        <v>27</v>
      </c>
      <c r="W2014" s="20"/>
      <c r="X2014" s="20"/>
      <c r="Y2014" s="20" t="str">
        <f t="shared" si="291"/>
        <v>KG</v>
      </c>
    </row>
    <row r="2015" spans="1:26">
      <c r="A2015" s="4">
        <v>220</v>
      </c>
      <c r="B2015" s="20" t="s">
        <v>2323</v>
      </c>
      <c r="C2015" s="5" t="s">
        <v>189</v>
      </c>
      <c r="D2015" s="6">
        <v>40</v>
      </c>
      <c r="E2015" s="6">
        <f>D2015/36</f>
        <v>1.1111111111111112</v>
      </c>
      <c r="F2015" s="6">
        <v>39</v>
      </c>
      <c r="G2015" s="6">
        <v>1</v>
      </c>
      <c r="H2015" s="6">
        <v>37</v>
      </c>
      <c r="I2015" s="6">
        <v>1</v>
      </c>
      <c r="J2015" s="6" t="s">
        <v>510</v>
      </c>
      <c r="K2015" s="15">
        <f>L2015</f>
        <v>36</v>
      </c>
      <c r="L2015" s="15">
        <f>N2015*Z2015</f>
        <v>36</v>
      </c>
      <c r="M2015" s="6" t="s">
        <v>510</v>
      </c>
      <c r="N2015" s="9">
        <f>VLOOKUP(B2015,tb_januari,9,FALSE)</f>
        <v>1</v>
      </c>
      <c r="O2015" s="10" t="s">
        <v>506</v>
      </c>
      <c r="P2015" s="20"/>
      <c r="Q2015" s="20"/>
      <c r="R2015" s="20"/>
      <c r="S2015" s="20" t="s">
        <v>4883</v>
      </c>
      <c r="T2015" s="21" t="str">
        <f t="shared" si="290"/>
        <v>SARI MADHU 8 X 16</v>
      </c>
      <c r="U2015" s="17">
        <v>1</v>
      </c>
      <c r="V2015" s="62">
        <f>$K$2015*U2015</f>
        <v>36</v>
      </c>
      <c r="W2015" s="20"/>
      <c r="X2015" s="20"/>
      <c r="Y2015" s="20" t="str">
        <f t="shared" si="291"/>
        <v>PCS</v>
      </c>
      <c r="Z2015" s="20">
        <v>36</v>
      </c>
    </row>
    <row r="2016" spans="1:26" hidden="1">
      <c r="A2016" s="4"/>
      <c r="B2016" s="4"/>
      <c r="C2016" s="5"/>
      <c r="D2016" s="6"/>
      <c r="E2016" s="6"/>
      <c r="F2016" s="6"/>
      <c r="G2016" s="6"/>
      <c r="H2016" s="6"/>
      <c r="I2016" s="6"/>
      <c r="J2016" s="6"/>
      <c r="K2016" s="8"/>
      <c r="L2016" s="8"/>
      <c r="M2016" s="6"/>
      <c r="N2016" s="9"/>
      <c r="O2016" s="10"/>
      <c r="P2016" s="20"/>
      <c r="Q2016" s="20"/>
      <c r="R2016" s="20"/>
      <c r="S2016" s="20" t="s">
        <v>611</v>
      </c>
      <c r="T2016" s="21" t="str">
        <f t="shared" si="290"/>
        <v xml:space="preserve">ONGKARA BULAT </v>
      </c>
      <c r="U2016" s="17">
        <v>1</v>
      </c>
      <c r="V2016" s="62">
        <f t="shared" ref="V2016:V2024" si="293">$K$2015*U2016</f>
        <v>36</v>
      </c>
      <c r="W2016" s="20"/>
      <c r="X2016" s="20"/>
      <c r="Y2016" s="20" t="str">
        <f t="shared" si="291"/>
        <v>PCS</v>
      </c>
    </row>
    <row r="2017" spans="1:26" hidden="1">
      <c r="A2017" s="4"/>
      <c r="B2017" s="4"/>
      <c r="C2017" s="5"/>
      <c r="D2017" s="6"/>
      <c r="E2017" s="6"/>
      <c r="F2017" s="6"/>
      <c r="G2017" s="6"/>
      <c r="H2017" s="6"/>
      <c r="I2017" s="6"/>
      <c r="J2017" s="6"/>
      <c r="K2017" s="8"/>
      <c r="L2017" s="8"/>
      <c r="M2017" s="6"/>
      <c r="N2017" s="9"/>
      <c r="O2017" s="10"/>
      <c r="P2017" s="20"/>
      <c r="Q2017" s="20"/>
      <c r="R2017" s="20"/>
      <c r="S2017" s="20" t="s">
        <v>5036</v>
      </c>
      <c r="T2017" s="21" t="str">
        <f t="shared" si="290"/>
        <v>STIKER MANTRA kecil</v>
      </c>
      <c r="U2017" s="17">
        <v>1</v>
      </c>
      <c r="V2017" s="62">
        <f t="shared" si="293"/>
        <v>36</v>
      </c>
      <c r="W2017" s="20"/>
      <c r="X2017" s="20"/>
      <c r="Y2017" s="20" t="str">
        <f t="shared" si="291"/>
        <v>PCS</v>
      </c>
    </row>
    <row r="2018" spans="1:26" hidden="1">
      <c r="A2018" s="4"/>
      <c r="B2018" s="4"/>
      <c r="C2018" s="5"/>
      <c r="D2018" s="6"/>
      <c r="E2018" s="6"/>
      <c r="F2018" s="6"/>
      <c r="G2018" s="6"/>
      <c r="H2018" s="6"/>
      <c r="I2018" s="6"/>
      <c r="J2018" s="6"/>
      <c r="K2018" s="8"/>
      <c r="L2018" s="8"/>
      <c r="M2018" s="6"/>
      <c r="N2018" s="9"/>
      <c r="O2018" s="10"/>
      <c r="P2018" s="20"/>
      <c r="Q2018" s="20"/>
      <c r="R2018" s="20"/>
      <c r="S2018" s="20" t="s">
        <v>988</v>
      </c>
      <c r="T2018" s="21" t="str">
        <f t="shared" si="290"/>
        <v xml:space="preserve">ATP </v>
      </c>
      <c r="U2018" s="17">
        <v>1</v>
      </c>
      <c r="V2018" s="62">
        <f t="shared" si="293"/>
        <v>36</v>
      </c>
      <c r="W2018" s="20"/>
      <c r="X2018" s="20"/>
      <c r="Y2018" s="20" t="str">
        <f t="shared" si="291"/>
        <v>PCS</v>
      </c>
    </row>
    <row r="2019" spans="1:26" hidden="1">
      <c r="A2019" s="4"/>
      <c r="B2019" s="4"/>
      <c r="C2019" s="5"/>
      <c r="D2019" s="6"/>
      <c r="E2019" s="6"/>
      <c r="F2019" s="6"/>
      <c r="G2019" s="6"/>
      <c r="H2019" s="6"/>
      <c r="I2019" s="6"/>
      <c r="J2019" s="6"/>
      <c r="K2019" s="8"/>
      <c r="L2019" s="8"/>
      <c r="M2019" s="6"/>
      <c r="N2019" s="9"/>
      <c r="O2019" s="10"/>
      <c r="P2019" s="20"/>
      <c r="Q2019" s="20"/>
      <c r="R2019" s="20"/>
      <c r="S2019" s="20" t="s">
        <v>4889</v>
      </c>
      <c r="T2019" s="21" t="str">
        <f t="shared" si="290"/>
        <v>SARI MADHU TULISAN</v>
      </c>
      <c r="U2019" s="17">
        <v>1</v>
      </c>
      <c r="V2019" s="62">
        <f t="shared" si="293"/>
        <v>36</v>
      </c>
      <c r="W2019" s="20"/>
      <c r="X2019" s="20"/>
      <c r="Y2019" s="20" t="str">
        <f t="shared" si="291"/>
        <v>PCS</v>
      </c>
    </row>
    <row r="2020" spans="1:26" hidden="1">
      <c r="A2020" s="4"/>
      <c r="B2020" s="4"/>
      <c r="C2020" s="5"/>
      <c r="D2020" s="6"/>
      <c r="E2020" s="6"/>
      <c r="F2020" s="6"/>
      <c r="G2020" s="6"/>
      <c r="H2020" s="6"/>
      <c r="I2020" s="6"/>
      <c r="J2020" s="6"/>
      <c r="K2020" s="8"/>
      <c r="L2020" s="8"/>
      <c r="M2020" s="6"/>
      <c r="N2020" s="9"/>
      <c r="O2020" s="10"/>
      <c r="P2020" s="20"/>
      <c r="Q2020" s="20"/>
      <c r="R2020" s="20"/>
      <c r="S2020" s="20" t="s">
        <v>613</v>
      </c>
      <c r="T2020" s="21" t="str">
        <f t="shared" si="290"/>
        <v>SABUK ONG KECIL 2,5 X 30</v>
      </c>
      <c r="U2020" s="17">
        <v>1</v>
      </c>
      <c r="V2020" s="62">
        <f t="shared" si="293"/>
        <v>36</v>
      </c>
      <c r="W2020" s="20"/>
      <c r="X2020" s="20"/>
      <c r="Y2020" s="20" t="str">
        <f t="shared" si="291"/>
        <v>PCS</v>
      </c>
    </row>
    <row r="2021" spans="1:26" hidden="1">
      <c r="A2021" s="4"/>
      <c r="B2021" s="4"/>
      <c r="C2021" s="5"/>
      <c r="D2021" s="6"/>
      <c r="E2021" s="6"/>
      <c r="F2021" s="6"/>
      <c r="G2021" s="6"/>
      <c r="H2021" s="6"/>
      <c r="I2021" s="6"/>
      <c r="J2021" s="6"/>
      <c r="K2021" s="8"/>
      <c r="L2021" s="8"/>
      <c r="M2021" s="6"/>
      <c r="N2021" s="9"/>
      <c r="O2021" s="10"/>
      <c r="P2021" s="20"/>
      <c r="Q2021" s="20"/>
      <c r="R2021" s="20"/>
      <c r="S2021" s="20" t="s">
        <v>614</v>
      </c>
      <c r="T2021" s="21" t="str">
        <f t="shared" si="290"/>
        <v>PLASTIK 16 X 35</v>
      </c>
      <c r="U2021" s="17">
        <v>1</v>
      </c>
      <c r="V2021" s="62">
        <f>$K$2015*U2021</f>
        <v>36</v>
      </c>
      <c r="W2021" s="20"/>
      <c r="X2021" s="20"/>
      <c r="Y2021" s="20" t="str">
        <f t="shared" si="291"/>
        <v>PCS</v>
      </c>
    </row>
    <row r="2022" spans="1:26" hidden="1">
      <c r="A2022" s="4"/>
      <c r="B2022" s="4"/>
      <c r="C2022" s="5"/>
      <c r="D2022" s="6"/>
      <c r="E2022" s="6"/>
      <c r="F2022" s="6"/>
      <c r="G2022" s="6"/>
      <c r="H2022" s="6"/>
      <c r="I2022" s="6"/>
      <c r="J2022" s="6"/>
      <c r="K2022" s="8"/>
      <c r="L2022" s="8"/>
      <c r="M2022" s="6"/>
      <c r="N2022" s="9"/>
      <c r="O2022" s="10"/>
      <c r="P2022" s="20"/>
      <c r="Q2022" s="20"/>
      <c r="R2022" s="20"/>
      <c r="S2022" s="20" t="s">
        <v>4108</v>
      </c>
      <c r="T2022" s="21" t="str">
        <f t="shared" si="290"/>
        <v>OP FULL AROMA SWT SARI MADHU</v>
      </c>
      <c r="U2022" s="17">
        <v>8.6300000000000002E-2</v>
      </c>
      <c r="V2022" s="62">
        <f t="shared" si="293"/>
        <v>3.1068000000000002</v>
      </c>
      <c r="W2022" s="20"/>
      <c r="X2022" s="20"/>
      <c r="Y2022" s="20" t="str">
        <f t="shared" si="291"/>
        <v>KG</v>
      </c>
    </row>
    <row r="2023" spans="1:26" hidden="1">
      <c r="A2023" s="4"/>
      <c r="B2023" s="4"/>
      <c r="C2023" s="5"/>
      <c r="D2023" s="6"/>
      <c r="E2023" s="6"/>
      <c r="F2023" s="6"/>
      <c r="G2023" s="6"/>
      <c r="H2023" s="6"/>
      <c r="I2023" s="6"/>
      <c r="J2023" s="6"/>
      <c r="K2023" s="8"/>
      <c r="L2023" s="8"/>
      <c r="M2023" s="6"/>
      <c r="N2023" s="9"/>
      <c r="O2023" s="10"/>
      <c r="P2023" s="20"/>
      <c r="Q2023" s="20"/>
      <c r="R2023" s="20"/>
      <c r="S2023" s="20" t="s">
        <v>5192</v>
      </c>
      <c r="T2023" s="21" t="str">
        <f t="shared" si="290"/>
        <v>oplosan solfen</v>
      </c>
      <c r="U2023" s="17">
        <v>0.26800000000000002</v>
      </c>
      <c r="V2023" s="62">
        <f t="shared" si="293"/>
        <v>9.6479999999999997</v>
      </c>
      <c r="W2023" s="20"/>
      <c r="X2023" s="20"/>
      <c r="Y2023" s="20" t="str">
        <f t="shared" si="291"/>
        <v>KG</v>
      </c>
    </row>
    <row r="2024" spans="1:26" hidden="1">
      <c r="A2024" s="4"/>
      <c r="B2024" s="4"/>
      <c r="C2024" s="5"/>
      <c r="D2024" s="6"/>
      <c r="E2024" s="6"/>
      <c r="F2024" s="6"/>
      <c r="G2024" s="6"/>
      <c r="H2024" s="6"/>
      <c r="I2024" s="6"/>
      <c r="J2024" s="6"/>
      <c r="K2024" s="8"/>
      <c r="L2024" s="8"/>
      <c r="M2024" s="6"/>
      <c r="N2024" s="9"/>
      <c r="O2024" s="10"/>
      <c r="P2024" s="20"/>
      <c r="Q2024" s="20"/>
      <c r="R2024" s="20"/>
      <c r="S2024" s="20" t="s">
        <v>1203</v>
      </c>
      <c r="T2024" s="21" t="str">
        <f t="shared" si="290"/>
        <v>DUPA 22 ATP PEKAT 3.2 RKN</v>
      </c>
      <c r="U2024" s="17">
        <v>0.75</v>
      </c>
      <c r="V2024" s="62">
        <f t="shared" si="293"/>
        <v>27</v>
      </c>
      <c r="W2024" s="20"/>
      <c r="X2024" s="20"/>
      <c r="Y2024" s="20" t="str">
        <f t="shared" si="291"/>
        <v>KG</v>
      </c>
    </row>
    <row r="2025" spans="1:26">
      <c r="A2025" s="4">
        <v>221</v>
      </c>
      <c r="B2025" s="20" t="s">
        <v>2330</v>
      </c>
      <c r="C2025" s="5" t="s">
        <v>190</v>
      </c>
      <c r="D2025" s="6">
        <v>26</v>
      </c>
      <c r="E2025" s="6">
        <f>D2025/36</f>
        <v>0.72222222222222221</v>
      </c>
      <c r="F2025" s="6">
        <v>25</v>
      </c>
      <c r="G2025" s="6">
        <v>1</v>
      </c>
      <c r="H2025" s="6"/>
      <c r="I2025" s="6"/>
      <c r="J2025" s="6" t="s">
        <v>510</v>
      </c>
      <c r="K2025" s="15">
        <f>L2025</f>
        <v>36</v>
      </c>
      <c r="L2025" s="15">
        <f>N2025*Z2025</f>
        <v>36</v>
      </c>
      <c r="M2025" s="6" t="s">
        <v>510</v>
      </c>
      <c r="N2025" s="9">
        <f>VLOOKUP(B2025,tb_januari,9,FALSE)</f>
        <v>1</v>
      </c>
      <c r="O2025" s="10" t="s">
        <v>506</v>
      </c>
      <c r="P2025" s="20"/>
      <c r="Q2025" s="20"/>
      <c r="R2025" s="20"/>
      <c r="S2025" s="20" t="s">
        <v>4903</v>
      </c>
      <c r="T2025" s="21" t="str">
        <f t="shared" si="290"/>
        <v>SEKAR SARI 8 X 16</v>
      </c>
      <c r="U2025" s="17">
        <v>1</v>
      </c>
      <c r="V2025" s="62">
        <f>$K$2025*U2025</f>
        <v>36</v>
      </c>
      <c r="W2025" s="20"/>
      <c r="X2025" s="20"/>
      <c r="Y2025" s="20" t="str">
        <f t="shared" si="291"/>
        <v>PCS</v>
      </c>
      <c r="Z2025" s="20">
        <v>36</v>
      </c>
    </row>
    <row r="2026" spans="1:26" hidden="1">
      <c r="A2026" s="4"/>
      <c r="B2026" s="4"/>
      <c r="C2026" s="5"/>
      <c r="D2026" s="6"/>
      <c r="E2026" s="6"/>
      <c r="F2026" s="6"/>
      <c r="G2026" s="6"/>
      <c r="H2026" s="6"/>
      <c r="I2026" s="6"/>
      <c r="J2026" s="6"/>
      <c r="K2026" s="8"/>
      <c r="L2026" s="8"/>
      <c r="M2026" s="6"/>
      <c r="N2026" s="9"/>
      <c r="O2026" s="10"/>
      <c r="P2026" s="20"/>
      <c r="Q2026" s="20"/>
      <c r="R2026" s="20"/>
      <c r="S2026" s="20" t="s">
        <v>611</v>
      </c>
      <c r="T2026" s="21" t="str">
        <f t="shared" si="290"/>
        <v xml:space="preserve">ONGKARA BULAT </v>
      </c>
      <c r="U2026" s="17">
        <v>1</v>
      </c>
      <c r="V2026" s="62">
        <f t="shared" ref="V2026:V2034" si="294">$K$2025*U2026</f>
        <v>36</v>
      </c>
      <c r="W2026" s="20"/>
      <c r="X2026" s="20"/>
      <c r="Y2026" s="20" t="str">
        <f t="shared" si="291"/>
        <v>PCS</v>
      </c>
    </row>
    <row r="2027" spans="1:26" hidden="1">
      <c r="A2027" s="4"/>
      <c r="B2027" s="4"/>
      <c r="C2027" s="5"/>
      <c r="D2027" s="6"/>
      <c r="E2027" s="6"/>
      <c r="F2027" s="6"/>
      <c r="G2027" s="6"/>
      <c r="H2027" s="6"/>
      <c r="I2027" s="6"/>
      <c r="J2027" s="6"/>
      <c r="K2027" s="8"/>
      <c r="L2027" s="8"/>
      <c r="M2027" s="6"/>
      <c r="N2027" s="9"/>
      <c r="O2027" s="10"/>
      <c r="P2027" s="20"/>
      <c r="Q2027" s="20"/>
      <c r="R2027" s="20"/>
      <c r="S2027" s="20" t="s">
        <v>5036</v>
      </c>
      <c r="T2027" s="21" t="str">
        <f t="shared" si="290"/>
        <v>STIKER MANTRA kecil</v>
      </c>
      <c r="U2027" s="17">
        <v>1</v>
      </c>
      <c r="V2027" s="62">
        <f t="shared" si="294"/>
        <v>36</v>
      </c>
      <c r="W2027" s="20"/>
      <c r="X2027" s="20"/>
      <c r="Y2027" s="20" t="str">
        <f t="shared" si="291"/>
        <v>PCS</v>
      </c>
    </row>
    <row r="2028" spans="1:26" hidden="1">
      <c r="A2028" s="4"/>
      <c r="B2028" s="4"/>
      <c r="C2028" s="5"/>
      <c r="D2028" s="6"/>
      <c r="E2028" s="6"/>
      <c r="F2028" s="6"/>
      <c r="G2028" s="6"/>
      <c r="H2028" s="6"/>
      <c r="I2028" s="6"/>
      <c r="J2028" s="6"/>
      <c r="K2028" s="8"/>
      <c r="L2028" s="8"/>
      <c r="M2028" s="6"/>
      <c r="N2028" s="9"/>
      <c r="O2028" s="10"/>
      <c r="P2028" s="20"/>
      <c r="Q2028" s="20"/>
      <c r="R2028" s="20"/>
      <c r="S2028" s="20" t="s">
        <v>988</v>
      </c>
      <c r="T2028" s="21" t="str">
        <f t="shared" si="290"/>
        <v xml:space="preserve">ATP </v>
      </c>
      <c r="U2028" s="17">
        <v>1</v>
      </c>
      <c r="V2028" s="62">
        <f>$K$2025*U2028</f>
        <v>36</v>
      </c>
      <c r="W2028" s="20"/>
      <c r="X2028" s="20"/>
      <c r="Y2028" s="20" t="str">
        <f t="shared" si="291"/>
        <v>PCS</v>
      </c>
    </row>
    <row r="2029" spans="1:26" hidden="1">
      <c r="A2029" s="4"/>
      <c r="B2029" s="4"/>
      <c r="C2029" s="5"/>
      <c r="D2029" s="6"/>
      <c r="E2029" s="6"/>
      <c r="F2029" s="6"/>
      <c r="G2029" s="6"/>
      <c r="H2029" s="6"/>
      <c r="I2029" s="6"/>
      <c r="J2029" s="6"/>
      <c r="K2029" s="8"/>
      <c r="L2029" s="8"/>
      <c r="M2029" s="6"/>
      <c r="N2029" s="9"/>
      <c r="O2029" s="10"/>
      <c r="P2029" s="20"/>
      <c r="Q2029" s="20"/>
      <c r="R2029" s="20"/>
      <c r="S2029" s="20" t="s">
        <v>4909</v>
      </c>
      <c r="T2029" s="21" t="str">
        <f t="shared" si="290"/>
        <v>SEKAR SARI TULISAN</v>
      </c>
      <c r="U2029" s="17">
        <v>1</v>
      </c>
      <c r="V2029" s="62">
        <f t="shared" si="294"/>
        <v>36</v>
      </c>
      <c r="W2029" s="20"/>
      <c r="X2029" s="20"/>
      <c r="Y2029" s="20" t="str">
        <f t="shared" si="291"/>
        <v>PCS</v>
      </c>
    </row>
    <row r="2030" spans="1:26" hidden="1">
      <c r="A2030" s="4"/>
      <c r="B2030" s="4"/>
      <c r="C2030" s="5"/>
      <c r="D2030" s="6"/>
      <c r="E2030" s="6"/>
      <c r="F2030" s="6"/>
      <c r="G2030" s="6"/>
      <c r="H2030" s="6"/>
      <c r="I2030" s="6"/>
      <c r="J2030" s="6"/>
      <c r="K2030" s="8"/>
      <c r="L2030" s="8"/>
      <c r="M2030" s="6"/>
      <c r="N2030" s="9"/>
      <c r="O2030" s="10"/>
      <c r="P2030" s="20"/>
      <c r="Q2030" s="20"/>
      <c r="R2030" s="20"/>
      <c r="S2030" s="20" t="s">
        <v>613</v>
      </c>
      <c r="T2030" s="21" t="str">
        <f t="shared" si="290"/>
        <v>SABUK ONG KECIL 2,5 X 30</v>
      </c>
      <c r="U2030" s="17">
        <v>1</v>
      </c>
      <c r="V2030" s="62">
        <f t="shared" si="294"/>
        <v>36</v>
      </c>
      <c r="W2030" s="20"/>
      <c r="X2030" s="20"/>
      <c r="Y2030" s="20" t="str">
        <f t="shared" si="291"/>
        <v>PCS</v>
      </c>
    </row>
    <row r="2031" spans="1:26" hidden="1">
      <c r="A2031" s="4"/>
      <c r="B2031" s="4"/>
      <c r="C2031" s="5"/>
      <c r="D2031" s="6"/>
      <c r="E2031" s="6"/>
      <c r="F2031" s="6"/>
      <c r="G2031" s="6"/>
      <c r="H2031" s="6"/>
      <c r="I2031" s="6"/>
      <c r="J2031" s="6"/>
      <c r="K2031" s="8"/>
      <c r="L2031" s="8"/>
      <c r="M2031" s="6"/>
      <c r="N2031" s="9"/>
      <c r="O2031" s="10"/>
      <c r="P2031" s="20"/>
      <c r="Q2031" s="20"/>
      <c r="R2031" s="20"/>
      <c r="S2031" s="20" t="s">
        <v>614</v>
      </c>
      <c r="T2031" s="21" t="str">
        <f t="shared" si="290"/>
        <v>PLASTIK 16 X 35</v>
      </c>
      <c r="U2031" s="17">
        <v>1</v>
      </c>
      <c r="V2031" s="62">
        <f t="shared" si="294"/>
        <v>36</v>
      </c>
      <c r="W2031" s="20"/>
      <c r="X2031" s="20"/>
      <c r="Y2031" s="20" t="str">
        <f t="shared" si="291"/>
        <v>PCS</v>
      </c>
    </row>
    <row r="2032" spans="1:26" hidden="1">
      <c r="A2032" s="4"/>
      <c r="B2032" s="4"/>
      <c r="C2032" s="5"/>
      <c r="D2032" s="6"/>
      <c r="E2032" s="6"/>
      <c r="F2032" s="6"/>
      <c r="G2032" s="6"/>
      <c r="H2032" s="6"/>
      <c r="I2032" s="6"/>
      <c r="J2032" s="6"/>
      <c r="K2032" s="8"/>
      <c r="L2032" s="8"/>
      <c r="M2032" s="6"/>
      <c r="N2032" s="9"/>
      <c r="O2032" s="10"/>
      <c r="P2032" s="20"/>
      <c r="Q2032" s="20"/>
      <c r="R2032" s="20"/>
      <c r="S2032" s="20" t="s">
        <v>4110</v>
      </c>
      <c r="T2032" s="21" t="str">
        <f t="shared" si="290"/>
        <v>OP FULL AROMA SWT SEKAR SARI</v>
      </c>
      <c r="U2032" s="17">
        <v>8.6300000000000002E-2</v>
      </c>
      <c r="V2032" s="62">
        <f t="shared" si="294"/>
        <v>3.1068000000000002</v>
      </c>
      <c r="W2032" s="20"/>
      <c r="X2032" s="20"/>
      <c r="Y2032" s="20" t="str">
        <f t="shared" si="291"/>
        <v>KG</v>
      </c>
    </row>
    <row r="2033" spans="1:26" hidden="1">
      <c r="A2033" s="4"/>
      <c r="B2033" s="4"/>
      <c r="C2033" s="5"/>
      <c r="D2033" s="6"/>
      <c r="E2033" s="6"/>
      <c r="F2033" s="6"/>
      <c r="G2033" s="6"/>
      <c r="H2033" s="6"/>
      <c r="I2033" s="6"/>
      <c r="J2033" s="6"/>
      <c r="K2033" s="8"/>
      <c r="L2033" s="8"/>
      <c r="M2033" s="6"/>
      <c r="N2033" s="9"/>
      <c r="O2033" s="10"/>
      <c r="P2033" s="20"/>
      <c r="Q2033" s="20"/>
      <c r="R2033" s="20"/>
      <c r="S2033" s="20" t="s">
        <v>5192</v>
      </c>
      <c r="T2033" s="21" t="str">
        <f t="shared" si="290"/>
        <v>oplosan solfen</v>
      </c>
      <c r="U2033" s="17">
        <v>0.26800000000000002</v>
      </c>
      <c r="V2033" s="62">
        <f t="shared" si="294"/>
        <v>9.6479999999999997</v>
      </c>
      <c r="W2033" s="20"/>
      <c r="X2033" s="20"/>
      <c r="Y2033" s="20" t="str">
        <f t="shared" si="291"/>
        <v>KG</v>
      </c>
    </row>
    <row r="2034" spans="1:26" hidden="1">
      <c r="A2034" s="4"/>
      <c r="B2034" s="4"/>
      <c r="C2034" s="5"/>
      <c r="D2034" s="6"/>
      <c r="E2034" s="6"/>
      <c r="F2034" s="6"/>
      <c r="G2034" s="6"/>
      <c r="H2034" s="6"/>
      <c r="I2034" s="6"/>
      <c r="J2034" s="6"/>
      <c r="K2034" s="8"/>
      <c r="L2034" s="8"/>
      <c r="M2034" s="6"/>
      <c r="N2034" s="9"/>
      <c r="O2034" s="10"/>
      <c r="P2034" s="20"/>
      <c r="Q2034" s="20"/>
      <c r="R2034" s="20"/>
      <c r="S2034" s="20" t="s">
        <v>1203</v>
      </c>
      <c r="T2034" s="21" t="str">
        <f t="shared" si="290"/>
        <v>DUPA 22 ATP PEKAT 3.2 RKN</v>
      </c>
      <c r="U2034" s="17">
        <v>0.75</v>
      </c>
      <c r="V2034" s="62">
        <f t="shared" si="294"/>
        <v>27</v>
      </c>
      <c r="W2034" s="20"/>
      <c r="X2034" s="20"/>
      <c r="Y2034" s="20" t="str">
        <f t="shared" si="291"/>
        <v>KG</v>
      </c>
    </row>
    <row r="2035" spans="1:26">
      <c r="A2035" s="4">
        <v>222</v>
      </c>
      <c r="B2035" s="20" t="s">
        <v>2337</v>
      </c>
      <c r="C2035" s="5" t="s">
        <v>191</v>
      </c>
      <c r="D2035" s="6">
        <v>41</v>
      </c>
      <c r="E2035" s="6">
        <f>D2035/36</f>
        <v>1.1388888888888888</v>
      </c>
      <c r="F2035" s="6">
        <v>38</v>
      </c>
      <c r="G2035" s="6">
        <v>1</v>
      </c>
      <c r="H2035" s="6">
        <v>69</v>
      </c>
      <c r="I2035" s="6">
        <v>1</v>
      </c>
      <c r="J2035" s="6" t="s">
        <v>510</v>
      </c>
      <c r="K2035" s="15">
        <f>L2035</f>
        <v>36</v>
      </c>
      <c r="L2035" s="15">
        <f>N2035*Z2035</f>
        <v>36</v>
      </c>
      <c r="M2035" s="6" t="s">
        <v>510</v>
      </c>
      <c r="N2035" s="9">
        <f>VLOOKUP(B2035,tb_januari,9,FALSE)</f>
        <v>1</v>
      </c>
      <c r="O2035" s="10" t="s">
        <v>506</v>
      </c>
      <c r="P2035" s="20"/>
      <c r="Q2035" s="20"/>
      <c r="R2035" s="20"/>
      <c r="S2035" s="20" t="s">
        <v>631</v>
      </c>
      <c r="T2035" s="21" t="str">
        <f t="shared" si="290"/>
        <v>1000 BUNGA 8 X 16</v>
      </c>
      <c r="U2035" s="17">
        <v>1</v>
      </c>
      <c r="V2035" s="62">
        <f>$K$2035*U2035</f>
        <v>36</v>
      </c>
      <c r="W2035" s="20"/>
      <c r="X2035" s="20"/>
      <c r="Y2035" s="20" t="str">
        <f t="shared" si="291"/>
        <v>PCS</v>
      </c>
      <c r="Z2035" s="20">
        <v>36</v>
      </c>
    </row>
    <row r="2036" spans="1:26" hidden="1">
      <c r="A2036" s="4"/>
      <c r="B2036" s="4"/>
      <c r="C2036" s="5"/>
      <c r="D2036" s="6"/>
      <c r="E2036" s="6"/>
      <c r="F2036" s="6"/>
      <c r="G2036" s="6"/>
      <c r="H2036" s="6"/>
      <c r="I2036" s="6"/>
      <c r="J2036" s="6"/>
      <c r="K2036" s="8"/>
      <c r="L2036" s="8"/>
      <c r="M2036" s="6"/>
      <c r="N2036" s="9"/>
      <c r="O2036" s="10"/>
      <c r="P2036" s="20"/>
      <c r="Q2036" s="20"/>
      <c r="R2036" s="20"/>
      <c r="S2036" s="20" t="s">
        <v>611</v>
      </c>
      <c r="T2036" s="21" t="str">
        <f t="shared" si="290"/>
        <v xml:space="preserve">ONGKARA BULAT </v>
      </c>
      <c r="U2036" s="17">
        <v>1</v>
      </c>
      <c r="V2036" s="62">
        <f t="shared" ref="V2036:V2044" si="295">$K$2035*U2036</f>
        <v>36</v>
      </c>
      <c r="W2036" s="20"/>
      <c r="X2036" s="20"/>
      <c r="Y2036" s="20" t="str">
        <f t="shared" si="291"/>
        <v>PCS</v>
      </c>
    </row>
    <row r="2037" spans="1:26" hidden="1">
      <c r="A2037" s="4"/>
      <c r="B2037" s="4"/>
      <c r="C2037" s="5"/>
      <c r="D2037" s="6"/>
      <c r="E2037" s="6"/>
      <c r="F2037" s="6"/>
      <c r="G2037" s="6"/>
      <c r="H2037" s="6"/>
      <c r="I2037" s="6"/>
      <c r="J2037" s="6"/>
      <c r="K2037" s="8"/>
      <c r="L2037" s="8"/>
      <c r="M2037" s="6"/>
      <c r="N2037" s="9"/>
      <c r="O2037" s="10"/>
      <c r="P2037" s="20"/>
      <c r="Q2037" s="20"/>
      <c r="R2037" s="20"/>
      <c r="S2037" s="20" t="s">
        <v>5036</v>
      </c>
      <c r="T2037" s="21" t="str">
        <f t="shared" si="290"/>
        <v>STIKER MANTRA kecil</v>
      </c>
      <c r="U2037" s="17">
        <v>1</v>
      </c>
      <c r="V2037" s="62">
        <f t="shared" si="295"/>
        <v>36</v>
      </c>
      <c r="W2037" s="20"/>
      <c r="X2037" s="20"/>
      <c r="Y2037" s="20" t="str">
        <f t="shared" si="291"/>
        <v>PCS</v>
      </c>
    </row>
    <row r="2038" spans="1:26" hidden="1">
      <c r="A2038" s="4"/>
      <c r="B2038" s="4"/>
      <c r="C2038" s="5"/>
      <c r="D2038" s="6"/>
      <c r="E2038" s="6"/>
      <c r="F2038" s="6"/>
      <c r="G2038" s="6"/>
      <c r="H2038" s="6"/>
      <c r="I2038" s="6"/>
      <c r="J2038" s="6"/>
      <c r="K2038" s="8"/>
      <c r="L2038" s="8"/>
      <c r="M2038" s="6"/>
      <c r="N2038" s="9"/>
      <c r="O2038" s="10"/>
      <c r="P2038" s="20"/>
      <c r="Q2038" s="20"/>
      <c r="R2038" s="20"/>
      <c r="S2038" s="20" t="s">
        <v>988</v>
      </c>
      <c r="T2038" s="21" t="str">
        <f t="shared" si="290"/>
        <v xml:space="preserve">ATP </v>
      </c>
      <c r="U2038" s="17">
        <v>1</v>
      </c>
      <c r="V2038" s="62">
        <f t="shared" si="295"/>
        <v>36</v>
      </c>
      <c r="W2038" s="20"/>
      <c r="X2038" s="20"/>
      <c r="Y2038" s="20" t="str">
        <f t="shared" si="291"/>
        <v>PCS</v>
      </c>
    </row>
    <row r="2039" spans="1:26" hidden="1">
      <c r="A2039" s="4"/>
      <c r="B2039" s="4"/>
      <c r="C2039" s="5"/>
      <c r="D2039" s="6"/>
      <c r="E2039" s="6"/>
      <c r="F2039" s="6"/>
      <c r="G2039" s="6"/>
      <c r="H2039" s="6"/>
      <c r="I2039" s="6"/>
      <c r="J2039" s="6"/>
      <c r="K2039" s="8"/>
      <c r="L2039" s="8"/>
      <c r="M2039" s="6"/>
      <c r="N2039" s="9"/>
      <c r="O2039" s="10"/>
      <c r="P2039" s="20"/>
      <c r="Q2039" s="20"/>
      <c r="R2039" s="20"/>
      <c r="S2039" s="20" t="s">
        <v>637</v>
      </c>
      <c r="T2039" s="21" t="str">
        <f t="shared" si="290"/>
        <v>1000 BUNGA TULISAN</v>
      </c>
      <c r="U2039" s="17">
        <v>1</v>
      </c>
      <c r="V2039" s="62">
        <f t="shared" si="295"/>
        <v>36</v>
      </c>
      <c r="W2039" s="20"/>
      <c r="X2039" s="20"/>
      <c r="Y2039" s="20" t="str">
        <f t="shared" si="291"/>
        <v>PCS</v>
      </c>
    </row>
    <row r="2040" spans="1:26" hidden="1">
      <c r="A2040" s="4"/>
      <c r="B2040" s="4"/>
      <c r="C2040" s="5"/>
      <c r="D2040" s="6"/>
      <c r="E2040" s="6"/>
      <c r="F2040" s="6"/>
      <c r="G2040" s="6"/>
      <c r="H2040" s="6"/>
      <c r="I2040" s="6"/>
      <c r="J2040" s="6"/>
      <c r="K2040" s="8"/>
      <c r="L2040" s="8"/>
      <c r="M2040" s="6"/>
      <c r="N2040" s="9"/>
      <c r="O2040" s="10"/>
      <c r="P2040" s="20"/>
      <c r="Q2040" s="20"/>
      <c r="R2040" s="20"/>
      <c r="S2040" s="20" t="s">
        <v>613</v>
      </c>
      <c r="T2040" s="21" t="str">
        <f t="shared" si="290"/>
        <v>SABUK ONG KECIL 2,5 X 30</v>
      </c>
      <c r="U2040" s="17">
        <v>1</v>
      </c>
      <c r="V2040" s="62">
        <f t="shared" si="295"/>
        <v>36</v>
      </c>
      <c r="W2040" s="20"/>
      <c r="X2040" s="20"/>
      <c r="Y2040" s="20" t="str">
        <f t="shared" si="291"/>
        <v>PCS</v>
      </c>
    </row>
    <row r="2041" spans="1:26" hidden="1">
      <c r="A2041" s="4"/>
      <c r="B2041" s="4"/>
      <c r="C2041" s="5"/>
      <c r="D2041" s="6"/>
      <c r="E2041" s="6"/>
      <c r="F2041" s="6"/>
      <c r="G2041" s="6"/>
      <c r="H2041" s="6"/>
      <c r="I2041" s="6"/>
      <c r="J2041" s="6"/>
      <c r="K2041" s="8"/>
      <c r="L2041" s="8"/>
      <c r="M2041" s="6"/>
      <c r="N2041" s="9"/>
      <c r="O2041" s="10"/>
      <c r="P2041" s="20"/>
      <c r="Q2041" s="20"/>
      <c r="R2041" s="20"/>
      <c r="S2041" s="20" t="s">
        <v>614</v>
      </c>
      <c r="T2041" s="21" t="str">
        <f t="shared" si="290"/>
        <v>PLASTIK 16 X 35</v>
      </c>
      <c r="U2041" s="17">
        <v>1</v>
      </c>
      <c r="V2041" s="62">
        <f t="shared" si="295"/>
        <v>36</v>
      </c>
      <c r="W2041" s="20"/>
      <c r="X2041" s="20"/>
      <c r="Y2041" s="20" t="str">
        <f t="shared" si="291"/>
        <v>PCS</v>
      </c>
    </row>
    <row r="2042" spans="1:26" hidden="1">
      <c r="A2042" s="4"/>
      <c r="B2042" s="4"/>
      <c r="C2042" s="5"/>
      <c r="D2042" s="6"/>
      <c r="E2042" s="6"/>
      <c r="F2042" s="6"/>
      <c r="G2042" s="6"/>
      <c r="H2042" s="6"/>
      <c r="I2042" s="6"/>
      <c r="J2042" s="6"/>
      <c r="K2042" s="8"/>
      <c r="L2042" s="8"/>
      <c r="M2042" s="6"/>
      <c r="N2042" s="9"/>
      <c r="O2042" s="10"/>
      <c r="P2042" s="20"/>
      <c r="Q2042" s="20"/>
      <c r="R2042" s="20"/>
      <c r="S2042" s="20" t="s">
        <v>4078</v>
      </c>
      <c r="T2042" s="21" t="str">
        <f t="shared" si="290"/>
        <v>OP FULL AROMA SWT 1000 BUNGA</v>
      </c>
      <c r="U2042" s="17">
        <v>8.6300000000000002E-2</v>
      </c>
      <c r="V2042" s="62">
        <f t="shared" si="295"/>
        <v>3.1068000000000002</v>
      </c>
      <c r="W2042" s="20"/>
      <c r="X2042" s="20"/>
      <c r="Y2042" s="20" t="str">
        <f t="shared" si="291"/>
        <v>KG</v>
      </c>
    </row>
    <row r="2043" spans="1:26" hidden="1">
      <c r="A2043" s="4"/>
      <c r="B2043" s="4"/>
      <c r="C2043" s="5"/>
      <c r="D2043" s="6"/>
      <c r="E2043" s="6"/>
      <c r="F2043" s="6"/>
      <c r="G2043" s="6"/>
      <c r="H2043" s="6"/>
      <c r="I2043" s="6"/>
      <c r="J2043" s="6"/>
      <c r="K2043" s="8"/>
      <c r="L2043" s="8"/>
      <c r="M2043" s="6"/>
      <c r="N2043" s="9"/>
      <c r="O2043" s="10"/>
      <c r="P2043" s="20"/>
      <c r="Q2043" s="20"/>
      <c r="R2043" s="20"/>
      <c r="S2043" s="20" t="s">
        <v>5192</v>
      </c>
      <c r="T2043" s="21" t="str">
        <f t="shared" si="290"/>
        <v>oplosan solfen</v>
      </c>
      <c r="U2043" s="17">
        <v>0.26800000000000002</v>
      </c>
      <c r="V2043" s="62">
        <f t="shared" si="295"/>
        <v>9.6479999999999997</v>
      </c>
      <c r="W2043" s="20"/>
      <c r="X2043" s="20"/>
      <c r="Y2043" s="20" t="str">
        <f t="shared" si="291"/>
        <v>KG</v>
      </c>
    </row>
    <row r="2044" spans="1:26" hidden="1">
      <c r="A2044" s="4"/>
      <c r="B2044" s="4"/>
      <c r="C2044" s="5"/>
      <c r="D2044" s="6"/>
      <c r="E2044" s="6"/>
      <c r="F2044" s="6"/>
      <c r="G2044" s="6"/>
      <c r="H2044" s="6"/>
      <c r="I2044" s="6"/>
      <c r="J2044" s="6"/>
      <c r="K2044" s="8"/>
      <c r="L2044" s="8"/>
      <c r="M2044" s="6"/>
      <c r="N2044" s="9"/>
      <c r="O2044" s="10"/>
      <c r="P2044" s="20"/>
      <c r="Q2044" s="20"/>
      <c r="R2044" s="20"/>
      <c r="S2044" s="20" t="s">
        <v>1203</v>
      </c>
      <c r="T2044" s="21" t="str">
        <f t="shared" si="290"/>
        <v>DUPA 22 ATP PEKAT 3.2 RKN</v>
      </c>
      <c r="U2044" s="17">
        <v>0.75</v>
      </c>
      <c r="V2044" s="62">
        <f t="shared" si="295"/>
        <v>27</v>
      </c>
      <c r="W2044" s="20"/>
      <c r="X2044" s="20"/>
      <c r="Y2044" s="20" t="str">
        <f t="shared" si="291"/>
        <v>KG</v>
      </c>
    </row>
    <row r="2045" spans="1:26">
      <c r="A2045" s="4">
        <v>223</v>
      </c>
      <c r="B2045" s="20" t="s">
        <v>2344</v>
      </c>
      <c r="C2045" s="5" t="s">
        <v>192</v>
      </c>
      <c r="D2045" s="6">
        <v>5</v>
      </c>
      <c r="E2045" s="6">
        <f>D2045/36</f>
        <v>0.1388888888888889</v>
      </c>
      <c r="F2045" s="6">
        <v>10</v>
      </c>
      <c r="G2045" s="6">
        <v>1</v>
      </c>
      <c r="H2045" s="6"/>
      <c r="I2045" s="6"/>
      <c r="J2045" s="6" t="s">
        <v>510</v>
      </c>
      <c r="K2045" s="15">
        <f>L2045</f>
        <v>0</v>
      </c>
      <c r="L2045" s="15">
        <f>N2045*Z2045</f>
        <v>0</v>
      </c>
      <c r="M2045" s="6" t="s">
        <v>510</v>
      </c>
      <c r="N2045" s="9">
        <f>VLOOKUP(B2045,tb_januari,9,FALSE)</f>
        <v>0</v>
      </c>
      <c r="O2045" s="10" t="s">
        <v>506</v>
      </c>
      <c r="P2045" s="20"/>
      <c r="Q2045" s="20"/>
      <c r="R2045" s="20"/>
      <c r="S2045" s="1" t="s">
        <v>5178</v>
      </c>
      <c r="T2045" s="21" t="str">
        <f t="shared" si="290"/>
        <v>TULIP 8 X 16</v>
      </c>
      <c r="U2045" s="17">
        <v>1</v>
      </c>
      <c r="V2045" s="62">
        <f>$K$2045*U2045</f>
        <v>0</v>
      </c>
      <c r="W2045" s="20"/>
      <c r="X2045" s="20"/>
      <c r="Y2045" s="20" t="str">
        <f t="shared" si="291"/>
        <v>PCS</v>
      </c>
      <c r="Z2045" s="20">
        <v>36</v>
      </c>
    </row>
    <row r="2046" spans="1:26" hidden="1">
      <c r="A2046" s="4"/>
      <c r="B2046" s="20"/>
      <c r="C2046" s="5"/>
      <c r="D2046" s="6"/>
      <c r="E2046" s="6"/>
      <c r="F2046" s="6"/>
      <c r="G2046" s="6"/>
      <c r="H2046" s="6"/>
      <c r="I2046" s="6"/>
      <c r="J2046" s="6"/>
      <c r="K2046" s="8"/>
      <c r="L2046" s="8"/>
      <c r="M2046" s="6"/>
      <c r="N2046" s="9"/>
      <c r="O2046" s="10"/>
      <c r="P2046" s="20"/>
      <c r="Q2046" s="20"/>
      <c r="R2046" s="20"/>
      <c r="S2046" s="1" t="s">
        <v>611</v>
      </c>
      <c r="T2046" s="21" t="str">
        <f t="shared" si="290"/>
        <v xml:space="preserve">ONGKARA BULAT </v>
      </c>
      <c r="U2046" s="17">
        <v>1</v>
      </c>
      <c r="V2046" s="62">
        <f t="shared" ref="V2046:V2054" si="296">$K$2045*U2046</f>
        <v>0</v>
      </c>
      <c r="W2046" s="20"/>
      <c r="X2046" s="20"/>
      <c r="Y2046" s="20" t="str">
        <f t="shared" si="291"/>
        <v>PCS</v>
      </c>
    </row>
    <row r="2047" spans="1:26" hidden="1">
      <c r="A2047" s="4"/>
      <c r="B2047" s="20"/>
      <c r="C2047" s="5"/>
      <c r="D2047" s="6"/>
      <c r="E2047" s="6"/>
      <c r="F2047" s="6"/>
      <c r="G2047" s="6"/>
      <c r="H2047" s="6"/>
      <c r="I2047" s="6"/>
      <c r="J2047" s="6"/>
      <c r="K2047" s="8"/>
      <c r="L2047" s="8"/>
      <c r="M2047" s="6"/>
      <c r="N2047" s="9"/>
      <c r="O2047" s="10"/>
      <c r="P2047" s="20"/>
      <c r="Q2047" s="20"/>
      <c r="R2047" s="20"/>
      <c r="S2047" s="1" t="s">
        <v>5036</v>
      </c>
      <c r="T2047" s="21" t="str">
        <f t="shared" si="290"/>
        <v>STIKER MANTRA kecil</v>
      </c>
      <c r="U2047" s="17">
        <v>1</v>
      </c>
      <c r="V2047" s="62">
        <f t="shared" si="296"/>
        <v>0</v>
      </c>
      <c r="W2047" s="20"/>
      <c r="X2047" s="20"/>
      <c r="Y2047" s="20" t="str">
        <f t="shared" si="291"/>
        <v>PCS</v>
      </c>
    </row>
    <row r="2048" spans="1:26" hidden="1">
      <c r="A2048" s="4"/>
      <c r="B2048" s="20"/>
      <c r="C2048" s="5"/>
      <c r="D2048" s="6"/>
      <c r="E2048" s="6"/>
      <c r="F2048" s="6"/>
      <c r="G2048" s="6"/>
      <c r="H2048" s="6"/>
      <c r="I2048" s="6"/>
      <c r="J2048" s="6"/>
      <c r="K2048" s="8"/>
      <c r="L2048" s="8"/>
      <c r="M2048" s="6"/>
      <c r="N2048" s="9"/>
      <c r="O2048" s="10"/>
      <c r="P2048" s="20"/>
      <c r="Q2048" s="20"/>
      <c r="R2048" s="20"/>
      <c r="S2048" s="1" t="s">
        <v>988</v>
      </c>
      <c r="T2048" s="21" t="str">
        <f t="shared" si="290"/>
        <v xml:space="preserve">ATP </v>
      </c>
      <c r="U2048" s="17">
        <v>1</v>
      </c>
      <c r="V2048" s="62">
        <f t="shared" si="296"/>
        <v>0</v>
      </c>
      <c r="W2048" s="20"/>
      <c r="X2048" s="20"/>
      <c r="Y2048" s="20" t="str">
        <f t="shared" si="291"/>
        <v>PCS</v>
      </c>
    </row>
    <row r="2049" spans="1:26" hidden="1">
      <c r="A2049" s="4"/>
      <c r="B2049" s="20"/>
      <c r="C2049" s="5"/>
      <c r="D2049" s="6"/>
      <c r="E2049" s="6"/>
      <c r="F2049" s="6"/>
      <c r="G2049" s="6"/>
      <c r="H2049" s="6"/>
      <c r="I2049" s="6"/>
      <c r="J2049" s="6"/>
      <c r="K2049" s="8"/>
      <c r="L2049" s="8"/>
      <c r="M2049" s="6"/>
      <c r="N2049" s="9"/>
      <c r="O2049" s="10"/>
      <c r="P2049" s="20"/>
      <c r="Q2049" s="20"/>
      <c r="R2049" s="20"/>
      <c r="S2049" s="1" t="s">
        <v>5184</v>
      </c>
      <c r="T2049" s="21" t="str">
        <f t="shared" si="290"/>
        <v>TULIP TULISAN</v>
      </c>
      <c r="U2049" s="17">
        <v>1</v>
      </c>
      <c r="V2049" s="62">
        <f t="shared" si="296"/>
        <v>0</v>
      </c>
      <c r="W2049" s="20"/>
      <c r="X2049" s="20"/>
      <c r="Y2049" s="20" t="str">
        <f t="shared" si="291"/>
        <v>PCS</v>
      </c>
    </row>
    <row r="2050" spans="1:26" hidden="1">
      <c r="A2050" s="4"/>
      <c r="B2050" s="20"/>
      <c r="C2050" s="5"/>
      <c r="D2050" s="6"/>
      <c r="E2050" s="6"/>
      <c r="F2050" s="6"/>
      <c r="G2050" s="6"/>
      <c r="H2050" s="6"/>
      <c r="I2050" s="6"/>
      <c r="J2050" s="6"/>
      <c r="K2050" s="8"/>
      <c r="L2050" s="8"/>
      <c r="M2050" s="6"/>
      <c r="N2050" s="9"/>
      <c r="O2050" s="10"/>
      <c r="P2050" s="20"/>
      <c r="Q2050" s="20"/>
      <c r="R2050" s="20"/>
      <c r="S2050" s="1" t="s">
        <v>613</v>
      </c>
      <c r="T2050" s="21" t="str">
        <f t="shared" si="290"/>
        <v>SABUK ONG KECIL 2,5 X 30</v>
      </c>
      <c r="U2050" s="17">
        <v>1</v>
      </c>
      <c r="V2050" s="62">
        <f t="shared" si="296"/>
        <v>0</v>
      </c>
      <c r="W2050" s="20"/>
      <c r="X2050" s="20"/>
      <c r="Y2050" s="20" t="str">
        <f t="shared" si="291"/>
        <v>PCS</v>
      </c>
    </row>
    <row r="2051" spans="1:26" hidden="1">
      <c r="A2051" s="4"/>
      <c r="B2051" s="20"/>
      <c r="C2051" s="5"/>
      <c r="D2051" s="6"/>
      <c r="E2051" s="6"/>
      <c r="F2051" s="6"/>
      <c r="G2051" s="6"/>
      <c r="H2051" s="6"/>
      <c r="I2051" s="6"/>
      <c r="J2051" s="6"/>
      <c r="K2051" s="8"/>
      <c r="L2051" s="8"/>
      <c r="M2051" s="6"/>
      <c r="N2051" s="9"/>
      <c r="O2051" s="10"/>
      <c r="P2051" s="20"/>
      <c r="Q2051" s="20"/>
      <c r="R2051" s="20"/>
      <c r="S2051" s="1" t="s">
        <v>614</v>
      </c>
      <c r="T2051" s="21" t="str">
        <f t="shared" si="290"/>
        <v>PLASTIK 16 X 35</v>
      </c>
      <c r="U2051" s="17">
        <v>1</v>
      </c>
      <c r="V2051" s="62">
        <f t="shared" si="296"/>
        <v>0</v>
      </c>
      <c r="W2051" s="20"/>
      <c r="X2051" s="20"/>
      <c r="Y2051" s="20" t="str">
        <f t="shared" si="291"/>
        <v>PCS</v>
      </c>
    </row>
    <row r="2052" spans="1:26" hidden="1">
      <c r="A2052" s="4"/>
      <c r="B2052" s="20"/>
      <c r="C2052" s="5"/>
      <c r="D2052" s="6"/>
      <c r="E2052" s="6"/>
      <c r="F2052" s="6"/>
      <c r="G2052" s="6"/>
      <c r="H2052" s="6"/>
      <c r="I2052" s="6"/>
      <c r="J2052" s="6"/>
      <c r="K2052" s="8"/>
      <c r="L2052" s="8"/>
      <c r="M2052" s="6"/>
      <c r="N2052" s="9"/>
      <c r="O2052" s="10"/>
      <c r="P2052" s="20"/>
      <c r="Q2052" s="20"/>
      <c r="R2052" s="20"/>
      <c r="S2052" s="1" t="s">
        <v>4112</v>
      </c>
      <c r="T2052" s="21" t="str">
        <f t="shared" si="290"/>
        <v>OP FULL AROMA SWT TULIP</v>
      </c>
      <c r="U2052" s="17">
        <v>8.6300000000000002E-2</v>
      </c>
      <c r="V2052" s="62">
        <f t="shared" si="296"/>
        <v>0</v>
      </c>
      <c r="W2052" s="20"/>
      <c r="X2052" s="20"/>
      <c r="Y2052" s="20" t="str">
        <f t="shared" si="291"/>
        <v>KG</v>
      </c>
    </row>
    <row r="2053" spans="1:26" hidden="1">
      <c r="A2053" s="4"/>
      <c r="B2053" s="20"/>
      <c r="C2053" s="5"/>
      <c r="D2053" s="6"/>
      <c r="E2053" s="6"/>
      <c r="F2053" s="6"/>
      <c r="G2053" s="6"/>
      <c r="H2053" s="6"/>
      <c r="I2053" s="6"/>
      <c r="J2053" s="6"/>
      <c r="K2053" s="8"/>
      <c r="L2053" s="8"/>
      <c r="M2053" s="6"/>
      <c r="N2053" s="9"/>
      <c r="O2053" s="10"/>
      <c r="P2053" s="20"/>
      <c r="Q2053" s="20"/>
      <c r="R2053" s="20"/>
      <c r="S2053" s="1" t="s">
        <v>5192</v>
      </c>
      <c r="T2053" s="21" t="str">
        <f t="shared" si="290"/>
        <v>oplosan solfen</v>
      </c>
      <c r="U2053" s="17">
        <v>0.26800000000000002</v>
      </c>
      <c r="V2053" s="62">
        <f t="shared" si="296"/>
        <v>0</v>
      </c>
      <c r="W2053" s="20"/>
      <c r="X2053" s="20"/>
      <c r="Y2053" s="20" t="str">
        <f t="shared" si="291"/>
        <v>KG</v>
      </c>
    </row>
    <row r="2054" spans="1:26" hidden="1">
      <c r="A2054" s="4"/>
      <c r="B2054" s="20"/>
      <c r="C2054" s="5"/>
      <c r="D2054" s="6"/>
      <c r="E2054" s="6"/>
      <c r="F2054" s="6"/>
      <c r="G2054" s="6"/>
      <c r="H2054" s="6"/>
      <c r="I2054" s="6"/>
      <c r="J2054" s="6"/>
      <c r="K2054" s="8"/>
      <c r="L2054" s="8"/>
      <c r="M2054" s="6"/>
      <c r="N2054" s="9"/>
      <c r="O2054" s="10"/>
      <c r="P2054" s="20"/>
      <c r="Q2054" s="20"/>
      <c r="R2054" s="20"/>
      <c r="S2054" s="1" t="s">
        <v>1203</v>
      </c>
      <c r="T2054" s="21" t="str">
        <f t="shared" si="290"/>
        <v>DUPA 22 ATP PEKAT 3.2 RKN</v>
      </c>
      <c r="U2054" s="17">
        <v>0.75</v>
      </c>
      <c r="V2054" s="62">
        <f t="shared" si="296"/>
        <v>0</v>
      </c>
      <c r="W2054" s="20"/>
      <c r="X2054" s="20"/>
      <c r="Y2054" s="20" t="str">
        <f t="shared" si="291"/>
        <v>KG</v>
      </c>
    </row>
    <row r="2055" spans="1:26">
      <c r="A2055" s="4">
        <v>224</v>
      </c>
      <c r="B2055" s="20" t="s">
        <v>2345</v>
      </c>
      <c r="C2055" s="5" t="s">
        <v>193</v>
      </c>
      <c r="D2055" s="6">
        <v>4</v>
      </c>
      <c r="E2055" s="6">
        <f>D2055/36</f>
        <v>0.1111111111111111</v>
      </c>
      <c r="F2055" s="6">
        <v>5</v>
      </c>
      <c r="G2055" s="6">
        <v>1</v>
      </c>
      <c r="H2055" s="6"/>
      <c r="I2055" s="6"/>
      <c r="J2055" s="6" t="s">
        <v>510</v>
      </c>
      <c r="K2055" s="15">
        <f>L2055</f>
        <v>0</v>
      </c>
      <c r="L2055" s="15">
        <f>N2055*Z2055</f>
        <v>0</v>
      </c>
      <c r="M2055" s="6" t="s">
        <v>510</v>
      </c>
      <c r="N2055" s="9">
        <f>VLOOKUP(B2055,tb_januari,9,FALSE)</f>
        <v>0</v>
      </c>
      <c r="O2055" s="10" t="s">
        <v>506</v>
      </c>
      <c r="P2055" s="20"/>
      <c r="Q2055" s="20"/>
      <c r="R2055" s="20"/>
      <c r="S2055" s="1" t="s">
        <v>743</v>
      </c>
      <c r="T2055" s="21" t="str">
        <f t="shared" si="290"/>
        <v>ABHIKYA 10 X 16</v>
      </c>
      <c r="U2055" s="17">
        <v>1</v>
      </c>
      <c r="V2055" s="62">
        <f>$K$2055*U2055</f>
        <v>0</v>
      </c>
      <c r="W2055" s="20"/>
      <c r="X2055" s="20"/>
      <c r="Y2055" s="20" t="str">
        <f t="shared" si="291"/>
        <v>PCS</v>
      </c>
      <c r="Z2055" s="20">
        <v>36</v>
      </c>
    </row>
    <row r="2056" spans="1:26" hidden="1">
      <c r="A2056" s="4"/>
      <c r="B2056" s="20"/>
      <c r="C2056" s="5"/>
      <c r="D2056" s="6"/>
      <c r="E2056" s="6"/>
      <c r="F2056" s="6"/>
      <c r="G2056" s="6"/>
      <c r="H2056" s="6"/>
      <c r="I2056" s="6"/>
      <c r="J2056" s="6"/>
      <c r="K2056" s="8"/>
      <c r="L2056" s="8"/>
      <c r="M2056" s="6"/>
      <c r="N2056" s="9"/>
      <c r="O2056" s="10"/>
      <c r="P2056" s="20"/>
      <c r="Q2056" s="20"/>
      <c r="R2056" s="20"/>
      <c r="S2056" s="1" t="s">
        <v>611</v>
      </c>
      <c r="T2056" s="21" t="str">
        <f t="shared" si="290"/>
        <v xml:space="preserve">ONGKARA BULAT </v>
      </c>
      <c r="U2056" s="17">
        <v>1</v>
      </c>
      <c r="V2056" s="62">
        <f t="shared" ref="V2056:V2064" si="297">$K$2055*U2056</f>
        <v>0</v>
      </c>
      <c r="W2056" s="20"/>
      <c r="X2056" s="20"/>
      <c r="Y2056" s="20" t="str">
        <f t="shared" si="291"/>
        <v>PCS</v>
      </c>
    </row>
    <row r="2057" spans="1:26" hidden="1">
      <c r="A2057" s="4"/>
      <c r="B2057" s="20"/>
      <c r="C2057" s="5"/>
      <c r="D2057" s="6"/>
      <c r="E2057" s="6"/>
      <c r="F2057" s="6"/>
      <c r="G2057" s="6"/>
      <c r="H2057" s="6"/>
      <c r="I2057" s="6"/>
      <c r="J2057" s="6"/>
      <c r="K2057" s="8"/>
      <c r="L2057" s="8"/>
      <c r="M2057" s="6"/>
      <c r="N2057" s="9"/>
      <c r="O2057" s="10"/>
      <c r="P2057" s="20"/>
      <c r="Q2057" s="20"/>
      <c r="R2057" s="20"/>
      <c r="S2057" s="1" t="s">
        <v>5039</v>
      </c>
      <c r="T2057" s="21" t="str">
        <f t="shared" si="290"/>
        <v>STIKER MANTRA tanggung</v>
      </c>
      <c r="U2057" s="17">
        <v>1</v>
      </c>
      <c r="V2057" s="62">
        <f t="shared" si="297"/>
        <v>0</v>
      </c>
      <c r="W2057" s="20"/>
      <c r="X2057" s="20"/>
      <c r="Y2057" s="20" t="str">
        <f t="shared" si="291"/>
        <v>PCS</v>
      </c>
    </row>
    <row r="2058" spans="1:26" hidden="1">
      <c r="A2058" s="4"/>
      <c r="B2058" s="20"/>
      <c r="C2058" s="5"/>
      <c r="D2058" s="6"/>
      <c r="E2058" s="6"/>
      <c r="F2058" s="6"/>
      <c r="G2058" s="6"/>
      <c r="H2058" s="6"/>
      <c r="I2058" s="6"/>
      <c r="J2058" s="6"/>
      <c r="K2058" s="8"/>
      <c r="L2058" s="8"/>
      <c r="M2058" s="6"/>
      <c r="N2058" s="9"/>
      <c r="O2058" s="10"/>
      <c r="P2058" s="20"/>
      <c r="Q2058" s="20"/>
      <c r="R2058" s="20"/>
      <c r="S2058" s="1" t="s">
        <v>988</v>
      </c>
      <c r="T2058" s="21" t="str">
        <f t="shared" si="290"/>
        <v xml:space="preserve">ATP </v>
      </c>
      <c r="U2058" s="17">
        <v>1</v>
      </c>
      <c r="V2058" s="62">
        <f t="shared" si="297"/>
        <v>0</v>
      </c>
      <c r="W2058" s="20"/>
      <c r="X2058" s="20"/>
      <c r="Y2058" s="20" t="str">
        <f t="shared" si="291"/>
        <v>PCS</v>
      </c>
    </row>
    <row r="2059" spans="1:26" hidden="1">
      <c r="A2059" s="4"/>
      <c r="B2059" s="20"/>
      <c r="C2059" s="5"/>
      <c r="D2059" s="6"/>
      <c r="E2059" s="6"/>
      <c r="F2059" s="6"/>
      <c r="G2059" s="6"/>
      <c r="H2059" s="6"/>
      <c r="I2059" s="6"/>
      <c r="J2059" s="6"/>
      <c r="K2059" s="8"/>
      <c r="L2059" s="8"/>
      <c r="M2059" s="6"/>
      <c r="N2059" s="9"/>
      <c r="O2059" s="10"/>
      <c r="P2059" s="20"/>
      <c r="Q2059" s="20"/>
      <c r="R2059" s="20"/>
      <c r="S2059" s="1" t="s">
        <v>757</v>
      </c>
      <c r="T2059" s="21" t="str">
        <f t="shared" si="290"/>
        <v>ABHIKYA TULISAN</v>
      </c>
      <c r="U2059" s="17">
        <v>1</v>
      </c>
      <c r="V2059" s="62">
        <f t="shared" si="297"/>
        <v>0</v>
      </c>
      <c r="W2059" s="20"/>
      <c r="X2059" s="20"/>
      <c r="Y2059" s="20" t="str">
        <f t="shared" si="291"/>
        <v>PCS</v>
      </c>
    </row>
    <row r="2060" spans="1:26" hidden="1">
      <c r="A2060" s="4"/>
      <c r="B2060" s="20"/>
      <c r="C2060" s="5"/>
      <c r="D2060" s="6"/>
      <c r="E2060" s="6"/>
      <c r="F2060" s="6"/>
      <c r="G2060" s="6"/>
      <c r="H2060" s="6"/>
      <c r="I2060" s="6"/>
      <c r="J2060" s="6"/>
      <c r="K2060" s="8"/>
      <c r="L2060" s="8"/>
      <c r="M2060" s="6"/>
      <c r="N2060" s="9"/>
      <c r="O2060" s="10"/>
      <c r="P2060" s="20"/>
      <c r="Q2060" s="20"/>
      <c r="R2060" s="20"/>
      <c r="S2060" s="1" t="s">
        <v>613</v>
      </c>
      <c r="T2060" s="21" t="str">
        <f t="shared" si="290"/>
        <v>SABUK ONG KECIL 2,5 X 30</v>
      </c>
      <c r="U2060" s="17">
        <v>1</v>
      </c>
      <c r="V2060" s="62">
        <f t="shared" si="297"/>
        <v>0</v>
      </c>
      <c r="W2060" s="20"/>
      <c r="X2060" s="20"/>
      <c r="Y2060" s="20" t="str">
        <f t="shared" si="291"/>
        <v>PCS</v>
      </c>
    </row>
    <row r="2061" spans="1:26" hidden="1">
      <c r="A2061" s="4"/>
      <c r="B2061" s="20"/>
      <c r="C2061" s="5"/>
      <c r="D2061" s="6"/>
      <c r="E2061" s="6"/>
      <c r="F2061" s="6"/>
      <c r="G2061" s="6"/>
      <c r="H2061" s="6"/>
      <c r="I2061" s="6"/>
      <c r="J2061" s="6"/>
      <c r="K2061" s="8"/>
      <c r="L2061" s="8"/>
      <c r="M2061" s="6"/>
      <c r="N2061" s="9"/>
      <c r="O2061" s="10"/>
      <c r="P2061" s="20"/>
      <c r="Q2061" s="20"/>
      <c r="R2061" s="20"/>
      <c r="S2061" s="1" t="s">
        <v>4374</v>
      </c>
      <c r="T2061" s="21" t="str">
        <f t="shared" ref="T2061:T2074" si="298">VLOOKUP(S2061,db_barang,2,FALSE)</f>
        <v>PLASTIK 16 X 45</v>
      </c>
      <c r="U2061" s="17">
        <v>1</v>
      </c>
      <c r="V2061" s="62">
        <f t="shared" si="297"/>
        <v>0</v>
      </c>
      <c r="W2061" s="20"/>
      <c r="X2061" s="20"/>
      <c r="Y2061" s="20" t="str">
        <f t="shared" ref="Y2061:Y2074" si="299">VLOOKUP(S2061,db_barang,3,FALSE)</f>
        <v>PCS</v>
      </c>
    </row>
    <row r="2062" spans="1:26" hidden="1">
      <c r="A2062" s="4"/>
      <c r="B2062" s="20"/>
      <c r="C2062" s="5"/>
      <c r="D2062" s="6"/>
      <c r="E2062" s="6"/>
      <c r="F2062" s="6"/>
      <c r="G2062" s="6"/>
      <c r="H2062" s="6"/>
      <c r="I2062" s="6"/>
      <c r="J2062" s="6"/>
      <c r="K2062" s="8"/>
      <c r="L2062" s="8"/>
      <c r="M2062" s="6"/>
      <c r="N2062" s="9"/>
      <c r="O2062" s="10"/>
      <c r="P2062" s="20"/>
      <c r="Q2062" s="20"/>
      <c r="R2062" s="20"/>
      <c r="S2062" s="1" t="s">
        <v>4080</v>
      </c>
      <c r="T2062" s="21" t="str">
        <f t="shared" si="298"/>
        <v>OP FULL AROMA SWT ABHIKYA</v>
      </c>
      <c r="U2062" s="17">
        <v>8.4599999999999995E-2</v>
      </c>
      <c r="V2062" s="62">
        <f t="shared" si="297"/>
        <v>0</v>
      </c>
      <c r="W2062" s="20"/>
      <c r="X2062" s="20"/>
      <c r="Y2062" s="20" t="str">
        <f t="shared" si="299"/>
        <v>KG</v>
      </c>
    </row>
    <row r="2063" spans="1:26" hidden="1">
      <c r="A2063" s="4"/>
      <c r="B2063" s="20"/>
      <c r="C2063" s="5"/>
      <c r="D2063" s="6"/>
      <c r="E2063" s="6"/>
      <c r="F2063" s="6"/>
      <c r="G2063" s="6"/>
      <c r="H2063" s="6"/>
      <c r="I2063" s="6"/>
      <c r="J2063" s="6"/>
      <c r="K2063" s="8"/>
      <c r="L2063" s="8"/>
      <c r="M2063" s="6"/>
      <c r="N2063" s="9"/>
      <c r="O2063" s="10"/>
      <c r="P2063" s="20"/>
      <c r="Q2063" s="20"/>
      <c r="R2063" s="20"/>
      <c r="S2063" s="1" t="s">
        <v>5192</v>
      </c>
      <c r="T2063" s="21" t="str">
        <f t="shared" si="298"/>
        <v>oplosan solfen</v>
      </c>
      <c r="U2063" s="17">
        <v>0.2722</v>
      </c>
      <c r="V2063" s="62">
        <f t="shared" si="297"/>
        <v>0</v>
      </c>
      <c r="W2063" s="20"/>
      <c r="X2063" s="20"/>
      <c r="Y2063" s="20" t="str">
        <f t="shared" si="299"/>
        <v>KG</v>
      </c>
    </row>
    <row r="2064" spans="1:26" hidden="1">
      <c r="A2064" s="4"/>
      <c r="B2064" s="20"/>
      <c r="C2064" s="5"/>
      <c r="D2064" s="6"/>
      <c r="E2064" s="6"/>
      <c r="F2064" s="6"/>
      <c r="G2064" s="6"/>
      <c r="H2064" s="6"/>
      <c r="I2064" s="6"/>
      <c r="J2064" s="6"/>
      <c r="K2064" s="8"/>
      <c r="L2064" s="8"/>
      <c r="M2064" s="6"/>
      <c r="N2064" s="9"/>
      <c r="O2064" s="10"/>
      <c r="P2064" s="20"/>
      <c r="Q2064" s="20"/>
      <c r="R2064" s="20"/>
      <c r="S2064" s="1" t="s">
        <v>1330</v>
      </c>
      <c r="T2064" s="21" t="str">
        <f t="shared" si="298"/>
        <v>DUPA 28 ATP PEKAT 3.2 RKN</v>
      </c>
      <c r="U2064" s="17">
        <v>0.73499999999999999</v>
      </c>
      <c r="V2064" s="62">
        <f t="shared" si="297"/>
        <v>0</v>
      </c>
      <c r="W2064" s="20"/>
      <c r="X2064" s="20"/>
      <c r="Y2064" s="20" t="str">
        <f t="shared" si="299"/>
        <v>KG</v>
      </c>
    </row>
    <row r="2065" spans="1:26">
      <c r="A2065" s="4">
        <v>225</v>
      </c>
      <c r="B2065" s="20" t="s">
        <v>2358</v>
      </c>
      <c r="C2065" s="5" t="s">
        <v>194</v>
      </c>
      <c r="D2065" s="6">
        <v>17</v>
      </c>
      <c r="E2065" s="6">
        <f>D2065/36</f>
        <v>0.47222222222222221</v>
      </c>
      <c r="F2065" s="6">
        <v>7</v>
      </c>
      <c r="G2065" s="6">
        <v>1</v>
      </c>
      <c r="H2065" s="6">
        <v>6</v>
      </c>
      <c r="I2065" s="6">
        <v>1</v>
      </c>
      <c r="J2065" s="6" t="s">
        <v>510</v>
      </c>
      <c r="K2065" s="15">
        <f>L2065</f>
        <v>0</v>
      </c>
      <c r="L2065" s="15">
        <f>N2065*Z2065</f>
        <v>0</v>
      </c>
      <c r="M2065" s="6" t="s">
        <v>510</v>
      </c>
      <c r="N2065" s="9">
        <f>VLOOKUP(B2065,tb_januari,9,FALSE)</f>
        <v>0</v>
      </c>
      <c r="O2065" s="10" t="s">
        <v>506</v>
      </c>
      <c r="P2065" s="20"/>
      <c r="Q2065" s="20"/>
      <c r="R2065" s="20"/>
      <c r="S2065" s="1" t="s">
        <v>1330</v>
      </c>
      <c r="T2065" s="21" t="str">
        <f t="shared" si="298"/>
        <v>DUPA 28 ATP PEKAT 3.2 RKN</v>
      </c>
      <c r="U2065" s="17">
        <v>0.73499999999999999</v>
      </c>
      <c r="V2065" s="62">
        <f>$K$2065*U2065</f>
        <v>0</v>
      </c>
      <c r="W2065" s="20"/>
      <c r="X2065" s="20"/>
      <c r="Y2065" s="20" t="str">
        <f t="shared" si="299"/>
        <v>KG</v>
      </c>
      <c r="Z2065" s="20">
        <v>36</v>
      </c>
    </row>
    <row r="2066" spans="1:26" hidden="1">
      <c r="A2066" s="4"/>
      <c r="B2066" s="20"/>
      <c r="C2066" s="5"/>
      <c r="D2066" s="6"/>
      <c r="E2066" s="6"/>
      <c r="F2066" s="6"/>
      <c r="G2066" s="6"/>
      <c r="H2066" s="6"/>
      <c r="I2066" s="6"/>
      <c r="J2066" s="6"/>
      <c r="K2066" s="8"/>
      <c r="L2066" s="8"/>
      <c r="M2066" s="6"/>
      <c r="N2066" s="9"/>
      <c r="O2066" s="10"/>
      <c r="P2066" s="20"/>
      <c r="Q2066" s="20"/>
      <c r="R2066" s="20"/>
      <c r="S2066" s="1" t="s">
        <v>739</v>
      </c>
      <c r="T2066" s="21" t="str">
        <f t="shared" si="298"/>
        <v>A.TERAPY 9 x 16</v>
      </c>
      <c r="U2066" s="17">
        <v>1</v>
      </c>
      <c r="V2066" s="62">
        <f t="shared" ref="V2066:V2073" si="300">$K$2065*U2066</f>
        <v>0</v>
      </c>
      <c r="W2066" s="20"/>
      <c r="X2066" s="20"/>
      <c r="Y2066" s="20" t="str">
        <f t="shared" si="299"/>
        <v>PCS</v>
      </c>
    </row>
    <row r="2067" spans="1:26" hidden="1">
      <c r="A2067" s="4"/>
      <c r="B2067" s="20"/>
      <c r="C2067" s="5"/>
      <c r="D2067" s="6"/>
      <c r="E2067" s="6"/>
      <c r="F2067" s="6"/>
      <c r="G2067" s="6"/>
      <c r="H2067" s="6"/>
      <c r="I2067" s="6"/>
      <c r="J2067" s="6"/>
      <c r="K2067" s="8"/>
      <c r="L2067" s="8"/>
      <c r="M2067" s="6"/>
      <c r="N2067" s="9"/>
      <c r="O2067" s="10"/>
      <c r="P2067" s="20"/>
      <c r="Q2067" s="20"/>
      <c r="R2067" s="20"/>
      <c r="S2067" s="1" t="s">
        <v>611</v>
      </c>
      <c r="T2067" s="21" t="str">
        <f t="shared" si="298"/>
        <v xml:space="preserve">ONGKARA BULAT </v>
      </c>
      <c r="U2067" s="17">
        <v>1</v>
      </c>
      <c r="V2067" s="62">
        <f t="shared" si="300"/>
        <v>0</v>
      </c>
      <c r="W2067" s="20"/>
      <c r="X2067" s="20"/>
      <c r="Y2067" s="20" t="str">
        <f t="shared" si="299"/>
        <v>PCS</v>
      </c>
    </row>
    <row r="2068" spans="1:26" hidden="1">
      <c r="A2068" s="4"/>
      <c r="B2068" s="20"/>
      <c r="C2068" s="5"/>
      <c r="D2068" s="6"/>
      <c r="E2068" s="6"/>
      <c r="F2068" s="6"/>
      <c r="G2068" s="6"/>
      <c r="H2068" s="6"/>
      <c r="I2068" s="6"/>
      <c r="J2068" s="6"/>
      <c r="K2068" s="8"/>
      <c r="L2068" s="8"/>
      <c r="M2068" s="6"/>
      <c r="N2068" s="9"/>
      <c r="O2068" s="10"/>
      <c r="P2068" s="20"/>
      <c r="Q2068" s="20"/>
      <c r="R2068" s="20"/>
      <c r="S2068" s="1" t="s">
        <v>5039</v>
      </c>
      <c r="T2068" s="21" t="str">
        <f t="shared" si="298"/>
        <v>STIKER MANTRA tanggung</v>
      </c>
      <c r="U2068" s="17">
        <v>1</v>
      </c>
      <c r="V2068" s="62">
        <f t="shared" si="300"/>
        <v>0</v>
      </c>
      <c r="W2068" s="20"/>
      <c r="X2068" s="20"/>
      <c r="Y2068" s="20" t="str">
        <f t="shared" si="299"/>
        <v>PCS</v>
      </c>
    </row>
    <row r="2069" spans="1:26" hidden="1">
      <c r="A2069" s="4"/>
      <c r="B2069" s="20"/>
      <c r="C2069" s="5"/>
      <c r="D2069" s="6"/>
      <c r="E2069" s="6"/>
      <c r="F2069" s="6"/>
      <c r="G2069" s="6"/>
      <c r="H2069" s="6"/>
      <c r="I2069" s="6"/>
      <c r="J2069" s="6"/>
      <c r="K2069" s="8"/>
      <c r="L2069" s="8"/>
      <c r="M2069" s="6"/>
      <c r="N2069" s="9"/>
      <c r="O2069" s="10"/>
      <c r="P2069" s="20"/>
      <c r="Q2069" s="20"/>
      <c r="R2069" s="20"/>
      <c r="S2069" s="1" t="s">
        <v>988</v>
      </c>
      <c r="T2069" s="21" t="str">
        <f t="shared" si="298"/>
        <v xml:space="preserve">ATP </v>
      </c>
      <c r="U2069" s="17">
        <v>1</v>
      </c>
      <c r="V2069" s="62">
        <f t="shared" si="300"/>
        <v>0</v>
      </c>
      <c r="W2069" s="20"/>
      <c r="X2069" s="20"/>
      <c r="Y2069" s="20" t="str">
        <f t="shared" si="299"/>
        <v>PCS</v>
      </c>
    </row>
    <row r="2070" spans="1:26" hidden="1">
      <c r="A2070" s="4"/>
      <c r="B2070" s="20"/>
      <c r="C2070" s="5"/>
      <c r="D2070" s="6"/>
      <c r="E2070" s="6"/>
      <c r="F2070" s="6"/>
      <c r="G2070" s="6"/>
      <c r="H2070" s="6"/>
      <c r="I2070" s="6"/>
      <c r="J2070" s="6"/>
      <c r="K2070" s="8"/>
      <c r="L2070" s="8"/>
      <c r="M2070" s="6"/>
      <c r="N2070" s="9"/>
      <c r="O2070" s="10"/>
      <c r="P2070" s="20"/>
      <c r="Q2070" s="20"/>
      <c r="R2070" s="20"/>
      <c r="S2070" s="1" t="s">
        <v>741</v>
      </c>
      <c r="T2070" s="21" t="str">
        <f t="shared" si="298"/>
        <v>A.TERAPY TULISAN</v>
      </c>
      <c r="U2070" s="17">
        <v>1</v>
      </c>
      <c r="V2070" s="62">
        <f t="shared" si="300"/>
        <v>0</v>
      </c>
      <c r="W2070" s="20"/>
      <c r="X2070" s="20"/>
      <c r="Y2070" s="20" t="str">
        <f t="shared" si="299"/>
        <v>PCS</v>
      </c>
    </row>
    <row r="2071" spans="1:26" hidden="1">
      <c r="A2071" s="4"/>
      <c r="B2071" s="20"/>
      <c r="C2071" s="5"/>
      <c r="D2071" s="6"/>
      <c r="E2071" s="6"/>
      <c r="F2071" s="6"/>
      <c r="G2071" s="6"/>
      <c r="H2071" s="6"/>
      <c r="I2071" s="6"/>
      <c r="J2071" s="6"/>
      <c r="K2071" s="8"/>
      <c r="L2071" s="8"/>
      <c r="M2071" s="6"/>
      <c r="N2071" s="9"/>
      <c r="O2071" s="10"/>
      <c r="P2071" s="20"/>
      <c r="Q2071" s="20"/>
      <c r="R2071" s="20"/>
      <c r="S2071" s="1" t="s">
        <v>613</v>
      </c>
      <c r="T2071" s="21" t="str">
        <f t="shared" si="298"/>
        <v>SABUK ONG KECIL 2,5 X 30</v>
      </c>
      <c r="U2071" s="17">
        <v>1</v>
      </c>
      <c r="V2071" s="62">
        <f t="shared" si="300"/>
        <v>0</v>
      </c>
      <c r="W2071" s="20"/>
      <c r="X2071" s="20"/>
      <c r="Y2071" s="20" t="str">
        <f t="shared" si="299"/>
        <v>PCS</v>
      </c>
    </row>
    <row r="2072" spans="1:26" hidden="1">
      <c r="A2072" s="4"/>
      <c r="B2072" s="20"/>
      <c r="C2072" s="5"/>
      <c r="D2072" s="6"/>
      <c r="E2072" s="6"/>
      <c r="F2072" s="6"/>
      <c r="G2072" s="6"/>
      <c r="H2072" s="6"/>
      <c r="I2072" s="6"/>
      <c r="J2072" s="6"/>
      <c r="K2072" s="8"/>
      <c r="L2072" s="8"/>
      <c r="M2072" s="6"/>
      <c r="N2072" s="9"/>
      <c r="O2072" s="10"/>
      <c r="P2072" s="20"/>
      <c r="Q2072" s="20"/>
      <c r="R2072" s="20"/>
      <c r="S2072" s="1" t="s">
        <v>4374</v>
      </c>
      <c r="T2072" s="21" t="str">
        <f t="shared" si="298"/>
        <v>PLASTIK 16 X 45</v>
      </c>
      <c r="U2072" s="17">
        <v>1</v>
      </c>
      <c r="V2072" s="62">
        <f t="shared" si="300"/>
        <v>0</v>
      </c>
      <c r="W2072" s="20"/>
      <c r="X2072" s="20"/>
      <c r="Y2072" s="20" t="str">
        <f t="shared" si="299"/>
        <v>PCS</v>
      </c>
    </row>
    <row r="2073" spans="1:26" hidden="1">
      <c r="A2073" s="4"/>
      <c r="B2073" s="20"/>
      <c r="C2073" s="5"/>
      <c r="D2073" s="6"/>
      <c r="E2073" s="6"/>
      <c r="F2073" s="6"/>
      <c r="G2073" s="6"/>
      <c r="H2073" s="6"/>
      <c r="I2073" s="6"/>
      <c r="J2073" s="6"/>
      <c r="K2073" s="8"/>
      <c r="L2073" s="8"/>
      <c r="M2073" s="6"/>
      <c r="N2073" s="9"/>
      <c r="O2073" s="10"/>
      <c r="P2073" s="20"/>
      <c r="Q2073" s="20"/>
      <c r="R2073" s="20"/>
      <c r="S2073" s="1" t="s">
        <v>4082</v>
      </c>
      <c r="T2073" s="21" t="str">
        <f t="shared" si="298"/>
        <v>OP FULL AROMA SWT AROMA TERAPY</v>
      </c>
      <c r="U2073" s="17">
        <v>8.4599999999999995E-2</v>
      </c>
      <c r="V2073" s="62">
        <f t="shared" si="300"/>
        <v>0</v>
      </c>
      <c r="W2073" s="20"/>
      <c r="X2073" s="20"/>
      <c r="Y2073" s="20" t="str">
        <f t="shared" si="299"/>
        <v>KG</v>
      </c>
    </row>
    <row r="2074" spans="1:26" hidden="1">
      <c r="A2074" s="4"/>
      <c r="B2074" s="20"/>
      <c r="C2074" s="5"/>
      <c r="D2074" s="6"/>
      <c r="E2074" s="6"/>
      <c r="F2074" s="6"/>
      <c r="G2074" s="6"/>
      <c r="H2074" s="6"/>
      <c r="I2074" s="6"/>
      <c r="J2074" s="6"/>
      <c r="K2074" s="8"/>
      <c r="L2074" s="8"/>
      <c r="M2074" s="6"/>
      <c r="N2074" s="9"/>
      <c r="O2074" s="10"/>
      <c r="P2074" s="20"/>
      <c r="Q2074" s="20"/>
      <c r="R2074" s="20"/>
      <c r="S2074" s="1" t="s">
        <v>5192</v>
      </c>
      <c r="T2074" s="21" t="str">
        <f t="shared" si="298"/>
        <v>oplosan solfen</v>
      </c>
      <c r="U2074" s="17">
        <v>0.2722</v>
      </c>
      <c r="V2074" s="62">
        <f>$K$2065*U2074</f>
        <v>0</v>
      </c>
      <c r="W2074" s="20"/>
      <c r="X2074" s="20"/>
      <c r="Y2074" s="20" t="str">
        <f t="shared" si="299"/>
        <v>KG</v>
      </c>
    </row>
    <row r="2075" spans="1:26">
      <c r="A2075" s="4">
        <v>226</v>
      </c>
      <c r="B2075" s="20" t="s">
        <v>2359</v>
      </c>
      <c r="C2075" s="5" t="s">
        <v>195</v>
      </c>
      <c r="D2075" s="6">
        <v>49</v>
      </c>
      <c r="E2075" s="6">
        <f>D2075/36</f>
        <v>1.3611111111111112</v>
      </c>
      <c r="F2075" s="6">
        <v>63</v>
      </c>
      <c r="G2075" s="6">
        <v>1</v>
      </c>
      <c r="H2075" s="6">
        <v>4</v>
      </c>
      <c r="I2075" s="6">
        <v>1</v>
      </c>
      <c r="J2075" s="6" t="s">
        <v>510</v>
      </c>
      <c r="K2075" s="15">
        <f>L2075</f>
        <v>36</v>
      </c>
      <c r="L2075" s="15">
        <f>N2075*Z2075</f>
        <v>36</v>
      </c>
      <c r="M2075" s="6" t="s">
        <v>510</v>
      </c>
      <c r="N2075" s="9">
        <f>VLOOKUP(B2075,tb_januari,9,FALSE)</f>
        <v>1</v>
      </c>
      <c r="O2075" s="10" t="s">
        <v>506</v>
      </c>
      <c r="P2075" s="20"/>
      <c r="Q2075" s="20"/>
      <c r="R2075" s="20"/>
      <c r="S2075" s="20" t="s">
        <v>984</v>
      </c>
      <c r="T2075" s="21" t="str">
        <f t="shared" ref="T2075:T2094" si="301">VLOOKUP(S2075,db_barang,2,FALSE)</f>
        <v>ASTUNGKARA 9 x 16</v>
      </c>
      <c r="U2075" s="17">
        <v>1</v>
      </c>
      <c r="V2075" s="62">
        <f>$K$2075*U2075</f>
        <v>36</v>
      </c>
      <c r="W2075" s="20"/>
      <c r="X2075" s="20"/>
      <c r="Y2075" s="20" t="str">
        <f t="shared" ref="Y2075:Y2094" si="302">VLOOKUP(S2075,db_barang,3,FALSE)</f>
        <v>PCS</v>
      </c>
      <c r="Z2075" s="20">
        <v>36</v>
      </c>
    </row>
    <row r="2076" spans="1:26" hidden="1">
      <c r="A2076" s="4"/>
      <c r="B2076" s="4"/>
      <c r="C2076" s="5"/>
      <c r="D2076" s="6"/>
      <c r="E2076" s="6"/>
      <c r="F2076" s="6"/>
      <c r="G2076" s="6"/>
      <c r="H2076" s="6"/>
      <c r="I2076" s="6"/>
      <c r="J2076" s="6"/>
      <c r="K2076" s="8"/>
      <c r="L2076" s="8"/>
      <c r="M2076" s="6"/>
      <c r="N2076" s="9"/>
      <c r="O2076" s="10"/>
      <c r="P2076" s="20"/>
      <c r="Q2076" s="20"/>
      <c r="R2076" s="20"/>
      <c r="S2076" s="20" t="s">
        <v>611</v>
      </c>
      <c r="T2076" s="21" t="str">
        <f t="shared" si="301"/>
        <v xml:space="preserve">ONGKARA BULAT </v>
      </c>
      <c r="U2076" s="17">
        <v>1</v>
      </c>
      <c r="V2076" s="62">
        <f t="shared" ref="V2076:V2084" si="303">$K$2075*U2076</f>
        <v>36</v>
      </c>
      <c r="W2076" s="20"/>
      <c r="X2076" s="20"/>
      <c r="Y2076" s="20" t="str">
        <f t="shared" si="302"/>
        <v>PCS</v>
      </c>
    </row>
    <row r="2077" spans="1:26" hidden="1">
      <c r="A2077" s="4"/>
      <c r="B2077" s="4"/>
      <c r="C2077" s="5"/>
      <c r="D2077" s="6"/>
      <c r="E2077" s="6"/>
      <c r="F2077" s="6"/>
      <c r="G2077" s="6"/>
      <c r="H2077" s="6"/>
      <c r="I2077" s="6"/>
      <c r="J2077" s="6"/>
      <c r="K2077" s="8"/>
      <c r="L2077" s="8"/>
      <c r="M2077" s="6"/>
      <c r="N2077" s="9"/>
      <c r="O2077" s="10"/>
      <c r="P2077" s="20"/>
      <c r="Q2077" s="20"/>
      <c r="R2077" s="20"/>
      <c r="S2077" s="20" t="s">
        <v>5039</v>
      </c>
      <c r="T2077" s="21" t="str">
        <f t="shared" si="301"/>
        <v>STIKER MANTRA tanggung</v>
      </c>
      <c r="U2077" s="17">
        <v>1</v>
      </c>
      <c r="V2077" s="62">
        <f t="shared" si="303"/>
        <v>36</v>
      </c>
      <c r="W2077" s="20"/>
      <c r="X2077" s="20"/>
      <c r="Y2077" s="20" t="str">
        <f t="shared" si="302"/>
        <v>PCS</v>
      </c>
    </row>
    <row r="2078" spans="1:26" hidden="1">
      <c r="A2078" s="4"/>
      <c r="B2078" s="4"/>
      <c r="C2078" s="5"/>
      <c r="D2078" s="6"/>
      <c r="E2078" s="6"/>
      <c r="F2078" s="6"/>
      <c r="G2078" s="6"/>
      <c r="H2078" s="6"/>
      <c r="I2078" s="6"/>
      <c r="J2078" s="6"/>
      <c r="K2078" s="8"/>
      <c r="L2078" s="8"/>
      <c r="M2078" s="6"/>
      <c r="N2078" s="9"/>
      <c r="O2078" s="10"/>
      <c r="P2078" s="20"/>
      <c r="Q2078" s="20"/>
      <c r="R2078" s="20"/>
      <c r="S2078" s="20" t="s">
        <v>988</v>
      </c>
      <c r="T2078" s="21" t="str">
        <f t="shared" si="301"/>
        <v xml:space="preserve">ATP </v>
      </c>
      <c r="U2078" s="17">
        <v>1</v>
      </c>
      <c r="V2078" s="62">
        <f t="shared" si="303"/>
        <v>36</v>
      </c>
      <c r="W2078" s="20"/>
      <c r="X2078" s="20"/>
      <c r="Y2078" s="20" t="str">
        <f t="shared" si="302"/>
        <v>PCS</v>
      </c>
    </row>
    <row r="2079" spans="1:26" hidden="1">
      <c r="A2079" s="4"/>
      <c r="B2079" s="4"/>
      <c r="C2079" s="5"/>
      <c r="D2079" s="6"/>
      <c r="E2079" s="6"/>
      <c r="F2079" s="6"/>
      <c r="G2079" s="6"/>
      <c r="H2079" s="6"/>
      <c r="I2079" s="6"/>
      <c r="J2079" s="6"/>
      <c r="K2079" s="8"/>
      <c r="L2079" s="8"/>
      <c r="M2079" s="6"/>
      <c r="N2079" s="9"/>
      <c r="O2079" s="10"/>
      <c r="P2079" s="20"/>
      <c r="Q2079" s="20"/>
      <c r="R2079" s="20"/>
      <c r="S2079" s="20" t="s">
        <v>986</v>
      </c>
      <c r="T2079" s="21" t="str">
        <f t="shared" si="301"/>
        <v>ASTUNGKARA TULISAN</v>
      </c>
      <c r="U2079" s="17">
        <v>1</v>
      </c>
      <c r="V2079" s="62">
        <f t="shared" si="303"/>
        <v>36</v>
      </c>
      <c r="W2079" s="20"/>
      <c r="X2079" s="20"/>
      <c r="Y2079" s="20" t="str">
        <f t="shared" si="302"/>
        <v>PCS</v>
      </c>
    </row>
    <row r="2080" spans="1:26" hidden="1">
      <c r="A2080" s="4"/>
      <c r="B2080" s="4"/>
      <c r="C2080" s="5"/>
      <c r="D2080" s="6"/>
      <c r="E2080" s="6"/>
      <c r="F2080" s="6"/>
      <c r="G2080" s="6"/>
      <c r="H2080" s="6"/>
      <c r="I2080" s="6"/>
      <c r="J2080" s="6"/>
      <c r="K2080" s="8"/>
      <c r="L2080" s="8"/>
      <c r="M2080" s="6"/>
      <c r="N2080" s="9"/>
      <c r="O2080" s="10"/>
      <c r="P2080" s="20"/>
      <c r="Q2080" s="20"/>
      <c r="R2080" s="20"/>
      <c r="S2080" s="20" t="s">
        <v>613</v>
      </c>
      <c r="T2080" s="21" t="str">
        <f t="shared" si="301"/>
        <v>SABUK ONG KECIL 2,5 X 30</v>
      </c>
      <c r="U2080" s="17">
        <v>1</v>
      </c>
      <c r="V2080" s="62">
        <f t="shared" si="303"/>
        <v>36</v>
      </c>
      <c r="W2080" s="20"/>
      <c r="X2080" s="20"/>
      <c r="Y2080" s="20" t="str">
        <f t="shared" si="302"/>
        <v>PCS</v>
      </c>
    </row>
    <row r="2081" spans="1:26" hidden="1">
      <c r="A2081" s="4"/>
      <c r="B2081" s="4"/>
      <c r="C2081" s="5"/>
      <c r="D2081" s="6"/>
      <c r="E2081" s="6"/>
      <c r="F2081" s="6"/>
      <c r="G2081" s="6"/>
      <c r="H2081" s="6"/>
      <c r="I2081" s="6"/>
      <c r="J2081" s="6"/>
      <c r="K2081" s="8"/>
      <c r="L2081" s="8"/>
      <c r="M2081" s="6"/>
      <c r="N2081" s="9"/>
      <c r="O2081" s="10"/>
      <c r="P2081" s="20"/>
      <c r="Q2081" s="20"/>
      <c r="R2081" s="20"/>
      <c r="S2081" s="20" t="s">
        <v>4374</v>
      </c>
      <c r="T2081" s="21" t="str">
        <f t="shared" si="301"/>
        <v>PLASTIK 16 X 45</v>
      </c>
      <c r="U2081" s="17">
        <v>1</v>
      </c>
      <c r="V2081" s="62">
        <f t="shared" si="303"/>
        <v>36</v>
      </c>
      <c r="W2081" s="20"/>
      <c r="X2081" s="20"/>
      <c r="Y2081" s="20" t="str">
        <f t="shared" si="302"/>
        <v>PCS</v>
      </c>
    </row>
    <row r="2082" spans="1:26" hidden="1">
      <c r="A2082" s="4"/>
      <c r="B2082" s="4"/>
      <c r="C2082" s="5"/>
      <c r="D2082" s="6"/>
      <c r="E2082" s="6"/>
      <c r="F2082" s="6"/>
      <c r="G2082" s="6"/>
      <c r="H2082" s="6"/>
      <c r="I2082" s="6"/>
      <c r="J2082" s="6"/>
      <c r="K2082" s="8"/>
      <c r="L2082" s="8"/>
      <c r="M2082" s="6"/>
      <c r="N2082" s="9"/>
      <c r="O2082" s="10"/>
      <c r="P2082" s="20"/>
      <c r="Q2082" s="20"/>
      <c r="R2082" s="20"/>
      <c r="S2082" s="20" t="s">
        <v>1296</v>
      </c>
      <c r="T2082" s="21" t="str">
        <f t="shared" si="301"/>
        <v>DUPA 28 ATP HIJAU 3.2</v>
      </c>
      <c r="U2082" s="17">
        <v>0.73499999999999999</v>
      </c>
      <c r="V2082" s="62">
        <f t="shared" si="303"/>
        <v>26.46</v>
      </c>
      <c r="W2082" s="20"/>
      <c r="X2082" s="20"/>
      <c r="Y2082" s="20" t="str">
        <f t="shared" si="302"/>
        <v>KG</v>
      </c>
    </row>
    <row r="2083" spans="1:26" hidden="1">
      <c r="A2083" s="4"/>
      <c r="B2083" s="4"/>
      <c r="C2083" s="5"/>
      <c r="D2083" s="6"/>
      <c r="E2083" s="6"/>
      <c r="F2083" s="6"/>
      <c r="G2083" s="6"/>
      <c r="H2083" s="6"/>
      <c r="I2083" s="6"/>
      <c r="J2083" s="6"/>
      <c r="K2083" s="8"/>
      <c r="L2083" s="8"/>
      <c r="M2083" s="6"/>
      <c r="N2083" s="9"/>
      <c r="O2083" s="10"/>
      <c r="P2083" s="20"/>
      <c r="Q2083" s="20"/>
      <c r="R2083" s="20"/>
      <c r="S2083" s="20" t="s">
        <v>4084</v>
      </c>
      <c r="T2083" s="21" t="str">
        <f t="shared" si="301"/>
        <v>OP FULL AROMA SWT ASTUNGKARA</v>
      </c>
      <c r="U2083" s="17">
        <v>8.4599999999999995E-2</v>
      </c>
      <c r="V2083" s="62">
        <f t="shared" si="303"/>
        <v>3.0455999999999999</v>
      </c>
      <c r="W2083" s="20"/>
      <c r="X2083" s="20"/>
      <c r="Y2083" s="20" t="str">
        <f t="shared" si="302"/>
        <v>KG</v>
      </c>
    </row>
    <row r="2084" spans="1:26" hidden="1">
      <c r="A2084" s="4"/>
      <c r="B2084" s="4"/>
      <c r="C2084" s="5"/>
      <c r="D2084" s="6"/>
      <c r="E2084" s="6"/>
      <c r="F2084" s="6"/>
      <c r="G2084" s="6"/>
      <c r="H2084" s="6"/>
      <c r="I2084" s="6"/>
      <c r="J2084" s="6"/>
      <c r="K2084" s="8"/>
      <c r="L2084" s="8"/>
      <c r="M2084" s="6"/>
      <c r="N2084" s="9"/>
      <c r="O2084" s="10"/>
      <c r="P2084" s="20"/>
      <c r="Q2084" s="20"/>
      <c r="R2084" s="20"/>
      <c r="S2084" s="20" t="s">
        <v>5192</v>
      </c>
      <c r="T2084" s="21" t="str">
        <f t="shared" si="301"/>
        <v>oplosan solfen</v>
      </c>
      <c r="U2084" s="17">
        <v>0.2722</v>
      </c>
      <c r="V2084" s="62">
        <f t="shared" si="303"/>
        <v>9.799199999999999</v>
      </c>
      <c r="W2084" s="20"/>
      <c r="X2084" s="20"/>
      <c r="Y2084" s="20" t="str">
        <f t="shared" si="302"/>
        <v>KG</v>
      </c>
    </row>
    <row r="2085" spans="1:26">
      <c r="A2085" s="4">
        <v>227</v>
      </c>
      <c r="B2085" s="20" t="s">
        <v>2362</v>
      </c>
      <c r="C2085" s="5" t="s">
        <v>196</v>
      </c>
      <c r="D2085" s="6"/>
      <c r="E2085" s="6">
        <f>D2085/36</f>
        <v>0</v>
      </c>
      <c r="F2085" s="6">
        <v>8</v>
      </c>
      <c r="G2085" s="6">
        <v>1</v>
      </c>
      <c r="H2085" s="6"/>
      <c r="I2085" s="6"/>
      <c r="J2085" s="6" t="s">
        <v>510</v>
      </c>
      <c r="K2085" s="15">
        <f>L2085</f>
        <v>0</v>
      </c>
      <c r="L2085" s="15">
        <f>N2085*Z2085</f>
        <v>0</v>
      </c>
      <c r="M2085" s="6" t="s">
        <v>510</v>
      </c>
      <c r="N2085" s="9">
        <f>VLOOKUP(B2085,tb_januari,9,FALSE)</f>
        <v>0</v>
      </c>
      <c r="O2085" s="10" t="s">
        <v>506</v>
      </c>
      <c r="P2085" s="20"/>
      <c r="Q2085" s="20"/>
      <c r="R2085" s="20"/>
      <c r="S2085" s="1" t="s">
        <v>984</v>
      </c>
      <c r="T2085" s="21" t="str">
        <f t="shared" si="301"/>
        <v>ASTUNGKARA 9 x 16</v>
      </c>
      <c r="U2085" s="17">
        <v>1</v>
      </c>
      <c r="V2085" s="62">
        <f>$K$2085*U2085</f>
        <v>0</v>
      </c>
      <c r="W2085" s="20"/>
      <c r="X2085" s="20"/>
      <c r="Y2085" s="20" t="str">
        <f t="shared" si="302"/>
        <v>PCS</v>
      </c>
      <c r="Z2085" s="20">
        <v>36</v>
      </c>
    </row>
    <row r="2086" spans="1:26" hidden="1">
      <c r="A2086" s="4"/>
      <c r="B2086" s="20"/>
      <c r="C2086" s="5"/>
      <c r="D2086" s="6"/>
      <c r="E2086" s="6"/>
      <c r="F2086" s="6"/>
      <c r="G2086" s="6"/>
      <c r="H2086" s="6"/>
      <c r="I2086" s="6"/>
      <c r="J2086" s="6"/>
      <c r="K2086" s="8"/>
      <c r="L2086" s="8"/>
      <c r="M2086" s="6"/>
      <c r="N2086" s="9"/>
      <c r="O2086" s="10"/>
      <c r="P2086" s="20"/>
      <c r="Q2086" s="20"/>
      <c r="R2086" s="20"/>
      <c r="S2086" s="1" t="s">
        <v>611</v>
      </c>
      <c r="T2086" s="21" t="str">
        <f t="shared" si="301"/>
        <v xml:space="preserve">ONGKARA BULAT </v>
      </c>
      <c r="U2086" s="17">
        <v>1</v>
      </c>
      <c r="V2086" s="62">
        <f t="shared" ref="V2086:V2093" si="304">$K$2085*U2086</f>
        <v>0</v>
      </c>
      <c r="W2086" s="20"/>
      <c r="X2086" s="20"/>
      <c r="Y2086" s="20" t="str">
        <f t="shared" si="302"/>
        <v>PCS</v>
      </c>
    </row>
    <row r="2087" spans="1:26" hidden="1">
      <c r="A2087" s="4"/>
      <c r="B2087" s="20"/>
      <c r="C2087" s="5"/>
      <c r="D2087" s="6"/>
      <c r="E2087" s="6"/>
      <c r="F2087" s="6"/>
      <c r="G2087" s="6"/>
      <c r="H2087" s="6"/>
      <c r="I2087" s="6"/>
      <c r="J2087" s="6"/>
      <c r="K2087" s="8"/>
      <c r="L2087" s="8"/>
      <c r="M2087" s="6"/>
      <c r="N2087" s="9"/>
      <c r="O2087" s="10"/>
      <c r="P2087" s="20"/>
      <c r="Q2087" s="20"/>
      <c r="R2087" s="20"/>
      <c r="S2087" s="1" t="s">
        <v>5039</v>
      </c>
      <c r="T2087" s="21" t="str">
        <f t="shared" si="301"/>
        <v>STIKER MANTRA tanggung</v>
      </c>
      <c r="U2087" s="17">
        <v>1</v>
      </c>
      <c r="V2087" s="62">
        <f t="shared" si="304"/>
        <v>0</v>
      </c>
      <c r="W2087" s="20"/>
      <c r="X2087" s="20"/>
      <c r="Y2087" s="20" t="str">
        <f t="shared" si="302"/>
        <v>PCS</v>
      </c>
    </row>
    <row r="2088" spans="1:26" hidden="1">
      <c r="A2088" s="4"/>
      <c r="B2088" s="20"/>
      <c r="C2088" s="5"/>
      <c r="D2088" s="6"/>
      <c r="E2088" s="6"/>
      <c r="F2088" s="6"/>
      <c r="G2088" s="6"/>
      <c r="H2088" s="6"/>
      <c r="I2088" s="6"/>
      <c r="J2088" s="6"/>
      <c r="K2088" s="8"/>
      <c r="L2088" s="8"/>
      <c r="M2088" s="6"/>
      <c r="N2088" s="9"/>
      <c r="O2088" s="10"/>
      <c r="P2088" s="20"/>
      <c r="Q2088" s="20"/>
      <c r="R2088" s="20"/>
      <c r="S2088" s="1" t="s">
        <v>988</v>
      </c>
      <c r="T2088" s="21" t="str">
        <f t="shared" si="301"/>
        <v xml:space="preserve">ATP </v>
      </c>
      <c r="U2088" s="17">
        <v>1</v>
      </c>
      <c r="V2088" s="62">
        <f t="shared" si="304"/>
        <v>0</v>
      </c>
      <c r="W2088" s="20"/>
      <c r="X2088" s="20"/>
      <c r="Y2088" s="20" t="str">
        <f t="shared" si="302"/>
        <v>PCS</v>
      </c>
    </row>
    <row r="2089" spans="1:26" hidden="1">
      <c r="A2089" s="4"/>
      <c r="B2089" s="20"/>
      <c r="C2089" s="5"/>
      <c r="D2089" s="6"/>
      <c r="E2089" s="6"/>
      <c r="F2089" s="6"/>
      <c r="G2089" s="6"/>
      <c r="H2089" s="6"/>
      <c r="I2089" s="6"/>
      <c r="J2089" s="6"/>
      <c r="K2089" s="8"/>
      <c r="L2089" s="8"/>
      <c r="M2089" s="6"/>
      <c r="N2089" s="9"/>
      <c r="O2089" s="10"/>
      <c r="P2089" s="20"/>
      <c r="Q2089" s="20"/>
      <c r="R2089" s="20"/>
      <c r="S2089" s="1" t="s">
        <v>986</v>
      </c>
      <c r="T2089" s="21" t="str">
        <f t="shared" si="301"/>
        <v>ASTUNGKARA TULISAN</v>
      </c>
      <c r="U2089" s="17">
        <v>1</v>
      </c>
      <c r="V2089" s="62">
        <f t="shared" si="304"/>
        <v>0</v>
      </c>
      <c r="W2089" s="20"/>
      <c r="X2089" s="20"/>
      <c r="Y2089" s="20" t="str">
        <f t="shared" si="302"/>
        <v>PCS</v>
      </c>
    </row>
    <row r="2090" spans="1:26" hidden="1">
      <c r="A2090" s="4"/>
      <c r="B2090" s="20"/>
      <c r="C2090" s="5"/>
      <c r="D2090" s="6"/>
      <c r="E2090" s="6"/>
      <c r="F2090" s="6"/>
      <c r="G2090" s="6"/>
      <c r="H2090" s="6"/>
      <c r="I2090" s="6"/>
      <c r="J2090" s="6"/>
      <c r="K2090" s="8"/>
      <c r="L2090" s="8"/>
      <c r="M2090" s="6"/>
      <c r="N2090" s="9"/>
      <c r="O2090" s="10"/>
      <c r="P2090" s="20"/>
      <c r="Q2090" s="20"/>
      <c r="R2090" s="20"/>
      <c r="S2090" s="1" t="s">
        <v>613</v>
      </c>
      <c r="T2090" s="21" t="str">
        <f t="shared" si="301"/>
        <v>SABUK ONG KECIL 2,5 X 30</v>
      </c>
      <c r="U2090" s="17">
        <v>1</v>
      </c>
      <c r="V2090" s="62">
        <f t="shared" si="304"/>
        <v>0</v>
      </c>
      <c r="W2090" s="20"/>
      <c r="X2090" s="20"/>
      <c r="Y2090" s="20" t="str">
        <f t="shared" si="302"/>
        <v>PCS</v>
      </c>
    </row>
    <row r="2091" spans="1:26" hidden="1">
      <c r="A2091" s="4"/>
      <c r="B2091" s="20"/>
      <c r="C2091" s="5"/>
      <c r="D2091" s="6"/>
      <c r="E2091" s="6"/>
      <c r="F2091" s="6"/>
      <c r="G2091" s="6"/>
      <c r="H2091" s="6"/>
      <c r="I2091" s="6"/>
      <c r="J2091" s="6"/>
      <c r="K2091" s="8"/>
      <c r="L2091" s="8"/>
      <c r="M2091" s="6"/>
      <c r="N2091" s="9"/>
      <c r="O2091" s="10"/>
      <c r="P2091" s="20"/>
      <c r="Q2091" s="20"/>
      <c r="R2091" s="20"/>
      <c r="S2091" s="1" t="s">
        <v>4374</v>
      </c>
      <c r="T2091" s="21" t="str">
        <f t="shared" si="301"/>
        <v>PLASTIK 16 X 45</v>
      </c>
      <c r="U2091" s="17">
        <v>1</v>
      </c>
      <c r="V2091" s="62">
        <f t="shared" si="304"/>
        <v>0</v>
      </c>
      <c r="W2091" s="20"/>
      <c r="X2091" s="20"/>
      <c r="Y2091" s="20" t="str">
        <f t="shared" si="302"/>
        <v>PCS</v>
      </c>
    </row>
    <row r="2092" spans="1:26" hidden="1">
      <c r="A2092" s="4"/>
      <c r="B2092" s="20"/>
      <c r="C2092" s="5"/>
      <c r="D2092" s="6"/>
      <c r="E2092" s="6"/>
      <c r="F2092" s="6"/>
      <c r="G2092" s="6"/>
      <c r="H2092" s="6"/>
      <c r="I2092" s="6"/>
      <c r="J2092" s="6"/>
      <c r="K2092" s="8"/>
      <c r="L2092" s="8"/>
      <c r="M2092" s="6"/>
      <c r="N2092" s="9"/>
      <c r="O2092" s="10"/>
      <c r="P2092" s="20"/>
      <c r="Q2092" s="20"/>
      <c r="R2092" s="20"/>
      <c r="S2092" s="1" t="s">
        <v>4084</v>
      </c>
      <c r="T2092" s="21" t="str">
        <f t="shared" si="301"/>
        <v>OP FULL AROMA SWT ASTUNGKARA</v>
      </c>
      <c r="U2092" s="17">
        <v>8.4599999999999995E-2</v>
      </c>
      <c r="V2092" s="62">
        <f t="shared" si="304"/>
        <v>0</v>
      </c>
      <c r="W2092" s="20"/>
      <c r="X2092" s="20"/>
      <c r="Y2092" s="20" t="str">
        <f t="shared" si="302"/>
        <v>KG</v>
      </c>
    </row>
    <row r="2093" spans="1:26" hidden="1">
      <c r="A2093" s="4"/>
      <c r="B2093" s="20"/>
      <c r="C2093" s="5"/>
      <c r="D2093" s="6"/>
      <c r="E2093" s="6"/>
      <c r="F2093" s="6"/>
      <c r="G2093" s="6"/>
      <c r="H2093" s="6"/>
      <c r="I2093" s="6"/>
      <c r="J2093" s="6"/>
      <c r="K2093" s="8"/>
      <c r="L2093" s="8"/>
      <c r="M2093" s="6"/>
      <c r="N2093" s="9"/>
      <c r="O2093" s="10"/>
      <c r="P2093" s="20"/>
      <c r="Q2093" s="20"/>
      <c r="R2093" s="20"/>
      <c r="S2093" s="1" t="s">
        <v>5192</v>
      </c>
      <c r="T2093" s="21" t="str">
        <f t="shared" si="301"/>
        <v>oplosan solfen</v>
      </c>
      <c r="U2093" s="17">
        <v>0.2722</v>
      </c>
      <c r="V2093" s="62">
        <f t="shared" si="304"/>
        <v>0</v>
      </c>
      <c r="W2093" s="20"/>
      <c r="X2093" s="20"/>
      <c r="Y2093" s="20" t="str">
        <f t="shared" si="302"/>
        <v>KG</v>
      </c>
    </row>
    <row r="2094" spans="1:26" hidden="1">
      <c r="A2094" s="4"/>
      <c r="B2094" s="20"/>
      <c r="C2094" s="5"/>
      <c r="D2094" s="6"/>
      <c r="E2094" s="6"/>
      <c r="F2094" s="6"/>
      <c r="G2094" s="6"/>
      <c r="H2094" s="6"/>
      <c r="I2094" s="6"/>
      <c r="J2094" s="6"/>
      <c r="K2094" s="8"/>
      <c r="L2094" s="8"/>
      <c r="M2094" s="6"/>
      <c r="N2094" s="9"/>
      <c r="O2094" s="10"/>
      <c r="P2094" s="20"/>
      <c r="Q2094" s="20"/>
      <c r="R2094" s="20"/>
      <c r="S2094" s="1" t="s">
        <v>1302</v>
      </c>
      <c r="T2094" s="21" t="str">
        <f t="shared" si="301"/>
        <v>DUPA 28 ATP KUNING 3.2</v>
      </c>
      <c r="U2094" s="17">
        <v>0.73499999999999999</v>
      </c>
      <c r="V2094" s="62">
        <f>$K$2085*U2094</f>
        <v>0</v>
      </c>
      <c r="W2094" s="20"/>
      <c r="X2094" s="20"/>
      <c r="Y2094" s="20" t="str">
        <f t="shared" si="302"/>
        <v>KG</v>
      </c>
    </row>
    <row r="2095" spans="1:26">
      <c r="A2095" s="4">
        <v>228</v>
      </c>
      <c r="B2095" s="20" t="s">
        <v>2363</v>
      </c>
      <c r="C2095" s="5" t="s">
        <v>197</v>
      </c>
      <c r="D2095" s="6"/>
      <c r="E2095" s="6">
        <f>D2095/36</f>
        <v>0</v>
      </c>
      <c r="F2095" s="6">
        <v>28</v>
      </c>
      <c r="G2095" s="6">
        <v>1</v>
      </c>
      <c r="H2095" s="6"/>
      <c r="I2095" s="6"/>
      <c r="J2095" s="6" t="s">
        <v>510</v>
      </c>
      <c r="K2095" s="15">
        <f>L2095</f>
        <v>36</v>
      </c>
      <c r="L2095" s="15">
        <f>N2095*Z2095</f>
        <v>36</v>
      </c>
      <c r="M2095" s="6" t="s">
        <v>510</v>
      </c>
      <c r="N2095" s="9">
        <f>VLOOKUP(B2095,tb_januari,9,FALSE)</f>
        <v>1</v>
      </c>
      <c r="O2095" s="10" t="s">
        <v>506</v>
      </c>
      <c r="P2095" s="20"/>
      <c r="Q2095" s="20"/>
      <c r="R2095" s="20"/>
      <c r="S2095" s="20" t="s">
        <v>984</v>
      </c>
      <c r="T2095" s="21" t="str">
        <f t="shared" ref="T2095:T2126" si="305">VLOOKUP(S2095,db_barang,2,FALSE)</f>
        <v>ASTUNGKARA 9 x 16</v>
      </c>
      <c r="U2095" s="17">
        <v>1</v>
      </c>
      <c r="V2095" s="62">
        <f>$K$2095*U2095</f>
        <v>36</v>
      </c>
      <c r="W2095" s="20"/>
      <c r="X2095" s="20"/>
      <c r="Y2095" s="20" t="str">
        <f t="shared" ref="Y2095:Y2126" si="306">VLOOKUP(S2095,db_barang,3,FALSE)</f>
        <v>PCS</v>
      </c>
      <c r="Z2095" s="20">
        <v>36</v>
      </c>
    </row>
    <row r="2096" spans="1:26" hidden="1">
      <c r="A2096" s="4"/>
      <c r="B2096" s="4"/>
      <c r="C2096" s="5"/>
      <c r="D2096" s="6"/>
      <c r="E2096" s="6"/>
      <c r="F2096" s="6"/>
      <c r="G2096" s="6"/>
      <c r="H2096" s="6"/>
      <c r="I2096" s="6"/>
      <c r="J2096" s="6"/>
      <c r="K2096" s="8"/>
      <c r="L2096" s="8"/>
      <c r="M2096" s="6"/>
      <c r="N2096" s="9"/>
      <c r="O2096" s="10"/>
      <c r="P2096" s="20"/>
      <c r="Q2096" s="20"/>
      <c r="R2096" s="20"/>
      <c r="S2096" s="20" t="s">
        <v>611</v>
      </c>
      <c r="T2096" s="21" t="str">
        <f t="shared" si="305"/>
        <v xml:space="preserve">ONGKARA BULAT </v>
      </c>
      <c r="U2096" s="17">
        <v>1</v>
      </c>
      <c r="V2096" s="62">
        <f t="shared" ref="V2096:V2104" si="307">$K$2095*U2096</f>
        <v>36</v>
      </c>
      <c r="W2096" s="20"/>
      <c r="X2096" s="20"/>
      <c r="Y2096" s="20" t="str">
        <f t="shared" si="306"/>
        <v>PCS</v>
      </c>
    </row>
    <row r="2097" spans="1:26" hidden="1">
      <c r="A2097" s="4"/>
      <c r="B2097" s="4"/>
      <c r="C2097" s="5"/>
      <c r="D2097" s="6"/>
      <c r="E2097" s="6"/>
      <c r="F2097" s="6"/>
      <c r="G2097" s="6"/>
      <c r="H2097" s="6"/>
      <c r="I2097" s="6"/>
      <c r="J2097" s="6"/>
      <c r="K2097" s="8"/>
      <c r="L2097" s="8"/>
      <c r="M2097" s="6"/>
      <c r="N2097" s="9"/>
      <c r="O2097" s="10"/>
      <c r="P2097" s="20"/>
      <c r="Q2097" s="20"/>
      <c r="R2097" s="20"/>
      <c r="S2097" s="20" t="s">
        <v>5039</v>
      </c>
      <c r="T2097" s="21" t="str">
        <f t="shared" si="305"/>
        <v>STIKER MANTRA tanggung</v>
      </c>
      <c r="U2097" s="17">
        <v>1</v>
      </c>
      <c r="V2097" s="62">
        <f t="shared" si="307"/>
        <v>36</v>
      </c>
      <c r="W2097" s="20"/>
      <c r="X2097" s="20"/>
      <c r="Y2097" s="20" t="str">
        <f t="shared" si="306"/>
        <v>PCS</v>
      </c>
    </row>
    <row r="2098" spans="1:26" hidden="1">
      <c r="A2098" s="4"/>
      <c r="B2098" s="4"/>
      <c r="C2098" s="5"/>
      <c r="D2098" s="6"/>
      <c r="E2098" s="6"/>
      <c r="F2098" s="6"/>
      <c r="G2098" s="6"/>
      <c r="H2098" s="6"/>
      <c r="I2098" s="6"/>
      <c r="J2098" s="6"/>
      <c r="K2098" s="8"/>
      <c r="L2098" s="8"/>
      <c r="M2098" s="6"/>
      <c r="N2098" s="9"/>
      <c r="O2098" s="10"/>
      <c r="P2098" s="20"/>
      <c r="Q2098" s="20"/>
      <c r="R2098" s="20"/>
      <c r="S2098" s="20" t="s">
        <v>988</v>
      </c>
      <c r="T2098" s="21" t="str">
        <f t="shared" si="305"/>
        <v xml:space="preserve">ATP </v>
      </c>
      <c r="U2098" s="17">
        <v>1</v>
      </c>
      <c r="V2098" s="62">
        <f t="shared" si="307"/>
        <v>36</v>
      </c>
      <c r="W2098" s="20"/>
      <c r="X2098" s="20"/>
      <c r="Y2098" s="20" t="str">
        <f t="shared" si="306"/>
        <v>PCS</v>
      </c>
    </row>
    <row r="2099" spans="1:26" hidden="1">
      <c r="A2099" s="4"/>
      <c r="B2099" s="4"/>
      <c r="C2099" s="5"/>
      <c r="D2099" s="6"/>
      <c r="E2099" s="6"/>
      <c r="F2099" s="6"/>
      <c r="G2099" s="6"/>
      <c r="H2099" s="6"/>
      <c r="I2099" s="6"/>
      <c r="J2099" s="6"/>
      <c r="K2099" s="8"/>
      <c r="L2099" s="8"/>
      <c r="M2099" s="6"/>
      <c r="N2099" s="9"/>
      <c r="O2099" s="10"/>
      <c r="P2099" s="20"/>
      <c r="Q2099" s="20"/>
      <c r="R2099" s="20"/>
      <c r="S2099" s="20" t="s">
        <v>986</v>
      </c>
      <c r="T2099" s="21" t="str">
        <f t="shared" si="305"/>
        <v>ASTUNGKARA TULISAN</v>
      </c>
      <c r="U2099" s="17">
        <v>1</v>
      </c>
      <c r="V2099" s="62">
        <f t="shared" si="307"/>
        <v>36</v>
      </c>
      <c r="W2099" s="20"/>
      <c r="X2099" s="20"/>
      <c r="Y2099" s="20" t="str">
        <f t="shared" si="306"/>
        <v>PCS</v>
      </c>
    </row>
    <row r="2100" spans="1:26" hidden="1">
      <c r="A2100" s="4"/>
      <c r="B2100" s="4"/>
      <c r="C2100" s="5"/>
      <c r="D2100" s="6"/>
      <c r="E2100" s="6"/>
      <c r="F2100" s="6"/>
      <c r="G2100" s="6"/>
      <c r="H2100" s="6"/>
      <c r="I2100" s="6"/>
      <c r="J2100" s="6"/>
      <c r="K2100" s="8"/>
      <c r="L2100" s="8"/>
      <c r="M2100" s="6"/>
      <c r="N2100" s="9"/>
      <c r="O2100" s="10"/>
      <c r="P2100" s="20"/>
      <c r="Q2100" s="20"/>
      <c r="R2100" s="20"/>
      <c r="S2100" s="20" t="s">
        <v>613</v>
      </c>
      <c r="T2100" s="21" t="str">
        <f t="shared" si="305"/>
        <v>SABUK ONG KECIL 2,5 X 30</v>
      </c>
      <c r="U2100" s="17">
        <v>1</v>
      </c>
      <c r="V2100" s="62">
        <f t="shared" si="307"/>
        <v>36</v>
      </c>
      <c r="W2100" s="20"/>
      <c r="X2100" s="20"/>
      <c r="Y2100" s="20" t="str">
        <f t="shared" si="306"/>
        <v>PCS</v>
      </c>
    </row>
    <row r="2101" spans="1:26" hidden="1">
      <c r="A2101" s="4"/>
      <c r="B2101" s="4"/>
      <c r="C2101" s="5"/>
      <c r="D2101" s="6"/>
      <c r="E2101" s="6"/>
      <c r="F2101" s="6"/>
      <c r="G2101" s="6"/>
      <c r="H2101" s="6"/>
      <c r="I2101" s="6"/>
      <c r="J2101" s="6"/>
      <c r="K2101" s="8"/>
      <c r="L2101" s="8"/>
      <c r="M2101" s="6"/>
      <c r="N2101" s="9"/>
      <c r="O2101" s="10"/>
      <c r="P2101" s="20"/>
      <c r="Q2101" s="20"/>
      <c r="R2101" s="20"/>
      <c r="S2101" s="20" t="s">
        <v>4374</v>
      </c>
      <c r="T2101" s="21" t="str">
        <f t="shared" si="305"/>
        <v>PLASTIK 16 X 45</v>
      </c>
      <c r="U2101" s="17">
        <v>1</v>
      </c>
      <c r="V2101" s="62">
        <f t="shared" si="307"/>
        <v>36</v>
      </c>
      <c r="W2101" s="20"/>
      <c r="X2101" s="20"/>
      <c r="Y2101" s="20" t="str">
        <f t="shared" si="306"/>
        <v>PCS</v>
      </c>
    </row>
    <row r="2102" spans="1:26" hidden="1">
      <c r="A2102" s="4"/>
      <c r="B2102" s="4"/>
      <c r="C2102" s="5"/>
      <c r="D2102" s="6"/>
      <c r="E2102" s="6"/>
      <c r="F2102" s="6"/>
      <c r="G2102" s="6"/>
      <c r="H2102" s="6"/>
      <c r="I2102" s="6"/>
      <c r="J2102" s="6"/>
      <c r="K2102" s="8"/>
      <c r="L2102" s="8"/>
      <c r="M2102" s="6"/>
      <c r="N2102" s="9"/>
      <c r="O2102" s="10"/>
      <c r="P2102" s="20"/>
      <c r="Q2102" s="20"/>
      <c r="R2102" s="20"/>
      <c r="S2102" s="20" t="s">
        <v>1304</v>
      </c>
      <c r="T2102" s="21" t="str">
        <f t="shared" si="305"/>
        <v>DUPA 28 ATP MERAH 3.2</v>
      </c>
      <c r="U2102" s="17">
        <v>0.73499999999999999</v>
      </c>
      <c r="V2102" s="62">
        <f t="shared" si="307"/>
        <v>26.46</v>
      </c>
      <c r="W2102" s="20"/>
      <c r="X2102" s="20"/>
      <c r="Y2102" s="20" t="str">
        <f t="shared" si="306"/>
        <v>KG</v>
      </c>
    </row>
    <row r="2103" spans="1:26" hidden="1">
      <c r="A2103" s="4"/>
      <c r="B2103" s="4"/>
      <c r="C2103" s="5"/>
      <c r="D2103" s="6"/>
      <c r="E2103" s="6"/>
      <c r="F2103" s="6"/>
      <c r="G2103" s="6"/>
      <c r="H2103" s="6"/>
      <c r="I2103" s="6"/>
      <c r="J2103" s="6"/>
      <c r="K2103" s="8"/>
      <c r="L2103" s="8"/>
      <c r="M2103" s="6"/>
      <c r="N2103" s="9"/>
      <c r="O2103" s="10"/>
      <c r="P2103" s="20"/>
      <c r="Q2103" s="20"/>
      <c r="R2103" s="20"/>
      <c r="S2103" s="20" t="s">
        <v>4084</v>
      </c>
      <c r="T2103" s="21" t="str">
        <f t="shared" si="305"/>
        <v>OP FULL AROMA SWT ASTUNGKARA</v>
      </c>
      <c r="U2103" s="17">
        <v>8.4599999999999995E-2</v>
      </c>
      <c r="V2103" s="62">
        <f t="shared" si="307"/>
        <v>3.0455999999999999</v>
      </c>
      <c r="W2103" s="20"/>
      <c r="X2103" s="20"/>
      <c r="Y2103" s="20" t="str">
        <f t="shared" si="306"/>
        <v>KG</v>
      </c>
    </row>
    <row r="2104" spans="1:26" hidden="1">
      <c r="A2104" s="4"/>
      <c r="B2104" s="4"/>
      <c r="C2104" s="5"/>
      <c r="D2104" s="6"/>
      <c r="E2104" s="6"/>
      <c r="F2104" s="6"/>
      <c r="G2104" s="6"/>
      <c r="H2104" s="6"/>
      <c r="I2104" s="6"/>
      <c r="J2104" s="6"/>
      <c r="K2104" s="8"/>
      <c r="L2104" s="8"/>
      <c r="M2104" s="6"/>
      <c r="N2104" s="9"/>
      <c r="O2104" s="10"/>
      <c r="P2104" s="20"/>
      <c r="Q2104" s="20"/>
      <c r="R2104" s="20"/>
      <c r="S2104" s="20" t="s">
        <v>5192</v>
      </c>
      <c r="T2104" s="21" t="str">
        <f t="shared" si="305"/>
        <v>oplosan solfen</v>
      </c>
      <c r="U2104" s="17">
        <v>0.2722</v>
      </c>
      <c r="V2104" s="62">
        <f t="shared" si="307"/>
        <v>9.799199999999999</v>
      </c>
      <c r="W2104" s="20"/>
      <c r="X2104" s="20"/>
      <c r="Y2104" s="20" t="str">
        <f t="shared" si="306"/>
        <v>KG</v>
      </c>
    </row>
    <row r="2105" spans="1:26">
      <c r="A2105" s="4">
        <v>229</v>
      </c>
      <c r="B2105" s="20" t="s">
        <v>2364</v>
      </c>
      <c r="C2105" s="5" t="s">
        <v>198</v>
      </c>
      <c r="D2105" s="6">
        <v>197</v>
      </c>
      <c r="E2105" s="6">
        <f>D2105/36</f>
        <v>5.4722222222222223</v>
      </c>
      <c r="F2105" s="6">
        <v>246</v>
      </c>
      <c r="G2105" s="6">
        <v>1</v>
      </c>
      <c r="H2105" s="6">
        <v>249</v>
      </c>
      <c r="I2105" s="6">
        <v>1</v>
      </c>
      <c r="J2105" s="6" t="s">
        <v>510</v>
      </c>
      <c r="K2105" s="15">
        <f>L2105</f>
        <v>144</v>
      </c>
      <c r="L2105" s="15">
        <f>N2105*Z2105</f>
        <v>144</v>
      </c>
      <c r="M2105" s="6" t="s">
        <v>510</v>
      </c>
      <c r="N2105" s="9">
        <f>VLOOKUP(B2105,tb_januari,9,FALSE)</f>
        <v>4</v>
      </c>
      <c r="O2105" s="10" t="s">
        <v>506</v>
      </c>
      <c r="P2105" s="20"/>
      <c r="Q2105" s="20"/>
      <c r="R2105" s="20"/>
      <c r="S2105" s="20" t="s">
        <v>984</v>
      </c>
      <c r="T2105" s="21" t="str">
        <f t="shared" si="305"/>
        <v>ASTUNGKARA 9 x 16</v>
      </c>
      <c r="U2105" s="17">
        <v>1</v>
      </c>
      <c r="V2105" s="62">
        <f>$K$2105*U2105</f>
        <v>144</v>
      </c>
      <c r="W2105" s="20"/>
      <c r="X2105" s="20"/>
      <c r="Y2105" s="20" t="str">
        <f t="shared" si="306"/>
        <v>PCS</v>
      </c>
      <c r="Z2105" s="20">
        <v>36</v>
      </c>
    </row>
    <row r="2106" spans="1:26" hidden="1">
      <c r="A2106" s="4"/>
      <c r="B2106" s="4"/>
      <c r="C2106" s="5"/>
      <c r="D2106" s="6"/>
      <c r="E2106" s="6"/>
      <c r="F2106" s="6"/>
      <c r="G2106" s="6"/>
      <c r="H2106" s="6"/>
      <c r="I2106" s="6"/>
      <c r="J2106" s="6"/>
      <c r="K2106" s="8"/>
      <c r="L2106" s="8"/>
      <c r="M2106" s="6"/>
      <c r="N2106" s="9"/>
      <c r="O2106" s="10"/>
      <c r="P2106" s="20"/>
      <c r="Q2106" s="20"/>
      <c r="R2106" s="20"/>
      <c r="S2106" s="20" t="s">
        <v>611</v>
      </c>
      <c r="T2106" s="21" t="str">
        <f t="shared" si="305"/>
        <v xml:space="preserve">ONGKARA BULAT </v>
      </c>
      <c r="U2106" s="17">
        <v>1</v>
      </c>
      <c r="V2106" s="62">
        <f t="shared" ref="V2106:V2113" si="308">$K$2105*U2106</f>
        <v>144</v>
      </c>
      <c r="W2106" s="20"/>
      <c r="X2106" s="20"/>
      <c r="Y2106" s="20" t="str">
        <f t="shared" si="306"/>
        <v>PCS</v>
      </c>
    </row>
    <row r="2107" spans="1:26" hidden="1">
      <c r="A2107" s="4"/>
      <c r="B2107" s="4"/>
      <c r="C2107" s="5"/>
      <c r="D2107" s="6"/>
      <c r="E2107" s="6"/>
      <c r="F2107" s="6"/>
      <c r="G2107" s="6"/>
      <c r="H2107" s="6"/>
      <c r="I2107" s="6"/>
      <c r="J2107" s="6"/>
      <c r="K2107" s="8"/>
      <c r="L2107" s="8"/>
      <c r="M2107" s="6"/>
      <c r="N2107" s="9"/>
      <c r="O2107" s="10"/>
      <c r="P2107" s="20"/>
      <c r="Q2107" s="20"/>
      <c r="R2107" s="20"/>
      <c r="S2107" s="20" t="s">
        <v>5039</v>
      </c>
      <c r="T2107" s="21" t="str">
        <f t="shared" si="305"/>
        <v>STIKER MANTRA tanggung</v>
      </c>
      <c r="U2107" s="17">
        <v>1</v>
      </c>
      <c r="V2107" s="62">
        <f t="shared" si="308"/>
        <v>144</v>
      </c>
      <c r="W2107" s="20"/>
      <c r="X2107" s="20"/>
      <c r="Y2107" s="20" t="str">
        <f t="shared" si="306"/>
        <v>PCS</v>
      </c>
    </row>
    <row r="2108" spans="1:26" hidden="1">
      <c r="A2108" s="4"/>
      <c r="B2108" s="4"/>
      <c r="C2108" s="5"/>
      <c r="D2108" s="6"/>
      <c r="E2108" s="6"/>
      <c r="F2108" s="6"/>
      <c r="G2108" s="6"/>
      <c r="H2108" s="6"/>
      <c r="I2108" s="6"/>
      <c r="J2108" s="6"/>
      <c r="K2108" s="8"/>
      <c r="L2108" s="8"/>
      <c r="M2108" s="6"/>
      <c r="N2108" s="9"/>
      <c r="O2108" s="10"/>
      <c r="P2108" s="20"/>
      <c r="Q2108" s="20"/>
      <c r="R2108" s="20"/>
      <c r="S2108" s="20" t="s">
        <v>988</v>
      </c>
      <c r="T2108" s="21" t="str">
        <f t="shared" si="305"/>
        <v xml:space="preserve">ATP </v>
      </c>
      <c r="U2108" s="17">
        <v>1</v>
      </c>
      <c r="V2108" s="62">
        <f t="shared" si="308"/>
        <v>144</v>
      </c>
      <c r="W2108" s="20"/>
      <c r="X2108" s="20"/>
      <c r="Y2108" s="20" t="str">
        <f t="shared" si="306"/>
        <v>PCS</v>
      </c>
    </row>
    <row r="2109" spans="1:26" hidden="1">
      <c r="A2109" s="4"/>
      <c r="B2109" s="4"/>
      <c r="C2109" s="5"/>
      <c r="D2109" s="6"/>
      <c r="E2109" s="6"/>
      <c r="F2109" s="6"/>
      <c r="G2109" s="6"/>
      <c r="H2109" s="6"/>
      <c r="I2109" s="6"/>
      <c r="J2109" s="6"/>
      <c r="K2109" s="8"/>
      <c r="L2109" s="8"/>
      <c r="M2109" s="6"/>
      <c r="N2109" s="9"/>
      <c r="O2109" s="10"/>
      <c r="P2109" s="20"/>
      <c r="Q2109" s="20"/>
      <c r="R2109" s="20"/>
      <c r="S2109" s="20" t="s">
        <v>986</v>
      </c>
      <c r="T2109" s="21" t="str">
        <f t="shared" si="305"/>
        <v>ASTUNGKARA TULISAN</v>
      </c>
      <c r="U2109" s="17">
        <v>1</v>
      </c>
      <c r="V2109" s="62">
        <f t="shared" si="308"/>
        <v>144</v>
      </c>
      <c r="W2109" s="20"/>
      <c r="X2109" s="20"/>
      <c r="Y2109" s="20" t="str">
        <f t="shared" si="306"/>
        <v>PCS</v>
      </c>
    </row>
    <row r="2110" spans="1:26" hidden="1">
      <c r="A2110" s="4"/>
      <c r="B2110" s="4"/>
      <c r="C2110" s="5"/>
      <c r="D2110" s="6"/>
      <c r="E2110" s="6"/>
      <c r="F2110" s="6"/>
      <c r="G2110" s="6"/>
      <c r="H2110" s="6"/>
      <c r="I2110" s="6"/>
      <c r="J2110" s="6"/>
      <c r="K2110" s="8"/>
      <c r="L2110" s="8"/>
      <c r="M2110" s="6"/>
      <c r="N2110" s="9"/>
      <c r="O2110" s="10"/>
      <c r="P2110" s="20"/>
      <c r="Q2110" s="20"/>
      <c r="R2110" s="20"/>
      <c r="S2110" s="20" t="s">
        <v>613</v>
      </c>
      <c r="T2110" s="21" t="str">
        <f t="shared" si="305"/>
        <v>SABUK ONG KECIL 2,5 X 30</v>
      </c>
      <c r="U2110" s="17">
        <v>1</v>
      </c>
      <c r="V2110" s="62">
        <f t="shared" si="308"/>
        <v>144</v>
      </c>
      <c r="W2110" s="20"/>
      <c r="X2110" s="20"/>
      <c r="Y2110" s="20" t="str">
        <f t="shared" si="306"/>
        <v>PCS</v>
      </c>
    </row>
    <row r="2111" spans="1:26" hidden="1">
      <c r="A2111" s="4"/>
      <c r="B2111" s="4"/>
      <c r="C2111" s="5"/>
      <c r="D2111" s="6"/>
      <c r="E2111" s="6"/>
      <c r="F2111" s="6"/>
      <c r="G2111" s="6"/>
      <c r="H2111" s="6"/>
      <c r="I2111" s="6"/>
      <c r="J2111" s="6"/>
      <c r="K2111" s="8"/>
      <c r="L2111" s="8"/>
      <c r="M2111" s="6"/>
      <c r="N2111" s="9"/>
      <c r="O2111" s="10"/>
      <c r="P2111" s="20"/>
      <c r="Q2111" s="20"/>
      <c r="R2111" s="20"/>
      <c r="S2111" s="20" t="s">
        <v>4374</v>
      </c>
      <c r="T2111" s="21" t="str">
        <f t="shared" si="305"/>
        <v>PLASTIK 16 X 45</v>
      </c>
      <c r="U2111" s="17">
        <v>1</v>
      </c>
      <c r="V2111" s="62">
        <f t="shared" si="308"/>
        <v>144</v>
      </c>
      <c r="W2111" s="20"/>
      <c r="X2111" s="20"/>
      <c r="Y2111" s="20" t="str">
        <f t="shared" si="306"/>
        <v>PCS</v>
      </c>
    </row>
    <row r="2112" spans="1:26" hidden="1">
      <c r="A2112" s="4"/>
      <c r="B2112" s="4"/>
      <c r="C2112" s="5"/>
      <c r="D2112" s="6"/>
      <c r="E2112" s="6"/>
      <c r="F2112" s="6"/>
      <c r="G2112" s="6"/>
      <c r="H2112" s="6"/>
      <c r="I2112" s="6"/>
      <c r="J2112" s="6"/>
      <c r="K2112" s="8"/>
      <c r="L2112" s="8"/>
      <c r="M2112" s="6"/>
      <c r="N2112" s="9"/>
      <c r="O2112" s="10"/>
      <c r="P2112" s="20"/>
      <c r="Q2112" s="20"/>
      <c r="R2112" s="20"/>
      <c r="S2112" s="20" t="s">
        <v>4084</v>
      </c>
      <c r="T2112" s="21" t="str">
        <f t="shared" si="305"/>
        <v>OP FULL AROMA SWT ASTUNGKARA</v>
      </c>
      <c r="U2112" s="17">
        <v>8.4599999999999995E-2</v>
      </c>
      <c r="V2112" s="62">
        <f t="shared" si="308"/>
        <v>12.182399999999999</v>
      </c>
      <c r="W2112" s="20"/>
      <c r="X2112" s="20"/>
      <c r="Y2112" s="20" t="str">
        <f t="shared" si="306"/>
        <v>KG</v>
      </c>
    </row>
    <row r="2113" spans="1:26" hidden="1">
      <c r="A2113" s="4"/>
      <c r="B2113" s="4"/>
      <c r="C2113" s="5"/>
      <c r="D2113" s="6"/>
      <c r="E2113" s="6"/>
      <c r="F2113" s="6"/>
      <c r="G2113" s="6"/>
      <c r="H2113" s="6"/>
      <c r="I2113" s="6"/>
      <c r="J2113" s="6"/>
      <c r="K2113" s="8"/>
      <c r="L2113" s="8"/>
      <c r="M2113" s="6"/>
      <c r="N2113" s="9"/>
      <c r="O2113" s="10"/>
      <c r="P2113" s="20"/>
      <c r="Q2113" s="20"/>
      <c r="R2113" s="20"/>
      <c r="S2113" s="20" t="s">
        <v>5192</v>
      </c>
      <c r="T2113" s="21" t="str">
        <f t="shared" si="305"/>
        <v>oplosan solfen</v>
      </c>
      <c r="U2113" s="17">
        <v>0.2722</v>
      </c>
      <c r="V2113" s="62">
        <f t="shared" si="308"/>
        <v>39.196799999999996</v>
      </c>
      <c r="W2113" s="20"/>
      <c r="X2113" s="20"/>
      <c r="Y2113" s="20" t="str">
        <f t="shared" si="306"/>
        <v>KG</v>
      </c>
    </row>
    <row r="2114" spans="1:26" hidden="1">
      <c r="A2114" s="4"/>
      <c r="B2114" s="4"/>
      <c r="C2114" s="5"/>
      <c r="D2114" s="6"/>
      <c r="E2114" s="6"/>
      <c r="F2114" s="6"/>
      <c r="G2114" s="6"/>
      <c r="H2114" s="6"/>
      <c r="I2114" s="6"/>
      <c r="J2114" s="6"/>
      <c r="K2114" s="8"/>
      <c r="L2114" s="8"/>
      <c r="M2114" s="6"/>
      <c r="N2114" s="9"/>
      <c r="O2114" s="10"/>
      <c r="P2114" s="20"/>
      <c r="Q2114" s="20"/>
      <c r="R2114" s="20"/>
      <c r="S2114" s="20" t="s">
        <v>1330</v>
      </c>
      <c r="T2114" s="21" t="str">
        <f t="shared" si="305"/>
        <v>DUPA 28 ATP PEKAT 3.2 RKN</v>
      </c>
      <c r="U2114" s="17">
        <v>0.73499999999999999</v>
      </c>
      <c r="V2114" s="62">
        <f>$K$2105*U2114</f>
        <v>105.84</v>
      </c>
      <c r="W2114" s="20"/>
      <c r="X2114" s="20"/>
      <c r="Y2114" s="20" t="str">
        <f t="shared" si="306"/>
        <v>KG</v>
      </c>
    </row>
    <row r="2115" spans="1:26">
      <c r="A2115" s="4">
        <v>230</v>
      </c>
      <c r="B2115" s="20" t="s">
        <v>2371</v>
      </c>
      <c r="C2115" s="5" t="s">
        <v>199</v>
      </c>
      <c r="D2115" s="6">
        <v>70</v>
      </c>
      <c r="E2115" s="6">
        <f>D2115/36</f>
        <v>1.9444444444444444</v>
      </c>
      <c r="F2115" s="6">
        <v>113</v>
      </c>
      <c r="G2115" s="6">
        <v>1</v>
      </c>
      <c r="H2115" s="6">
        <v>71</v>
      </c>
      <c r="I2115" s="6">
        <v>1</v>
      </c>
      <c r="J2115" s="6" t="s">
        <v>510</v>
      </c>
      <c r="K2115" s="15">
        <f>L2115</f>
        <v>180</v>
      </c>
      <c r="L2115" s="15">
        <f>N2115*Z2115</f>
        <v>180</v>
      </c>
      <c r="M2115" s="6" t="s">
        <v>510</v>
      </c>
      <c r="N2115" s="9">
        <f>VLOOKUP(B2115,tb_januari,9,FALSE)</f>
        <v>5</v>
      </c>
      <c r="O2115" s="10" t="s">
        <v>506</v>
      </c>
      <c r="P2115" s="20"/>
      <c r="Q2115" s="20"/>
      <c r="R2115" s="20"/>
      <c r="S2115" s="20" t="s">
        <v>1040</v>
      </c>
      <c r="T2115" s="21" t="str">
        <f t="shared" si="305"/>
        <v>CEMPAKA 9 X 16</v>
      </c>
      <c r="U2115" s="17">
        <v>1</v>
      </c>
      <c r="V2115" s="62">
        <f>$K$2115*U2115</f>
        <v>180</v>
      </c>
      <c r="W2115" s="20"/>
      <c r="X2115" s="20"/>
      <c r="Y2115" s="20" t="str">
        <f t="shared" si="306"/>
        <v>PCS</v>
      </c>
      <c r="Z2115" s="20">
        <v>36</v>
      </c>
    </row>
    <row r="2116" spans="1:26" hidden="1">
      <c r="A2116" s="4"/>
      <c r="B2116" s="4"/>
      <c r="C2116" s="5"/>
      <c r="D2116" s="6"/>
      <c r="E2116" s="6"/>
      <c r="F2116" s="6"/>
      <c r="G2116" s="6"/>
      <c r="H2116" s="6"/>
      <c r="I2116" s="6"/>
      <c r="J2116" s="6"/>
      <c r="K2116" s="8"/>
      <c r="L2116" s="8"/>
      <c r="M2116" s="6"/>
      <c r="N2116" s="9"/>
      <c r="O2116" s="10"/>
      <c r="P2116" s="20"/>
      <c r="Q2116" s="20"/>
      <c r="R2116" s="20"/>
      <c r="S2116" s="20" t="s">
        <v>611</v>
      </c>
      <c r="T2116" s="21" t="str">
        <f t="shared" si="305"/>
        <v xml:space="preserve">ONGKARA BULAT </v>
      </c>
      <c r="U2116" s="17">
        <v>1</v>
      </c>
      <c r="V2116" s="62">
        <f t="shared" ref="V2116:V2124" si="309">$K$2115*U2116</f>
        <v>180</v>
      </c>
      <c r="W2116" s="20"/>
      <c r="X2116" s="20"/>
      <c r="Y2116" s="20" t="str">
        <f t="shared" si="306"/>
        <v>PCS</v>
      </c>
    </row>
    <row r="2117" spans="1:26" hidden="1">
      <c r="A2117" s="4"/>
      <c r="B2117" s="4"/>
      <c r="C2117" s="5"/>
      <c r="D2117" s="6"/>
      <c r="E2117" s="6"/>
      <c r="F2117" s="6"/>
      <c r="G2117" s="6"/>
      <c r="H2117" s="6"/>
      <c r="I2117" s="6"/>
      <c r="J2117" s="6"/>
      <c r="K2117" s="8"/>
      <c r="L2117" s="8"/>
      <c r="M2117" s="6"/>
      <c r="N2117" s="9"/>
      <c r="O2117" s="10"/>
      <c r="P2117" s="20"/>
      <c r="Q2117" s="20"/>
      <c r="R2117" s="20"/>
      <c r="S2117" s="20" t="s">
        <v>5039</v>
      </c>
      <c r="T2117" s="21" t="str">
        <f t="shared" si="305"/>
        <v>STIKER MANTRA tanggung</v>
      </c>
      <c r="U2117" s="17">
        <v>1</v>
      </c>
      <c r="V2117" s="62">
        <f t="shared" si="309"/>
        <v>180</v>
      </c>
      <c r="W2117" s="20"/>
      <c r="X2117" s="20"/>
      <c r="Y2117" s="20" t="str">
        <f t="shared" si="306"/>
        <v>PCS</v>
      </c>
    </row>
    <row r="2118" spans="1:26" hidden="1">
      <c r="A2118" s="4"/>
      <c r="B2118" s="4"/>
      <c r="C2118" s="5"/>
      <c r="D2118" s="6"/>
      <c r="E2118" s="6"/>
      <c r="F2118" s="6"/>
      <c r="G2118" s="6"/>
      <c r="H2118" s="6"/>
      <c r="I2118" s="6"/>
      <c r="J2118" s="6"/>
      <c r="K2118" s="8"/>
      <c r="L2118" s="8"/>
      <c r="M2118" s="6"/>
      <c r="N2118" s="9"/>
      <c r="O2118" s="10"/>
      <c r="P2118" s="20"/>
      <c r="Q2118" s="20"/>
      <c r="R2118" s="20"/>
      <c r="S2118" s="20" t="s">
        <v>988</v>
      </c>
      <c r="T2118" s="21" t="str">
        <f t="shared" si="305"/>
        <v xml:space="preserve">ATP </v>
      </c>
      <c r="U2118" s="17">
        <v>1</v>
      </c>
      <c r="V2118" s="62">
        <f t="shared" si="309"/>
        <v>180</v>
      </c>
      <c r="W2118" s="20"/>
      <c r="X2118" s="20"/>
      <c r="Y2118" s="20" t="str">
        <f t="shared" si="306"/>
        <v>PCS</v>
      </c>
    </row>
    <row r="2119" spans="1:26" hidden="1">
      <c r="A2119" s="4"/>
      <c r="B2119" s="4"/>
      <c r="C2119" s="5"/>
      <c r="D2119" s="6"/>
      <c r="E2119" s="6"/>
      <c r="F2119" s="6"/>
      <c r="G2119" s="6"/>
      <c r="H2119" s="6"/>
      <c r="I2119" s="6"/>
      <c r="J2119" s="6"/>
      <c r="K2119" s="8"/>
      <c r="L2119" s="8"/>
      <c r="M2119" s="6"/>
      <c r="N2119" s="9"/>
      <c r="O2119" s="10"/>
      <c r="P2119" s="20"/>
      <c r="Q2119" s="20"/>
      <c r="R2119" s="20"/>
      <c r="S2119" s="20" t="s">
        <v>1042</v>
      </c>
      <c r="T2119" s="21" t="str">
        <f t="shared" si="305"/>
        <v>CEMPAKA TULISAN</v>
      </c>
      <c r="U2119" s="17">
        <v>1</v>
      </c>
      <c r="V2119" s="62">
        <f t="shared" si="309"/>
        <v>180</v>
      </c>
      <c r="W2119" s="20"/>
      <c r="X2119" s="20"/>
      <c r="Y2119" s="20" t="str">
        <f t="shared" si="306"/>
        <v>PCS</v>
      </c>
    </row>
    <row r="2120" spans="1:26" hidden="1">
      <c r="A2120" s="4"/>
      <c r="B2120" s="4"/>
      <c r="C2120" s="5"/>
      <c r="D2120" s="6"/>
      <c r="E2120" s="6"/>
      <c r="F2120" s="6"/>
      <c r="G2120" s="6"/>
      <c r="H2120" s="6"/>
      <c r="I2120" s="6"/>
      <c r="J2120" s="6"/>
      <c r="K2120" s="8"/>
      <c r="L2120" s="8"/>
      <c r="M2120" s="6"/>
      <c r="N2120" s="9"/>
      <c r="O2120" s="10"/>
      <c r="P2120" s="20"/>
      <c r="Q2120" s="20"/>
      <c r="R2120" s="20"/>
      <c r="S2120" s="20" t="s">
        <v>613</v>
      </c>
      <c r="T2120" s="21" t="str">
        <f t="shared" si="305"/>
        <v>SABUK ONG KECIL 2,5 X 30</v>
      </c>
      <c r="U2120" s="17">
        <v>1</v>
      </c>
      <c r="V2120" s="62">
        <f t="shared" si="309"/>
        <v>180</v>
      </c>
      <c r="W2120" s="20"/>
      <c r="X2120" s="20"/>
      <c r="Y2120" s="20" t="str">
        <f t="shared" si="306"/>
        <v>PCS</v>
      </c>
    </row>
    <row r="2121" spans="1:26" hidden="1">
      <c r="A2121" s="4"/>
      <c r="B2121" s="4"/>
      <c r="C2121" s="5"/>
      <c r="D2121" s="6"/>
      <c r="E2121" s="6"/>
      <c r="F2121" s="6"/>
      <c r="G2121" s="6"/>
      <c r="H2121" s="6"/>
      <c r="I2121" s="6"/>
      <c r="J2121" s="6"/>
      <c r="K2121" s="8"/>
      <c r="L2121" s="8"/>
      <c r="M2121" s="6"/>
      <c r="N2121" s="9"/>
      <c r="O2121" s="10"/>
      <c r="P2121" s="20"/>
      <c r="Q2121" s="20"/>
      <c r="R2121" s="20"/>
      <c r="S2121" s="20" t="s">
        <v>4374</v>
      </c>
      <c r="T2121" s="21" t="str">
        <f t="shared" si="305"/>
        <v>PLASTIK 16 X 45</v>
      </c>
      <c r="U2121" s="17">
        <v>1</v>
      </c>
      <c r="V2121" s="62">
        <f t="shared" si="309"/>
        <v>180</v>
      </c>
      <c r="W2121" s="20"/>
      <c r="X2121" s="20"/>
      <c r="Y2121" s="20" t="str">
        <f t="shared" si="306"/>
        <v>PCS</v>
      </c>
    </row>
    <row r="2122" spans="1:26" hidden="1">
      <c r="A2122" s="4"/>
      <c r="B2122" s="4"/>
      <c r="C2122" s="5"/>
      <c r="D2122" s="6"/>
      <c r="E2122" s="6"/>
      <c r="F2122" s="6"/>
      <c r="G2122" s="6"/>
      <c r="H2122" s="6"/>
      <c r="I2122" s="6"/>
      <c r="J2122" s="6"/>
      <c r="K2122" s="8"/>
      <c r="L2122" s="8"/>
      <c r="M2122" s="6"/>
      <c r="N2122" s="9"/>
      <c r="O2122" s="10"/>
      <c r="P2122" s="20"/>
      <c r="Q2122" s="20"/>
      <c r="R2122" s="20"/>
      <c r="S2122" s="20" t="s">
        <v>4086</v>
      </c>
      <c r="T2122" s="21" t="str">
        <f t="shared" si="305"/>
        <v>OP FULL AROMA SWT CEMPAKA</v>
      </c>
      <c r="U2122" s="17">
        <v>8.4599999999999995E-2</v>
      </c>
      <c r="V2122" s="62">
        <f t="shared" si="309"/>
        <v>15.228</v>
      </c>
      <c r="W2122" s="20"/>
      <c r="X2122" s="20"/>
      <c r="Y2122" s="20" t="str">
        <f t="shared" si="306"/>
        <v>KG</v>
      </c>
    </row>
    <row r="2123" spans="1:26" hidden="1">
      <c r="A2123" s="4"/>
      <c r="B2123" s="4"/>
      <c r="C2123" s="5"/>
      <c r="D2123" s="6"/>
      <c r="E2123" s="6"/>
      <c r="F2123" s="6"/>
      <c r="G2123" s="6"/>
      <c r="H2123" s="6"/>
      <c r="I2123" s="6"/>
      <c r="J2123" s="6"/>
      <c r="K2123" s="8"/>
      <c r="L2123" s="8"/>
      <c r="M2123" s="6"/>
      <c r="N2123" s="9"/>
      <c r="O2123" s="10"/>
      <c r="P2123" s="20"/>
      <c r="Q2123" s="20"/>
      <c r="R2123" s="20"/>
      <c r="S2123" s="20" t="s">
        <v>5192</v>
      </c>
      <c r="T2123" s="21" t="str">
        <f t="shared" si="305"/>
        <v>oplosan solfen</v>
      </c>
      <c r="U2123" s="17">
        <v>0.2722</v>
      </c>
      <c r="V2123" s="62">
        <f t="shared" si="309"/>
        <v>48.996000000000002</v>
      </c>
      <c r="W2123" s="20"/>
      <c r="X2123" s="20"/>
      <c r="Y2123" s="20" t="str">
        <f t="shared" si="306"/>
        <v>KG</v>
      </c>
    </row>
    <row r="2124" spans="1:26" hidden="1">
      <c r="A2124" s="4"/>
      <c r="B2124" s="4"/>
      <c r="C2124" s="5"/>
      <c r="D2124" s="6"/>
      <c r="E2124" s="6"/>
      <c r="F2124" s="6"/>
      <c r="G2124" s="6"/>
      <c r="H2124" s="6"/>
      <c r="I2124" s="6"/>
      <c r="J2124" s="6"/>
      <c r="K2124" s="8"/>
      <c r="L2124" s="8"/>
      <c r="M2124" s="6"/>
      <c r="N2124" s="9"/>
      <c r="O2124" s="10"/>
      <c r="P2124" s="20"/>
      <c r="Q2124" s="20"/>
      <c r="R2124" s="20"/>
      <c r="S2124" s="20" t="s">
        <v>1330</v>
      </c>
      <c r="T2124" s="21" t="str">
        <f t="shared" si="305"/>
        <v>DUPA 28 ATP PEKAT 3.2 RKN</v>
      </c>
      <c r="U2124" s="17">
        <v>0.73499999999999999</v>
      </c>
      <c r="V2124" s="62">
        <f t="shared" si="309"/>
        <v>132.30000000000001</v>
      </c>
      <c r="W2124" s="20"/>
      <c r="X2124" s="20"/>
      <c r="Y2124" s="20" t="str">
        <f t="shared" si="306"/>
        <v>KG</v>
      </c>
    </row>
    <row r="2125" spans="1:26">
      <c r="A2125" s="4">
        <v>231</v>
      </c>
      <c r="B2125" s="20" t="s">
        <v>2376</v>
      </c>
      <c r="C2125" s="5" t="s">
        <v>200</v>
      </c>
      <c r="D2125" s="6">
        <v>20</v>
      </c>
      <c r="E2125" s="6">
        <f>D2125/36</f>
        <v>0.55555555555555558</v>
      </c>
      <c r="F2125" s="6">
        <v>34</v>
      </c>
      <c r="G2125" s="6">
        <v>1</v>
      </c>
      <c r="H2125" s="6"/>
      <c r="I2125" s="6"/>
      <c r="J2125" s="6" t="s">
        <v>510</v>
      </c>
      <c r="K2125" s="15">
        <f>L2125</f>
        <v>36</v>
      </c>
      <c r="L2125" s="15">
        <f>N2125*Z2125</f>
        <v>36</v>
      </c>
      <c r="M2125" s="6" t="s">
        <v>510</v>
      </c>
      <c r="N2125" s="9">
        <f>VLOOKUP(B2125,tb_januari,9,FALSE)</f>
        <v>1</v>
      </c>
      <c r="O2125" s="10" t="s">
        <v>506</v>
      </c>
      <c r="P2125" s="20"/>
      <c r="Q2125" s="20"/>
      <c r="R2125" s="20"/>
      <c r="S2125" s="20" t="s">
        <v>1054</v>
      </c>
      <c r="T2125" s="21" t="str">
        <f t="shared" si="305"/>
        <v>CENDANA 9 X 16</v>
      </c>
      <c r="U2125" s="17">
        <v>1</v>
      </c>
      <c r="V2125" s="62">
        <f>$K$2125*U2125</f>
        <v>36</v>
      </c>
      <c r="W2125" s="20"/>
      <c r="X2125" s="20"/>
      <c r="Y2125" s="20" t="str">
        <f t="shared" si="306"/>
        <v>PCS</v>
      </c>
      <c r="Z2125" s="20">
        <v>36</v>
      </c>
    </row>
    <row r="2126" spans="1:26" hidden="1">
      <c r="A2126" s="4"/>
      <c r="B2126" s="4"/>
      <c r="C2126" s="5"/>
      <c r="D2126" s="6"/>
      <c r="E2126" s="6"/>
      <c r="F2126" s="6"/>
      <c r="G2126" s="6"/>
      <c r="H2126" s="6"/>
      <c r="I2126" s="6"/>
      <c r="J2126" s="6"/>
      <c r="K2126" s="8"/>
      <c r="L2126" s="8"/>
      <c r="M2126" s="6"/>
      <c r="N2126" s="9"/>
      <c r="O2126" s="10"/>
      <c r="P2126" s="20"/>
      <c r="Q2126" s="20"/>
      <c r="R2126" s="20"/>
      <c r="S2126" s="20" t="s">
        <v>611</v>
      </c>
      <c r="T2126" s="21" t="str">
        <f t="shared" si="305"/>
        <v xml:space="preserve">ONGKARA BULAT </v>
      </c>
      <c r="U2126" s="17">
        <v>1</v>
      </c>
      <c r="V2126" s="62">
        <f t="shared" ref="V2126:V2134" si="310">$K$2125*U2126</f>
        <v>36</v>
      </c>
      <c r="W2126" s="20"/>
      <c r="X2126" s="20"/>
      <c r="Y2126" s="20" t="str">
        <f t="shared" si="306"/>
        <v>PCS</v>
      </c>
    </row>
    <row r="2127" spans="1:26" hidden="1">
      <c r="A2127" s="4"/>
      <c r="B2127" s="4"/>
      <c r="C2127" s="5"/>
      <c r="D2127" s="6"/>
      <c r="E2127" s="6"/>
      <c r="F2127" s="6"/>
      <c r="G2127" s="6"/>
      <c r="H2127" s="6"/>
      <c r="I2127" s="6"/>
      <c r="J2127" s="6"/>
      <c r="K2127" s="8"/>
      <c r="L2127" s="8"/>
      <c r="M2127" s="6"/>
      <c r="N2127" s="9"/>
      <c r="O2127" s="10"/>
      <c r="P2127" s="20"/>
      <c r="Q2127" s="20"/>
      <c r="R2127" s="20"/>
      <c r="S2127" s="20" t="s">
        <v>5039</v>
      </c>
      <c r="T2127" s="21" t="str">
        <f t="shared" ref="T2127:T2158" si="311">VLOOKUP(S2127,db_barang,2,FALSE)</f>
        <v>STIKER MANTRA tanggung</v>
      </c>
      <c r="U2127" s="17">
        <v>1</v>
      </c>
      <c r="V2127" s="62">
        <f t="shared" si="310"/>
        <v>36</v>
      </c>
      <c r="W2127" s="20"/>
      <c r="X2127" s="20"/>
      <c r="Y2127" s="20" t="str">
        <f t="shared" ref="Y2127:Y2158" si="312">VLOOKUP(S2127,db_barang,3,FALSE)</f>
        <v>PCS</v>
      </c>
    </row>
    <row r="2128" spans="1:26" hidden="1">
      <c r="A2128" s="4"/>
      <c r="B2128" s="4"/>
      <c r="C2128" s="5"/>
      <c r="D2128" s="6"/>
      <c r="E2128" s="6"/>
      <c r="F2128" s="6"/>
      <c r="G2128" s="6"/>
      <c r="H2128" s="6"/>
      <c r="I2128" s="6"/>
      <c r="J2128" s="6"/>
      <c r="K2128" s="8"/>
      <c r="L2128" s="8"/>
      <c r="M2128" s="6"/>
      <c r="N2128" s="9"/>
      <c r="O2128" s="10"/>
      <c r="P2128" s="20"/>
      <c r="Q2128" s="20"/>
      <c r="R2128" s="20"/>
      <c r="S2128" s="20" t="s">
        <v>988</v>
      </c>
      <c r="T2128" s="21" t="str">
        <f t="shared" si="311"/>
        <v xml:space="preserve">ATP </v>
      </c>
      <c r="U2128" s="17">
        <v>1</v>
      </c>
      <c r="V2128" s="62">
        <f t="shared" si="310"/>
        <v>36</v>
      </c>
      <c r="W2128" s="20"/>
      <c r="X2128" s="20"/>
      <c r="Y2128" s="20" t="str">
        <f t="shared" si="312"/>
        <v>PCS</v>
      </c>
    </row>
    <row r="2129" spans="1:26" hidden="1">
      <c r="A2129" s="4"/>
      <c r="B2129" s="4"/>
      <c r="C2129" s="5"/>
      <c r="D2129" s="6"/>
      <c r="E2129" s="6"/>
      <c r="F2129" s="6"/>
      <c r="G2129" s="6"/>
      <c r="H2129" s="6"/>
      <c r="I2129" s="6"/>
      <c r="J2129" s="6"/>
      <c r="K2129" s="8"/>
      <c r="L2129" s="8"/>
      <c r="M2129" s="6"/>
      <c r="N2129" s="9"/>
      <c r="O2129" s="10"/>
      <c r="P2129" s="20"/>
      <c r="Q2129" s="20"/>
      <c r="R2129" s="20"/>
      <c r="S2129" s="20" t="s">
        <v>1056</v>
      </c>
      <c r="T2129" s="21" t="str">
        <f t="shared" si="311"/>
        <v>CENDANA TULISAN</v>
      </c>
      <c r="U2129" s="17">
        <v>1</v>
      </c>
      <c r="V2129" s="62">
        <f t="shared" si="310"/>
        <v>36</v>
      </c>
      <c r="W2129" s="20"/>
      <c r="X2129" s="20"/>
      <c r="Y2129" s="20" t="str">
        <f t="shared" si="312"/>
        <v>PCS</v>
      </c>
    </row>
    <row r="2130" spans="1:26" hidden="1">
      <c r="A2130" s="4"/>
      <c r="B2130" s="4"/>
      <c r="C2130" s="5"/>
      <c r="D2130" s="6"/>
      <c r="E2130" s="6"/>
      <c r="F2130" s="6"/>
      <c r="G2130" s="6"/>
      <c r="H2130" s="6"/>
      <c r="I2130" s="6"/>
      <c r="J2130" s="6"/>
      <c r="K2130" s="8"/>
      <c r="L2130" s="8"/>
      <c r="M2130" s="6"/>
      <c r="N2130" s="9"/>
      <c r="O2130" s="10"/>
      <c r="P2130" s="20"/>
      <c r="Q2130" s="20"/>
      <c r="R2130" s="20"/>
      <c r="S2130" s="20" t="s">
        <v>613</v>
      </c>
      <c r="T2130" s="21" t="str">
        <f t="shared" si="311"/>
        <v>SABUK ONG KECIL 2,5 X 30</v>
      </c>
      <c r="U2130" s="17">
        <v>1</v>
      </c>
      <c r="V2130" s="62">
        <f t="shared" si="310"/>
        <v>36</v>
      </c>
      <c r="W2130" s="20"/>
      <c r="X2130" s="20"/>
      <c r="Y2130" s="20" t="str">
        <f t="shared" si="312"/>
        <v>PCS</v>
      </c>
    </row>
    <row r="2131" spans="1:26" hidden="1">
      <c r="A2131" s="4"/>
      <c r="B2131" s="4"/>
      <c r="C2131" s="5"/>
      <c r="D2131" s="6"/>
      <c r="E2131" s="6"/>
      <c r="F2131" s="6"/>
      <c r="G2131" s="6"/>
      <c r="H2131" s="6"/>
      <c r="I2131" s="6"/>
      <c r="J2131" s="6"/>
      <c r="K2131" s="8"/>
      <c r="L2131" s="8"/>
      <c r="M2131" s="6"/>
      <c r="N2131" s="9"/>
      <c r="O2131" s="10"/>
      <c r="P2131" s="20"/>
      <c r="Q2131" s="20"/>
      <c r="R2131" s="20"/>
      <c r="S2131" s="20" t="s">
        <v>4374</v>
      </c>
      <c r="T2131" s="21" t="str">
        <f t="shared" si="311"/>
        <v>PLASTIK 16 X 45</v>
      </c>
      <c r="U2131" s="17">
        <v>1</v>
      </c>
      <c r="V2131" s="62">
        <f t="shared" si="310"/>
        <v>36</v>
      </c>
      <c r="W2131" s="20"/>
      <c r="X2131" s="20"/>
      <c r="Y2131" s="20" t="str">
        <f t="shared" si="312"/>
        <v>PCS</v>
      </c>
    </row>
    <row r="2132" spans="1:26" hidden="1">
      <c r="A2132" s="4"/>
      <c r="B2132" s="4"/>
      <c r="C2132" s="5"/>
      <c r="D2132" s="6"/>
      <c r="E2132" s="6"/>
      <c r="F2132" s="6"/>
      <c r="G2132" s="6"/>
      <c r="H2132" s="6"/>
      <c r="I2132" s="6"/>
      <c r="J2132" s="6"/>
      <c r="K2132" s="8"/>
      <c r="L2132" s="8"/>
      <c r="M2132" s="6"/>
      <c r="N2132" s="9"/>
      <c r="O2132" s="10"/>
      <c r="P2132" s="20"/>
      <c r="Q2132" s="20"/>
      <c r="R2132" s="20"/>
      <c r="S2132" s="20" t="s">
        <v>1304</v>
      </c>
      <c r="T2132" s="21" t="str">
        <f t="shared" si="311"/>
        <v>DUPA 28 ATP MERAH 3.2</v>
      </c>
      <c r="U2132" s="17">
        <v>0.73499999999999999</v>
      </c>
      <c r="V2132" s="62">
        <f t="shared" si="310"/>
        <v>26.46</v>
      </c>
      <c r="W2132" s="20"/>
      <c r="X2132" s="20"/>
      <c r="Y2132" s="20" t="str">
        <f t="shared" si="312"/>
        <v>KG</v>
      </c>
    </row>
    <row r="2133" spans="1:26" hidden="1">
      <c r="A2133" s="4"/>
      <c r="B2133" s="4"/>
      <c r="C2133" s="5"/>
      <c r="D2133" s="6"/>
      <c r="E2133" s="6"/>
      <c r="F2133" s="6"/>
      <c r="G2133" s="6"/>
      <c r="H2133" s="6"/>
      <c r="I2133" s="6"/>
      <c r="J2133" s="6"/>
      <c r="K2133" s="8"/>
      <c r="L2133" s="8"/>
      <c r="M2133" s="6"/>
      <c r="N2133" s="9"/>
      <c r="O2133" s="10"/>
      <c r="P2133" s="20"/>
      <c r="Q2133" s="20"/>
      <c r="R2133" s="20"/>
      <c r="S2133" s="20" t="s">
        <v>4088</v>
      </c>
      <c r="T2133" s="21" t="str">
        <f t="shared" si="311"/>
        <v>OP FULL AROMA SWT CENDANA</v>
      </c>
      <c r="U2133" s="17">
        <v>8.4599999999999995E-2</v>
      </c>
      <c r="V2133" s="62">
        <f t="shared" si="310"/>
        <v>3.0455999999999999</v>
      </c>
      <c r="W2133" s="20"/>
      <c r="X2133" s="20"/>
      <c r="Y2133" s="20" t="str">
        <f t="shared" si="312"/>
        <v>KG</v>
      </c>
    </row>
    <row r="2134" spans="1:26" hidden="1">
      <c r="A2134" s="4"/>
      <c r="B2134" s="4"/>
      <c r="C2134" s="5"/>
      <c r="D2134" s="6"/>
      <c r="E2134" s="6"/>
      <c r="F2134" s="6"/>
      <c r="G2134" s="6"/>
      <c r="H2134" s="6"/>
      <c r="I2134" s="6"/>
      <c r="J2134" s="6"/>
      <c r="K2134" s="8"/>
      <c r="L2134" s="8"/>
      <c r="M2134" s="6"/>
      <c r="N2134" s="9"/>
      <c r="O2134" s="10"/>
      <c r="P2134" s="20"/>
      <c r="Q2134" s="20"/>
      <c r="R2134" s="20"/>
      <c r="S2134" s="20" t="s">
        <v>5192</v>
      </c>
      <c r="T2134" s="21" t="str">
        <f t="shared" si="311"/>
        <v>oplosan solfen</v>
      </c>
      <c r="U2134" s="17">
        <v>0.2722</v>
      </c>
      <c r="V2134" s="62">
        <f t="shared" si="310"/>
        <v>9.799199999999999</v>
      </c>
      <c r="W2134" s="20"/>
      <c r="X2134" s="20"/>
      <c r="Y2134" s="20" t="str">
        <f t="shared" si="312"/>
        <v>KG</v>
      </c>
    </row>
    <row r="2135" spans="1:26">
      <c r="A2135" s="4">
        <v>232</v>
      </c>
      <c r="B2135" s="20" t="s">
        <v>2377</v>
      </c>
      <c r="C2135" s="5" t="s">
        <v>201</v>
      </c>
      <c r="D2135" s="6">
        <v>108</v>
      </c>
      <c r="E2135" s="6">
        <f>D2135/36</f>
        <v>3</v>
      </c>
      <c r="F2135" s="6">
        <v>114</v>
      </c>
      <c r="G2135" s="6">
        <v>1</v>
      </c>
      <c r="H2135" s="6">
        <v>154</v>
      </c>
      <c r="I2135" s="6">
        <v>1</v>
      </c>
      <c r="J2135" s="6" t="s">
        <v>510</v>
      </c>
      <c r="K2135" s="15">
        <f>L2135</f>
        <v>36</v>
      </c>
      <c r="L2135" s="15">
        <f>N2135*Z2135</f>
        <v>36</v>
      </c>
      <c r="M2135" s="6" t="s">
        <v>510</v>
      </c>
      <c r="N2135" s="9">
        <f>VLOOKUP(B2135,tb_januari,9,FALSE)</f>
        <v>1</v>
      </c>
      <c r="O2135" s="10" t="s">
        <v>506</v>
      </c>
      <c r="P2135" s="20"/>
      <c r="Q2135" s="20"/>
      <c r="R2135" s="20"/>
      <c r="S2135" s="20" t="s">
        <v>1054</v>
      </c>
      <c r="T2135" s="21" t="str">
        <f t="shared" si="311"/>
        <v>CENDANA 9 X 16</v>
      </c>
      <c r="U2135" s="17">
        <v>1</v>
      </c>
      <c r="V2135" s="62">
        <f>$K$2135*U2135</f>
        <v>36</v>
      </c>
      <c r="W2135" s="20"/>
      <c r="X2135" s="20"/>
      <c r="Y2135" s="20" t="str">
        <f t="shared" si="312"/>
        <v>PCS</v>
      </c>
      <c r="Z2135" s="20">
        <v>36</v>
      </c>
    </row>
    <row r="2136" spans="1:26" hidden="1">
      <c r="A2136" s="4"/>
      <c r="B2136" s="4"/>
      <c r="C2136" s="5"/>
      <c r="D2136" s="6"/>
      <c r="E2136" s="6"/>
      <c r="F2136" s="6"/>
      <c r="G2136" s="6"/>
      <c r="H2136" s="6"/>
      <c r="I2136" s="6"/>
      <c r="J2136" s="6"/>
      <c r="K2136" s="8"/>
      <c r="L2136" s="8"/>
      <c r="M2136" s="6"/>
      <c r="N2136" s="9"/>
      <c r="O2136" s="10"/>
      <c r="P2136" s="20"/>
      <c r="Q2136" s="20"/>
      <c r="R2136" s="20"/>
      <c r="S2136" s="20" t="s">
        <v>611</v>
      </c>
      <c r="T2136" s="21" t="str">
        <f t="shared" si="311"/>
        <v xml:space="preserve">ONGKARA BULAT </v>
      </c>
      <c r="U2136" s="17">
        <v>1</v>
      </c>
      <c r="V2136" s="62">
        <f t="shared" ref="V2136:V2144" si="313">$K$2135*U2136</f>
        <v>36</v>
      </c>
      <c r="W2136" s="20"/>
      <c r="X2136" s="20"/>
      <c r="Y2136" s="20" t="str">
        <f t="shared" si="312"/>
        <v>PCS</v>
      </c>
    </row>
    <row r="2137" spans="1:26" hidden="1">
      <c r="A2137" s="4"/>
      <c r="B2137" s="4"/>
      <c r="C2137" s="5"/>
      <c r="D2137" s="6"/>
      <c r="E2137" s="6"/>
      <c r="F2137" s="6"/>
      <c r="G2137" s="6"/>
      <c r="H2137" s="6"/>
      <c r="I2137" s="6"/>
      <c r="J2137" s="6"/>
      <c r="K2137" s="8"/>
      <c r="L2137" s="8"/>
      <c r="M2137" s="6"/>
      <c r="N2137" s="9"/>
      <c r="O2137" s="10"/>
      <c r="P2137" s="20"/>
      <c r="Q2137" s="20"/>
      <c r="R2137" s="20"/>
      <c r="S2137" s="20" t="s">
        <v>5039</v>
      </c>
      <c r="T2137" s="21" t="str">
        <f t="shared" si="311"/>
        <v>STIKER MANTRA tanggung</v>
      </c>
      <c r="U2137" s="17">
        <v>1</v>
      </c>
      <c r="V2137" s="62">
        <f t="shared" si="313"/>
        <v>36</v>
      </c>
      <c r="W2137" s="20"/>
      <c r="X2137" s="20"/>
      <c r="Y2137" s="20" t="str">
        <f t="shared" si="312"/>
        <v>PCS</v>
      </c>
    </row>
    <row r="2138" spans="1:26" hidden="1">
      <c r="A2138" s="4"/>
      <c r="B2138" s="4"/>
      <c r="C2138" s="5"/>
      <c r="D2138" s="6"/>
      <c r="E2138" s="6"/>
      <c r="F2138" s="6"/>
      <c r="G2138" s="6"/>
      <c r="H2138" s="6"/>
      <c r="I2138" s="6"/>
      <c r="J2138" s="6"/>
      <c r="K2138" s="8"/>
      <c r="L2138" s="8"/>
      <c r="M2138" s="6"/>
      <c r="N2138" s="9"/>
      <c r="O2138" s="10"/>
      <c r="P2138" s="20"/>
      <c r="Q2138" s="20"/>
      <c r="R2138" s="20"/>
      <c r="S2138" s="20" t="s">
        <v>988</v>
      </c>
      <c r="T2138" s="21" t="str">
        <f t="shared" si="311"/>
        <v xml:space="preserve">ATP </v>
      </c>
      <c r="U2138" s="17">
        <v>1</v>
      </c>
      <c r="V2138" s="62">
        <f t="shared" si="313"/>
        <v>36</v>
      </c>
      <c r="W2138" s="20"/>
      <c r="X2138" s="20"/>
      <c r="Y2138" s="20" t="str">
        <f t="shared" si="312"/>
        <v>PCS</v>
      </c>
    </row>
    <row r="2139" spans="1:26" hidden="1">
      <c r="A2139" s="4"/>
      <c r="B2139" s="4"/>
      <c r="C2139" s="5"/>
      <c r="D2139" s="6"/>
      <c r="E2139" s="6"/>
      <c r="F2139" s="6"/>
      <c r="G2139" s="6"/>
      <c r="H2139" s="6"/>
      <c r="I2139" s="6"/>
      <c r="J2139" s="6"/>
      <c r="K2139" s="8"/>
      <c r="L2139" s="8"/>
      <c r="M2139" s="6"/>
      <c r="N2139" s="9"/>
      <c r="O2139" s="10"/>
      <c r="P2139" s="20"/>
      <c r="Q2139" s="20"/>
      <c r="R2139" s="20"/>
      <c r="S2139" s="20" t="s">
        <v>1056</v>
      </c>
      <c r="T2139" s="21" t="str">
        <f t="shared" si="311"/>
        <v>CENDANA TULISAN</v>
      </c>
      <c r="U2139" s="17">
        <v>1</v>
      </c>
      <c r="V2139" s="62">
        <f t="shared" si="313"/>
        <v>36</v>
      </c>
      <c r="W2139" s="20"/>
      <c r="X2139" s="20"/>
      <c r="Y2139" s="20" t="str">
        <f t="shared" si="312"/>
        <v>PCS</v>
      </c>
    </row>
    <row r="2140" spans="1:26" hidden="1">
      <c r="A2140" s="4"/>
      <c r="B2140" s="4"/>
      <c r="C2140" s="5"/>
      <c r="D2140" s="6"/>
      <c r="E2140" s="6"/>
      <c r="F2140" s="6"/>
      <c r="G2140" s="6"/>
      <c r="H2140" s="6"/>
      <c r="I2140" s="6"/>
      <c r="J2140" s="6"/>
      <c r="K2140" s="8"/>
      <c r="L2140" s="8"/>
      <c r="M2140" s="6"/>
      <c r="N2140" s="9"/>
      <c r="O2140" s="10"/>
      <c r="P2140" s="20"/>
      <c r="Q2140" s="20"/>
      <c r="R2140" s="20"/>
      <c r="S2140" s="20" t="s">
        <v>613</v>
      </c>
      <c r="T2140" s="21" t="str">
        <f t="shared" si="311"/>
        <v>SABUK ONG KECIL 2,5 X 30</v>
      </c>
      <c r="U2140" s="17">
        <v>1</v>
      </c>
      <c r="V2140" s="62">
        <f t="shared" si="313"/>
        <v>36</v>
      </c>
      <c r="W2140" s="20"/>
      <c r="X2140" s="20"/>
      <c r="Y2140" s="20" t="str">
        <f t="shared" si="312"/>
        <v>PCS</v>
      </c>
    </row>
    <row r="2141" spans="1:26" hidden="1">
      <c r="A2141" s="4"/>
      <c r="B2141" s="4"/>
      <c r="C2141" s="5"/>
      <c r="D2141" s="6"/>
      <c r="E2141" s="6"/>
      <c r="F2141" s="6"/>
      <c r="G2141" s="6"/>
      <c r="H2141" s="6"/>
      <c r="I2141" s="6"/>
      <c r="J2141" s="6"/>
      <c r="K2141" s="8"/>
      <c r="L2141" s="8"/>
      <c r="M2141" s="6"/>
      <c r="N2141" s="9"/>
      <c r="O2141" s="10"/>
      <c r="P2141" s="20"/>
      <c r="Q2141" s="20"/>
      <c r="R2141" s="20"/>
      <c r="S2141" s="20" t="s">
        <v>4374</v>
      </c>
      <c r="T2141" s="21" t="str">
        <f t="shared" si="311"/>
        <v>PLASTIK 16 X 45</v>
      </c>
      <c r="U2141" s="17">
        <v>1</v>
      </c>
      <c r="V2141" s="62">
        <f t="shared" si="313"/>
        <v>36</v>
      </c>
      <c r="W2141" s="20"/>
      <c r="X2141" s="20"/>
      <c r="Y2141" s="20" t="str">
        <f t="shared" si="312"/>
        <v>PCS</v>
      </c>
    </row>
    <row r="2142" spans="1:26" hidden="1">
      <c r="A2142" s="4"/>
      <c r="B2142" s="4"/>
      <c r="C2142" s="5"/>
      <c r="D2142" s="6"/>
      <c r="E2142" s="6"/>
      <c r="F2142" s="6"/>
      <c r="G2142" s="6"/>
      <c r="H2142" s="6"/>
      <c r="I2142" s="6"/>
      <c r="J2142" s="6"/>
      <c r="K2142" s="8"/>
      <c r="L2142" s="8"/>
      <c r="M2142" s="6"/>
      <c r="N2142" s="9"/>
      <c r="O2142" s="10"/>
      <c r="P2142" s="20"/>
      <c r="Q2142" s="20"/>
      <c r="R2142" s="20"/>
      <c r="S2142" s="20" t="s">
        <v>4088</v>
      </c>
      <c r="T2142" s="21" t="str">
        <f t="shared" si="311"/>
        <v>OP FULL AROMA SWT CENDANA</v>
      </c>
      <c r="U2142" s="17">
        <v>8.4599999999999995E-2</v>
      </c>
      <c r="V2142" s="62">
        <f t="shared" si="313"/>
        <v>3.0455999999999999</v>
      </c>
      <c r="W2142" s="20"/>
      <c r="X2142" s="20"/>
      <c r="Y2142" s="20" t="str">
        <f t="shared" si="312"/>
        <v>KG</v>
      </c>
    </row>
    <row r="2143" spans="1:26" hidden="1">
      <c r="A2143" s="4"/>
      <c r="B2143" s="4"/>
      <c r="C2143" s="5"/>
      <c r="D2143" s="6"/>
      <c r="E2143" s="6"/>
      <c r="F2143" s="6"/>
      <c r="G2143" s="6"/>
      <c r="H2143" s="6"/>
      <c r="I2143" s="6"/>
      <c r="J2143" s="6"/>
      <c r="K2143" s="8"/>
      <c r="L2143" s="8"/>
      <c r="M2143" s="6"/>
      <c r="N2143" s="9"/>
      <c r="O2143" s="10"/>
      <c r="P2143" s="20"/>
      <c r="Q2143" s="20"/>
      <c r="R2143" s="20"/>
      <c r="S2143" s="20" t="s">
        <v>5192</v>
      </c>
      <c r="T2143" s="21" t="str">
        <f t="shared" si="311"/>
        <v>oplosan solfen</v>
      </c>
      <c r="U2143" s="17">
        <v>0.2722</v>
      </c>
      <c r="V2143" s="62">
        <f t="shared" si="313"/>
        <v>9.799199999999999</v>
      </c>
      <c r="W2143" s="20"/>
      <c r="X2143" s="20"/>
      <c r="Y2143" s="20" t="str">
        <f t="shared" si="312"/>
        <v>KG</v>
      </c>
    </row>
    <row r="2144" spans="1:26" hidden="1">
      <c r="A2144" s="4"/>
      <c r="B2144" s="4"/>
      <c r="C2144" s="5"/>
      <c r="D2144" s="6"/>
      <c r="E2144" s="6"/>
      <c r="F2144" s="6"/>
      <c r="G2144" s="6"/>
      <c r="H2144" s="6"/>
      <c r="I2144" s="6"/>
      <c r="J2144" s="6"/>
      <c r="K2144" s="8"/>
      <c r="L2144" s="8"/>
      <c r="M2144" s="6"/>
      <c r="N2144" s="9"/>
      <c r="O2144" s="10"/>
      <c r="P2144" s="20"/>
      <c r="Q2144" s="20"/>
      <c r="R2144" s="20"/>
      <c r="S2144" s="20" t="s">
        <v>1330</v>
      </c>
      <c r="T2144" s="21" t="str">
        <f t="shared" si="311"/>
        <v>DUPA 28 ATP PEKAT 3.2 RKN</v>
      </c>
      <c r="U2144" s="17">
        <v>0.75</v>
      </c>
      <c r="V2144" s="62">
        <f t="shared" si="313"/>
        <v>27</v>
      </c>
      <c r="W2144" s="20"/>
      <c r="X2144" s="20"/>
      <c r="Y2144" s="20" t="str">
        <f t="shared" si="312"/>
        <v>KG</v>
      </c>
    </row>
    <row r="2145" spans="1:26">
      <c r="A2145" s="4">
        <v>233</v>
      </c>
      <c r="B2145" s="20" t="s">
        <v>2392</v>
      </c>
      <c r="C2145" s="5" t="s">
        <v>202</v>
      </c>
      <c r="D2145" s="6">
        <v>45</v>
      </c>
      <c r="E2145" s="6">
        <f>D2145/36</f>
        <v>1.25</v>
      </c>
      <c r="F2145" s="6">
        <v>37</v>
      </c>
      <c r="G2145" s="6">
        <v>1</v>
      </c>
      <c r="H2145" s="6"/>
      <c r="I2145" s="6"/>
      <c r="J2145" s="6" t="s">
        <v>510</v>
      </c>
      <c r="K2145" s="15">
        <f>L2145</f>
        <v>36</v>
      </c>
      <c r="L2145" s="15">
        <f>N2145*Z2145</f>
        <v>36</v>
      </c>
      <c r="M2145" s="6" t="s">
        <v>510</v>
      </c>
      <c r="N2145" s="9">
        <f>VLOOKUP(B2145,tb_januari,9,FALSE)</f>
        <v>1</v>
      </c>
      <c r="O2145" s="10" t="s">
        <v>506</v>
      </c>
      <c r="P2145" s="20"/>
      <c r="Q2145" s="20"/>
      <c r="R2145" s="20"/>
      <c r="S2145" s="20" t="s">
        <v>3489</v>
      </c>
      <c r="T2145" s="21" t="str">
        <f t="shared" si="311"/>
        <v>JASMINE 9 x 16</v>
      </c>
      <c r="U2145" s="17">
        <v>1</v>
      </c>
      <c r="V2145" s="62">
        <f>$K$2145*U2145</f>
        <v>36</v>
      </c>
      <c r="W2145" s="20"/>
      <c r="X2145" s="20"/>
      <c r="Y2145" s="20" t="str">
        <f t="shared" si="312"/>
        <v>PCS</v>
      </c>
      <c r="Z2145" s="20">
        <v>36</v>
      </c>
    </row>
    <row r="2146" spans="1:26" hidden="1">
      <c r="A2146" s="4"/>
      <c r="B2146" s="4"/>
      <c r="C2146" s="5"/>
      <c r="D2146" s="6"/>
      <c r="E2146" s="6"/>
      <c r="F2146" s="6"/>
      <c r="G2146" s="6"/>
      <c r="H2146" s="6"/>
      <c r="I2146" s="6"/>
      <c r="J2146" s="6"/>
      <c r="K2146" s="8"/>
      <c r="L2146" s="8"/>
      <c r="M2146" s="6"/>
      <c r="N2146" s="9"/>
      <c r="O2146" s="10"/>
      <c r="P2146" s="20"/>
      <c r="Q2146" s="20"/>
      <c r="R2146" s="20"/>
      <c r="S2146" s="20" t="s">
        <v>611</v>
      </c>
      <c r="T2146" s="21" t="str">
        <f t="shared" si="311"/>
        <v xml:space="preserve">ONGKARA BULAT </v>
      </c>
      <c r="U2146" s="17">
        <v>1</v>
      </c>
      <c r="V2146" s="62">
        <f t="shared" ref="V2146:V2154" si="314">$K$2145*U2146</f>
        <v>36</v>
      </c>
      <c r="W2146" s="20"/>
      <c r="X2146" s="20"/>
      <c r="Y2146" s="20" t="str">
        <f t="shared" si="312"/>
        <v>PCS</v>
      </c>
    </row>
    <row r="2147" spans="1:26" hidden="1">
      <c r="A2147" s="4"/>
      <c r="B2147" s="4"/>
      <c r="C2147" s="5"/>
      <c r="D2147" s="6"/>
      <c r="E2147" s="6"/>
      <c r="F2147" s="6"/>
      <c r="G2147" s="6"/>
      <c r="H2147" s="6"/>
      <c r="I2147" s="6"/>
      <c r="J2147" s="6"/>
      <c r="K2147" s="8"/>
      <c r="L2147" s="8"/>
      <c r="M2147" s="6"/>
      <c r="N2147" s="9"/>
      <c r="O2147" s="10"/>
      <c r="P2147" s="20"/>
      <c r="Q2147" s="20"/>
      <c r="R2147" s="20"/>
      <c r="S2147" s="20" t="s">
        <v>5039</v>
      </c>
      <c r="T2147" s="21" t="str">
        <f t="shared" si="311"/>
        <v>STIKER MANTRA tanggung</v>
      </c>
      <c r="U2147" s="17">
        <v>1</v>
      </c>
      <c r="V2147" s="62">
        <f t="shared" si="314"/>
        <v>36</v>
      </c>
      <c r="W2147" s="20"/>
      <c r="X2147" s="20"/>
      <c r="Y2147" s="20" t="str">
        <f t="shared" si="312"/>
        <v>PCS</v>
      </c>
    </row>
    <row r="2148" spans="1:26" hidden="1">
      <c r="A2148" s="4"/>
      <c r="B2148" s="4"/>
      <c r="C2148" s="5"/>
      <c r="D2148" s="6"/>
      <c r="E2148" s="6"/>
      <c r="F2148" s="6"/>
      <c r="G2148" s="6"/>
      <c r="H2148" s="6"/>
      <c r="I2148" s="6"/>
      <c r="J2148" s="6"/>
      <c r="K2148" s="8"/>
      <c r="L2148" s="8"/>
      <c r="M2148" s="6"/>
      <c r="N2148" s="9"/>
      <c r="O2148" s="10"/>
      <c r="P2148" s="20"/>
      <c r="Q2148" s="20"/>
      <c r="R2148" s="20"/>
      <c r="S2148" s="20" t="s">
        <v>988</v>
      </c>
      <c r="T2148" s="21" t="str">
        <f t="shared" si="311"/>
        <v xml:space="preserve">ATP </v>
      </c>
      <c r="U2148" s="17">
        <v>1</v>
      </c>
      <c r="V2148" s="62">
        <f t="shared" si="314"/>
        <v>36</v>
      </c>
      <c r="W2148" s="20"/>
      <c r="X2148" s="20"/>
      <c r="Y2148" s="20" t="str">
        <f t="shared" si="312"/>
        <v>PCS</v>
      </c>
    </row>
    <row r="2149" spans="1:26" hidden="1">
      <c r="A2149" s="4"/>
      <c r="B2149" s="4"/>
      <c r="C2149" s="5"/>
      <c r="D2149" s="6"/>
      <c r="E2149" s="6"/>
      <c r="F2149" s="6"/>
      <c r="G2149" s="6"/>
      <c r="H2149" s="6"/>
      <c r="I2149" s="6"/>
      <c r="J2149" s="6"/>
      <c r="K2149" s="8"/>
      <c r="L2149" s="8"/>
      <c r="M2149" s="6"/>
      <c r="N2149" s="9"/>
      <c r="O2149" s="10"/>
      <c r="P2149" s="20"/>
      <c r="Q2149" s="20"/>
      <c r="R2149" s="20"/>
      <c r="S2149" s="20" t="s">
        <v>3491</v>
      </c>
      <c r="T2149" s="21" t="str">
        <f t="shared" si="311"/>
        <v>JASMINE TULISAN</v>
      </c>
      <c r="U2149" s="17">
        <v>1</v>
      </c>
      <c r="V2149" s="62">
        <f t="shared" si="314"/>
        <v>36</v>
      </c>
      <c r="W2149" s="20"/>
      <c r="X2149" s="20"/>
      <c r="Y2149" s="20" t="str">
        <f t="shared" si="312"/>
        <v>PCS</v>
      </c>
    </row>
    <row r="2150" spans="1:26" hidden="1">
      <c r="A2150" s="4"/>
      <c r="B2150" s="4"/>
      <c r="C2150" s="5"/>
      <c r="D2150" s="6"/>
      <c r="E2150" s="6"/>
      <c r="F2150" s="6"/>
      <c r="G2150" s="6"/>
      <c r="H2150" s="6"/>
      <c r="I2150" s="6"/>
      <c r="J2150" s="6"/>
      <c r="K2150" s="8"/>
      <c r="L2150" s="8"/>
      <c r="M2150" s="6"/>
      <c r="N2150" s="9"/>
      <c r="O2150" s="10"/>
      <c r="P2150" s="20"/>
      <c r="Q2150" s="20"/>
      <c r="R2150" s="20"/>
      <c r="S2150" s="20" t="s">
        <v>613</v>
      </c>
      <c r="T2150" s="21" t="str">
        <f t="shared" si="311"/>
        <v>SABUK ONG KECIL 2,5 X 30</v>
      </c>
      <c r="U2150" s="17">
        <v>1</v>
      </c>
      <c r="V2150" s="62">
        <f t="shared" si="314"/>
        <v>36</v>
      </c>
      <c r="W2150" s="20"/>
      <c r="X2150" s="20"/>
      <c r="Y2150" s="20" t="str">
        <f t="shared" si="312"/>
        <v>PCS</v>
      </c>
    </row>
    <row r="2151" spans="1:26" hidden="1">
      <c r="A2151" s="4"/>
      <c r="B2151" s="4"/>
      <c r="C2151" s="5"/>
      <c r="D2151" s="6"/>
      <c r="E2151" s="6"/>
      <c r="F2151" s="6"/>
      <c r="G2151" s="6"/>
      <c r="H2151" s="6"/>
      <c r="I2151" s="6"/>
      <c r="J2151" s="6"/>
      <c r="K2151" s="8"/>
      <c r="L2151" s="8"/>
      <c r="M2151" s="6"/>
      <c r="N2151" s="9"/>
      <c r="O2151" s="10"/>
      <c r="P2151" s="20"/>
      <c r="Q2151" s="20"/>
      <c r="R2151" s="20"/>
      <c r="S2151" s="20" t="s">
        <v>4374</v>
      </c>
      <c r="T2151" s="21" t="str">
        <f t="shared" si="311"/>
        <v>PLASTIK 16 X 45</v>
      </c>
      <c r="U2151" s="17">
        <v>1</v>
      </c>
      <c r="V2151" s="62">
        <f t="shared" si="314"/>
        <v>36</v>
      </c>
      <c r="W2151" s="20"/>
      <c r="X2151" s="20"/>
      <c r="Y2151" s="20" t="str">
        <f t="shared" si="312"/>
        <v>PCS</v>
      </c>
    </row>
    <row r="2152" spans="1:26" hidden="1">
      <c r="A2152" s="4"/>
      <c r="B2152" s="4"/>
      <c r="C2152" s="5"/>
      <c r="D2152" s="6"/>
      <c r="E2152" s="6"/>
      <c r="F2152" s="6"/>
      <c r="G2152" s="6"/>
      <c r="H2152" s="6"/>
      <c r="I2152" s="6"/>
      <c r="J2152" s="6"/>
      <c r="K2152" s="8"/>
      <c r="L2152" s="8"/>
      <c r="M2152" s="6"/>
      <c r="N2152" s="9"/>
      <c r="O2152" s="10"/>
      <c r="P2152" s="20"/>
      <c r="Q2152" s="20"/>
      <c r="R2152" s="20"/>
      <c r="S2152" s="20" t="s">
        <v>1304</v>
      </c>
      <c r="T2152" s="21" t="str">
        <f t="shared" si="311"/>
        <v>DUPA 28 ATP MERAH 3.2</v>
      </c>
      <c r="U2152" s="17">
        <v>0.73499999999999999</v>
      </c>
      <c r="V2152" s="62">
        <f t="shared" si="314"/>
        <v>26.46</v>
      </c>
      <c r="W2152" s="20"/>
      <c r="X2152" s="20"/>
      <c r="Y2152" s="20" t="str">
        <f t="shared" si="312"/>
        <v>KG</v>
      </c>
    </row>
    <row r="2153" spans="1:26" hidden="1">
      <c r="A2153" s="4"/>
      <c r="B2153" s="4"/>
      <c r="C2153" s="5"/>
      <c r="D2153" s="6"/>
      <c r="E2153" s="6"/>
      <c r="F2153" s="6"/>
      <c r="G2153" s="6"/>
      <c r="H2153" s="6"/>
      <c r="I2153" s="6"/>
      <c r="J2153" s="6"/>
      <c r="K2153" s="8"/>
      <c r="L2153" s="8"/>
      <c r="M2153" s="6"/>
      <c r="N2153" s="9"/>
      <c r="O2153" s="10"/>
      <c r="P2153" s="20"/>
      <c r="Q2153" s="20"/>
      <c r="R2153" s="20"/>
      <c r="S2153" s="20" t="s">
        <v>4092</v>
      </c>
      <c r="T2153" s="21" t="str">
        <f t="shared" si="311"/>
        <v>OP FULL AROMA SWT JASMINE</v>
      </c>
      <c r="U2153" s="17">
        <v>8.4599999999999995E-2</v>
      </c>
      <c r="V2153" s="62">
        <f t="shared" si="314"/>
        <v>3.0455999999999999</v>
      </c>
      <c r="W2153" s="20"/>
      <c r="X2153" s="20"/>
      <c r="Y2153" s="20" t="str">
        <f t="shared" si="312"/>
        <v>KG</v>
      </c>
    </row>
    <row r="2154" spans="1:26" hidden="1">
      <c r="A2154" s="4"/>
      <c r="B2154" s="4"/>
      <c r="C2154" s="5"/>
      <c r="D2154" s="6"/>
      <c r="E2154" s="6"/>
      <c r="F2154" s="6"/>
      <c r="G2154" s="6"/>
      <c r="H2154" s="6"/>
      <c r="I2154" s="6"/>
      <c r="J2154" s="6"/>
      <c r="K2154" s="8"/>
      <c r="L2154" s="8"/>
      <c r="M2154" s="6"/>
      <c r="N2154" s="9"/>
      <c r="O2154" s="10"/>
      <c r="P2154" s="20"/>
      <c r="Q2154" s="20"/>
      <c r="R2154" s="20"/>
      <c r="S2154" s="20" t="s">
        <v>5192</v>
      </c>
      <c r="T2154" s="21" t="str">
        <f t="shared" si="311"/>
        <v>oplosan solfen</v>
      </c>
      <c r="U2154" s="17">
        <v>0.2722</v>
      </c>
      <c r="V2154" s="62">
        <f t="shared" si="314"/>
        <v>9.799199999999999</v>
      </c>
      <c r="W2154" s="20"/>
      <c r="X2154" s="20"/>
      <c r="Y2154" s="20" t="str">
        <f t="shared" si="312"/>
        <v>KG</v>
      </c>
    </row>
    <row r="2155" spans="1:26">
      <c r="A2155" s="4">
        <v>234</v>
      </c>
      <c r="B2155" s="20" t="s">
        <v>2393</v>
      </c>
      <c r="C2155" s="5" t="s">
        <v>203</v>
      </c>
      <c r="D2155" s="6">
        <v>118</v>
      </c>
      <c r="E2155" s="6">
        <f>D2155/36</f>
        <v>3.2777777777777777</v>
      </c>
      <c r="F2155" s="6">
        <v>140</v>
      </c>
      <c r="G2155" s="6">
        <v>1</v>
      </c>
      <c r="H2155" s="6">
        <v>110</v>
      </c>
      <c r="I2155" s="6">
        <v>1</v>
      </c>
      <c r="J2155" s="6" t="s">
        <v>510</v>
      </c>
      <c r="K2155" s="15">
        <f>L2155</f>
        <v>108</v>
      </c>
      <c r="L2155" s="15">
        <f>N2155*Z2155</f>
        <v>108</v>
      </c>
      <c r="M2155" s="6" t="s">
        <v>510</v>
      </c>
      <c r="N2155" s="9">
        <f>VLOOKUP(B2155,tb_januari,9,FALSE)</f>
        <v>3</v>
      </c>
      <c r="O2155" s="10" t="s">
        <v>506</v>
      </c>
      <c r="P2155" s="20"/>
      <c r="Q2155" s="20"/>
      <c r="R2155" s="20"/>
      <c r="S2155" s="20" t="s">
        <v>3489</v>
      </c>
      <c r="T2155" s="21" t="str">
        <f t="shared" si="311"/>
        <v>JASMINE 9 x 16</v>
      </c>
      <c r="U2155" s="17">
        <v>1</v>
      </c>
      <c r="V2155" s="62">
        <f>$K$2155*U2155</f>
        <v>108</v>
      </c>
      <c r="W2155" s="20"/>
      <c r="X2155" s="20"/>
      <c r="Y2155" s="20" t="str">
        <f t="shared" si="312"/>
        <v>PCS</v>
      </c>
      <c r="Z2155" s="20">
        <v>36</v>
      </c>
    </row>
    <row r="2156" spans="1:26" hidden="1">
      <c r="A2156" s="4"/>
      <c r="B2156" s="4"/>
      <c r="C2156" s="5"/>
      <c r="D2156" s="6"/>
      <c r="E2156" s="6"/>
      <c r="F2156" s="6"/>
      <c r="G2156" s="6"/>
      <c r="H2156" s="6"/>
      <c r="I2156" s="6"/>
      <c r="J2156" s="6"/>
      <c r="K2156" s="8"/>
      <c r="L2156" s="8"/>
      <c r="M2156" s="6"/>
      <c r="N2156" s="9"/>
      <c r="O2156" s="10"/>
      <c r="P2156" s="20"/>
      <c r="Q2156" s="20"/>
      <c r="R2156" s="20"/>
      <c r="S2156" s="20" t="s">
        <v>611</v>
      </c>
      <c r="T2156" s="21" t="str">
        <f t="shared" si="311"/>
        <v xml:space="preserve">ONGKARA BULAT </v>
      </c>
      <c r="U2156" s="17">
        <v>1</v>
      </c>
      <c r="V2156" s="62">
        <f t="shared" ref="V2156:V2164" si="315">$K$2155*U2156</f>
        <v>108</v>
      </c>
      <c r="W2156" s="20"/>
      <c r="X2156" s="20"/>
      <c r="Y2156" s="20" t="str">
        <f t="shared" si="312"/>
        <v>PCS</v>
      </c>
    </row>
    <row r="2157" spans="1:26" hidden="1">
      <c r="A2157" s="4"/>
      <c r="B2157" s="4"/>
      <c r="C2157" s="5"/>
      <c r="D2157" s="6"/>
      <c r="E2157" s="6"/>
      <c r="F2157" s="6"/>
      <c r="G2157" s="6"/>
      <c r="H2157" s="6"/>
      <c r="I2157" s="6"/>
      <c r="J2157" s="6"/>
      <c r="K2157" s="8"/>
      <c r="L2157" s="8"/>
      <c r="M2157" s="6"/>
      <c r="N2157" s="9"/>
      <c r="O2157" s="10"/>
      <c r="P2157" s="20"/>
      <c r="Q2157" s="20"/>
      <c r="R2157" s="20"/>
      <c r="S2157" s="20" t="s">
        <v>5039</v>
      </c>
      <c r="T2157" s="21" t="str">
        <f t="shared" si="311"/>
        <v>STIKER MANTRA tanggung</v>
      </c>
      <c r="U2157" s="17">
        <v>1</v>
      </c>
      <c r="V2157" s="62">
        <f t="shared" si="315"/>
        <v>108</v>
      </c>
      <c r="W2157" s="20"/>
      <c r="X2157" s="20"/>
      <c r="Y2157" s="20" t="str">
        <f t="shared" si="312"/>
        <v>PCS</v>
      </c>
    </row>
    <row r="2158" spans="1:26" hidden="1">
      <c r="A2158" s="4"/>
      <c r="B2158" s="4"/>
      <c r="C2158" s="5"/>
      <c r="D2158" s="6"/>
      <c r="E2158" s="6"/>
      <c r="F2158" s="6"/>
      <c r="G2158" s="6"/>
      <c r="H2158" s="6"/>
      <c r="I2158" s="6"/>
      <c r="J2158" s="6"/>
      <c r="K2158" s="8"/>
      <c r="L2158" s="8"/>
      <c r="M2158" s="6"/>
      <c r="N2158" s="9"/>
      <c r="O2158" s="10"/>
      <c r="P2158" s="20"/>
      <c r="Q2158" s="20"/>
      <c r="R2158" s="20"/>
      <c r="S2158" s="20" t="s">
        <v>988</v>
      </c>
      <c r="T2158" s="21" t="str">
        <f t="shared" si="311"/>
        <v xml:space="preserve">ATP </v>
      </c>
      <c r="U2158" s="17">
        <v>1</v>
      </c>
      <c r="V2158" s="62">
        <f t="shared" si="315"/>
        <v>108</v>
      </c>
      <c r="W2158" s="20"/>
      <c r="X2158" s="20"/>
      <c r="Y2158" s="20" t="str">
        <f t="shared" si="312"/>
        <v>PCS</v>
      </c>
    </row>
    <row r="2159" spans="1:26" hidden="1">
      <c r="A2159" s="4"/>
      <c r="B2159" s="4"/>
      <c r="C2159" s="5"/>
      <c r="D2159" s="6"/>
      <c r="E2159" s="6"/>
      <c r="F2159" s="6"/>
      <c r="G2159" s="6"/>
      <c r="H2159" s="6"/>
      <c r="I2159" s="6"/>
      <c r="J2159" s="6"/>
      <c r="K2159" s="8"/>
      <c r="L2159" s="8"/>
      <c r="M2159" s="6"/>
      <c r="N2159" s="9"/>
      <c r="O2159" s="10"/>
      <c r="P2159" s="20"/>
      <c r="Q2159" s="20"/>
      <c r="R2159" s="20"/>
      <c r="S2159" s="20" t="s">
        <v>3491</v>
      </c>
      <c r="T2159" s="21" t="str">
        <f t="shared" ref="T2159:T2190" si="316">VLOOKUP(S2159,db_barang,2,FALSE)</f>
        <v>JASMINE TULISAN</v>
      </c>
      <c r="U2159" s="17">
        <v>1</v>
      </c>
      <c r="V2159" s="62">
        <f t="shared" si="315"/>
        <v>108</v>
      </c>
      <c r="W2159" s="20"/>
      <c r="X2159" s="20"/>
      <c r="Y2159" s="20" t="str">
        <f t="shared" ref="Y2159:Y2190" si="317">VLOOKUP(S2159,db_barang,3,FALSE)</f>
        <v>PCS</v>
      </c>
    </row>
    <row r="2160" spans="1:26" hidden="1">
      <c r="A2160" s="4"/>
      <c r="B2160" s="4"/>
      <c r="C2160" s="5"/>
      <c r="D2160" s="6"/>
      <c r="E2160" s="6"/>
      <c r="F2160" s="6"/>
      <c r="G2160" s="6"/>
      <c r="H2160" s="6"/>
      <c r="I2160" s="6"/>
      <c r="J2160" s="6"/>
      <c r="K2160" s="8"/>
      <c r="L2160" s="8"/>
      <c r="M2160" s="6"/>
      <c r="N2160" s="9"/>
      <c r="O2160" s="10"/>
      <c r="P2160" s="20"/>
      <c r="Q2160" s="20"/>
      <c r="R2160" s="20"/>
      <c r="S2160" s="20" t="s">
        <v>613</v>
      </c>
      <c r="T2160" s="21" t="str">
        <f t="shared" si="316"/>
        <v>SABUK ONG KECIL 2,5 X 30</v>
      </c>
      <c r="U2160" s="17">
        <v>1</v>
      </c>
      <c r="V2160" s="62">
        <f t="shared" si="315"/>
        <v>108</v>
      </c>
      <c r="W2160" s="20"/>
      <c r="X2160" s="20"/>
      <c r="Y2160" s="20" t="str">
        <f t="shared" si="317"/>
        <v>PCS</v>
      </c>
    </row>
    <row r="2161" spans="1:26" hidden="1">
      <c r="A2161" s="4"/>
      <c r="B2161" s="4"/>
      <c r="C2161" s="5"/>
      <c r="D2161" s="6"/>
      <c r="E2161" s="6"/>
      <c r="F2161" s="6"/>
      <c r="G2161" s="6"/>
      <c r="H2161" s="6"/>
      <c r="I2161" s="6"/>
      <c r="J2161" s="6"/>
      <c r="K2161" s="8"/>
      <c r="L2161" s="8"/>
      <c r="M2161" s="6"/>
      <c r="N2161" s="9"/>
      <c r="O2161" s="10"/>
      <c r="P2161" s="20"/>
      <c r="Q2161" s="20"/>
      <c r="R2161" s="20"/>
      <c r="S2161" s="20" t="s">
        <v>4374</v>
      </c>
      <c r="T2161" s="21" t="str">
        <f t="shared" si="316"/>
        <v>PLASTIK 16 X 45</v>
      </c>
      <c r="U2161" s="17">
        <v>1</v>
      </c>
      <c r="V2161" s="62">
        <f t="shared" si="315"/>
        <v>108</v>
      </c>
      <c r="W2161" s="20"/>
      <c r="X2161" s="20"/>
      <c r="Y2161" s="20" t="str">
        <f t="shared" si="317"/>
        <v>PCS</v>
      </c>
    </row>
    <row r="2162" spans="1:26" hidden="1">
      <c r="A2162" s="4"/>
      <c r="B2162" s="4"/>
      <c r="C2162" s="5"/>
      <c r="D2162" s="6"/>
      <c r="E2162" s="6"/>
      <c r="F2162" s="6"/>
      <c r="G2162" s="6"/>
      <c r="H2162" s="6"/>
      <c r="I2162" s="6"/>
      <c r="J2162" s="6"/>
      <c r="K2162" s="8"/>
      <c r="L2162" s="8"/>
      <c r="M2162" s="6"/>
      <c r="N2162" s="9"/>
      <c r="O2162" s="10"/>
      <c r="P2162" s="20"/>
      <c r="Q2162" s="20"/>
      <c r="R2162" s="20"/>
      <c r="S2162" s="20" t="s">
        <v>4092</v>
      </c>
      <c r="T2162" s="21" t="str">
        <f t="shared" si="316"/>
        <v>OP FULL AROMA SWT JASMINE</v>
      </c>
      <c r="U2162" s="17">
        <v>8.4599999999999995E-2</v>
      </c>
      <c r="V2162" s="62">
        <f t="shared" si="315"/>
        <v>9.1367999999999991</v>
      </c>
      <c r="W2162" s="20"/>
      <c r="X2162" s="20"/>
      <c r="Y2162" s="20" t="str">
        <f t="shared" si="317"/>
        <v>KG</v>
      </c>
    </row>
    <row r="2163" spans="1:26" hidden="1">
      <c r="A2163" s="4"/>
      <c r="B2163" s="4"/>
      <c r="C2163" s="5"/>
      <c r="D2163" s="6"/>
      <c r="E2163" s="6"/>
      <c r="F2163" s="6"/>
      <c r="G2163" s="6"/>
      <c r="H2163" s="6"/>
      <c r="I2163" s="6"/>
      <c r="J2163" s="6"/>
      <c r="K2163" s="8"/>
      <c r="L2163" s="8"/>
      <c r="M2163" s="6"/>
      <c r="N2163" s="9"/>
      <c r="O2163" s="10"/>
      <c r="P2163" s="20"/>
      <c r="Q2163" s="20"/>
      <c r="R2163" s="20"/>
      <c r="S2163" s="20" t="s">
        <v>5192</v>
      </c>
      <c r="T2163" s="21" t="str">
        <f t="shared" si="316"/>
        <v>oplosan solfen</v>
      </c>
      <c r="U2163" s="17">
        <v>0.2722</v>
      </c>
      <c r="V2163" s="62">
        <f t="shared" si="315"/>
        <v>29.397600000000001</v>
      </c>
      <c r="W2163" s="20"/>
      <c r="X2163" s="20"/>
      <c r="Y2163" s="20" t="str">
        <f t="shared" si="317"/>
        <v>KG</v>
      </c>
    </row>
    <row r="2164" spans="1:26" hidden="1">
      <c r="A2164" s="4"/>
      <c r="B2164" s="4"/>
      <c r="C2164" s="5"/>
      <c r="D2164" s="6"/>
      <c r="E2164" s="6"/>
      <c r="F2164" s="6"/>
      <c r="G2164" s="6"/>
      <c r="H2164" s="6"/>
      <c r="I2164" s="6"/>
      <c r="J2164" s="6"/>
      <c r="K2164" s="8"/>
      <c r="L2164" s="8"/>
      <c r="M2164" s="6"/>
      <c r="N2164" s="9"/>
      <c r="O2164" s="10"/>
      <c r="P2164" s="20"/>
      <c r="Q2164" s="20"/>
      <c r="R2164" s="20"/>
      <c r="S2164" s="20" t="s">
        <v>1330</v>
      </c>
      <c r="T2164" s="21" t="str">
        <f t="shared" si="316"/>
        <v>DUPA 28 ATP PEKAT 3.2 RKN</v>
      </c>
      <c r="U2164" s="17">
        <v>0.73499999999999999</v>
      </c>
      <c r="V2164" s="62">
        <f t="shared" si="315"/>
        <v>79.38</v>
      </c>
      <c r="W2164" s="20"/>
      <c r="X2164" s="20"/>
      <c r="Y2164" s="20" t="str">
        <f t="shared" si="317"/>
        <v>KG</v>
      </c>
    </row>
    <row r="2165" spans="1:26">
      <c r="A2165" s="4">
        <v>235</v>
      </c>
      <c r="B2165" s="20" t="s">
        <v>2400</v>
      </c>
      <c r="C2165" s="5" t="s">
        <v>204</v>
      </c>
      <c r="D2165" s="6">
        <v>35</v>
      </c>
      <c r="E2165" s="6">
        <f>D2165/36</f>
        <v>0.97222222222222221</v>
      </c>
      <c r="F2165" s="6">
        <v>31</v>
      </c>
      <c r="G2165" s="6">
        <v>1</v>
      </c>
      <c r="H2165" s="6">
        <v>27</v>
      </c>
      <c r="I2165" s="6">
        <v>1</v>
      </c>
      <c r="J2165" s="6" t="s">
        <v>510</v>
      </c>
      <c r="K2165" s="15">
        <f>L2165</f>
        <v>36</v>
      </c>
      <c r="L2165" s="15">
        <f>N2165*Z2165</f>
        <v>36</v>
      </c>
      <c r="M2165" s="6" t="s">
        <v>510</v>
      </c>
      <c r="N2165" s="9">
        <f>VLOOKUP(B2165,tb_januari,9,FALSE)</f>
        <v>1</v>
      </c>
      <c r="O2165" s="10" t="s">
        <v>506</v>
      </c>
      <c r="P2165" s="20"/>
      <c r="Q2165" s="20"/>
      <c r="R2165" s="20"/>
      <c r="S2165" s="20" t="s">
        <v>3505</v>
      </c>
      <c r="T2165" s="21" t="str">
        <f t="shared" si="316"/>
        <v>JEMPIRING 9 x 16</v>
      </c>
      <c r="U2165" s="17">
        <v>1</v>
      </c>
      <c r="V2165" s="62">
        <f>$K$2165*U2165</f>
        <v>36</v>
      </c>
      <c r="W2165" s="20"/>
      <c r="X2165" s="20"/>
      <c r="Y2165" s="20" t="str">
        <f t="shared" si="317"/>
        <v>PCS</v>
      </c>
      <c r="Z2165" s="20">
        <v>36</v>
      </c>
    </row>
    <row r="2166" spans="1:26" hidden="1">
      <c r="A2166" s="4"/>
      <c r="B2166" s="4"/>
      <c r="C2166" s="5"/>
      <c r="D2166" s="6"/>
      <c r="E2166" s="6"/>
      <c r="F2166" s="6"/>
      <c r="G2166" s="6"/>
      <c r="H2166" s="6"/>
      <c r="I2166" s="6"/>
      <c r="J2166" s="6"/>
      <c r="K2166" s="8"/>
      <c r="L2166" s="8"/>
      <c r="M2166" s="6"/>
      <c r="N2166" s="9"/>
      <c r="O2166" s="10"/>
      <c r="P2166" s="20"/>
      <c r="Q2166" s="20"/>
      <c r="R2166" s="20"/>
      <c r="S2166" s="20" t="s">
        <v>611</v>
      </c>
      <c r="T2166" s="21" t="str">
        <f t="shared" si="316"/>
        <v xml:space="preserve">ONGKARA BULAT </v>
      </c>
      <c r="U2166" s="17">
        <v>1</v>
      </c>
      <c r="V2166" s="62">
        <f t="shared" ref="V2166:V2174" si="318">$K$2165*U2166</f>
        <v>36</v>
      </c>
      <c r="W2166" s="20"/>
      <c r="X2166" s="20"/>
      <c r="Y2166" s="20" t="str">
        <f t="shared" si="317"/>
        <v>PCS</v>
      </c>
    </row>
    <row r="2167" spans="1:26" hidden="1">
      <c r="A2167" s="4"/>
      <c r="B2167" s="4"/>
      <c r="C2167" s="5"/>
      <c r="D2167" s="6"/>
      <c r="E2167" s="6"/>
      <c r="F2167" s="6"/>
      <c r="G2167" s="6"/>
      <c r="H2167" s="6"/>
      <c r="I2167" s="6"/>
      <c r="J2167" s="6"/>
      <c r="K2167" s="8"/>
      <c r="L2167" s="8"/>
      <c r="M2167" s="6"/>
      <c r="N2167" s="9"/>
      <c r="O2167" s="10"/>
      <c r="P2167" s="20"/>
      <c r="Q2167" s="20"/>
      <c r="R2167" s="20"/>
      <c r="S2167" s="20" t="s">
        <v>5039</v>
      </c>
      <c r="T2167" s="21" t="str">
        <f t="shared" si="316"/>
        <v>STIKER MANTRA tanggung</v>
      </c>
      <c r="U2167" s="17">
        <v>1</v>
      </c>
      <c r="V2167" s="62">
        <f t="shared" si="318"/>
        <v>36</v>
      </c>
      <c r="W2167" s="20"/>
      <c r="X2167" s="20"/>
      <c r="Y2167" s="20" t="str">
        <f t="shared" si="317"/>
        <v>PCS</v>
      </c>
    </row>
    <row r="2168" spans="1:26" hidden="1">
      <c r="A2168" s="4"/>
      <c r="B2168" s="4"/>
      <c r="C2168" s="5"/>
      <c r="D2168" s="6"/>
      <c r="E2168" s="6"/>
      <c r="F2168" s="6"/>
      <c r="G2168" s="6"/>
      <c r="H2168" s="6"/>
      <c r="I2168" s="6"/>
      <c r="J2168" s="6"/>
      <c r="K2168" s="8"/>
      <c r="L2168" s="8"/>
      <c r="M2168" s="6"/>
      <c r="N2168" s="9"/>
      <c r="O2168" s="10"/>
      <c r="P2168" s="20"/>
      <c r="Q2168" s="20"/>
      <c r="R2168" s="20"/>
      <c r="S2168" s="20" t="s">
        <v>988</v>
      </c>
      <c r="T2168" s="21" t="str">
        <f t="shared" si="316"/>
        <v xml:space="preserve">ATP </v>
      </c>
      <c r="U2168" s="17">
        <v>1</v>
      </c>
      <c r="V2168" s="62">
        <f t="shared" si="318"/>
        <v>36</v>
      </c>
      <c r="W2168" s="20"/>
      <c r="X2168" s="20"/>
      <c r="Y2168" s="20" t="str">
        <f t="shared" si="317"/>
        <v>PCS</v>
      </c>
    </row>
    <row r="2169" spans="1:26" hidden="1">
      <c r="A2169" s="4"/>
      <c r="B2169" s="4"/>
      <c r="C2169" s="5"/>
      <c r="D2169" s="6"/>
      <c r="E2169" s="6"/>
      <c r="F2169" s="6"/>
      <c r="G2169" s="6"/>
      <c r="H2169" s="6"/>
      <c r="I2169" s="6"/>
      <c r="J2169" s="6"/>
      <c r="K2169" s="8"/>
      <c r="L2169" s="8"/>
      <c r="M2169" s="6"/>
      <c r="N2169" s="9"/>
      <c r="O2169" s="10"/>
      <c r="P2169" s="20"/>
      <c r="Q2169" s="20"/>
      <c r="R2169" s="20"/>
      <c r="S2169" s="20" t="s">
        <v>3507</v>
      </c>
      <c r="T2169" s="21" t="str">
        <f t="shared" si="316"/>
        <v>JEMPIRING TULISAN</v>
      </c>
      <c r="U2169" s="17">
        <v>1</v>
      </c>
      <c r="V2169" s="62">
        <f t="shared" si="318"/>
        <v>36</v>
      </c>
      <c r="W2169" s="20"/>
      <c r="X2169" s="20"/>
      <c r="Y2169" s="20" t="str">
        <f t="shared" si="317"/>
        <v>PCS</v>
      </c>
    </row>
    <row r="2170" spans="1:26" hidden="1">
      <c r="A2170" s="4"/>
      <c r="B2170" s="4"/>
      <c r="C2170" s="5"/>
      <c r="D2170" s="6"/>
      <c r="E2170" s="6"/>
      <c r="F2170" s="6"/>
      <c r="G2170" s="6"/>
      <c r="H2170" s="6"/>
      <c r="I2170" s="6"/>
      <c r="J2170" s="6"/>
      <c r="K2170" s="8"/>
      <c r="L2170" s="8"/>
      <c r="M2170" s="6"/>
      <c r="N2170" s="9"/>
      <c r="O2170" s="10"/>
      <c r="P2170" s="20"/>
      <c r="Q2170" s="20"/>
      <c r="R2170" s="20"/>
      <c r="S2170" s="20" t="s">
        <v>613</v>
      </c>
      <c r="T2170" s="21" t="str">
        <f t="shared" si="316"/>
        <v>SABUK ONG KECIL 2,5 X 30</v>
      </c>
      <c r="U2170" s="17">
        <v>1</v>
      </c>
      <c r="V2170" s="62">
        <f t="shared" si="318"/>
        <v>36</v>
      </c>
      <c r="W2170" s="20"/>
      <c r="X2170" s="20"/>
      <c r="Y2170" s="20" t="str">
        <f t="shared" si="317"/>
        <v>PCS</v>
      </c>
    </row>
    <row r="2171" spans="1:26" hidden="1">
      <c r="A2171" s="4"/>
      <c r="B2171" s="4"/>
      <c r="C2171" s="5"/>
      <c r="D2171" s="6"/>
      <c r="E2171" s="6"/>
      <c r="F2171" s="6"/>
      <c r="G2171" s="6"/>
      <c r="H2171" s="6"/>
      <c r="I2171" s="6"/>
      <c r="J2171" s="6"/>
      <c r="K2171" s="8"/>
      <c r="L2171" s="8"/>
      <c r="M2171" s="6"/>
      <c r="N2171" s="9"/>
      <c r="O2171" s="10"/>
      <c r="P2171" s="20"/>
      <c r="Q2171" s="20"/>
      <c r="R2171" s="20"/>
      <c r="S2171" s="20" t="s">
        <v>4374</v>
      </c>
      <c r="T2171" s="21" t="str">
        <f t="shared" si="316"/>
        <v>PLASTIK 16 X 45</v>
      </c>
      <c r="U2171" s="17">
        <v>1</v>
      </c>
      <c r="V2171" s="62">
        <f t="shared" si="318"/>
        <v>36</v>
      </c>
      <c r="W2171" s="20"/>
      <c r="X2171" s="20"/>
      <c r="Y2171" s="20" t="str">
        <f t="shared" si="317"/>
        <v>PCS</v>
      </c>
    </row>
    <row r="2172" spans="1:26" hidden="1">
      <c r="A2172" s="4"/>
      <c r="B2172" s="4"/>
      <c r="C2172" s="5"/>
      <c r="D2172" s="6"/>
      <c r="E2172" s="6"/>
      <c r="F2172" s="6"/>
      <c r="G2172" s="6"/>
      <c r="H2172" s="6"/>
      <c r="I2172" s="6"/>
      <c r="J2172" s="6"/>
      <c r="K2172" s="8"/>
      <c r="L2172" s="8"/>
      <c r="M2172" s="6"/>
      <c r="N2172" s="9"/>
      <c r="O2172" s="10"/>
      <c r="P2172" s="20"/>
      <c r="Q2172" s="20"/>
      <c r="R2172" s="20"/>
      <c r="S2172" s="20" t="s">
        <v>4094</v>
      </c>
      <c r="T2172" s="21" t="str">
        <f t="shared" si="316"/>
        <v>OP FULL AROMA SWT JEMPIRING</v>
      </c>
      <c r="U2172" s="17">
        <v>8.4599999999999995E-2</v>
      </c>
      <c r="V2172" s="62">
        <f t="shared" si="318"/>
        <v>3.0455999999999999</v>
      </c>
      <c r="W2172" s="20"/>
      <c r="X2172" s="20"/>
      <c r="Y2172" s="20" t="str">
        <f t="shared" si="317"/>
        <v>KG</v>
      </c>
    </row>
    <row r="2173" spans="1:26" hidden="1">
      <c r="A2173" s="4"/>
      <c r="B2173" s="4"/>
      <c r="C2173" s="5"/>
      <c r="D2173" s="6"/>
      <c r="E2173" s="6"/>
      <c r="F2173" s="6"/>
      <c r="G2173" s="6"/>
      <c r="H2173" s="6"/>
      <c r="I2173" s="6"/>
      <c r="J2173" s="6"/>
      <c r="K2173" s="8"/>
      <c r="L2173" s="8"/>
      <c r="M2173" s="6"/>
      <c r="N2173" s="9"/>
      <c r="O2173" s="10"/>
      <c r="P2173" s="20"/>
      <c r="Q2173" s="20"/>
      <c r="R2173" s="20"/>
      <c r="S2173" s="20" t="s">
        <v>5192</v>
      </c>
      <c r="T2173" s="21" t="str">
        <f t="shared" si="316"/>
        <v>oplosan solfen</v>
      </c>
      <c r="U2173" s="17">
        <v>0.2722</v>
      </c>
      <c r="V2173" s="62">
        <f t="shared" si="318"/>
        <v>9.799199999999999</v>
      </c>
      <c r="W2173" s="20"/>
      <c r="X2173" s="20"/>
      <c r="Y2173" s="20" t="str">
        <f t="shared" si="317"/>
        <v>KG</v>
      </c>
    </row>
    <row r="2174" spans="1:26" hidden="1">
      <c r="A2174" s="4"/>
      <c r="B2174" s="4"/>
      <c r="C2174" s="5"/>
      <c r="D2174" s="6"/>
      <c r="E2174" s="6"/>
      <c r="F2174" s="6"/>
      <c r="G2174" s="6"/>
      <c r="H2174" s="6"/>
      <c r="I2174" s="6"/>
      <c r="J2174" s="6"/>
      <c r="K2174" s="8"/>
      <c r="L2174" s="8"/>
      <c r="M2174" s="6"/>
      <c r="N2174" s="9"/>
      <c r="O2174" s="10"/>
      <c r="P2174" s="20"/>
      <c r="Q2174" s="20"/>
      <c r="R2174" s="20"/>
      <c r="S2174" s="20" t="s">
        <v>1330</v>
      </c>
      <c r="T2174" s="21" t="str">
        <f t="shared" si="316"/>
        <v>DUPA 28 ATP PEKAT 3.2 RKN</v>
      </c>
      <c r="U2174" s="17">
        <v>0.73499999999999999</v>
      </c>
      <c r="V2174" s="62">
        <f t="shared" si="318"/>
        <v>26.46</v>
      </c>
      <c r="W2174" s="20"/>
      <c r="X2174" s="20"/>
      <c r="Y2174" s="20" t="str">
        <f t="shared" si="317"/>
        <v>KG</v>
      </c>
    </row>
    <row r="2175" spans="1:26">
      <c r="A2175" s="4">
        <v>236</v>
      </c>
      <c r="B2175" s="20" t="s">
        <v>2407</v>
      </c>
      <c r="C2175" s="5" t="s">
        <v>205</v>
      </c>
      <c r="D2175" s="6">
        <v>27</v>
      </c>
      <c r="E2175" s="6">
        <f>D2175/36</f>
        <v>0.75</v>
      </c>
      <c r="F2175" s="6">
        <v>14</v>
      </c>
      <c r="G2175" s="6">
        <v>1</v>
      </c>
      <c r="H2175" s="6">
        <v>31</v>
      </c>
      <c r="I2175" s="6">
        <v>1</v>
      </c>
      <c r="J2175" s="6" t="s">
        <v>510</v>
      </c>
      <c r="K2175" s="15">
        <f>L2175</f>
        <v>36</v>
      </c>
      <c r="L2175" s="15">
        <f>N2175*Z2175</f>
        <v>36</v>
      </c>
      <c r="M2175" s="6" t="s">
        <v>510</v>
      </c>
      <c r="N2175" s="9">
        <f>VLOOKUP(B2175,tb_januari,9,FALSE)</f>
        <v>1</v>
      </c>
      <c r="O2175" s="10" t="s">
        <v>506</v>
      </c>
      <c r="P2175" s="20"/>
      <c r="Q2175" s="20"/>
      <c r="R2175" s="20"/>
      <c r="S2175" s="20" t="s">
        <v>3521</v>
      </c>
      <c r="T2175" s="21" t="str">
        <f t="shared" si="316"/>
        <v>JEPUN 9 x 16</v>
      </c>
      <c r="U2175" s="17">
        <v>1</v>
      </c>
      <c r="V2175" s="62">
        <f>$K$2175*U2175</f>
        <v>36</v>
      </c>
      <c r="W2175" s="20"/>
      <c r="X2175" s="20"/>
      <c r="Y2175" s="20" t="str">
        <f t="shared" si="317"/>
        <v>PCS</v>
      </c>
      <c r="Z2175" s="20">
        <v>36</v>
      </c>
    </row>
    <row r="2176" spans="1:26" hidden="1">
      <c r="A2176" s="4"/>
      <c r="B2176" s="4"/>
      <c r="C2176" s="5"/>
      <c r="D2176" s="6"/>
      <c r="E2176" s="6"/>
      <c r="F2176" s="6"/>
      <c r="G2176" s="6"/>
      <c r="H2176" s="6"/>
      <c r="I2176" s="6"/>
      <c r="J2176" s="6"/>
      <c r="K2176" s="8"/>
      <c r="L2176" s="8"/>
      <c r="M2176" s="6"/>
      <c r="N2176" s="9"/>
      <c r="O2176" s="10"/>
      <c r="P2176" s="20"/>
      <c r="Q2176" s="20"/>
      <c r="R2176" s="20"/>
      <c r="S2176" s="20" t="s">
        <v>611</v>
      </c>
      <c r="T2176" s="21" t="str">
        <f t="shared" si="316"/>
        <v xml:space="preserve">ONGKARA BULAT </v>
      </c>
      <c r="U2176" s="17">
        <v>1</v>
      </c>
      <c r="V2176" s="62">
        <f t="shared" ref="V2176:V2184" si="319">$K$2175*U2176</f>
        <v>36</v>
      </c>
      <c r="W2176" s="20"/>
      <c r="X2176" s="20"/>
      <c r="Y2176" s="20" t="str">
        <f t="shared" si="317"/>
        <v>PCS</v>
      </c>
    </row>
    <row r="2177" spans="1:26" hidden="1">
      <c r="A2177" s="4"/>
      <c r="B2177" s="4"/>
      <c r="C2177" s="5"/>
      <c r="D2177" s="6"/>
      <c r="E2177" s="6"/>
      <c r="F2177" s="6"/>
      <c r="G2177" s="6"/>
      <c r="H2177" s="6"/>
      <c r="I2177" s="6"/>
      <c r="J2177" s="6"/>
      <c r="K2177" s="8"/>
      <c r="L2177" s="8"/>
      <c r="M2177" s="6"/>
      <c r="N2177" s="9"/>
      <c r="O2177" s="10"/>
      <c r="P2177" s="20"/>
      <c r="Q2177" s="20"/>
      <c r="R2177" s="20"/>
      <c r="S2177" s="20" t="s">
        <v>5039</v>
      </c>
      <c r="T2177" s="21" t="str">
        <f t="shared" si="316"/>
        <v>STIKER MANTRA tanggung</v>
      </c>
      <c r="U2177" s="17">
        <v>1</v>
      </c>
      <c r="V2177" s="62">
        <f t="shared" si="319"/>
        <v>36</v>
      </c>
      <c r="W2177" s="20"/>
      <c r="X2177" s="20"/>
      <c r="Y2177" s="20" t="str">
        <f t="shared" si="317"/>
        <v>PCS</v>
      </c>
    </row>
    <row r="2178" spans="1:26" hidden="1">
      <c r="A2178" s="4"/>
      <c r="B2178" s="4"/>
      <c r="C2178" s="5"/>
      <c r="D2178" s="6"/>
      <c r="E2178" s="6"/>
      <c r="F2178" s="6"/>
      <c r="G2178" s="6"/>
      <c r="H2178" s="6"/>
      <c r="I2178" s="6"/>
      <c r="J2178" s="6"/>
      <c r="K2178" s="8"/>
      <c r="L2178" s="8"/>
      <c r="M2178" s="6"/>
      <c r="N2178" s="9"/>
      <c r="O2178" s="10"/>
      <c r="P2178" s="20"/>
      <c r="Q2178" s="20"/>
      <c r="R2178" s="20"/>
      <c r="S2178" s="20" t="s">
        <v>988</v>
      </c>
      <c r="T2178" s="21" t="str">
        <f t="shared" si="316"/>
        <v xml:space="preserve">ATP </v>
      </c>
      <c r="U2178" s="17">
        <v>1</v>
      </c>
      <c r="V2178" s="62">
        <f t="shared" si="319"/>
        <v>36</v>
      </c>
      <c r="W2178" s="20"/>
      <c r="X2178" s="20"/>
      <c r="Y2178" s="20" t="str">
        <f t="shared" si="317"/>
        <v>PCS</v>
      </c>
    </row>
    <row r="2179" spans="1:26" hidden="1">
      <c r="A2179" s="4"/>
      <c r="B2179" s="4"/>
      <c r="C2179" s="5"/>
      <c r="D2179" s="6"/>
      <c r="E2179" s="6"/>
      <c r="F2179" s="6"/>
      <c r="G2179" s="6"/>
      <c r="H2179" s="6"/>
      <c r="I2179" s="6"/>
      <c r="J2179" s="6"/>
      <c r="K2179" s="8"/>
      <c r="L2179" s="8"/>
      <c r="M2179" s="6"/>
      <c r="N2179" s="9"/>
      <c r="O2179" s="10"/>
      <c r="P2179" s="20"/>
      <c r="Q2179" s="20"/>
      <c r="R2179" s="20"/>
      <c r="S2179" s="20" t="s">
        <v>3523</v>
      </c>
      <c r="T2179" s="21" t="str">
        <f t="shared" si="316"/>
        <v>JEPUN TULISAN</v>
      </c>
      <c r="U2179" s="17">
        <v>1</v>
      </c>
      <c r="V2179" s="62">
        <f t="shared" si="319"/>
        <v>36</v>
      </c>
      <c r="W2179" s="20"/>
      <c r="X2179" s="20"/>
      <c r="Y2179" s="20" t="str">
        <f t="shared" si="317"/>
        <v>PCS</v>
      </c>
    </row>
    <row r="2180" spans="1:26" hidden="1">
      <c r="A2180" s="4"/>
      <c r="B2180" s="4"/>
      <c r="C2180" s="5"/>
      <c r="D2180" s="6"/>
      <c r="E2180" s="6"/>
      <c r="F2180" s="6"/>
      <c r="G2180" s="6"/>
      <c r="H2180" s="6"/>
      <c r="I2180" s="6"/>
      <c r="J2180" s="6"/>
      <c r="K2180" s="8"/>
      <c r="L2180" s="8"/>
      <c r="M2180" s="6"/>
      <c r="N2180" s="9"/>
      <c r="O2180" s="10"/>
      <c r="P2180" s="20"/>
      <c r="Q2180" s="20"/>
      <c r="R2180" s="20"/>
      <c r="S2180" s="20" t="s">
        <v>613</v>
      </c>
      <c r="T2180" s="21" t="str">
        <f t="shared" si="316"/>
        <v>SABUK ONG KECIL 2,5 X 30</v>
      </c>
      <c r="U2180" s="17">
        <v>1</v>
      </c>
      <c r="V2180" s="62">
        <f t="shared" si="319"/>
        <v>36</v>
      </c>
      <c r="W2180" s="20"/>
      <c r="X2180" s="20"/>
      <c r="Y2180" s="20" t="str">
        <f t="shared" si="317"/>
        <v>PCS</v>
      </c>
    </row>
    <row r="2181" spans="1:26" hidden="1">
      <c r="A2181" s="4"/>
      <c r="B2181" s="4"/>
      <c r="C2181" s="5"/>
      <c r="D2181" s="6"/>
      <c r="E2181" s="6"/>
      <c r="F2181" s="6"/>
      <c r="G2181" s="6"/>
      <c r="H2181" s="6"/>
      <c r="I2181" s="6"/>
      <c r="J2181" s="6"/>
      <c r="K2181" s="8"/>
      <c r="L2181" s="8"/>
      <c r="M2181" s="6"/>
      <c r="N2181" s="9"/>
      <c r="O2181" s="10"/>
      <c r="P2181" s="20"/>
      <c r="Q2181" s="20"/>
      <c r="R2181" s="20"/>
      <c r="S2181" s="20" t="s">
        <v>4374</v>
      </c>
      <c r="T2181" s="21" t="str">
        <f t="shared" si="316"/>
        <v>PLASTIK 16 X 45</v>
      </c>
      <c r="U2181" s="17">
        <v>1</v>
      </c>
      <c r="V2181" s="62">
        <f t="shared" si="319"/>
        <v>36</v>
      </c>
      <c r="W2181" s="20"/>
      <c r="X2181" s="20"/>
      <c r="Y2181" s="20" t="str">
        <f t="shared" si="317"/>
        <v>PCS</v>
      </c>
    </row>
    <row r="2182" spans="1:26" hidden="1">
      <c r="A2182" s="4"/>
      <c r="B2182" s="4"/>
      <c r="C2182" s="5"/>
      <c r="D2182" s="6"/>
      <c r="E2182" s="6"/>
      <c r="F2182" s="6"/>
      <c r="G2182" s="6"/>
      <c r="H2182" s="6"/>
      <c r="I2182" s="6"/>
      <c r="J2182" s="6"/>
      <c r="K2182" s="8"/>
      <c r="L2182" s="8"/>
      <c r="M2182" s="6"/>
      <c r="N2182" s="9"/>
      <c r="O2182" s="10"/>
      <c r="P2182" s="20"/>
      <c r="Q2182" s="20"/>
      <c r="R2182" s="20"/>
      <c r="S2182" s="20" t="s">
        <v>4096</v>
      </c>
      <c r="T2182" s="21" t="str">
        <f t="shared" si="316"/>
        <v>OP FULL AROMA SWT JEPUN</v>
      </c>
      <c r="U2182" s="17">
        <v>8.4599999999999995E-2</v>
      </c>
      <c r="V2182" s="62">
        <f t="shared" si="319"/>
        <v>3.0455999999999999</v>
      </c>
      <c r="W2182" s="20"/>
      <c r="X2182" s="20"/>
      <c r="Y2182" s="20" t="str">
        <f t="shared" si="317"/>
        <v>KG</v>
      </c>
    </row>
    <row r="2183" spans="1:26" hidden="1">
      <c r="A2183" s="4"/>
      <c r="B2183" s="4"/>
      <c r="C2183" s="5"/>
      <c r="D2183" s="6"/>
      <c r="E2183" s="6"/>
      <c r="F2183" s="6"/>
      <c r="G2183" s="6"/>
      <c r="H2183" s="6"/>
      <c r="I2183" s="6"/>
      <c r="J2183" s="6"/>
      <c r="K2183" s="8"/>
      <c r="L2183" s="8"/>
      <c r="M2183" s="6"/>
      <c r="N2183" s="9"/>
      <c r="O2183" s="10"/>
      <c r="P2183" s="20"/>
      <c r="Q2183" s="20"/>
      <c r="R2183" s="20"/>
      <c r="S2183" s="20" t="s">
        <v>5192</v>
      </c>
      <c r="T2183" s="21" t="str">
        <f t="shared" si="316"/>
        <v>oplosan solfen</v>
      </c>
      <c r="U2183" s="17">
        <v>0.2722</v>
      </c>
      <c r="V2183" s="62">
        <f t="shared" si="319"/>
        <v>9.799199999999999</v>
      </c>
      <c r="W2183" s="20"/>
      <c r="X2183" s="20"/>
      <c r="Y2183" s="20" t="str">
        <f t="shared" si="317"/>
        <v>KG</v>
      </c>
    </row>
    <row r="2184" spans="1:26" hidden="1">
      <c r="A2184" s="4"/>
      <c r="B2184" s="4"/>
      <c r="C2184" s="5"/>
      <c r="D2184" s="6"/>
      <c r="E2184" s="6"/>
      <c r="F2184" s="6"/>
      <c r="G2184" s="6"/>
      <c r="H2184" s="6"/>
      <c r="I2184" s="6"/>
      <c r="J2184" s="6"/>
      <c r="K2184" s="8"/>
      <c r="L2184" s="8"/>
      <c r="M2184" s="6"/>
      <c r="N2184" s="9"/>
      <c r="O2184" s="10"/>
      <c r="P2184" s="20"/>
      <c r="Q2184" s="20"/>
      <c r="R2184" s="20"/>
      <c r="S2184" s="20" t="s">
        <v>1330</v>
      </c>
      <c r="T2184" s="21" t="str">
        <f t="shared" si="316"/>
        <v>DUPA 28 ATP PEKAT 3.2 RKN</v>
      </c>
      <c r="U2184" s="17">
        <v>0.73499999999999999</v>
      </c>
      <c r="V2184" s="62">
        <f t="shared" si="319"/>
        <v>26.46</v>
      </c>
      <c r="W2184" s="20"/>
      <c r="X2184" s="20"/>
      <c r="Y2184" s="20" t="str">
        <f t="shared" si="317"/>
        <v>KG</v>
      </c>
    </row>
    <row r="2185" spans="1:26">
      <c r="A2185" s="4">
        <v>237</v>
      </c>
      <c r="B2185" s="20" t="s">
        <v>2414</v>
      </c>
      <c r="C2185" s="5" t="s">
        <v>206</v>
      </c>
      <c r="D2185" s="6">
        <v>32</v>
      </c>
      <c r="E2185" s="6">
        <f>D2185/36</f>
        <v>0.88888888888888884</v>
      </c>
      <c r="F2185" s="6">
        <v>44</v>
      </c>
      <c r="G2185" s="6">
        <v>1</v>
      </c>
      <c r="H2185" s="6">
        <v>41</v>
      </c>
      <c r="I2185" s="6">
        <v>1</v>
      </c>
      <c r="J2185" s="6" t="s">
        <v>510</v>
      </c>
      <c r="K2185" s="15">
        <f>L2185</f>
        <v>36</v>
      </c>
      <c r="L2185" s="15">
        <f>N2185*Z2185</f>
        <v>36</v>
      </c>
      <c r="M2185" s="6" t="s">
        <v>510</v>
      </c>
      <c r="N2185" s="9">
        <f>VLOOKUP(B2185,tb_januari,9,FALSE)</f>
        <v>1</v>
      </c>
      <c r="O2185" s="10" t="s">
        <v>506</v>
      </c>
      <c r="P2185" s="20"/>
      <c r="Q2185" s="20"/>
      <c r="R2185" s="20"/>
      <c r="S2185" s="20" t="s">
        <v>4098</v>
      </c>
      <c r="T2185" s="21" t="str">
        <f t="shared" si="316"/>
        <v>OP FULL AROMA SWT LOTUS</v>
      </c>
      <c r="U2185" s="17">
        <v>8.4599999999999995E-2</v>
      </c>
      <c r="V2185" s="62">
        <f>$K$2185*U2185</f>
        <v>3.0455999999999999</v>
      </c>
      <c r="W2185" s="20"/>
      <c r="X2185" s="20"/>
      <c r="Y2185" s="20" t="str">
        <f t="shared" si="317"/>
        <v>KG</v>
      </c>
      <c r="Z2185" s="20">
        <v>36</v>
      </c>
    </row>
    <row r="2186" spans="1:26" hidden="1">
      <c r="A2186" s="4"/>
      <c r="B2186" s="4"/>
      <c r="C2186" s="5"/>
      <c r="D2186" s="6"/>
      <c r="E2186" s="6"/>
      <c r="F2186" s="6"/>
      <c r="G2186" s="6"/>
      <c r="H2186" s="6"/>
      <c r="I2186" s="6"/>
      <c r="J2186" s="6"/>
      <c r="K2186" s="8"/>
      <c r="L2186" s="8"/>
      <c r="M2186" s="6"/>
      <c r="N2186" s="9"/>
      <c r="O2186" s="10"/>
      <c r="P2186" s="20"/>
      <c r="Q2186" s="20"/>
      <c r="R2186" s="20"/>
      <c r="S2186" s="20" t="s">
        <v>611</v>
      </c>
      <c r="T2186" s="21" t="str">
        <f t="shared" si="316"/>
        <v xml:space="preserve">ONGKARA BULAT </v>
      </c>
      <c r="U2186" s="17">
        <v>1</v>
      </c>
      <c r="V2186" s="62">
        <f t="shared" ref="V2186:V2193" si="320">$K$2185*U2186</f>
        <v>36</v>
      </c>
      <c r="W2186" s="20"/>
      <c r="X2186" s="20"/>
      <c r="Y2186" s="20" t="str">
        <f t="shared" si="317"/>
        <v>PCS</v>
      </c>
    </row>
    <row r="2187" spans="1:26" hidden="1">
      <c r="A2187" s="4"/>
      <c r="B2187" s="4"/>
      <c r="C2187" s="5"/>
      <c r="D2187" s="6"/>
      <c r="E2187" s="6"/>
      <c r="F2187" s="6"/>
      <c r="G2187" s="6"/>
      <c r="H2187" s="6"/>
      <c r="I2187" s="6"/>
      <c r="J2187" s="6"/>
      <c r="K2187" s="8"/>
      <c r="L2187" s="8"/>
      <c r="M2187" s="6"/>
      <c r="N2187" s="9"/>
      <c r="O2187" s="10"/>
      <c r="P2187" s="20"/>
      <c r="Q2187" s="20"/>
      <c r="R2187" s="20"/>
      <c r="S2187" s="20" t="s">
        <v>5039</v>
      </c>
      <c r="T2187" s="21" t="str">
        <f t="shared" si="316"/>
        <v>STIKER MANTRA tanggung</v>
      </c>
      <c r="U2187" s="17">
        <v>1</v>
      </c>
      <c r="V2187" s="62">
        <f t="shared" si="320"/>
        <v>36</v>
      </c>
      <c r="W2187" s="20"/>
      <c r="X2187" s="20"/>
      <c r="Y2187" s="20" t="str">
        <f t="shared" si="317"/>
        <v>PCS</v>
      </c>
    </row>
    <row r="2188" spans="1:26" hidden="1">
      <c r="A2188" s="4"/>
      <c r="B2188" s="4"/>
      <c r="C2188" s="5"/>
      <c r="D2188" s="6"/>
      <c r="E2188" s="6"/>
      <c r="F2188" s="6"/>
      <c r="G2188" s="6"/>
      <c r="H2188" s="6"/>
      <c r="I2188" s="6"/>
      <c r="J2188" s="6"/>
      <c r="K2188" s="8"/>
      <c r="L2188" s="8"/>
      <c r="M2188" s="6"/>
      <c r="N2188" s="9"/>
      <c r="O2188" s="10"/>
      <c r="P2188" s="20"/>
      <c r="Q2188" s="20"/>
      <c r="R2188" s="20"/>
      <c r="S2188" s="20" t="s">
        <v>988</v>
      </c>
      <c r="T2188" s="21" t="str">
        <f t="shared" si="316"/>
        <v xml:space="preserve">ATP </v>
      </c>
      <c r="U2188" s="17">
        <v>1</v>
      </c>
      <c r="V2188" s="62">
        <f t="shared" si="320"/>
        <v>36</v>
      </c>
      <c r="W2188" s="20"/>
      <c r="X2188" s="20"/>
      <c r="Y2188" s="20" t="str">
        <f t="shared" si="317"/>
        <v>PCS</v>
      </c>
    </row>
    <row r="2189" spans="1:26" hidden="1">
      <c r="A2189" s="4"/>
      <c r="B2189" s="4"/>
      <c r="C2189" s="5"/>
      <c r="D2189" s="6"/>
      <c r="E2189" s="6"/>
      <c r="F2189" s="6"/>
      <c r="G2189" s="6"/>
      <c r="H2189" s="6"/>
      <c r="I2189" s="6"/>
      <c r="J2189" s="6"/>
      <c r="K2189" s="8"/>
      <c r="L2189" s="8"/>
      <c r="M2189" s="6"/>
      <c r="N2189" s="9"/>
      <c r="O2189" s="10"/>
      <c r="P2189" s="20"/>
      <c r="Q2189" s="20"/>
      <c r="R2189" s="20"/>
      <c r="S2189" s="20" t="s">
        <v>3576</v>
      </c>
      <c r="T2189" s="21" t="str">
        <f t="shared" si="316"/>
        <v>LOTUS TULISAN</v>
      </c>
      <c r="U2189" s="17">
        <v>1</v>
      </c>
      <c r="V2189" s="62">
        <f t="shared" si="320"/>
        <v>36</v>
      </c>
      <c r="W2189" s="20"/>
      <c r="X2189" s="20"/>
      <c r="Y2189" s="20" t="str">
        <f t="shared" si="317"/>
        <v>PCS</v>
      </c>
    </row>
    <row r="2190" spans="1:26" hidden="1">
      <c r="A2190" s="4"/>
      <c r="B2190" s="4"/>
      <c r="C2190" s="5"/>
      <c r="D2190" s="6"/>
      <c r="E2190" s="6"/>
      <c r="F2190" s="6"/>
      <c r="G2190" s="6"/>
      <c r="H2190" s="6"/>
      <c r="I2190" s="6"/>
      <c r="J2190" s="6"/>
      <c r="K2190" s="8"/>
      <c r="L2190" s="8"/>
      <c r="M2190" s="6"/>
      <c r="N2190" s="9"/>
      <c r="O2190" s="10"/>
      <c r="P2190" s="20"/>
      <c r="Q2190" s="20"/>
      <c r="R2190" s="20"/>
      <c r="S2190" s="20" t="s">
        <v>613</v>
      </c>
      <c r="T2190" s="21" t="str">
        <f t="shared" si="316"/>
        <v>SABUK ONG KECIL 2,5 X 30</v>
      </c>
      <c r="U2190" s="17">
        <v>1</v>
      </c>
      <c r="V2190" s="62">
        <f t="shared" si="320"/>
        <v>36</v>
      </c>
      <c r="W2190" s="20"/>
      <c r="X2190" s="20"/>
      <c r="Y2190" s="20" t="str">
        <f t="shared" si="317"/>
        <v>PCS</v>
      </c>
    </row>
    <row r="2191" spans="1:26" hidden="1">
      <c r="A2191" s="4"/>
      <c r="B2191" s="4"/>
      <c r="C2191" s="5"/>
      <c r="D2191" s="6"/>
      <c r="E2191" s="6"/>
      <c r="F2191" s="6"/>
      <c r="G2191" s="6"/>
      <c r="H2191" s="6"/>
      <c r="I2191" s="6"/>
      <c r="J2191" s="6"/>
      <c r="K2191" s="8"/>
      <c r="L2191" s="8"/>
      <c r="M2191" s="6"/>
      <c r="N2191" s="9"/>
      <c r="O2191" s="10"/>
      <c r="P2191" s="20"/>
      <c r="Q2191" s="20"/>
      <c r="R2191" s="20"/>
      <c r="S2191" s="20" t="s">
        <v>4374</v>
      </c>
      <c r="T2191" s="21" t="str">
        <f t="shared" ref="T2191:T2222" si="321">VLOOKUP(S2191,db_barang,2,FALSE)</f>
        <v>PLASTIK 16 X 45</v>
      </c>
      <c r="U2191" s="17">
        <v>1</v>
      </c>
      <c r="V2191" s="62">
        <f t="shared" si="320"/>
        <v>36</v>
      </c>
      <c r="W2191" s="20"/>
      <c r="X2191" s="20"/>
      <c r="Y2191" s="20" t="str">
        <f t="shared" ref="Y2191:Y2222" si="322">VLOOKUP(S2191,db_barang,3,FALSE)</f>
        <v>PCS</v>
      </c>
    </row>
    <row r="2192" spans="1:26" hidden="1">
      <c r="A2192" s="4"/>
      <c r="B2192" s="4"/>
      <c r="C2192" s="5"/>
      <c r="D2192" s="6"/>
      <c r="E2192" s="6"/>
      <c r="F2192" s="6"/>
      <c r="G2192" s="6"/>
      <c r="H2192" s="6"/>
      <c r="I2192" s="6"/>
      <c r="J2192" s="6"/>
      <c r="K2192" s="8"/>
      <c r="L2192" s="8"/>
      <c r="M2192" s="6"/>
      <c r="N2192" s="9"/>
      <c r="O2192" s="10"/>
      <c r="P2192" s="20"/>
      <c r="Q2192" s="20"/>
      <c r="R2192" s="20"/>
      <c r="S2192" s="20" t="s">
        <v>5192</v>
      </c>
      <c r="T2192" s="21" t="str">
        <f t="shared" si="321"/>
        <v>oplosan solfen</v>
      </c>
      <c r="U2192" s="17">
        <v>0.2722</v>
      </c>
      <c r="V2192" s="62">
        <f t="shared" si="320"/>
        <v>9.799199999999999</v>
      </c>
      <c r="W2192" s="20"/>
      <c r="X2192" s="20"/>
      <c r="Y2192" s="20" t="str">
        <f t="shared" si="322"/>
        <v>KG</v>
      </c>
    </row>
    <row r="2193" spans="1:26" hidden="1">
      <c r="A2193" s="4"/>
      <c r="B2193" s="4"/>
      <c r="C2193" s="5"/>
      <c r="D2193" s="6"/>
      <c r="E2193" s="6"/>
      <c r="F2193" s="6"/>
      <c r="G2193" s="6"/>
      <c r="H2193" s="6"/>
      <c r="I2193" s="6"/>
      <c r="J2193" s="6"/>
      <c r="K2193" s="8"/>
      <c r="L2193" s="8"/>
      <c r="M2193" s="6"/>
      <c r="N2193" s="9"/>
      <c r="O2193" s="10"/>
      <c r="P2193" s="20"/>
      <c r="Q2193" s="20"/>
      <c r="R2193" s="20"/>
      <c r="S2193" s="20" t="s">
        <v>1330</v>
      </c>
      <c r="T2193" s="21" t="str">
        <f t="shared" si="321"/>
        <v>DUPA 28 ATP PEKAT 3.2 RKN</v>
      </c>
      <c r="U2193" s="17">
        <v>0.73499999999999999</v>
      </c>
      <c r="V2193" s="62">
        <f t="shared" si="320"/>
        <v>26.46</v>
      </c>
      <c r="W2193" s="20"/>
      <c r="X2193" s="20"/>
      <c r="Y2193" s="20" t="str">
        <f t="shared" si="322"/>
        <v>KG</v>
      </c>
    </row>
    <row r="2194" spans="1:26" hidden="1">
      <c r="A2194" s="4"/>
      <c r="B2194" s="4"/>
      <c r="C2194" s="5"/>
      <c r="D2194" s="6"/>
      <c r="E2194" s="6"/>
      <c r="F2194" s="6"/>
      <c r="G2194" s="6"/>
      <c r="H2194" s="6"/>
      <c r="I2194" s="6"/>
      <c r="J2194" s="6"/>
      <c r="K2194" s="8"/>
      <c r="L2194" s="8"/>
      <c r="M2194" s="6"/>
      <c r="N2194" s="9"/>
      <c r="O2194" s="10"/>
      <c r="P2194" s="20"/>
      <c r="Q2194" s="20"/>
      <c r="R2194" s="20"/>
      <c r="S2194" s="20" t="s">
        <v>3574</v>
      </c>
      <c r="T2194" s="21" t="str">
        <f t="shared" si="321"/>
        <v>LOTUS 9 x 16</v>
      </c>
      <c r="U2194" s="17">
        <v>1</v>
      </c>
      <c r="V2194" s="62">
        <f>$K$2185*U2194</f>
        <v>36</v>
      </c>
      <c r="W2194" s="20"/>
      <c r="X2194" s="20"/>
      <c r="Y2194" s="20" t="str">
        <f t="shared" si="322"/>
        <v>PCS</v>
      </c>
    </row>
    <row r="2195" spans="1:26">
      <c r="A2195" s="4">
        <v>238</v>
      </c>
      <c r="B2195" s="20" t="s">
        <v>2421</v>
      </c>
      <c r="C2195" s="5" t="s">
        <v>207</v>
      </c>
      <c r="D2195" s="6">
        <v>50</v>
      </c>
      <c r="E2195" s="6">
        <f>D2195/36</f>
        <v>1.3888888888888888</v>
      </c>
      <c r="F2195" s="6">
        <v>56</v>
      </c>
      <c r="G2195" s="6">
        <v>1</v>
      </c>
      <c r="H2195" s="6">
        <v>43</v>
      </c>
      <c r="I2195" s="6">
        <v>1</v>
      </c>
      <c r="J2195" s="6" t="s">
        <v>510</v>
      </c>
      <c r="K2195" s="15">
        <f>L2195</f>
        <v>72</v>
      </c>
      <c r="L2195" s="15">
        <f>N2195*Z2195</f>
        <v>72</v>
      </c>
      <c r="M2195" s="6" t="s">
        <v>510</v>
      </c>
      <c r="N2195" s="9">
        <f>VLOOKUP(B2195,tb_januari,9,FALSE)</f>
        <v>2</v>
      </c>
      <c r="O2195" s="10" t="s">
        <v>506</v>
      </c>
      <c r="P2195" s="20"/>
      <c r="Q2195" s="20"/>
      <c r="R2195" s="20"/>
      <c r="S2195" s="20" t="s">
        <v>3628</v>
      </c>
      <c r="T2195" s="21" t="str">
        <f t="shared" si="321"/>
        <v>NAYARA 10 X 16</v>
      </c>
      <c r="U2195" s="17">
        <v>1</v>
      </c>
      <c r="V2195" s="62">
        <f>$K$2195*U2195</f>
        <v>72</v>
      </c>
      <c r="W2195" s="20"/>
      <c r="X2195" s="20"/>
      <c r="Y2195" s="20" t="str">
        <f t="shared" si="322"/>
        <v>PCS</v>
      </c>
      <c r="Z2195" s="20">
        <v>36</v>
      </c>
    </row>
    <row r="2196" spans="1:26" hidden="1">
      <c r="A2196" s="4"/>
      <c r="B2196" s="4"/>
      <c r="C2196" s="5"/>
      <c r="D2196" s="6"/>
      <c r="E2196" s="6"/>
      <c r="F2196" s="6"/>
      <c r="G2196" s="6"/>
      <c r="H2196" s="6"/>
      <c r="I2196" s="6"/>
      <c r="J2196" s="6"/>
      <c r="K2196" s="8"/>
      <c r="L2196" s="8"/>
      <c r="M2196" s="6"/>
      <c r="N2196" s="9"/>
      <c r="O2196" s="10"/>
      <c r="P2196" s="20"/>
      <c r="Q2196" s="20"/>
      <c r="R2196" s="20"/>
      <c r="S2196" s="20" t="s">
        <v>611</v>
      </c>
      <c r="T2196" s="21" t="str">
        <f t="shared" si="321"/>
        <v xml:space="preserve">ONGKARA BULAT </v>
      </c>
      <c r="U2196" s="17">
        <v>1</v>
      </c>
      <c r="V2196" s="62">
        <f t="shared" ref="V2196:V2204" si="323">$K$2195*U2196</f>
        <v>72</v>
      </c>
      <c r="W2196" s="20"/>
      <c r="X2196" s="20"/>
      <c r="Y2196" s="20" t="str">
        <f t="shared" si="322"/>
        <v>PCS</v>
      </c>
    </row>
    <row r="2197" spans="1:26" hidden="1">
      <c r="A2197" s="4"/>
      <c r="B2197" s="4"/>
      <c r="C2197" s="5"/>
      <c r="D2197" s="6"/>
      <c r="E2197" s="6"/>
      <c r="F2197" s="6"/>
      <c r="G2197" s="6"/>
      <c r="H2197" s="6"/>
      <c r="I2197" s="6"/>
      <c r="J2197" s="6"/>
      <c r="K2197" s="8"/>
      <c r="L2197" s="8"/>
      <c r="M2197" s="6"/>
      <c r="N2197" s="9"/>
      <c r="O2197" s="10"/>
      <c r="P2197" s="20"/>
      <c r="Q2197" s="20"/>
      <c r="R2197" s="20"/>
      <c r="S2197" s="20" t="s">
        <v>5039</v>
      </c>
      <c r="T2197" s="21" t="str">
        <f t="shared" si="321"/>
        <v>STIKER MANTRA tanggung</v>
      </c>
      <c r="U2197" s="17">
        <v>1</v>
      </c>
      <c r="V2197" s="62">
        <f t="shared" si="323"/>
        <v>72</v>
      </c>
      <c r="W2197" s="20"/>
      <c r="X2197" s="20"/>
      <c r="Y2197" s="20" t="str">
        <f t="shared" si="322"/>
        <v>PCS</v>
      </c>
    </row>
    <row r="2198" spans="1:26" hidden="1">
      <c r="A2198" s="4"/>
      <c r="B2198" s="4"/>
      <c r="C2198" s="5"/>
      <c r="D2198" s="6"/>
      <c r="E2198" s="6"/>
      <c r="F2198" s="6"/>
      <c r="G2198" s="6"/>
      <c r="H2198" s="6"/>
      <c r="I2198" s="6"/>
      <c r="J2198" s="6"/>
      <c r="K2198" s="8"/>
      <c r="L2198" s="8"/>
      <c r="M2198" s="6"/>
      <c r="N2198" s="9"/>
      <c r="O2198" s="10"/>
      <c r="P2198" s="20"/>
      <c r="Q2198" s="20"/>
      <c r="R2198" s="20"/>
      <c r="S2198" s="20" t="s">
        <v>988</v>
      </c>
      <c r="T2198" s="21" t="str">
        <f t="shared" si="321"/>
        <v xml:space="preserve">ATP </v>
      </c>
      <c r="U2198" s="17">
        <v>1</v>
      </c>
      <c r="V2198" s="62">
        <f t="shared" si="323"/>
        <v>72</v>
      </c>
      <c r="W2198" s="20"/>
      <c r="X2198" s="20"/>
      <c r="Y2198" s="20" t="str">
        <f t="shared" si="322"/>
        <v>PCS</v>
      </c>
    </row>
    <row r="2199" spans="1:26" hidden="1">
      <c r="A2199" s="4"/>
      <c r="B2199" s="4"/>
      <c r="C2199" s="5"/>
      <c r="D2199" s="6"/>
      <c r="E2199" s="6"/>
      <c r="F2199" s="6"/>
      <c r="G2199" s="6"/>
      <c r="H2199" s="6"/>
      <c r="I2199" s="6"/>
      <c r="J2199" s="6"/>
      <c r="K2199" s="8"/>
      <c r="L2199" s="8"/>
      <c r="M2199" s="6"/>
      <c r="N2199" s="9"/>
      <c r="O2199" s="10"/>
      <c r="P2199" s="20"/>
      <c r="Q2199" s="20"/>
      <c r="R2199" s="20"/>
      <c r="S2199" s="20" t="s">
        <v>3642</v>
      </c>
      <c r="T2199" s="21" t="str">
        <f t="shared" si="321"/>
        <v>NAYARA TULISAN</v>
      </c>
      <c r="U2199" s="17">
        <v>1</v>
      </c>
      <c r="V2199" s="62">
        <f t="shared" si="323"/>
        <v>72</v>
      </c>
      <c r="W2199" s="20"/>
      <c r="X2199" s="20"/>
      <c r="Y2199" s="20" t="str">
        <f t="shared" si="322"/>
        <v>PCS</v>
      </c>
    </row>
    <row r="2200" spans="1:26" hidden="1">
      <c r="A2200" s="4"/>
      <c r="B2200" s="4"/>
      <c r="C2200" s="5"/>
      <c r="D2200" s="6"/>
      <c r="E2200" s="6"/>
      <c r="F2200" s="6"/>
      <c r="G2200" s="6"/>
      <c r="H2200" s="6"/>
      <c r="I2200" s="6"/>
      <c r="J2200" s="6"/>
      <c r="K2200" s="8"/>
      <c r="L2200" s="8"/>
      <c r="M2200" s="6"/>
      <c r="N2200" s="9"/>
      <c r="O2200" s="10"/>
      <c r="P2200" s="20"/>
      <c r="Q2200" s="20"/>
      <c r="R2200" s="20"/>
      <c r="S2200" s="20" t="s">
        <v>613</v>
      </c>
      <c r="T2200" s="21" t="str">
        <f t="shared" si="321"/>
        <v>SABUK ONG KECIL 2,5 X 30</v>
      </c>
      <c r="U2200" s="17">
        <v>1</v>
      </c>
      <c r="V2200" s="62">
        <f t="shared" si="323"/>
        <v>72</v>
      </c>
      <c r="W2200" s="20"/>
      <c r="X2200" s="20"/>
      <c r="Y2200" s="20" t="str">
        <f t="shared" si="322"/>
        <v>PCS</v>
      </c>
    </row>
    <row r="2201" spans="1:26" hidden="1">
      <c r="A2201" s="4"/>
      <c r="B2201" s="4"/>
      <c r="C2201" s="5"/>
      <c r="D2201" s="6"/>
      <c r="E2201" s="6"/>
      <c r="F2201" s="6"/>
      <c r="G2201" s="6"/>
      <c r="H2201" s="6"/>
      <c r="I2201" s="6"/>
      <c r="J2201" s="6"/>
      <c r="K2201" s="8"/>
      <c r="L2201" s="8"/>
      <c r="M2201" s="6"/>
      <c r="N2201" s="9"/>
      <c r="O2201" s="10"/>
      <c r="P2201" s="20"/>
      <c r="Q2201" s="20"/>
      <c r="R2201" s="20"/>
      <c r="S2201" s="20" t="s">
        <v>4374</v>
      </c>
      <c r="T2201" s="21" t="str">
        <f t="shared" si="321"/>
        <v>PLASTIK 16 X 45</v>
      </c>
      <c r="U2201" s="17">
        <v>1</v>
      </c>
      <c r="V2201" s="62">
        <f t="shared" si="323"/>
        <v>72</v>
      </c>
      <c r="W2201" s="20"/>
      <c r="X2201" s="20"/>
      <c r="Y2201" s="20" t="str">
        <f t="shared" si="322"/>
        <v>PCS</v>
      </c>
    </row>
    <row r="2202" spans="1:26" hidden="1">
      <c r="A2202" s="4"/>
      <c r="B2202" s="4"/>
      <c r="C2202" s="5"/>
      <c r="D2202" s="6"/>
      <c r="E2202" s="6"/>
      <c r="F2202" s="6"/>
      <c r="G2202" s="6"/>
      <c r="H2202" s="6"/>
      <c r="I2202" s="6"/>
      <c r="J2202" s="6"/>
      <c r="K2202" s="8"/>
      <c r="L2202" s="8"/>
      <c r="M2202" s="6"/>
      <c r="N2202" s="9"/>
      <c r="O2202" s="10"/>
      <c r="P2202" s="20"/>
      <c r="Q2202" s="20"/>
      <c r="R2202" s="20"/>
      <c r="S2202" s="20" t="s">
        <v>4100</v>
      </c>
      <c r="T2202" s="21" t="str">
        <f t="shared" si="321"/>
        <v>OP FULL AROMA SWT NAYARA</v>
      </c>
      <c r="U2202" s="17">
        <v>8.4599999999999995E-2</v>
      </c>
      <c r="V2202" s="62">
        <f t="shared" si="323"/>
        <v>6.0911999999999997</v>
      </c>
      <c r="W2202" s="20"/>
      <c r="X2202" s="20"/>
      <c r="Y2202" s="20" t="str">
        <f t="shared" si="322"/>
        <v>KG</v>
      </c>
    </row>
    <row r="2203" spans="1:26" hidden="1">
      <c r="A2203" s="4"/>
      <c r="B2203" s="4"/>
      <c r="C2203" s="5"/>
      <c r="D2203" s="6"/>
      <c r="E2203" s="6"/>
      <c r="F2203" s="6"/>
      <c r="G2203" s="6"/>
      <c r="H2203" s="6"/>
      <c r="I2203" s="6"/>
      <c r="J2203" s="6"/>
      <c r="K2203" s="8"/>
      <c r="L2203" s="8"/>
      <c r="M2203" s="6"/>
      <c r="N2203" s="9"/>
      <c r="O2203" s="10"/>
      <c r="P2203" s="20"/>
      <c r="Q2203" s="20"/>
      <c r="R2203" s="20"/>
      <c r="S2203" s="20" t="s">
        <v>5192</v>
      </c>
      <c r="T2203" s="21" t="str">
        <f t="shared" si="321"/>
        <v>oplosan solfen</v>
      </c>
      <c r="U2203" s="17">
        <v>0.2722</v>
      </c>
      <c r="V2203" s="62">
        <f t="shared" si="323"/>
        <v>19.598399999999998</v>
      </c>
      <c r="W2203" s="20"/>
      <c r="X2203" s="20"/>
      <c r="Y2203" s="20" t="str">
        <f t="shared" si="322"/>
        <v>KG</v>
      </c>
    </row>
    <row r="2204" spans="1:26" hidden="1">
      <c r="A2204" s="4"/>
      <c r="B2204" s="4"/>
      <c r="C2204" s="5"/>
      <c r="D2204" s="6"/>
      <c r="E2204" s="6"/>
      <c r="F2204" s="6"/>
      <c r="G2204" s="6"/>
      <c r="H2204" s="6"/>
      <c r="I2204" s="6"/>
      <c r="J2204" s="6"/>
      <c r="K2204" s="8"/>
      <c r="L2204" s="8"/>
      <c r="M2204" s="6"/>
      <c r="N2204" s="9"/>
      <c r="O2204" s="10"/>
      <c r="P2204" s="20"/>
      <c r="Q2204" s="20"/>
      <c r="R2204" s="20"/>
      <c r="S2204" s="20" t="s">
        <v>1330</v>
      </c>
      <c r="T2204" s="21" t="str">
        <f t="shared" si="321"/>
        <v>DUPA 28 ATP PEKAT 3.2 RKN</v>
      </c>
      <c r="U2204" s="17">
        <v>0.73499999999999999</v>
      </c>
      <c r="V2204" s="62">
        <f t="shared" si="323"/>
        <v>52.92</v>
      </c>
      <c r="W2204" s="20"/>
      <c r="X2204" s="20"/>
      <c r="Y2204" s="20" t="str">
        <f t="shared" si="322"/>
        <v>KG</v>
      </c>
    </row>
    <row r="2205" spans="1:26">
      <c r="A2205" s="4">
        <v>239</v>
      </c>
      <c r="B2205" s="20" t="s">
        <v>2428</v>
      </c>
      <c r="C2205" s="5" t="s">
        <v>208</v>
      </c>
      <c r="D2205" s="6">
        <v>8</v>
      </c>
      <c r="E2205" s="6">
        <f>D2205/36</f>
        <v>0.22222222222222221</v>
      </c>
      <c r="F2205" s="6">
        <v>14</v>
      </c>
      <c r="G2205" s="6">
        <v>1</v>
      </c>
      <c r="H2205" s="6">
        <v>8</v>
      </c>
      <c r="I2205" s="6">
        <v>1</v>
      </c>
      <c r="J2205" s="6" t="s">
        <v>510</v>
      </c>
      <c r="K2205" s="15">
        <f>L2205</f>
        <v>36</v>
      </c>
      <c r="L2205" s="15">
        <f>N2205*Z2205</f>
        <v>36</v>
      </c>
      <c r="M2205" s="6" t="s">
        <v>510</v>
      </c>
      <c r="N2205" s="9">
        <f>VLOOKUP(B2205,tb_januari,9,FALSE)</f>
        <v>1</v>
      </c>
      <c r="O2205" s="10" t="s">
        <v>506</v>
      </c>
      <c r="P2205" s="20"/>
      <c r="Q2205" s="20"/>
      <c r="R2205" s="20"/>
      <c r="S2205" s="20" t="s">
        <v>611</v>
      </c>
      <c r="T2205" s="21" t="str">
        <f t="shared" si="321"/>
        <v xml:space="preserve">ONGKARA BULAT </v>
      </c>
      <c r="U2205" s="17">
        <v>1</v>
      </c>
      <c r="V2205" s="62">
        <f>$K$2205*U2205</f>
        <v>36</v>
      </c>
      <c r="W2205" s="20"/>
      <c r="X2205" s="20"/>
      <c r="Y2205" s="20" t="str">
        <f t="shared" si="322"/>
        <v>PCS</v>
      </c>
      <c r="Z2205" s="20">
        <v>36</v>
      </c>
    </row>
    <row r="2206" spans="1:26" hidden="1">
      <c r="A2206" s="4"/>
      <c r="B2206" s="4"/>
      <c r="C2206" s="5"/>
      <c r="D2206" s="6"/>
      <c r="E2206" s="6"/>
      <c r="F2206" s="6"/>
      <c r="G2206" s="6"/>
      <c r="H2206" s="6"/>
      <c r="I2206" s="6"/>
      <c r="J2206" s="6"/>
      <c r="K2206" s="8"/>
      <c r="L2206" s="8"/>
      <c r="M2206" s="6"/>
      <c r="N2206" s="9"/>
      <c r="O2206" s="10"/>
      <c r="P2206" s="20"/>
      <c r="Q2206" s="20"/>
      <c r="R2206" s="20"/>
      <c r="S2206" s="20" t="s">
        <v>5039</v>
      </c>
      <c r="T2206" s="21" t="str">
        <f t="shared" si="321"/>
        <v>STIKER MANTRA tanggung</v>
      </c>
      <c r="U2206" s="17">
        <v>1</v>
      </c>
      <c r="V2206" s="62">
        <f t="shared" ref="V2206:V2214" si="324">$K$2205*U2206</f>
        <v>36</v>
      </c>
      <c r="W2206" s="20"/>
      <c r="X2206" s="20"/>
      <c r="Y2206" s="20" t="str">
        <f t="shared" si="322"/>
        <v>PCS</v>
      </c>
    </row>
    <row r="2207" spans="1:26" hidden="1">
      <c r="A2207" s="4"/>
      <c r="B2207" s="4"/>
      <c r="C2207" s="5"/>
      <c r="D2207" s="6"/>
      <c r="E2207" s="6"/>
      <c r="F2207" s="6"/>
      <c r="G2207" s="6"/>
      <c r="H2207" s="6"/>
      <c r="I2207" s="6"/>
      <c r="J2207" s="6"/>
      <c r="K2207" s="8"/>
      <c r="L2207" s="8"/>
      <c r="M2207" s="6"/>
      <c r="N2207" s="9"/>
      <c r="O2207" s="10"/>
      <c r="P2207" s="20"/>
      <c r="Q2207" s="20"/>
      <c r="R2207" s="20"/>
      <c r="S2207" s="20" t="s">
        <v>988</v>
      </c>
      <c r="T2207" s="21" t="str">
        <f t="shared" si="321"/>
        <v xml:space="preserve">ATP </v>
      </c>
      <c r="U2207" s="17">
        <v>1</v>
      </c>
      <c r="V2207" s="62">
        <f t="shared" si="324"/>
        <v>36</v>
      </c>
      <c r="W2207" s="20"/>
      <c r="X2207" s="20"/>
      <c r="Y2207" s="20" t="str">
        <f t="shared" si="322"/>
        <v>PCS</v>
      </c>
    </row>
    <row r="2208" spans="1:26" hidden="1">
      <c r="A2208" s="4"/>
      <c r="B2208" s="4"/>
      <c r="C2208" s="5"/>
      <c r="D2208" s="6"/>
      <c r="E2208" s="6"/>
      <c r="F2208" s="6"/>
      <c r="G2208" s="6"/>
      <c r="H2208" s="6"/>
      <c r="I2208" s="6"/>
      <c r="J2208" s="6"/>
      <c r="K2208" s="8"/>
      <c r="L2208" s="8"/>
      <c r="M2208" s="6"/>
      <c r="N2208" s="9"/>
      <c r="O2208" s="10"/>
      <c r="P2208" s="20"/>
      <c r="Q2208" s="20"/>
      <c r="R2208" s="20"/>
      <c r="S2208" s="20" t="s">
        <v>5064</v>
      </c>
      <c r="T2208" s="21" t="str">
        <f t="shared" si="321"/>
        <v>SWASTIASTU TULISAN</v>
      </c>
      <c r="U2208" s="17">
        <v>1</v>
      </c>
      <c r="V2208" s="62">
        <f t="shared" si="324"/>
        <v>36</v>
      </c>
      <c r="W2208" s="20"/>
      <c r="X2208" s="20"/>
      <c r="Y2208" s="20" t="str">
        <f t="shared" si="322"/>
        <v>PCS</v>
      </c>
    </row>
    <row r="2209" spans="1:26" hidden="1">
      <c r="A2209" s="4"/>
      <c r="B2209" s="4"/>
      <c r="C2209" s="5"/>
      <c r="D2209" s="6"/>
      <c r="E2209" s="6"/>
      <c r="F2209" s="6"/>
      <c r="G2209" s="6"/>
      <c r="H2209" s="6"/>
      <c r="I2209" s="6"/>
      <c r="J2209" s="6"/>
      <c r="K2209" s="8"/>
      <c r="L2209" s="8"/>
      <c r="M2209" s="6"/>
      <c r="N2209" s="9"/>
      <c r="O2209" s="10"/>
      <c r="P2209" s="20"/>
      <c r="Q2209" s="20"/>
      <c r="R2209" s="20"/>
      <c r="S2209" s="20" t="s">
        <v>613</v>
      </c>
      <c r="T2209" s="21" t="str">
        <f t="shared" si="321"/>
        <v>SABUK ONG KECIL 2,5 X 30</v>
      </c>
      <c r="U2209" s="17">
        <v>1</v>
      </c>
      <c r="V2209" s="62">
        <f t="shared" si="324"/>
        <v>36</v>
      </c>
      <c r="W2209" s="20"/>
      <c r="X2209" s="20"/>
      <c r="Y2209" s="20" t="str">
        <f t="shared" si="322"/>
        <v>PCS</v>
      </c>
    </row>
    <row r="2210" spans="1:26" hidden="1">
      <c r="A2210" s="4"/>
      <c r="B2210" s="4"/>
      <c r="C2210" s="5"/>
      <c r="D2210" s="6"/>
      <c r="E2210" s="6"/>
      <c r="F2210" s="6"/>
      <c r="G2210" s="6"/>
      <c r="H2210" s="6"/>
      <c r="I2210" s="6"/>
      <c r="J2210" s="6"/>
      <c r="K2210" s="8"/>
      <c r="L2210" s="8"/>
      <c r="M2210" s="6"/>
      <c r="N2210" s="9"/>
      <c r="O2210" s="10"/>
      <c r="P2210" s="20"/>
      <c r="Q2210" s="20"/>
      <c r="R2210" s="20"/>
      <c r="S2210" s="20" t="s">
        <v>4374</v>
      </c>
      <c r="T2210" s="21" t="str">
        <f t="shared" si="321"/>
        <v>PLASTIK 16 X 45</v>
      </c>
      <c r="U2210" s="17">
        <v>1</v>
      </c>
      <c r="V2210" s="62">
        <f t="shared" si="324"/>
        <v>36</v>
      </c>
      <c r="W2210" s="20"/>
      <c r="X2210" s="20"/>
      <c r="Y2210" s="20" t="str">
        <f t="shared" si="322"/>
        <v>PCS</v>
      </c>
    </row>
    <row r="2211" spans="1:26" hidden="1">
      <c r="A2211" s="4"/>
      <c r="B2211" s="4"/>
      <c r="C2211" s="5"/>
      <c r="D2211" s="6"/>
      <c r="E2211" s="6"/>
      <c r="F2211" s="6"/>
      <c r="G2211" s="6"/>
      <c r="H2211" s="6"/>
      <c r="I2211" s="6"/>
      <c r="J2211" s="6"/>
      <c r="K2211" s="8"/>
      <c r="L2211" s="8"/>
      <c r="M2211" s="6"/>
      <c r="N2211" s="9"/>
      <c r="O2211" s="10"/>
      <c r="P2211" s="20"/>
      <c r="Q2211" s="20"/>
      <c r="R2211" s="20"/>
      <c r="S2211" s="20" t="s">
        <v>4102</v>
      </c>
      <c r="T2211" s="21" t="str">
        <f t="shared" si="321"/>
        <v>OP FULL AROMA SWT OM SWASTIASTU BIASA</v>
      </c>
      <c r="U2211" s="17">
        <v>8.4599999999999995E-2</v>
      </c>
      <c r="V2211" s="62">
        <f t="shared" si="324"/>
        <v>3.0455999999999999</v>
      </c>
      <c r="W2211" s="20"/>
      <c r="X2211" s="20"/>
      <c r="Y2211" s="20" t="str">
        <f t="shared" si="322"/>
        <v>KG</v>
      </c>
    </row>
    <row r="2212" spans="1:26" hidden="1">
      <c r="A2212" s="4"/>
      <c r="B2212" s="4"/>
      <c r="C2212" s="5"/>
      <c r="D2212" s="6"/>
      <c r="E2212" s="6"/>
      <c r="F2212" s="6"/>
      <c r="G2212" s="6"/>
      <c r="H2212" s="6"/>
      <c r="I2212" s="6"/>
      <c r="J2212" s="6"/>
      <c r="K2212" s="8"/>
      <c r="L2212" s="8"/>
      <c r="M2212" s="6"/>
      <c r="N2212" s="9"/>
      <c r="O2212" s="10"/>
      <c r="P2212" s="20"/>
      <c r="Q2212" s="20"/>
      <c r="R2212" s="20"/>
      <c r="S2212" s="20" t="s">
        <v>5192</v>
      </c>
      <c r="T2212" s="21" t="str">
        <f t="shared" si="321"/>
        <v>oplosan solfen</v>
      </c>
      <c r="U2212" s="17">
        <v>0.2722</v>
      </c>
      <c r="V2212" s="62">
        <f t="shared" si="324"/>
        <v>9.799199999999999</v>
      </c>
      <c r="W2212" s="20"/>
      <c r="X2212" s="20"/>
      <c r="Y2212" s="20" t="str">
        <f t="shared" si="322"/>
        <v>KG</v>
      </c>
    </row>
    <row r="2213" spans="1:26" hidden="1">
      <c r="A2213" s="4"/>
      <c r="B2213" s="4"/>
      <c r="C2213" s="5"/>
      <c r="D2213" s="6"/>
      <c r="E2213" s="6"/>
      <c r="F2213" s="6"/>
      <c r="G2213" s="6"/>
      <c r="H2213" s="6"/>
      <c r="I2213" s="6"/>
      <c r="J2213" s="6"/>
      <c r="K2213" s="8"/>
      <c r="L2213" s="8"/>
      <c r="M2213" s="6"/>
      <c r="N2213" s="9"/>
      <c r="O2213" s="10"/>
      <c r="P2213" s="20"/>
      <c r="Q2213" s="20"/>
      <c r="R2213" s="20"/>
      <c r="S2213" s="20" t="s">
        <v>1330</v>
      </c>
      <c r="T2213" s="21" t="str">
        <f t="shared" si="321"/>
        <v>DUPA 28 ATP PEKAT 3.2 RKN</v>
      </c>
      <c r="U2213" s="17">
        <v>0.73499999999999999</v>
      </c>
      <c r="V2213" s="62">
        <f t="shared" si="324"/>
        <v>26.46</v>
      </c>
      <c r="W2213" s="20"/>
      <c r="X2213" s="20"/>
      <c r="Y2213" s="20" t="str">
        <f t="shared" si="322"/>
        <v>KG</v>
      </c>
    </row>
    <row r="2214" spans="1:26" hidden="1">
      <c r="A2214" s="4"/>
      <c r="B2214" s="4"/>
      <c r="C2214" s="5"/>
      <c r="D2214" s="6"/>
      <c r="E2214" s="6"/>
      <c r="F2214" s="6"/>
      <c r="G2214" s="6"/>
      <c r="H2214" s="6"/>
      <c r="I2214" s="6"/>
      <c r="J2214" s="6"/>
      <c r="K2214" s="8"/>
      <c r="L2214" s="8"/>
      <c r="M2214" s="6"/>
      <c r="N2214" s="9"/>
      <c r="O2214" s="10"/>
      <c r="P2214" s="20"/>
      <c r="Q2214" s="20"/>
      <c r="R2214" s="20"/>
      <c r="S2214" s="20" t="s">
        <v>5050</v>
      </c>
      <c r="T2214" s="21" t="str">
        <f t="shared" si="321"/>
        <v>SWASTIASTU 10 X 16</v>
      </c>
      <c r="U2214" s="17">
        <v>1</v>
      </c>
      <c r="V2214" s="62">
        <f t="shared" si="324"/>
        <v>36</v>
      </c>
      <c r="W2214" s="20"/>
      <c r="X2214" s="20"/>
      <c r="Y2214" s="20" t="str">
        <f t="shared" si="322"/>
        <v>PCS</v>
      </c>
    </row>
    <row r="2215" spans="1:26">
      <c r="A2215" s="4">
        <v>240</v>
      </c>
      <c r="B2215" s="20" t="s">
        <v>2435</v>
      </c>
      <c r="C2215" s="5" t="s">
        <v>209</v>
      </c>
      <c r="D2215" s="6">
        <v>24</v>
      </c>
      <c r="E2215" s="6">
        <f>D2215/36</f>
        <v>0.66666666666666663</v>
      </c>
      <c r="F2215" s="6">
        <v>20</v>
      </c>
      <c r="G2215" s="6">
        <v>1</v>
      </c>
      <c r="H2215" s="6">
        <v>30</v>
      </c>
      <c r="I2215" s="6">
        <v>1</v>
      </c>
      <c r="J2215" s="6" t="s">
        <v>510</v>
      </c>
      <c r="K2215" s="15">
        <f>L2215</f>
        <v>36</v>
      </c>
      <c r="L2215" s="15">
        <f>N2215*Z2215</f>
        <v>36</v>
      </c>
      <c r="M2215" s="6" t="s">
        <v>510</v>
      </c>
      <c r="N2215" s="9">
        <f>VLOOKUP(B2215,tb_januari,9,FALSE)</f>
        <v>1</v>
      </c>
      <c r="O2215" s="10" t="s">
        <v>506</v>
      </c>
      <c r="P2215" s="20"/>
      <c r="Q2215" s="20"/>
      <c r="R2215" s="20"/>
      <c r="S2215" s="20" t="s">
        <v>4821</v>
      </c>
      <c r="T2215" s="21" t="str">
        <f t="shared" si="321"/>
        <v>PUDAK 9 X 16</v>
      </c>
      <c r="U2215" s="17">
        <v>1</v>
      </c>
      <c r="V2215" s="62">
        <f>$K$2215*U2215</f>
        <v>36</v>
      </c>
      <c r="W2215" s="20"/>
      <c r="X2215" s="20"/>
      <c r="Y2215" s="20" t="str">
        <f t="shared" si="322"/>
        <v>PCS</v>
      </c>
      <c r="Z2215" s="20">
        <v>36</v>
      </c>
    </row>
    <row r="2216" spans="1:26" hidden="1">
      <c r="A2216" s="4"/>
      <c r="B2216" s="4"/>
      <c r="C2216" s="5"/>
      <c r="D2216" s="6"/>
      <c r="E2216" s="6"/>
      <c r="F2216" s="6"/>
      <c r="G2216" s="6"/>
      <c r="H2216" s="6"/>
      <c r="I2216" s="6"/>
      <c r="J2216" s="6"/>
      <c r="K2216" s="8"/>
      <c r="L2216" s="8"/>
      <c r="M2216" s="6"/>
      <c r="N2216" s="9"/>
      <c r="O2216" s="10"/>
      <c r="P2216" s="20"/>
      <c r="Q2216" s="20"/>
      <c r="R2216" s="20"/>
      <c r="S2216" s="20" t="s">
        <v>611</v>
      </c>
      <c r="T2216" s="21" t="str">
        <f t="shared" si="321"/>
        <v xml:space="preserve">ONGKARA BULAT </v>
      </c>
      <c r="U2216" s="17">
        <v>1</v>
      </c>
      <c r="V2216" s="62">
        <f t="shared" ref="V2216:V2224" si="325">$K$2215*U2216</f>
        <v>36</v>
      </c>
      <c r="W2216" s="20"/>
      <c r="X2216" s="20"/>
      <c r="Y2216" s="20" t="str">
        <f t="shared" si="322"/>
        <v>PCS</v>
      </c>
    </row>
    <row r="2217" spans="1:26" hidden="1">
      <c r="A2217" s="4"/>
      <c r="B2217" s="4"/>
      <c r="C2217" s="5"/>
      <c r="D2217" s="6"/>
      <c r="E2217" s="6"/>
      <c r="F2217" s="6"/>
      <c r="G2217" s="6"/>
      <c r="H2217" s="6"/>
      <c r="I2217" s="6"/>
      <c r="J2217" s="6"/>
      <c r="K2217" s="8"/>
      <c r="L2217" s="8"/>
      <c r="M2217" s="6"/>
      <c r="N2217" s="9"/>
      <c r="O2217" s="10"/>
      <c r="P2217" s="20"/>
      <c r="Q2217" s="20"/>
      <c r="R2217" s="20"/>
      <c r="S2217" s="20" t="s">
        <v>5039</v>
      </c>
      <c r="T2217" s="21" t="str">
        <f t="shared" si="321"/>
        <v>STIKER MANTRA tanggung</v>
      </c>
      <c r="U2217" s="17">
        <v>1</v>
      </c>
      <c r="V2217" s="62">
        <f t="shared" si="325"/>
        <v>36</v>
      </c>
      <c r="W2217" s="20"/>
      <c r="X2217" s="20"/>
      <c r="Y2217" s="20" t="str">
        <f t="shared" si="322"/>
        <v>PCS</v>
      </c>
    </row>
    <row r="2218" spans="1:26" hidden="1">
      <c r="A2218" s="4"/>
      <c r="B2218" s="4"/>
      <c r="C2218" s="5"/>
      <c r="D2218" s="6"/>
      <c r="E2218" s="6"/>
      <c r="F2218" s="6"/>
      <c r="G2218" s="6"/>
      <c r="H2218" s="6"/>
      <c r="I2218" s="6"/>
      <c r="J2218" s="6"/>
      <c r="K2218" s="8"/>
      <c r="L2218" s="8"/>
      <c r="M2218" s="6"/>
      <c r="N2218" s="9"/>
      <c r="O2218" s="10"/>
      <c r="P2218" s="20"/>
      <c r="Q2218" s="20"/>
      <c r="R2218" s="20"/>
      <c r="S2218" s="20" t="s">
        <v>988</v>
      </c>
      <c r="T2218" s="21" t="str">
        <f t="shared" si="321"/>
        <v xml:space="preserve">ATP </v>
      </c>
      <c r="U2218" s="17">
        <v>1</v>
      </c>
      <c r="V2218" s="62">
        <f t="shared" si="325"/>
        <v>36</v>
      </c>
      <c r="W2218" s="20"/>
      <c r="X2218" s="20"/>
      <c r="Y2218" s="20" t="str">
        <f t="shared" si="322"/>
        <v>PCS</v>
      </c>
    </row>
    <row r="2219" spans="1:26" hidden="1">
      <c r="A2219" s="4"/>
      <c r="B2219" s="4"/>
      <c r="C2219" s="5"/>
      <c r="D2219" s="6"/>
      <c r="E2219" s="6"/>
      <c r="F2219" s="6"/>
      <c r="G2219" s="6"/>
      <c r="H2219" s="6"/>
      <c r="I2219" s="6"/>
      <c r="J2219" s="6"/>
      <c r="K2219" s="8"/>
      <c r="L2219" s="8"/>
      <c r="M2219" s="6"/>
      <c r="N2219" s="9"/>
      <c r="O2219" s="10"/>
      <c r="P2219" s="20"/>
      <c r="Q2219" s="20"/>
      <c r="R2219" s="20"/>
      <c r="S2219" s="20" t="s">
        <v>4823</v>
      </c>
      <c r="T2219" s="21" t="str">
        <f t="shared" si="321"/>
        <v>PUDAK TULISAN</v>
      </c>
      <c r="U2219" s="17">
        <v>1</v>
      </c>
      <c r="V2219" s="62">
        <f t="shared" si="325"/>
        <v>36</v>
      </c>
      <c r="W2219" s="20"/>
      <c r="X2219" s="20"/>
      <c r="Y2219" s="20" t="str">
        <f t="shared" si="322"/>
        <v>PCS</v>
      </c>
    </row>
    <row r="2220" spans="1:26" hidden="1">
      <c r="A2220" s="4"/>
      <c r="B2220" s="4"/>
      <c r="C2220" s="5"/>
      <c r="D2220" s="6"/>
      <c r="E2220" s="6"/>
      <c r="F2220" s="6"/>
      <c r="G2220" s="6"/>
      <c r="H2220" s="6"/>
      <c r="I2220" s="6"/>
      <c r="J2220" s="6"/>
      <c r="K2220" s="8"/>
      <c r="L2220" s="8"/>
      <c r="M2220" s="6"/>
      <c r="N2220" s="9"/>
      <c r="O2220" s="10"/>
      <c r="P2220" s="20"/>
      <c r="Q2220" s="20"/>
      <c r="R2220" s="20"/>
      <c r="S2220" s="20" t="s">
        <v>613</v>
      </c>
      <c r="T2220" s="21" t="str">
        <f t="shared" si="321"/>
        <v>SABUK ONG KECIL 2,5 X 30</v>
      </c>
      <c r="U2220" s="17">
        <v>1</v>
      </c>
      <c r="V2220" s="62">
        <f t="shared" si="325"/>
        <v>36</v>
      </c>
      <c r="W2220" s="20"/>
      <c r="X2220" s="20"/>
      <c r="Y2220" s="20" t="str">
        <f t="shared" si="322"/>
        <v>PCS</v>
      </c>
    </row>
    <row r="2221" spans="1:26" hidden="1">
      <c r="A2221" s="4"/>
      <c r="B2221" s="4"/>
      <c r="C2221" s="5"/>
      <c r="D2221" s="6"/>
      <c r="E2221" s="6"/>
      <c r="F2221" s="6"/>
      <c r="G2221" s="6"/>
      <c r="H2221" s="6"/>
      <c r="I2221" s="6"/>
      <c r="J2221" s="6"/>
      <c r="K2221" s="8"/>
      <c r="L2221" s="8"/>
      <c r="M2221" s="6"/>
      <c r="N2221" s="9"/>
      <c r="O2221" s="10"/>
      <c r="P2221" s="20"/>
      <c r="Q2221" s="20"/>
      <c r="R2221" s="20"/>
      <c r="S2221" s="20" t="s">
        <v>4374</v>
      </c>
      <c r="T2221" s="21" t="str">
        <f t="shared" si="321"/>
        <v>PLASTIK 16 X 45</v>
      </c>
      <c r="U2221" s="17">
        <v>1</v>
      </c>
      <c r="V2221" s="62">
        <f t="shared" si="325"/>
        <v>36</v>
      </c>
      <c r="W2221" s="20"/>
      <c r="X2221" s="20"/>
      <c r="Y2221" s="20" t="str">
        <f t="shared" si="322"/>
        <v>PCS</v>
      </c>
    </row>
    <row r="2222" spans="1:26" hidden="1">
      <c r="A2222" s="4"/>
      <c r="B2222" s="4"/>
      <c r="C2222" s="5"/>
      <c r="D2222" s="6"/>
      <c r="E2222" s="6"/>
      <c r="F2222" s="6"/>
      <c r="G2222" s="6"/>
      <c r="H2222" s="6"/>
      <c r="I2222" s="6"/>
      <c r="J2222" s="6"/>
      <c r="K2222" s="8"/>
      <c r="L2222" s="8"/>
      <c r="M2222" s="6"/>
      <c r="N2222" s="9"/>
      <c r="O2222" s="10"/>
      <c r="P2222" s="20"/>
      <c r="Q2222" s="20"/>
      <c r="R2222" s="20"/>
      <c r="S2222" s="20" t="s">
        <v>4104</v>
      </c>
      <c r="T2222" s="21" t="str">
        <f t="shared" si="321"/>
        <v>OP FULL AROMA SWT PUDAK</v>
      </c>
      <c r="U2222" s="17">
        <v>8.4599999999999995E-2</v>
      </c>
      <c r="V2222" s="62">
        <f t="shared" si="325"/>
        <v>3.0455999999999999</v>
      </c>
      <c r="W2222" s="20"/>
      <c r="X2222" s="20"/>
      <c r="Y2222" s="20" t="str">
        <f t="shared" si="322"/>
        <v>KG</v>
      </c>
    </row>
    <row r="2223" spans="1:26" hidden="1">
      <c r="A2223" s="4"/>
      <c r="B2223" s="4"/>
      <c r="C2223" s="5"/>
      <c r="D2223" s="6"/>
      <c r="E2223" s="6"/>
      <c r="F2223" s="6"/>
      <c r="G2223" s="6"/>
      <c r="H2223" s="6"/>
      <c r="I2223" s="6"/>
      <c r="J2223" s="6"/>
      <c r="K2223" s="8"/>
      <c r="L2223" s="8"/>
      <c r="M2223" s="6"/>
      <c r="N2223" s="9"/>
      <c r="O2223" s="10"/>
      <c r="P2223" s="20"/>
      <c r="Q2223" s="20"/>
      <c r="R2223" s="20"/>
      <c r="S2223" s="20" t="s">
        <v>5192</v>
      </c>
      <c r="T2223" s="21" t="str">
        <f t="shared" ref="T2223:T2264" si="326">VLOOKUP(S2223,db_barang,2,FALSE)</f>
        <v>oplosan solfen</v>
      </c>
      <c r="U2223" s="17">
        <v>0.2722</v>
      </c>
      <c r="V2223" s="62">
        <f t="shared" si="325"/>
        <v>9.799199999999999</v>
      </c>
      <c r="W2223" s="20"/>
      <c r="X2223" s="20"/>
      <c r="Y2223" s="20" t="str">
        <f t="shared" ref="Y2223:Y2264" si="327">VLOOKUP(S2223,db_barang,3,FALSE)</f>
        <v>KG</v>
      </c>
    </row>
    <row r="2224" spans="1:26" hidden="1">
      <c r="A2224" s="4"/>
      <c r="B2224" s="4"/>
      <c r="C2224" s="5"/>
      <c r="D2224" s="6"/>
      <c r="E2224" s="6"/>
      <c r="F2224" s="6"/>
      <c r="G2224" s="6"/>
      <c r="H2224" s="6"/>
      <c r="I2224" s="6"/>
      <c r="J2224" s="6"/>
      <c r="K2224" s="8"/>
      <c r="L2224" s="8"/>
      <c r="M2224" s="6"/>
      <c r="N2224" s="9"/>
      <c r="O2224" s="10"/>
      <c r="P2224" s="20"/>
      <c r="Q2224" s="20"/>
      <c r="R2224" s="20"/>
      <c r="S2224" s="20" t="s">
        <v>1330</v>
      </c>
      <c r="T2224" s="21" t="str">
        <f t="shared" si="326"/>
        <v>DUPA 28 ATP PEKAT 3.2 RKN</v>
      </c>
      <c r="U2224" s="17">
        <v>0.73499999999999999</v>
      </c>
      <c r="V2224" s="62">
        <f t="shared" si="325"/>
        <v>26.46</v>
      </c>
      <c r="W2224" s="20"/>
      <c r="X2224" s="20"/>
      <c r="Y2224" s="20" t="str">
        <f t="shared" si="327"/>
        <v>KG</v>
      </c>
    </row>
    <row r="2225" spans="1:26">
      <c r="A2225" s="4">
        <v>241</v>
      </c>
      <c r="B2225" s="20" t="s">
        <v>2440</v>
      </c>
      <c r="C2225" s="5" t="s">
        <v>210</v>
      </c>
      <c r="D2225" s="6">
        <v>50</v>
      </c>
      <c r="E2225" s="6">
        <f>D2225/36</f>
        <v>1.3888888888888888</v>
      </c>
      <c r="F2225" s="6">
        <v>35</v>
      </c>
      <c r="G2225" s="6">
        <v>1</v>
      </c>
      <c r="H2225" s="6">
        <v>44</v>
      </c>
      <c r="I2225" s="6">
        <v>1</v>
      </c>
      <c r="J2225" s="6" t="s">
        <v>510</v>
      </c>
      <c r="K2225" s="15">
        <f>L2225</f>
        <v>72</v>
      </c>
      <c r="L2225" s="15">
        <f>N2225*Z2225</f>
        <v>72</v>
      </c>
      <c r="M2225" s="6" t="s">
        <v>510</v>
      </c>
      <c r="N2225" s="9">
        <f>VLOOKUP(B2225,tb_januari,9,FALSE)</f>
        <v>2</v>
      </c>
      <c r="O2225" s="10" t="s">
        <v>506</v>
      </c>
      <c r="P2225" s="20"/>
      <c r="Q2225" s="20"/>
      <c r="R2225" s="20"/>
      <c r="S2225" s="20" t="s">
        <v>4875</v>
      </c>
      <c r="T2225" s="21" t="str">
        <f t="shared" si="326"/>
        <v>SANJIWANI 9 X 16</v>
      </c>
      <c r="U2225" s="17">
        <v>1</v>
      </c>
      <c r="V2225" s="62">
        <f>$K$2225*U2225</f>
        <v>72</v>
      </c>
      <c r="W2225" s="20"/>
      <c r="X2225" s="20"/>
      <c r="Y2225" s="20" t="str">
        <f t="shared" si="327"/>
        <v>PCS</v>
      </c>
      <c r="Z2225" s="20">
        <v>36</v>
      </c>
    </row>
    <row r="2226" spans="1:26" hidden="1">
      <c r="A2226" s="4"/>
      <c r="B2226" s="4"/>
      <c r="C2226" s="5"/>
      <c r="D2226" s="6"/>
      <c r="E2226" s="6"/>
      <c r="F2226" s="6"/>
      <c r="G2226" s="6"/>
      <c r="H2226" s="6"/>
      <c r="I2226" s="6"/>
      <c r="J2226" s="6"/>
      <c r="K2226" s="8"/>
      <c r="L2226" s="8"/>
      <c r="M2226" s="6"/>
      <c r="N2226" s="9"/>
      <c r="O2226" s="10"/>
      <c r="P2226" s="20"/>
      <c r="Q2226" s="20"/>
      <c r="R2226" s="20"/>
      <c r="S2226" s="20" t="s">
        <v>611</v>
      </c>
      <c r="T2226" s="21" t="str">
        <f t="shared" si="326"/>
        <v xml:space="preserve">ONGKARA BULAT </v>
      </c>
      <c r="U2226" s="17">
        <v>1</v>
      </c>
      <c r="V2226" s="62">
        <f t="shared" ref="V2226:V2234" si="328">$K$2225*U2226</f>
        <v>72</v>
      </c>
      <c r="W2226" s="20"/>
      <c r="X2226" s="20"/>
      <c r="Y2226" s="20" t="str">
        <f t="shared" si="327"/>
        <v>PCS</v>
      </c>
    </row>
    <row r="2227" spans="1:26" hidden="1">
      <c r="A2227" s="4"/>
      <c r="B2227" s="4"/>
      <c r="C2227" s="5"/>
      <c r="D2227" s="6"/>
      <c r="E2227" s="6"/>
      <c r="F2227" s="6"/>
      <c r="G2227" s="6"/>
      <c r="H2227" s="6"/>
      <c r="I2227" s="6"/>
      <c r="J2227" s="6"/>
      <c r="K2227" s="8"/>
      <c r="L2227" s="8"/>
      <c r="M2227" s="6"/>
      <c r="N2227" s="9"/>
      <c r="O2227" s="10"/>
      <c r="P2227" s="20"/>
      <c r="Q2227" s="20"/>
      <c r="R2227" s="20"/>
      <c r="S2227" s="20" t="s">
        <v>5039</v>
      </c>
      <c r="T2227" s="21" t="str">
        <f t="shared" si="326"/>
        <v>STIKER MANTRA tanggung</v>
      </c>
      <c r="U2227" s="17">
        <v>1</v>
      </c>
      <c r="V2227" s="62">
        <f t="shared" si="328"/>
        <v>72</v>
      </c>
      <c r="W2227" s="20"/>
      <c r="X2227" s="20"/>
      <c r="Y2227" s="20" t="str">
        <f t="shared" si="327"/>
        <v>PCS</v>
      </c>
    </row>
    <row r="2228" spans="1:26" hidden="1">
      <c r="A2228" s="4"/>
      <c r="B2228" s="4"/>
      <c r="C2228" s="5"/>
      <c r="D2228" s="6"/>
      <c r="E2228" s="6"/>
      <c r="F2228" s="6"/>
      <c r="G2228" s="6"/>
      <c r="H2228" s="6"/>
      <c r="I2228" s="6"/>
      <c r="J2228" s="6"/>
      <c r="K2228" s="8"/>
      <c r="L2228" s="8"/>
      <c r="M2228" s="6"/>
      <c r="N2228" s="9"/>
      <c r="O2228" s="10"/>
      <c r="P2228" s="20"/>
      <c r="Q2228" s="20"/>
      <c r="R2228" s="20"/>
      <c r="S2228" s="20" t="s">
        <v>988</v>
      </c>
      <c r="T2228" s="21" t="str">
        <f t="shared" si="326"/>
        <v xml:space="preserve">ATP </v>
      </c>
      <c r="U2228" s="17">
        <v>1</v>
      </c>
      <c r="V2228" s="62">
        <f t="shared" si="328"/>
        <v>72</v>
      </c>
      <c r="W2228" s="20"/>
      <c r="X2228" s="20"/>
      <c r="Y2228" s="20" t="str">
        <f t="shared" si="327"/>
        <v>PCS</v>
      </c>
    </row>
    <row r="2229" spans="1:26" hidden="1">
      <c r="A2229" s="4"/>
      <c r="B2229" s="4"/>
      <c r="C2229" s="5"/>
      <c r="D2229" s="6"/>
      <c r="E2229" s="6"/>
      <c r="F2229" s="6"/>
      <c r="G2229" s="6"/>
      <c r="H2229" s="6"/>
      <c r="I2229" s="6"/>
      <c r="J2229" s="6"/>
      <c r="K2229" s="8"/>
      <c r="L2229" s="8"/>
      <c r="M2229" s="6"/>
      <c r="N2229" s="9"/>
      <c r="O2229" s="10"/>
      <c r="P2229" s="20"/>
      <c r="Q2229" s="20"/>
      <c r="R2229" s="20"/>
      <c r="S2229" s="20" t="s">
        <v>4877</v>
      </c>
      <c r="T2229" s="21" t="str">
        <f t="shared" si="326"/>
        <v>SANJIWANI TULISAN</v>
      </c>
      <c r="U2229" s="17">
        <v>1</v>
      </c>
      <c r="V2229" s="62">
        <f t="shared" si="328"/>
        <v>72</v>
      </c>
      <c r="W2229" s="20"/>
      <c r="X2229" s="20"/>
      <c r="Y2229" s="20" t="str">
        <f t="shared" si="327"/>
        <v>PCS</v>
      </c>
    </row>
    <row r="2230" spans="1:26" hidden="1">
      <c r="A2230" s="4"/>
      <c r="B2230" s="4"/>
      <c r="C2230" s="5"/>
      <c r="D2230" s="6"/>
      <c r="E2230" s="6"/>
      <c r="F2230" s="6"/>
      <c r="G2230" s="6"/>
      <c r="H2230" s="6"/>
      <c r="I2230" s="6"/>
      <c r="J2230" s="6"/>
      <c r="K2230" s="8"/>
      <c r="L2230" s="8"/>
      <c r="M2230" s="6"/>
      <c r="N2230" s="9"/>
      <c r="O2230" s="10"/>
      <c r="P2230" s="20"/>
      <c r="Q2230" s="20"/>
      <c r="R2230" s="20"/>
      <c r="S2230" s="20" t="s">
        <v>613</v>
      </c>
      <c r="T2230" s="21" t="str">
        <f t="shared" si="326"/>
        <v>SABUK ONG KECIL 2,5 X 30</v>
      </c>
      <c r="U2230" s="17">
        <v>1</v>
      </c>
      <c r="V2230" s="62">
        <f t="shared" si="328"/>
        <v>72</v>
      </c>
      <c r="W2230" s="20"/>
      <c r="X2230" s="20"/>
      <c r="Y2230" s="20" t="str">
        <f t="shared" si="327"/>
        <v>PCS</v>
      </c>
    </row>
    <row r="2231" spans="1:26" hidden="1">
      <c r="A2231" s="4"/>
      <c r="B2231" s="4"/>
      <c r="C2231" s="5"/>
      <c r="D2231" s="6"/>
      <c r="E2231" s="6"/>
      <c r="F2231" s="6"/>
      <c r="G2231" s="6"/>
      <c r="H2231" s="6"/>
      <c r="I2231" s="6"/>
      <c r="J2231" s="6"/>
      <c r="K2231" s="8"/>
      <c r="L2231" s="8"/>
      <c r="M2231" s="6"/>
      <c r="N2231" s="9"/>
      <c r="O2231" s="10"/>
      <c r="P2231" s="20"/>
      <c r="Q2231" s="20"/>
      <c r="R2231" s="20"/>
      <c r="S2231" s="20" t="s">
        <v>4374</v>
      </c>
      <c r="T2231" s="21" t="str">
        <f t="shared" si="326"/>
        <v>PLASTIK 16 X 45</v>
      </c>
      <c r="U2231" s="17">
        <v>1</v>
      </c>
      <c r="V2231" s="62">
        <f t="shared" si="328"/>
        <v>72</v>
      </c>
      <c r="W2231" s="20"/>
      <c r="X2231" s="20"/>
      <c r="Y2231" s="20" t="str">
        <f t="shared" si="327"/>
        <v>PCS</v>
      </c>
    </row>
    <row r="2232" spans="1:26" hidden="1">
      <c r="A2232" s="4"/>
      <c r="B2232" s="4"/>
      <c r="C2232" s="5"/>
      <c r="D2232" s="6"/>
      <c r="E2232" s="6"/>
      <c r="F2232" s="6"/>
      <c r="G2232" s="6"/>
      <c r="H2232" s="6"/>
      <c r="I2232" s="6"/>
      <c r="J2232" s="6"/>
      <c r="K2232" s="8"/>
      <c r="L2232" s="8"/>
      <c r="M2232" s="6"/>
      <c r="N2232" s="9"/>
      <c r="O2232" s="10"/>
      <c r="P2232" s="20"/>
      <c r="Q2232" s="20"/>
      <c r="R2232" s="20"/>
      <c r="S2232" s="20" t="s">
        <v>4106</v>
      </c>
      <c r="T2232" s="21" t="str">
        <f t="shared" si="326"/>
        <v>OP FULL AROMA SWT SANJIWANI</v>
      </c>
      <c r="U2232" s="17">
        <v>8.4599999999999995E-2</v>
      </c>
      <c r="V2232" s="62">
        <f t="shared" si="328"/>
        <v>6.0911999999999997</v>
      </c>
      <c r="W2232" s="20"/>
      <c r="X2232" s="20"/>
      <c r="Y2232" s="20" t="str">
        <f t="shared" si="327"/>
        <v>KG</v>
      </c>
    </row>
    <row r="2233" spans="1:26" hidden="1">
      <c r="A2233" s="4"/>
      <c r="B2233" s="4"/>
      <c r="C2233" s="5"/>
      <c r="D2233" s="6"/>
      <c r="E2233" s="6"/>
      <c r="F2233" s="6"/>
      <c r="G2233" s="6"/>
      <c r="H2233" s="6"/>
      <c r="I2233" s="6"/>
      <c r="J2233" s="6"/>
      <c r="K2233" s="8"/>
      <c r="L2233" s="8"/>
      <c r="M2233" s="6"/>
      <c r="N2233" s="9"/>
      <c r="O2233" s="10"/>
      <c r="P2233" s="20"/>
      <c r="Q2233" s="20"/>
      <c r="R2233" s="20"/>
      <c r="S2233" s="20" t="s">
        <v>5192</v>
      </c>
      <c r="T2233" s="21" t="str">
        <f t="shared" si="326"/>
        <v>oplosan solfen</v>
      </c>
      <c r="U2233" s="17">
        <v>0.2722</v>
      </c>
      <c r="V2233" s="62">
        <f t="shared" si="328"/>
        <v>19.598399999999998</v>
      </c>
      <c r="W2233" s="20"/>
      <c r="X2233" s="20"/>
      <c r="Y2233" s="20" t="str">
        <f t="shared" si="327"/>
        <v>KG</v>
      </c>
    </row>
    <row r="2234" spans="1:26" hidden="1">
      <c r="A2234" s="4"/>
      <c r="B2234" s="4"/>
      <c r="C2234" s="5"/>
      <c r="D2234" s="6"/>
      <c r="E2234" s="6"/>
      <c r="F2234" s="6"/>
      <c r="G2234" s="6"/>
      <c r="H2234" s="6"/>
      <c r="I2234" s="6"/>
      <c r="J2234" s="6"/>
      <c r="K2234" s="8"/>
      <c r="L2234" s="8"/>
      <c r="M2234" s="6"/>
      <c r="N2234" s="9"/>
      <c r="O2234" s="10"/>
      <c r="P2234" s="20"/>
      <c r="Q2234" s="20"/>
      <c r="R2234" s="20"/>
      <c r="S2234" s="20" t="s">
        <v>1330</v>
      </c>
      <c r="T2234" s="21" t="str">
        <f t="shared" si="326"/>
        <v>DUPA 28 ATP PEKAT 3.2 RKN</v>
      </c>
      <c r="U2234" s="17">
        <v>0.73499999999999999</v>
      </c>
      <c r="V2234" s="62">
        <f t="shared" si="328"/>
        <v>52.92</v>
      </c>
      <c r="W2234" s="20"/>
      <c r="X2234" s="20"/>
      <c r="Y2234" s="20" t="str">
        <f t="shared" si="327"/>
        <v>KG</v>
      </c>
    </row>
    <row r="2235" spans="1:26">
      <c r="A2235" s="4">
        <v>242</v>
      </c>
      <c r="B2235" s="20" t="s">
        <v>2441</v>
      </c>
      <c r="C2235" s="5" t="s">
        <v>472</v>
      </c>
      <c r="D2235" s="6">
        <v>9</v>
      </c>
      <c r="E2235" s="6">
        <f>D2235/36</f>
        <v>0.25</v>
      </c>
      <c r="F2235" s="6"/>
      <c r="G2235" s="6"/>
      <c r="H2235" s="6"/>
      <c r="I2235" s="6"/>
      <c r="J2235" s="6" t="s">
        <v>510</v>
      </c>
      <c r="K2235" s="15">
        <f>L2235</f>
        <v>36</v>
      </c>
      <c r="L2235" s="15">
        <f>N2235*Z2235</f>
        <v>36</v>
      </c>
      <c r="M2235" s="6" t="s">
        <v>510</v>
      </c>
      <c r="N2235" s="9">
        <f>VLOOKUP(B2235,tb_januari,9,FALSE)</f>
        <v>1</v>
      </c>
      <c r="O2235" s="10" t="s">
        <v>506</v>
      </c>
      <c r="P2235" s="20"/>
      <c r="Q2235" s="20"/>
      <c r="R2235" s="20"/>
      <c r="S2235" s="20" t="s">
        <v>4887</v>
      </c>
      <c r="T2235" s="21" t="str">
        <f t="shared" si="326"/>
        <v>SARI MADHU 9 x 16</v>
      </c>
      <c r="U2235" s="17">
        <v>1</v>
      </c>
      <c r="V2235" s="62">
        <f>$K$2235*U2235</f>
        <v>36</v>
      </c>
      <c r="W2235" s="20"/>
      <c r="X2235" s="20"/>
      <c r="Y2235" s="20" t="str">
        <f t="shared" si="327"/>
        <v>PCS</v>
      </c>
      <c r="Z2235" s="20">
        <v>36</v>
      </c>
    </row>
    <row r="2236" spans="1:26" hidden="1">
      <c r="A2236" s="4"/>
      <c r="B2236" s="4"/>
      <c r="C2236" s="5"/>
      <c r="D2236" s="6"/>
      <c r="E2236" s="6"/>
      <c r="F2236" s="6"/>
      <c r="G2236" s="6"/>
      <c r="H2236" s="6"/>
      <c r="I2236" s="6"/>
      <c r="J2236" s="6"/>
      <c r="K2236" s="8"/>
      <c r="L2236" s="8"/>
      <c r="M2236" s="6"/>
      <c r="N2236" s="9"/>
      <c r="O2236" s="10"/>
      <c r="P2236" s="20"/>
      <c r="Q2236" s="20"/>
      <c r="R2236" s="20"/>
      <c r="S2236" s="20" t="s">
        <v>611</v>
      </c>
      <c r="T2236" s="21" t="str">
        <f t="shared" si="326"/>
        <v xml:space="preserve">ONGKARA BULAT </v>
      </c>
      <c r="U2236" s="17">
        <v>1</v>
      </c>
      <c r="V2236" s="62">
        <f t="shared" ref="V2236:V2244" si="329">$K$2235*U2236</f>
        <v>36</v>
      </c>
      <c r="W2236" s="20"/>
      <c r="X2236" s="20"/>
      <c r="Y2236" s="20" t="str">
        <f t="shared" si="327"/>
        <v>PCS</v>
      </c>
    </row>
    <row r="2237" spans="1:26" hidden="1">
      <c r="A2237" s="4"/>
      <c r="B2237" s="4"/>
      <c r="C2237" s="5"/>
      <c r="D2237" s="6"/>
      <c r="E2237" s="6"/>
      <c r="F2237" s="6"/>
      <c r="G2237" s="6"/>
      <c r="H2237" s="6"/>
      <c r="I2237" s="6"/>
      <c r="J2237" s="6"/>
      <c r="K2237" s="8"/>
      <c r="L2237" s="8"/>
      <c r="M2237" s="6"/>
      <c r="N2237" s="9"/>
      <c r="O2237" s="10"/>
      <c r="P2237" s="20"/>
      <c r="Q2237" s="20"/>
      <c r="R2237" s="20"/>
      <c r="S2237" s="20" t="s">
        <v>5039</v>
      </c>
      <c r="T2237" s="21" t="str">
        <f t="shared" si="326"/>
        <v>STIKER MANTRA tanggung</v>
      </c>
      <c r="U2237" s="17">
        <v>1</v>
      </c>
      <c r="V2237" s="62">
        <f t="shared" si="329"/>
        <v>36</v>
      </c>
      <c r="W2237" s="20"/>
      <c r="X2237" s="20"/>
      <c r="Y2237" s="20" t="str">
        <f t="shared" si="327"/>
        <v>PCS</v>
      </c>
    </row>
    <row r="2238" spans="1:26" hidden="1">
      <c r="A2238" s="4"/>
      <c r="B2238" s="4"/>
      <c r="C2238" s="5"/>
      <c r="D2238" s="6"/>
      <c r="E2238" s="6"/>
      <c r="F2238" s="6"/>
      <c r="G2238" s="6"/>
      <c r="H2238" s="6"/>
      <c r="I2238" s="6"/>
      <c r="J2238" s="6"/>
      <c r="K2238" s="8"/>
      <c r="L2238" s="8"/>
      <c r="M2238" s="6"/>
      <c r="N2238" s="9"/>
      <c r="O2238" s="10"/>
      <c r="P2238" s="20"/>
      <c r="Q2238" s="20"/>
      <c r="R2238" s="20"/>
      <c r="S2238" s="20" t="s">
        <v>988</v>
      </c>
      <c r="T2238" s="21" t="str">
        <f t="shared" si="326"/>
        <v xml:space="preserve">ATP </v>
      </c>
      <c r="U2238" s="17">
        <v>1</v>
      </c>
      <c r="V2238" s="62">
        <f t="shared" si="329"/>
        <v>36</v>
      </c>
      <c r="W2238" s="20"/>
      <c r="X2238" s="20"/>
      <c r="Y2238" s="20" t="str">
        <f t="shared" si="327"/>
        <v>PCS</v>
      </c>
    </row>
    <row r="2239" spans="1:26" hidden="1">
      <c r="A2239" s="4"/>
      <c r="B2239" s="4"/>
      <c r="C2239" s="5"/>
      <c r="D2239" s="6"/>
      <c r="E2239" s="6"/>
      <c r="F2239" s="6"/>
      <c r="G2239" s="6"/>
      <c r="H2239" s="6"/>
      <c r="I2239" s="6"/>
      <c r="J2239" s="6"/>
      <c r="K2239" s="8"/>
      <c r="L2239" s="8"/>
      <c r="M2239" s="6"/>
      <c r="N2239" s="9"/>
      <c r="O2239" s="10"/>
      <c r="P2239" s="20"/>
      <c r="Q2239" s="20"/>
      <c r="R2239" s="20"/>
      <c r="S2239" s="20" t="s">
        <v>4889</v>
      </c>
      <c r="T2239" s="21" t="str">
        <f t="shared" si="326"/>
        <v>SARI MADHU TULISAN</v>
      </c>
      <c r="U2239" s="17">
        <v>1</v>
      </c>
      <c r="V2239" s="62">
        <f t="shared" si="329"/>
        <v>36</v>
      </c>
      <c r="W2239" s="20"/>
      <c r="X2239" s="20"/>
      <c r="Y2239" s="20" t="str">
        <f t="shared" si="327"/>
        <v>PCS</v>
      </c>
    </row>
    <row r="2240" spans="1:26" hidden="1">
      <c r="A2240" s="4"/>
      <c r="B2240" s="4"/>
      <c r="C2240" s="5"/>
      <c r="D2240" s="6"/>
      <c r="E2240" s="6"/>
      <c r="F2240" s="6"/>
      <c r="G2240" s="6"/>
      <c r="H2240" s="6"/>
      <c r="I2240" s="6"/>
      <c r="J2240" s="6"/>
      <c r="K2240" s="8"/>
      <c r="L2240" s="8"/>
      <c r="M2240" s="6"/>
      <c r="N2240" s="9"/>
      <c r="O2240" s="10"/>
      <c r="P2240" s="20"/>
      <c r="Q2240" s="20"/>
      <c r="R2240" s="20"/>
      <c r="S2240" s="20" t="s">
        <v>613</v>
      </c>
      <c r="T2240" s="21" t="str">
        <f t="shared" si="326"/>
        <v>SABUK ONG KECIL 2,5 X 30</v>
      </c>
      <c r="U2240" s="17">
        <v>1</v>
      </c>
      <c r="V2240" s="62">
        <f t="shared" si="329"/>
        <v>36</v>
      </c>
      <c r="W2240" s="20"/>
      <c r="X2240" s="20"/>
      <c r="Y2240" s="20" t="str">
        <f t="shared" si="327"/>
        <v>PCS</v>
      </c>
    </row>
    <row r="2241" spans="1:26" hidden="1">
      <c r="A2241" s="4"/>
      <c r="B2241" s="4"/>
      <c r="C2241" s="5"/>
      <c r="D2241" s="6"/>
      <c r="E2241" s="6"/>
      <c r="F2241" s="6"/>
      <c r="G2241" s="6"/>
      <c r="H2241" s="6"/>
      <c r="I2241" s="6"/>
      <c r="J2241" s="6"/>
      <c r="K2241" s="8"/>
      <c r="L2241" s="8"/>
      <c r="M2241" s="6"/>
      <c r="N2241" s="9"/>
      <c r="O2241" s="10"/>
      <c r="P2241" s="20"/>
      <c r="Q2241" s="20"/>
      <c r="R2241" s="20"/>
      <c r="S2241" s="20" t="s">
        <v>4374</v>
      </c>
      <c r="T2241" s="21" t="str">
        <f t="shared" si="326"/>
        <v>PLASTIK 16 X 45</v>
      </c>
      <c r="U2241" s="17">
        <v>1</v>
      </c>
      <c r="V2241" s="62">
        <f t="shared" si="329"/>
        <v>36</v>
      </c>
      <c r="W2241" s="20"/>
      <c r="X2241" s="20"/>
      <c r="Y2241" s="20" t="str">
        <f t="shared" si="327"/>
        <v>PCS</v>
      </c>
    </row>
    <row r="2242" spans="1:26" hidden="1">
      <c r="A2242" s="4"/>
      <c r="B2242" s="4"/>
      <c r="C2242" s="5"/>
      <c r="D2242" s="6"/>
      <c r="E2242" s="6"/>
      <c r="F2242" s="6"/>
      <c r="G2242" s="6"/>
      <c r="H2242" s="6"/>
      <c r="I2242" s="6"/>
      <c r="J2242" s="6"/>
      <c r="K2242" s="8"/>
      <c r="L2242" s="8"/>
      <c r="M2242" s="6"/>
      <c r="N2242" s="9"/>
      <c r="O2242" s="10"/>
      <c r="P2242" s="20"/>
      <c r="Q2242" s="20"/>
      <c r="R2242" s="20"/>
      <c r="S2242" s="20" t="s">
        <v>1296</v>
      </c>
      <c r="T2242" s="21" t="str">
        <f t="shared" si="326"/>
        <v>DUPA 28 ATP HIJAU 3.2</v>
      </c>
      <c r="U2242" s="17">
        <v>0.73499999999999999</v>
      </c>
      <c r="V2242" s="62">
        <f t="shared" si="329"/>
        <v>26.46</v>
      </c>
      <c r="W2242" s="20"/>
      <c r="X2242" s="20"/>
      <c r="Y2242" s="20" t="str">
        <f t="shared" si="327"/>
        <v>KG</v>
      </c>
    </row>
    <row r="2243" spans="1:26" hidden="1">
      <c r="A2243" s="4"/>
      <c r="B2243" s="4"/>
      <c r="C2243" s="5"/>
      <c r="D2243" s="6"/>
      <c r="E2243" s="6"/>
      <c r="F2243" s="6"/>
      <c r="G2243" s="6"/>
      <c r="H2243" s="6"/>
      <c r="I2243" s="6"/>
      <c r="J2243" s="6"/>
      <c r="K2243" s="8"/>
      <c r="L2243" s="8"/>
      <c r="M2243" s="6"/>
      <c r="N2243" s="9"/>
      <c r="O2243" s="10"/>
      <c r="P2243" s="20"/>
      <c r="Q2243" s="20"/>
      <c r="R2243" s="20"/>
      <c r="S2243" s="20" t="s">
        <v>4108</v>
      </c>
      <c r="T2243" s="21" t="str">
        <f t="shared" si="326"/>
        <v>OP FULL AROMA SWT SARI MADHU</v>
      </c>
      <c r="U2243" s="17">
        <v>8.4599999999999995E-2</v>
      </c>
      <c r="V2243" s="62">
        <f t="shared" si="329"/>
        <v>3.0455999999999999</v>
      </c>
      <c r="W2243" s="20"/>
      <c r="X2243" s="20"/>
      <c r="Y2243" s="20" t="str">
        <f t="shared" si="327"/>
        <v>KG</v>
      </c>
    </row>
    <row r="2244" spans="1:26" hidden="1">
      <c r="A2244" s="4"/>
      <c r="B2244" s="4"/>
      <c r="C2244" s="5"/>
      <c r="D2244" s="6"/>
      <c r="E2244" s="6"/>
      <c r="F2244" s="6"/>
      <c r="G2244" s="6"/>
      <c r="H2244" s="6"/>
      <c r="I2244" s="6"/>
      <c r="J2244" s="6"/>
      <c r="K2244" s="8"/>
      <c r="L2244" s="8"/>
      <c r="M2244" s="6"/>
      <c r="N2244" s="9"/>
      <c r="O2244" s="10"/>
      <c r="P2244" s="20"/>
      <c r="Q2244" s="20"/>
      <c r="R2244" s="20"/>
      <c r="S2244" s="20" t="s">
        <v>5192</v>
      </c>
      <c r="T2244" s="21" t="str">
        <f t="shared" si="326"/>
        <v>oplosan solfen</v>
      </c>
      <c r="U2244" s="17">
        <v>0.2722</v>
      </c>
      <c r="V2244" s="62">
        <f t="shared" si="329"/>
        <v>9.799199999999999</v>
      </c>
      <c r="W2244" s="20"/>
      <c r="X2244" s="20"/>
      <c r="Y2244" s="20" t="str">
        <f t="shared" si="327"/>
        <v>KG</v>
      </c>
    </row>
    <row r="2245" spans="1:26">
      <c r="A2245" s="4">
        <v>243</v>
      </c>
      <c r="B2245" s="20" t="s">
        <v>2446</v>
      </c>
      <c r="C2245" s="5" t="s">
        <v>211</v>
      </c>
      <c r="D2245" s="6">
        <v>76</v>
      </c>
      <c r="E2245" s="6">
        <f>D2245/36</f>
        <v>2.1111111111111112</v>
      </c>
      <c r="F2245" s="6">
        <v>76</v>
      </c>
      <c r="G2245" s="6">
        <v>1</v>
      </c>
      <c r="H2245" s="6">
        <v>102</v>
      </c>
      <c r="I2245" s="6">
        <v>1</v>
      </c>
      <c r="J2245" s="6" t="s">
        <v>510</v>
      </c>
      <c r="K2245" s="15">
        <f>L2245</f>
        <v>108</v>
      </c>
      <c r="L2245" s="15">
        <f>N2245*Z2245</f>
        <v>108</v>
      </c>
      <c r="M2245" s="6" t="s">
        <v>510</v>
      </c>
      <c r="N2245" s="9">
        <f>VLOOKUP(B2245,tb_januari,9,FALSE)</f>
        <v>3</v>
      </c>
      <c r="O2245" s="10" t="s">
        <v>506</v>
      </c>
      <c r="P2245" s="20"/>
      <c r="Q2245" s="20"/>
      <c r="R2245" s="20"/>
      <c r="S2245" s="20" t="s">
        <v>4887</v>
      </c>
      <c r="T2245" s="21" t="str">
        <f t="shared" si="326"/>
        <v>SARI MADHU 9 x 16</v>
      </c>
      <c r="U2245" s="17">
        <v>1</v>
      </c>
      <c r="V2245" s="62">
        <f>$K$2245*U2245</f>
        <v>108</v>
      </c>
      <c r="W2245" s="20"/>
      <c r="X2245" s="20"/>
      <c r="Y2245" s="20" t="str">
        <f t="shared" si="327"/>
        <v>PCS</v>
      </c>
      <c r="Z2245" s="20">
        <v>36</v>
      </c>
    </row>
    <row r="2246" spans="1:26" hidden="1">
      <c r="A2246" s="4"/>
      <c r="B2246" s="4"/>
      <c r="C2246" s="5"/>
      <c r="D2246" s="6"/>
      <c r="E2246" s="6"/>
      <c r="F2246" s="6"/>
      <c r="G2246" s="6"/>
      <c r="H2246" s="6"/>
      <c r="I2246" s="6"/>
      <c r="J2246" s="6"/>
      <c r="K2246" s="8"/>
      <c r="L2246" s="8"/>
      <c r="M2246" s="6"/>
      <c r="N2246" s="9"/>
      <c r="O2246" s="10"/>
      <c r="P2246" s="20"/>
      <c r="Q2246" s="20"/>
      <c r="R2246" s="20"/>
      <c r="S2246" s="20" t="s">
        <v>611</v>
      </c>
      <c r="T2246" s="21" t="str">
        <f t="shared" si="326"/>
        <v xml:space="preserve">ONGKARA BULAT </v>
      </c>
      <c r="U2246" s="17">
        <v>1</v>
      </c>
      <c r="V2246" s="62">
        <f t="shared" ref="V2246:V2254" si="330">$K$2245*U2246</f>
        <v>108</v>
      </c>
      <c r="W2246" s="20"/>
      <c r="X2246" s="20"/>
      <c r="Y2246" s="20" t="str">
        <f t="shared" si="327"/>
        <v>PCS</v>
      </c>
    </row>
    <row r="2247" spans="1:26" hidden="1">
      <c r="A2247" s="4"/>
      <c r="B2247" s="4"/>
      <c r="C2247" s="5"/>
      <c r="D2247" s="6"/>
      <c r="E2247" s="6"/>
      <c r="F2247" s="6"/>
      <c r="G2247" s="6"/>
      <c r="H2247" s="6"/>
      <c r="I2247" s="6"/>
      <c r="J2247" s="6"/>
      <c r="K2247" s="8"/>
      <c r="L2247" s="8"/>
      <c r="M2247" s="6"/>
      <c r="N2247" s="9"/>
      <c r="O2247" s="10"/>
      <c r="P2247" s="20"/>
      <c r="Q2247" s="20"/>
      <c r="R2247" s="20"/>
      <c r="S2247" s="20" t="s">
        <v>5039</v>
      </c>
      <c r="T2247" s="21" t="str">
        <f t="shared" si="326"/>
        <v>STIKER MANTRA tanggung</v>
      </c>
      <c r="U2247" s="17">
        <v>1</v>
      </c>
      <c r="V2247" s="62">
        <f t="shared" si="330"/>
        <v>108</v>
      </c>
      <c r="W2247" s="20"/>
      <c r="X2247" s="20"/>
      <c r="Y2247" s="20" t="str">
        <f t="shared" si="327"/>
        <v>PCS</v>
      </c>
    </row>
    <row r="2248" spans="1:26" hidden="1">
      <c r="A2248" s="4"/>
      <c r="B2248" s="4"/>
      <c r="C2248" s="5"/>
      <c r="D2248" s="6"/>
      <c r="E2248" s="6"/>
      <c r="F2248" s="6"/>
      <c r="G2248" s="6"/>
      <c r="H2248" s="6"/>
      <c r="I2248" s="6"/>
      <c r="J2248" s="6"/>
      <c r="K2248" s="8"/>
      <c r="L2248" s="8"/>
      <c r="M2248" s="6"/>
      <c r="N2248" s="9"/>
      <c r="O2248" s="10"/>
      <c r="P2248" s="20"/>
      <c r="Q2248" s="20"/>
      <c r="R2248" s="20"/>
      <c r="S2248" s="20" t="s">
        <v>988</v>
      </c>
      <c r="T2248" s="21" t="str">
        <f t="shared" si="326"/>
        <v xml:space="preserve">ATP </v>
      </c>
      <c r="U2248" s="17">
        <v>1</v>
      </c>
      <c r="V2248" s="62">
        <f t="shared" si="330"/>
        <v>108</v>
      </c>
      <c r="W2248" s="20"/>
      <c r="X2248" s="20"/>
      <c r="Y2248" s="20" t="str">
        <f t="shared" si="327"/>
        <v>PCS</v>
      </c>
    </row>
    <row r="2249" spans="1:26" hidden="1">
      <c r="A2249" s="4"/>
      <c r="B2249" s="4"/>
      <c r="C2249" s="5"/>
      <c r="D2249" s="6"/>
      <c r="E2249" s="6"/>
      <c r="F2249" s="6"/>
      <c r="G2249" s="6"/>
      <c r="H2249" s="6"/>
      <c r="I2249" s="6"/>
      <c r="J2249" s="6"/>
      <c r="K2249" s="8"/>
      <c r="L2249" s="8"/>
      <c r="M2249" s="6"/>
      <c r="N2249" s="9"/>
      <c r="O2249" s="10"/>
      <c r="P2249" s="20"/>
      <c r="Q2249" s="20"/>
      <c r="R2249" s="20"/>
      <c r="S2249" s="20" t="s">
        <v>4889</v>
      </c>
      <c r="T2249" s="21" t="str">
        <f t="shared" si="326"/>
        <v>SARI MADHU TULISAN</v>
      </c>
      <c r="U2249" s="17">
        <v>1</v>
      </c>
      <c r="V2249" s="62">
        <f t="shared" si="330"/>
        <v>108</v>
      </c>
      <c r="W2249" s="20"/>
      <c r="X2249" s="20"/>
      <c r="Y2249" s="20" t="str">
        <f t="shared" si="327"/>
        <v>PCS</v>
      </c>
    </row>
    <row r="2250" spans="1:26" hidden="1">
      <c r="A2250" s="4"/>
      <c r="B2250" s="4"/>
      <c r="C2250" s="5"/>
      <c r="D2250" s="6"/>
      <c r="E2250" s="6"/>
      <c r="F2250" s="6"/>
      <c r="G2250" s="6"/>
      <c r="H2250" s="6"/>
      <c r="I2250" s="6"/>
      <c r="J2250" s="6"/>
      <c r="K2250" s="8"/>
      <c r="L2250" s="8"/>
      <c r="M2250" s="6"/>
      <c r="N2250" s="9"/>
      <c r="O2250" s="10"/>
      <c r="P2250" s="20"/>
      <c r="Q2250" s="20"/>
      <c r="R2250" s="20"/>
      <c r="S2250" s="20" t="s">
        <v>613</v>
      </c>
      <c r="T2250" s="21" t="str">
        <f t="shared" si="326"/>
        <v>SABUK ONG KECIL 2,5 X 30</v>
      </c>
      <c r="U2250" s="17">
        <v>1</v>
      </c>
      <c r="V2250" s="62">
        <f t="shared" si="330"/>
        <v>108</v>
      </c>
      <c r="W2250" s="20"/>
      <c r="X2250" s="20"/>
      <c r="Y2250" s="20" t="str">
        <f t="shared" si="327"/>
        <v>PCS</v>
      </c>
    </row>
    <row r="2251" spans="1:26" hidden="1">
      <c r="A2251" s="4"/>
      <c r="B2251" s="4"/>
      <c r="C2251" s="5"/>
      <c r="D2251" s="6"/>
      <c r="E2251" s="6"/>
      <c r="F2251" s="6"/>
      <c r="G2251" s="6"/>
      <c r="H2251" s="6"/>
      <c r="I2251" s="6"/>
      <c r="J2251" s="6"/>
      <c r="K2251" s="8"/>
      <c r="L2251" s="8"/>
      <c r="M2251" s="6"/>
      <c r="N2251" s="9"/>
      <c r="O2251" s="10"/>
      <c r="P2251" s="20"/>
      <c r="Q2251" s="20"/>
      <c r="R2251" s="20"/>
      <c r="S2251" s="20" t="s">
        <v>4374</v>
      </c>
      <c r="T2251" s="21" t="str">
        <f t="shared" si="326"/>
        <v>PLASTIK 16 X 45</v>
      </c>
      <c r="U2251" s="17">
        <v>1</v>
      </c>
      <c r="V2251" s="62">
        <f t="shared" si="330"/>
        <v>108</v>
      </c>
      <c r="W2251" s="20"/>
      <c r="X2251" s="20"/>
      <c r="Y2251" s="20" t="str">
        <f t="shared" si="327"/>
        <v>PCS</v>
      </c>
    </row>
    <row r="2252" spans="1:26" hidden="1">
      <c r="A2252" s="4"/>
      <c r="B2252" s="4"/>
      <c r="C2252" s="5"/>
      <c r="D2252" s="6"/>
      <c r="E2252" s="6"/>
      <c r="F2252" s="6"/>
      <c r="G2252" s="6"/>
      <c r="H2252" s="6"/>
      <c r="I2252" s="6"/>
      <c r="J2252" s="6"/>
      <c r="K2252" s="8"/>
      <c r="L2252" s="8"/>
      <c r="M2252" s="6"/>
      <c r="N2252" s="9"/>
      <c r="O2252" s="10"/>
      <c r="P2252" s="20"/>
      <c r="Q2252" s="20"/>
      <c r="R2252" s="20"/>
      <c r="S2252" s="20" t="s">
        <v>4108</v>
      </c>
      <c r="T2252" s="21" t="str">
        <f t="shared" si="326"/>
        <v>OP FULL AROMA SWT SARI MADHU</v>
      </c>
      <c r="U2252" s="17">
        <v>8.4599999999999995E-2</v>
      </c>
      <c r="V2252" s="62">
        <f t="shared" si="330"/>
        <v>9.1367999999999991</v>
      </c>
      <c r="W2252" s="20"/>
      <c r="X2252" s="20"/>
      <c r="Y2252" s="20" t="str">
        <f t="shared" si="327"/>
        <v>KG</v>
      </c>
    </row>
    <row r="2253" spans="1:26" hidden="1">
      <c r="A2253" s="4"/>
      <c r="B2253" s="4"/>
      <c r="C2253" s="5"/>
      <c r="D2253" s="6"/>
      <c r="E2253" s="6"/>
      <c r="F2253" s="6"/>
      <c r="G2253" s="6"/>
      <c r="H2253" s="6"/>
      <c r="I2253" s="6"/>
      <c r="J2253" s="6"/>
      <c r="K2253" s="8"/>
      <c r="L2253" s="8"/>
      <c r="M2253" s="6"/>
      <c r="N2253" s="9"/>
      <c r="O2253" s="10"/>
      <c r="P2253" s="20"/>
      <c r="Q2253" s="20"/>
      <c r="R2253" s="20"/>
      <c r="S2253" s="20" t="s">
        <v>5192</v>
      </c>
      <c r="T2253" s="21" t="str">
        <f t="shared" si="326"/>
        <v>oplosan solfen</v>
      </c>
      <c r="U2253" s="17">
        <v>0.2722</v>
      </c>
      <c r="V2253" s="62">
        <f t="shared" si="330"/>
        <v>29.397600000000001</v>
      </c>
      <c r="W2253" s="20"/>
      <c r="X2253" s="20"/>
      <c r="Y2253" s="20" t="str">
        <f t="shared" si="327"/>
        <v>KG</v>
      </c>
    </row>
    <row r="2254" spans="1:26" hidden="1">
      <c r="A2254" s="4"/>
      <c r="B2254" s="4"/>
      <c r="C2254" s="5"/>
      <c r="D2254" s="6"/>
      <c r="E2254" s="6"/>
      <c r="F2254" s="6"/>
      <c r="G2254" s="6"/>
      <c r="H2254" s="6"/>
      <c r="I2254" s="6"/>
      <c r="J2254" s="6"/>
      <c r="K2254" s="8"/>
      <c r="L2254" s="8"/>
      <c r="M2254" s="6"/>
      <c r="N2254" s="9"/>
      <c r="O2254" s="10"/>
      <c r="P2254" s="20"/>
      <c r="Q2254" s="20"/>
      <c r="R2254" s="20"/>
      <c r="S2254" s="20" t="s">
        <v>1330</v>
      </c>
      <c r="T2254" s="21" t="str">
        <f t="shared" si="326"/>
        <v>DUPA 28 ATP PEKAT 3.2 RKN</v>
      </c>
      <c r="U2254" s="17">
        <v>0.73499999999999999</v>
      </c>
      <c r="V2254" s="62">
        <f t="shared" si="330"/>
        <v>79.38</v>
      </c>
      <c r="W2254" s="20"/>
      <c r="X2254" s="20"/>
      <c r="Y2254" s="20" t="str">
        <f t="shared" si="327"/>
        <v>KG</v>
      </c>
    </row>
    <row r="2255" spans="1:26">
      <c r="A2255" s="4">
        <v>244</v>
      </c>
      <c r="B2255" s="20" t="s">
        <v>2447</v>
      </c>
      <c r="C2255" s="5" t="s">
        <v>212</v>
      </c>
      <c r="D2255" s="6">
        <v>10</v>
      </c>
      <c r="E2255" s="6">
        <f>D2255/36</f>
        <v>0.27777777777777779</v>
      </c>
      <c r="F2255" s="6">
        <v>7</v>
      </c>
      <c r="G2255" s="6">
        <v>1</v>
      </c>
      <c r="H2255" s="6"/>
      <c r="I2255" s="6"/>
      <c r="J2255" s="6" t="s">
        <v>510</v>
      </c>
      <c r="K2255" s="15">
        <f>L2255</f>
        <v>0</v>
      </c>
      <c r="L2255" s="15">
        <f>N2255*Z2255</f>
        <v>0</v>
      </c>
      <c r="M2255" s="6" t="s">
        <v>510</v>
      </c>
      <c r="N2255" s="9">
        <f>VLOOKUP(B2255,tb_januari,9,FALSE)</f>
        <v>0</v>
      </c>
      <c r="O2255" s="10" t="s">
        <v>506</v>
      </c>
      <c r="P2255" s="20"/>
      <c r="Q2255" s="20"/>
      <c r="R2255" s="20"/>
      <c r="S2255" s="1" t="s">
        <v>1350</v>
      </c>
      <c r="T2255" s="21" t="str">
        <f t="shared" si="326"/>
        <v>DUPA 28 ATP UNGU 3.2</v>
      </c>
      <c r="U2255" s="17">
        <v>0.73499999999999999</v>
      </c>
      <c r="V2255" s="62">
        <f>$K$2255*U2255</f>
        <v>0</v>
      </c>
      <c r="W2255" s="20"/>
      <c r="X2255" s="20"/>
      <c r="Y2255" s="20" t="str">
        <f t="shared" si="327"/>
        <v>KG</v>
      </c>
      <c r="Z2255" s="20">
        <v>36</v>
      </c>
    </row>
    <row r="2256" spans="1:26" hidden="1">
      <c r="A2256" s="4"/>
      <c r="B2256" s="20"/>
      <c r="C2256" s="5"/>
      <c r="D2256" s="6"/>
      <c r="E2256" s="6"/>
      <c r="F2256" s="6"/>
      <c r="G2256" s="6"/>
      <c r="H2256" s="6"/>
      <c r="I2256" s="6"/>
      <c r="J2256" s="6"/>
      <c r="K2256" s="8"/>
      <c r="L2256" s="8"/>
      <c r="M2256" s="6"/>
      <c r="N2256" s="9"/>
      <c r="O2256" s="10"/>
      <c r="P2256" s="20"/>
      <c r="Q2256" s="20"/>
      <c r="R2256" s="20"/>
      <c r="S2256" s="1" t="s">
        <v>5192</v>
      </c>
      <c r="T2256" s="21" t="str">
        <f t="shared" si="326"/>
        <v>oplosan solfen</v>
      </c>
      <c r="U2256" s="17">
        <v>0.2722</v>
      </c>
      <c r="V2256" s="62">
        <f t="shared" ref="V2256:V2264" si="331">$K$2255*U2256</f>
        <v>0</v>
      </c>
      <c r="W2256" s="20"/>
      <c r="X2256" s="20"/>
      <c r="Y2256" s="20" t="str">
        <f t="shared" si="327"/>
        <v>KG</v>
      </c>
    </row>
    <row r="2257" spans="1:26" hidden="1">
      <c r="A2257" s="4"/>
      <c r="B2257" s="20"/>
      <c r="C2257" s="5"/>
      <c r="D2257" s="6"/>
      <c r="E2257" s="6"/>
      <c r="F2257" s="6"/>
      <c r="G2257" s="6"/>
      <c r="H2257" s="6"/>
      <c r="I2257" s="6"/>
      <c r="J2257" s="6"/>
      <c r="K2257" s="8"/>
      <c r="L2257" s="8"/>
      <c r="M2257" s="6"/>
      <c r="N2257" s="9"/>
      <c r="O2257" s="10"/>
      <c r="P2257" s="20"/>
      <c r="Q2257" s="20"/>
      <c r="R2257" s="20"/>
      <c r="S2257" s="1" t="s">
        <v>4108</v>
      </c>
      <c r="T2257" s="21" t="str">
        <f t="shared" si="326"/>
        <v>OP FULL AROMA SWT SARI MADHU</v>
      </c>
      <c r="U2257" s="17">
        <v>8.4599999999999995E-2</v>
      </c>
      <c r="V2257" s="62">
        <f t="shared" si="331"/>
        <v>0</v>
      </c>
      <c r="W2257" s="20"/>
      <c r="X2257" s="20"/>
      <c r="Y2257" s="20" t="str">
        <f t="shared" si="327"/>
        <v>KG</v>
      </c>
    </row>
    <row r="2258" spans="1:26" hidden="1">
      <c r="A2258" s="4"/>
      <c r="B2258" s="20"/>
      <c r="C2258" s="5"/>
      <c r="D2258" s="6"/>
      <c r="E2258" s="6"/>
      <c r="F2258" s="6"/>
      <c r="G2258" s="6"/>
      <c r="H2258" s="6"/>
      <c r="I2258" s="6"/>
      <c r="J2258" s="6"/>
      <c r="K2258" s="8"/>
      <c r="L2258" s="8"/>
      <c r="M2258" s="6"/>
      <c r="N2258" s="9"/>
      <c r="O2258" s="10"/>
      <c r="P2258" s="20"/>
      <c r="Q2258" s="20"/>
      <c r="R2258" s="20"/>
      <c r="S2258" s="1" t="s">
        <v>4374</v>
      </c>
      <c r="T2258" s="21" t="str">
        <f t="shared" si="326"/>
        <v>PLASTIK 16 X 45</v>
      </c>
      <c r="U2258" s="17">
        <v>1</v>
      </c>
      <c r="V2258" s="62">
        <f t="shared" si="331"/>
        <v>0</v>
      </c>
      <c r="W2258" s="20"/>
      <c r="X2258" s="20"/>
      <c r="Y2258" s="20" t="str">
        <f t="shared" si="327"/>
        <v>PCS</v>
      </c>
    </row>
    <row r="2259" spans="1:26" hidden="1">
      <c r="A2259" s="4"/>
      <c r="B2259" s="20"/>
      <c r="C2259" s="5"/>
      <c r="D2259" s="6"/>
      <c r="E2259" s="6"/>
      <c r="F2259" s="6"/>
      <c r="G2259" s="6"/>
      <c r="H2259" s="6"/>
      <c r="I2259" s="6"/>
      <c r="J2259" s="6"/>
      <c r="K2259" s="8"/>
      <c r="L2259" s="8"/>
      <c r="M2259" s="6"/>
      <c r="N2259" s="9"/>
      <c r="O2259" s="10"/>
      <c r="P2259" s="20"/>
      <c r="Q2259" s="20"/>
      <c r="R2259" s="20"/>
      <c r="S2259" s="1" t="s">
        <v>613</v>
      </c>
      <c r="T2259" s="21" t="str">
        <f t="shared" si="326"/>
        <v>SABUK ONG KECIL 2,5 X 30</v>
      </c>
      <c r="U2259" s="17">
        <v>1</v>
      </c>
      <c r="V2259" s="62">
        <f t="shared" si="331"/>
        <v>0</v>
      </c>
      <c r="W2259" s="20"/>
      <c r="X2259" s="20"/>
      <c r="Y2259" s="20" t="str">
        <f t="shared" si="327"/>
        <v>PCS</v>
      </c>
    </row>
    <row r="2260" spans="1:26" hidden="1">
      <c r="A2260" s="4"/>
      <c r="B2260" s="20"/>
      <c r="C2260" s="5"/>
      <c r="D2260" s="6"/>
      <c r="E2260" s="6"/>
      <c r="F2260" s="6"/>
      <c r="G2260" s="6"/>
      <c r="H2260" s="6"/>
      <c r="I2260" s="6"/>
      <c r="J2260" s="6"/>
      <c r="K2260" s="8"/>
      <c r="L2260" s="8"/>
      <c r="M2260" s="6"/>
      <c r="N2260" s="9"/>
      <c r="O2260" s="10"/>
      <c r="P2260" s="20"/>
      <c r="Q2260" s="20"/>
      <c r="R2260" s="20"/>
      <c r="S2260" s="1" t="s">
        <v>4889</v>
      </c>
      <c r="T2260" s="21" t="str">
        <f t="shared" si="326"/>
        <v>SARI MADHU TULISAN</v>
      </c>
      <c r="U2260" s="17">
        <v>1</v>
      </c>
      <c r="V2260" s="62">
        <f t="shared" si="331"/>
        <v>0</v>
      </c>
      <c r="W2260" s="20"/>
      <c r="X2260" s="20"/>
      <c r="Y2260" s="20" t="str">
        <f t="shared" si="327"/>
        <v>PCS</v>
      </c>
    </row>
    <row r="2261" spans="1:26" hidden="1">
      <c r="A2261" s="4"/>
      <c r="B2261" s="20"/>
      <c r="C2261" s="5"/>
      <c r="D2261" s="6"/>
      <c r="E2261" s="6"/>
      <c r="F2261" s="6"/>
      <c r="G2261" s="6"/>
      <c r="H2261" s="6"/>
      <c r="I2261" s="6"/>
      <c r="J2261" s="6"/>
      <c r="K2261" s="8"/>
      <c r="L2261" s="8"/>
      <c r="M2261" s="6"/>
      <c r="N2261" s="9"/>
      <c r="O2261" s="10"/>
      <c r="P2261" s="20"/>
      <c r="Q2261" s="20"/>
      <c r="R2261" s="20"/>
      <c r="S2261" s="1" t="s">
        <v>988</v>
      </c>
      <c r="T2261" s="21" t="str">
        <f t="shared" si="326"/>
        <v xml:space="preserve">ATP </v>
      </c>
      <c r="U2261" s="17">
        <v>1</v>
      </c>
      <c r="V2261" s="62">
        <f t="shared" si="331"/>
        <v>0</v>
      </c>
      <c r="W2261" s="20"/>
      <c r="X2261" s="20"/>
      <c r="Y2261" s="20" t="str">
        <f t="shared" si="327"/>
        <v>PCS</v>
      </c>
    </row>
    <row r="2262" spans="1:26" hidden="1">
      <c r="A2262" s="4"/>
      <c r="B2262" s="20"/>
      <c r="C2262" s="5"/>
      <c r="D2262" s="6"/>
      <c r="E2262" s="6"/>
      <c r="F2262" s="6"/>
      <c r="G2262" s="6"/>
      <c r="H2262" s="6"/>
      <c r="I2262" s="6"/>
      <c r="J2262" s="6"/>
      <c r="K2262" s="8"/>
      <c r="L2262" s="8"/>
      <c r="M2262" s="6"/>
      <c r="N2262" s="9"/>
      <c r="O2262" s="10"/>
      <c r="P2262" s="20"/>
      <c r="Q2262" s="20"/>
      <c r="R2262" s="20"/>
      <c r="S2262" s="1" t="s">
        <v>5039</v>
      </c>
      <c r="T2262" s="21" t="str">
        <f t="shared" si="326"/>
        <v>STIKER MANTRA tanggung</v>
      </c>
      <c r="U2262" s="17">
        <v>1</v>
      </c>
      <c r="V2262" s="62">
        <f t="shared" si="331"/>
        <v>0</v>
      </c>
      <c r="W2262" s="20"/>
      <c r="X2262" s="20"/>
      <c r="Y2262" s="20" t="str">
        <f t="shared" si="327"/>
        <v>PCS</v>
      </c>
    </row>
    <row r="2263" spans="1:26" hidden="1">
      <c r="A2263" s="4"/>
      <c r="B2263" s="20"/>
      <c r="C2263" s="5"/>
      <c r="D2263" s="6"/>
      <c r="E2263" s="6"/>
      <c r="F2263" s="6"/>
      <c r="G2263" s="6"/>
      <c r="H2263" s="6"/>
      <c r="I2263" s="6"/>
      <c r="J2263" s="6"/>
      <c r="K2263" s="8"/>
      <c r="L2263" s="8"/>
      <c r="M2263" s="6"/>
      <c r="N2263" s="9"/>
      <c r="O2263" s="10"/>
      <c r="P2263" s="20"/>
      <c r="Q2263" s="20"/>
      <c r="R2263" s="20"/>
      <c r="S2263" s="1" t="s">
        <v>4887</v>
      </c>
      <c r="T2263" s="21" t="str">
        <f t="shared" si="326"/>
        <v>SARI MADHU 9 x 16</v>
      </c>
      <c r="U2263" s="17">
        <v>1</v>
      </c>
      <c r="V2263" s="62">
        <f t="shared" si="331"/>
        <v>0</v>
      </c>
      <c r="W2263" s="20"/>
      <c r="X2263" s="20"/>
      <c r="Y2263" s="20" t="str">
        <f t="shared" si="327"/>
        <v>PCS</v>
      </c>
    </row>
    <row r="2264" spans="1:26" hidden="1">
      <c r="A2264" s="4"/>
      <c r="B2264" s="20"/>
      <c r="C2264" s="5"/>
      <c r="D2264" s="6"/>
      <c r="E2264" s="6"/>
      <c r="F2264" s="6"/>
      <c r="G2264" s="6"/>
      <c r="H2264" s="6"/>
      <c r="I2264" s="6"/>
      <c r="J2264" s="6"/>
      <c r="K2264" s="8"/>
      <c r="L2264" s="8"/>
      <c r="M2264" s="6"/>
      <c r="N2264" s="9"/>
      <c r="O2264" s="10"/>
      <c r="P2264" s="20"/>
      <c r="Q2264" s="20"/>
      <c r="R2264" s="20"/>
      <c r="S2264" s="1" t="s">
        <v>611</v>
      </c>
      <c r="T2264" s="21" t="str">
        <f t="shared" si="326"/>
        <v xml:space="preserve">ONGKARA BULAT </v>
      </c>
      <c r="U2264" s="17">
        <v>1</v>
      </c>
      <c r="V2264" s="62">
        <f t="shared" si="331"/>
        <v>0</v>
      </c>
      <c r="W2264" s="20"/>
      <c r="X2264" s="20"/>
      <c r="Y2264" s="20" t="str">
        <f t="shared" si="327"/>
        <v>PCS</v>
      </c>
    </row>
    <row r="2265" spans="1:26">
      <c r="A2265" s="4">
        <v>245</v>
      </c>
      <c r="B2265" s="20" t="s">
        <v>2454</v>
      </c>
      <c r="C2265" s="5" t="s">
        <v>213</v>
      </c>
      <c r="D2265" s="6">
        <v>12</v>
      </c>
      <c r="E2265" s="6">
        <f>D2265/36</f>
        <v>0.33333333333333331</v>
      </c>
      <c r="F2265" s="6">
        <v>35</v>
      </c>
      <c r="G2265" s="6">
        <v>1</v>
      </c>
      <c r="H2265" s="6">
        <v>29</v>
      </c>
      <c r="I2265" s="6">
        <v>1</v>
      </c>
      <c r="J2265" s="6" t="s">
        <v>510</v>
      </c>
      <c r="K2265" s="15">
        <f>L2265</f>
        <v>36</v>
      </c>
      <c r="L2265" s="15">
        <f>N2265*Z2265</f>
        <v>36</v>
      </c>
      <c r="M2265" s="6" t="s">
        <v>510</v>
      </c>
      <c r="N2265" s="9">
        <f>VLOOKUP(B2265,tb_januari,9,FALSE)</f>
        <v>1</v>
      </c>
      <c r="O2265" s="10" t="s">
        <v>506</v>
      </c>
      <c r="P2265" s="20"/>
      <c r="Q2265" s="20"/>
      <c r="R2265" s="20"/>
      <c r="S2265" s="20" t="s">
        <v>611</v>
      </c>
      <c r="T2265" s="21" t="str">
        <f t="shared" ref="T2265:T2328" si="332">VLOOKUP(S2265,db_barang,2,FALSE)</f>
        <v xml:space="preserve">ONGKARA BULAT </v>
      </c>
      <c r="U2265" s="17">
        <v>1</v>
      </c>
      <c r="V2265" s="62">
        <f>$K$2265*U2265</f>
        <v>36</v>
      </c>
      <c r="W2265" s="20"/>
      <c r="X2265" s="20"/>
      <c r="Y2265" s="20" t="str">
        <f t="shared" ref="Y2265:Y2328" si="333">VLOOKUP(S2265,db_barang,3,FALSE)</f>
        <v>PCS</v>
      </c>
      <c r="Z2265" s="20">
        <v>36</v>
      </c>
    </row>
    <row r="2266" spans="1:26" hidden="1">
      <c r="A2266" s="4"/>
      <c r="B2266" s="4"/>
      <c r="C2266" s="5"/>
      <c r="D2266" s="6"/>
      <c r="E2266" s="6"/>
      <c r="F2266" s="6"/>
      <c r="G2266" s="6"/>
      <c r="H2266" s="6"/>
      <c r="I2266" s="6"/>
      <c r="J2266" s="6"/>
      <c r="K2266" s="8"/>
      <c r="L2266" s="8"/>
      <c r="M2266" s="6"/>
      <c r="N2266" s="9"/>
      <c r="O2266" s="10"/>
      <c r="P2266" s="20"/>
      <c r="Q2266" s="20"/>
      <c r="R2266" s="20"/>
      <c r="S2266" s="20" t="s">
        <v>5039</v>
      </c>
      <c r="T2266" s="21" t="str">
        <f t="shared" si="332"/>
        <v>STIKER MANTRA tanggung</v>
      </c>
      <c r="U2266" s="17">
        <v>1</v>
      </c>
      <c r="V2266" s="62">
        <f t="shared" ref="V2266:V2274" si="334">$K$2265*U2266</f>
        <v>36</v>
      </c>
      <c r="W2266" s="20"/>
      <c r="X2266" s="20"/>
      <c r="Y2266" s="20" t="str">
        <f t="shared" si="333"/>
        <v>PCS</v>
      </c>
    </row>
    <row r="2267" spans="1:26" hidden="1">
      <c r="A2267" s="4"/>
      <c r="B2267" s="4"/>
      <c r="C2267" s="5"/>
      <c r="D2267" s="6"/>
      <c r="E2267" s="6"/>
      <c r="F2267" s="6"/>
      <c r="G2267" s="6"/>
      <c r="H2267" s="6"/>
      <c r="I2267" s="6"/>
      <c r="J2267" s="6"/>
      <c r="K2267" s="8"/>
      <c r="L2267" s="8"/>
      <c r="M2267" s="6"/>
      <c r="N2267" s="9"/>
      <c r="O2267" s="10"/>
      <c r="P2267" s="20"/>
      <c r="Q2267" s="20"/>
      <c r="R2267" s="20"/>
      <c r="S2267" s="20" t="s">
        <v>988</v>
      </c>
      <c r="T2267" s="21" t="str">
        <f t="shared" si="332"/>
        <v xml:space="preserve">ATP </v>
      </c>
      <c r="U2267" s="17">
        <v>1</v>
      </c>
      <c r="V2267" s="62">
        <f t="shared" si="334"/>
        <v>36</v>
      </c>
      <c r="W2267" s="20"/>
      <c r="X2267" s="20"/>
      <c r="Y2267" s="20" t="str">
        <f t="shared" si="333"/>
        <v>PCS</v>
      </c>
    </row>
    <row r="2268" spans="1:26" hidden="1">
      <c r="A2268" s="4"/>
      <c r="B2268" s="4"/>
      <c r="C2268" s="5"/>
      <c r="D2268" s="6"/>
      <c r="E2268" s="6"/>
      <c r="F2268" s="6"/>
      <c r="G2268" s="6"/>
      <c r="H2268" s="6"/>
      <c r="I2268" s="6"/>
      <c r="J2268" s="6"/>
      <c r="K2268" s="8"/>
      <c r="L2268" s="8"/>
      <c r="M2268" s="6"/>
      <c r="N2268" s="9"/>
      <c r="O2268" s="10"/>
      <c r="P2268" s="20"/>
      <c r="Q2268" s="20"/>
      <c r="R2268" s="20"/>
      <c r="S2268" s="20" t="s">
        <v>4909</v>
      </c>
      <c r="T2268" s="21" t="str">
        <f t="shared" si="332"/>
        <v>SEKAR SARI TULISAN</v>
      </c>
      <c r="U2268" s="17">
        <v>1</v>
      </c>
      <c r="V2268" s="62">
        <f t="shared" si="334"/>
        <v>36</v>
      </c>
      <c r="W2268" s="20"/>
      <c r="X2268" s="20"/>
      <c r="Y2268" s="20" t="str">
        <f t="shared" si="333"/>
        <v>PCS</v>
      </c>
    </row>
    <row r="2269" spans="1:26" hidden="1">
      <c r="A2269" s="4"/>
      <c r="B2269" s="4"/>
      <c r="C2269" s="5"/>
      <c r="D2269" s="6"/>
      <c r="E2269" s="6"/>
      <c r="F2269" s="6"/>
      <c r="G2269" s="6"/>
      <c r="H2269" s="6"/>
      <c r="I2269" s="6"/>
      <c r="J2269" s="6"/>
      <c r="K2269" s="8"/>
      <c r="L2269" s="8"/>
      <c r="M2269" s="6"/>
      <c r="N2269" s="9"/>
      <c r="O2269" s="10"/>
      <c r="P2269" s="20"/>
      <c r="Q2269" s="20"/>
      <c r="R2269" s="20"/>
      <c r="S2269" s="20" t="s">
        <v>613</v>
      </c>
      <c r="T2269" s="21" t="str">
        <f t="shared" si="332"/>
        <v>SABUK ONG KECIL 2,5 X 30</v>
      </c>
      <c r="U2269" s="17">
        <v>1</v>
      </c>
      <c r="V2269" s="62">
        <f t="shared" si="334"/>
        <v>36</v>
      </c>
      <c r="W2269" s="20"/>
      <c r="X2269" s="20"/>
      <c r="Y2269" s="20" t="str">
        <f t="shared" si="333"/>
        <v>PCS</v>
      </c>
    </row>
    <row r="2270" spans="1:26" hidden="1">
      <c r="A2270" s="4"/>
      <c r="B2270" s="4"/>
      <c r="C2270" s="5"/>
      <c r="D2270" s="6"/>
      <c r="E2270" s="6"/>
      <c r="F2270" s="6"/>
      <c r="G2270" s="6"/>
      <c r="H2270" s="6"/>
      <c r="I2270" s="6"/>
      <c r="J2270" s="6"/>
      <c r="K2270" s="8"/>
      <c r="L2270" s="8"/>
      <c r="M2270" s="6"/>
      <c r="N2270" s="9"/>
      <c r="O2270" s="10"/>
      <c r="P2270" s="20"/>
      <c r="Q2270" s="20"/>
      <c r="R2270" s="20"/>
      <c r="S2270" s="20" t="s">
        <v>4374</v>
      </c>
      <c r="T2270" s="21" t="str">
        <f t="shared" si="332"/>
        <v>PLASTIK 16 X 45</v>
      </c>
      <c r="U2270" s="17">
        <v>1</v>
      </c>
      <c r="V2270" s="62">
        <f t="shared" si="334"/>
        <v>36</v>
      </c>
      <c r="W2270" s="20"/>
      <c r="X2270" s="20"/>
      <c r="Y2270" s="20" t="str">
        <f t="shared" si="333"/>
        <v>PCS</v>
      </c>
    </row>
    <row r="2271" spans="1:26" hidden="1">
      <c r="A2271" s="4"/>
      <c r="B2271" s="4"/>
      <c r="C2271" s="5"/>
      <c r="D2271" s="6"/>
      <c r="E2271" s="6"/>
      <c r="F2271" s="6"/>
      <c r="G2271" s="6"/>
      <c r="H2271" s="6"/>
      <c r="I2271" s="6"/>
      <c r="J2271" s="6"/>
      <c r="K2271" s="8"/>
      <c r="L2271" s="8"/>
      <c r="M2271" s="6"/>
      <c r="N2271" s="9"/>
      <c r="O2271" s="10"/>
      <c r="P2271" s="20"/>
      <c r="Q2271" s="20"/>
      <c r="R2271" s="20"/>
      <c r="S2271" s="20" t="s">
        <v>4110</v>
      </c>
      <c r="T2271" s="21" t="str">
        <f t="shared" si="332"/>
        <v>OP FULL AROMA SWT SEKAR SARI</v>
      </c>
      <c r="U2271" s="17">
        <v>8.4599999999999995E-2</v>
      </c>
      <c r="V2271" s="62">
        <f t="shared" si="334"/>
        <v>3.0455999999999999</v>
      </c>
      <c r="W2271" s="20"/>
      <c r="X2271" s="20"/>
      <c r="Y2271" s="20" t="str">
        <f t="shared" si="333"/>
        <v>KG</v>
      </c>
    </row>
    <row r="2272" spans="1:26" hidden="1">
      <c r="A2272" s="4"/>
      <c r="B2272" s="4"/>
      <c r="C2272" s="5"/>
      <c r="D2272" s="6"/>
      <c r="E2272" s="6"/>
      <c r="F2272" s="6"/>
      <c r="G2272" s="6"/>
      <c r="H2272" s="6"/>
      <c r="I2272" s="6"/>
      <c r="J2272" s="6"/>
      <c r="K2272" s="8"/>
      <c r="L2272" s="8"/>
      <c r="M2272" s="6"/>
      <c r="N2272" s="9"/>
      <c r="O2272" s="10"/>
      <c r="P2272" s="20"/>
      <c r="Q2272" s="20"/>
      <c r="R2272" s="20"/>
      <c r="S2272" s="20" t="s">
        <v>5192</v>
      </c>
      <c r="T2272" s="21" t="str">
        <f t="shared" si="332"/>
        <v>oplosan solfen</v>
      </c>
      <c r="U2272" s="17">
        <v>0.2722</v>
      </c>
      <c r="V2272" s="62">
        <f t="shared" si="334"/>
        <v>9.799199999999999</v>
      </c>
      <c r="W2272" s="20"/>
      <c r="X2272" s="20"/>
      <c r="Y2272" s="20" t="str">
        <f t="shared" si="333"/>
        <v>KG</v>
      </c>
    </row>
    <row r="2273" spans="1:26" hidden="1">
      <c r="A2273" s="4"/>
      <c r="B2273" s="4"/>
      <c r="C2273" s="5"/>
      <c r="D2273" s="6"/>
      <c r="E2273" s="6"/>
      <c r="F2273" s="6"/>
      <c r="G2273" s="6"/>
      <c r="H2273" s="6"/>
      <c r="I2273" s="6"/>
      <c r="J2273" s="6"/>
      <c r="K2273" s="8"/>
      <c r="L2273" s="8"/>
      <c r="M2273" s="6"/>
      <c r="N2273" s="9"/>
      <c r="O2273" s="10"/>
      <c r="P2273" s="20"/>
      <c r="Q2273" s="20"/>
      <c r="R2273" s="20"/>
      <c r="S2273" s="20" t="s">
        <v>1330</v>
      </c>
      <c r="T2273" s="21" t="str">
        <f t="shared" si="332"/>
        <v>DUPA 28 ATP PEKAT 3.2 RKN</v>
      </c>
      <c r="U2273" s="17">
        <v>0.73499999999999999</v>
      </c>
      <c r="V2273" s="62">
        <f>$K$2265*U2273</f>
        <v>26.46</v>
      </c>
      <c r="W2273" s="20"/>
      <c r="X2273" s="20"/>
      <c r="Y2273" s="20" t="str">
        <f t="shared" si="333"/>
        <v>KG</v>
      </c>
    </row>
    <row r="2274" spans="1:26" hidden="1">
      <c r="A2274" s="4"/>
      <c r="B2274" s="4"/>
      <c r="C2274" s="5"/>
      <c r="D2274" s="6"/>
      <c r="E2274" s="6"/>
      <c r="F2274" s="6"/>
      <c r="G2274" s="6"/>
      <c r="H2274" s="6"/>
      <c r="I2274" s="6"/>
      <c r="J2274" s="6"/>
      <c r="K2274" s="8"/>
      <c r="L2274" s="8"/>
      <c r="M2274" s="6"/>
      <c r="N2274" s="9"/>
      <c r="O2274" s="10"/>
      <c r="P2274" s="20"/>
      <c r="Q2274" s="20"/>
      <c r="R2274" s="20"/>
      <c r="S2274" s="20" t="s">
        <v>4895</v>
      </c>
      <c r="T2274" s="21" t="str">
        <f t="shared" si="332"/>
        <v>SEKAR SARI 10 X 16</v>
      </c>
      <c r="U2274" s="17">
        <v>1</v>
      </c>
      <c r="V2274" s="62">
        <f t="shared" si="334"/>
        <v>36</v>
      </c>
      <c r="W2274" s="20"/>
      <c r="X2274" s="20"/>
      <c r="Y2274" s="20" t="str">
        <f t="shared" si="333"/>
        <v>PCS</v>
      </c>
    </row>
    <row r="2275" spans="1:26">
      <c r="A2275" s="4">
        <v>246</v>
      </c>
      <c r="B2275" s="20" t="s">
        <v>2461</v>
      </c>
      <c r="C2275" s="5" t="s">
        <v>214</v>
      </c>
      <c r="D2275" s="6">
        <v>79</v>
      </c>
      <c r="E2275" s="6">
        <f>D2275/36</f>
        <v>2.1944444444444446</v>
      </c>
      <c r="F2275" s="6">
        <v>81</v>
      </c>
      <c r="G2275" s="6">
        <v>1</v>
      </c>
      <c r="H2275" s="6">
        <v>53</v>
      </c>
      <c r="I2275" s="6">
        <v>1</v>
      </c>
      <c r="J2275" s="6" t="s">
        <v>510</v>
      </c>
      <c r="K2275" s="15">
        <f>L2275</f>
        <v>36</v>
      </c>
      <c r="L2275" s="15">
        <f>N2275*Z2275</f>
        <v>36</v>
      </c>
      <c r="M2275" s="6" t="s">
        <v>510</v>
      </c>
      <c r="N2275" s="9">
        <f>VLOOKUP(B2275,tb_januari,9,FALSE)</f>
        <v>1</v>
      </c>
      <c r="O2275" s="10" t="s">
        <v>506</v>
      </c>
      <c r="P2275" s="20"/>
      <c r="Q2275" s="20"/>
      <c r="R2275" s="20"/>
      <c r="S2275" s="20" t="s">
        <v>635</v>
      </c>
      <c r="T2275" s="21" t="str">
        <f t="shared" si="332"/>
        <v>1000 BUNGA 9 X 16</v>
      </c>
      <c r="U2275" s="17">
        <v>1</v>
      </c>
      <c r="V2275" s="62">
        <f>$K$2275*U2275</f>
        <v>36</v>
      </c>
      <c r="W2275" s="20"/>
      <c r="X2275" s="20"/>
      <c r="Y2275" s="20" t="str">
        <f t="shared" si="333"/>
        <v>PCS</v>
      </c>
      <c r="Z2275" s="20">
        <v>36</v>
      </c>
    </row>
    <row r="2276" spans="1:26" hidden="1">
      <c r="A2276" s="4"/>
      <c r="B2276" s="4"/>
      <c r="C2276" s="5"/>
      <c r="D2276" s="6"/>
      <c r="E2276" s="6"/>
      <c r="F2276" s="6"/>
      <c r="G2276" s="6"/>
      <c r="H2276" s="6"/>
      <c r="I2276" s="6"/>
      <c r="J2276" s="6"/>
      <c r="K2276" s="8"/>
      <c r="L2276" s="8"/>
      <c r="M2276" s="6"/>
      <c r="N2276" s="9"/>
      <c r="O2276" s="10"/>
      <c r="P2276" s="20"/>
      <c r="Q2276" s="20"/>
      <c r="R2276" s="20"/>
      <c r="S2276" s="20" t="s">
        <v>611</v>
      </c>
      <c r="T2276" s="21" t="str">
        <f t="shared" si="332"/>
        <v xml:space="preserve">ONGKARA BULAT </v>
      </c>
      <c r="U2276" s="17">
        <v>1</v>
      </c>
      <c r="V2276" s="62">
        <f t="shared" ref="V2276:V2284" si="335">$K$2275*U2276</f>
        <v>36</v>
      </c>
      <c r="W2276" s="20"/>
      <c r="X2276" s="20"/>
      <c r="Y2276" s="20" t="str">
        <f t="shared" si="333"/>
        <v>PCS</v>
      </c>
    </row>
    <row r="2277" spans="1:26" hidden="1">
      <c r="A2277" s="4"/>
      <c r="B2277" s="4"/>
      <c r="C2277" s="5"/>
      <c r="D2277" s="6"/>
      <c r="E2277" s="6"/>
      <c r="F2277" s="6"/>
      <c r="G2277" s="6"/>
      <c r="H2277" s="6"/>
      <c r="I2277" s="6"/>
      <c r="J2277" s="6"/>
      <c r="K2277" s="8"/>
      <c r="L2277" s="8"/>
      <c r="M2277" s="6"/>
      <c r="N2277" s="9"/>
      <c r="O2277" s="10"/>
      <c r="P2277" s="20"/>
      <c r="Q2277" s="20"/>
      <c r="R2277" s="20"/>
      <c r="S2277" s="20" t="s">
        <v>5039</v>
      </c>
      <c r="T2277" s="21" t="str">
        <f t="shared" si="332"/>
        <v>STIKER MANTRA tanggung</v>
      </c>
      <c r="U2277" s="17">
        <v>1</v>
      </c>
      <c r="V2277" s="62">
        <f t="shared" si="335"/>
        <v>36</v>
      </c>
      <c r="W2277" s="20"/>
      <c r="X2277" s="20"/>
      <c r="Y2277" s="20" t="str">
        <f t="shared" si="333"/>
        <v>PCS</v>
      </c>
    </row>
    <row r="2278" spans="1:26" hidden="1">
      <c r="A2278" s="4"/>
      <c r="B2278" s="4"/>
      <c r="C2278" s="5"/>
      <c r="D2278" s="6"/>
      <c r="E2278" s="6"/>
      <c r="F2278" s="6"/>
      <c r="G2278" s="6"/>
      <c r="H2278" s="6"/>
      <c r="I2278" s="6"/>
      <c r="J2278" s="6"/>
      <c r="K2278" s="8"/>
      <c r="L2278" s="8"/>
      <c r="M2278" s="6"/>
      <c r="N2278" s="9"/>
      <c r="O2278" s="10"/>
      <c r="P2278" s="20"/>
      <c r="Q2278" s="20"/>
      <c r="R2278" s="20"/>
      <c r="S2278" s="20" t="s">
        <v>988</v>
      </c>
      <c r="T2278" s="21" t="str">
        <f t="shared" si="332"/>
        <v xml:space="preserve">ATP </v>
      </c>
      <c r="U2278" s="17">
        <v>1</v>
      </c>
      <c r="V2278" s="62">
        <f t="shared" si="335"/>
        <v>36</v>
      </c>
      <c r="W2278" s="20"/>
      <c r="X2278" s="20"/>
      <c r="Y2278" s="20" t="str">
        <f t="shared" si="333"/>
        <v>PCS</v>
      </c>
    </row>
    <row r="2279" spans="1:26" hidden="1">
      <c r="A2279" s="4"/>
      <c r="B2279" s="4"/>
      <c r="C2279" s="5"/>
      <c r="D2279" s="6"/>
      <c r="E2279" s="6"/>
      <c r="F2279" s="6"/>
      <c r="G2279" s="6"/>
      <c r="H2279" s="6"/>
      <c r="I2279" s="6"/>
      <c r="J2279" s="6"/>
      <c r="K2279" s="8"/>
      <c r="L2279" s="8"/>
      <c r="M2279" s="6"/>
      <c r="N2279" s="9"/>
      <c r="O2279" s="10"/>
      <c r="P2279" s="20"/>
      <c r="Q2279" s="20"/>
      <c r="R2279" s="20"/>
      <c r="S2279" s="20" t="s">
        <v>637</v>
      </c>
      <c r="T2279" s="21" t="str">
        <f t="shared" si="332"/>
        <v>1000 BUNGA TULISAN</v>
      </c>
      <c r="U2279" s="17">
        <v>1</v>
      </c>
      <c r="V2279" s="62">
        <f t="shared" si="335"/>
        <v>36</v>
      </c>
      <c r="W2279" s="20"/>
      <c r="X2279" s="20"/>
      <c r="Y2279" s="20" t="str">
        <f t="shared" si="333"/>
        <v>PCS</v>
      </c>
    </row>
    <row r="2280" spans="1:26" hidden="1">
      <c r="A2280" s="4"/>
      <c r="B2280" s="4"/>
      <c r="C2280" s="5"/>
      <c r="D2280" s="6"/>
      <c r="E2280" s="6"/>
      <c r="F2280" s="6"/>
      <c r="G2280" s="6"/>
      <c r="H2280" s="6"/>
      <c r="I2280" s="6"/>
      <c r="J2280" s="6"/>
      <c r="K2280" s="8"/>
      <c r="L2280" s="8"/>
      <c r="M2280" s="6"/>
      <c r="N2280" s="9"/>
      <c r="O2280" s="10"/>
      <c r="P2280" s="20"/>
      <c r="Q2280" s="20"/>
      <c r="R2280" s="20"/>
      <c r="S2280" s="20" t="s">
        <v>613</v>
      </c>
      <c r="T2280" s="21" t="str">
        <f t="shared" si="332"/>
        <v>SABUK ONG KECIL 2,5 X 30</v>
      </c>
      <c r="U2280" s="17">
        <v>1</v>
      </c>
      <c r="V2280" s="62">
        <f t="shared" si="335"/>
        <v>36</v>
      </c>
      <c r="W2280" s="20"/>
      <c r="X2280" s="20"/>
      <c r="Y2280" s="20" t="str">
        <f t="shared" si="333"/>
        <v>PCS</v>
      </c>
    </row>
    <row r="2281" spans="1:26" hidden="1">
      <c r="A2281" s="4"/>
      <c r="B2281" s="4"/>
      <c r="C2281" s="5"/>
      <c r="D2281" s="6"/>
      <c r="E2281" s="6"/>
      <c r="F2281" s="6"/>
      <c r="G2281" s="6"/>
      <c r="H2281" s="6"/>
      <c r="I2281" s="6"/>
      <c r="J2281" s="6"/>
      <c r="K2281" s="8"/>
      <c r="L2281" s="8"/>
      <c r="M2281" s="6"/>
      <c r="N2281" s="9"/>
      <c r="O2281" s="10"/>
      <c r="P2281" s="20"/>
      <c r="Q2281" s="20"/>
      <c r="R2281" s="20"/>
      <c r="S2281" s="20" t="s">
        <v>4374</v>
      </c>
      <c r="T2281" s="21" t="str">
        <f t="shared" si="332"/>
        <v>PLASTIK 16 X 45</v>
      </c>
      <c r="U2281" s="17">
        <v>1</v>
      </c>
      <c r="V2281" s="62">
        <f t="shared" si="335"/>
        <v>36</v>
      </c>
      <c r="W2281" s="20"/>
      <c r="X2281" s="20"/>
      <c r="Y2281" s="20" t="str">
        <f t="shared" si="333"/>
        <v>PCS</v>
      </c>
    </row>
    <row r="2282" spans="1:26" hidden="1">
      <c r="A2282" s="4"/>
      <c r="B2282" s="4"/>
      <c r="C2282" s="5"/>
      <c r="D2282" s="6"/>
      <c r="E2282" s="6"/>
      <c r="F2282" s="6"/>
      <c r="G2282" s="6"/>
      <c r="H2282" s="6"/>
      <c r="I2282" s="6"/>
      <c r="J2282" s="6"/>
      <c r="K2282" s="8"/>
      <c r="L2282" s="8"/>
      <c r="M2282" s="6"/>
      <c r="N2282" s="9"/>
      <c r="O2282" s="10"/>
      <c r="P2282" s="20"/>
      <c r="Q2282" s="20"/>
      <c r="R2282" s="20"/>
      <c r="S2282" s="20" t="s">
        <v>4078</v>
      </c>
      <c r="T2282" s="21" t="str">
        <f t="shared" si="332"/>
        <v>OP FULL AROMA SWT 1000 BUNGA</v>
      </c>
      <c r="U2282" s="17">
        <v>8.4599999999999995E-2</v>
      </c>
      <c r="V2282" s="62">
        <f t="shared" si="335"/>
        <v>3.0455999999999999</v>
      </c>
      <c r="W2282" s="20"/>
      <c r="X2282" s="20"/>
      <c r="Y2282" s="20" t="str">
        <f t="shared" si="333"/>
        <v>KG</v>
      </c>
    </row>
    <row r="2283" spans="1:26" hidden="1">
      <c r="A2283" s="4"/>
      <c r="B2283" s="4"/>
      <c r="C2283" s="5"/>
      <c r="D2283" s="6"/>
      <c r="E2283" s="6"/>
      <c r="F2283" s="6"/>
      <c r="G2283" s="6"/>
      <c r="H2283" s="6"/>
      <c r="I2283" s="6"/>
      <c r="J2283" s="6"/>
      <c r="K2283" s="8"/>
      <c r="L2283" s="8"/>
      <c r="M2283" s="6"/>
      <c r="N2283" s="9"/>
      <c r="O2283" s="10"/>
      <c r="P2283" s="20"/>
      <c r="Q2283" s="20"/>
      <c r="R2283" s="20"/>
      <c r="S2283" s="20" t="s">
        <v>5192</v>
      </c>
      <c r="T2283" s="21" t="str">
        <f t="shared" si="332"/>
        <v>oplosan solfen</v>
      </c>
      <c r="U2283" s="17">
        <v>0.2722</v>
      </c>
      <c r="V2283" s="62">
        <f t="shared" si="335"/>
        <v>9.799199999999999</v>
      </c>
      <c r="W2283" s="20"/>
      <c r="X2283" s="20"/>
      <c r="Y2283" s="20" t="str">
        <f t="shared" si="333"/>
        <v>KG</v>
      </c>
    </row>
    <row r="2284" spans="1:26" hidden="1">
      <c r="A2284" s="4"/>
      <c r="B2284" s="4"/>
      <c r="C2284" s="5"/>
      <c r="D2284" s="6"/>
      <c r="E2284" s="6"/>
      <c r="F2284" s="6"/>
      <c r="G2284" s="6"/>
      <c r="H2284" s="6"/>
      <c r="I2284" s="6"/>
      <c r="J2284" s="6"/>
      <c r="K2284" s="8"/>
      <c r="L2284" s="8"/>
      <c r="M2284" s="6"/>
      <c r="N2284" s="9"/>
      <c r="O2284" s="10"/>
      <c r="P2284" s="20"/>
      <c r="Q2284" s="20"/>
      <c r="R2284" s="20"/>
      <c r="S2284" s="20" t="s">
        <v>1330</v>
      </c>
      <c r="T2284" s="21" t="str">
        <f t="shared" si="332"/>
        <v>DUPA 28 ATP PEKAT 3.2 RKN</v>
      </c>
      <c r="U2284" s="17">
        <v>0.73499999999999999</v>
      </c>
      <c r="V2284" s="62">
        <f t="shared" si="335"/>
        <v>26.46</v>
      </c>
      <c r="W2284" s="20"/>
      <c r="X2284" s="20"/>
      <c r="Y2284" s="20" t="str">
        <f t="shared" si="333"/>
        <v>KG</v>
      </c>
    </row>
    <row r="2285" spans="1:26">
      <c r="A2285" s="4">
        <v>247</v>
      </c>
      <c r="B2285" s="20" t="s">
        <v>2468</v>
      </c>
      <c r="C2285" s="5" t="s">
        <v>215</v>
      </c>
      <c r="D2285" s="6">
        <v>5</v>
      </c>
      <c r="E2285" s="6">
        <f>D2285/36</f>
        <v>0.1388888888888889</v>
      </c>
      <c r="F2285" s="6">
        <v>12</v>
      </c>
      <c r="G2285" s="6">
        <v>1</v>
      </c>
      <c r="H2285" s="6">
        <v>12</v>
      </c>
      <c r="I2285" s="6">
        <v>1</v>
      </c>
      <c r="J2285" s="6" t="s">
        <v>510</v>
      </c>
      <c r="K2285" s="15">
        <f>L2285</f>
        <v>0</v>
      </c>
      <c r="L2285" s="15">
        <f>N2285*Z2285</f>
        <v>0</v>
      </c>
      <c r="M2285" s="6" t="s">
        <v>510</v>
      </c>
      <c r="N2285" s="9">
        <f>VLOOKUP(B2285,tb_januari,9,FALSE)</f>
        <v>0</v>
      </c>
      <c r="O2285" s="10" t="s">
        <v>506</v>
      </c>
      <c r="P2285" s="20"/>
      <c r="Q2285" s="20"/>
      <c r="R2285" s="20"/>
      <c r="S2285" s="20" t="s">
        <v>5182</v>
      </c>
      <c r="T2285" s="21" t="str">
        <f t="shared" si="332"/>
        <v>TULIP 9 x 16</v>
      </c>
      <c r="U2285" s="17">
        <v>1</v>
      </c>
      <c r="V2285" s="62">
        <f>$K$2285*U2285</f>
        <v>0</v>
      </c>
      <c r="W2285" s="20"/>
      <c r="X2285" s="20"/>
      <c r="Y2285" s="20" t="str">
        <f t="shared" si="333"/>
        <v>PCS</v>
      </c>
      <c r="Z2285" s="20">
        <v>36</v>
      </c>
    </row>
    <row r="2286" spans="1:26" hidden="1">
      <c r="A2286" s="4"/>
      <c r="B2286" s="4"/>
      <c r="C2286" s="5"/>
      <c r="D2286" s="6"/>
      <c r="E2286" s="6"/>
      <c r="F2286" s="6"/>
      <c r="G2286" s="6"/>
      <c r="H2286" s="6"/>
      <c r="I2286" s="6"/>
      <c r="J2286" s="6"/>
      <c r="K2286" s="8"/>
      <c r="L2286" s="8"/>
      <c r="M2286" s="6"/>
      <c r="N2286" s="9"/>
      <c r="O2286" s="10"/>
      <c r="P2286" s="20"/>
      <c r="Q2286" s="20"/>
      <c r="R2286" s="20"/>
      <c r="S2286" s="20" t="s">
        <v>611</v>
      </c>
      <c r="T2286" s="21" t="str">
        <f t="shared" si="332"/>
        <v xml:space="preserve">ONGKARA BULAT </v>
      </c>
      <c r="U2286" s="17">
        <v>1</v>
      </c>
      <c r="V2286" s="62">
        <f t="shared" ref="V2286:V2294" si="336">$K$2285*U2286</f>
        <v>0</v>
      </c>
      <c r="W2286" s="20"/>
      <c r="X2286" s="20"/>
      <c r="Y2286" s="20" t="str">
        <f t="shared" si="333"/>
        <v>PCS</v>
      </c>
    </row>
    <row r="2287" spans="1:26" hidden="1">
      <c r="A2287" s="4"/>
      <c r="B2287" s="4"/>
      <c r="C2287" s="5"/>
      <c r="D2287" s="6"/>
      <c r="E2287" s="6"/>
      <c r="F2287" s="6"/>
      <c r="G2287" s="6"/>
      <c r="H2287" s="6"/>
      <c r="I2287" s="6"/>
      <c r="J2287" s="6"/>
      <c r="K2287" s="8"/>
      <c r="L2287" s="8"/>
      <c r="M2287" s="6"/>
      <c r="N2287" s="9"/>
      <c r="O2287" s="10"/>
      <c r="P2287" s="20"/>
      <c r="Q2287" s="20"/>
      <c r="R2287" s="20"/>
      <c r="S2287" s="20" t="s">
        <v>5039</v>
      </c>
      <c r="T2287" s="21" t="str">
        <f t="shared" si="332"/>
        <v>STIKER MANTRA tanggung</v>
      </c>
      <c r="U2287" s="17">
        <v>1</v>
      </c>
      <c r="V2287" s="62">
        <f t="shared" si="336"/>
        <v>0</v>
      </c>
      <c r="W2287" s="20"/>
      <c r="X2287" s="20"/>
      <c r="Y2287" s="20" t="str">
        <f t="shared" si="333"/>
        <v>PCS</v>
      </c>
    </row>
    <row r="2288" spans="1:26" hidden="1">
      <c r="A2288" s="4"/>
      <c r="B2288" s="4"/>
      <c r="C2288" s="5"/>
      <c r="D2288" s="6"/>
      <c r="E2288" s="6"/>
      <c r="F2288" s="6"/>
      <c r="G2288" s="6"/>
      <c r="H2288" s="6"/>
      <c r="I2288" s="6"/>
      <c r="J2288" s="6"/>
      <c r="K2288" s="8"/>
      <c r="L2288" s="8"/>
      <c r="M2288" s="6"/>
      <c r="N2288" s="9"/>
      <c r="O2288" s="10"/>
      <c r="P2288" s="20"/>
      <c r="Q2288" s="20"/>
      <c r="R2288" s="20"/>
      <c r="S2288" s="20" t="s">
        <v>988</v>
      </c>
      <c r="T2288" s="21" t="str">
        <f t="shared" si="332"/>
        <v xml:space="preserve">ATP </v>
      </c>
      <c r="U2288" s="17">
        <v>1</v>
      </c>
      <c r="V2288" s="62">
        <f t="shared" si="336"/>
        <v>0</v>
      </c>
      <c r="W2288" s="20"/>
      <c r="X2288" s="20"/>
      <c r="Y2288" s="20" t="str">
        <f t="shared" si="333"/>
        <v>PCS</v>
      </c>
    </row>
    <row r="2289" spans="1:26" hidden="1">
      <c r="A2289" s="4"/>
      <c r="B2289" s="4"/>
      <c r="C2289" s="5"/>
      <c r="D2289" s="6"/>
      <c r="E2289" s="6"/>
      <c r="F2289" s="6"/>
      <c r="G2289" s="6"/>
      <c r="H2289" s="6"/>
      <c r="I2289" s="6"/>
      <c r="J2289" s="6"/>
      <c r="K2289" s="8"/>
      <c r="L2289" s="8"/>
      <c r="M2289" s="6"/>
      <c r="N2289" s="9"/>
      <c r="O2289" s="10"/>
      <c r="P2289" s="20"/>
      <c r="Q2289" s="20"/>
      <c r="R2289" s="20"/>
      <c r="S2289" s="20" t="s">
        <v>5184</v>
      </c>
      <c r="T2289" s="21" t="str">
        <f t="shared" si="332"/>
        <v>TULIP TULISAN</v>
      </c>
      <c r="U2289" s="17">
        <v>1</v>
      </c>
      <c r="V2289" s="62">
        <f t="shared" si="336"/>
        <v>0</v>
      </c>
      <c r="W2289" s="20"/>
      <c r="X2289" s="20"/>
      <c r="Y2289" s="20" t="str">
        <f t="shared" si="333"/>
        <v>PCS</v>
      </c>
    </row>
    <row r="2290" spans="1:26" hidden="1">
      <c r="A2290" s="4"/>
      <c r="B2290" s="4"/>
      <c r="C2290" s="5"/>
      <c r="D2290" s="6"/>
      <c r="E2290" s="6"/>
      <c r="F2290" s="6"/>
      <c r="G2290" s="6"/>
      <c r="H2290" s="6"/>
      <c r="I2290" s="6"/>
      <c r="J2290" s="6"/>
      <c r="K2290" s="8"/>
      <c r="L2290" s="8"/>
      <c r="M2290" s="6"/>
      <c r="N2290" s="9"/>
      <c r="O2290" s="10"/>
      <c r="P2290" s="20"/>
      <c r="Q2290" s="20"/>
      <c r="R2290" s="20"/>
      <c r="S2290" s="20" t="s">
        <v>613</v>
      </c>
      <c r="T2290" s="21" t="str">
        <f t="shared" si="332"/>
        <v>SABUK ONG KECIL 2,5 X 30</v>
      </c>
      <c r="U2290" s="17">
        <v>1</v>
      </c>
      <c r="V2290" s="62">
        <f t="shared" si="336"/>
        <v>0</v>
      </c>
      <c r="W2290" s="20"/>
      <c r="X2290" s="20"/>
      <c r="Y2290" s="20" t="str">
        <f t="shared" si="333"/>
        <v>PCS</v>
      </c>
    </row>
    <row r="2291" spans="1:26" hidden="1">
      <c r="A2291" s="4"/>
      <c r="B2291" s="4"/>
      <c r="C2291" s="5"/>
      <c r="D2291" s="6"/>
      <c r="E2291" s="6"/>
      <c r="F2291" s="6"/>
      <c r="G2291" s="6"/>
      <c r="H2291" s="6"/>
      <c r="I2291" s="6"/>
      <c r="J2291" s="6"/>
      <c r="K2291" s="8"/>
      <c r="L2291" s="8"/>
      <c r="M2291" s="6"/>
      <c r="N2291" s="9"/>
      <c r="O2291" s="10"/>
      <c r="P2291" s="20"/>
      <c r="Q2291" s="20"/>
      <c r="R2291" s="20"/>
      <c r="S2291" s="20" t="s">
        <v>4374</v>
      </c>
      <c r="T2291" s="21" t="str">
        <f t="shared" si="332"/>
        <v>PLASTIK 16 X 45</v>
      </c>
      <c r="U2291" s="17">
        <v>1</v>
      </c>
      <c r="V2291" s="62">
        <f t="shared" si="336"/>
        <v>0</v>
      </c>
      <c r="W2291" s="20"/>
      <c r="X2291" s="20"/>
      <c r="Y2291" s="20" t="str">
        <f t="shared" si="333"/>
        <v>PCS</v>
      </c>
    </row>
    <row r="2292" spans="1:26" hidden="1">
      <c r="A2292" s="4"/>
      <c r="B2292" s="4"/>
      <c r="C2292" s="5"/>
      <c r="D2292" s="6"/>
      <c r="E2292" s="6"/>
      <c r="F2292" s="6"/>
      <c r="G2292" s="6"/>
      <c r="H2292" s="6"/>
      <c r="I2292" s="6"/>
      <c r="J2292" s="6"/>
      <c r="K2292" s="8"/>
      <c r="L2292" s="8"/>
      <c r="M2292" s="6"/>
      <c r="N2292" s="9"/>
      <c r="O2292" s="10"/>
      <c r="P2292" s="20"/>
      <c r="Q2292" s="20"/>
      <c r="R2292" s="20"/>
      <c r="S2292" s="20" t="s">
        <v>4112</v>
      </c>
      <c r="T2292" s="21" t="str">
        <f t="shared" si="332"/>
        <v>OP FULL AROMA SWT TULIP</v>
      </c>
      <c r="U2292" s="17">
        <v>8.4599999999999995E-2</v>
      </c>
      <c r="V2292" s="62">
        <f t="shared" si="336"/>
        <v>0</v>
      </c>
      <c r="W2292" s="20"/>
      <c r="X2292" s="20"/>
      <c r="Y2292" s="20" t="str">
        <f t="shared" si="333"/>
        <v>KG</v>
      </c>
    </row>
    <row r="2293" spans="1:26" hidden="1">
      <c r="A2293" s="4"/>
      <c r="B2293" s="4"/>
      <c r="C2293" s="5"/>
      <c r="D2293" s="6"/>
      <c r="E2293" s="6"/>
      <c r="F2293" s="6"/>
      <c r="G2293" s="6"/>
      <c r="H2293" s="6"/>
      <c r="I2293" s="6"/>
      <c r="J2293" s="6"/>
      <c r="K2293" s="8"/>
      <c r="L2293" s="8"/>
      <c r="M2293" s="6"/>
      <c r="N2293" s="9"/>
      <c r="O2293" s="10"/>
      <c r="P2293" s="20"/>
      <c r="Q2293" s="20"/>
      <c r="R2293" s="20"/>
      <c r="S2293" s="20" t="s">
        <v>5192</v>
      </c>
      <c r="T2293" s="21" t="str">
        <f t="shared" si="332"/>
        <v>oplosan solfen</v>
      </c>
      <c r="U2293" s="17">
        <v>0.2722</v>
      </c>
      <c r="V2293" s="62">
        <f t="shared" si="336"/>
        <v>0</v>
      </c>
      <c r="W2293" s="20"/>
      <c r="X2293" s="20"/>
      <c r="Y2293" s="20" t="str">
        <f t="shared" si="333"/>
        <v>KG</v>
      </c>
    </row>
    <row r="2294" spans="1:26" hidden="1">
      <c r="A2294" s="4"/>
      <c r="B2294" s="4"/>
      <c r="C2294" s="5"/>
      <c r="D2294" s="6"/>
      <c r="E2294" s="6"/>
      <c r="F2294" s="6"/>
      <c r="G2294" s="6"/>
      <c r="H2294" s="6"/>
      <c r="I2294" s="6"/>
      <c r="J2294" s="6"/>
      <c r="K2294" s="8"/>
      <c r="L2294" s="8"/>
      <c r="M2294" s="6"/>
      <c r="N2294" s="9"/>
      <c r="O2294" s="10"/>
      <c r="P2294" s="20"/>
      <c r="Q2294" s="20"/>
      <c r="R2294" s="20"/>
      <c r="S2294" s="20" t="s">
        <v>1330</v>
      </c>
      <c r="T2294" s="21" t="str">
        <f t="shared" si="332"/>
        <v>DUPA 28 ATP PEKAT 3.2 RKN</v>
      </c>
      <c r="U2294" s="17">
        <v>0.73499999999999999</v>
      </c>
      <c r="V2294" s="62">
        <f t="shared" si="336"/>
        <v>0</v>
      </c>
      <c r="W2294" s="20"/>
      <c r="X2294" s="20"/>
      <c r="Y2294" s="20" t="str">
        <f t="shared" si="333"/>
        <v>KG</v>
      </c>
    </row>
    <row r="2295" spans="1:26">
      <c r="A2295" s="4">
        <v>248</v>
      </c>
      <c r="B2295" s="20" t="s">
        <v>2469</v>
      </c>
      <c r="C2295" s="5" t="s">
        <v>216</v>
      </c>
      <c r="D2295" s="6">
        <v>4</v>
      </c>
      <c r="E2295" s="6">
        <f>D2295/36</f>
        <v>0.1111111111111111</v>
      </c>
      <c r="F2295" s="6">
        <v>5</v>
      </c>
      <c r="G2295" s="6">
        <v>1</v>
      </c>
      <c r="H2295" s="6">
        <v>1</v>
      </c>
      <c r="I2295" s="6">
        <v>1</v>
      </c>
      <c r="J2295" s="6" t="s">
        <v>510</v>
      </c>
      <c r="K2295" s="15">
        <f>L2295</f>
        <v>0</v>
      </c>
      <c r="L2295" s="15">
        <f>N2295*Z2295</f>
        <v>0</v>
      </c>
      <c r="M2295" s="6" t="s">
        <v>510</v>
      </c>
      <c r="N2295" s="9">
        <f>VLOOKUP(B2295,tb_januari,9,FALSE)</f>
        <v>0</v>
      </c>
      <c r="O2295" s="10" t="s">
        <v>506</v>
      </c>
      <c r="P2295" s="20"/>
      <c r="Q2295" s="20"/>
      <c r="R2295" s="20"/>
      <c r="S2295" s="1" t="s">
        <v>1447</v>
      </c>
      <c r="T2295" s="21" t="str">
        <f t="shared" si="332"/>
        <v>DUPA 32 ATP PEKAT 3.2 RKN</v>
      </c>
      <c r="U2295" s="17">
        <v>0.76</v>
      </c>
      <c r="V2295" s="62">
        <f>$K$2295*U2295</f>
        <v>0</v>
      </c>
      <c r="W2295" s="20"/>
      <c r="X2295" s="20"/>
      <c r="Y2295" s="20" t="str">
        <f t="shared" si="333"/>
        <v>KG</v>
      </c>
      <c r="Z2295" s="20">
        <v>36</v>
      </c>
    </row>
    <row r="2296" spans="1:26" hidden="1">
      <c r="A2296" s="4"/>
      <c r="B2296" s="20"/>
      <c r="C2296" s="5"/>
      <c r="D2296" s="6"/>
      <c r="E2296" s="6"/>
      <c r="F2296" s="6"/>
      <c r="G2296" s="6"/>
      <c r="H2296" s="6"/>
      <c r="I2296" s="6"/>
      <c r="J2296" s="6"/>
      <c r="K2296" s="8"/>
      <c r="L2296" s="8"/>
      <c r="M2296" s="6"/>
      <c r="N2296" s="9"/>
      <c r="O2296" s="10"/>
      <c r="P2296" s="20"/>
      <c r="Q2296" s="20"/>
      <c r="R2296" s="20"/>
      <c r="S2296" s="1" t="s">
        <v>753</v>
      </c>
      <c r="T2296" s="21" t="str">
        <f t="shared" si="332"/>
        <v>ABHIKYA 8 X 21</v>
      </c>
      <c r="U2296" s="17">
        <v>1</v>
      </c>
      <c r="V2296" s="62">
        <f t="shared" ref="V2296:V2305" si="337">$K$2295*U2296</f>
        <v>0</v>
      </c>
      <c r="W2296" s="20"/>
      <c r="X2296" s="20"/>
      <c r="Y2296" s="20" t="str">
        <f t="shared" si="333"/>
        <v>PCS</v>
      </c>
    </row>
    <row r="2297" spans="1:26" hidden="1">
      <c r="A2297" s="4"/>
      <c r="B2297" s="20"/>
      <c r="C2297" s="5"/>
      <c r="D2297" s="6"/>
      <c r="E2297" s="6"/>
      <c r="F2297" s="6"/>
      <c r="G2297" s="6"/>
      <c r="H2297" s="6"/>
      <c r="I2297" s="6"/>
      <c r="J2297" s="6"/>
      <c r="K2297" s="8"/>
      <c r="L2297" s="8"/>
      <c r="M2297" s="6"/>
      <c r="N2297" s="9"/>
      <c r="O2297" s="10"/>
      <c r="P2297" s="20"/>
      <c r="Q2297" s="20"/>
      <c r="R2297" s="20"/>
      <c r="S2297" s="1" t="s">
        <v>611</v>
      </c>
      <c r="T2297" s="21" t="str">
        <f t="shared" si="332"/>
        <v xml:space="preserve">ONGKARA BULAT </v>
      </c>
      <c r="U2297" s="17">
        <v>1</v>
      </c>
      <c r="V2297" s="62">
        <f t="shared" si="337"/>
        <v>0</v>
      </c>
      <c r="W2297" s="20"/>
      <c r="X2297" s="20"/>
      <c r="Y2297" s="20" t="str">
        <f t="shared" si="333"/>
        <v>PCS</v>
      </c>
    </row>
    <row r="2298" spans="1:26" hidden="1">
      <c r="A2298" s="4"/>
      <c r="B2298" s="20"/>
      <c r="C2298" s="5"/>
      <c r="D2298" s="6"/>
      <c r="E2298" s="6"/>
      <c r="F2298" s="6"/>
      <c r="G2298" s="6"/>
      <c r="H2298" s="6"/>
      <c r="I2298" s="6"/>
      <c r="J2298" s="6"/>
      <c r="K2298" s="8"/>
      <c r="L2298" s="8"/>
      <c r="M2298" s="6"/>
      <c r="N2298" s="9"/>
      <c r="O2298" s="10"/>
      <c r="P2298" s="20"/>
      <c r="Q2298" s="20"/>
      <c r="R2298" s="20"/>
      <c r="S2298" s="1" t="s">
        <v>5035</v>
      </c>
      <c r="T2298" s="21" t="str">
        <f t="shared" si="332"/>
        <v>STIKER MANTRA Panjang</v>
      </c>
      <c r="U2298" s="17">
        <v>1</v>
      </c>
      <c r="V2298" s="62">
        <f t="shared" si="337"/>
        <v>0</v>
      </c>
      <c r="W2298" s="20"/>
      <c r="X2298" s="20"/>
      <c r="Y2298" s="20" t="str">
        <f t="shared" si="333"/>
        <v>PCS</v>
      </c>
    </row>
    <row r="2299" spans="1:26" hidden="1">
      <c r="A2299" s="4"/>
      <c r="B2299" s="20"/>
      <c r="C2299" s="5"/>
      <c r="D2299" s="6"/>
      <c r="E2299" s="6"/>
      <c r="F2299" s="6"/>
      <c r="G2299" s="6"/>
      <c r="H2299" s="6"/>
      <c r="I2299" s="6"/>
      <c r="J2299" s="6"/>
      <c r="K2299" s="8"/>
      <c r="L2299" s="8"/>
      <c r="M2299" s="6"/>
      <c r="N2299" s="9"/>
      <c r="O2299" s="10"/>
      <c r="P2299" s="20"/>
      <c r="Q2299" s="20"/>
      <c r="R2299" s="20"/>
      <c r="S2299" s="1" t="s">
        <v>988</v>
      </c>
      <c r="T2299" s="21" t="str">
        <f t="shared" si="332"/>
        <v xml:space="preserve">ATP </v>
      </c>
      <c r="U2299" s="17">
        <v>1</v>
      </c>
      <c r="V2299" s="62">
        <f t="shared" si="337"/>
        <v>0</v>
      </c>
      <c r="W2299" s="20"/>
      <c r="X2299" s="20"/>
      <c r="Y2299" s="20" t="str">
        <f t="shared" si="333"/>
        <v>PCS</v>
      </c>
    </row>
    <row r="2300" spans="1:26" hidden="1">
      <c r="A2300" s="4"/>
      <c r="B2300" s="20"/>
      <c r="C2300" s="5"/>
      <c r="D2300" s="6"/>
      <c r="E2300" s="6"/>
      <c r="F2300" s="6"/>
      <c r="G2300" s="6"/>
      <c r="H2300" s="6"/>
      <c r="I2300" s="6"/>
      <c r="J2300" s="6"/>
      <c r="K2300" s="8"/>
      <c r="L2300" s="8"/>
      <c r="M2300" s="6"/>
      <c r="N2300" s="9"/>
      <c r="O2300" s="10"/>
      <c r="P2300" s="20"/>
      <c r="Q2300" s="20"/>
      <c r="R2300" s="20"/>
      <c r="S2300" s="1" t="s">
        <v>757</v>
      </c>
      <c r="T2300" s="21" t="str">
        <f t="shared" si="332"/>
        <v>ABHIKYA TULISAN</v>
      </c>
      <c r="U2300" s="17">
        <v>1</v>
      </c>
      <c r="V2300" s="62">
        <f t="shared" si="337"/>
        <v>0</v>
      </c>
      <c r="W2300" s="20"/>
      <c r="X2300" s="20"/>
      <c r="Y2300" s="20" t="str">
        <f t="shared" si="333"/>
        <v>PCS</v>
      </c>
    </row>
    <row r="2301" spans="1:26" hidden="1">
      <c r="A2301" s="4"/>
      <c r="B2301" s="20"/>
      <c r="C2301" s="5"/>
      <c r="D2301" s="6"/>
      <c r="E2301" s="6"/>
      <c r="F2301" s="6"/>
      <c r="G2301" s="6"/>
      <c r="H2301" s="6"/>
      <c r="I2301" s="6"/>
      <c r="J2301" s="6"/>
      <c r="K2301" s="8"/>
      <c r="L2301" s="8"/>
      <c r="M2301" s="6"/>
      <c r="N2301" s="9"/>
      <c r="O2301" s="10"/>
      <c r="P2301" s="20"/>
      <c r="Q2301" s="20"/>
      <c r="R2301" s="20"/>
      <c r="S2301" s="1" t="s">
        <v>4981</v>
      </c>
      <c r="T2301" s="21" t="str">
        <f t="shared" si="332"/>
        <v xml:space="preserve">STIKER 1 JAM </v>
      </c>
      <c r="U2301" s="17">
        <v>1</v>
      </c>
      <c r="V2301" s="62">
        <f t="shared" si="337"/>
        <v>0</v>
      </c>
      <c r="W2301" s="20"/>
      <c r="X2301" s="20"/>
      <c r="Y2301" s="20" t="str">
        <f t="shared" si="333"/>
        <v>PCS</v>
      </c>
    </row>
    <row r="2302" spans="1:26" hidden="1">
      <c r="A2302" s="4"/>
      <c r="B2302" s="20"/>
      <c r="C2302" s="5"/>
      <c r="D2302" s="6"/>
      <c r="E2302" s="6"/>
      <c r="F2302" s="6"/>
      <c r="G2302" s="6"/>
      <c r="H2302" s="6"/>
      <c r="I2302" s="6"/>
      <c r="J2302" s="6"/>
      <c r="K2302" s="8"/>
      <c r="L2302" s="8"/>
      <c r="M2302" s="6"/>
      <c r="N2302" s="9"/>
      <c r="O2302" s="10"/>
      <c r="P2302" s="20"/>
      <c r="Q2302" s="20"/>
      <c r="R2302" s="20"/>
      <c r="S2302" s="1" t="s">
        <v>613</v>
      </c>
      <c r="T2302" s="21" t="str">
        <f t="shared" si="332"/>
        <v>SABUK ONG KECIL 2,5 X 30</v>
      </c>
      <c r="U2302" s="17">
        <v>1</v>
      </c>
      <c r="V2302" s="62">
        <f t="shared" si="337"/>
        <v>0</v>
      </c>
      <c r="W2302" s="20"/>
      <c r="X2302" s="20"/>
      <c r="Y2302" s="20" t="str">
        <f t="shared" si="333"/>
        <v>PCS</v>
      </c>
    </row>
    <row r="2303" spans="1:26" hidden="1">
      <c r="A2303" s="4"/>
      <c r="B2303" s="20"/>
      <c r="C2303" s="5"/>
      <c r="D2303" s="6"/>
      <c r="E2303" s="6"/>
      <c r="F2303" s="6"/>
      <c r="G2303" s="6"/>
      <c r="H2303" s="6"/>
      <c r="I2303" s="6"/>
      <c r="J2303" s="6"/>
      <c r="K2303" s="8"/>
      <c r="L2303" s="8"/>
      <c r="M2303" s="6"/>
      <c r="N2303" s="9"/>
      <c r="O2303" s="10"/>
      <c r="P2303" s="20"/>
      <c r="Q2303" s="20"/>
      <c r="R2303" s="20"/>
      <c r="S2303" s="1" t="s">
        <v>4374</v>
      </c>
      <c r="T2303" s="21" t="str">
        <f t="shared" si="332"/>
        <v>PLASTIK 16 X 45</v>
      </c>
      <c r="U2303" s="17">
        <v>1</v>
      </c>
      <c r="V2303" s="62">
        <f t="shared" si="337"/>
        <v>0</v>
      </c>
      <c r="W2303" s="20"/>
      <c r="X2303" s="20"/>
      <c r="Y2303" s="20" t="str">
        <f t="shared" si="333"/>
        <v>PCS</v>
      </c>
    </row>
    <row r="2304" spans="1:26" hidden="1">
      <c r="A2304" s="4"/>
      <c r="B2304" s="20"/>
      <c r="C2304" s="5"/>
      <c r="D2304" s="6"/>
      <c r="E2304" s="6"/>
      <c r="F2304" s="6"/>
      <c r="G2304" s="6"/>
      <c r="H2304" s="6"/>
      <c r="I2304" s="6"/>
      <c r="J2304" s="6"/>
      <c r="K2304" s="8"/>
      <c r="L2304" s="8"/>
      <c r="M2304" s="6"/>
      <c r="N2304" s="9"/>
      <c r="O2304" s="10"/>
      <c r="P2304" s="20"/>
      <c r="Q2304" s="20"/>
      <c r="R2304" s="20"/>
      <c r="S2304" s="1" t="s">
        <v>4080</v>
      </c>
      <c r="T2304" s="21" t="str">
        <f t="shared" si="332"/>
        <v>OP FULL AROMA SWT ABHIKYA</v>
      </c>
      <c r="U2304" s="17">
        <v>8.7400000000000005E-2</v>
      </c>
      <c r="V2304" s="62">
        <f t="shared" si="337"/>
        <v>0</v>
      </c>
      <c r="W2304" s="20"/>
      <c r="X2304" s="20"/>
      <c r="Y2304" s="20" t="str">
        <f t="shared" si="333"/>
        <v>KG</v>
      </c>
    </row>
    <row r="2305" spans="1:26" hidden="1">
      <c r="A2305" s="4"/>
      <c r="B2305" s="20"/>
      <c r="C2305" s="5"/>
      <c r="D2305" s="6"/>
      <c r="E2305" s="6"/>
      <c r="F2305" s="6"/>
      <c r="G2305" s="6"/>
      <c r="H2305" s="6"/>
      <c r="I2305" s="6"/>
      <c r="J2305" s="6"/>
      <c r="K2305" s="8"/>
      <c r="L2305" s="8"/>
      <c r="M2305" s="6"/>
      <c r="N2305" s="9"/>
      <c r="O2305" s="10"/>
      <c r="P2305" s="20"/>
      <c r="Q2305" s="20"/>
      <c r="R2305" s="20"/>
      <c r="S2305" s="1" t="s">
        <v>5192</v>
      </c>
      <c r="T2305" s="21" t="str">
        <f t="shared" si="332"/>
        <v>oplosan solfen</v>
      </c>
      <c r="U2305" s="17">
        <v>0.28749999999999998</v>
      </c>
      <c r="V2305" s="62">
        <f t="shared" si="337"/>
        <v>0</v>
      </c>
      <c r="W2305" s="20"/>
      <c r="X2305" s="20"/>
      <c r="Y2305" s="20" t="str">
        <f t="shared" si="333"/>
        <v>KG</v>
      </c>
    </row>
    <row r="2306" spans="1:26">
      <c r="A2306" s="4">
        <v>249</v>
      </c>
      <c r="B2306" s="20" t="s">
        <v>2482</v>
      </c>
      <c r="C2306" s="5" t="s">
        <v>217</v>
      </c>
      <c r="D2306" s="6">
        <v>9</v>
      </c>
      <c r="E2306" s="6">
        <f>D2306/36</f>
        <v>0.25</v>
      </c>
      <c r="F2306" s="6">
        <v>8</v>
      </c>
      <c r="G2306" s="6">
        <v>1</v>
      </c>
      <c r="H2306" s="6">
        <v>6</v>
      </c>
      <c r="I2306" s="6">
        <v>1</v>
      </c>
      <c r="J2306" s="6" t="s">
        <v>510</v>
      </c>
      <c r="K2306" s="15">
        <f>L2306</f>
        <v>0</v>
      </c>
      <c r="L2306" s="15">
        <f>N2306*Z2306</f>
        <v>0</v>
      </c>
      <c r="M2306" s="6" t="s">
        <v>510</v>
      </c>
      <c r="N2306" s="9">
        <f>VLOOKUP(B2306,tb_januari,9,FALSE)</f>
        <v>0</v>
      </c>
      <c r="O2306" s="10" t="s">
        <v>506</v>
      </c>
      <c r="P2306" s="20"/>
      <c r="Q2306" s="20"/>
      <c r="R2306" s="20"/>
      <c r="S2306" s="1" t="s">
        <v>1447</v>
      </c>
      <c r="T2306" s="21" t="str">
        <f t="shared" si="332"/>
        <v>DUPA 32 ATP PEKAT 3.2 RKN</v>
      </c>
      <c r="U2306" s="17">
        <v>0.76</v>
      </c>
      <c r="V2306" s="62">
        <f>$K$2306*U2306</f>
        <v>0</v>
      </c>
      <c r="W2306" s="20"/>
      <c r="X2306" s="20"/>
      <c r="Y2306" s="20" t="str">
        <f t="shared" si="333"/>
        <v>KG</v>
      </c>
      <c r="Z2306" s="20">
        <v>36</v>
      </c>
    </row>
    <row r="2307" spans="1:26" hidden="1">
      <c r="A2307" s="4"/>
      <c r="B2307" s="20"/>
      <c r="C2307" s="5"/>
      <c r="D2307" s="6"/>
      <c r="E2307" s="6"/>
      <c r="F2307" s="6"/>
      <c r="G2307" s="6"/>
      <c r="H2307" s="6"/>
      <c r="I2307" s="6"/>
      <c r="J2307" s="6"/>
      <c r="K2307" s="8"/>
      <c r="L2307" s="8"/>
      <c r="M2307" s="6"/>
      <c r="N2307" s="9"/>
      <c r="O2307" s="10"/>
      <c r="P2307" s="20"/>
      <c r="Q2307" s="20"/>
      <c r="R2307" s="20"/>
      <c r="S2307" s="1" t="s">
        <v>737</v>
      </c>
      <c r="T2307" s="21" t="str">
        <f t="shared" si="332"/>
        <v>A.TERAPY 8 X 21</v>
      </c>
      <c r="U2307" s="17">
        <v>1</v>
      </c>
      <c r="V2307" s="62">
        <f t="shared" ref="V2307:V2315" si="338">$K$2306*U2307</f>
        <v>0</v>
      </c>
      <c r="W2307" s="20"/>
      <c r="X2307" s="20"/>
      <c r="Y2307" s="20" t="str">
        <f t="shared" si="333"/>
        <v>PCS</v>
      </c>
    </row>
    <row r="2308" spans="1:26" hidden="1">
      <c r="A2308" s="4"/>
      <c r="B2308" s="20"/>
      <c r="C2308" s="5"/>
      <c r="D2308" s="6"/>
      <c r="E2308" s="6"/>
      <c r="F2308" s="6"/>
      <c r="G2308" s="6"/>
      <c r="H2308" s="6"/>
      <c r="I2308" s="6"/>
      <c r="J2308" s="6"/>
      <c r="K2308" s="8"/>
      <c r="L2308" s="8"/>
      <c r="M2308" s="6"/>
      <c r="N2308" s="9"/>
      <c r="O2308" s="10"/>
      <c r="P2308" s="20"/>
      <c r="Q2308" s="20"/>
      <c r="R2308" s="20"/>
      <c r="S2308" s="1" t="s">
        <v>611</v>
      </c>
      <c r="T2308" s="21" t="str">
        <f t="shared" si="332"/>
        <v xml:space="preserve">ONGKARA BULAT </v>
      </c>
      <c r="U2308" s="17">
        <v>1</v>
      </c>
      <c r="V2308" s="62">
        <f t="shared" si="338"/>
        <v>0</v>
      </c>
      <c r="W2308" s="20"/>
      <c r="X2308" s="20"/>
      <c r="Y2308" s="20" t="str">
        <f t="shared" si="333"/>
        <v>PCS</v>
      </c>
    </row>
    <row r="2309" spans="1:26" hidden="1">
      <c r="A2309" s="4"/>
      <c r="B2309" s="20"/>
      <c r="C2309" s="5"/>
      <c r="D2309" s="6"/>
      <c r="E2309" s="6"/>
      <c r="F2309" s="6"/>
      <c r="G2309" s="6"/>
      <c r="H2309" s="6"/>
      <c r="I2309" s="6"/>
      <c r="J2309" s="6"/>
      <c r="K2309" s="8"/>
      <c r="L2309" s="8"/>
      <c r="M2309" s="6"/>
      <c r="N2309" s="9"/>
      <c r="O2309" s="10"/>
      <c r="P2309" s="20"/>
      <c r="Q2309" s="20"/>
      <c r="R2309" s="20"/>
      <c r="S2309" s="1" t="s">
        <v>5035</v>
      </c>
      <c r="T2309" s="21" t="str">
        <f t="shared" si="332"/>
        <v>STIKER MANTRA Panjang</v>
      </c>
      <c r="U2309" s="17">
        <v>1</v>
      </c>
      <c r="V2309" s="62">
        <f t="shared" si="338"/>
        <v>0</v>
      </c>
      <c r="W2309" s="20"/>
      <c r="X2309" s="20"/>
      <c r="Y2309" s="20" t="str">
        <f t="shared" si="333"/>
        <v>PCS</v>
      </c>
    </row>
    <row r="2310" spans="1:26" hidden="1">
      <c r="A2310" s="4"/>
      <c r="B2310" s="20"/>
      <c r="C2310" s="5"/>
      <c r="D2310" s="6"/>
      <c r="E2310" s="6"/>
      <c r="F2310" s="6"/>
      <c r="G2310" s="6"/>
      <c r="H2310" s="6"/>
      <c r="I2310" s="6"/>
      <c r="J2310" s="6"/>
      <c r="K2310" s="8"/>
      <c r="L2310" s="8"/>
      <c r="M2310" s="6"/>
      <c r="N2310" s="9"/>
      <c r="O2310" s="10"/>
      <c r="P2310" s="20"/>
      <c r="Q2310" s="20"/>
      <c r="R2310" s="20"/>
      <c r="S2310" s="1" t="s">
        <v>988</v>
      </c>
      <c r="T2310" s="21" t="str">
        <f t="shared" si="332"/>
        <v xml:space="preserve">ATP </v>
      </c>
      <c r="U2310" s="17">
        <v>1</v>
      </c>
      <c r="V2310" s="62">
        <f t="shared" si="338"/>
        <v>0</v>
      </c>
      <c r="W2310" s="20"/>
      <c r="X2310" s="20"/>
      <c r="Y2310" s="20" t="str">
        <f t="shared" si="333"/>
        <v>PCS</v>
      </c>
    </row>
    <row r="2311" spans="1:26" hidden="1">
      <c r="A2311" s="4"/>
      <c r="B2311" s="20"/>
      <c r="C2311" s="5"/>
      <c r="D2311" s="6"/>
      <c r="E2311" s="6"/>
      <c r="F2311" s="6"/>
      <c r="G2311" s="6"/>
      <c r="H2311" s="6"/>
      <c r="I2311" s="6"/>
      <c r="J2311" s="6"/>
      <c r="K2311" s="8"/>
      <c r="L2311" s="8"/>
      <c r="M2311" s="6"/>
      <c r="N2311" s="9"/>
      <c r="O2311" s="10"/>
      <c r="P2311" s="20"/>
      <c r="Q2311" s="20"/>
      <c r="R2311" s="20"/>
      <c r="S2311" s="1" t="s">
        <v>741</v>
      </c>
      <c r="T2311" s="21" t="str">
        <f t="shared" si="332"/>
        <v>A.TERAPY TULISAN</v>
      </c>
      <c r="U2311" s="17">
        <v>1</v>
      </c>
      <c r="V2311" s="62">
        <f t="shared" si="338"/>
        <v>0</v>
      </c>
      <c r="W2311" s="20"/>
      <c r="X2311" s="20"/>
      <c r="Y2311" s="20" t="str">
        <f t="shared" si="333"/>
        <v>PCS</v>
      </c>
    </row>
    <row r="2312" spans="1:26" hidden="1">
      <c r="A2312" s="4"/>
      <c r="B2312" s="20"/>
      <c r="C2312" s="5"/>
      <c r="D2312" s="6"/>
      <c r="E2312" s="6"/>
      <c r="F2312" s="6"/>
      <c r="G2312" s="6"/>
      <c r="H2312" s="6"/>
      <c r="I2312" s="6"/>
      <c r="J2312" s="6"/>
      <c r="K2312" s="8"/>
      <c r="L2312" s="8"/>
      <c r="M2312" s="6"/>
      <c r="N2312" s="9"/>
      <c r="O2312" s="10"/>
      <c r="P2312" s="20"/>
      <c r="Q2312" s="20"/>
      <c r="R2312" s="20"/>
      <c r="S2312" s="1" t="s">
        <v>4981</v>
      </c>
      <c r="T2312" s="21" t="str">
        <f t="shared" si="332"/>
        <v xml:space="preserve">STIKER 1 JAM </v>
      </c>
      <c r="U2312" s="17">
        <v>1</v>
      </c>
      <c r="V2312" s="62">
        <f t="shared" si="338"/>
        <v>0</v>
      </c>
      <c r="W2312" s="20"/>
      <c r="X2312" s="20"/>
      <c r="Y2312" s="20" t="str">
        <f t="shared" si="333"/>
        <v>PCS</v>
      </c>
    </row>
    <row r="2313" spans="1:26" hidden="1">
      <c r="A2313" s="4"/>
      <c r="B2313" s="20"/>
      <c r="C2313" s="5"/>
      <c r="D2313" s="6"/>
      <c r="E2313" s="6"/>
      <c r="F2313" s="6"/>
      <c r="G2313" s="6"/>
      <c r="H2313" s="6"/>
      <c r="I2313" s="6"/>
      <c r="J2313" s="6"/>
      <c r="K2313" s="8"/>
      <c r="L2313" s="8"/>
      <c r="M2313" s="6"/>
      <c r="N2313" s="9"/>
      <c r="O2313" s="10"/>
      <c r="P2313" s="20"/>
      <c r="Q2313" s="20"/>
      <c r="R2313" s="20"/>
      <c r="S2313" s="1" t="s">
        <v>613</v>
      </c>
      <c r="T2313" s="21" t="str">
        <f t="shared" si="332"/>
        <v>SABUK ONG KECIL 2,5 X 30</v>
      </c>
      <c r="U2313" s="17">
        <v>1</v>
      </c>
      <c r="V2313" s="62">
        <f t="shared" si="338"/>
        <v>0</v>
      </c>
      <c r="W2313" s="20"/>
      <c r="X2313" s="20"/>
      <c r="Y2313" s="20" t="str">
        <f t="shared" si="333"/>
        <v>PCS</v>
      </c>
    </row>
    <row r="2314" spans="1:26" hidden="1">
      <c r="A2314" s="4"/>
      <c r="B2314" s="20"/>
      <c r="C2314" s="5"/>
      <c r="D2314" s="6"/>
      <c r="E2314" s="6"/>
      <c r="F2314" s="6"/>
      <c r="G2314" s="6"/>
      <c r="H2314" s="6"/>
      <c r="I2314" s="6"/>
      <c r="J2314" s="6"/>
      <c r="K2314" s="8"/>
      <c r="L2314" s="8"/>
      <c r="M2314" s="6"/>
      <c r="N2314" s="9"/>
      <c r="O2314" s="10"/>
      <c r="P2314" s="20"/>
      <c r="Q2314" s="20"/>
      <c r="R2314" s="20"/>
      <c r="S2314" s="1" t="s">
        <v>4374</v>
      </c>
      <c r="T2314" s="21" t="str">
        <f t="shared" si="332"/>
        <v>PLASTIK 16 X 45</v>
      </c>
      <c r="U2314" s="17">
        <v>1</v>
      </c>
      <c r="V2314" s="62">
        <f t="shared" si="338"/>
        <v>0</v>
      </c>
      <c r="W2314" s="20"/>
      <c r="X2314" s="20"/>
      <c r="Y2314" s="20" t="str">
        <f t="shared" si="333"/>
        <v>PCS</v>
      </c>
    </row>
    <row r="2315" spans="1:26" hidden="1">
      <c r="A2315" s="4"/>
      <c r="B2315" s="20"/>
      <c r="C2315" s="5"/>
      <c r="D2315" s="6"/>
      <c r="E2315" s="6"/>
      <c r="F2315" s="6"/>
      <c r="G2315" s="6"/>
      <c r="H2315" s="6"/>
      <c r="I2315" s="6"/>
      <c r="J2315" s="6"/>
      <c r="K2315" s="8"/>
      <c r="L2315" s="8"/>
      <c r="M2315" s="6"/>
      <c r="N2315" s="9"/>
      <c r="O2315" s="10"/>
      <c r="P2315" s="20"/>
      <c r="Q2315" s="20"/>
      <c r="R2315" s="20"/>
      <c r="S2315" s="1" t="s">
        <v>4082</v>
      </c>
      <c r="T2315" s="21" t="str">
        <f t="shared" si="332"/>
        <v>OP FULL AROMA SWT AROMA TERAPY</v>
      </c>
      <c r="U2315" s="17">
        <v>8.7400000000000005E-2</v>
      </c>
      <c r="V2315" s="62">
        <f t="shared" si="338"/>
        <v>0</v>
      </c>
      <c r="W2315" s="20"/>
      <c r="X2315" s="20"/>
      <c r="Y2315" s="20" t="str">
        <f t="shared" si="333"/>
        <v>KG</v>
      </c>
    </row>
    <row r="2316" spans="1:26" hidden="1">
      <c r="A2316" s="4"/>
      <c r="B2316" s="20"/>
      <c r="C2316" s="5"/>
      <c r="D2316" s="6"/>
      <c r="E2316" s="6"/>
      <c r="F2316" s="6"/>
      <c r="G2316" s="6"/>
      <c r="H2316" s="6"/>
      <c r="I2316" s="6"/>
      <c r="J2316" s="6"/>
      <c r="K2316" s="8"/>
      <c r="L2316" s="8"/>
      <c r="M2316" s="6"/>
      <c r="N2316" s="9"/>
      <c r="O2316" s="10"/>
      <c r="P2316" s="20"/>
      <c r="Q2316" s="20"/>
      <c r="R2316" s="20"/>
      <c r="S2316" s="1" t="s">
        <v>5192</v>
      </c>
      <c r="T2316" s="21" t="str">
        <f t="shared" si="332"/>
        <v>oplosan solfen</v>
      </c>
      <c r="U2316" s="17">
        <v>0.28749999999999998</v>
      </c>
      <c r="V2316" s="62">
        <f>$K$2306*U2316</f>
        <v>0</v>
      </c>
      <c r="W2316" s="20"/>
      <c r="X2316" s="20"/>
      <c r="Y2316" s="20" t="str">
        <f t="shared" si="333"/>
        <v>KG</v>
      </c>
    </row>
    <row r="2317" spans="1:26">
      <c r="A2317" s="4">
        <v>250</v>
      </c>
      <c r="B2317" s="20" t="s">
        <v>2483</v>
      </c>
      <c r="C2317" s="5" t="s">
        <v>218</v>
      </c>
      <c r="D2317" s="6">
        <v>13</v>
      </c>
      <c r="E2317" s="6">
        <f>D2317/36</f>
        <v>0.3611111111111111</v>
      </c>
      <c r="F2317" s="6">
        <v>23</v>
      </c>
      <c r="G2317" s="6">
        <v>1</v>
      </c>
      <c r="H2317" s="6"/>
      <c r="I2317" s="6"/>
      <c r="J2317" s="6" t="s">
        <v>510</v>
      </c>
      <c r="K2317" s="15">
        <f>L2317</f>
        <v>0</v>
      </c>
      <c r="L2317" s="15">
        <f>N2317*Z2317</f>
        <v>0</v>
      </c>
      <c r="M2317" s="6" t="s">
        <v>510</v>
      </c>
      <c r="N2317" s="9">
        <f>VLOOKUP(B2317,tb_januari,9,FALSE)</f>
        <v>0</v>
      </c>
      <c r="O2317" s="10" t="s">
        <v>506</v>
      </c>
      <c r="P2317" s="20"/>
      <c r="Q2317" s="20"/>
      <c r="R2317" s="20"/>
      <c r="S2317" s="1" t="s">
        <v>982</v>
      </c>
      <c r="T2317" s="21" t="str">
        <f t="shared" si="332"/>
        <v>ASTUNGKARA 8 X 21</v>
      </c>
      <c r="U2317" s="17">
        <v>1</v>
      </c>
      <c r="V2317" s="62">
        <f>$K$2317*U2317</f>
        <v>0</v>
      </c>
      <c r="W2317" s="20"/>
      <c r="X2317" s="20"/>
      <c r="Y2317" s="20" t="str">
        <f t="shared" si="333"/>
        <v>PCS</v>
      </c>
      <c r="Z2317" s="20">
        <v>36</v>
      </c>
    </row>
    <row r="2318" spans="1:26" hidden="1">
      <c r="A2318" s="4"/>
      <c r="B2318" s="20"/>
      <c r="C2318" s="5"/>
      <c r="D2318" s="6"/>
      <c r="E2318" s="6"/>
      <c r="F2318" s="6"/>
      <c r="G2318" s="6"/>
      <c r="H2318" s="6"/>
      <c r="I2318" s="6"/>
      <c r="J2318" s="6"/>
      <c r="K2318" s="8"/>
      <c r="L2318" s="8"/>
      <c r="M2318" s="6"/>
      <c r="N2318" s="9"/>
      <c r="O2318" s="10"/>
      <c r="P2318" s="20"/>
      <c r="Q2318" s="20"/>
      <c r="R2318" s="20"/>
      <c r="S2318" s="1" t="s">
        <v>611</v>
      </c>
      <c r="T2318" s="21" t="str">
        <f t="shared" si="332"/>
        <v xml:space="preserve">ONGKARA BULAT </v>
      </c>
      <c r="U2318" s="17">
        <v>1</v>
      </c>
      <c r="V2318" s="62">
        <f t="shared" ref="V2318:V2327" si="339">$K$2317*U2318</f>
        <v>0</v>
      </c>
      <c r="W2318" s="20"/>
      <c r="X2318" s="20"/>
      <c r="Y2318" s="20" t="str">
        <f t="shared" si="333"/>
        <v>PCS</v>
      </c>
    </row>
    <row r="2319" spans="1:26" hidden="1">
      <c r="A2319" s="4"/>
      <c r="B2319" s="20"/>
      <c r="C2319" s="5"/>
      <c r="D2319" s="6"/>
      <c r="E2319" s="6"/>
      <c r="F2319" s="6"/>
      <c r="G2319" s="6"/>
      <c r="H2319" s="6"/>
      <c r="I2319" s="6"/>
      <c r="J2319" s="6"/>
      <c r="K2319" s="8"/>
      <c r="L2319" s="8"/>
      <c r="M2319" s="6"/>
      <c r="N2319" s="9"/>
      <c r="O2319" s="10"/>
      <c r="P2319" s="20"/>
      <c r="Q2319" s="20"/>
      <c r="R2319" s="20"/>
      <c r="S2319" s="1" t="s">
        <v>5035</v>
      </c>
      <c r="T2319" s="21" t="str">
        <f t="shared" si="332"/>
        <v>STIKER MANTRA Panjang</v>
      </c>
      <c r="U2319" s="17">
        <v>1</v>
      </c>
      <c r="V2319" s="62">
        <f t="shared" si="339"/>
        <v>0</v>
      </c>
      <c r="W2319" s="20"/>
      <c r="X2319" s="20"/>
      <c r="Y2319" s="20" t="str">
        <f t="shared" si="333"/>
        <v>PCS</v>
      </c>
    </row>
    <row r="2320" spans="1:26" hidden="1">
      <c r="A2320" s="4"/>
      <c r="B2320" s="20"/>
      <c r="C2320" s="5"/>
      <c r="D2320" s="6"/>
      <c r="E2320" s="6"/>
      <c r="F2320" s="6"/>
      <c r="G2320" s="6"/>
      <c r="H2320" s="6"/>
      <c r="I2320" s="6"/>
      <c r="J2320" s="6"/>
      <c r="K2320" s="8"/>
      <c r="L2320" s="8"/>
      <c r="M2320" s="6"/>
      <c r="N2320" s="9"/>
      <c r="O2320" s="10"/>
      <c r="P2320" s="20"/>
      <c r="Q2320" s="20"/>
      <c r="R2320" s="20"/>
      <c r="S2320" s="1" t="s">
        <v>988</v>
      </c>
      <c r="T2320" s="21" t="str">
        <f t="shared" si="332"/>
        <v xml:space="preserve">ATP </v>
      </c>
      <c r="U2320" s="17">
        <v>1</v>
      </c>
      <c r="V2320" s="62">
        <f t="shared" si="339"/>
        <v>0</v>
      </c>
      <c r="W2320" s="20"/>
      <c r="X2320" s="20"/>
      <c r="Y2320" s="20" t="str">
        <f t="shared" si="333"/>
        <v>PCS</v>
      </c>
    </row>
    <row r="2321" spans="1:26" hidden="1">
      <c r="A2321" s="4"/>
      <c r="B2321" s="20"/>
      <c r="C2321" s="5"/>
      <c r="D2321" s="6"/>
      <c r="E2321" s="6"/>
      <c r="F2321" s="6"/>
      <c r="G2321" s="6"/>
      <c r="H2321" s="6"/>
      <c r="I2321" s="6"/>
      <c r="J2321" s="6"/>
      <c r="K2321" s="8"/>
      <c r="L2321" s="8"/>
      <c r="M2321" s="6"/>
      <c r="N2321" s="9"/>
      <c r="O2321" s="10"/>
      <c r="P2321" s="20"/>
      <c r="Q2321" s="20"/>
      <c r="R2321" s="20"/>
      <c r="S2321" s="1" t="s">
        <v>986</v>
      </c>
      <c r="T2321" s="21" t="str">
        <f t="shared" si="332"/>
        <v>ASTUNGKARA TULISAN</v>
      </c>
      <c r="U2321" s="17">
        <v>1</v>
      </c>
      <c r="V2321" s="62">
        <f t="shared" si="339"/>
        <v>0</v>
      </c>
      <c r="W2321" s="20"/>
      <c r="X2321" s="20"/>
      <c r="Y2321" s="20" t="str">
        <f t="shared" si="333"/>
        <v>PCS</v>
      </c>
    </row>
    <row r="2322" spans="1:26" hidden="1">
      <c r="A2322" s="4"/>
      <c r="B2322" s="20"/>
      <c r="C2322" s="5"/>
      <c r="D2322" s="6"/>
      <c r="E2322" s="6"/>
      <c r="F2322" s="6"/>
      <c r="G2322" s="6"/>
      <c r="H2322" s="6"/>
      <c r="I2322" s="6"/>
      <c r="J2322" s="6"/>
      <c r="K2322" s="8"/>
      <c r="L2322" s="8"/>
      <c r="M2322" s="6"/>
      <c r="N2322" s="9"/>
      <c r="O2322" s="10"/>
      <c r="P2322" s="20"/>
      <c r="Q2322" s="20"/>
      <c r="R2322" s="20"/>
      <c r="S2322" s="1" t="s">
        <v>4981</v>
      </c>
      <c r="T2322" s="21" t="str">
        <f t="shared" si="332"/>
        <v xml:space="preserve">STIKER 1 JAM </v>
      </c>
      <c r="U2322" s="17">
        <v>1</v>
      </c>
      <c r="V2322" s="62">
        <f t="shared" si="339"/>
        <v>0</v>
      </c>
      <c r="W2322" s="20"/>
      <c r="X2322" s="20"/>
      <c r="Y2322" s="20" t="str">
        <f t="shared" si="333"/>
        <v>PCS</v>
      </c>
    </row>
    <row r="2323" spans="1:26" hidden="1">
      <c r="A2323" s="4"/>
      <c r="B2323" s="20"/>
      <c r="C2323" s="5"/>
      <c r="D2323" s="6"/>
      <c r="E2323" s="6"/>
      <c r="F2323" s="6"/>
      <c r="G2323" s="6"/>
      <c r="H2323" s="6"/>
      <c r="I2323" s="6"/>
      <c r="J2323" s="6"/>
      <c r="K2323" s="8"/>
      <c r="L2323" s="8"/>
      <c r="M2323" s="6"/>
      <c r="N2323" s="9"/>
      <c r="O2323" s="10"/>
      <c r="P2323" s="20"/>
      <c r="Q2323" s="20"/>
      <c r="R2323" s="20"/>
      <c r="S2323" s="1" t="s">
        <v>613</v>
      </c>
      <c r="T2323" s="21" t="str">
        <f t="shared" si="332"/>
        <v>SABUK ONG KECIL 2,5 X 30</v>
      </c>
      <c r="U2323" s="17">
        <v>1</v>
      </c>
      <c r="V2323" s="62">
        <f t="shared" si="339"/>
        <v>0</v>
      </c>
      <c r="W2323" s="20"/>
      <c r="X2323" s="20"/>
      <c r="Y2323" s="20" t="str">
        <f t="shared" si="333"/>
        <v>PCS</v>
      </c>
    </row>
    <row r="2324" spans="1:26" hidden="1">
      <c r="A2324" s="4"/>
      <c r="B2324" s="20"/>
      <c r="C2324" s="5"/>
      <c r="D2324" s="6"/>
      <c r="E2324" s="6"/>
      <c r="F2324" s="6"/>
      <c r="G2324" s="6"/>
      <c r="H2324" s="6"/>
      <c r="I2324" s="6"/>
      <c r="J2324" s="6"/>
      <c r="K2324" s="8"/>
      <c r="L2324" s="8"/>
      <c r="M2324" s="6"/>
      <c r="N2324" s="9"/>
      <c r="O2324" s="10"/>
      <c r="P2324" s="20"/>
      <c r="Q2324" s="20"/>
      <c r="R2324" s="20"/>
      <c r="S2324" s="1" t="s">
        <v>4374</v>
      </c>
      <c r="T2324" s="21" t="str">
        <f t="shared" si="332"/>
        <v>PLASTIK 16 X 45</v>
      </c>
      <c r="U2324" s="17">
        <v>1</v>
      </c>
      <c r="V2324" s="62">
        <f>$K$2317*U2324</f>
        <v>0</v>
      </c>
      <c r="W2324" s="20"/>
      <c r="X2324" s="20"/>
      <c r="Y2324" s="20" t="str">
        <f t="shared" si="333"/>
        <v>PCS</v>
      </c>
    </row>
    <row r="2325" spans="1:26" hidden="1">
      <c r="A2325" s="4"/>
      <c r="B2325" s="20"/>
      <c r="C2325" s="5"/>
      <c r="D2325" s="6"/>
      <c r="E2325" s="6"/>
      <c r="F2325" s="6"/>
      <c r="G2325" s="6"/>
      <c r="H2325" s="6"/>
      <c r="I2325" s="6"/>
      <c r="J2325" s="6"/>
      <c r="K2325" s="8"/>
      <c r="L2325" s="8"/>
      <c r="M2325" s="6"/>
      <c r="N2325" s="9"/>
      <c r="O2325" s="10"/>
      <c r="P2325" s="20"/>
      <c r="Q2325" s="20"/>
      <c r="R2325" s="20"/>
      <c r="S2325" s="1" t="s">
        <v>1417</v>
      </c>
      <c r="T2325" s="21" t="str">
        <f t="shared" si="332"/>
        <v>DUPA 32 ATP HIJAU 3.2</v>
      </c>
      <c r="U2325" s="17">
        <v>0.76</v>
      </c>
      <c r="V2325" s="62">
        <f t="shared" si="339"/>
        <v>0</v>
      </c>
      <c r="W2325" s="20"/>
      <c r="X2325" s="20"/>
      <c r="Y2325" s="20" t="str">
        <f t="shared" si="333"/>
        <v>KG</v>
      </c>
    </row>
    <row r="2326" spans="1:26" hidden="1">
      <c r="A2326" s="4"/>
      <c r="B2326" s="20"/>
      <c r="C2326" s="5"/>
      <c r="D2326" s="6"/>
      <c r="E2326" s="6"/>
      <c r="F2326" s="6"/>
      <c r="G2326" s="6"/>
      <c r="H2326" s="6"/>
      <c r="I2326" s="6"/>
      <c r="J2326" s="6"/>
      <c r="K2326" s="8"/>
      <c r="L2326" s="8"/>
      <c r="M2326" s="6"/>
      <c r="N2326" s="9"/>
      <c r="O2326" s="10"/>
      <c r="P2326" s="20"/>
      <c r="Q2326" s="20"/>
      <c r="R2326" s="20"/>
      <c r="S2326" s="1" t="s">
        <v>4084</v>
      </c>
      <c r="T2326" s="21" t="str">
        <f t="shared" si="332"/>
        <v>OP FULL AROMA SWT ASTUNGKARA</v>
      </c>
      <c r="U2326" s="17">
        <v>8.7400000000000005E-2</v>
      </c>
      <c r="V2326" s="62">
        <f t="shared" si="339"/>
        <v>0</v>
      </c>
      <c r="W2326" s="20"/>
      <c r="X2326" s="20"/>
      <c r="Y2326" s="20" t="str">
        <f t="shared" si="333"/>
        <v>KG</v>
      </c>
    </row>
    <row r="2327" spans="1:26" hidden="1">
      <c r="A2327" s="4"/>
      <c r="B2327" s="20"/>
      <c r="C2327" s="5"/>
      <c r="D2327" s="6"/>
      <c r="E2327" s="6"/>
      <c r="F2327" s="6"/>
      <c r="G2327" s="6"/>
      <c r="H2327" s="6"/>
      <c r="I2327" s="6"/>
      <c r="J2327" s="6"/>
      <c r="K2327" s="8"/>
      <c r="L2327" s="8"/>
      <c r="M2327" s="6"/>
      <c r="N2327" s="9"/>
      <c r="O2327" s="10"/>
      <c r="P2327" s="20"/>
      <c r="Q2327" s="20"/>
      <c r="R2327" s="20"/>
      <c r="S2327" s="1" t="s">
        <v>5192</v>
      </c>
      <c r="T2327" s="21" t="str">
        <f t="shared" si="332"/>
        <v>oplosan solfen</v>
      </c>
      <c r="U2327" s="17">
        <v>0.28749999999999998</v>
      </c>
      <c r="V2327" s="62">
        <f t="shared" si="339"/>
        <v>0</v>
      </c>
      <c r="W2327" s="20"/>
      <c r="X2327" s="20"/>
      <c r="Y2327" s="20" t="str">
        <f t="shared" si="333"/>
        <v>KG</v>
      </c>
    </row>
    <row r="2328" spans="1:26">
      <c r="A2328" s="4">
        <v>251</v>
      </c>
      <c r="B2328" s="20" t="s">
        <v>2486</v>
      </c>
      <c r="C2328" s="5" t="s">
        <v>219</v>
      </c>
      <c r="D2328" s="6">
        <v>25</v>
      </c>
      <c r="E2328" s="6">
        <f>D2328/36</f>
        <v>0.69444444444444442</v>
      </c>
      <c r="F2328" s="6">
        <v>21</v>
      </c>
      <c r="G2328" s="6">
        <v>1</v>
      </c>
      <c r="H2328" s="6"/>
      <c r="I2328" s="6"/>
      <c r="J2328" s="6" t="s">
        <v>510</v>
      </c>
      <c r="K2328" s="15">
        <f>L2328</f>
        <v>0</v>
      </c>
      <c r="L2328" s="15">
        <f>N2328*Z2328</f>
        <v>0</v>
      </c>
      <c r="M2328" s="6" t="s">
        <v>510</v>
      </c>
      <c r="N2328" s="9">
        <f>VLOOKUP(B2328,tb_januari,9,FALSE)</f>
        <v>0</v>
      </c>
      <c r="O2328" s="10" t="s">
        <v>506</v>
      </c>
      <c r="P2328" s="20"/>
      <c r="Q2328" s="20"/>
      <c r="R2328" s="20"/>
      <c r="S2328" s="1" t="s">
        <v>982</v>
      </c>
      <c r="T2328" s="21" t="str">
        <f t="shared" si="332"/>
        <v>ASTUNGKARA 8 X 21</v>
      </c>
      <c r="U2328" s="17">
        <v>1</v>
      </c>
      <c r="V2328" s="62">
        <f>$K$2328*U2328</f>
        <v>0</v>
      </c>
      <c r="W2328" s="20"/>
      <c r="X2328" s="20"/>
      <c r="Y2328" s="20" t="str">
        <f t="shared" si="333"/>
        <v>PCS</v>
      </c>
      <c r="Z2328" s="20">
        <v>36</v>
      </c>
    </row>
    <row r="2329" spans="1:26" hidden="1">
      <c r="A2329" s="4"/>
      <c r="B2329" s="20"/>
      <c r="C2329" s="5"/>
      <c r="D2329" s="6"/>
      <c r="E2329" s="6"/>
      <c r="F2329" s="6"/>
      <c r="G2329" s="6"/>
      <c r="H2329" s="6"/>
      <c r="I2329" s="6"/>
      <c r="J2329" s="6"/>
      <c r="K2329" s="8"/>
      <c r="L2329" s="8"/>
      <c r="M2329" s="6"/>
      <c r="N2329" s="9"/>
      <c r="O2329" s="10"/>
      <c r="P2329" s="20"/>
      <c r="Q2329" s="20"/>
      <c r="R2329" s="20"/>
      <c r="S2329" s="1" t="s">
        <v>611</v>
      </c>
      <c r="T2329" s="21" t="str">
        <f t="shared" ref="T2329:T2338" si="340">VLOOKUP(S2329,db_barang,2,FALSE)</f>
        <v xml:space="preserve">ONGKARA BULAT </v>
      </c>
      <c r="U2329" s="17">
        <v>1</v>
      </c>
      <c r="V2329" s="62">
        <f t="shared" ref="V2329:V2337" si="341">$K$2328*U2329</f>
        <v>0</v>
      </c>
      <c r="W2329" s="20"/>
      <c r="X2329" s="20"/>
      <c r="Y2329" s="20" t="str">
        <f t="shared" ref="Y2329:Y2338" si="342">VLOOKUP(S2329,db_barang,3,FALSE)</f>
        <v>PCS</v>
      </c>
    </row>
    <row r="2330" spans="1:26" hidden="1">
      <c r="A2330" s="4"/>
      <c r="B2330" s="20"/>
      <c r="C2330" s="5"/>
      <c r="D2330" s="6"/>
      <c r="E2330" s="6"/>
      <c r="F2330" s="6"/>
      <c r="G2330" s="6"/>
      <c r="H2330" s="6"/>
      <c r="I2330" s="6"/>
      <c r="J2330" s="6"/>
      <c r="K2330" s="8"/>
      <c r="L2330" s="8"/>
      <c r="M2330" s="6"/>
      <c r="N2330" s="9"/>
      <c r="O2330" s="10"/>
      <c r="P2330" s="20"/>
      <c r="Q2330" s="20"/>
      <c r="R2330" s="20"/>
      <c r="S2330" s="1" t="s">
        <v>5035</v>
      </c>
      <c r="T2330" s="21" t="str">
        <f t="shared" si="340"/>
        <v>STIKER MANTRA Panjang</v>
      </c>
      <c r="U2330" s="17">
        <v>1</v>
      </c>
      <c r="V2330" s="62">
        <f t="shared" si="341"/>
        <v>0</v>
      </c>
      <c r="W2330" s="20"/>
      <c r="X2330" s="20"/>
      <c r="Y2330" s="20" t="str">
        <f t="shared" si="342"/>
        <v>PCS</v>
      </c>
    </row>
    <row r="2331" spans="1:26" hidden="1">
      <c r="A2331" s="4"/>
      <c r="B2331" s="20"/>
      <c r="C2331" s="5"/>
      <c r="D2331" s="6"/>
      <c r="E2331" s="6"/>
      <c r="F2331" s="6"/>
      <c r="G2331" s="6"/>
      <c r="H2331" s="6"/>
      <c r="I2331" s="6"/>
      <c r="J2331" s="6"/>
      <c r="K2331" s="8"/>
      <c r="L2331" s="8"/>
      <c r="M2331" s="6"/>
      <c r="N2331" s="9"/>
      <c r="O2331" s="10"/>
      <c r="P2331" s="20"/>
      <c r="Q2331" s="20"/>
      <c r="R2331" s="20"/>
      <c r="S2331" s="1" t="s">
        <v>988</v>
      </c>
      <c r="T2331" s="21" t="str">
        <f t="shared" si="340"/>
        <v xml:space="preserve">ATP </v>
      </c>
      <c r="U2331" s="17">
        <v>1</v>
      </c>
      <c r="V2331" s="62">
        <f t="shared" si="341"/>
        <v>0</v>
      </c>
      <c r="W2331" s="20"/>
      <c r="X2331" s="20"/>
      <c r="Y2331" s="20" t="str">
        <f t="shared" si="342"/>
        <v>PCS</v>
      </c>
    </row>
    <row r="2332" spans="1:26" hidden="1">
      <c r="A2332" s="4"/>
      <c r="B2332" s="20"/>
      <c r="C2332" s="5"/>
      <c r="D2332" s="6"/>
      <c r="E2332" s="6"/>
      <c r="F2332" s="6"/>
      <c r="G2332" s="6"/>
      <c r="H2332" s="6"/>
      <c r="I2332" s="6"/>
      <c r="J2332" s="6"/>
      <c r="K2332" s="8"/>
      <c r="L2332" s="8"/>
      <c r="M2332" s="6"/>
      <c r="N2332" s="9"/>
      <c r="O2332" s="10"/>
      <c r="P2332" s="20"/>
      <c r="Q2332" s="20"/>
      <c r="R2332" s="20"/>
      <c r="S2332" s="1" t="s">
        <v>986</v>
      </c>
      <c r="T2332" s="21" t="str">
        <f t="shared" si="340"/>
        <v>ASTUNGKARA TULISAN</v>
      </c>
      <c r="U2332" s="17">
        <v>1</v>
      </c>
      <c r="V2332" s="62">
        <f t="shared" si="341"/>
        <v>0</v>
      </c>
      <c r="W2332" s="20"/>
      <c r="X2332" s="20"/>
      <c r="Y2332" s="20" t="str">
        <f t="shared" si="342"/>
        <v>PCS</v>
      </c>
    </row>
    <row r="2333" spans="1:26" hidden="1">
      <c r="A2333" s="4"/>
      <c r="B2333" s="20"/>
      <c r="C2333" s="5"/>
      <c r="D2333" s="6"/>
      <c r="E2333" s="6"/>
      <c r="F2333" s="6"/>
      <c r="G2333" s="6"/>
      <c r="H2333" s="6"/>
      <c r="I2333" s="6"/>
      <c r="J2333" s="6"/>
      <c r="K2333" s="8"/>
      <c r="L2333" s="8"/>
      <c r="M2333" s="6"/>
      <c r="N2333" s="9"/>
      <c r="O2333" s="10"/>
      <c r="P2333" s="20"/>
      <c r="Q2333" s="20"/>
      <c r="R2333" s="20"/>
      <c r="S2333" s="1" t="s">
        <v>4981</v>
      </c>
      <c r="T2333" s="21" t="str">
        <f t="shared" si="340"/>
        <v xml:space="preserve">STIKER 1 JAM </v>
      </c>
      <c r="U2333" s="17">
        <v>1</v>
      </c>
      <c r="V2333" s="62">
        <f t="shared" si="341"/>
        <v>0</v>
      </c>
      <c r="W2333" s="20"/>
      <c r="X2333" s="20"/>
      <c r="Y2333" s="20" t="str">
        <f t="shared" si="342"/>
        <v>PCS</v>
      </c>
    </row>
    <row r="2334" spans="1:26" hidden="1">
      <c r="A2334" s="4"/>
      <c r="B2334" s="20"/>
      <c r="C2334" s="5"/>
      <c r="D2334" s="6"/>
      <c r="E2334" s="6"/>
      <c r="F2334" s="6"/>
      <c r="G2334" s="6"/>
      <c r="H2334" s="6"/>
      <c r="I2334" s="6"/>
      <c r="J2334" s="6"/>
      <c r="K2334" s="8"/>
      <c r="L2334" s="8"/>
      <c r="M2334" s="6"/>
      <c r="N2334" s="9"/>
      <c r="O2334" s="10"/>
      <c r="P2334" s="20"/>
      <c r="Q2334" s="20"/>
      <c r="R2334" s="20"/>
      <c r="S2334" s="1" t="s">
        <v>613</v>
      </c>
      <c r="T2334" s="21" t="str">
        <f t="shared" si="340"/>
        <v>SABUK ONG KECIL 2,5 X 30</v>
      </c>
      <c r="U2334" s="17">
        <v>1</v>
      </c>
      <c r="V2334" s="62">
        <f t="shared" si="341"/>
        <v>0</v>
      </c>
      <c r="W2334" s="20"/>
      <c r="X2334" s="20"/>
      <c r="Y2334" s="20" t="str">
        <f t="shared" si="342"/>
        <v>PCS</v>
      </c>
    </row>
    <row r="2335" spans="1:26" hidden="1">
      <c r="A2335" s="4"/>
      <c r="B2335" s="20"/>
      <c r="C2335" s="5"/>
      <c r="D2335" s="6"/>
      <c r="E2335" s="6"/>
      <c r="F2335" s="6"/>
      <c r="G2335" s="6"/>
      <c r="H2335" s="6"/>
      <c r="I2335" s="6"/>
      <c r="J2335" s="6"/>
      <c r="K2335" s="8"/>
      <c r="L2335" s="8"/>
      <c r="M2335" s="6"/>
      <c r="N2335" s="9"/>
      <c r="O2335" s="10"/>
      <c r="P2335" s="20"/>
      <c r="Q2335" s="20"/>
      <c r="R2335" s="20"/>
      <c r="S2335" s="1" t="s">
        <v>4374</v>
      </c>
      <c r="T2335" s="21" t="str">
        <f t="shared" si="340"/>
        <v>PLASTIK 16 X 45</v>
      </c>
      <c r="U2335" s="17">
        <v>1</v>
      </c>
      <c r="V2335" s="62">
        <f t="shared" si="341"/>
        <v>0</v>
      </c>
      <c r="W2335" s="20"/>
      <c r="X2335" s="20"/>
      <c r="Y2335" s="20" t="str">
        <f t="shared" si="342"/>
        <v>PCS</v>
      </c>
    </row>
    <row r="2336" spans="1:26" hidden="1">
      <c r="A2336" s="4"/>
      <c r="B2336" s="20"/>
      <c r="C2336" s="5"/>
      <c r="D2336" s="6"/>
      <c r="E2336" s="6"/>
      <c r="F2336" s="6"/>
      <c r="G2336" s="6"/>
      <c r="H2336" s="6"/>
      <c r="I2336" s="6"/>
      <c r="J2336" s="6"/>
      <c r="K2336" s="8"/>
      <c r="L2336" s="8"/>
      <c r="M2336" s="6"/>
      <c r="N2336" s="9"/>
      <c r="O2336" s="10"/>
      <c r="P2336" s="20"/>
      <c r="Q2336" s="20"/>
      <c r="R2336" s="20"/>
      <c r="S2336" s="1" t="s">
        <v>1425</v>
      </c>
      <c r="T2336" s="21" t="str">
        <f t="shared" si="340"/>
        <v>DUPA 32 ATP MERAH 3.2</v>
      </c>
      <c r="U2336" s="17">
        <v>0.76</v>
      </c>
      <c r="V2336" s="62">
        <f t="shared" si="341"/>
        <v>0</v>
      </c>
      <c r="W2336" s="20"/>
      <c r="X2336" s="20"/>
      <c r="Y2336" s="20" t="str">
        <f t="shared" si="342"/>
        <v>KG</v>
      </c>
    </row>
    <row r="2337" spans="1:26" hidden="1">
      <c r="A2337" s="4"/>
      <c r="B2337" s="20"/>
      <c r="C2337" s="5"/>
      <c r="D2337" s="6"/>
      <c r="E2337" s="6"/>
      <c r="F2337" s="6"/>
      <c r="G2337" s="6"/>
      <c r="H2337" s="6"/>
      <c r="I2337" s="6"/>
      <c r="J2337" s="6"/>
      <c r="K2337" s="8"/>
      <c r="L2337" s="8"/>
      <c r="M2337" s="6"/>
      <c r="N2337" s="9"/>
      <c r="O2337" s="10"/>
      <c r="P2337" s="20"/>
      <c r="Q2337" s="20"/>
      <c r="R2337" s="20"/>
      <c r="S2337" s="1" t="s">
        <v>4084</v>
      </c>
      <c r="T2337" s="21" t="str">
        <f t="shared" si="340"/>
        <v>OP FULL AROMA SWT ASTUNGKARA</v>
      </c>
      <c r="U2337" s="17">
        <v>8.7400000000000005E-2</v>
      </c>
      <c r="V2337" s="62">
        <f t="shared" si="341"/>
        <v>0</v>
      </c>
      <c r="W2337" s="20"/>
      <c r="X2337" s="20"/>
      <c r="Y2337" s="20" t="str">
        <f t="shared" si="342"/>
        <v>KG</v>
      </c>
    </row>
    <row r="2338" spans="1:26" hidden="1">
      <c r="A2338" s="4"/>
      <c r="B2338" s="20"/>
      <c r="C2338" s="5"/>
      <c r="D2338" s="6"/>
      <c r="E2338" s="6"/>
      <c r="F2338" s="6"/>
      <c r="G2338" s="6"/>
      <c r="H2338" s="6"/>
      <c r="I2338" s="6"/>
      <c r="J2338" s="6"/>
      <c r="K2338" s="8"/>
      <c r="L2338" s="8"/>
      <c r="M2338" s="6"/>
      <c r="N2338" s="9"/>
      <c r="O2338" s="10"/>
      <c r="P2338" s="20"/>
      <c r="Q2338" s="20"/>
      <c r="R2338" s="20"/>
      <c r="S2338" s="1" t="s">
        <v>5192</v>
      </c>
      <c r="T2338" s="21" t="str">
        <f t="shared" si="340"/>
        <v>oplosan solfen</v>
      </c>
      <c r="U2338" s="17">
        <v>0.28749999999999998</v>
      </c>
      <c r="V2338" s="62">
        <f>$K$2328*U2338</f>
        <v>0</v>
      </c>
      <c r="W2338" s="20"/>
      <c r="X2338" s="20"/>
      <c r="Y2338" s="20" t="str">
        <f t="shared" si="342"/>
        <v>KG</v>
      </c>
    </row>
    <row r="2339" spans="1:26">
      <c r="A2339" s="4">
        <v>252</v>
      </c>
      <c r="B2339" s="20" t="s">
        <v>2487</v>
      </c>
      <c r="C2339" s="5" t="s">
        <v>220</v>
      </c>
      <c r="D2339" s="6">
        <v>530</v>
      </c>
      <c r="E2339" s="6">
        <f>D2339/36</f>
        <v>14.722222222222221</v>
      </c>
      <c r="F2339" s="6">
        <v>276</v>
      </c>
      <c r="G2339" s="6">
        <v>1</v>
      </c>
      <c r="H2339" s="6">
        <v>587</v>
      </c>
      <c r="I2339" s="6">
        <v>1</v>
      </c>
      <c r="J2339" s="6" t="s">
        <v>510</v>
      </c>
      <c r="K2339" s="15">
        <f>L2339</f>
        <v>216</v>
      </c>
      <c r="L2339" s="15">
        <f>N2339*Z2339</f>
        <v>216</v>
      </c>
      <c r="M2339" s="6" t="s">
        <v>510</v>
      </c>
      <c r="N2339" s="9">
        <f>VLOOKUP(B2339,tb_januari,9,FALSE)</f>
        <v>6</v>
      </c>
      <c r="O2339" s="10" t="s">
        <v>506</v>
      </c>
      <c r="P2339" s="20"/>
      <c r="Q2339" s="20"/>
      <c r="R2339" s="20"/>
      <c r="S2339" s="20" t="s">
        <v>1447</v>
      </c>
      <c r="T2339" s="21" t="str">
        <f t="shared" ref="T2339:T2370" si="343">VLOOKUP(S2339,db_barang,2,FALSE)</f>
        <v>DUPA 32 ATP PEKAT 3.2 RKN</v>
      </c>
      <c r="U2339" s="17">
        <v>0.76</v>
      </c>
      <c r="V2339" s="62">
        <f>$K$2339*U2339</f>
        <v>164.16</v>
      </c>
      <c r="W2339" s="20"/>
      <c r="X2339" s="20"/>
      <c r="Y2339" s="20" t="str">
        <f t="shared" ref="Y2339:Y2370" si="344">VLOOKUP(S2339,db_barang,3,FALSE)</f>
        <v>KG</v>
      </c>
      <c r="Z2339" s="20">
        <v>36</v>
      </c>
    </row>
    <row r="2340" spans="1:26" hidden="1">
      <c r="A2340" s="4"/>
      <c r="B2340" s="4"/>
      <c r="C2340" s="5"/>
      <c r="D2340" s="6"/>
      <c r="E2340" s="6"/>
      <c r="F2340" s="6"/>
      <c r="G2340" s="6"/>
      <c r="H2340" s="6"/>
      <c r="I2340" s="6"/>
      <c r="J2340" s="6"/>
      <c r="K2340" s="8"/>
      <c r="L2340" s="8"/>
      <c r="M2340" s="6"/>
      <c r="N2340" s="9"/>
      <c r="O2340" s="10"/>
      <c r="P2340" s="20"/>
      <c r="Q2340" s="20"/>
      <c r="R2340" s="20"/>
      <c r="S2340" s="20" t="s">
        <v>982</v>
      </c>
      <c r="T2340" s="21" t="str">
        <f t="shared" si="343"/>
        <v>ASTUNGKARA 8 X 21</v>
      </c>
      <c r="U2340" s="17">
        <v>1</v>
      </c>
      <c r="V2340" s="62">
        <f t="shared" ref="V2340:V2349" si="345">$K$2339*U2340</f>
        <v>216</v>
      </c>
      <c r="W2340" s="20"/>
      <c r="X2340" s="20"/>
      <c r="Y2340" s="20" t="str">
        <f t="shared" si="344"/>
        <v>PCS</v>
      </c>
    </row>
    <row r="2341" spans="1:26" hidden="1">
      <c r="A2341" s="4"/>
      <c r="B2341" s="4"/>
      <c r="C2341" s="5"/>
      <c r="D2341" s="6"/>
      <c r="E2341" s="6"/>
      <c r="F2341" s="6"/>
      <c r="G2341" s="6"/>
      <c r="H2341" s="6"/>
      <c r="I2341" s="6"/>
      <c r="J2341" s="6"/>
      <c r="K2341" s="8"/>
      <c r="L2341" s="8"/>
      <c r="M2341" s="6"/>
      <c r="N2341" s="9"/>
      <c r="O2341" s="10"/>
      <c r="P2341" s="20"/>
      <c r="Q2341" s="20"/>
      <c r="R2341" s="20"/>
      <c r="S2341" s="20" t="s">
        <v>611</v>
      </c>
      <c r="T2341" s="21" t="str">
        <f t="shared" si="343"/>
        <v xml:space="preserve">ONGKARA BULAT </v>
      </c>
      <c r="U2341" s="17">
        <v>1</v>
      </c>
      <c r="V2341" s="62">
        <f t="shared" si="345"/>
        <v>216</v>
      </c>
      <c r="W2341" s="20"/>
      <c r="X2341" s="20"/>
      <c r="Y2341" s="20" t="str">
        <f t="shared" si="344"/>
        <v>PCS</v>
      </c>
    </row>
    <row r="2342" spans="1:26" hidden="1">
      <c r="A2342" s="4"/>
      <c r="B2342" s="4"/>
      <c r="C2342" s="5"/>
      <c r="D2342" s="6"/>
      <c r="E2342" s="6"/>
      <c r="F2342" s="6"/>
      <c r="G2342" s="6"/>
      <c r="H2342" s="6"/>
      <c r="I2342" s="6"/>
      <c r="J2342" s="6"/>
      <c r="K2342" s="8"/>
      <c r="L2342" s="8"/>
      <c r="M2342" s="6"/>
      <c r="N2342" s="9"/>
      <c r="O2342" s="10"/>
      <c r="P2342" s="20"/>
      <c r="Q2342" s="20"/>
      <c r="R2342" s="20"/>
      <c r="S2342" s="20" t="s">
        <v>5035</v>
      </c>
      <c r="T2342" s="21" t="str">
        <f t="shared" si="343"/>
        <v>STIKER MANTRA Panjang</v>
      </c>
      <c r="U2342" s="17">
        <v>1</v>
      </c>
      <c r="V2342" s="62">
        <f t="shared" si="345"/>
        <v>216</v>
      </c>
      <c r="W2342" s="20"/>
      <c r="X2342" s="20"/>
      <c r="Y2342" s="20" t="str">
        <f t="shared" si="344"/>
        <v>PCS</v>
      </c>
    </row>
    <row r="2343" spans="1:26" hidden="1">
      <c r="A2343" s="4"/>
      <c r="B2343" s="4"/>
      <c r="C2343" s="5"/>
      <c r="D2343" s="6"/>
      <c r="E2343" s="6"/>
      <c r="F2343" s="6"/>
      <c r="G2343" s="6"/>
      <c r="H2343" s="6"/>
      <c r="I2343" s="6"/>
      <c r="J2343" s="6"/>
      <c r="K2343" s="8"/>
      <c r="L2343" s="8"/>
      <c r="M2343" s="6"/>
      <c r="N2343" s="9"/>
      <c r="O2343" s="10"/>
      <c r="P2343" s="20"/>
      <c r="Q2343" s="20"/>
      <c r="R2343" s="20"/>
      <c r="S2343" s="20" t="s">
        <v>988</v>
      </c>
      <c r="T2343" s="21" t="str">
        <f t="shared" si="343"/>
        <v xml:space="preserve">ATP </v>
      </c>
      <c r="U2343" s="17">
        <v>1</v>
      </c>
      <c r="V2343" s="62">
        <f t="shared" si="345"/>
        <v>216</v>
      </c>
      <c r="W2343" s="20"/>
      <c r="X2343" s="20"/>
      <c r="Y2343" s="20" t="str">
        <f t="shared" si="344"/>
        <v>PCS</v>
      </c>
    </row>
    <row r="2344" spans="1:26" hidden="1">
      <c r="A2344" s="4"/>
      <c r="B2344" s="4"/>
      <c r="C2344" s="5"/>
      <c r="D2344" s="6"/>
      <c r="E2344" s="6"/>
      <c r="F2344" s="6"/>
      <c r="G2344" s="6"/>
      <c r="H2344" s="6"/>
      <c r="I2344" s="6"/>
      <c r="J2344" s="6"/>
      <c r="K2344" s="8"/>
      <c r="L2344" s="8"/>
      <c r="M2344" s="6"/>
      <c r="N2344" s="9"/>
      <c r="O2344" s="10"/>
      <c r="P2344" s="20"/>
      <c r="Q2344" s="20"/>
      <c r="R2344" s="20"/>
      <c r="S2344" s="20" t="s">
        <v>986</v>
      </c>
      <c r="T2344" s="21" t="str">
        <f t="shared" si="343"/>
        <v>ASTUNGKARA TULISAN</v>
      </c>
      <c r="U2344" s="17">
        <v>1</v>
      </c>
      <c r="V2344" s="62">
        <f t="shared" si="345"/>
        <v>216</v>
      </c>
      <c r="W2344" s="20"/>
      <c r="X2344" s="20"/>
      <c r="Y2344" s="20" t="str">
        <f t="shared" si="344"/>
        <v>PCS</v>
      </c>
    </row>
    <row r="2345" spans="1:26" hidden="1">
      <c r="A2345" s="4"/>
      <c r="B2345" s="4"/>
      <c r="C2345" s="5"/>
      <c r="D2345" s="6"/>
      <c r="E2345" s="6"/>
      <c r="F2345" s="6"/>
      <c r="G2345" s="6"/>
      <c r="H2345" s="6"/>
      <c r="I2345" s="6"/>
      <c r="J2345" s="6"/>
      <c r="K2345" s="8"/>
      <c r="L2345" s="8"/>
      <c r="M2345" s="6"/>
      <c r="N2345" s="9"/>
      <c r="O2345" s="10"/>
      <c r="P2345" s="20"/>
      <c r="Q2345" s="20"/>
      <c r="R2345" s="20"/>
      <c r="S2345" s="20" t="s">
        <v>4981</v>
      </c>
      <c r="T2345" s="21" t="str">
        <f t="shared" si="343"/>
        <v xml:space="preserve">STIKER 1 JAM </v>
      </c>
      <c r="U2345" s="17">
        <v>1</v>
      </c>
      <c r="V2345" s="62">
        <f t="shared" si="345"/>
        <v>216</v>
      </c>
      <c r="W2345" s="20"/>
      <c r="X2345" s="20"/>
      <c r="Y2345" s="20" t="str">
        <f t="shared" si="344"/>
        <v>PCS</v>
      </c>
    </row>
    <row r="2346" spans="1:26" hidden="1">
      <c r="A2346" s="4"/>
      <c r="B2346" s="4"/>
      <c r="C2346" s="5"/>
      <c r="D2346" s="6"/>
      <c r="E2346" s="6"/>
      <c r="F2346" s="6"/>
      <c r="G2346" s="6"/>
      <c r="H2346" s="6"/>
      <c r="I2346" s="6"/>
      <c r="J2346" s="6"/>
      <c r="K2346" s="8"/>
      <c r="L2346" s="8"/>
      <c r="M2346" s="6"/>
      <c r="N2346" s="9"/>
      <c r="O2346" s="10"/>
      <c r="P2346" s="20"/>
      <c r="Q2346" s="20"/>
      <c r="R2346" s="20"/>
      <c r="S2346" s="20" t="s">
        <v>613</v>
      </c>
      <c r="T2346" s="21" t="str">
        <f t="shared" si="343"/>
        <v>SABUK ONG KECIL 2,5 X 30</v>
      </c>
      <c r="U2346" s="17">
        <v>1</v>
      </c>
      <c r="V2346" s="62">
        <f t="shared" si="345"/>
        <v>216</v>
      </c>
      <c r="W2346" s="20"/>
      <c r="X2346" s="20"/>
      <c r="Y2346" s="20" t="str">
        <f t="shared" si="344"/>
        <v>PCS</v>
      </c>
    </row>
    <row r="2347" spans="1:26" hidden="1">
      <c r="A2347" s="4"/>
      <c r="B2347" s="4"/>
      <c r="C2347" s="5"/>
      <c r="D2347" s="6"/>
      <c r="E2347" s="6"/>
      <c r="F2347" s="6"/>
      <c r="G2347" s="6"/>
      <c r="H2347" s="6"/>
      <c r="I2347" s="6"/>
      <c r="J2347" s="6"/>
      <c r="K2347" s="8"/>
      <c r="L2347" s="8"/>
      <c r="M2347" s="6"/>
      <c r="N2347" s="9"/>
      <c r="O2347" s="10"/>
      <c r="P2347" s="20"/>
      <c r="Q2347" s="20"/>
      <c r="R2347" s="20"/>
      <c r="S2347" s="20" t="s">
        <v>4374</v>
      </c>
      <c r="T2347" s="21" t="str">
        <f t="shared" si="343"/>
        <v>PLASTIK 16 X 45</v>
      </c>
      <c r="U2347" s="17">
        <v>1</v>
      </c>
      <c r="V2347" s="62">
        <f t="shared" si="345"/>
        <v>216</v>
      </c>
      <c r="W2347" s="20"/>
      <c r="X2347" s="20"/>
      <c r="Y2347" s="20" t="str">
        <f t="shared" si="344"/>
        <v>PCS</v>
      </c>
    </row>
    <row r="2348" spans="1:26" hidden="1">
      <c r="A2348" s="4"/>
      <c r="B2348" s="4"/>
      <c r="C2348" s="5"/>
      <c r="D2348" s="6"/>
      <c r="E2348" s="6"/>
      <c r="F2348" s="6"/>
      <c r="G2348" s="6"/>
      <c r="H2348" s="6"/>
      <c r="I2348" s="6"/>
      <c r="J2348" s="6"/>
      <c r="K2348" s="8"/>
      <c r="L2348" s="8"/>
      <c r="M2348" s="6"/>
      <c r="N2348" s="9"/>
      <c r="O2348" s="10"/>
      <c r="P2348" s="20"/>
      <c r="Q2348" s="20"/>
      <c r="R2348" s="20"/>
      <c r="S2348" s="20" t="s">
        <v>4084</v>
      </c>
      <c r="T2348" s="21" t="str">
        <f t="shared" si="343"/>
        <v>OP FULL AROMA SWT ASTUNGKARA</v>
      </c>
      <c r="U2348" s="17">
        <v>8.7400000000000005E-2</v>
      </c>
      <c r="V2348" s="62">
        <f t="shared" si="345"/>
        <v>18.878400000000003</v>
      </c>
      <c r="W2348" s="20"/>
      <c r="X2348" s="20"/>
      <c r="Y2348" s="20" t="str">
        <f t="shared" si="344"/>
        <v>KG</v>
      </c>
    </row>
    <row r="2349" spans="1:26" hidden="1">
      <c r="A2349" s="4"/>
      <c r="B2349" s="4"/>
      <c r="C2349" s="5"/>
      <c r="D2349" s="6"/>
      <c r="E2349" s="6"/>
      <c r="F2349" s="6"/>
      <c r="G2349" s="6"/>
      <c r="H2349" s="6"/>
      <c r="I2349" s="6"/>
      <c r="J2349" s="6"/>
      <c r="K2349" s="8"/>
      <c r="L2349" s="8"/>
      <c r="M2349" s="6"/>
      <c r="N2349" s="9"/>
      <c r="O2349" s="10"/>
      <c r="P2349" s="20"/>
      <c r="Q2349" s="20"/>
      <c r="R2349" s="20"/>
      <c r="S2349" s="20" t="s">
        <v>5192</v>
      </c>
      <c r="T2349" s="21" t="str">
        <f t="shared" si="343"/>
        <v>oplosan solfen</v>
      </c>
      <c r="U2349" s="17">
        <v>0.28749999999999998</v>
      </c>
      <c r="V2349" s="62">
        <f t="shared" si="345"/>
        <v>62.099999999999994</v>
      </c>
      <c r="W2349" s="20"/>
      <c r="X2349" s="20"/>
      <c r="Y2349" s="20" t="str">
        <f t="shared" si="344"/>
        <v>KG</v>
      </c>
    </row>
    <row r="2350" spans="1:26">
      <c r="A2350" s="4">
        <v>253</v>
      </c>
      <c r="B2350" s="20" t="s">
        <v>2496</v>
      </c>
      <c r="C2350" s="5" t="s">
        <v>221</v>
      </c>
      <c r="D2350" s="6">
        <v>20</v>
      </c>
      <c r="E2350" s="6">
        <f>D2350/36</f>
        <v>0.55555555555555558</v>
      </c>
      <c r="F2350" s="6">
        <v>89</v>
      </c>
      <c r="G2350" s="6">
        <v>1</v>
      </c>
      <c r="H2350" s="6">
        <v>46</v>
      </c>
      <c r="I2350" s="6">
        <v>1</v>
      </c>
      <c r="J2350" s="6" t="s">
        <v>510</v>
      </c>
      <c r="K2350" s="15">
        <f>L2350</f>
        <v>108</v>
      </c>
      <c r="L2350" s="15">
        <f>N2350*Z2350</f>
        <v>108</v>
      </c>
      <c r="M2350" s="6" t="s">
        <v>510</v>
      </c>
      <c r="N2350" s="9">
        <f>VLOOKUP(B2350,tb_januari,9,FALSE)</f>
        <v>3</v>
      </c>
      <c r="O2350" s="10" t="s">
        <v>506</v>
      </c>
      <c r="P2350" s="20"/>
      <c r="Q2350" s="20"/>
      <c r="R2350" s="20"/>
      <c r="S2350" s="20" t="s">
        <v>1447</v>
      </c>
      <c r="T2350" s="21" t="str">
        <f t="shared" si="343"/>
        <v>DUPA 32 ATP PEKAT 3.2 RKN</v>
      </c>
      <c r="U2350" s="17">
        <v>0.76</v>
      </c>
      <c r="V2350" s="62">
        <f>$K$2350*U2350</f>
        <v>82.08</v>
      </c>
      <c r="W2350" s="20"/>
      <c r="X2350" s="20"/>
      <c r="Y2350" s="20" t="str">
        <f t="shared" si="344"/>
        <v>KG</v>
      </c>
      <c r="Z2350" s="20">
        <v>36</v>
      </c>
    </row>
    <row r="2351" spans="1:26" hidden="1">
      <c r="A2351" s="4"/>
      <c r="B2351" s="4"/>
      <c r="C2351" s="5"/>
      <c r="D2351" s="6"/>
      <c r="E2351" s="6"/>
      <c r="F2351" s="6"/>
      <c r="G2351" s="6"/>
      <c r="H2351" s="6"/>
      <c r="I2351" s="6"/>
      <c r="J2351" s="6"/>
      <c r="K2351" s="8"/>
      <c r="L2351" s="8"/>
      <c r="M2351" s="6"/>
      <c r="N2351" s="9"/>
      <c r="O2351" s="10"/>
      <c r="P2351" s="20"/>
      <c r="Q2351" s="20"/>
      <c r="R2351" s="20"/>
      <c r="S2351" s="20" t="s">
        <v>1038</v>
      </c>
      <c r="T2351" s="21" t="str">
        <f t="shared" si="343"/>
        <v>CEMPAKA 8 X 21</v>
      </c>
      <c r="U2351" s="17">
        <v>1</v>
      </c>
      <c r="V2351" s="62">
        <f t="shared" ref="V2351:V2360" si="346">$K$2350*U2351</f>
        <v>108</v>
      </c>
      <c r="W2351" s="20"/>
      <c r="X2351" s="20"/>
      <c r="Y2351" s="20" t="str">
        <f t="shared" si="344"/>
        <v>PCS</v>
      </c>
    </row>
    <row r="2352" spans="1:26" hidden="1">
      <c r="A2352" s="4"/>
      <c r="B2352" s="4"/>
      <c r="C2352" s="5"/>
      <c r="D2352" s="6"/>
      <c r="E2352" s="6"/>
      <c r="F2352" s="6"/>
      <c r="G2352" s="6"/>
      <c r="H2352" s="6"/>
      <c r="I2352" s="6"/>
      <c r="J2352" s="6"/>
      <c r="K2352" s="8"/>
      <c r="L2352" s="8"/>
      <c r="M2352" s="6"/>
      <c r="N2352" s="9"/>
      <c r="O2352" s="10"/>
      <c r="P2352" s="20"/>
      <c r="Q2352" s="20"/>
      <c r="R2352" s="20"/>
      <c r="S2352" s="20" t="s">
        <v>611</v>
      </c>
      <c r="T2352" s="21" t="str">
        <f t="shared" si="343"/>
        <v xml:space="preserve">ONGKARA BULAT </v>
      </c>
      <c r="U2352" s="17">
        <v>1</v>
      </c>
      <c r="V2352" s="62">
        <f t="shared" si="346"/>
        <v>108</v>
      </c>
      <c r="W2352" s="20"/>
      <c r="X2352" s="20"/>
      <c r="Y2352" s="20" t="str">
        <f t="shared" si="344"/>
        <v>PCS</v>
      </c>
    </row>
    <row r="2353" spans="1:26" hidden="1">
      <c r="A2353" s="4"/>
      <c r="B2353" s="4"/>
      <c r="C2353" s="5"/>
      <c r="D2353" s="6"/>
      <c r="E2353" s="6"/>
      <c r="F2353" s="6"/>
      <c r="G2353" s="6"/>
      <c r="H2353" s="6"/>
      <c r="I2353" s="6"/>
      <c r="J2353" s="6"/>
      <c r="K2353" s="8"/>
      <c r="L2353" s="8"/>
      <c r="M2353" s="6"/>
      <c r="N2353" s="9"/>
      <c r="O2353" s="10"/>
      <c r="P2353" s="20"/>
      <c r="Q2353" s="20"/>
      <c r="R2353" s="20"/>
      <c r="S2353" s="20" t="s">
        <v>5035</v>
      </c>
      <c r="T2353" s="21" t="str">
        <f t="shared" si="343"/>
        <v>STIKER MANTRA Panjang</v>
      </c>
      <c r="U2353" s="17">
        <v>1</v>
      </c>
      <c r="V2353" s="62">
        <f t="shared" si="346"/>
        <v>108</v>
      </c>
      <c r="W2353" s="20"/>
      <c r="X2353" s="20"/>
      <c r="Y2353" s="20" t="str">
        <f t="shared" si="344"/>
        <v>PCS</v>
      </c>
    </row>
    <row r="2354" spans="1:26" hidden="1">
      <c r="A2354" s="4"/>
      <c r="B2354" s="4"/>
      <c r="C2354" s="5"/>
      <c r="D2354" s="6"/>
      <c r="E2354" s="6"/>
      <c r="F2354" s="6"/>
      <c r="G2354" s="6"/>
      <c r="H2354" s="6"/>
      <c r="I2354" s="6"/>
      <c r="J2354" s="6"/>
      <c r="K2354" s="8"/>
      <c r="L2354" s="8"/>
      <c r="M2354" s="6"/>
      <c r="N2354" s="9"/>
      <c r="O2354" s="10"/>
      <c r="P2354" s="20"/>
      <c r="Q2354" s="20"/>
      <c r="R2354" s="20"/>
      <c r="S2354" s="20" t="s">
        <v>988</v>
      </c>
      <c r="T2354" s="21" t="str">
        <f t="shared" si="343"/>
        <v xml:space="preserve">ATP </v>
      </c>
      <c r="U2354" s="17">
        <v>1</v>
      </c>
      <c r="V2354" s="62">
        <f t="shared" si="346"/>
        <v>108</v>
      </c>
      <c r="W2354" s="20"/>
      <c r="X2354" s="20"/>
      <c r="Y2354" s="20" t="str">
        <f t="shared" si="344"/>
        <v>PCS</v>
      </c>
    </row>
    <row r="2355" spans="1:26" hidden="1">
      <c r="A2355" s="4"/>
      <c r="B2355" s="4"/>
      <c r="C2355" s="5"/>
      <c r="D2355" s="6"/>
      <c r="E2355" s="6"/>
      <c r="F2355" s="6"/>
      <c r="G2355" s="6"/>
      <c r="H2355" s="6"/>
      <c r="I2355" s="6"/>
      <c r="J2355" s="6"/>
      <c r="K2355" s="8"/>
      <c r="L2355" s="8"/>
      <c r="M2355" s="6"/>
      <c r="N2355" s="9"/>
      <c r="O2355" s="10"/>
      <c r="P2355" s="20"/>
      <c r="Q2355" s="20"/>
      <c r="R2355" s="20"/>
      <c r="S2355" s="20" t="s">
        <v>1042</v>
      </c>
      <c r="T2355" s="21" t="str">
        <f t="shared" si="343"/>
        <v>CEMPAKA TULISAN</v>
      </c>
      <c r="U2355" s="17">
        <v>1</v>
      </c>
      <c r="V2355" s="62">
        <f t="shared" si="346"/>
        <v>108</v>
      </c>
      <c r="W2355" s="20"/>
      <c r="X2355" s="20"/>
      <c r="Y2355" s="20" t="str">
        <f t="shared" si="344"/>
        <v>PCS</v>
      </c>
    </row>
    <row r="2356" spans="1:26" hidden="1">
      <c r="A2356" s="4"/>
      <c r="B2356" s="4"/>
      <c r="C2356" s="5"/>
      <c r="D2356" s="6"/>
      <c r="E2356" s="6"/>
      <c r="F2356" s="6"/>
      <c r="G2356" s="6"/>
      <c r="H2356" s="6"/>
      <c r="I2356" s="6"/>
      <c r="J2356" s="6"/>
      <c r="K2356" s="8"/>
      <c r="L2356" s="8"/>
      <c r="M2356" s="6"/>
      <c r="N2356" s="9"/>
      <c r="O2356" s="10"/>
      <c r="P2356" s="20"/>
      <c r="Q2356" s="20"/>
      <c r="R2356" s="20"/>
      <c r="S2356" s="20" t="s">
        <v>4981</v>
      </c>
      <c r="T2356" s="21" t="str">
        <f t="shared" si="343"/>
        <v xml:space="preserve">STIKER 1 JAM </v>
      </c>
      <c r="U2356" s="17">
        <v>1</v>
      </c>
      <c r="V2356" s="62">
        <f t="shared" si="346"/>
        <v>108</v>
      </c>
      <c r="W2356" s="20"/>
      <c r="X2356" s="20"/>
      <c r="Y2356" s="20" t="str">
        <f t="shared" si="344"/>
        <v>PCS</v>
      </c>
    </row>
    <row r="2357" spans="1:26" hidden="1">
      <c r="A2357" s="4"/>
      <c r="B2357" s="4"/>
      <c r="C2357" s="5"/>
      <c r="D2357" s="6"/>
      <c r="E2357" s="6"/>
      <c r="F2357" s="6"/>
      <c r="G2357" s="6"/>
      <c r="H2357" s="6"/>
      <c r="I2357" s="6"/>
      <c r="J2357" s="6"/>
      <c r="K2357" s="8"/>
      <c r="L2357" s="8"/>
      <c r="M2357" s="6"/>
      <c r="N2357" s="9"/>
      <c r="O2357" s="10"/>
      <c r="P2357" s="20"/>
      <c r="Q2357" s="20"/>
      <c r="R2357" s="20"/>
      <c r="S2357" s="20" t="s">
        <v>613</v>
      </c>
      <c r="T2357" s="21" t="str">
        <f t="shared" si="343"/>
        <v>SABUK ONG KECIL 2,5 X 30</v>
      </c>
      <c r="U2357" s="17">
        <v>1</v>
      </c>
      <c r="V2357" s="62">
        <f t="shared" si="346"/>
        <v>108</v>
      </c>
      <c r="W2357" s="20"/>
      <c r="X2357" s="20"/>
      <c r="Y2357" s="20" t="str">
        <f t="shared" si="344"/>
        <v>PCS</v>
      </c>
    </row>
    <row r="2358" spans="1:26" hidden="1">
      <c r="A2358" s="4"/>
      <c r="B2358" s="4"/>
      <c r="C2358" s="5"/>
      <c r="D2358" s="6"/>
      <c r="E2358" s="6"/>
      <c r="F2358" s="6"/>
      <c r="G2358" s="6"/>
      <c r="H2358" s="6"/>
      <c r="I2358" s="6"/>
      <c r="J2358" s="6"/>
      <c r="K2358" s="8"/>
      <c r="L2358" s="8"/>
      <c r="M2358" s="6"/>
      <c r="N2358" s="9"/>
      <c r="O2358" s="10"/>
      <c r="P2358" s="20"/>
      <c r="Q2358" s="20"/>
      <c r="R2358" s="20"/>
      <c r="S2358" s="20" t="s">
        <v>4374</v>
      </c>
      <c r="T2358" s="21" t="str">
        <f t="shared" si="343"/>
        <v>PLASTIK 16 X 45</v>
      </c>
      <c r="U2358" s="17">
        <v>1</v>
      </c>
      <c r="V2358" s="62">
        <f t="shared" si="346"/>
        <v>108</v>
      </c>
      <c r="W2358" s="20"/>
      <c r="X2358" s="20"/>
      <c r="Y2358" s="20" t="str">
        <f t="shared" si="344"/>
        <v>PCS</v>
      </c>
    </row>
    <row r="2359" spans="1:26" hidden="1">
      <c r="A2359" s="4"/>
      <c r="B2359" s="4"/>
      <c r="C2359" s="5"/>
      <c r="D2359" s="6"/>
      <c r="E2359" s="6"/>
      <c r="F2359" s="6"/>
      <c r="G2359" s="6"/>
      <c r="H2359" s="6"/>
      <c r="I2359" s="6"/>
      <c r="J2359" s="6"/>
      <c r="K2359" s="8"/>
      <c r="L2359" s="8"/>
      <c r="M2359" s="6"/>
      <c r="N2359" s="9"/>
      <c r="O2359" s="10"/>
      <c r="P2359" s="20"/>
      <c r="Q2359" s="20"/>
      <c r="R2359" s="20"/>
      <c r="S2359" s="20" t="s">
        <v>4086</v>
      </c>
      <c r="T2359" s="21" t="str">
        <f t="shared" si="343"/>
        <v>OP FULL AROMA SWT CEMPAKA</v>
      </c>
      <c r="U2359" s="17">
        <v>8.7400000000000005E-2</v>
      </c>
      <c r="V2359" s="62">
        <f t="shared" si="346"/>
        <v>9.4392000000000014</v>
      </c>
      <c r="W2359" s="20"/>
      <c r="X2359" s="20"/>
      <c r="Y2359" s="20" t="str">
        <f t="shared" si="344"/>
        <v>KG</v>
      </c>
    </row>
    <row r="2360" spans="1:26" hidden="1">
      <c r="A2360" s="4"/>
      <c r="B2360" s="4"/>
      <c r="C2360" s="5"/>
      <c r="D2360" s="6"/>
      <c r="E2360" s="6"/>
      <c r="F2360" s="6"/>
      <c r="G2360" s="6"/>
      <c r="H2360" s="6"/>
      <c r="I2360" s="6"/>
      <c r="J2360" s="6"/>
      <c r="K2360" s="8"/>
      <c r="L2360" s="8"/>
      <c r="M2360" s="6"/>
      <c r="N2360" s="9"/>
      <c r="O2360" s="10"/>
      <c r="P2360" s="20"/>
      <c r="Q2360" s="20"/>
      <c r="R2360" s="20"/>
      <c r="S2360" s="20" t="s">
        <v>5192</v>
      </c>
      <c r="T2360" s="21" t="str">
        <f t="shared" si="343"/>
        <v>oplosan solfen</v>
      </c>
      <c r="U2360" s="17">
        <v>0.28749999999999998</v>
      </c>
      <c r="V2360" s="62">
        <f t="shared" si="346"/>
        <v>31.049999999999997</v>
      </c>
      <c r="W2360" s="20"/>
      <c r="X2360" s="20"/>
      <c r="Y2360" s="20" t="str">
        <f t="shared" si="344"/>
        <v>KG</v>
      </c>
    </row>
    <row r="2361" spans="1:26">
      <c r="A2361" s="4">
        <v>254</v>
      </c>
      <c r="B2361" s="20" t="s">
        <v>2503</v>
      </c>
      <c r="C2361" s="5" t="s">
        <v>222</v>
      </c>
      <c r="D2361" s="6">
        <v>60</v>
      </c>
      <c r="E2361" s="6">
        <f>D2361/36</f>
        <v>1.6666666666666667</v>
      </c>
      <c r="F2361" s="6">
        <v>158</v>
      </c>
      <c r="G2361" s="6">
        <v>1</v>
      </c>
      <c r="H2361" s="6">
        <v>57</v>
      </c>
      <c r="I2361" s="6">
        <v>1</v>
      </c>
      <c r="J2361" s="6" t="s">
        <v>510</v>
      </c>
      <c r="K2361" s="15">
        <f>L2361</f>
        <v>180</v>
      </c>
      <c r="L2361" s="15">
        <f>N2361*Z2361</f>
        <v>180</v>
      </c>
      <c r="M2361" s="6" t="s">
        <v>510</v>
      </c>
      <c r="N2361" s="9">
        <f>VLOOKUP(B2361,tb_januari,9,FALSE)</f>
        <v>5</v>
      </c>
      <c r="O2361" s="10" t="s">
        <v>506</v>
      </c>
      <c r="P2361" s="20"/>
      <c r="Q2361" s="20"/>
      <c r="R2361" s="20"/>
      <c r="S2361" s="20" t="s">
        <v>1447</v>
      </c>
      <c r="T2361" s="21" t="str">
        <f t="shared" si="343"/>
        <v>DUPA 32 ATP PEKAT 3.2 RKN</v>
      </c>
      <c r="U2361" s="17">
        <v>0.76</v>
      </c>
      <c r="V2361" s="62">
        <f>$K$2361*U2361</f>
        <v>136.80000000000001</v>
      </c>
      <c r="W2361" s="20"/>
      <c r="X2361" s="20"/>
      <c r="Y2361" s="20" t="str">
        <f t="shared" si="344"/>
        <v>KG</v>
      </c>
      <c r="Z2361" s="20">
        <v>36</v>
      </c>
    </row>
    <row r="2362" spans="1:26" hidden="1">
      <c r="A2362" s="4"/>
      <c r="B2362" s="4"/>
      <c r="C2362" s="5"/>
      <c r="D2362" s="6"/>
      <c r="E2362" s="6"/>
      <c r="F2362" s="6"/>
      <c r="G2362" s="6"/>
      <c r="H2362" s="6"/>
      <c r="I2362" s="6"/>
      <c r="J2362" s="6"/>
      <c r="K2362" s="8"/>
      <c r="L2362" s="8"/>
      <c r="M2362" s="6"/>
      <c r="N2362" s="9"/>
      <c r="O2362" s="10"/>
      <c r="P2362" s="20"/>
      <c r="Q2362" s="20"/>
      <c r="R2362" s="20"/>
      <c r="S2362" s="20" t="s">
        <v>1052</v>
      </c>
      <c r="T2362" s="21" t="str">
        <f t="shared" si="343"/>
        <v>CENDANA 8 X 21</v>
      </c>
      <c r="U2362" s="17">
        <v>1</v>
      </c>
      <c r="V2362" s="62">
        <f t="shared" ref="V2362:V2371" si="347">$K$2361*U2362</f>
        <v>180</v>
      </c>
      <c r="W2362" s="20"/>
      <c r="X2362" s="20"/>
      <c r="Y2362" s="20" t="str">
        <f t="shared" si="344"/>
        <v>PCS</v>
      </c>
    </row>
    <row r="2363" spans="1:26" hidden="1">
      <c r="A2363" s="4"/>
      <c r="B2363" s="4"/>
      <c r="C2363" s="5"/>
      <c r="D2363" s="6"/>
      <c r="E2363" s="6"/>
      <c r="F2363" s="6"/>
      <c r="G2363" s="6"/>
      <c r="H2363" s="6"/>
      <c r="I2363" s="6"/>
      <c r="J2363" s="6"/>
      <c r="K2363" s="8"/>
      <c r="L2363" s="8"/>
      <c r="M2363" s="6"/>
      <c r="N2363" s="9"/>
      <c r="O2363" s="10"/>
      <c r="P2363" s="20"/>
      <c r="Q2363" s="20"/>
      <c r="R2363" s="20"/>
      <c r="S2363" s="20" t="s">
        <v>611</v>
      </c>
      <c r="T2363" s="21" t="str">
        <f t="shared" si="343"/>
        <v xml:space="preserve">ONGKARA BULAT </v>
      </c>
      <c r="U2363" s="17">
        <v>1</v>
      </c>
      <c r="V2363" s="62">
        <f t="shared" si="347"/>
        <v>180</v>
      </c>
      <c r="W2363" s="20"/>
      <c r="X2363" s="20"/>
      <c r="Y2363" s="20" t="str">
        <f t="shared" si="344"/>
        <v>PCS</v>
      </c>
    </row>
    <row r="2364" spans="1:26" hidden="1">
      <c r="A2364" s="4"/>
      <c r="B2364" s="4"/>
      <c r="C2364" s="5"/>
      <c r="D2364" s="6"/>
      <c r="E2364" s="6"/>
      <c r="F2364" s="6"/>
      <c r="G2364" s="6"/>
      <c r="H2364" s="6"/>
      <c r="I2364" s="6"/>
      <c r="J2364" s="6"/>
      <c r="K2364" s="8"/>
      <c r="L2364" s="8"/>
      <c r="M2364" s="6"/>
      <c r="N2364" s="9"/>
      <c r="O2364" s="10"/>
      <c r="P2364" s="20"/>
      <c r="Q2364" s="20"/>
      <c r="R2364" s="20"/>
      <c r="S2364" s="20" t="s">
        <v>5035</v>
      </c>
      <c r="T2364" s="21" t="str">
        <f t="shared" si="343"/>
        <v>STIKER MANTRA Panjang</v>
      </c>
      <c r="U2364" s="17">
        <v>1</v>
      </c>
      <c r="V2364" s="62">
        <f t="shared" si="347"/>
        <v>180</v>
      </c>
      <c r="W2364" s="20"/>
      <c r="X2364" s="20"/>
      <c r="Y2364" s="20" t="str">
        <f t="shared" si="344"/>
        <v>PCS</v>
      </c>
    </row>
    <row r="2365" spans="1:26" hidden="1">
      <c r="A2365" s="4"/>
      <c r="B2365" s="4"/>
      <c r="C2365" s="5"/>
      <c r="D2365" s="6"/>
      <c r="E2365" s="6"/>
      <c r="F2365" s="6"/>
      <c r="G2365" s="6"/>
      <c r="H2365" s="6"/>
      <c r="I2365" s="6"/>
      <c r="J2365" s="6"/>
      <c r="K2365" s="8"/>
      <c r="L2365" s="8"/>
      <c r="M2365" s="6"/>
      <c r="N2365" s="9"/>
      <c r="O2365" s="10"/>
      <c r="P2365" s="20"/>
      <c r="Q2365" s="20"/>
      <c r="R2365" s="20"/>
      <c r="S2365" s="20" t="s">
        <v>988</v>
      </c>
      <c r="T2365" s="21" t="str">
        <f t="shared" si="343"/>
        <v xml:space="preserve">ATP </v>
      </c>
      <c r="U2365" s="17">
        <v>1</v>
      </c>
      <c r="V2365" s="62">
        <f t="shared" si="347"/>
        <v>180</v>
      </c>
      <c r="W2365" s="20"/>
      <c r="X2365" s="20"/>
      <c r="Y2365" s="20" t="str">
        <f t="shared" si="344"/>
        <v>PCS</v>
      </c>
    </row>
    <row r="2366" spans="1:26" hidden="1">
      <c r="A2366" s="4"/>
      <c r="B2366" s="4"/>
      <c r="C2366" s="5"/>
      <c r="D2366" s="6"/>
      <c r="E2366" s="6"/>
      <c r="F2366" s="6"/>
      <c r="G2366" s="6"/>
      <c r="H2366" s="6"/>
      <c r="I2366" s="6"/>
      <c r="J2366" s="6"/>
      <c r="K2366" s="8"/>
      <c r="L2366" s="8"/>
      <c r="M2366" s="6"/>
      <c r="N2366" s="9"/>
      <c r="O2366" s="10"/>
      <c r="P2366" s="20"/>
      <c r="Q2366" s="20"/>
      <c r="R2366" s="20"/>
      <c r="S2366" s="20" t="s">
        <v>1056</v>
      </c>
      <c r="T2366" s="21" t="str">
        <f t="shared" si="343"/>
        <v>CENDANA TULISAN</v>
      </c>
      <c r="U2366" s="17">
        <v>1</v>
      </c>
      <c r="V2366" s="62">
        <f t="shared" si="347"/>
        <v>180</v>
      </c>
      <c r="W2366" s="20"/>
      <c r="X2366" s="20"/>
      <c r="Y2366" s="20" t="str">
        <f t="shared" si="344"/>
        <v>PCS</v>
      </c>
    </row>
    <row r="2367" spans="1:26" hidden="1">
      <c r="A2367" s="4"/>
      <c r="B2367" s="4"/>
      <c r="C2367" s="5"/>
      <c r="D2367" s="6"/>
      <c r="E2367" s="6"/>
      <c r="F2367" s="6"/>
      <c r="G2367" s="6"/>
      <c r="H2367" s="6"/>
      <c r="I2367" s="6"/>
      <c r="J2367" s="6"/>
      <c r="K2367" s="8"/>
      <c r="L2367" s="8"/>
      <c r="M2367" s="6"/>
      <c r="N2367" s="9"/>
      <c r="O2367" s="10"/>
      <c r="P2367" s="20"/>
      <c r="Q2367" s="20"/>
      <c r="R2367" s="20"/>
      <c r="S2367" s="20" t="s">
        <v>4981</v>
      </c>
      <c r="T2367" s="21" t="str">
        <f t="shared" si="343"/>
        <v xml:space="preserve">STIKER 1 JAM </v>
      </c>
      <c r="U2367" s="17">
        <v>1</v>
      </c>
      <c r="V2367" s="62">
        <f t="shared" si="347"/>
        <v>180</v>
      </c>
      <c r="W2367" s="20"/>
      <c r="X2367" s="20"/>
      <c r="Y2367" s="20" t="str">
        <f t="shared" si="344"/>
        <v>PCS</v>
      </c>
    </row>
    <row r="2368" spans="1:26" hidden="1">
      <c r="A2368" s="4"/>
      <c r="B2368" s="4"/>
      <c r="C2368" s="5"/>
      <c r="D2368" s="6"/>
      <c r="E2368" s="6"/>
      <c r="F2368" s="6"/>
      <c r="G2368" s="6"/>
      <c r="H2368" s="6"/>
      <c r="I2368" s="6"/>
      <c r="J2368" s="6"/>
      <c r="K2368" s="8"/>
      <c r="L2368" s="8"/>
      <c r="M2368" s="6"/>
      <c r="N2368" s="9"/>
      <c r="O2368" s="10"/>
      <c r="P2368" s="20"/>
      <c r="Q2368" s="20"/>
      <c r="R2368" s="20"/>
      <c r="S2368" s="20" t="s">
        <v>613</v>
      </c>
      <c r="T2368" s="21" t="str">
        <f t="shared" si="343"/>
        <v>SABUK ONG KECIL 2,5 X 30</v>
      </c>
      <c r="U2368" s="17">
        <v>1</v>
      </c>
      <c r="V2368" s="62">
        <f t="shared" si="347"/>
        <v>180</v>
      </c>
      <c r="W2368" s="20"/>
      <c r="X2368" s="20"/>
      <c r="Y2368" s="20" t="str">
        <f t="shared" si="344"/>
        <v>PCS</v>
      </c>
    </row>
    <row r="2369" spans="1:26" hidden="1">
      <c r="A2369" s="4"/>
      <c r="B2369" s="4"/>
      <c r="C2369" s="5"/>
      <c r="D2369" s="6"/>
      <c r="E2369" s="6"/>
      <c r="F2369" s="6"/>
      <c r="G2369" s="6"/>
      <c r="H2369" s="6"/>
      <c r="I2369" s="6"/>
      <c r="J2369" s="6"/>
      <c r="K2369" s="8"/>
      <c r="L2369" s="8"/>
      <c r="M2369" s="6"/>
      <c r="N2369" s="9"/>
      <c r="O2369" s="10"/>
      <c r="P2369" s="20"/>
      <c r="Q2369" s="20"/>
      <c r="R2369" s="20"/>
      <c r="S2369" s="20" t="s">
        <v>4374</v>
      </c>
      <c r="T2369" s="21" t="str">
        <f t="shared" si="343"/>
        <v>PLASTIK 16 X 45</v>
      </c>
      <c r="U2369" s="17">
        <v>1</v>
      </c>
      <c r="V2369" s="62">
        <f t="shared" si="347"/>
        <v>180</v>
      </c>
      <c r="W2369" s="20"/>
      <c r="X2369" s="20"/>
      <c r="Y2369" s="20" t="str">
        <f t="shared" si="344"/>
        <v>PCS</v>
      </c>
    </row>
    <row r="2370" spans="1:26" hidden="1">
      <c r="A2370" s="4"/>
      <c r="B2370" s="4"/>
      <c r="C2370" s="5"/>
      <c r="D2370" s="6"/>
      <c r="E2370" s="6"/>
      <c r="F2370" s="6"/>
      <c r="G2370" s="6"/>
      <c r="H2370" s="6"/>
      <c r="I2370" s="6"/>
      <c r="J2370" s="6"/>
      <c r="K2370" s="8"/>
      <c r="L2370" s="8"/>
      <c r="M2370" s="6"/>
      <c r="N2370" s="9"/>
      <c r="O2370" s="10"/>
      <c r="P2370" s="20"/>
      <c r="Q2370" s="20"/>
      <c r="R2370" s="20"/>
      <c r="S2370" s="20" t="s">
        <v>4088</v>
      </c>
      <c r="T2370" s="21" t="str">
        <f t="shared" si="343"/>
        <v>OP FULL AROMA SWT CENDANA</v>
      </c>
      <c r="U2370" s="17">
        <v>8.7400000000000005E-2</v>
      </c>
      <c r="V2370" s="62">
        <f t="shared" si="347"/>
        <v>15.732000000000001</v>
      </c>
      <c r="W2370" s="20"/>
      <c r="X2370" s="20"/>
      <c r="Y2370" s="20" t="str">
        <f t="shared" si="344"/>
        <v>KG</v>
      </c>
    </row>
    <row r="2371" spans="1:26" hidden="1">
      <c r="A2371" s="4"/>
      <c r="B2371" s="4"/>
      <c r="C2371" s="5"/>
      <c r="D2371" s="6"/>
      <c r="E2371" s="6"/>
      <c r="F2371" s="6"/>
      <c r="G2371" s="6"/>
      <c r="H2371" s="6"/>
      <c r="I2371" s="6"/>
      <c r="J2371" s="6"/>
      <c r="K2371" s="8"/>
      <c r="L2371" s="8"/>
      <c r="M2371" s="6"/>
      <c r="N2371" s="9"/>
      <c r="O2371" s="10"/>
      <c r="P2371" s="20"/>
      <c r="Q2371" s="20"/>
      <c r="R2371" s="20"/>
      <c r="S2371" s="20" t="s">
        <v>5192</v>
      </c>
      <c r="T2371" s="21" t="str">
        <f t="shared" ref="T2371:T2402" si="348">VLOOKUP(S2371,db_barang,2,FALSE)</f>
        <v>oplosan solfen</v>
      </c>
      <c r="U2371" s="17">
        <v>0.28749999999999998</v>
      </c>
      <c r="V2371" s="62">
        <f t="shared" si="347"/>
        <v>51.749999999999993</v>
      </c>
      <c r="W2371" s="20"/>
      <c r="X2371" s="20"/>
      <c r="Y2371" s="20" t="str">
        <f t="shared" ref="Y2371:Y2402" si="349">VLOOKUP(S2371,db_barang,3,FALSE)</f>
        <v>KG</v>
      </c>
    </row>
    <row r="2372" spans="1:26">
      <c r="A2372" s="4">
        <v>255</v>
      </c>
      <c r="B2372" s="20" t="s">
        <v>2510</v>
      </c>
      <c r="C2372" s="5" t="s">
        <v>223</v>
      </c>
      <c r="D2372" s="6">
        <v>1</v>
      </c>
      <c r="E2372" s="6">
        <f>D2372/36</f>
        <v>2.7777777777777776E-2</v>
      </c>
      <c r="F2372" s="6">
        <v>2</v>
      </c>
      <c r="G2372" s="6">
        <v>1</v>
      </c>
      <c r="H2372" s="6"/>
      <c r="I2372" s="6"/>
      <c r="J2372" s="6" t="s">
        <v>510</v>
      </c>
      <c r="K2372" s="15">
        <f>L2372</f>
        <v>0</v>
      </c>
      <c r="L2372" s="15">
        <f>N2372*Z2372</f>
        <v>0</v>
      </c>
      <c r="M2372" s="6" t="s">
        <v>510</v>
      </c>
      <c r="N2372" s="9">
        <f>VLOOKUP(B2372,tb_januari,9,FALSE)</f>
        <v>0</v>
      </c>
      <c r="O2372" s="10" t="s">
        <v>506</v>
      </c>
      <c r="P2372" s="20"/>
      <c r="Q2372" s="20"/>
      <c r="R2372" s="20"/>
      <c r="S2372" s="20" t="s">
        <v>1447</v>
      </c>
      <c r="T2372" s="21" t="str">
        <f t="shared" si="348"/>
        <v>DUPA 32 ATP PEKAT 3.2 RKN</v>
      </c>
      <c r="U2372" s="17">
        <v>0.76</v>
      </c>
      <c r="V2372" s="62">
        <f>$K$2372*U2372</f>
        <v>0</v>
      </c>
      <c r="W2372" s="20"/>
      <c r="X2372" s="20"/>
      <c r="Y2372" s="20" t="str">
        <f t="shared" si="349"/>
        <v>KG</v>
      </c>
      <c r="Z2372" s="20">
        <v>36</v>
      </c>
    </row>
    <row r="2373" spans="1:26" hidden="1">
      <c r="A2373" s="4"/>
      <c r="B2373" s="4"/>
      <c r="C2373" s="5"/>
      <c r="D2373" s="6"/>
      <c r="E2373" s="6"/>
      <c r="F2373" s="6"/>
      <c r="G2373" s="6"/>
      <c r="H2373" s="6"/>
      <c r="I2373" s="6"/>
      <c r="J2373" s="6"/>
      <c r="K2373" s="8"/>
      <c r="L2373" s="8"/>
      <c r="M2373" s="6"/>
      <c r="N2373" s="9"/>
      <c r="O2373" s="10"/>
      <c r="P2373" s="20"/>
      <c r="Q2373" s="20"/>
      <c r="R2373" s="20"/>
      <c r="S2373" s="20" t="s">
        <v>3471</v>
      </c>
      <c r="T2373" s="21" t="str">
        <f t="shared" si="348"/>
        <v>JAGADHITA 8 X 21</v>
      </c>
      <c r="U2373" s="17">
        <v>1</v>
      </c>
      <c r="V2373" s="62">
        <f t="shared" ref="V2373:V2382" si="350">$K$2372*U2373</f>
        <v>0</v>
      </c>
      <c r="W2373" s="20"/>
      <c r="X2373" s="20"/>
      <c r="Y2373" s="20" t="str">
        <f t="shared" si="349"/>
        <v>PCS</v>
      </c>
    </row>
    <row r="2374" spans="1:26" hidden="1">
      <c r="A2374" s="4"/>
      <c r="B2374" s="4"/>
      <c r="C2374" s="5"/>
      <c r="D2374" s="6"/>
      <c r="E2374" s="6"/>
      <c r="F2374" s="6"/>
      <c r="G2374" s="6"/>
      <c r="H2374" s="6"/>
      <c r="I2374" s="6"/>
      <c r="J2374" s="6"/>
      <c r="K2374" s="8"/>
      <c r="L2374" s="8"/>
      <c r="M2374" s="6"/>
      <c r="N2374" s="9"/>
      <c r="O2374" s="10"/>
      <c r="P2374" s="20"/>
      <c r="Q2374" s="20"/>
      <c r="R2374" s="20"/>
      <c r="S2374" s="20" t="s">
        <v>611</v>
      </c>
      <c r="T2374" s="21" t="str">
        <f t="shared" si="348"/>
        <v xml:space="preserve">ONGKARA BULAT </v>
      </c>
      <c r="U2374" s="17">
        <v>1</v>
      </c>
      <c r="V2374" s="62">
        <f t="shared" si="350"/>
        <v>0</v>
      </c>
      <c r="W2374" s="20"/>
      <c r="X2374" s="20"/>
      <c r="Y2374" s="20" t="str">
        <f t="shared" si="349"/>
        <v>PCS</v>
      </c>
    </row>
    <row r="2375" spans="1:26" hidden="1">
      <c r="A2375" s="4"/>
      <c r="B2375" s="4"/>
      <c r="C2375" s="5"/>
      <c r="D2375" s="6"/>
      <c r="E2375" s="6"/>
      <c r="F2375" s="6"/>
      <c r="G2375" s="6"/>
      <c r="H2375" s="6"/>
      <c r="I2375" s="6"/>
      <c r="J2375" s="6"/>
      <c r="K2375" s="8"/>
      <c r="L2375" s="8"/>
      <c r="M2375" s="6"/>
      <c r="N2375" s="9"/>
      <c r="O2375" s="10"/>
      <c r="P2375" s="20"/>
      <c r="Q2375" s="20"/>
      <c r="R2375" s="20"/>
      <c r="S2375" s="20" t="s">
        <v>5035</v>
      </c>
      <c r="T2375" s="21" t="str">
        <f t="shared" si="348"/>
        <v>STIKER MANTRA Panjang</v>
      </c>
      <c r="U2375" s="17">
        <v>1</v>
      </c>
      <c r="V2375" s="62">
        <f t="shared" si="350"/>
        <v>0</v>
      </c>
      <c r="W2375" s="20"/>
      <c r="X2375" s="20"/>
      <c r="Y2375" s="20" t="str">
        <f t="shared" si="349"/>
        <v>PCS</v>
      </c>
    </row>
    <row r="2376" spans="1:26" hidden="1">
      <c r="A2376" s="4"/>
      <c r="B2376" s="4"/>
      <c r="C2376" s="5"/>
      <c r="D2376" s="6"/>
      <c r="E2376" s="6"/>
      <c r="F2376" s="6"/>
      <c r="G2376" s="6"/>
      <c r="H2376" s="6"/>
      <c r="I2376" s="6"/>
      <c r="J2376" s="6"/>
      <c r="K2376" s="8"/>
      <c r="L2376" s="8"/>
      <c r="M2376" s="6"/>
      <c r="N2376" s="9"/>
      <c r="O2376" s="10"/>
      <c r="P2376" s="20"/>
      <c r="Q2376" s="20"/>
      <c r="R2376" s="20"/>
      <c r="S2376" s="20" t="s">
        <v>988</v>
      </c>
      <c r="T2376" s="21" t="str">
        <f t="shared" si="348"/>
        <v xml:space="preserve">ATP </v>
      </c>
      <c r="U2376" s="17">
        <v>1</v>
      </c>
      <c r="V2376" s="62">
        <f>U4845*U2376</f>
        <v>1</v>
      </c>
      <c r="W2376" s="20"/>
      <c r="X2376" s="20"/>
      <c r="Y2376" s="20" t="str">
        <f t="shared" si="349"/>
        <v>PCS</v>
      </c>
    </row>
    <row r="2377" spans="1:26" hidden="1">
      <c r="A2377" s="4"/>
      <c r="B2377" s="4"/>
      <c r="C2377" s="5"/>
      <c r="D2377" s="6"/>
      <c r="E2377" s="6"/>
      <c r="F2377" s="6"/>
      <c r="G2377" s="6"/>
      <c r="H2377" s="6"/>
      <c r="I2377" s="6"/>
      <c r="J2377" s="6"/>
      <c r="K2377" s="8"/>
      <c r="L2377" s="8"/>
      <c r="M2377" s="6"/>
      <c r="N2377" s="9"/>
      <c r="O2377" s="10"/>
      <c r="P2377" s="20"/>
      <c r="Q2377" s="20"/>
      <c r="R2377" s="20"/>
      <c r="S2377" s="20" t="s">
        <v>3475</v>
      </c>
      <c r="T2377" s="21" t="str">
        <f t="shared" si="348"/>
        <v>JAGADHITA TULISAN</v>
      </c>
      <c r="U2377" s="17">
        <v>1</v>
      </c>
      <c r="V2377" s="62">
        <f t="shared" si="350"/>
        <v>0</v>
      </c>
      <c r="W2377" s="20"/>
      <c r="X2377" s="20"/>
      <c r="Y2377" s="20" t="str">
        <f t="shared" si="349"/>
        <v>PCS</v>
      </c>
    </row>
    <row r="2378" spans="1:26" hidden="1">
      <c r="A2378" s="4"/>
      <c r="B2378" s="4"/>
      <c r="C2378" s="5"/>
      <c r="D2378" s="6"/>
      <c r="E2378" s="6"/>
      <c r="F2378" s="6"/>
      <c r="G2378" s="6"/>
      <c r="H2378" s="6"/>
      <c r="I2378" s="6"/>
      <c r="J2378" s="6"/>
      <c r="K2378" s="8"/>
      <c r="L2378" s="8"/>
      <c r="M2378" s="6"/>
      <c r="N2378" s="9"/>
      <c r="O2378" s="10"/>
      <c r="P2378" s="20"/>
      <c r="Q2378" s="20"/>
      <c r="R2378" s="20"/>
      <c r="S2378" s="20" t="s">
        <v>4981</v>
      </c>
      <c r="T2378" s="21" t="str">
        <f t="shared" si="348"/>
        <v xml:space="preserve">STIKER 1 JAM </v>
      </c>
      <c r="U2378" s="17">
        <v>1</v>
      </c>
      <c r="V2378" s="62">
        <f t="shared" si="350"/>
        <v>0</v>
      </c>
      <c r="W2378" s="20"/>
      <c r="X2378" s="20"/>
      <c r="Y2378" s="20" t="str">
        <f t="shared" si="349"/>
        <v>PCS</v>
      </c>
    </row>
    <row r="2379" spans="1:26" hidden="1">
      <c r="A2379" s="4"/>
      <c r="B2379" s="4"/>
      <c r="C2379" s="5"/>
      <c r="D2379" s="6"/>
      <c r="E2379" s="6"/>
      <c r="F2379" s="6"/>
      <c r="G2379" s="6"/>
      <c r="H2379" s="6"/>
      <c r="I2379" s="6"/>
      <c r="J2379" s="6"/>
      <c r="K2379" s="8"/>
      <c r="L2379" s="8"/>
      <c r="M2379" s="6"/>
      <c r="N2379" s="9"/>
      <c r="O2379" s="10"/>
      <c r="P2379" s="20"/>
      <c r="Q2379" s="20"/>
      <c r="R2379" s="20"/>
      <c r="S2379" s="20" t="s">
        <v>613</v>
      </c>
      <c r="T2379" s="21" t="str">
        <f t="shared" si="348"/>
        <v>SABUK ONG KECIL 2,5 X 30</v>
      </c>
      <c r="U2379" s="17">
        <v>1</v>
      </c>
      <c r="V2379" s="62">
        <f t="shared" si="350"/>
        <v>0</v>
      </c>
      <c r="W2379" s="20"/>
      <c r="X2379" s="20"/>
      <c r="Y2379" s="20" t="str">
        <f t="shared" si="349"/>
        <v>PCS</v>
      </c>
    </row>
    <row r="2380" spans="1:26" hidden="1">
      <c r="A2380" s="4"/>
      <c r="B2380" s="4"/>
      <c r="C2380" s="5"/>
      <c r="D2380" s="6"/>
      <c r="E2380" s="6"/>
      <c r="F2380" s="6"/>
      <c r="G2380" s="6"/>
      <c r="H2380" s="6"/>
      <c r="I2380" s="6"/>
      <c r="J2380" s="6"/>
      <c r="K2380" s="8"/>
      <c r="L2380" s="8"/>
      <c r="M2380" s="6"/>
      <c r="N2380" s="9"/>
      <c r="O2380" s="10"/>
      <c r="P2380" s="20"/>
      <c r="Q2380" s="20"/>
      <c r="R2380" s="20"/>
      <c r="S2380" s="20" t="s">
        <v>4374</v>
      </c>
      <c r="T2380" s="21" t="str">
        <f t="shared" si="348"/>
        <v>PLASTIK 16 X 45</v>
      </c>
      <c r="U2380" s="17">
        <v>1</v>
      </c>
      <c r="V2380" s="62">
        <f t="shared" si="350"/>
        <v>0</v>
      </c>
      <c r="W2380" s="20"/>
      <c r="X2380" s="20"/>
      <c r="Y2380" s="20" t="str">
        <f t="shared" si="349"/>
        <v>PCS</v>
      </c>
    </row>
    <row r="2381" spans="1:26" hidden="1">
      <c r="A2381" s="4"/>
      <c r="B2381" s="4"/>
      <c r="C2381" s="5"/>
      <c r="D2381" s="6"/>
      <c r="E2381" s="6"/>
      <c r="F2381" s="6"/>
      <c r="G2381" s="6"/>
      <c r="H2381" s="6"/>
      <c r="I2381" s="6"/>
      <c r="J2381" s="6"/>
      <c r="K2381" s="8"/>
      <c r="L2381" s="8"/>
      <c r="M2381" s="6"/>
      <c r="N2381" s="9"/>
      <c r="O2381" s="10"/>
      <c r="P2381" s="20"/>
      <c r="Q2381" s="20"/>
      <c r="R2381" s="20"/>
      <c r="S2381" s="20" t="s">
        <v>4090</v>
      </c>
      <c r="T2381" s="21" t="str">
        <f t="shared" si="348"/>
        <v>OP FULL AROMA SWT JAGADHITA</v>
      </c>
      <c r="U2381" s="17">
        <v>8.7400000000000005E-2</v>
      </c>
      <c r="V2381" s="62">
        <f t="shared" si="350"/>
        <v>0</v>
      </c>
      <c r="W2381" s="20"/>
      <c r="X2381" s="20"/>
      <c r="Y2381" s="20" t="str">
        <f t="shared" si="349"/>
        <v>KG</v>
      </c>
    </row>
    <row r="2382" spans="1:26" hidden="1">
      <c r="A2382" s="4"/>
      <c r="B2382" s="4"/>
      <c r="C2382" s="5"/>
      <c r="D2382" s="6"/>
      <c r="E2382" s="6"/>
      <c r="F2382" s="6"/>
      <c r="G2382" s="6"/>
      <c r="H2382" s="6"/>
      <c r="I2382" s="6"/>
      <c r="J2382" s="6"/>
      <c r="K2382" s="8"/>
      <c r="L2382" s="8"/>
      <c r="M2382" s="6"/>
      <c r="N2382" s="9"/>
      <c r="O2382" s="10"/>
      <c r="P2382" s="20"/>
      <c r="Q2382" s="20"/>
      <c r="R2382" s="20"/>
      <c r="S2382" s="20" t="s">
        <v>5192</v>
      </c>
      <c r="T2382" s="21" t="str">
        <f t="shared" si="348"/>
        <v>oplosan solfen</v>
      </c>
      <c r="U2382" s="17">
        <v>0.28749999999999998</v>
      </c>
      <c r="V2382" s="62">
        <f t="shared" si="350"/>
        <v>0</v>
      </c>
      <c r="W2382" s="20"/>
      <c r="X2382" s="20"/>
      <c r="Y2382" s="20" t="str">
        <f t="shared" si="349"/>
        <v>KG</v>
      </c>
    </row>
    <row r="2383" spans="1:26">
      <c r="A2383" s="4">
        <v>256</v>
      </c>
      <c r="B2383" s="20" t="s">
        <v>2519</v>
      </c>
      <c r="C2383" s="5" t="s">
        <v>224</v>
      </c>
      <c r="D2383" s="6">
        <v>27</v>
      </c>
      <c r="E2383" s="6">
        <f>D2383/36</f>
        <v>0.75</v>
      </c>
      <c r="F2383" s="6">
        <v>153</v>
      </c>
      <c r="G2383" s="6">
        <v>1</v>
      </c>
      <c r="H2383" s="6">
        <v>75</v>
      </c>
      <c r="I2383" s="6">
        <v>1</v>
      </c>
      <c r="J2383" s="6" t="s">
        <v>510</v>
      </c>
      <c r="K2383" s="15">
        <f>L2383</f>
        <v>180</v>
      </c>
      <c r="L2383" s="15">
        <f>N2383*Z2383</f>
        <v>180</v>
      </c>
      <c r="M2383" s="6" t="s">
        <v>510</v>
      </c>
      <c r="N2383" s="9">
        <f>VLOOKUP(B2383,tb_januari,9,FALSE)</f>
        <v>5</v>
      </c>
      <c r="O2383" s="10" t="s">
        <v>506</v>
      </c>
      <c r="P2383" s="20"/>
      <c r="Q2383" s="20"/>
      <c r="R2383" s="20"/>
      <c r="S2383" s="20" t="s">
        <v>1447</v>
      </c>
      <c r="T2383" s="21" t="str">
        <f t="shared" si="348"/>
        <v>DUPA 32 ATP PEKAT 3.2 RKN</v>
      </c>
      <c r="U2383" s="17">
        <v>0.76</v>
      </c>
      <c r="V2383" s="62">
        <f>$K$2383*U2383</f>
        <v>136.80000000000001</v>
      </c>
      <c r="W2383" s="20"/>
      <c r="X2383" s="20"/>
      <c r="Y2383" s="20" t="str">
        <f t="shared" si="349"/>
        <v>KG</v>
      </c>
      <c r="Z2383" s="20">
        <v>36</v>
      </c>
    </row>
    <row r="2384" spans="1:26" hidden="1">
      <c r="A2384" s="4"/>
      <c r="B2384" s="4"/>
      <c r="C2384" s="5"/>
      <c r="D2384" s="6"/>
      <c r="E2384" s="6"/>
      <c r="F2384" s="6"/>
      <c r="G2384" s="6"/>
      <c r="H2384" s="6"/>
      <c r="I2384" s="6"/>
      <c r="J2384" s="6"/>
      <c r="K2384" s="8"/>
      <c r="L2384" s="8"/>
      <c r="M2384" s="6"/>
      <c r="N2384" s="9"/>
      <c r="O2384" s="10"/>
      <c r="P2384" s="20"/>
      <c r="Q2384" s="20"/>
      <c r="R2384" s="20"/>
      <c r="S2384" s="20" t="s">
        <v>3487</v>
      </c>
      <c r="T2384" s="21" t="str">
        <f t="shared" si="348"/>
        <v>JASMINE 8 X 21</v>
      </c>
      <c r="U2384" s="17">
        <v>1</v>
      </c>
      <c r="V2384" s="62">
        <f t="shared" ref="V2384:V2393" si="351">$K$2383*U2384</f>
        <v>180</v>
      </c>
      <c r="W2384" s="20"/>
      <c r="X2384" s="20"/>
      <c r="Y2384" s="20" t="str">
        <f t="shared" si="349"/>
        <v>PCS</v>
      </c>
    </row>
    <row r="2385" spans="1:26" hidden="1">
      <c r="A2385" s="4"/>
      <c r="B2385" s="4"/>
      <c r="C2385" s="5"/>
      <c r="D2385" s="6"/>
      <c r="E2385" s="6"/>
      <c r="F2385" s="6"/>
      <c r="G2385" s="6"/>
      <c r="H2385" s="6"/>
      <c r="I2385" s="6"/>
      <c r="J2385" s="6"/>
      <c r="K2385" s="8"/>
      <c r="L2385" s="8"/>
      <c r="M2385" s="6"/>
      <c r="N2385" s="9"/>
      <c r="O2385" s="10"/>
      <c r="P2385" s="20"/>
      <c r="Q2385" s="20"/>
      <c r="R2385" s="20"/>
      <c r="S2385" s="20" t="s">
        <v>611</v>
      </c>
      <c r="T2385" s="21" t="str">
        <f t="shared" si="348"/>
        <v xml:space="preserve">ONGKARA BULAT </v>
      </c>
      <c r="U2385" s="17">
        <v>1</v>
      </c>
      <c r="V2385" s="62">
        <f t="shared" si="351"/>
        <v>180</v>
      </c>
      <c r="W2385" s="20"/>
      <c r="X2385" s="20"/>
      <c r="Y2385" s="20" t="str">
        <f t="shared" si="349"/>
        <v>PCS</v>
      </c>
    </row>
    <row r="2386" spans="1:26" hidden="1">
      <c r="A2386" s="4"/>
      <c r="B2386" s="4"/>
      <c r="C2386" s="5"/>
      <c r="D2386" s="6"/>
      <c r="E2386" s="6"/>
      <c r="F2386" s="6"/>
      <c r="G2386" s="6"/>
      <c r="H2386" s="6"/>
      <c r="I2386" s="6"/>
      <c r="J2386" s="6"/>
      <c r="K2386" s="8"/>
      <c r="L2386" s="8"/>
      <c r="M2386" s="6"/>
      <c r="N2386" s="9"/>
      <c r="O2386" s="10"/>
      <c r="P2386" s="20"/>
      <c r="Q2386" s="20"/>
      <c r="R2386" s="20"/>
      <c r="S2386" s="20" t="s">
        <v>5035</v>
      </c>
      <c r="T2386" s="21" t="str">
        <f t="shared" si="348"/>
        <v>STIKER MANTRA Panjang</v>
      </c>
      <c r="U2386" s="17">
        <v>1</v>
      </c>
      <c r="V2386" s="62">
        <f t="shared" si="351"/>
        <v>180</v>
      </c>
      <c r="W2386" s="20"/>
      <c r="X2386" s="20"/>
      <c r="Y2386" s="20" t="str">
        <f t="shared" si="349"/>
        <v>PCS</v>
      </c>
    </row>
    <row r="2387" spans="1:26" hidden="1">
      <c r="A2387" s="4"/>
      <c r="B2387" s="4"/>
      <c r="C2387" s="5"/>
      <c r="D2387" s="6"/>
      <c r="E2387" s="6"/>
      <c r="F2387" s="6"/>
      <c r="G2387" s="6"/>
      <c r="H2387" s="6"/>
      <c r="I2387" s="6"/>
      <c r="J2387" s="6"/>
      <c r="K2387" s="8"/>
      <c r="L2387" s="8"/>
      <c r="M2387" s="6"/>
      <c r="N2387" s="9"/>
      <c r="O2387" s="10"/>
      <c r="P2387" s="20"/>
      <c r="Q2387" s="20"/>
      <c r="R2387" s="20"/>
      <c r="S2387" s="20" t="s">
        <v>988</v>
      </c>
      <c r="T2387" s="21" t="str">
        <f t="shared" si="348"/>
        <v xml:space="preserve">ATP </v>
      </c>
      <c r="U2387" s="17">
        <v>1</v>
      </c>
      <c r="V2387" s="62">
        <f t="shared" si="351"/>
        <v>180</v>
      </c>
      <c r="W2387" s="20"/>
      <c r="X2387" s="20"/>
      <c r="Y2387" s="20" t="str">
        <f t="shared" si="349"/>
        <v>PCS</v>
      </c>
    </row>
    <row r="2388" spans="1:26" hidden="1">
      <c r="A2388" s="4"/>
      <c r="B2388" s="4"/>
      <c r="C2388" s="5"/>
      <c r="D2388" s="6"/>
      <c r="E2388" s="6"/>
      <c r="F2388" s="6"/>
      <c r="G2388" s="6"/>
      <c r="H2388" s="6"/>
      <c r="I2388" s="6"/>
      <c r="J2388" s="6"/>
      <c r="K2388" s="8"/>
      <c r="L2388" s="8"/>
      <c r="M2388" s="6"/>
      <c r="N2388" s="9"/>
      <c r="O2388" s="10"/>
      <c r="P2388" s="20"/>
      <c r="Q2388" s="20"/>
      <c r="R2388" s="20"/>
      <c r="S2388" s="20" t="s">
        <v>3491</v>
      </c>
      <c r="T2388" s="21" t="str">
        <f t="shared" si="348"/>
        <v>JASMINE TULISAN</v>
      </c>
      <c r="U2388" s="17">
        <v>1</v>
      </c>
      <c r="V2388" s="62">
        <f t="shared" si="351"/>
        <v>180</v>
      </c>
      <c r="W2388" s="20"/>
      <c r="X2388" s="20"/>
      <c r="Y2388" s="20" t="str">
        <f t="shared" si="349"/>
        <v>PCS</v>
      </c>
    </row>
    <row r="2389" spans="1:26" hidden="1">
      <c r="A2389" s="4"/>
      <c r="B2389" s="4"/>
      <c r="C2389" s="5"/>
      <c r="D2389" s="6"/>
      <c r="E2389" s="6"/>
      <c r="F2389" s="6"/>
      <c r="G2389" s="6"/>
      <c r="H2389" s="6"/>
      <c r="I2389" s="6"/>
      <c r="J2389" s="6"/>
      <c r="K2389" s="8"/>
      <c r="L2389" s="8"/>
      <c r="M2389" s="6"/>
      <c r="N2389" s="9"/>
      <c r="O2389" s="10"/>
      <c r="P2389" s="20"/>
      <c r="Q2389" s="20"/>
      <c r="R2389" s="20"/>
      <c r="S2389" s="20" t="s">
        <v>4981</v>
      </c>
      <c r="T2389" s="21" t="str">
        <f t="shared" si="348"/>
        <v xml:space="preserve">STIKER 1 JAM </v>
      </c>
      <c r="U2389" s="17">
        <v>1</v>
      </c>
      <c r="V2389" s="62">
        <f t="shared" si="351"/>
        <v>180</v>
      </c>
      <c r="W2389" s="20"/>
      <c r="X2389" s="20"/>
      <c r="Y2389" s="20" t="str">
        <f t="shared" si="349"/>
        <v>PCS</v>
      </c>
    </row>
    <row r="2390" spans="1:26" hidden="1">
      <c r="A2390" s="4"/>
      <c r="B2390" s="4"/>
      <c r="C2390" s="5"/>
      <c r="D2390" s="6"/>
      <c r="E2390" s="6"/>
      <c r="F2390" s="6"/>
      <c r="G2390" s="6"/>
      <c r="H2390" s="6"/>
      <c r="I2390" s="6"/>
      <c r="J2390" s="6"/>
      <c r="K2390" s="8"/>
      <c r="L2390" s="8"/>
      <c r="M2390" s="6"/>
      <c r="N2390" s="9"/>
      <c r="O2390" s="10"/>
      <c r="P2390" s="20"/>
      <c r="Q2390" s="20"/>
      <c r="R2390" s="20"/>
      <c r="S2390" s="20" t="s">
        <v>613</v>
      </c>
      <c r="T2390" s="21" t="str">
        <f t="shared" si="348"/>
        <v>SABUK ONG KECIL 2,5 X 30</v>
      </c>
      <c r="U2390" s="17">
        <v>1</v>
      </c>
      <c r="V2390" s="62">
        <f t="shared" si="351"/>
        <v>180</v>
      </c>
      <c r="W2390" s="20"/>
      <c r="X2390" s="20"/>
      <c r="Y2390" s="20" t="str">
        <f t="shared" si="349"/>
        <v>PCS</v>
      </c>
    </row>
    <row r="2391" spans="1:26" hidden="1">
      <c r="A2391" s="4"/>
      <c r="B2391" s="4"/>
      <c r="C2391" s="5"/>
      <c r="D2391" s="6"/>
      <c r="E2391" s="6"/>
      <c r="F2391" s="6"/>
      <c r="G2391" s="6"/>
      <c r="H2391" s="6"/>
      <c r="I2391" s="6"/>
      <c r="J2391" s="6"/>
      <c r="K2391" s="8"/>
      <c r="L2391" s="8"/>
      <c r="M2391" s="6"/>
      <c r="N2391" s="9"/>
      <c r="O2391" s="10"/>
      <c r="P2391" s="20"/>
      <c r="Q2391" s="20"/>
      <c r="R2391" s="20"/>
      <c r="S2391" s="20" t="s">
        <v>4374</v>
      </c>
      <c r="T2391" s="21" t="str">
        <f t="shared" si="348"/>
        <v>PLASTIK 16 X 45</v>
      </c>
      <c r="U2391" s="17">
        <v>1</v>
      </c>
      <c r="V2391" s="62">
        <f t="shared" si="351"/>
        <v>180</v>
      </c>
      <c r="W2391" s="20"/>
      <c r="X2391" s="20"/>
      <c r="Y2391" s="20" t="str">
        <f t="shared" si="349"/>
        <v>PCS</v>
      </c>
    </row>
    <row r="2392" spans="1:26" hidden="1">
      <c r="A2392" s="4"/>
      <c r="B2392" s="4"/>
      <c r="C2392" s="5"/>
      <c r="D2392" s="6"/>
      <c r="E2392" s="6"/>
      <c r="F2392" s="6"/>
      <c r="G2392" s="6"/>
      <c r="H2392" s="6"/>
      <c r="I2392" s="6"/>
      <c r="J2392" s="6"/>
      <c r="K2392" s="8"/>
      <c r="L2392" s="8"/>
      <c r="M2392" s="6"/>
      <c r="N2392" s="9"/>
      <c r="O2392" s="10"/>
      <c r="P2392" s="20"/>
      <c r="Q2392" s="20"/>
      <c r="R2392" s="20"/>
      <c r="S2392" s="20" t="s">
        <v>4092</v>
      </c>
      <c r="T2392" s="21" t="str">
        <f t="shared" si="348"/>
        <v>OP FULL AROMA SWT JASMINE</v>
      </c>
      <c r="U2392" s="17">
        <v>8.7400000000000005E-2</v>
      </c>
      <c r="V2392" s="62">
        <f t="shared" si="351"/>
        <v>15.732000000000001</v>
      </c>
      <c r="W2392" s="20"/>
      <c r="X2392" s="20"/>
      <c r="Y2392" s="20" t="str">
        <f t="shared" si="349"/>
        <v>KG</v>
      </c>
    </row>
    <row r="2393" spans="1:26" hidden="1">
      <c r="A2393" s="4"/>
      <c r="B2393" s="4"/>
      <c r="C2393" s="5"/>
      <c r="D2393" s="6"/>
      <c r="E2393" s="6"/>
      <c r="F2393" s="6"/>
      <c r="G2393" s="6"/>
      <c r="H2393" s="6"/>
      <c r="I2393" s="6"/>
      <c r="J2393" s="6"/>
      <c r="K2393" s="8"/>
      <c r="L2393" s="8"/>
      <c r="M2393" s="6"/>
      <c r="N2393" s="9"/>
      <c r="O2393" s="10"/>
      <c r="P2393" s="20"/>
      <c r="Q2393" s="20"/>
      <c r="R2393" s="20"/>
      <c r="S2393" s="20" t="s">
        <v>5192</v>
      </c>
      <c r="T2393" s="21" t="str">
        <f t="shared" si="348"/>
        <v>oplosan solfen</v>
      </c>
      <c r="U2393" s="17">
        <v>0.28749999999999998</v>
      </c>
      <c r="V2393" s="62">
        <f t="shared" si="351"/>
        <v>51.749999999999993</v>
      </c>
      <c r="W2393" s="20"/>
      <c r="X2393" s="20"/>
      <c r="Y2393" s="20" t="str">
        <f t="shared" si="349"/>
        <v>KG</v>
      </c>
    </row>
    <row r="2394" spans="1:26">
      <c r="A2394" s="4">
        <v>257</v>
      </c>
      <c r="B2394" s="20" t="s">
        <v>2528</v>
      </c>
      <c r="C2394" s="5" t="s">
        <v>225</v>
      </c>
      <c r="D2394" s="6">
        <v>21</v>
      </c>
      <c r="E2394" s="6">
        <f>D2394/36</f>
        <v>0.58333333333333337</v>
      </c>
      <c r="F2394" s="6">
        <v>16</v>
      </c>
      <c r="G2394" s="6">
        <v>1</v>
      </c>
      <c r="H2394" s="6">
        <v>7</v>
      </c>
      <c r="I2394" s="6">
        <v>1</v>
      </c>
      <c r="J2394" s="6" t="s">
        <v>510</v>
      </c>
      <c r="K2394" s="15">
        <f>L2394</f>
        <v>36</v>
      </c>
      <c r="L2394" s="15">
        <f>N2394*Z2394</f>
        <v>36</v>
      </c>
      <c r="M2394" s="6" t="s">
        <v>510</v>
      </c>
      <c r="N2394" s="9">
        <f>VLOOKUP(B2394,tb_januari,9,FALSE)</f>
        <v>1</v>
      </c>
      <c r="O2394" s="10" t="s">
        <v>506</v>
      </c>
      <c r="P2394" s="20"/>
      <c r="Q2394" s="20"/>
      <c r="R2394" s="20"/>
      <c r="S2394" s="20" t="s">
        <v>1447</v>
      </c>
      <c r="T2394" s="21" t="str">
        <f t="shared" si="348"/>
        <v>DUPA 32 ATP PEKAT 3.2 RKN</v>
      </c>
      <c r="U2394" s="17">
        <v>0.76</v>
      </c>
      <c r="V2394" s="62">
        <f>$K$2394*U2394</f>
        <v>27.36</v>
      </c>
      <c r="W2394" s="20"/>
      <c r="X2394" s="20"/>
      <c r="Y2394" s="20" t="str">
        <f t="shared" si="349"/>
        <v>KG</v>
      </c>
      <c r="Z2394" s="20">
        <v>36</v>
      </c>
    </row>
    <row r="2395" spans="1:26" hidden="1">
      <c r="A2395" s="4"/>
      <c r="B2395" s="4"/>
      <c r="C2395" s="5"/>
      <c r="D2395" s="6"/>
      <c r="E2395" s="6"/>
      <c r="F2395" s="6"/>
      <c r="G2395" s="6"/>
      <c r="H2395" s="6"/>
      <c r="I2395" s="6"/>
      <c r="J2395" s="6"/>
      <c r="K2395" s="8"/>
      <c r="L2395" s="8"/>
      <c r="M2395" s="6"/>
      <c r="N2395" s="9"/>
      <c r="O2395" s="10"/>
      <c r="P2395" s="20"/>
      <c r="Q2395" s="20"/>
      <c r="R2395" s="20"/>
      <c r="S2395" s="20" t="s">
        <v>3503</v>
      </c>
      <c r="T2395" s="21" t="str">
        <f t="shared" si="348"/>
        <v>JEMPIRING 8 X 21</v>
      </c>
      <c r="U2395" s="17">
        <v>1</v>
      </c>
      <c r="V2395" s="62">
        <f t="shared" ref="V2395:V2404" si="352">$K$2394*U2395</f>
        <v>36</v>
      </c>
      <c r="W2395" s="20"/>
      <c r="X2395" s="20"/>
      <c r="Y2395" s="20" t="str">
        <f t="shared" si="349"/>
        <v>PCS</v>
      </c>
    </row>
    <row r="2396" spans="1:26" hidden="1">
      <c r="A2396" s="4"/>
      <c r="B2396" s="4"/>
      <c r="C2396" s="5"/>
      <c r="D2396" s="6"/>
      <c r="E2396" s="6"/>
      <c r="F2396" s="6"/>
      <c r="G2396" s="6"/>
      <c r="H2396" s="6"/>
      <c r="I2396" s="6"/>
      <c r="J2396" s="6"/>
      <c r="K2396" s="8"/>
      <c r="L2396" s="8"/>
      <c r="M2396" s="6"/>
      <c r="N2396" s="9"/>
      <c r="O2396" s="10"/>
      <c r="P2396" s="20"/>
      <c r="Q2396" s="20"/>
      <c r="R2396" s="20"/>
      <c r="S2396" s="20" t="s">
        <v>611</v>
      </c>
      <c r="T2396" s="21" t="str">
        <f t="shared" si="348"/>
        <v xml:space="preserve">ONGKARA BULAT </v>
      </c>
      <c r="U2396" s="17">
        <v>1</v>
      </c>
      <c r="V2396" s="62">
        <f t="shared" si="352"/>
        <v>36</v>
      </c>
      <c r="W2396" s="20"/>
      <c r="X2396" s="20"/>
      <c r="Y2396" s="20" t="str">
        <f t="shared" si="349"/>
        <v>PCS</v>
      </c>
    </row>
    <row r="2397" spans="1:26" hidden="1">
      <c r="A2397" s="4"/>
      <c r="B2397" s="4"/>
      <c r="C2397" s="5"/>
      <c r="D2397" s="6"/>
      <c r="E2397" s="6"/>
      <c r="F2397" s="6"/>
      <c r="G2397" s="6"/>
      <c r="H2397" s="6"/>
      <c r="I2397" s="6"/>
      <c r="J2397" s="6"/>
      <c r="K2397" s="8"/>
      <c r="L2397" s="8"/>
      <c r="M2397" s="6"/>
      <c r="N2397" s="9"/>
      <c r="O2397" s="10"/>
      <c r="P2397" s="20"/>
      <c r="Q2397" s="20"/>
      <c r="R2397" s="20"/>
      <c r="S2397" s="20" t="s">
        <v>5035</v>
      </c>
      <c r="T2397" s="21" t="str">
        <f t="shared" si="348"/>
        <v>STIKER MANTRA Panjang</v>
      </c>
      <c r="U2397" s="17">
        <v>1</v>
      </c>
      <c r="V2397" s="62">
        <f t="shared" si="352"/>
        <v>36</v>
      </c>
      <c r="W2397" s="20"/>
      <c r="X2397" s="20"/>
      <c r="Y2397" s="20" t="str">
        <f t="shared" si="349"/>
        <v>PCS</v>
      </c>
    </row>
    <row r="2398" spans="1:26" hidden="1">
      <c r="A2398" s="4"/>
      <c r="B2398" s="4"/>
      <c r="C2398" s="5"/>
      <c r="D2398" s="6"/>
      <c r="E2398" s="6"/>
      <c r="F2398" s="6"/>
      <c r="G2398" s="6"/>
      <c r="H2398" s="6"/>
      <c r="I2398" s="6"/>
      <c r="J2398" s="6"/>
      <c r="K2398" s="8"/>
      <c r="L2398" s="8"/>
      <c r="M2398" s="6"/>
      <c r="N2398" s="9"/>
      <c r="O2398" s="10"/>
      <c r="P2398" s="20"/>
      <c r="Q2398" s="20"/>
      <c r="R2398" s="20"/>
      <c r="S2398" s="20" t="s">
        <v>988</v>
      </c>
      <c r="T2398" s="21" t="str">
        <f t="shared" si="348"/>
        <v xml:space="preserve">ATP </v>
      </c>
      <c r="U2398" s="17">
        <v>1</v>
      </c>
      <c r="V2398" s="62">
        <f t="shared" si="352"/>
        <v>36</v>
      </c>
      <c r="W2398" s="20"/>
      <c r="X2398" s="20"/>
      <c r="Y2398" s="20" t="str">
        <f t="shared" si="349"/>
        <v>PCS</v>
      </c>
    </row>
    <row r="2399" spans="1:26" hidden="1">
      <c r="A2399" s="4"/>
      <c r="B2399" s="4"/>
      <c r="C2399" s="5"/>
      <c r="D2399" s="6"/>
      <c r="E2399" s="6"/>
      <c r="F2399" s="6"/>
      <c r="G2399" s="6"/>
      <c r="H2399" s="6"/>
      <c r="I2399" s="6"/>
      <c r="J2399" s="6"/>
      <c r="K2399" s="8"/>
      <c r="L2399" s="8"/>
      <c r="M2399" s="6"/>
      <c r="N2399" s="9"/>
      <c r="O2399" s="10"/>
      <c r="P2399" s="20"/>
      <c r="Q2399" s="20"/>
      <c r="R2399" s="20"/>
      <c r="S2399" s="20" t="s">
        <v>3507</v>
      </c>
      <c r="T2399" s="21" t="str">
        <f t="shared" si="348"/>
        <v>JEMPIRING TULISAN</v>
      </c>
      <c r="U2399" s="17">
        <v>1</v>
      </c>
      <c r="V2399" s="62">
        <f t="shared" si="352"/>
        <v>36</v>
      </c>
      <c r="W2399" s="20"/>
      <c r="X2399" s="20"/>
      <c r="Y2399" s="20" t="str">
        <f t="shared" si="349"/>
        <v>PCS</v>
      </c>
    </row>
    <row r="2400" spans="1:26" hidden="1">
      <c r="A2400" s="4"/>
      <c r="B2400" s="4"/>
      <c r="C2400" s="5"/>
      <c r="D2400" s="6"/>
      <c r="E2400" s="6"/>
      <c r="F2400" s="6"/>
      <c r="G2400" s="6"/>
      <c r="H2400" s="6"/>
      <c r="I2400" s="6"/>
      <c r="J2400" s="6"/>
      <c r="K2400" s="8"/>
      <c r="L2400" s="8"/>
      <c r="M2400" s="6"/>
      <c r="N2400" s="9"/>
      <c r="O2400" s="10"/>
      <c r="P2400" s="20"/>
      <c r="Q2400" s="20"/>
      <c r="R2400" s="20"/>
      <c r="S2400" s="20" t="s">
        <v>4981</v>
      </c>
      <c r="T2400" s="21" t="str">
        <f t="shared" si="348"/>
        <v xml:space="preserve">STIKER 1 JAM </v>
      </c>
      <c r="U2400" s="17">
        <v>1</v>
      </c>
      <c r="V2400" s="62">
        <f t="shared" si="352"/>
        <v>36</v>
      </c>
      <c r="W2400" s="20"/>
      <c r="X2400" s="20"/>
      <c r="Y2400" s="20" t="str">
        <f t="shared" si="349"/>
        <v>PCS</v>
      </c>
    </row>
    <row r="2401" spans="1:26" hidden="1">
      <c r="A2401" s="4"/>
      <c r="B2401" s="4"/>
      <c r="C2401" s="5"/>
      <c r="D2401" s="6"/>
      <c r="E2401" s="6"/>
      <c r="F2401" s="6"/>
      <c r="G2401" s="6"/>
      <c r="H2401" s="6"/>
      <c r="I2401" s="6"/>
      <c r="J2401" s="6"/>
      <c r="K2401" s="8"/>
      <c r="L2401" s="8"/>
      <c r="M2401" s="6"/>
      <c r="N2401" s="9"/>
      <c r="O2401" s="10"/>
      <c r="P2401" s="20"/>
      <c r="Q2401" s="20"/>
      <c r="R2401" s="20"/>
      <c r="S2401" s="20" t="s">
        <v>613</v>
      </c>
      <c r="T2401" s="21" t="str">
        <f t="shared" si="348"/>
        <v>SABUK ONG KECIL 2,5 X 30</v>
      </c>
      <c r="U2401" s="17">
        <v>1</v>
      </c>
      <c r="V2401" s="62">
        <f t="shared" si="352"/>
        <v>36</v>
      </c>
      <c r="W2401" s="20"/>
      <c r="X2401" s="20"/>
      <c r="Y2401" s="20" t="str">
        <f t="shared" si="349"/>
        <v>PCS</v>
      </c>
    </row>
    <row r="2402" spans="1:26" hidden="1">
      <c r="A2402" s="4"/>
      <c r="B2402" s="4"/>
      <c r="C2402" s="5"/>
      <c r="D2402" s="6"/>
      <c r="E2402" s="6"/>
      <c r="F2402" s="6"/>
      <c r="G2402" s="6"/>
      <c r="H2402" s="6"/>
      <c r="I2402" s="6"/>
      <c r="J2402" s="6"/>
      <c r="K2402" s="8"/>
      <c r="L2402" s="8"/>
      <c r="M2402" s="6"/>
      <c r="N2402" s="9"/>
      <c r="O2402" s="10"/>
      <c r="P2402" s="20"/>
      <c r="Q2402" s="20"/>
      <c r="R2402" s="20"/>
      <c r="S2402" s="20" t="s">
        <v>4374</v>
      </c>
      <c r="T2402" s="21" t="str">
        <f t="shared" si="348"/>
        <v>PLASTIK 16 X 45</v>
      </c>
      <c r="U2402" s="17">
        <v>1</v>
      </c>
      <c r="V2402" s="62">
        <f t="shared" si="352"/>
        <v>36</v>
      </c>
      <c r="W2402" s="20"/>
      <c r="X2402" s="20"/>
      <c r="Y2402" s="20" t="str">
        <f t="shared" si="349"/>
        <v>PCS</v>
      </c>
    </row>
    <row r="2403" spans="1:26" hidden="1">
      <c r="A2403" s="4"/>
      <c r="B2403" s="4"/>
      <c r="C2403" s="5"/>
      <c r="D2403" s="6"/>
      <c r="E2403" s="6"/>
      <c r="F2403" s="6"/>
      <c r="G2403" s="6"/>
      <c r="H2403" s="6"/>
      <c r="I2403" s="6"/>
      <c r="J2403" s="6"/>
      <c r="K2403" s="8"/>
      <c r="L2403" s="8"/>
      <c r="M2403" s="6"/>
      <c r="N2403" s="9"/>
      <c r="O2403" s="10"/>
      <c r="P2403" s="20"/>
      <c r="Q2403" s="20"/>
      <c r="R2403" s="20"/>
      <c r="S2403" s="20" t="s">
        <v>4094</v>
      </c>
      <c r="T2403" s="21" t="str">
        <f t="shared" ref="T2403:T2434" si="353">VLOOKUP(S2403,db_barang,2,FALSE)</f>
        <v>OP FULL AROMA SWT JEMPIRING</v>
      </c>
      <c r="U2403" s="17">
        <v>8.7400000000000005E-2</v>
      </c>
      <c r="V2403" s="62">
        <f t="shared" si="352"/>
        <v>3.1464000000000003</v>
      </c>
      <c r="W2403" s="20"/>
      <c r="X2403" s="20"/>
      <c r="Y2403" s="20" t="str">
        <f t="shared" ref="Y2403:Y2434" si="354">VLOOKUP(S2403,db_barang,3,FALSE)</f>
        <v>KG</v>
      </c>
    </row>
    <row r="2404" spans="1:26" hidden="1">
      <c r="A2404" s="4"/>
      <c r="B2404" s="4"/>
      <c r="C2404" s="5"/>
      <c r="D2404" s="6"/>
      <c r="E2404" s="6"/>
      <c r="F2404" s="6"/>
      <c r="G2404" s="6"/>
      <c r="H2404" s="6"/>
      <c r="I2404" s="6"/>
      <c r="J2404" s="6"/>
      <c r="K2404" s="8"/>
      <c r="L2404" s="8"/>
      <c r="M2404" s="6"/>
      <c r="N2404" s="9"/>
      <c r="O2404" s="10"/>
      <c r="P2404" s="20"/>
      <c r="Q2404" s="20"/>
      <c r="R2404" s="20"/>
      <c r="S2404" s="20" t="s">
        <v>5192</v>
      </c>
      <c r="T2404" s="21" t="str">
        <f t="shared" si="353"/>
        <v>oplosan solfen</v>
      </c>
      <c r="U2404" s="17">
        <v>0.28749999999999998</v>
      </c>
      <c r="V2404" s="62">
        <f t="shared" si="352"/>
        <v>10.35</v>
      </c>
      <c r="W2404" s="20"/>
      <c r="X2404" s="20"/>
      <c r="Y2404" s="20" t="str">
        <f t="shared" si="354"/>
        <v>KG</v>
      </c>
    </row>
    <row r="2405" spans="1:26">
      <c r="A2405" s="4">
        <v>258</v>
      </c>
      <c r="B2405" s="20" t="s">
        <v>2535</v>
      </c>
      <c r="C2405" s="5" t="s">
        <v>226</v>
      </c>
      <c r="D2405" s="6">
        <v>18</v>
      </c>
      <c r="E2405" s="6">
        <f>D2405/36</f>
        <v>0.5</v>
      </c>
      <c r="F2405" s="6">
        <v>20</v>
      </c>
      <c r="G2405" s="6">
        <v>1</v>
      </c>
      <c r="H2405" s="6">
        <v>19</v>
      </c>
      <c r="I2405" s="6">
        <v>1</v>
      </c>
      <c r="J2405" s="6" t="s">
        <v>510</v>
      </c>
      <c r="K2405" s="15">
        <f>L2405</f>
        <v>36</v>
      </c>
      <c r="L2405" s="15">
        <f>N2405*Z2405</f>
        <v>36</v>
      </c>
      <c r="M2405" s="6" t="s">
        <v>510</v>
      </c>
      <c r="N2405" s="9">
        <f>VLOOKUP(B2405,tb_januari,9,FALSE)</f>
        <v>1</v>
      </c>
      <c r="O2405" s="10" t="s">
        <v>506</v>
      </c>
      <c r="P2405" s="20"/>
      <c r="Q2405" s="20"/>
      <c r="R2405" s="20"/>
      <c r="S2405" s="20" t="s">
        <v>1447</v>
      </c>
      <c r="T2405" s="21" t="str">
        <f t="shared" si="353"/>
        <v>DUPA 32 ATP PEKAT 3.2 RKN</v>
      </c>
      <c r="U2405" s="17">
        <v>0.76</v>
      </c>
      <c r="V2405" s="62">
        <f>$K$2405*U2405</f>
        <v>27.36</v>
      </c>
      <c r="W2405" s="20"/>
      <c r="X2405" s="20"/>
      <c r="Y2405" s="20" t="str">
        <f t="shared" si="354"/>
        <v>KG</v>
      </c>
      <c r="Z2405" s="20">
        <v>36</v>
      </c>
    </row>
    <row r="2406" spans="1:26" hidden="1">
      <c r="A2406" s="4"/>
      <c r="B2406" s="4"/>
      <c r="C2406" s="5"/>
      <c r="D2406" s="6"/>
      <c r="E2406" s="6"/>
      <c r="F2406" s="6"/>
      <c r="G2406" s="6"/>
      <c r="H2406" s="6"/>
      <c r="I2406" s="6"/>
      <c r="J2406" s="6"/>
      <c r="K2406" s="8"/>
      <c r="L2406" s="8"/>
      <c r="M2406" s="6"/>
      <c r="N2406" s="9"/>
      <c r="O2406" s="10"/>
      <c r="P2406" s="20"/>
      <c r="Q2406" s="20"/>
      <c r="R2406" s="20"/>
      <c r="S2406" s="20" t="s">
        <v>3519</v>
      </c>
      <c r="T2406" s="21" t="str">
        <f t="shared" si="353"/>
        <v>JEPUN 8 X 21</v>
      </c>
      <c r="U2406" s="17">
        <v>1</v>
      </c>
      <c r="V2406" s="62">
        <f t="shared" ref="V2406:V2415" si="355">$K$2405*U2406</f>
        <v>36</v>
      </c>
      <c r="W2406" s="20"/>
      <c r="X2406" s="20"/>
      <c r="Y2406" s="20" t="str">
        <f t="shared" si="354"/>
        <v>PCS</v>
      </c>
    </row>
    <row r="2407" spans="1:26" hidden="1">
      <c r="A2407" s="4"/>
      <c r="B2407" s="4"/>
      <c r="C2407" s="5"/>
      <c r="D2407" s="6"/>
      <c r="E2407" s="6"/>
      <c r="F2407" s="6"/>
      <c r="G2407" s="6"/>
      <c r="H2407" s="6"/>
      <c r="I2407" s="6"/>
      <c r="J2407" s="6"/>
      <c r="K2407" s="8"/>
      <c r="L2407" s="8"/>
      <c r="M2407" s="6"/>
      <c r="N2407" s="9"/>
      <c r="O2407" s="10"/>
      <c r="P2407" s="20"/>
      <c r="Q2407" s="20"/>
      <c r="R2407" s="20"/>
      <c r="S2407" s="20" t="s">
        <v>611</v>
      </c>
      <c r="T2407" s="21" t="str">
        <f t="shared" si="353"/>
        <v xml:space="preserve">ONGKARA BULAT </v>
      </c>
      <c r="U2407" s="17">
        <v>1</v>
      </c>
      <c r="V2407" s="62">
        <f t="shared" si="355"/>
        <v>36</v>
      </c>
      <c r="W2407" s="20"/>
      <c r="X2407" s="20"/>
      <c r="Y2407" s="20" t="str">
        <f t="shared" si="354"/>
        <v>PCS</v>
      </c>
    </row>
    <row r="2408" spans="1:26" hidden="1">
      <c r="A2408" s="4"/>
      <c r="B2408" s="4"/>
      <c r="C2408" s="5"/>
      <c r="D2408" s="6"/>
      <c r="E2408" s="6"/>
      <c r="F2408" s="6"/>
      <c r="G2408" s="6"/>
      <c r="H2408" s="6"/>
      <c r="I2408" s="6"/>
      <c r="J2408" s="6"/>
      <c r="K2408" s="8"/>
      <c r="L2408" s="8"/>
      <c r="M2408" s="6"/>
      <c r="N2408" s="9"/>
      <c r="O2408" s="10"/>
      <c r="P2408" s="20"/>
      <c r="Q2408" s="20"/>
      <c r="R2408" s="20"/>
      <c r="S2408" s="20" t="s">
        <v>5035</v>
      </c>
      <c r="T2408" s="21" t="str">
        <f t="shared" si="353"/>
        <v>STIKER MANTRA Panjang</v>
      </c>
      <c r="U2408" s="17">
        <v>1</v>
      </c>
      <c r="V2408" s="62">
        <f t="shared" si="355"/>
        <v>36</v>
      </c>
      <c r="W2408" s="20"/>
      <c r="X2408" s="20"/>
      <c r="Y2408" s="20" t="str">
        <f t="shared" si="354"/>
        <v>PCS</v>
      </c>
    </row>
    <row r="2409" spans="1:26" hidden="1">
      <c r="A2409" s="4"/>
      <c r="B2409" s="4"/>
      <c r="C2409" s="5"/>
      <c r="D2409" s="6"/>
      <c r="E2409" s="6"/>
      <c r="F2409" s="6"/>
      <c r="G2409" s="6"/>
      <c r="H2409" s="6"/>
      <c r="I2409" s="6"/>
      <c r="J2409" s="6"/>
      <c r="K2409" s="8"/>
      <c r="L2409" s="8"/>
      <c r="M2409" s="6"/>
      <c r="N2409" s="9"/>
      <c r="O2409" s="10"/>
      <c r="P2409" s="20"/>
      <c r="Q2409" s="20"/>
      <c r="R2409" s="20"/>
      <c r="S2409" s="20" t="s">
        <v>988</v>
      </c>
      <c r="T2409" s="21" t="str">
        <f t="shared" si="353"/>
        <v xml:space="preserve">ATP </v>
      </c>
      <c r="U2409" s="17">
        <v>1</v>
      </c>
      <c r="V2409" s="62">
        <f t="shared" si="355"/>
        <v>36</v>
      </c>
      <c r="W2409" s="20"/>
      <c r="X2409" s="20"/>
      <c r="Y2409" s="20" t="str">
        <f t="shared" si="354"/>
        <v>PCS</v>
      </c>
    </row>
    <row r="2410" spans="1:26" hidden="1">
      <c r="A2410" s="4"/>
      <c r="B2410" s="4"/>
      <c r="C2410" s="5"/>
      <c r="D2410" s="6"/>
      <c r="E2410" s="6"/>
      <c r="F2410" s="6"/>
      <c r="G2410" s="6"/>
      <c r="H2410" s="6"/>
      <c r="I2410" s="6"/>
      <c r="J2410" s="6"/>
      <c r="K2410" s="8"/>
      <c r="L2410" s="8"/>
      <c r="M2410" s="6"/>
      <c r="N2410" s="9"/>
      <c r="O2410" s="10"/>
      <c r="P2410" s="20"/>
      <c r="Q2410" s="20"/>
      <c r="R2410" s="20"/>
      <c r="S2410" s="20" t="s">
        <v>3523</v>
      </c>
      <c r="T2410" s="21" t="str">
        <f t="shared" si="353"/>
        <v>JEPUN TULISAN</v>
      </c>
      <c r="U2410" s="17">
        <v>1</v>
      </c>
      <c r="V2410" s="62">
        <f t="shared" si="355"/>
        <v>36</v>
      </c>
      <c r="W2410" s="20"/>
      <c r="X2410" s="20"/>
      <c r="Y2410" s="20" t="str">
        <f t="shared" si="354"/>
        <v>PCS</v>
      </c>
    </row>
    <row r="2411" spans="1:26" hidden="1">
      <c r="A2411" s="4"/>
      <c r="B2411" s="4"/>
      <c r="C2411" s="5"/>
      <c r="D2411" s="6"/>
      <c r="E2411" s="6"/>
      <c r="F2411" s="6"/>
      <c r="G2411" s="6"/>
      <c r="H2411" s="6"/>
      <c r="I2411" s="6"/>
      <c r="J2411" s="6"/>
      <c r="K2411" s="8"/>
      <c r="L2411" s="8"/>
      <c r="M2411" s="6"/>
      <c r="N2411" s="9"/>
      <c r="O2411" s="10"/>
      <c r="P2411" s="20"/>
      <c r="Q2411" s="20"/>
      <c r="R2411" s="20"/>
      <c r="S2411" s="20" t="s">
        <v>4981</v>
      </c>
      <c r="T2411" s="21" t="str">
        <f t="shared" si="353"/>
        <v xml:space="preserve">STIKER 1 JAM </v>
      </c>
      <c r="U2411" s="17">
        <v>1</v>
      </c>
      <c r="V2411" s="62">
        <f t="shared" si="355"/>
        <v>36</v>
      </c>
      <c r="W2411" s="20"/>
      <c r="X2411" s="20"/>
      <c r="Y2411" s="20" t="str">
        <f t="shared" si="354"/>
        <v>PCS</v>
      </c>
    </row>
    <row r="2412" spans="1:26" hidden="1">
      <c r="A2412" s="4"/>
      <c r="B2412" s="4"/>
      <c r="C2412" s="5"/>
      <c r="D2412" s="6"/>
      <c r="E2412" s="6"/>
      <c r="F2412" s="6"/>
      <c r="G2412" s="6"/>
      <c r="H2412" s="6"/>
      <c r="I2412" s="6"/>
      <c r="J2412" s="6"/>
      <c r="K2412" s="8"/>
      <c r="L2412" s="8"/>
      <c r="M2412" s="6"/>
      <c r="N2412" s="9"/>
      <c r="O2412" s="10"/>
      <c r="P2412" s="20"/>
      <c r="Q2412" s="20"/>
      <c r="R2412" s="20"/>
      <c r="S2412" s="20" t="s">
        <v>613</v>
      </c>
      <c r="T2412" s="21" t="str">
        <f t="shared" si="353"/>
        <v>SABUK ONG KECIL 2,5 X 30</v>
      </c>
      <c r="U2412" s="17">
        <v>1</v>
      </c>
      <c r="V2412" s="62">
        <f t="shared" si="355"/>
        <v>36</v>
      </c>
      <c r="W2412" s="20"/>
      <c r="X2412" s="20"/>
      <c r="Y2412" s="20" t="str">
        <f t="shared" si="354"/>
        <v>PCS</v>
      </c>
    </row>
    <row r="2413" spans="1:26" hidden="1">
      <c r="A2413" s="4"/>
      <c r="B2413" s="4"/>
      <c r="C2413" s="5"/>
      <c r="D2413" s="6"/>
      <c r="E2413" s="6"/>
      <c r="F2413" s="6"/>
      <c r="G2413" s="6"/>
      <c r="H2413" s="6"/>
      <c r="I2413" s="6"/>
      <c r="J2413" s="6"/>
      <c r="K2413" s="8"/>
      <c r="L2413" s="8"/>
      <c r="M2413" s="6"/>
      <c r="N2413" s="9"/>
      <c r="O2413" s="10"/>
      <c r="P2413" s="20"/>
      <c r="Q2413" s="20"/>
      <c r="R2413" s="20"/>
      <c r="S2413" s="20" t="s">
        <v>4374</v>
      </c>
      <c r="T2413" s="21" t="str">
        <f t="shared" si="353"/>
        <v>PLASTIK 16 X 45</v>
      </c>
      <c r="U2413" s="17">
        <v>1</v>
      </c>
      <c r="V2413" s="62">
        <f t="shared" si="355"/>
        <v>36</v>
      </c>
      <c r="W2413" s="20"/>
      <c r="X2413" s="20"/>
      <c r="Y2413" s="20" t="str">
        <f t="shared" si="354"/>
        <v>PCS</v>
      </c>
    </row>
    <row r="2414" spans="1:26" hidden="1">
      <c r="A2414" s="4"/>
      <c r="B2414" s="4"/>
      <c r="C2414" s="5"/>
      <c r="D2414" s="6"/>
      <c r="E2414" s="6"/>
      <c r="F2414" s="6"/>
      <c r="G2414" s="6"/>
      <c r="H2414" s="6"/>
      <c r="I2414" s="6"/>
      <c r="J2414" s="6"/>
      <c r="K2414" s="8"/>
      <c r="L2414" s="8"/>
      <c r="M2414" s="6"/>
      <c r="N2414" s="9"/>
      <c r="O2414" s="10"/>
      <c r="P2414" s="20"/>
      <c r="Q2414" s="20"/>
      <c r="R2414" s="20"/>
      <c r="S2414" s="20" t="s">
        <v>4096</v>
      </c>
      <c r="T2414" s="21" t="str">
        <f t="shared" si="353"/>
        <v>OP FULL AROMA SWT JEPUN</v>
      </c>
      <c r="U2414" s="17">
        <v>8.7400000000000005E-2</v>
      </c>
      <c r="V2414" s="62">
        <f t="shared" si="355"/>
        <v>3.1464000000000003</v>
      </c>
      <c r="W2414" s="20"/>
      <c r="X2414" s="20"/>
      <c r="Y2414" s="20" t="str">
        <f t="shared" si="354"/>
        <v>KG</v>
      </c>
    </row>
    <row r="2415" spans="1:26" hidden="1">
      <c r="A2415" s="4"/>
      <c r="B2415" s="4"/>
      <c r="C2415" s="5"/>
      <c r="D2415" s="6"/>
      <c r="E2415" s="6"/>
      <c r="F2415" s="6"/>
      <c r="G2415" s="6"/>
      <c r="H2415" s="6"/>
      <c r="I2415" s="6"/>
      <c r="J2415" s="6"/>
      <c r="K2415" s="8"/>
      <c r="L2415" s="8"/>
      <c r="M2415" s="6"/>
      <c r="N2415" s="9"/>
      <c r="O2415" s="10"/>
      <c r="P2415" s="20"/>
      <c r="Q2415" s="20"/>
      <c r="R2415" s="20"/>
      <c r="S2415" s="20" t="s">
        <v>5192</v>
      </c>
      <c r="T2415" s="21" t="str">
        <f t="shared" si="353"/>
        <v>oplosan solfen</v>
      </c>
      <c r="U2415" s="17">
        <v>0.28749999999999998</v>
      </c>
      <c r="V2415" s="62">
        <f t="shared" si="355"/>
        <v>10.35</v>
      </c>
      <c r="W2415" s="20"/>
      <c r="X2415" s="20"/>
      <c r="Y2415" s="20" t="str">
        <f t="shared" si="354"/>
        <v>KG</v>
      </c>
    </row>
    <row r="2416" spans="1:26">
      <c r="A2416" s="4">
        <v>259</v>
      </c>
      <c r="B2416" s="20" t="s">
        <v>2542</v>
      </c>
      <c r="C2416" s="5" t="s">
        <v>227</v>
      </c>
      <c r="D2416" s="6">
        <v>10</v>
      </c>
      <c r="E2416" s="6">
        <f>D2416/36</f>
        <v>0.27777777777777779</v>
      </c>
      <c r="F2416" s="6">
        <v>19</v>
      </c>
      <c r="G2416" s="6">
        <v>1</v>
      </c>
      <c r="H2416" s="6">
        <v>14</v>
      </c>
      <c r="I2416" s="6">
        <v>1</v>
      </c>
      <c r="J2416" s="6" t="s">
        <v>510</v>
      </c>
      <c r="K2416" s="15">
        <f>L2416</f>
        <v>36</v>
      </c>
      <c r="L2416" s="15">
        <f>N2416*Z2416</f>
        <v>36</v>
      </c>
      <c r="M2416" s="6" t="s">
        <v>510</v>
      </c>
      <c r="N2416" s="9">
        <f>VLOOKUP(B2416,tb_januari,9,FALSE)</f>
        <v>1</v>
      </c>
      <c r="O2416" s="10" t="s">
        <v>506</v>
      </c>
      <c r="P2416" s="20"/>
      <c r="Q2416" s="20"/>
      <c r="R2416" s="20"/>
      <c r="S2416" s="20" t="s">
        <v>4098</v>
      </c>
      <c r="T2416" s="21" t="str">
        <f t="shared" si="353"/>
        <v>OP FULL AROMA SWT LOTUS</v>
      </c>
      <c r="U2416" s="17">
        <v>8.7400000000000005E-2</v>
      </c>
      <c r="V2416" s="62">
        <f>$K$2416*U2416</f>
        <v>3.1464000000000003</v>
      </c>
      <c r="W2416" s="20"/>
      <c r="X2416" s="20"/>
      <c r="Y2416" s="20" t="str">
        <f t="shared" si="354"/>
        <v>KG</v>
      </c>
      <c r="Z2416" s="20">
        <v>36</v>
      </c>
    </row>
    <row r="2417" spans="1:26" hidden="1">
      <c r="A2417" s="4"/>
      <c r="B2417" s="4"/>
      <c r="C2417" s="5"/>
      <c r="D2417" s="6"/>
      <c r="E2417" s="6"/>
      <c r="F2417" s="6"/>
      <c r="G2417" s="6"/>
      <c r="H2417" s="6"/>
      <c r="I2417" s="6"/>
      <c r="J2417" s="6"/>
      <c r="K2417" s="8"/>
      <c r="L2417" s="8"/>
      <c r="M2417" s="6"/>
      <c r="N2417" s="9"/>
      <c r="O2417" s="10"/>
      <c r="P2417" s="20"/>
      <c r="Q2417" s="20"/>
      <c r="R2417" s="20"/>
      <c r="S2417" s="20" t="s">
        <v>1447</v>
      </c>
      <c r="T2417" s="21" t="str">
        <f t="shared" si="353"/>
        <v>DUPA 32 ATP PEKAT 3.2 RKN</v>
      </c>
      <c r="U2417" s="17">
        <v>0.76</v>
      </c>
      <c r="V2417" s="62">
        <f>$K$2416*U2417</f>
        <v>27.36</v>
      </c>
      <c r="W2417" s="20"/>
      <c r="X2417" s="20"/>
      <c r="Y2417" s="20" t="str">
        <f t="shared" si="354"/>
        <v>KG</v>
      </c>
    </row>
    <row r="2418" spans="1:26" hidden="1">
      <c r="A2418" s="4"/>
      <c r="B2418" s="4"/>
      <c r="C2418" s="5"/>
      <c r="D2418" s="6"/>
      <c r="E2418" s="6"/>
      <c r="F2418" s="6"/>
      <c r="G2418" s="6"/>
      <c r="H2418" s="6"/>
      <c r="I2418" s="6"/>
      <c r="J2418" s="6"/>
      <c r="K2418" s="8"/>
      <c r="L2418" s="8"/>
      <c r="M2418" s="6"/>
      <c r="N2418" s="9"/>
      <c r="O2418" s="10"/>
      <c r="P2418" s="20"/>
      <c r="Q2418" s="20"/>
      <c r="R2418" s="20"/>
      <c r="S2418" s="20" t="s">
        <v>3572</v>
      </c>
      <c r="T2418" s="21" t="str">
        <f t="shared" si="353"/>
        <v>LOTUS 8 X 21</v>
      </c>
      <c r="U2418" s="17">
        <v>1</v>
      </c>
      <c r="V2418" s="62">
        <f t="shared" ref="V2418:V2426" si="356">$K$2416*U2418</f>
        <v>36</v>
      </c>
      <c r="W2418" s="20"/>
      <c r="X2418" s="20"/>
      <c r="Y2418" s="20" t="str">
        <f t="shared" si="354"/>
        <v>PCS</v>
      </c>
    </row>
    <row r="2419" spans="1:26" hidden="1">
      <c r="A2419" s="4"/>
      <c r="B2419" s="4"/>
      <c r="C2419" s="5"/>
      <c r="D2419" s="6"/>
      <c r="E2419" s="6"/>
      <c r="F2419" s="6"/>
      <c r="G2419" s="6"/>
      <c r="H2419" s="6"/>
      <c r="I2419" s="6"/>
      <c r="J2419" s="6"/>
      <c r="K2419" s="8"/>
      <c r="L2419" s="8"/>
      <c r="M2419" s="6"/>
      <c r="N2419" s="9"/>
      <c r="O2419" s="10"/>
      <c r="P2419" s="20"/>
      <c r="Q2419" s="20"/>
      <c r="R2419" s="20"/>
      <c r="S2419" s="20" t="s">
        <v>611</v>
      </c>
      <c r="T2419" s="21" t="str">
        <f t="shared" si="353"/>
        <v xml:space="preserve">ONGKARA BULAT </v>
      </c>
      <c r="U2419" s="17">
        <v>1</v>
      </c>
      <c r="V2419" s="62">
        <f t="shared" si="356"/>
        <v>36</v>
      </c>
      <c r="W2419" s="20"/>
      <c r="X2419" s="20"/>
      <c r="Y2419" s="20" t="str">
        <f t="shared" si="354"/>
        <v>PCS</v>
      </c>
    </row>
    <row r="2420" spans="1:26" hidden="1">
      <c r="A2420" s="4"/>
      <c r="B2420" s="4"/>
      <c r="C2420" s="5"/>
      <c r="D2420" s="6"/>
      <c r="E2420" s="6"/>
      <c r="F2420" s="6"/>
      <c r="G2420" s="6"/>
      <c r="H2420" s="6"/>
      <c r="I2420" s="6"/>
      <c r="J2420" s="6"/>
      <c r="K2420" s="8"/>
      <c r="L2420" s="8"/>
      <c r="M2420" s="6"/>
      <c r="N2420" s="9"/>
      <c r="O2420" s="10"/>
      <c r="P2420" s="20"/>
      <c r="Q2420" s="20"/>
      <c r="R2420" s="20"/>
      <c r="S2420" s="20" t="s">
        <v>5035</v>
      </c>
      <c r="T2420" s="21" t="str">
        <f t="shared" si="353"/>
        <v>STIKER MANTRA Panjang</v>
      </c>
      <c r="U2420" s="17">
        <v>1</v>
      </c>
      <c r="V2420" s="62">
        <f t="shared" si="356"/>
        <v>36</v>
      </c>
      <c r="W2420" s="20"/>
      <c r="X2420" s="20"/>
      <c r="Y2420" s="20" t="str">
        <f t="shared" si="354"/>
        <v>PCS</v>
      </c>
    </row>
    <row r="2421" spans="1:26" hidden="1">
      <c r="A2421" s="4"/>
      <c r="B2421" s="4"/>
      <c r="C2421" s="5"/>
      <c r="D2421" s="6"/>
      <c r="E2421" s="6"/>
      <c r="F2421" s="6"/>
      <c r="G2421" s="6"/>
      <c r="H2421" s="6"/>
      <c r="I2421" s="6"/>
      <c r="J2421" s="6"/>
      <c r="K2421" s="8"/>
      <c r="L2421" s="8"/>
      <c r="M2421" s="6"/>
      <c r="N2421" s="9"/>
      <c r="O2421" s="10"/>
      <c r="P2421" s="20"/>
      <c r="Q2421" s="20"/>
      <c r="R2421" s="20"/>
      <c r="S2421" s="20" t="s">
        <v>988</v>
      </c>
      <c r="T2421" s="21" t="str">
        <f t="shared" si="353"/>
        <v xml:space="preserve">ATP </v>
      </c>
      <c r="U2421" s="17">
        <v>1</v>
      </c>
      <c r="V2421" s="62">
        <f t="shared" si="356"/>
        <v>36</v>
      </c>
      <c r="W2421" s="20"/>
      <c r="X2421" s="20"/>
      <c r="Y2421" s="20" t="str">
        <f t="shared" si="354"/>
        <v>PCS</v>
      </c>
    </row>
    <row r="2422" spans="1:26" hidden="1">
      <c r="A2422" s="4"/>
      <c r="B2422" s="4"/>
      <c r="C2422" s="5"/>
      <c r="D2422" s="6"/>
      <c r="E2422" s="6"/>
      <c r="F2422" s="6"/>
      <c r="G2422" s="6"/>
      <c r="H2422" s="6"/>
      <c r="I2422" s="6"/>
      <c r="J2422" s="6"/>
      <c r="K2422" s="8"/>
      <c r="L2422" s="8"/>
      <c r="M2422" s="6"/>
      <c r="N2422" s="9"/>
      <c r="O2422" s="10"/>
      <c r="P2422" s="20"/>
      <c r="Q2422" s="20"/>
      <c r="R2422" s="20"/>
      <c r="S2422" s="20" t="s">
        <v>3576</v>
      </c>
      <c r="T2422" s="21" t="str">
        <f t="shared" si="353"/>
        <v>LOTUS TULISAN</v>
      </c>
      <c r="U2422" s="17">
        <v>1</v>
      </c>
      <c r="V2422" s="62">
        <f t="shared" si="356"/>
        <v>36</v>
      </c>
      <c r="W2422" s="20"/>
      <c r="X2422" s="20"/>
      <c r="Y2422" s="20" t="str">
        <f t="shared" si="354"/>
        <v>PCS</v>
      </c>
    </row>
    <row r="2423" spans="1:26" hidden="1">
      <c r="A2423" s="4"/>
      <c r="B2423" s="4"/>
      <c r="C2423" s="5"/>
      <c r="D2423" s="6"/>
      <c r="E2423" s="6"/>
      <c r="F2423" s="6"/>
      <c r="G2423" s="6"/>
      <c r="H2423" s="6"/>
      <c r="I2423" s="6"/>
      <c r="J2423" s="6"/>
      <c r="K2423" s="8"/>
      <c r="L2423" s="8"/>
      <c r="M2423" s="6"/>
      <c r="N2423" s="9"/>
      <c r="O2423" s="10"/>
      <c r="P2423" s="20"/>
      <c r="Q2423" s="20"/>
      <c r="R2423" s="20"/>
      <c r="S2423" s="20" t="s">
        <v>4981</v>
      </c>
      <c r="T2423" s="21" t="str">
        <f t="shared" si="353"/>
        <v xml:space="preserve">STIKER 1 JAM </v>
      </c>
      <c r="U2423" s="17">
        <v>1</v>
      </c>
      <c r="V2423" s="62">
        <f t="shared" si="356"/>
        <v>36</v>
      </c>
      <c r="W2423" s="20"/>
      <c r="X2423" s="20"/>
      <c r="Y2423" s="20" t="str">
        <f t="shared" si="354"/>
        <v>PCS</v>
      </c>
    </row>
    <row r="2424" spans="1:26" hidden="1">
      <c r="A2424" s="4"/>
      <c r="B2424" s="4"/>
      <c r="C2424" s="5"/>
      <c r="D2424" s="6"/>
      <c r="E2424" s="6"/>
      <c r="F2424" s="6"/>
      <c r="G2424" s="6"/>
      <c r="H2424" s="6"/>
      <c r="I2424" s="6"/>
      <c r="J2424" s="6"/>
      <c r="K2424" s="8"/>
      <c r="L2424" s="8"/>
      <c r="M2424" s="6"/>
      <c r="N2424" s="9"/>
      <c r="O2424" s="10"/>
      <c r="P2424" s="20"/>
      <c r="Q2424" s="20"/>
      <c r="R2424" s="20"/>
      <c r="S2424" s="20" t="s">
        <v>613</v>
      </c>
      <c r="T2424" s="21" t="str">
        <f t="shared" si="353"/>
        <v>SABUK ONG KECIL 2,5 X 30</v>
      </c>
      <c r="U2424" s="17">
        <v>1</v>
      </c>
      <c r="V2424" s="62">
        <f t="shared" si="356"/>
        <v>36</v>
      </c>
      <c r="W2424" s="20"/>
      <c r="X2424" s="20"/>
      <c r="Y2424" s="20" t="str">
        <f t="shared" si="354"/>
        <v>PCS</v>
      </c>
    </row>
    <row r="2425" spans="1:26" hidden="1">
      <c r="A2425" s="4"/>
      <c r="B2425" s="4"/>
      <c r="C2425" s="5"/>
      <c r="D2425" s="6"/>
      <c r="E2425" s="6"/>
      <c r="F2425" s="6"/>
      <c r="G2425" s="6"/>
      <c r="H2425" s="6"/>
      <c r="I2425" s="6"/>
      <c r="J2425" s="6"/>
      <c r="K2425" s="8"/>
      <c r="L2425" s="8"/>
      <c r="M2425" s="6"/>
      <c r="N2425" s="9"/>
      <c r="O2425" s="10"/>
      <c r="P2425" s="20"/>
      <c r="Q2425" s="20"/>
      <c r="R2425" s="20"/>
      <c r="S2425" s="20" t="s">
        <v>4374</v>
      </c>
      <c r="T2425" s="21" t="str">
        <f t="shared" si="353"/>
        <v>PLASTIK 16 X 45</v>
      </c>
      <c r="U2425" s="17">
        <v>1</v>
      </c>
      <c r="V2425" s="62">
        <f t="shared" si="356"/>
        <v>36</v>
      </c>
      <c r="W2425" s="20"/>
      <c r="X2425" s="20"/>
      <c r="Y2425" s="20" t="str">
        <f t="shared" si="354"/>
        <v>PCS</v>
      </c>
    </row>
    <row r="2426" spans="1:26" hidden="1">
      <c r="A2426" s="4"/>
      <c r="B2426" s="4"/>
      <c r="C2426" s="5"/>
      <c r="D2426" s="6"/>
      <c r="E2426" s="6"/>
      <c r="F2426" s="6"/>
      <c r="G2426" s="6"/>
      <c r="H2426" s="6"/>
      <c r="I2426" s="6"/>
      <c r="J2426" s="6"/>
      <c r="K2426" s="8"/>
      <c r="L2426" s="8"/>
      <c r="M2426" s="6"/>
      <c r="N2426" s="9"/>
      <c r="O2426" s="10"/>
      <c r="P2426" s="20"/>
      <c r="Q2426" s="20"/>
      <c r="R2426" s="20"/>
      <c r="S2426" s="20" t="s">
        <v>5192</v>
      </c>
      <c r="T2426" s="21" t="str">
        <f t="shared" si="353"/>
        <v>oplosan solfen</v>
      </c>
      <c r="U2426" s="17">
        <v>0.28749999999999998</v>
      </c>
      <c r="V2426" s="62">
        <f t="shared" si="356"/>
        <v>10.35</v>
      </c>
      <c r="W2426" s="20"/>
      <c r="X2426" s="20"/>
      <c r="Y2426" s="20" t="str">
        <f t="shared" si="354"/>
        <v>KG</v>
      </c>
    </row>
    <row r="2427" spans="1:26">
      <c r="A2427" s="4">
        <v>260</v>
      </c>
      <c r="B2427" s="20" t="s">
        <v>2549</v>
      </c>
      <c r="C2427" s="5" t="s">
        <v>228</v>
      </c>
      <c r="D2427" s="6">
        <v>17</v>
      </c>
      <c r="E2427" s="6">
        <f>D2427/36</f>
        <v>0.47222222222222221</v>
      </c>
      <c r="F2427" s="6">
        <v>20</v>
      </c>
      <c r="G2427" s="6">
        <v>1</v>
      </c>
      <c r="H2427" s="6">
        <v>28</v>
      </c>
      <c r="I2427" s="6">
        <v>1</v>
      </c>
      <c r="J2427" s="6" t="s">
        <v>510</v>
      </c>
      <c r="K2427" s="15">
        <f>L2427</f>
        <v>36</v>
      </c>
      <c r="L2427" s="15">
        <f>N2427*Z2427</f>
        <v>36</v>
      </c>
      <c r="M2427" s="6" t="s">
        <v>510</v>
      </c>
      <c r="N2427" s="9">
        <f>VLOOKUP(B2427,tb_januari,9,FALSE)</f>
        <v>1</v>
      </c>
      <c r="O2427" s="10" t="s">
        <v>506</v>
      </c>
      <c r="P2427" s="20"/>
      <c r="Q2427" s="20"/>
      <c r="R2427" s="20"/>
      <c r="S2427" s="20" t="s">
        <v>1447</v>
      </c>
      <c r="T2427" s="21" t="str">
        <f t="shared" si="353"/>
        <v>DUPA 32 ATP PEKAT 3.2 RKN</v>
      </c>
      <c r="U2427" s="17">
        <v>0.76</v>
      </c>
      <c r="V2427" s="62">
        <f>$K$2427*U2427</f>
        <v>27.36</v>
      </c>
      <c r="W2427" s="20"/>
      <c r="X2427" s="20"/>
      <c r="Y2427" s="20" t="str">
        <f t="shared" si="354"/>
        <v>KG</v>
      </c>
      <c r="Z2427" s="20">
        <v>36</v>
      </c>
    </row>
    <row r="2428" spans="1:26" hidden="1">
      <c r="A2428" s="4"/>
      <c r="B2428" s="4"/>
      <c r="C2428" s="5"/>
      <c r="D2428" s="6"/>
      <c r="E2428" s="6"/>
      <c r="F2428" s="6"/>
      <c r="G2428" s="6"/>
      <c r="H2428" s="6"/>
      <c r="I2428" s="6"/>
      <c r="J2428" s="6"/>
      <c r="K2428" s="8"/>
      <c r="L2428" s="8"/>
      <c r="M2428" s="6"/>
      <c r="N2428" s="9"/>
      <c r="O2428" s="10"/>
      <c r="P2428" s="20"/>
      <c r="Q2428" s="20"/>
      <c r="R2428" s="20"/>
      <c r="S2428" s="20" t="s">
        <v>3638</v>
      </c>
      <c r="T2428" s="21" t="str">
        <f t="shared" si="353"/>
        <v>NAYARA 8 X 21</v>
      </c>
      <c r="U2428" s="17">
        <v>1</v>
      </c>
      <c r="V2428" s="62">
        <f t="shared" ref="V2428:V2437" si="357">$K$2427*U2428</f>
        <v>36</v>
      </c>
      <c r="W2428" s="20"/>
      <c r="X2428" s="20"/>
      <c r="Y2428" s="20" t="str">
        <f t="shared" si="354"/>
        <v>PCS</v>
      </c>
    </row>
    <row r="2429" spans="1:26" hidden="1">
      <c r="A2429" s="4"/>
      <c r="B2429" s="4"/>
      <c r="C2429" s="5"/>
      <c r="D2429" s="6"/>
      <c r="E2429" s="6"/>
      <c r="F2429" s="6"/>
      <c r="G2429" s="6"/>
      <c r="H2429" s="6"/>
      <c r="I2429" s="6"/>
      <c r="J2429" s="6"/>
      <c r="K2429" s="8"/>
      <c r="L2429" s="8"/>
      <c r="M2429" s="6"/>
      <c r="N2429" s="9"/>
      <c r="O2429" s="10"/>
      <c r="P2429" s="20"/>
      <c r="Q2429" s="20"/>
      <c r="R2429" s="20"/>
      <c r="S2429" s="20" t="s">
        <v>611</v>
      </c>
      <c r="T2429" s="21" t="str">
        <f t="shared" si="353"/>
        <v xml:space="preserve">ONGKARA BULAT </v>
      </c>
      <c r="U2429" s="17">
        <v>1</v>
      </c>
      <c r="V2429" s="62">
        <f t="shared" si="357"/>
        <v>36</v>
      </c>
      <c r="W2429" s="20"/>
      <c r="X2429" s="20"/>
      <c r="Y2429" s="20" t="str">
        <f t="shared" si="354"/>
        <v>PCS</v>
      </c>
    </row>
    <row r="2430" spans="1:26" hidden="1">
      <c r="A2430" s="4"/>
      <c r="B2430" s="4"/>
      <c r="C2430" s="5"/>
      <c r="D2430" s="6"/>
      <c r="E2430" s="6"/>
      <c r="F2430" s="6"/>
      <c r="G2430" s="6"/>
      <c r="H2430" s="6"/>
      <c r="I2430" s="6"/>
      <c r="J2430" s="6"/>
      <c r="K2430" s="8"/>
      <c r="L2430" s="8"/>
      <c r="M2430" s="6"/>
      <c r="N2430" s="9"/>
      <c r="O2430" s="10"/>
      <c r="P2430" s="20"/>
      <c r="Q2430" s="20"/>
      <c r="R2430" s="20"/>
      <c r="S2430" s="20" t="s">
        <v>5035</v>
      </c>
      <c r="T2430" s="21" t="str">
        <f t="shared" si="353"/>
        <v>STIKER MANTRA Panjang</v>
      </c>
      <c r="U2430" s="17">
        <v>1</v>
      </c>
      <c r="V2430" s="62">
        <f t="shared" si="357"/>
        <v>36</v>
      </c>
      <c r="W2430" s="20"/>
      <c r="X2430" s="20"/>
      <c r="Y2430" s="20" t="str">
        <f t="shared" si="354"/>
        <v>PCS</v>
      </c>
    </row>
    <row r="2431" spans="1:26" hidden="1">
      <c r="A2431" s="4"/>
      <c r="B2431" s="4"/>
      <c r="C2431" s="5"/>
      <c r="D2431" s="6"/>
      <c r="E2431" s="6"/>
      <c r="F2431" s="6"/>
      <c r="G2431" s="6"/>
      <c r="H2431" s="6"/>
      <c r="I2431" s="6"/>
      <c r="J2431" s="6"/>
      <c r="K2431" s="8"/>
      <c r="L2431" s="8"/>
      <c r="M2431" s="6"/>
      <c r="N2431" s="9"/>
      <c r="O2431" s="10"/>
      <c r="P2431" s="20"/>
      <c r="Q2431" s="20"/>
      <c r="R2431" s="20"/>
      <c r="S2431" s="20" t="s">
        <v>988</v>
      </c>
      <c r="T2431" s="21" t="str">
        <f t="shared" si="353"/>
        <v xml:space="preserve">ATP </v>
      </c>
      <c r="U2431" s="17">
        <v>1</v>
      </c>
      <c r="V2431" s="62">
        <f t="shared" si="357"/>
        <v>36</v>
      </c>
      <c r="W2431" s="20"/>
      <c r="X2431" s="20"/>
      <c r="Y2431" s="20" t="str">
        <f t="shared" si="354"/>
        <v>PCS</v>
      </c>
    </row>
    <row r="2432" spans="1:26" hidden="1">
      <c r="A2432" s="4"/>
      <c r="B2432" s="4"/>
      <c r="C2432" s="5"/>
      <c r="D2432" s="6"/>
      <c r="E2432" s="6"/>
      <c r="F2432" s="6"/>
      <c r="G2432" s="6"/>
      <c r="H2432" s="6"/>
      <c r="I2432" s="6"/>
      <c r="J2432" s="6"/>
      <c r="K2432" s="8"/>
      <c r="L2432" s="8"/>
      <c r="M2432" s="6"/>
      <c r="N2432" s="9"/>
      <c r="O2432" s="10"/>
      <c r="P2432" s="20"/>
      <c r="Q2432" s="20"/>
      <c r="R2432" s="20"/>
      <c r="S2432" s="20" t="s">
        <v>3642</v>
      </c>
      <c r="T2432" s="21" t="str">
        <f t="shared" si="353"/>
        <v>NAYARA TULISAN</v>
      </c>
      <c r="U2432" s="17">
        <v>1</v>
      </c>
      <c r="V2432" s="62">
        <f t="shared" si="357"/>
        <v>36</v>
      </c>
      <c r="W2432" s="20"/>
      <c r="X2432" s="20"/>
      <c r="Y2432" s="20" t="str">
        <f t="shared" si="354"/>
        <v>PCS</v>
      </c>
    </row>
    <row r="2433" spans="1:26" hidden="1">
      <c r="A2433" s="4"/>
      <c r="B2433" s="4"/>
      <c r="C2433" s="5"/>
      <c r="D2433" s="6"/>
      <c r="E2433" s="6"/>
      <c r="F2433" s="6"/>
      <c r="G2433" s="6"/>
      <c r="H2433" s="6"/>
      <c r="I2433" s="6"/>
      <c r="J2433" s="6"/>
      <c r="K2433" s="8"/>
      <c r="L2433" s="8"/>
      <c r="M2433" s="6"/>
      <c r="N2433" s="9"/>
      <c r="O2433" s="10"/>
      <c r="P2433" s="20"/>
      <c r="Q2433" s="20"/>
      <c r="R2433" s="20"/>
      <c r="S2433" s="20" t="s">
        <v>4981</v>
      </c>
      <c r="T2433" s="21" t="str">
        <f t="shared" si="353"/>
        <v xml:space="preserve">STIKER 1 JAM </v>
      </c>
      <c r="U2433" s="17">
        <v>1</v>
      </c>
      <c r="V2433" s="62">
        <f t="shared" si="357"/>
        <v>36</v>
      </c>
      <c r="W2433" s="20"/>
      <c r="X2433" s="20"/>
      <c r="Y2433" s="20" t="str">
        <f t="shared" si="354"/>
        <v>PCS</v>
      </c>
    </row>
    <row r="2434" spans="1:26" hidden="1">
      <c r="A2434" s="4"/>
      <c r="B2434" s="4"/>
      <c r="C2434" s="5"/>
      <c r="D2434" s="6"/>
      <c r="E2434" s="6"/>
      <c r="F2434" s="6"/>
      <c r="G2434" s="6"/>
      <c r="H2434" s="6"/>
      <c r="I2434" s="6"/>
      <c r="J2434" s="6"/>
      <c r="K2434" s="8"/>
      <c r="L2434" s="8"/>
      <c r="M2434" s="6"/>
      <c r="N2434" s="9"/>
      <c r="O2434" s="10"/>
      <c r="P2434" s="20"/>
      <c r="Q2434" s="20"/>
      <c r="R2434" s="20"/>
      <c r="S2434" s="20" t="s">
        <v>613</v>
      </c>
      <c r="T2434" s="21" t="str">
        <f t="shared" si="353"/>
        <v>SABUK ONG KECIL 2,5 X 30</v>
      </c>
      <c r="U2434" s="17">
        <v>1</v>
      </c>
      <c r="V2434" s="62">
        <f t="shared" si="357"/>
        <v>36</v>
      </c>
      <c r="W2434" s="20"/>
      <c r="X2434" s="20"/>
      <c r="Y2434" s="20" t="str">
        <f t="shared" si="354"/>
        <v>PCS</v>
      </c>
    </row>
    <row r="2435" spans="1:26" hidden="1">
      <c r="A2435" s="4"/>
      <c r="B2435" s="4"/>
      <c r="C2435" s="5"/>
      <c r="D2435" s="6"/>
      <c r="E2435" s="6"/>
      <c r="F2435" s="6"/>
      <c r="G2435" s="6"/>
      <c r="H2435" s="6"/>
      <c r="I2435" s="6"/>
      <c r="J2435" s="6"/>
      <c r="K2435" s="8"/>
      <c r="L2435" s="8"/>
      <c r="M2435" s="6"/>
      <c r="N2435" s="9"/>
      <c r="O2435" s="10"/>
      <c r="P2435" s="20"/>
      <c r="Q2435" s="20"/>
      <c r="R2435" s="20"/>
      <c r="S2435" s="20" t="s">
        <v>4374</v>
      </c>
      <c r="T2435" s="21" t="str">
        <f t="shared" ref="T2435:T2466" si="358">VLOOKUP(S2435,db_barang,2,FALSE)</f>
        <v>PLASTIK 16 X 45</v>
      </c>
      <c r="U2435" s="17">
        <v>1</v>
      </c>
      <c r="V2435" s="62">
        <f t="shared" si="357"/>
        <v>36</v>
      </c>
      <c r="W2435" s="20"/>
      <c r="X2435" s="20"/>
      <c r="Y2435" s="20" t="str">
        <f t="shared" ref="Y2435:Y2466" si="359">VLOOKUP(S2435,db_barang,3,FALSE)</f>
        <v>PCS</v>
      </c>
    </row>
    <row r="2436" spans="1:26" hidden="1">
      <c r="A2436" s="4"/>
      <c r="B2436" s="4"/>
      <c r="C2436" s="5"/>
      <c r="D2436" s="6"/>
      <c r="E2436" s="6"/>
      <c r="F2436" s="6"/>
      <c r="G2436" s="6"/>
      <c r="H2436" s="6"/>
      <c r="I2436" s="6"/>
      <c r="J2436" s="6"/>
      <c r="K2436" s="8"/>
      <c r="L2436" s="8"/>
      <c r="M2436" s="6"/>
      <c r="N2436" s="9"/>
      <c r="O2436" s="10"/>
      <c r="P2436" s="20"/>
      <c r="Q2436" s="20"/>
      <c r="R2436" s="20"/>
      <c r="S2436" s="20" t="s">
        <v>4100</v>
      </c>
      <c r="T2436" s="21" t="str">
        <f t="shared" si="358"/>
        <v>OP FULL AROMA SWT NAYARA</v>
      </c>
      <c r="U2436" s="17">
        <v>8.7400000000000005E-2</v>
      </c>
      <c r="V2436" s="62">
        <f t="shared" si="357"/>
        <v>3.1464000000000003</v>
      </c>
      <c r="W2436" s="20"/>
      <c r="X2436" s="20"/>
      <c r="Y2436" s="20" t="str">
        <f t="shared" si="359"/>
        <v>KG</v>
      </c>
    </row>
    <row r="2437" spans="1:26" hidden="1">
      <c r="A2437" s="4"/>
      <c r="B2437" s="4"/>
      <c r="C2437" s="5"/>
      <c r="D2437" s="6"/>
      <c r="E2437" s="6"/>
      <c r="F2437" s="6"/>
      <c r="G2437" s="6"/>
      <c r="H2437" s="6"/>
      <c r="I2437" s="6"/>
      <c r="J2437" s="6"/>
      <c r="K2437" s="8"/>
      <c r="L2437" s="8"/>
      <c r="M2437" s="6"/>
      <c r="N2437" s="9"/>
      <c r="O2437" s="10"/>
      <c r="P2437" s="20"/>
      <c r="Q2437" s="20"/>
      <c r="R2437" s="20"/>
      <c r="S2437" s="20" t="s">
        <v>5192</v>
      </c>
      <c r="T2437" s="21" t="str">
        <f t="shared" si="358"/>
        <v>oplosan solfen</v>
      </c>
      <c r="U2437" s="17">
        <v>0.28749999999999998</v>
      </c>
      <c r="V2437" s="62">
        <f t="shared" si="357"/>
        <v>10.35</v>
      </c>
      <c r="W2437" s="20"/>
      <c r="X2437" s="20"/>
      <c r="Y2437" s="20" t="str">
        <f t="shared" si="359"/>
        <v>KG</v>
      </c>
    </row>
    <row r="2438" spans="1:26">
      <c r="A2438" s="4">
        <v>261</v>
      </c>
      <c r="B2438" s="20" t="s">
        <v>2556</v>
      </c>
      <c r="C2438" s="5" t="s">
        <v>229</v>
      </c>
      <c r="D2438" s="6">
        <v>7</v>
      </c>
      <c r="E2438" s="6">
        <f>D2438/36</f>
        <v>0.19444444444444445</v>
      </c>
      <c r="F2438" s="6">
        <v>6</v>
      </c>
      <c r="G2438" s="6">
        <v>1</v>
      </c>
      <c r="H2438" s="6">
        <v>6</v>
      </c>
      <c r="I2438" s="6">
        <v>1</v>
      </c>
      <c r="J2438" s="6" t="s">
        <v>510</v>
      </c>
      <c r="K2438" s="15">
        <f>L2438</f>
        <v>36</v>
      </c>
      <c r="L2438" s="15">
        <f>N2438*Z2438</f>
        <v>36</v>
      </c>
      <c r="M2438" s="6" t="s">
        <v>510</v>
      </c>
      <c r="N2438" s="9">
        <f>VLOOKUP(B2438,tb_januari,9,FALSE)</f>
        <v>1</v>
      </c>
      <c r="O2438" s="10" t="s">
        <v>506</v>
      </c>
      <c r="P2438" s="20"/>
      <c r="Q2438" s="20"/>
      <c r="R2438" s="20"/>
      <c r="S2438" s="20" t="s">
        <v>1447</v>
      </c>
      <c r="T2438" s="21" t="str">
        <f t="shared" si="358"/>
        <v>DUPA 32 ATP PEKAT 3.2 RKN</v>
      </c>
      <c r="U2438" s="17">
        <v>0.76</v>
      </c>
      <c r="V2438" s="62">
        <f>$K$2438*U2438</f>
        <v>27.36</v>
      </c>
      <c r="W2438" s="20"/>
      <c r="X2438" s="20"/>
      <c r="Y2438" s="20" t="str">
        <f t="shared" si="359"/>
        <v>KG</v>
      </c>
      <c r="Z2438" s="20">
        <v>36</v>
      </c>
    </row>
    <row r="2439" spans="1:26" hidden="1">
      <c r="A2439" s="4"/>
      <c r="B2439" s="4"/>
      <c r="C2439" s="5"/>
      <c r="D2439" s="6"/>
      <c r="E2439" s="6"/>
      <c r="F2439" s="6"/>
      <c r="G2439" s="6"/>
      <c r="H2439" s="6"/>
      <c r="I2439" s="6"/>
      <c r="J2439" s="6"/>
      <c r="K2439" s="8"/>
      <c r="L2439" s="8"/>
      <c r="M2439" s="6"/>
      <c r="N2439" s="9"/>
      <c r="O2439" s="10"/>
      <c r="P2439" s="20"/>
      <c r="Q2439" s="20"/>
      <c r="R2439" s="20"/>
      <c r="S2439" s="20" t="s">
        <v>5060</v>
      </c>
      <c r="T2439" s="21" t="str">
        <f t="shared" si="358"/>
        <v>SWASTIASTU 8 X 21</v>
      </c>
      <c r="U2439" s="17">
        <v>1</v>
      </c>
      <c r="V2439" s="62">
        <f t="shared" ref="V2439:V2448" si="360">$K$2438*U2439</f>
        <v>36</v>
      </c>
      <c r="W2439" s="20"/>
      <c r="X2439" s="20"/>
      <c r="Y2439" s="20" t="str">
        <f t="shared" si="359"/>
        <v>PCS</v>
      </c>
    </row>
    <row r="2440" spans="1:26" hidden="1">
      <c r="A2440" s="4"/>
      <c r="B2440" s="4"/>
      <c r="C2440" s="5"/>
      <c r="D2440" s="6"/>
      <c r="E2440" s="6"/>
      <c r="F2440" s="6"/>
      <c r="G2440" s="6"/>
      <c r="H2440" s="6"/>
      <c r="I2440" s="6"/>
      <c r="J2440" s="6"/>
      <c r="K2440" s="8"/>
      <c r="L2440" s="8"/>
      <c r="M2440" s="6"/>
      <c r="N2440" s="9"/>
      <c r="O2440" s="10"/>
      <c r="P2440" s="20"/>
      <c r="Q2440" s="20"/>
      <c r="R2440" s="20"/>
      <c r="S2440" s="20" t="s">
        <v>611</v>
      </c>
      <c r="T2440" s="21" t="str">
        <f t="shared" si="358"/>
        <v xml:space="preserve">ONGKARA BULAT </v>
      </c>
      <c r="U2440" s="17">
        <v>1</v>
      </c>
      <c r="V2440" s="62">
        <f t="shared" si="360"/>
        <v>36</v>
      </c>
      <c r="W2440" s="20"/>
      <c r="X2440" s="20"/>
      <c r="Y2440" s="20" t="str">
        <f t="shared" si="359"/>
        <v>PCS</v>
      </c>
    </row>
    <row r="2441" spans="1:26" hidden="1">
      <c r="A2441" s="4"/>
      <c r="B2441" s="4"/>
      <c r="C2441" s="5"/>
      <c r="D2441" s="6"/>
      <c r="E2441" s="6"/>
      <c r="F2441" s="6"/>
      <c r="G2441" s="6"/>
      <c r="H2441" s="6"/>
      <c r="I2441" s="6"/>
      <c r="J2441" s="6"/>
      <c r="K2441" s="8"/>
      <c r="L2441" s="8"/>
      <c r="M2441" s="6"/>
      <c r="N2441" s="9"/>
      <c r="O2441" s="10"/>
      <c r="P2441" s="20"/>
      <c r="Q2441" s="20"/>
      <c r="R2441" s="20"/>
      <c r="S2441" s="20" t="s">
        <v>5035</v>
      </c>
      <c r="T2441" s="21" t="str">
        <f t="shared" si="358"/>
        <v>STIKER MANTRA Panjang</v>
      </c>
      <c r="U2441" s="17">
        <v>1</v>
      </c>
      <c r="V2441" s="62">
        <f t="shared" si="360"/>
        <v>36</v>
      </c>
      <c r="W2441" s="20"/>
      <c r="X2441" s="20"/>
      <c r="Y2441" s="20" t="str">
        <f t="shared" si="359"/>
        <v>PCS</v>
      </c>
    </row>
    <row r="2442" spans="1:26" hidden="1">
      <c r="A2442" s="4"/>
      <c r="B2442" s="4"/>
      <c r="C2442" s="5"/>
      <c r="D2442" s="6"/>
      <c r="E2442" s="6"/>
      <c r="F2442" s="6"/>
      <c r="G2442" s="6"/>
      <c r="H2442" s="6"/>
      <c r="I2442" s="6"/>
      <c r="J2442" s="6"/>
      <c r="K2442" s="8"/>
      <c r="L2442" s="8"/>
      <c r="M2442" s="6"/>
      <c r="N2442" s="9"/>
      <c r="O2442" s="10"/>
      <c r="P2442" s="20"/>
      <c r="Q2442" s="20"/>
      <c r="R2442" s="20"/>
      <c r="S2442" s="20" t="s">
        <v>988</v>
      </c>
      <c r="T2442" s="21" t="str">
        <f t="shared" si="358"/>
        <v xml:space="preserve">ATP </v>
      </c>
      <c r="U2442" s="17">
        <v>1</v>
      </c>
      <c r="V2442" s="62">
        <f t="shared" si="360"/>
        <v>36</v>
      </c>
      <c r="W2442" s="20"/>
      <c r="X2442" s="20"/>
      <c r="Y2442" s="20" t="str">
        <f t="shared" si="359"/>
        <v>PCS</v>
      </c>
    </row>
    <row r="2443" spans="1:26" hidden="1">
      <c r="A2443" s="4"/>
      <c r="B2443" s="4"/>
      <c r="C2443" s="5"/>
      <c r="D2443" s="6"/>
      <c r="E2443" s="6"/>
      <c r="F2443" s="6"/>
      <c r="G2443" s="6"/>
      <c r="H2443" s="6"/>
      <c r="I2443" s="6"/>
      <c r="J2443" s="6"/>
      <c r="K2443" s="8"/>
      <c r="L2443" s="8"/>
      <c r="M2443" s="6"/>
      <c r="N2443" s="9"/>
      <c r="O2443" s="10"/>
      <c r="P2443" s="20"/>
      <c r="Q2443" s="20"/>
      <c r="R2443" s="20"/>
      <c r="S2443" s="20" t="s">
        <v>5064</v>
      </c>
      <c r="T2443" s="21" t="str">
        <f t="shared" si="358"/>
        <v>SWASTIASTU TULISAN</v>
      </c>
      <c r="U2443" s="17">
        <v>1</v>
      </c>
      <c r="V2443" s="62">
        <f t="shared" si="360"/>
        <v>36</v>
      </c>
      <c r="W2443" s="20"/>
      <c r="X2443" s="20"/>
      <c r="Y2443" s="20" t="str">
        <f t="shared" si="359"/>
        <v>PCS</v>
      </c>
    </row>
    <row r="2444" spans="1:26" hidden="1">
      <c r="A2444" s="4"/>
      <c r="B2444" s="4"/>
      <c r="C2444" s="5"/>
      <c r="D2444" s="6"/>
      <c r="E2444" s="6"/>
      <c r="F2444" s="6"/>
      <c r="G2444" s="6"/>
      <c r="H2444" s="6"/>
      <c r="I2444" s="6"/>
      <c r="J2444" s="6"/>
      <c r="K2444" s="8"/>
      <c r="L2444" s="8"/>
      <c r="M2444" s="6"/>
      <c r="N2444" s="9"/>
      <c r="O2444" s="10"/>
      <c r="P2444" s="20"/>
      <c r="Q2444" s="20"/>
      <c r="R2444" s="20"/>
      <c r="S2444" s="20" t="s">
        <v>4981</v>
      </c>
      <c r="T2444" s="21" t="str">
        <f t="shared" si="358"/>
        <v xml:space="preserve">STIKER 1 JAM </v>
      </c>
      <c r="U2444" s="17">
        <v>1</v>
      </c>
      <c r="V2444" s="62">
        <f>$K$2438*U2444</f>
        <v>36</v>
      </c>
      <c r="W2444" s="20"/>
      <c r="X2444" s="20"/>
      <c r="Y2444" s="20" t="str">
        <f t="shared" si="359"/>
        <v>PCS</v>
      </c>
    </row>
    <row r="2445" spans="1:26" hidden="1">
      <c r="A2445" s="4"/>
      <c r="B2445" s="4"/>
      <c r="C2445" s="5"/>
      <c r="D2445" s="6"/>
      <c r="E2445" s="6"/>
      <c r="F2445" s="6"/>
      <c r="G2445" s="6"/>
      <c r="H2445" s="6"/>
      <c r="I2445" s="6"/>
      <c r="J2445" s="6"/>
      <c r="K2445" s="8"/>
      <c r="L2445" s="8"/>
      <c r="M2445" s="6"/>
      <c r="N2445" s="9"/>
      <c r="O2445" s="10"/>
      <c r="P2445" s="20"/>
      <c r="Q2445" s="20"/>
      <c r="R2445" s="20"/>
      <c r="S2445" s="20" t="s">
        <v>613</v>
      </c>
      <c r="T2445" s="21" t="str">
        <f t="shared" si="358"/>
        <v>SABUK ONG KECIL 2,5 X 30</v>
      </c>
      <c r="U2445" s="17">
        <v>1</v>
      </c>
      <c r="V2445" s="62">
        <f t="shared" si="360"/>
        <v>36</v>
      </c>
      <c r="W2445" s="20"/>
      <c r="X2445" s="20"/>
      <c r="Y2445" s="20" t="str">
        <f t="shared" si="359"/>
        <v>PCS</v>
      </c>
    </row>
    <row r="2446" spans="1:26" hidden="1">
      <c r="A2446" s="4"/>
      <c r="B2446" s="4"/>
      <c r="C2446" s="5"/>
      <c r="D2446" s="6"/>
      <c r="E2446" s="6"/>
      <c r="F2446" s="6"/>
      <c r="G2446" s="6"/>
      <c r="H2446" s="6"/>
      <c r="I2446" s="6"/>
      <c r="J2446" s="6"/>
      <c r="K2446" s="8"/>
      <c r="L2446" s="8"/>
      <c r="M2446" s="6"/>
      <c r="N2446" s="9"/>
      <c r="O2446" s="10"/>
      <c r="P2446" s="20"/>
      <c r="Q2446" s="20"/>
      <c r="R2446" s="20"/>
      <c r="S2446" s="20" t="s">
        <v>4374</v>
      </c>
      <c r="T2446" s="21" t="str">
        <f t="shared" si="358"/>
        <v>PLASTIK 16 X 45</v>
      </c>
      <c r="U2446" s="17">
        <v>1</v>
      </c>
      <c r="V2446" s="62">
        <f t="shared" si="360"/>
        <v>36</v>
      </c>
      <c r="W2446" s="20"/>
      <c r="X2446" s="20"/>
      <c r="Y2446" s="20" t="str">
        <f t="shared" si="359"/>
        <v>PCS</v>
      </c>
    </row>
    <row r="2447" spans="1:26" hidden="1">
      <c r="A2447" s="4"/>
      <c r="B2447" s="4"/>
      <c r="C2447" s="5"/>
      <c r="D2447" s="6"/>
      <c r="E2447" s="6"/>
      <c r="F2447" s="6"/>
      <c r="G2447" s="6"/>
      <c r="H2447" s="6"/>
      <c r="I2447" s="6"/>
      <c r="J2447" s="6"/>
      <c r="K2447" s="8"/>
      <c r="L2447" s="8"/>
      <c r="M2447" s="6"/>
      <c r="N2447" s="9"/>
      <c r="O2447" s="10"/>
      <c r="P2447" s="20"/>
      <c r="Q2447" s="20"/>
      <c r="R2447" s="20"/>
      <c r="S2447" s="20" t="s">
        <v>4102</v>
      </c>
      <c r="T2447" s="21" t="str">
        <f t="shared" si="358"/>
        <v>OP FULL AROMA SWT OM SWASTIASTU BIASA</v>
      </c>
      <c r="U2447" s="17">
        <v>8.7400000000000005E-2</v>
      </c>
      <c r="V2447" s="62">
        <f t="shared" si="360"/>
        <v>3.1464000000000003</v>
      </c>
      <c r="W2447" s="20"/>
      <c r="X2447" s="20"/>
      <c r="Y2447" s="20" t="str">
        <f t="shared" si="359"/>
        <v>KG</v>
      </c>
    </row>
    <row r="2448" spans="1:26" hidden="1">
      <c r="A2448" s="4"/>
      <c r="B2448" s="4"/>
      <c r="C2448" s="5"/>
      <c r="D2448" s="6"/>
      <c r="E2448" s="6"/>
      <c r="F2448" s="6"/>
      <c r="G2448" s="6"/>
      <c r="H2448" s="6"/>
      <c r="I2448" s="6"/>
      <c r="J2448" s="6"/>
      <c r="K2448" s="8"/>
      <c r="L2448" s="8"/>
      <c r="M2448" s="6"/>
      <c r="N2448" s="9"/>
      <c r="O2448" s="10"/>
      <c r="P2448" s="20"/>
      <c r="Q2448" s="20"/>
      <c r="R2448" s="20"/>
      <c r="S2448" s="20" t="s">
        <v>5192</v>
      </c>
      <c r="T2448" s="21" t="str">
        <f t="shared" si="358"/>
        <v>oplosan solfen</v>
      </c>
      <c r="U2448" s="17">
        <v>0.28749999999999998</v>
      </c>
      <c r="V2448" s="62">
        <f t="shared" si="360"/>
        <v>10.35</v>
      </c>
      <c r="W2448" s="20"/>
      <c r="X2448" s="20"/>
      <c r="Y2448" s="20" t="str">
        <f t="shared" si="359"/>
        <v>KG</v>
      </c>
    </row>
    <row r="2449" spans="1:26">
      <c r="A2449" s="4">
        <v>262</v>
      </c>
      <c r="B2449" s="20" t="s">
        <v>2563</v>
      </c>
      <c r="C2449" s="5" t="s">
        <v>230</v>
      </c>
      <c r="D2449" s="6">
        <v>16</v>
      </c>
      <c r="E2449" s="6">
        <f>D2449/36</f>
        <v>0.44444444444444442</v>
      </c>
      <c r="F2449" s="6">
        <v>26</v>
      </c>
      <c r="G2449" s="6">
        <v>1</v>
      </c>
      <c r="H2449" s="6">
        <v>43</v>
      </c>
      <c r="I2449" s="6">
        <v>1</v>
      </c>
      <c r="J2449" s="6" t="s">
        <v>510</v>
      </c>
      <c r="K2449" s="15">
        <f>L2449</f>
        <v>36</v>
      </c>
      <c r="L2449" s="15">
        <f>N2449*Z2449</f>
        <v>36</v>
      </c>
      <c r="M2449" s="6" t="s">
        <v>510</v>
      </c>
      <c r="N2449" s="9">
        <f>VLOOKUP(B2449,tb_januari,9,FALSE)</f>
        <v>1</v>
      </c>
      <c r="O2449" s="10" t="s">
        <v>506</v>
      </c>
      <c r="P2449" s="20"/>
      <c r="Q2449" s="20"/>
      <c r="R2449" s="20"/>
      <c r="S2449" s="20" t="s">
        <v>1447</v>
      </c>
      <c r="T2449" s="21" t="str">
        <f t="shared" si="358"/>
        <v>DUPA 32 ATP PEKAT 3.2 RKN</v>
      </c>
      <c r="U2449" s="17">
        <v>0.76</v>
      </c>
      <c r="V2449" s="62">
        <f>$K$2449*U2449</f>
        <v>27.36</v>
      </c>
      <c r="W2449" s="20"/>
      <c r="X2449" s="20"/>
      <c r="Y2449" s="20" t="str">
        <f t="shared" si="359"/>
        <v>KG</v>
      </c>
      <c r="Z2449" s="20">
        <v>36</v>
      </c>
    </row>
    <row r="2450" spans="1:26" hidden="1">
      <c r="A2450" s="4"/>
      <c r="B2450" s="4"/>
      <c r="C2450" s="5"/>
      <c r="D2450" s="6"/>
      <c r="E2450" s="6"/>
      <c r="F2450" s="6"/>
      <c r="G2450" s="6"/>
      <c r="H2450" s="6"/>
      <c r="I2450" s="6"/>
      <c r="J2450" s="6"/>
      <c r="K2450" s="8"/>
      <c r="L2450" s="8"/>
      <c r="M2450" s="6"/>
      <c r="N2450" s="9"/>
      <c r="O2450" s="10"/>
      <c r="P2450" s="20"/>
      <c r="Q2450" s="20"/>
      <c r="R2450" s="20"/>
      <c r="S2450" s="20" t="s">
        <v>4819</v>
      </c>
      <c r="T2450" s="21" t="str">
        <f t="shared" si="358"/>
        <v>PUDAK 8 X 21</v>
      </c>
      <c r="U2450" s="17">
        <v>1</v>
      </c>
      <c r="V2450" s="62">
        <f t="shared" ref="V2450:V2459" si="361">$K$2449*U2450</f>
        <v>36</v>
      </c>
      <c r="W2450" s="20"/>
      <c r="X2450" s="20"/>
      <c r="Y2450" s="20" t="str">
        <f t="shared" si="359"/>
        <v>PCS</v>
      </c>
    </row>
    <row r="2451" spans="1:26" hidden="1">
      <c r="A2451" s="4"/>
      <c r="B2451" s="4"/>
      <c r="C2451" s="5"/>
      <c r="D2451" s="6"/>
      <c r="E2451" s="6"/>
      <c r="F2451" s="6"/>
      <c r="G2451" s="6"/>
      <c r="H2451" s="6"/>
      <c r="I2451" s="6"/>
      <c r="J2451" s="6"/>
      <c r="K2451" s="8"/>
      <c r="L2451" s="8"/>
      <c r="M2451" s="6"/>
      <c r="N2451" s="9"/>
      <c r="O2451" s="10"/>
      <c r="P2451" s="20"/>
      <c r="Q2451" s="20"/>
      <c r="R2451" s="20"/>
      <c r="S2451" s="20" t="s">
        <v>611</v>
      </c>
      <c r="T2451" s="21" t="str">
        <f t="shared" si="358"/>
        <v xml:space="preserve">ONGKARA BULAT </v>
      </c>
      <c r="U2451" s="17">
        <v>1</v>
      </c>
      <c r="V2451" s="62">
        <f t="shared" si="361"/>
        <v>36</v>
      </c>
      <c r="W2451" s="20"/>
      <c r="X2451" s="20"/>
      <c r="Y2451" s="20" t="str">
        <f t="shared" si="359"/>
        <v>PCS</v>
      </c>
    </row>
    <row r="2452" spans="1:26" hidden="1">
      <c r="A2452" s="4"/>
      <c r="B2452" s="4"/>
      <c r="C2452" s="5"/>
      <c r="D2452" s="6"/>
      <c r="E2452" s="6"/>
      <c r="F2452" s="6"/>
      <c r="G2452" s="6"/>
      <c r="H2452" s="6"/>
      <c r="I2452" s="6"/>
      <c r="J2452" s="6"/>
      <c r="K2452" s="8"/>
      <c r="L2452" s="8"/>
      <c r="M2452" s="6"/>
      <c r="N2452" s="9"/>
      <c r="O2452" s="10"/>
      <c r="P2452" s="20"/>
      <c r="Q2452" s="20"/>
      <c r="R2452" s="20"/>
      <c r="S2452" s="20" t="s">
        <v>5035</v>
      </c>
      <c r="T2452" s="21" t="str">
        <f t="shared" si="358"/>
        <v>STIKER MANTRA Panjang</v>
      </c>
      <c r="U2452" s="17">
        <v>1</v>
      </c>
      <c r="V2452" s="62">
        <f t="shared" si="361"/>
        <v>36</v>
      </c>
      <c r="W2452" s="20"/>
      <c r="X2452" s="20"/>
      <c r="Y2452" s="20" t="str">
        <f t="shared" si="359"/>
        <v>PCS</v>
      </c>
    </row>
    <row r="2453" spans="1:26" hidden="1">
      <c r="A2453" s="4"/>
      <c r="B2453" s="4"/>
      <c r="C2453" s="5"/>
      <c r="D2453" s="6"/>
      <c r="E2453" s="6"/>
      <c r="F2453" s="6"/>
      <c r="G2453" s="6"/>
      <c r="H2453" s="6"/>
      <c r="I2453" s="6"/>
      <c r="J2453" s="6"/>
      <c r="K2453" s="8"/>
      <c r="L2453" s="8"/>
      <c r="M2453" s="6"/>
      <c r="N2453" s="9"/>
      <c r="O2453" s="10"/>
      <c r="P2453" s="20"/>
      <c r="Q2453" s="20"/>
      <c r="R2453" s="20"/>
      <c r="S2453" s="20" t="s">
        <v>988</v>
      </c>
      <c r="T2453" s="21" t="str">
        <f t="shared" si="358"/>
        <v xml:space="preserve">ATP </v>
      </c>
      <c r="U2453" s="17">
        <v>1</v>
      </c>
      <c r="V2453" s="62">
        <f t="shared" si="361"/>
        <v>36</v>
      </c>
      <c r="W2453" s="20"/>
      <c r="X2453" s="20"/>
      <c r="Y2453" s="20" t="str">
        <f t="shared" si="359"/>
        <v>PCS</v>
      </c>
    </row>
    <row r="2454" spans="1:26" hidden="1">
      <c r="A2454" s="4"/>
      <c r="B2454" s="4"/>
      <c r="C2454" s="5"/>
      <c r="D2454" s="6"/>
      <c r="E2454" s="6"/>
      <c r="F2454" s="6"/>
      <c r="G2454" s="6"/>
      <c r="H2454" s="6"/>
      <c r="I2454" s="6"/>
      <c r="J2454" s="6"/>
      <c r="K2454" s="8"/>
      <c r="L2454" s="8"/>
      <c r="M2454" s="6"/>
      <c r="N2454" s="9"/>
      <c r="O2454" s="10"/>
      <c r="P2454" s="20"/>
      <c r="Q2454" s="20"/>
      <c r="R2454" s="20"/>
      <c r="S2454" s="20" t="s">
        <v>4823</v>
      </c>
      <c r="T2454" s="21" t="str">
        <f t="shared" si="358"/>
        <v>PUDAK TULISAN</v>
      </c>
      <c r="U2454" s="17">
        <v>1</v>
      </c>
      <c r="V2454" s="62">
        <f t="shared" si="361"/>
        <v>36</v>
      </c>
      <c r="W2454" s="20"/>
      <c r="X2454" s="20"/>
      <c r="Y2454" s="20" t="str">
        <f t="shared" si="359"/>
        <v>PCS</v>
      </c>
    </row>
    <row r="2455" spans="1:26" hidden="1">
      <c r="A2455" s="4"/>
      <c r="B2455" s="4"/>
      <c r="C2455" s="5"/>
      <c r="D2455" s="6"/>
      <c r="E2455" s="6"/>
      <c r="F2455" s="6"/>
      <c r="G2455" s="6"/>
      <c r="H2455" s="6"/>
      <c r="I2455" s="6"/>
      <c r="J2455" s="6"/>
      <c r="K2455" s="8"/>
      <c r="L2455" s="8"/>
      <c r="M2455" s="6"/>
      <c r="N2455" s="9"/>
      <c r="O2455" s="10"/>
      <c r="P2455" s="20"/>
      <c r="Q2455" s="20"/>
      <c r="R2455" s="20"/>
      <c r="S2455" s="20" t="s">
        <v>4981</v>
      </c>
      <c r="T2455" s="21" t="str">
        <f t="shared" si="358"/>
        <v xml:space="preserve">STIKER 1 JAM </v>
      </c>
      <c r="U2455" s="17">
        <v>1</v>
      </c>
      <c r="V2455" s="62">
        <f t="shared" si="361"/>
        <v>36</v>
      </c>
      <c r="W2455" s="20"/>
      <c r="X2455" s="20"/>
      <c r="Y2455" s="20" t="str">
        <f t="shared" si="359"/>
        <v>PCS</v>
      </c>
    </row>
    <row r="2456" spans="1:26" hidden="1">
      <c r="A2456" s="4"/>
      <c r="B2456" s="4"/>
      <c r="C2456" s="5"/>
      <c r="D2456" s="6"/>
      <c r="E2456" s="6"/>
      <c r="F2456" s="6"/>
      <c r="G2456" s="6"/>
      <c r="H2456" s="6"/>
      <c r="I2456" s="6"/>
      <c r="J2456" s="6"/>
      <c r="K2456" s="8"/>
      <c r="L2456" s="8"/>
      <c r="M2456" s="6"/>
      <c r="N2456" s="9"/>
      <c r="O2456" s="10"/>
      <c r="P2456" s="20"/>
      <c r="Q2456" s="20"/>
      <c r="R2456" s="20"/>
      <c r="S2456" s="20" t="s">
        <v>613</v>
      </c>
      <c r="T2456" s="21" t="str">
        <f t="shared" si="358"/>
        <v>SABUK ONG KECIL 2,5 X 30</v>
      </c>
      <c r="U2456" s="17">
        <v>1</v>
      </c>
      <c r="V2456" s="62">
        <f t="shared" si="361"/>
        <v>36</v>
      </c>
      <c r="W2456" s="20"/>
      <c r="X2456" s="20"/>
      <c r="Y2456" s="20" t="str">
        <f t="shared" si="359"/>
        <v>PCS</v>
      </c>
    </row>
    <row r="2457" spans="1:26" hidden="1">
      <c r="A2457" s="4"/>
      <c r="B2457" s="4"/>
      <c r="C2457" s="5"/>
      <c r="D2457" s="6"/>
      <c r="E2457" s="6"/>
      <c r="F2457" s="6"/>
      <c r="G2457" s="6"/>
      <c r="H2457" s="6"/>
      <c r="I2457" s="6"/>
      <c r="J2457" s="6"/>
      <c r="K2457" s="8"/>
      <c r="L2457" s="8"/>
      <c r="M2457" s="6"/>
      <c r="N2457" s="9"/>
      <c r="O2457" s="10"/>
      <c r="P2457" s="20"/>
      <c r="Q2457" s="20"/>
      <c r="R2457" s="20"/>
      <c r="S2457" s="20" t="s">
        <v>4374</v>
      </c>
      <c r="T2457" s="21" t="str">
        <f t="shared" si="358"/>
        <v>PLASTIK 16 X 45</v>
      </c>
      <c r="U2457" s="17">
        <v>1</v>
      </c>
      <c r="V2457" s="62">
        <f t="shared" si="361"/>
        <v>36</v>
      </c>
      <c r="W2457" s="20"/>
      <c r="X2457" s="20"/>
      <c r="Y2457" s="20" t="str">
        <f t="shared" si="359"/>
        <v>PCS</v>
      </c>
    </row>
    <row r="2458" spans="1:26" hidden="1">
      <c r="A2458" s="4"/>
      <c r="B2458" s="4"/>
      <c r="C2458" s="5"/>
      <c r="D2458" s="6"/>
      <c r="E2458" s="6"/>
      <c r="F2458" s="6"/>
      <c r="G2458" s="6"/>
      <c r="H2458" s="6"/>
      <c r="I2458" s="6"/>
      <c r="J2458" s="6"/>
      <c r="K2458" s="8"/>
      <c r="L2458" s="8"/>
      <c r="M2458" s="6"/>
      <c r="N2458" s="9"/>
      <c r="O2458" s="10"/>
      <c r="P2458" s="20"/>
      <c r="Q2458" s="20"/>
      <c r="R2458" s="20"/>
      <c r="S2458" s="20" t="s">
        <v>4104</v>
      </c>
      <c r="T2458" s="21" t="str">
        <f t="shared" si="358"/>
        <v>OP FULL AROMA SWT PUDAK</v>
      </c>
      <c r="U2458" s="17">
        <v>8.7400000000000005E-2</v>
      </c>
      <c r="V2458" s="62">
        <f t="shared" si="361"/>
        <v>3.1464000000000003</v>
      </c>
      <c r="W2458" s="20"/>
      <c r="X2458" s="20"/>
      <c r="Y2458" s="20" t="str">
        <f t="shared" si="359"/>
        <v>KG</v>
      </c>
    </row>
    <row r="2459" spans="1:26" hidden="1">
      <c r="A2459" s="4"/>
      <c r="B2459" s="4"/>
      <c r="C2459" s="5"/>
      <c r="D2459" s="6"/>
      <c r="E2459" s="6"/>
      <c r="F2459" s="6"/>
      <c r="G2459" s="6"/>
      <c r="H2459" s="6"/>
      <c r="I2459" s="6"/>
      <c r="J2459" s="6"/>
      <c r="K2459" s="8"/>
      <c r="L2459" s="8"/>
      <c r="M2459" s="6"/>
      <c r="N2459" s="9"/>
      <c r="O2459" s="10"/>
      <c r="P2459" s="20"/>
      <c r="Q2459" s="20"/>
      <c r="R2459" s="20"/>
      <c r="S2459" s="20" t="s">
        <v>5192</v>
      </c>
      <c r="T2459" s="21" t="str">
        <f t="shared" si="358"/>
        <v>oplosan solfen</v>
      </c>
      <c r="U2459" s="17">
        <v>0.28749999999999998</v>
      </c>
      <c r="V2459" s="62">
        <f t="shared" si="361"/>
        <v>10.35</v>
      </c>
      <c r="W2459" s="20"/>
      <c r="X2459" s="20"/>
      <c r="Y2459" s="20" t="str">
        <f t="shared" si="359"/>
        <v>KG</v>
      </c>
    </row>
    <row r="2460" spans="1:26">
      <c r="A2460" s="4">
        <v>263</v>
      </c>
      <c r="B2460" s="20" t="s">
        <v>2570</v>
      </c>
      <c r="C2460" s="5" t="s">
        <v>231</v>
      </c>
      <c r="D2460" s="6">
        <v>21</v>
      </c>
      <c r="E2460" s="6">
        <f>D2460/36</f>
        <v>0.58333333333333337</v>
      </c>
      <c r="F2460" s="6">
        <v>31</v>
      </c>
      <c r="G2460" s="6">
        <v>1</v>
      </c>
      <c r="H2460" s="6">
        <v>13</v>
      </c>
      <c r="I2460" s="6">
        <v>1</v>
      </c>
      <c r="J2460" s="6" t="s">
        <v>510</v>
      </c>
      <c r="K2460" s="15">
        <f>L2460</f>
        <v>36</v>
      </c>
      <c r="L2460" s="15">
        <f>N2460*Z2460</f>
        <v>36</v>
      </c>
      <c r="M2460" s="6" t="s">
        <v>510</v>
      </c>
      <c r="N2460" s="9">
        <f>VLOOKUP(B2460,tb_januari,9,FALSE)</f>
        <v>1</v>
      </c>
      <c r="O2460" s="10" t="s">
        <v>506</v>
      </c>
      <c r="P2460" s="20"/>
      <c r="Q2460" s="20"/>
      <c r="R2460" s="20"/>
      <c r="S2460" s="20" t="s">
        <v>1447</v>
      </c>
      <c r="T2460" s="21" t="str">
        <f t="shared" si="358"/>
        <v>DUPA 32 ATP PEKAT 3.2 RKN</v>
      </c>
      <c r="U2460" s="17">
        <v>0.76</v>
      </c>
      <c r="V2460" s="62">
        <f>$K$2460*U2460</f>
        <v>27.36</v>
      </c>
      <c r="W2460" s="20"/>
      <c r="X2460" s="20"/>
      <c r="Y2460" s="20" t="str">
        <f t="shared" si="359"/>
        <v>KG</v>
      </c>
      <c r="Z2460" s="20">
        <v>36</v>
      </c>
    </row>
    <row r="2461" spans="1:26" hidden="1">
      <c r="A2461" s="4"/>
      <c r="B2461" s="4"/>
      <c r="C2461" s="5"/>
      <c r="D2461" s="6"/>
      <c r="E2461" s="6"/>
      <c r="F2461" s="6"/>
      <c r="G2461" s="6"/>
      <c r="H2461" s="6"/>
      <c r="I2461" s="6"/>
      <c r="J2461" s="6"/>
      <c r="K2461" s="8"/>
      <c r="L2461" s="8"/>
      <c r="M2461" s="6"/>
      <c r="N2461" s="9"/>
      <c r="O2461" s="10"/>
      <c r="P2461" s="20"/>
      <c r="Q2461" s="20"/>
      <c r="R2461" s="20"/>
      <c r="S2461" s="20" t="s">
        <v>4873</v>
      </c>
      <c r="T2461" s="21" t="str">
        <f t="shared" si="358"/>
        <v>SANJIWANI 8 X 21</v>
      </c>
      <c r="U2461" s="17">
        <v>1</v>
      </c>
      <c r="V2461" s="62">
        <f t="shared" ref="V2461:V2470" si="362">$K$2460*U2461</f>
        <v>36</v>
      </c>
      <c r="W2461" s="20"/>
      <c r="X2461" s="20"/>
      <c r="Y2461" s="20" t="str">
        <f t="shared" si="359"/>
        <v>PCS</v>
      </c>
    </row>
    <row r="2462" spans="1:26" hidden="1">
      <c r="A2462" s="4"/>
      <c r="B2462" s="4"/>
      <c r="C2462" s="5"/>
      <c r="D2462" s="6"/>
      <c r="E2462" s="6"/>
      <c r="F2462" s="6"/>
      <c r="G2462" s="6"/>
      <c r="H2462" s="6"/>
      <c r="I2462" s="6"/>
      <c r="J2462" s="6"/>
      <c r="K2462" s="8"/>
      <c r="L2462" s="8"/>
      <c r="M2462" s="6"/>
      <c r="N2462" s="9"/>
      <c r="O2462" s="10"/>
      <c r="P2462" s="20"/>
      <c r="Q2462" s="20"/>
      <c r="R2462" s="20"/>
      <c r="S2462" s="20" t="s">
        <v>611</v>
      </c>
      <c r="T2462" s="21" t="str">
        <f t="shared" si="358"/>
        <v xml:space="preserve">ONGKARA BULAT </v>
      </c>
      <c r="U2462" s="17">
        <v>1</v>
      </c>
      <c r="V2462" s="62">
        <f t="shared" si="362"/>
        <v>36</v>
      </c>
      <c r="W2462" s="20"/>
      <c r="X2462" s="20"/>
      <c r="Y2462" s="20" t="str">
        <f t="shared" si="359"/>
        <v>PCS</v>
      </c>
    </row>
    <row r="2463" spans="1:26" hidden="1">
      <c r="A2463" s="4"/>
      <c r="B2463" s="4"/>
      <c r="C2463" s="5"/>
      <c r="D2463" s="6"/>
      <c r="E2463" s="6"/>
      <c r="F2463" s="6"/>
      <c r="G2463" s="6"/>
      <c r="H2463" s="6"/>
      <c r="I2463" s="6"/>
      <c r="J2463" s="6"/>
      <c r="K2463" s="8"/>
      <c r="L2463" s="8"/>
      <c r="M2463" s="6"/>
      <c r="N2463" s="9"/>
      <c r="O2463" s="10"/>
      <c r="P2463" s="20"/>
      <c r="Q2463" s="20"/>
      <c r="R2463" s="20"/>
      <c r="S2463" s="20" t="s">
        <v>5035</v>
      </c>
      <c r="T2463" s="21" t="str">
        <f t="shared" si="358"/>
        <v>STIKER MANTRA Panjang</v>
      </c>
      <c r="U2463" s="17">
        <v>1</v>
      </c>
      <c r="V2463" s="62">
        <f t="shared" si="362"/>
        <v>36</v>
      </c>
      <c r="W2463" s="20"/>
      <c r="X2463" s="20"/>
      <c r="Y2463" s="20" t="str">
        <f t="shared" si="359"/>
        <v>PCS</v>
      </c>
    </row>
    <row r="2464" spans="1:26" hidden="1">
      <c r="A2464" s="4"/>
      <c r="B2464" s="4"/>
      <c r="C2464" s="5"/>
      <c r="D2464" s="6"/>
      <c r="E2464" s="6"/>
      <c r="F2464" s="6"/>
      <c r="G2464" s="6"/>
      <c r="H2464" s="6"/>
      <c r="I2464" s="6"/>
      <c r="J2464" s="6"/>
      <c r="K2464" s="8"/>
      <c r="L2464" s="8"/>
      <c r="M2464" s="6"/>
      <c r="N2464" s="9"/>
      <c r="O2464" s="10"/>
      <c r="P2464" s="20"/>
      <c r="Q2464" s="20"/>
      <c r="R2464" s="20"/>
      <c r="S2464" s="20" t="s">
        <v>988</v>
      </c>
      <c r="T2464" s="21" t="str">
        <f t="shared" si="358"/>
        <v xml:space="preserve">ATP </v>
      </c>
      <c r="U2464" s="17">
        <v>1</v>
      </c>
      <c r="V2464" s="62">
        <f t="shared" si="362"/>
        <v>36</v>
      </c>
      <c r="W2464" s="20"/>
      <c r="X2464" s="20"/>
      <c r="Y2464" s="20" t="str">
        <f t="shared" si="359"/>
        <v>PCS</v>
      </c>
    </row>
    <row r="2465" spans="1:26" hidden="1">
      <c r="A2465" s="4"/>
      <c r="B2465" s="4"/>
      <c r="C2465" s="5"/>
      <c r="D2465" s="6"/>
      <c r="E2465" s="6"/>
      <c r="F2465" s="6"/>
      <c r="G2465" s="6"/>
      <c r="H2465" s="6"/>
      <c r="I2465" s="6"/>
      <c r="J2465" s="6"/>
      <c r="K2465" s="8"/>
      <c r="L2465" s="8"/>
      <c r="M2465" s="6"/>
      <c r="N2465" s="9"/>
      <c r="O2465" s="10"/>
      <c r="P2465" s="20"/>
      <c r="Q2465" s="20"/>
      <c r="R2465" s="20"/>
      <c r="S2465" s="20" t="s">
        <v>4877</v>
      </c>
      <c r="T2465" s="21" t="str">
        <f t="shared" si="358"/>
        <v>SANJIWANI TULISAN</v>
      </c>
      <c r="U2465" s="17">
        <v>1</v>
      </c>
      <c r="V2465" s="62">
        <f t="shared" si="362"/>
        <v>36</v>
      </c>
      <c r="W2465" s="20"/>
      <c r="X2465" s="20"/>
      <c r="Y2465" s="20" t="str">
        <f t="shared" si="359"/>
        <v>PCS</v>
      </c>
    </row>
    <row r="2466" spans="1:26" hidden="1">
      <c r="A2466" s="4"/>
      <c r="B2466" s="4"/>
      <c r="C2466" s="5"/>
      <c r="D2466" s="6"/>
      <c r="E2466" s="6"/>
      <c r="F2466" s="6"/>
      <c r="G2466" s="6"/>
      <c r="H2466" s="6"/>
      <c r="I2466" s="6"/>
      <c r="J2466" s="6"/>
      <c r="K2466" s="8"/>
      <c r="L2466" s="8"/>
      <c r="M2466" s="6"/>
      <c r="N2466" s="9"/>
      <c r="O2466" s="10"/>
      <c r="P2466" s="20"/>
      <c r="Q2466" s="20"/>
      <c r="R2466" s="20"/>
      <c r="S2466" s="20" t="s">
        <v>4981</v>
      </c>
      <c r="T2466" s="21" t="str">
        <f t="shared" si="358"/>
        <v xml:space="preserve">STIKER 1 JAM </v>
      </c>
      <c r="U2466" s="17">
        <v>1</v>
      </c>
      <c r="V2466" s="62">
        <f t="shared" si="362"/>
        <v>36</v>
      </c>
      <c r="W2466" s="20"/>
      <c r="X2466" s="20"/>
      <c r="Y2466" s="20" t="str">
        <f t="shared" si="359"/>
        <v>PCS</v>
      </c>
    </row>
    <row r="2467" spans="1:26" hidden="1">
      <c r="A2467" s="4"/>
      <c r="B2467" s="4"/>
      <c r="C2467" s="5"/>
      <c r="D2467" s="6"/>
      <c r="E2467" s="6"/>
      <c r="F2467" s="6"/>
      <c r="G2467" s="6"/>
      <c r="H2467" s="6"/>
      <c r="I2467" s="6"/>
      <c r="J2467" s="6"/>
      <c r="K2467" s="8"/>
      <c r="L2467" s="8"/>
      <c r="M2467" s="6"/>
      <c r="N2467" s="9"/>
      <c r="O2467" s="10"/>
      <c r="P2467" s="20"/>
      <c r="Q2467" s="20"/>
      <c r="R2467" s="20"/>
      <c r="S2467" s="20" t="s">
        <v>613</v>
      </c>
      <c r="T2467" s="21" t="str">
        <f t="shared" ref="T2467:T2498" si="363">VLOOKUP(S2467,db_barang,2,FALSE)</f>
        <v>SABUK ONG KECIL 2,5 X 30</v>
      </c>
      <c r="U2467" s="17">
        <v>1</v>
      </c>
      <c r="V2467" s="62">
        <f t="shared" si="362"/>
        <v>36</v>
      </c>
      <c r="W2467" s="20"/>
      <c r="X2467" s="20"/>
      <c r="Y2467" s="20" t="str">
        <f t="shared" ref="Y2467:Y2498" si="364">VLOOKUP(S2467,db_barang,3,FALSE)</f>
        <v>PCS</v>
      </c>
    </row>
    <row r="2468" spans="1:26" hidden="1">
      <c r="A2468" s="4"/>
      <c r="B2468" s="4"/>
      <c r="C2468" s="5"/>
      <c r="D2468" s="6"/>
      <c r="E2468" s="6"/>
      <c r="F2468" s="6"/>
      <c r="G2468" s="6"/>
      <c r="H2468" s="6"/>
      <c r="I2468" s="6"/>
      <c r="J2468" s="6"/>
      <c r="K2468" s="8"/>
      <c r="L2468" s="8"/>
      <c r="M2468" s="6"/>
      <c r="N2468" s="9"/>
      <c r="O2468" s="10"/>
      <c r="P2468" s="20"/>
      <c r="Q2468" s="20"/>
      <c r="R2468" s="20"/>
      <c r="S2468" s="20" t="s">
        <v>4374</v>
      </c>
      <c r="T2468" s="21" t="str">
        <f t="shared" si="363"/>
        <v>PLASTIK 16 X 45</v>
      </c>
      <c r="U2468" s="17">
        <v>1</v>
      </c>
      <c r="V2468" s="62">
        <f t="shared" si="362"/>
        <v>36</v>
      </c>
      <c r="W2468" s="20"/>
      <c r="X2468" s="20"/>
      <c r="Y2468" s="20" t="str">
        <f t="shared" si="364"/>
        <v>PCS</v>
      </c>
    </row>
    <row r="2469" spans="1:26" hidden="1">
      <c r="A2469" s="4"/>
      <c r="B2469" s="4"/>
      <c r="C2469" s="5"/>
      <c r="D2469" s="6"/>
      <c r="E2469" s="6"/>
      <c r="F2469" s="6"/>
      <c r="G2469" s="6"/>
      <c r="H2469" s="6"/>
      <c r="I2469" s="6"/>
      <c r="J2469" s="6"/>
      <c r="K2469" s="8"/>
      <c r="L2469" s="8"/>
      <c r="M2469" s="6"/>
      <c r="N2469" s="9"/>
      <c r="O2469" s="10"/>
      <c r="P2469" s="20"/>
      <c r="Q2469" s="20"/>
      <c r="R2469" s="20"/>
      <c r="S2469" s="20" t="s">
        <v>4106</v>
      </c>
      <c r="T2469" s="21" t="str">
        <f t="shared" si="363"/>
        <v>OP FULL AROMA SWT SANJIWANI</v>
      </c>
      <c r="U2469" s="17">
        <v>8.7400000000000005E-2</v>
      </c>
      <c r="V2469" s="62">
        <f t="shared" si="362"/>
        <v>3.1464000000000003</v>
      </c>
      <c r="W2469" s="20"/>
      <c r="X2469" s="20"/>
      <c r="Y2469" s="20" t="str">
        <f t="shared" si="364"/>
        <v>KG</v>
      </c>
    </row>
    <row r="2470" spans="1:26" hidden="1">
      <c r="A2470" s="4"/>
      <c r="B2470" s="4"/>
      <c r="C2470" s="5"/>
      <c r="D2470" s="6"/>
      <c r="E2470" s="6"/>
      <c r="F2470" s="6"/>
      <c r="G2470" s="6"/>
      <c r="H2470" s="6"/>
      <c r="I2470" s="6"/>
      <c r="J2470" s="6"/>
      <c r="K2470" s="8"/>
      <c r="L2470" s="8"/>
      <c r="M2470" s="6"/>
      <c r="N2470" s="9"/>
      <c r="O2470" s="10"/>
      <c r="P2470" s="20"/>
      <c r="Q2470" s="20"/>
      <c r="R2470" s="20"/>
      <c r="S2470" s="20" t="s">
        <v>5192</v>
      </c>
      <c r="T2470" s="21" t="str">
        <f t="shared" si="363"/>
        <v>oplosan solfen</v>
      </c>
      <c r="U2470" s="17">
        <v>0.28749999999999998</v>
      </c>
      <c r="V2470" s="62">
        <f t="shared" si="362"/>
        <v>10.35</v>
      </c>
      <c r="W2470" s="20"/>
      <c r="X2470" s="20"/>
      <c r="Y2470" s="20" t="str">
        <f t="shared" si="364"/>
        <v>KG</v>
      </c>
    </row>
    <row r="2471" spans="1:26">
      <c r="A2471" s="4">
        <v>264</v>
      </c>
      <c r="B2471" s="20" t="s">
        <v>2575</v>
      </c>
      <c r="C2471" s="5" t="s">
        <v>232</v>
      </c>
      <c r="D2471" s="6">
        <v>16</v>
      </c>
      <c r="E2471" s="6">
        <f>D2471/36</f>
        <v>0.44444444444444442</v>
      </c>
      <c r="F2471" s="6">
        <v>18</v>
      </c>
      <c r="G2471" s="6">
        <v>1</v>
      </c>
      <c r="H2471" s="6"/>
      <c r="I2471" s="6"/>
      <c r="J2471" s="6" t="s">
        <v>510</v>
      </c>
      <c r="K2471" s="15">
        <f>L2471</f>
        <v>36</v>
      </c>
      <c r="L2471" s="15">
        <f>N2471*Z2471</f>
        <v>36</v>
      </c>
      <c r="M2471" s="6" t="s">
        <v>510</v>
      </c>
      <c r="N2471" s="9">
        <f>VLOOKUP(B2471,tb_januari,9,FALSE)</f>
        <v>1</v>
      </c>
      <c r="O2471" s="10" t="s">
        <v>506</v>
      </c>
      <c r="P2471" s="20"/>
      <c r="Q2471" s="20"/>
      <c r="R2471" s="20"/>
      <c r="S2471" s="20" t="s">
        <v>4885</v>
      </c>
      <c r="T2471" s="21" t="str">
        <f t="shared" si="363"/>
        <v>SARI MADHU 8 X 21</v>
      </c>
      <c r="U2471" s="17">
        <v>1</v>
      </c>
      <c r="V2471" s="62">
        <f>$K$2471*U2471</f>
        <v>36</v>
      </c>
      <c r="W2471" s="20"/>
      <c r="X2471" s="20"/>
      <c r="Y2471" s="20" t="str">
        <f t="shared" si="364"/>
        <v>PCS</v>
      </c>
      <c r="Z2471" s="20">
        <v>36</v>
      </c>
    </row>
    <row r="2472" spans="1:26" hidden="1">
      <c r="A2472" s="4"/>
      <c r="B2472" s="4"/>
      <c r="C2472" s="5"/>
      <c r="D2472" s="6"/>
      <c r="E2472" s="6"/>
      <c r="F2472" s="6"/>
      <c r="G2472" s="6"/>
      <c r="H2472" s="6"/>
      <c r="I2472" s="6"/>
      <c r="J2472" s="6"/>
      <c r="K2472" s="8"/>
      <c r="L2472" s="8"/>
      <c r="M2472" s="6"/>
      <c r="N2472" s="9"/>
      <c r="O2472" s="10"/>
      <c r="P2472" s="20"/>
      <c r="Q2472" s="20"/>
      <c r="R2472" s="20"/>
      <c r="S2472" s="20" t="s">
        <v>611</v>
      </c>
      <c r="T2472" s="21" t="str">
        <f t="shared" si="363"/>
        <v xml:space="preserve">ONGKARA BULAT </v>
      </c>
      <c r="U2472" s="17">
        <v>1</v>
      </c>
      <c r="V2472" s="62">
        <f t="shared" ref="V2472:V2481" si="365">$K$2471*U2472</f>
        <v>36</v>
      </c>
      <c r="W2472" s="20"/>
      <c r="X2472" s="20"/>
      <c r="Y2472" s="20" t="str">
        <f t="shared" si="364"/>
        <v>PCS</v>
      </c>
    </row>
    <row r="2473" spans="1:26" hidden="1">
      <c r="A2473" s="4"/>
      <c r="B2473" s="4"/>
      <c r="C2473" s="5"/>
      <c r="D2473" s="6"/>
      <c r="E2473" s="6"/>
      <c r="F2473" s="6"/>
      <c r="G2473" s="6"/>
      <c r="H2473" s="6"/>
      <c r="I2473" s="6"/>
      <c r="J2473" s="6"/>
      <c r="K2473" s="8"/>
      <c r="L2473" s="8"/>
      <c r="M2473" s="6"/>
      <c r="N2473" s="9"/>
      <c r="O2473" s="10"/>
      <c r="P2473" s="20"/>
      <c r="Q2473" s="20"/>
      <c r="R2473" s="20"/>
      <c r="S2473" s="20" t="s">
        <v>5035</v>
      </c>
      <c r="T2473" s="21" t="str">
        <f t="shared" si="363"/>
        <v>STIKER MANTRA Panjang</v>
      </c>
      <c r="U2473" s="17">
        <v>1</v>
      </c>
      <c r="V2473" s="62">
        <f t="shared" si="365"/>
        <v>36</v>
      </c>
      <c r="W2473" s="20"/>
      <c r="X2473" s="20"/>
      <c r="Y2473" s="20" t="str">
        <f t="shared" si="364"/>
        <v>PCS</v>
      </c>
    </row>
    <row r="2474" spans="1:26" hidden="1">
      <c r="A2474" s="4"/>
      <c r="B2474" s="4"/>
      <c r="C2474" s="5"/>
      <c r="D2474" s="6"/>
      <c r="E2474" s="6"/>
      <c r="F2474" s="6"/>
      <c r="G2474" s="6"/>
      <c r="H2474" s="6"/>
      <c r="I2474" s="6"/>
      <c r="J2474" s="6"/>
      <c r="K2474" s="8"/>
      <c r="L2474" s="8"/>
      <c r="M2474" s="6"/>
      <c r="N2474" s="9"/>
      <c r="O2474" s="10"/>
      <c r="P2474" s="20"/>
      <c r="Q2474" s="20"/>
      <c r="R2474" s="20"/>
      <c r="S2474" s="20" t="s">
        <v>988</v>
      </c>
      <c r="T2474" s="21" t="str">
        <f t="shared" si="363"/>
        <v xml:space="preserve">ATP </v>
      </c>
      <c r="U2474" s="17">
        <v>1</v>
      </c>
      <c r="V2474" s="62">
        <f t="shared" si="365"/>
        <v>36</v>
      </c>
      <c r="W2474" s="20"/>
      <c r="X2474" s="20"/>
      <c r="Y2474" s="20" t="str">
        <f t="shared" si="364"/>
        <v>PCS</v>
      </c>
    </row>
    <row r="2475" spans="1:26" hidden="1">
      <c r="A2475" s="4"/>
      <c r="B2475" s="4"/>
      <c r="C2475" s="5"/>
      <c r="D2475" s="6"/>
      <c r="E2475" s="6"/>
      <c r="F2475" s="6"/>
      <c r="G2475" s="6"/>
      <c r="H2475" s="6"/>
      <c r="I2475" s="6"/>
      <c r="J2475" s="6"/>
      <c r="K2475" s="8"/>
      <c r="L2475" s="8"/>
      <c r="M2475" s="6"/>
      <c r="N2475" s="9"/>
      <c r="O2475" s="10"/>
      <c r="P2475" s="20"/>
      <c r="Q2475" s="20"/>
      <c r="R2475" s="20"/>
      <c r="S2475" s="20" t="s">
        <v>4889</v>
      </c>
      <c r="T2475" s="21" t="str">
        <f t="shared" si="363"/>
        <v>SARI MADHU TULISAN</v>
      </c>
      <c r="U2475" s="17">
        <v>1</v>
      </c>
      <c r="V2475" s="62">
        <f t="shared" si="365"/>
        <v>36</v>
      </c>
      <c r="W2475" s="20"/>
      <c r="X2475" s="20"/>
      <c r="Y2475" s="20" t="str">
        <f t="shared" si="364"/>
        <v>PCS</v>
      </c>
    </row>
    <row r="2476" spans="1:26" hidden="1">
      <c r="A2476" s="4"/>
      <c r="B2476" s="4"/>
      <c r="C2476" s="5"/>
      <c r="D2476" s="6"/>
      <c r="E2476" s="6"/>
      <c r="F2476" s="6"/>
      <c r="G2476" s="6"/>
      <c r="H2476" s="6"/>
      <c r="I2476" s="6"/>
      <c r="J2476" s="6"/>
      <c r="K2476" s="8"/>
      <c r="L2476" s="8"/>
      <c r="M2476" s="6"/>
      <c r="N2476" s="9"/>
      <c r="O2476" s="10"/>
      <c r="P2476" s="20"/>
      <c r="Q2476" s="20"/>
      <c r="R2476" s="20"/>
      <c r="S2476" s="20" t="s">
        <v>4981</v>
      </c>
      <c r="T2476" s="21" t="str">
        <f t="shared" si="363"/>
        <v xml:space="preserve">STIKER 1 JAM </v>
      </c>
      <c r="U2476" s="17">
        <v>1</v>
      </c>
      <c r="V2476" s="62">
        <f t="shared" si="365"/>
        <v>36</v>
      </c>
      <c r="W2476" s="20"/>
      <c r="X2476" s="20"/>
      <c r="Y2476" s="20" t="str">
        <f t="shared" si="364"/>
        <v>PCS</v>
      </c>
    </row>
    <row r="2477" spans="1:26" hidden="1">
      <c r="A2477" s="4"/>
      <c r="B2477" s="4"/>
      <c r="C2477" s="5"/>
      <c r="D2477" s="6"/>
      <c r="E2477" s="6"/>
      <c r="F2477" s="6"/>
      <c r="G2477" s="6"/>
      <c r="H2477" s="6"/>
      <c r="I2477" s="6"/>
      <c r="J2477" s="6"/>
      <c r="K2477" s="8"/>
      <c r="L2477" s="8"/>
      <c r="M2477" s="6"/>
      <c r="N2477" s="9"/>
      <c r="O2477" s="10"/>
      <c r="P2477" s="20"/>
      <c r="Q2477" s="20"/>
      <c r="R2477" s="20"/>
      <c r="S2477" s="20" t="s">
        <v>613</v>
      </c>
      <c r="T2477" s="21" t="str">
        <f t="shared" si="363"/>
        <v>SABUK ONG KECIL 2,5 X 30</v>
      </c>
      <c r="U2477" s="17">
        <v>1</v>
      </c>
      <c r="V2477" s="62">
        <f t="shared" si="365"/>
        <v>36</v>
      </c>
      <c r="W2477" s="20"/>
      <c r="X2477" s="20"/>
      <c r="Y2477" s="20" t="str">
        <f t="shared" si="364"/>
        <v>PCS</v>
      </c>
    </row>
    <row r="2478" spans="1:26" hidden="1">
      <c r="A2478" s="4"/>
      <c r="B2478" s="4"/>
      <c r="C2478" s="5"/>
      <c r="D2478" s="6"/>
      <c r="E2478" s="6"/>
      <c r="F2478" s="6"/>
      <c r="G2478" s="6"/>
      <c r="H2478" s="6"/>
      <c r="I2478" s="6"/>
      <c r="J2478" s="6"/>
      <c r="K2478" s="8"/>
      <c r="L2478" s="8"/>
      <c r="M2478" s="6"/>
      <c r="N2478" s="9"/>
      <c r="O2478" s="10"/>
      <c r="P2478" s="20"/>
      <c r="Q2478" s="20"/>
      <c r="R2478" s="20"/>
      <c r="S2478" s="20" t="s">
        <v>4374</v>
      </c>
      <c r="T2478" s="21" t="str">
        <f t="shared" si="363"/>
        <v>PLASTIK 16 X 45</v>
      </c>
      <c r="U2478" s="17">
        <v>1</v>
      </c>
      <c r="V2478" s="62">
        <f t="shared" si="365"/>
        <v>36</v>
      </c>
      <c r="W2478" s="20"/>
      <c r="X2478" s="20"/>
      <c r="Y2478" s="20" t="str">
        <f t="shared" si="364"/>
        <v>PCS</v>
      </c>
    </row>
    <row r="2479" spans="1:26" hidden="1">
      <c r="A2479" s="4"/>
      <c r="B2479" s="4"/>
      <c r="C2479" s="5"/>
      <c r="D2479" s="6"/>
      <c r="E2479" s="6"/>
      <c r="F2479" s="6"/>
      <c r="G2479" s="6"/>
      <c r="H2479" s="6"/>
      <c r="I2479" s="6"/>
      <c r="J2479" s="6"/>
      <c r="K2479" s="8"/>
      <c r="L2479" s="8"/>
      <c r="M2479" s="6"/>
      <c r="N2479" s="9"/>
      <c r="O2479" s="10"/>
      <c r="P2479" s="20"/>
      <c r="Q2479" s="20"/>
      <c r="R2479" s="20"/>
      <c r="S2479" s="20" t="s">
        <v>1425</v>
      </c>
      <c r="T2479" s="21" t="str">
        <f t="shared" si="363"/>
        <v>DUPA 32 ATP MERAH 3.2</v>
      </c>
      <c r="U2479" s="17">
        <v>0.76</v>
      </c>
      <c r="V2479" s="62">
        <f t="shared" si="365"/>
        <v>27.36</v>
      </c>
      <c r="W2479" s="20"/>
      <c r="X2479" s="20"/>
      <c r="Y2479" s="20" t="str">
        <f t="shared" si="364"/>
        <v>KG</v>
      </c>
    </row>
    <row r="2480" spans="1:26" hidden="1">
      <c r="A2480" s="4"/>
      <c r="B2480" s="4"/>
      <c r="C2480" s="5"/>
      <c r="D2480" s="6"/>
      <c r="E2480" s="6"/>
      <c r="F2480" s="6"/>
      <c r="G2480" s="6"/>
      <c r="H2480" s="6"/>
      <c r="I2480" s="6"/>
      <c r="J2480" s="6"/>
      <c r="K2480" s="8"/>
      <c r="L2480" s="8"/>
      <c r="M2480" s="6"/>
      <c r="N2480" s="9"/>
      <c r="O2480" s="10"/>
      <c r="P2480" s="20"/>
      <c r="Q2480" s="20"/>
      <c r="R2480" s="20"/>
      <c r="S2480" s="20" t="s">
        <v>4108</v>
      </c>
      <c r="T2480" s="21" t="str">
        <f t="shared" si="363"/>
        <v>OP FULL AROMA SWT SARI MADHU</v>
      </c>
      <c r="U2480" s="17">
        <v>8.7400000000000005E-2</v>
      </c>
      <c r="V2480" s="62">
        <f t="shared" si="365"/>
        <v>3.1464000000000003</v>
      </c>
      <c r="W2480" s="20"/>
      <c r="X2480" s="20"/>
      <c r="Y2480" s="20" t="str">
        <f t="shared" si="364"/>
        <v>KG</v>
      </c>
    </row>
    <row r="2481" spans="1:26" hidden="1">
      <c r="A2481" s="4"/>
      <c r="B2481" s="4"/>
      <c r="C2481" s="5"/>
      <c r="D2481" s="6"/>
      <c r="E2481" s="6"/>
      <c r="F2481" s="6"/>
      <c r="G2481" s="6"/>
      <c r="H2481" s="6"/>
      <c r="I2481" s="6"/>
      <c r="J2481" s="6"/>
      <c r="K2481" s="8"/>
      <c r="L2481" s="8"/>
      <c r="M2481" s="6"/>
      <c r="N2481" s="9"/>
      <c r="O2481" s="10"/>
      <c r="P2481" s="20"/>
      <c r="Q2481" s="20"/>
      <c r="R2481" s="20"/>
      <c r="S2481" s="20" t="s">
        <v>5192</v>
      </c>
      <c r="T2481" s="21" t="str">
        <f t="shared" si="363"/>
        <v>oplosan solfen</v>
      </c>
      <c r="U2481" s="17">
        <v>0.28749999999999998</v>
      </c>
      <c r="V2481" s="62">
        <f t="shared" si="365"/>
        <v>10.35</v>
      </c>
      <c r="W2481" s="20"/>
      <c r="X2481" s="20"/>
      <c r="Y2481" s="20" t="str">
        <f t="shared" si="364"/>
        <v>KG</v>
      </c>
    </row>
    <row r="2482" spans="1:26">
      <c r="A2482" s="4">
        <v>265</v>
      </c>
      <c r="B2482" s="20" t="s">
        <v>2576</v>
      </c>
      <c r="C2482" s="5" t="s">
        <v>233</v>
      </c>
      <c r="D2482" s="6">
        <v>89</v>
      </c>
      <c r="E2482" s="6">
        <f>D2482/36</f>
        <v>2.4722222222222223</v>
      </c>
      <c r="F2482" s="6">
        <v>196</v>
      </c>
      <c r="G2482" s="6">
        <v>1</v>
      </c>
      <c r="H2482" s="6">
        <v>114</v>
      </c>
      <c r="I2482" s="6">
        <v>1</v>
      </c>
      <c r="J2482" s="6" t="s">
        <v>510</v>
      </c>
      <c r="K2482" s="15">
        <f>L2482</f>
        <v>144</v>
      </c>
      <c r="L2482" s="15">
        <f>N2482*Z2482</f>
        <v>144</v>
      </c>
      <c r="M2482" s="6" t="s">
        <v>510</v>
      </c>
      <c r="N2482" s="9">
        <f>VLOOKUP(B2482,tb_januari,9,FALSE)</f>
        <v>4</v>
      </c>
      <c r="O2482" s="10" t="s">
        <v>506</v>
      </c>
      <c r="P2482" s="20"/>
      <c r="Q2482" s="20"/>
      <c r="R2482" s="20"/>
      <c r="S2482" s="20" t="s">
        <v>1447</v>
      </c>
      <c r="T2482" s="21" t="str">
        <f t="shared" si="363"/>
        <v>DUPA 32 ATP PEKAT 3.2 RKN</v>
      </c>
      <c r="U2482" s="17">
        <v>0.76</v>
      </c>
      <c r="V2482" s="62">
        <f>$K$2482*U2482</f>
        <v>109.44</v>
      </c>
      <c r="W2482" s="20"/>
      <c r="X2482" s="20"/>
      <c r="Y2482" s="20" t="str">
        <f t="shared" si="364"/>
        <v>KG</v>
      </c>
      <c r="Z2482" s="20">
        <v>36</v>
      </c>
    </row>
    <row r="2483" spans="1:26" hidden="1">
      <c r="A2483" s="4"/>
      <c r="B2483" s="4"/>
      <c r="C2483" s="5"/>
      <c r="D2483" s="6"/>
      <c r="E2483" s="6"/>
      <c r="F2483" s="6"/>
      <c r="G2483" s="6"/>
      <c r="H2483" s="6"/>
      <c r="I2483" s="6"/>
      <c r="J2483" s="6"/>
      <c r="K2483" s="8"/>
      <c r="L2483" s="8"/>
      <c r="M2483" s="6"/>
      <c r="N2483" s="9"/>
      <c r="O2483" s="10"/>
      <c r="P2483" s="20"/>
      <c r="Q2483" s="20"/>
      <c r="R2483" s="20"/>
      <c r="S2483" s="20" t="s">
        <v>4885</v>
      </c>
      <c r="T2483" s="21" t="str">
        <f t="shared" si="363"/>
        <v>SARI MADHU 8 X 21</v>
      </c>
      <c r="U2483" s="17">
        <v>1</v>
      </c>
      <c r="V2483" s="62">
        <f t="shared" ref="V2483:V2503" si="366">$K$2482*U2483</f>
        <v>144</v>
      </c>
      <c r="W2483" s="20"/>
      <c r="X2483" s="20"/>
      <c r="Y2483" s="20" t="str">
        <f t="shared" si="364"/>
        <v>PCS</v>
      </c>
    </row>
    <row r="2484" spans="1:26" hidden="1">
      <c r="A2484" s="4"/>
      <c r="B2484" s="4"/>
      <c r="C2484" s="5"/>
      <c r="D2484" s="6"/>
      <c r="E2484" s="6"/>
      <c r="F2484" s="6"/>
      <c r="G2484" s="6"/>
      <c r="H2484" s="6"/>
      <c r="I2484" s="6"/>
      <c r="J2484" s="6"/>
      <c r="K2484" s="8"/>
      <c r="L2484" s="8"/>
      <c r="M2484" s="6"/>
      <c r="N2484" s="9"/>
      <c r="O2484" s="10"/>
      <c r="P2484" s="20"/>
      <c r="Q2484" s="20"/>
      <c r="R2484" s="20"/>
      <c r="S2484" s="20" t="s">
        <v>611</v>
      </c>
      <c r="T2484" s="21" t="str">
        <f t="shared" si="363"/>
        <v xml:space="preserve">ONGKARA BULAT </v>
      </c>
      <c r="U2484" s="17">
        <v>1</v>
      </c>
      <c r="V2484" s="62">
        <f t="shared" si="366"/>
        <v>144</v>
      </c>
      <c r="W2484" s="20"/>
      <c r="X2484" s="20"/>
      <c r="Y2484" s="20" t="str">
        <f t="shared" si="364"/>
        <v>PCS</v>
      </c>
    </row>
    <row r="2485" spans="1:26" hidden="1">
      <c r="A2485" s="4"/>
      <c r="B2485" s="4"/>
      <c r="C2485" s="5"/>
      <c r="D2485" s="6"/>
      <c r="E2485" s="6"/>
      <c r="F2485" s="6"/>
      <c r="G2485" s="6"/>
      <c r="H2485" s="6"/>
      <c r="I2485" s="6"/>
      <c r="J2485" s="6"/>
      <c r="K2485" s="8"/>
      <c r="L2485" s="8"/>
      <c r="M2485" s="6"/>
      <c r="N2485" s="9"/>
      <c r="O2485" s="10"/>
      <c r="P2485" s="20"/>
      <c r="Q2485" s="20"/>
      <c r="R2485" s="20"/>
      <c r="S2485" s="20" t="s">
        <v>5035</v>
      </c>
      <c r="T2485" s="21" t="str">
        <f t="shared" si="363"/>
        <v>STIKER MANTRA Panjang</v>
      </c>
      <c r="U2485" s="17">
        <v>1</v>
      </c>
      <c r="V2485" s="62">
        <f t="shared" si="366"/>
        <v>144</v>
      </c>
      <c r="W2485" s="20"/>
      <c r="X2485" s="20"/>
      <c r="Y2485" s="20" t="str">
        <f t="shared" si="364"/>
        <v>PCS</v>
      </c>
    </row>
    <row r="2486" spans="1:26" hidden="1">
      <c r="A2486" s="4"/>
      <c r="B2486" s="4"/>
      <c r="C2486" s="5"/>
      <c r="D2486" s="6"/>
      <c r="E2486" s="6"/>
      <c r="F2486" s="6"/>
      <c r="G2486" s="6"/>
      <c r="H2486" s="6"/>
      <c r="I2486" s="6"/>
      <c r="J2486" s="6"/>
      <c r="K2486" s="8"/>
      <c r="L2486" s="8"/>
      <c r="M2486" s="6"/>
      <c r="N2486" s="9"/>
      <c r="O2486" s="10"/>
      <c r="P2486" s="20"/>
      <c r="Q2486" s="20"/>
      <c r="R2486" s="20"/>
      <c r="S2486" s="20" t="s">
        <v>988</v>
      </c>
      <c r="T2486" s="21" t="str">
        <f t="shared" si="363"/>
        <v xml:space="preserve">ATP </v>
      </c>
      <c r="U2486" s="17">
        <v>1</v>
      </c>
      <c r="V2486" s="62">
        <f t="shared" si="366"/>
        <v>144</v>
      </c>
      <c r="W2486" s="20"/>
      <c r="X2486" s="20"/>
      <c r="Y2486" s="20" t="str">
        <f t="shared" si="364"/>
        <v>PCS</v>
      </c>
    </row>
    <row r="2487" spans="1:26" hidden="1">
      <c r="A2487" s="4"/>
      <c r="B2487" s="4"/>
      <c r="C2487" s="5"/>
      <c r="D2487" s="6"/>
      <c r="E2487" s="6"/>
      <c r="F2487" s="6"/>
      <c r="G2487" s="6"/>
      <c r="H2487" s="6"/>
      <c r="I2487" s="6"/>
      <c r="J2487" s="6"/>
      <c r="K2487" s="8"/>
      <c r="L2487" s="8"/>
      <c r="M2487" s="6"/>
      <c r="N2487" s="9"/>
      <c r="O2487" s="10"/>
      <c r="P2487" s="20"/>
      <c r="Q2487" s="20"/>
      <c r="R2487" s="20"/>
      <c r="S2487" s="20" t="s">
        <v>4889</v>
      </c>
      <c r="T2487" s="21" t="str">
        <f t="shared" si="363"/>
        <v>SARI MADHU TULISAN</v>
      </c>
      <c r="U2487" s="17">
        <v>1</v>
      </c>
      <c r="V2487" s="62">
        <f t="shared" si="366"/>
        <v>144</v>
      </c>
      <c r="W2487" s="20"/>
      <c r="X2487" s="20"/>
      <c r="Y2487" s="20" t="str">
        <f t="shared" si="364"/>
        <v>PCS</v>
      </c>
    </row>
    <row r="2488" spans="1:26" hidden="1">
      <c r="A2488" s="4"/>
      <c r="B2488" s="4"/>
      <c r="C2488" s="5"/>
      <c r="D2488" s="6"/>
      <c r="E2488" s="6"/>
      <c r="F2488" s="6"/>
      <c r="G2488" s="6"/>
      <c r="H2488" s="6"/>
      <c r="I2488" s="6"/>
      <c r="J2488" s="6"/>
      <c r="K2488" s="8"/>
      <c r="L2488" s="8"/>
      <c r="M2488" s="6"/>
      <c r="N2488" s="9"/>
      <c r="O2488" s="10"/>
      <c r="P2488" s="20"/>
      <c r="Q2488" s="20"/>
      <c r="R2488" s="20"/>
      <c r="S2488" s="20" t="s">
        <v>4981</v>
      </c>
      <c r="T2488" s="21" t="str">
        <f t="shared" si="363"/>
        <v xml:space="preserve">STIKER 1 JAM </v>
      </c>
      <c r="U2488" s="17">
        <v>1</v>
      </c>
      <c r="V2488" s="62">
        <f t="shared" si="366"/>
        <v>144</v>
      </c>
      <c r="W2488" s="20"/>
      <c r="X2488" s="20"/>
      <c r="Y2488" s="20" t="str">
        <f t="shared" si="364"/>
        <v>PCS</v>
      </c>
    </row>
    <row r="2489" spans="1:26" hidden="1">
      <c r="A2489" s="4"/>
      <c r="B2489" s="4"/>
      <c r="C2489" s="5"/>
      <c r="D2489" s="6"/>
      <c r="E2489" s="6"/>
      <c r="F2489" s="6"/>
      <c r="G2489" s="6"/>
      <c r="H2489" s="6"/>
      <c r="I2489" s="6"/>
      <c r="J2489" s="6"/>
      <c r="K2489" s="8"/>
      <c r="L2489" s="8"/>
      <c r="M2489" s="6"/>
      <c r="N2489" s="9"/>
      <c r="O2489" s="10"/>
      <c r="P2489" s="20"/>
      <c r="Q2489" s="20"/>
      <c r="R2489" s="20"/>
      <c r="S2489" s="20" t="s">
        <v>613</v>
      </c>
      <c r="T2489" s="21" t="str">
        <f t="shared" si="363"/>
        <v>SABUK ONG KECIL 2,5 X 30</v>
      </c>
      <c r="U2489" s="17">
        <v>1</v>
      </c>
      <c r="V2489" s="62">
        <f t="shared" si="366"/>
        <v>144</v>
      </c>
      <c r="W2489" s="20"/>
      <c r="X2489" s="20"/>
      <c r="Y2489" s="20" t="str">
        <f t="shared" si="364"/>
        <v>PCS</v>
      </c>
    </row>
    <row r="2490" spans="1:26" hidden="1">
      <c r="A2490" s="4"/>
      <c r="B2490" s="4"/>
      <c r="C2490" s="5"/>
      <c r="D2490" s="6"/>
      <c r="E2490" s="6"/>
      <c r="F2490" s="6"/>
      <c r="G2490" s="6"/>
      <c r="H2490" s="6"/>
      <c r="I2490" s="6"/>
      <c r="J2490" s="6"/>
      <c r="K2490" s="8"/>
      <c r="L2490" s="8"/>
      <c r="M2490" s="6"/>
      <c r="N2490" s="9"/>
      <c r="O2490" s="10"/>
      <c r="P2490" s="20"/>
      <c r="Q2490" s="20"/>
      <c r="R2490" s="20"/>
      <c r="S2490" s="20" t="s">
        <v>4374</v>
      </c>
      <c r="T2490" s="21" t="str">
        <f t="shared" si="363"/>
        <v>PLASTIK 16 X 45</v>
      </c>
      <c r="U2490" s="17">
        <v>1</v>
      </c>
      <c r="V2490" s="62">
        <f t="shared" si="366"/>
        <v>144</v>
      </c>
      <c r="W2490" s="20"/>
      <c r="X2490" s="20"/>
      <c r="Y2490" s="20" t="str">
        <f t="shared" si="364"/>
        <v>PCS</v>
      </c>
    </row>
    <row r="2491" spans="1:26" hidden="1">
      <c r="A2491" s="4"/>
      <c r="B2491" s="4"/>
      <c r="C2491" s="5"/>
      <c r="D2491" s="6"/>
      <c r="E2491" s="6"/>
      <c r="F2491" s="6"/>
      <c r="G2491" s="6"/>
      <c r="H2491" s="6"/>
      <c r="I2491" s="6"/>
      <c r="J2491" s="6"/>
      <c r="K2491" s="8"/>
      <c r="L2491" s="8"/>
      <c r="M2491" s="6"/>
      <c r="N2491" s="9"/>
      <c r="O2491" s="10"/>
      <c r="P2491" s="20"/>
      <c r="Q2491" s="20"/>
      <c r="R2491" s="20"/>
      <c r="S2491" s="20" t="s">
        <v>4108</v>
      </c>
      <c r="T2491" s="21" t="str">
        <f t="shared" si="363"/>
        <v>OP FULL AROMA SWT SARI MADHU</v>
      </c>
      <c r="U2491" s="17">
        <v>8.7400000000000005E-2</v>
      </c>
      <c r="V2491" s="62">
        <f t="shared" si="366"/>
        <v>12.585600000000001</v>
      </c>
      <c r="W2491" s="20"/>
      <c r="X2491" s="20"/>
      <c r="Y2491" s="20" t="str">
        <f t="shared" si="364"/>
        <v>KG</v>
      </c>
    </row>
    <row r="2492" spans="1:26" hidden="1">
      <c r="A2492" s="4"/>
      <c r="B2492" s="4"/>
      <c r="C2492" s="5"/>
      <c r="D2492" s="6"/>
      <c r="E2492" s="6"/>
      <c r="F2492" s="6"/>
      <c r="G2492" s="6"/>
      <c r="H2492" s="6"/>
      <c r="I2492" s="6"/>
      <c r="J2492" s="6"/>
      <c r="K2492" s="8"/>
      <c r="L2492" s="8"/>
      <c r="M2492" s="6"/>
      <c r="N2492" s="9"/>
      <c r="O2492" s="10"/>
      <c r="P2492" s="20"/>
      <c r="Q2492" s="20"/>
      <c r="R2492" s="20"/>
      <c r="S2492" s="20" t="s">
        <v>5192</v>
      </c>
      <c r="T2492" s="21" t="str">
        <f t="shared" si="363"/>
        <v>oplosan solfen</v>
      </c>
      <c r="U2492" s="17">
        <v>0.28749999999999998</v>
      </c>
      <c r="V2492" s="62">
        <f t="shared" si="366"/>
        <v>41.4</v>
      </c>
      <c r="W2492" s="20"/>
      <c r="X2492" s="20"/>
      <c r="Y2492" s="20" t="str">
        <f t="shared" si="364"/>
        <v>KG</v>
      </c>
    </row>
    <row r="2493" spans="1:26" s="52" customFormat="1">
      <c r="A2493" s="46">
        <v>266</v>
      </c>
      <c r="B2493" s="47" t="s">
        <v>2583</v>
      </c>
      <c r="C2493" s="48" t="s">
        <v>234</v>
      </c>
      <c r="D2493" s="6">
        <v>9</v>
      </c>
      <c r="E2493" s="6">
        <f>D2493/36</f>
        <v>0.25</v>
      </c>
      <c r="F2493" s="6">
        <v>90</v>
      </c>
      <c r="G2493" s="6">
        <v>1</v>
      </c>
      <c r="H2493" s="6">
        <v>7</v>
      </c>
      <c r="I2493" s="6">
        <v>1</v>
      </c>
      <c r="J2493" s="6" t="s">
        <v>510</v>
      </c>
      <c r="K2493" s="15">
        <f>L2493</f>
        <v>108</v>
      </c>
      <c r="L2493" s="15">
        <f>N2493*Z2493</f>
        <v>108</v>
      </c>
      <c r="M2493" s="49" t="s">
        <v>510</v>
      </c>
      <c r="N2493" s="9">
        <f>VLOOKUP(B2493,tb_januari,9,FALSE)</f>
        <v>3</v>
      </c>
      <c r="O2493" s="10" t="s">
        <v>506</v>
      </c>
      <c r="P2493" s="20"/>
      <c r="Q2493" s="20"/>
      <c r="R2493" s="20"/>
      <c r="S2493" s="47" t="s">
        <v>1447</v>
      </c>
      <c r="T2493" s="50" t="str">
        <f t="shared" si="363"/>
        <v>DUPA 32 ATP PEKAT 3.2 RKN</v>
      </c>
      <c r="U2493" s="51">
        <v>0.76</v>
      </c>
      <c r="V2493" s="63">
        <f>$K$2482*U2493</f>
        <v>109.44</v>
      </c>
      <c r="W2493" s="20"/>
      <c r="X2493" s="20"/>
      <c r="Y2493" s="47" t="str">
        <f t="shared" si="364"/>
        <v>KG</v>
      </c>
      <c r="Z2493" s="20">
        <v>36</v>
      </c>
    </row>
    <row r="2494" spans="1:26" hidden="1">
      <c r="A2494" s="4"/>
      <c r="B2494" s="4"/>
      <c r="C2494" s="5"/>
      <c r="D2494" s="6"/>
      <c r="E2494" s="6"/>
      <c r="F2494" s="6"/>
      <c r="G2494" s="6"/>
      <c r="H2494" s="6"/>
      <c r="I2494" s="6"/>
      <c r="J2494" s="6"/>
      <c r="K2494" s="8"/>
      <c r="L2494" s="8"/>
      <c r="M2494" s="6"/>
      <c r="N2494" s="9"/>
      <c r="O2494" s="10"/>
      <c r="P2494" s="20"/>
      <c r="Q2494" s="20"/>
      <c r="R2494" s="20"/>
      <c r="S2494" s="20" t="s">
        <v>4905</v>
      </c>
      <c r="T2494" s="21" t="str">
        <f t="shared" si="363"/>
        <v>SEKAR SARI 8 X 21</v>
      </c>
      <c r="U2494" s="17">
        <v>1</v>
      </c>
      <c r="V2494" s="62">
        <f t="shared" si="366"/>
        <v>144</v>
      </c>
      <c r="W2494" s="20"/>
      <c r="X2494" s="20"/>
      <c r="Y2494" s="20" t="str">
        <f t="shared" si="364"/>
        <v>PCS</v>
      </c>
    </row>
    <row r="2495" spans="1:26" hidden="1">
      <c r="A2495" s="4"/>
      <c r="B2495" s="4"/>
      <c r="C2495" s="5"/>
      <c r="D2495" s="6"/>
      <c r="E2495" s="6"/>
      <c r="F2495" s="6"/>
      <c r="G2495" s="6"/>
      <c r="H2495" s="6"/>
      <c r="I2495" s="6"/>
      <c r="J2495" s="6"/>
      <c r="K2495" s="8"/>
      <c r="L2495" s="8"/>
      <c r="M2495" s="6"/>
      <c r="N2495" s="9"/>
      <c r="O2495" s="10"/>
      <c r="P2495" s="20"/>
      <c r="Q2495" s="20"/>
      <c r="R2495" s="20"/>
      <c r="S2495" s="20" t="s">
        <v>611</v>
      </c>
      <c r="T2495" s="21" t="str">
        <f t="shared" si="363"/>
        <v xml:space="preserve">ONGKARA BULAT </v>
      </c>
      <c r="U2495" s="17">
        <v>1</v>
      </c>
      <c r="V2495" s="62">
        <f t="shared" si="366"/>
        <v>144</v>
      </c>
      <c r="W2495" s="20"/>
      <c r="X2495" s="20"/>
      <c r="Y2495" s="20" t="str">
        <f t="shared" si="364"/>
        <v>PCS</v>
      </c>
    </row>
    <row r="2496" spans="1:26" hidden="1">
      <c r="A2496" s="4"/>
      <c r="B2496" s="4"/>
      <c r="C2496" s="5"/>
      <c r="D2496" s="6"/>
      <c r="E2496" s="6"/>
      <c r="F2496" s="6"/>
      <c r="G2496" s="6"/>
      <c r="H2496" s="6"/>
      <c r="I2496" s="6"/>
      <c r="J2496" s="6"/>
      <c r="K2496" s="8"/>
      <c r="L2496" s="8"/>
      <c r="M2496" s="6"/>
      <c r="N2496" s="9"/>
      <c r="O2496" s="10"/>
      <c r="P2496" s="20"/>
      <c r="Q2496" s="20"/>
      <c r="R2496" s="20"/>
      <c r="S2496" s="20" t="s">
        <v>5035</v>
      </c>
      <c r="T2496" s="21" t="str">
        <f t="shared" si="363"/>
        <v>STIKER MANTRA Panjang</v>
      </c>
      <c r="U2496" s="17">
        <v>1</v>
      </c>
      <c r="V2496" s="62">
        <f t="shared" si="366"/>
        <v>144</v>
      </c>
      <c r="W2496" s="20"/>
      <c r="X2496" s="20"/>
      <c r="Y2496" s="20" t="str">
        <f t="shared" si="364"/>
        <v>PCS</v>
      </c>
    </row>
    <row r="2497" spans="1:26" hidden="1">
      <c r="A2497" s="4"/>
      <c r="B2497" s="4"/>
      <c r="C2497" s="5"/>
      <c r="D2497" s="6"/>
      <c r="E2497" s="6"/>
      <c r="F2497" s="6"/>
      <c r="G2497" s="6"/>
      <c r="H2497" s="6"/>
      <c r="I2497" s="6"/>
      <c r="J2497" s="6"/>
      <c r="K2497" s="8"/>
      <c r="L2497" s="8"/>
      <c r="M2497" s="6"/>
      <c r="N2497" s="9"/>
      <c r="O2497" s="10"/>
      <c r="P2497" s="20"/>
      <c r="Q2497" s="20"/>
      <c r="R2497" s="20"/>
      <c r="S2497" s="20" t="s">
        <v>988</v>
      </c>
      <c r="T2497" s="21" t="str">
        <f t="shared" si="363"/>
        <v xml:space="preserve">ATP </v>
      </c>
      <c r="U2497" s="17">
        <v>1</v>
      </c>
      <c r="V2497" s="62">
        <f t="shared" si="366"/>
        <v>144</v>
      </c>
      <c r="W2497" s="20"/>
      <c r="X2497" s="20"/>
      <c r="Y2497" s="20" t="str">
        <f t="shared" si="364"/>
        <v>PCS</v>
      </c>
    </row>
    <row r="2498" spans="1:26" hidden="1">
      <c r="A2498" s="4"/>
      <c r="B2498" s="4"/>
      <c r="C2498" s="5"/>
      <c r="D2498" s="6"/>
      <c r="E2498" s="6"/>
      <c r="F2498" s="6"/>
      <c r="G2498" s="6"/>
      <c r="H2498" s="6"/>
      <c r="I2498" s="6"/>
      <c r="J2498" s="6"/>
      <c r="K2498" s="8"/>
      <c r="L2498" s="8"/>
      <c r="M2498" s="6"/>
      <c r="N2498" s="9"/>
      <c r="O2498" s="10"/>
      <c r="P2498" s="20"/>
      <c r="Q2498" s="20"/>
      <c r="R2498" s="20"/>
      <c r="S2498" s="20" t="s">
        <v>4909</v>
      </c>
      <c r="T2498" s="21" t="str">
        <f t="shared" si="363"/>
        <v>SEKAR SARI TULISAN</v>
      </c>
      <c r="U2498" s="17">
        <v>1</v>
      </c>
      <c r="V2498" s="62">
        <f t="shared" si="366"/>
        <v>144</v>
      </c>
      <c r="W2498" s="20"/>
      <c r="X2498" s="20"/>
      <c r="Y2498" s="20" t="str">
        <f t="shared" si="364"/>
        <v>PCS</v>
      </c>
    </row>
    <row r="2499" spans="1:26" hidden="1">
      <c r="A2499" s="4"/>
      <c r="B2499" s="4"/>
      <c r="C2499" s="5"/>
      <c r="D2499" s="6"/>
      <c r="E2499" s="6"/>
      <c r="F2499" s="6"/>
      <c r="G2499" s="6"/>
      <c r="H2499" s="6"/>
      <c r="I2499" s="6"/>
      <c r="J2499" s="6"/>
      <c r="K2499" s="8"/>
      <c r="L2499" s="8"/>
      <c r="M2499" s="6"/>
      <c r="N2499" s="9"/>
      <c r="O2499" s="10"/>
      <c r="P2499" s="20"/>
      <c r="Q2499" s="20"/>
      <c r="R2499" s="20"/>
      <c r="S2499" s="20" t="s">
        <v>4981</v>
      </c>
      <c r="T2499" s="21" t="str">
        <f t="shared" ref="T2499:T2562" si="367">VLOOKUP(S2499,db_barang,2,FALSE)</f>
        <v xml:space="preserve">STIKER 1 JAM </v>
      </c>
      <c r="U2499" s="17">
        <v>1</v>
      </c>
      <c r="V2499" s="62">
        <f t="shared" si="366"/>
        <v>144</v>
      </c>
      <c r="W2499" s="20"/>
      <c r="X2499" s="20"/>
      <c r="Y2499" s="20" t="str">
        <f t="shared" ref="Y2499:Y2562" si="368">VLOOKUP(S2499,db_barang,3,FALSE)</f>
        <v>PCS</v>
      </c>
    </row>
    <row r="2500" spans="1:26" hidden="1">
      <c r="A2500" s="4"/>
      <c r="B2500" s="4"/>
      <c r="C2500" s="5"/>
      <c r="D2500" s="6"/>
      <c r="E2500" s="6"/>
      <c r="F2500" s="6"/>
      <c r="G2500" s="6"/>
      <c r="H2500" s="6"/>
      <c r="I2500" s="6"/>
      <c r="J2500" s="6"/>
      <c r="K2500" s="8"/>
      <c r="L2500" s="8"/>
      <c r="M2500" s="6"/>
      <c r="N2500" s="9"/>
      <c r="O2500" s="10"/>
      <c r="P2500" s="20"/>
      <c r="Q2500" s="20"/>
      <c r="R2500" s="20"/>
      <c r="S2500" s="20" t="s">
        <v>613</v>
      </c>
      <c r="T2500" s="21" t="str">
        <f t="shared" si="367"/>
        <v>SABUK ONG KECIL 2,5 X 30</v>
      </c>
      <c r="U2500" s="17">
        <v>1</v>
      </c>
      <c r="V2500" s="62">
        <f t="shared" si="366"/>
        <v>144</v>
      </c>
      <c r="W2500" s="20"/>
      <c r="X2500" s="20"/>
      <c r="Y2500" s="20" t="str">
        <f t="shared" si="368"/>
        <v>PCS</v>
      </c>
    </row>
    <row r="2501" spans="1:26" hidden="1">
      <c r="A2501" s="4"/>
      <c r="B2501" s="4"/>
      <c r="C2501" s="5"/>
      <c r="D2501" s="6"/>
      <c r="E2501" s="6"/>
      <c r="F2501" s="6"/>
      <c r="G2501" s="6"/>
      <c r="H2501" s="6"/>
      <c r="I2501" s="6"/>
      <c r="J2501" s="6"/>
      <c r="K2501" s="8"/>
      <c r="L2501" s="8"/>
      <c r="M2501" s="6"/>
      <c r="N2501" s="9"/>
      <c r="O2501" s="10"/>
      <c r="P2501" s="20"/>
      <c r="Q2501" s="20"/>
      <c r="R2501" s="20"/>
      <c r="S2501" s="20" t="s">
        <v>4374</v>
      </c>
      <c r="T2501" s="21" t="str">
        <f t="shared" si="367"/>
        <v>PLASTIK 16 X 45</v>
      </c>
      <c r="U2501" s="17">
        <v>1</v>
      </c>
      <c r="V2501" s="62">
        <f t="shared" si="366"/>
        <v>144</v>
      </c>
      <c r="W2501" s="20"/>
      <c r="X2501" s="20"/>
      <c r="Y2501" s="20" t="str">
        <f t="shared" si="368"/>
        <v>PCS</v>
      </c>
    </row>
    <row r="2502" spans="1:26" hidden="1">
      <c r="A2502" s="4"/>
      <c r="B2502" s="4"/>
      <c r="C2502" s="5"/>
      <c r="D2502" s="6"/>
      <c r="E2502" s="6"/>
      <c r="F2502" s="6"/>
      <c r="G2502" s="6"/>
      <c r="H2502" s="6"/>
      <c r="I2502" s="6"/>
      <c r="J2502" s="6"/>
      <c r="K2502" s="8"/>
      <c r="L2502" s="8"/>
      <c r="M2502" s="6"/>
      <c r="N2502" s="9"/>
      <c r="O2502" s="10"/>
      <c r="P2502" s="20"/>
      <c r="Q2502" s="20"/>
      <c r="R2502" s="20"/>
      <c r="S2502" s="20" t="s">
        <v>4110</v>
      </c>
      <c r="T2502" s="21" t="str">
        <f t="shared" si="367"/>
        <v>OP FULL AROMA SWT SEKAR SARI</v>
      </c>
      <c r="U2502" s="17">
        <v>8.7400000000000005E-2</v>
      </c>
      <c r="V2502" s="62">
        <f t="shared" si="366"/>
        <v>12.585600000000001</v>
      </c>
      <c r="W2502" s="20"/>
      <c r="X2502" s="20"/>
      <c r="Y2502" s="20" t="str">
        <f t="shared" si="368"/>
        <v>KG</v>
      </c>
    </row>
    <row r="2503" spans="1:26" hidden="1">
      <c r="A2503" s="4"/>
      <c r="B2503" s="4"/>
      <c r="C2503" s="5"/>
      <c r="D2503" s="6"/>
      <c r="E2503" s="6"/>
      <c r="F2503" s="6"/>
      <c r="G2503" s="6"/>
      <c r="H2503" s="6"/>
      <c r="I2503" s="6"/>
      <c r="J2503" s="6"/>
      <c r="K2503" s="8"/>
      <c r="L2503" s="8"/>
      <c r="M2503" s="6"/>
      <c r="N2503" s="9"/>
      <c r="O2503" s="10"/>
      <c r="P2503" s="20"/>
      <c r="Q2503" s="20"/>
      <c r="R2503" s="20"/>
      <c r="S2503" s="20" t="s">
        <v>5192</v>
      </c>
      <c r="T2503" s="21" t="str">
        <f t="shared" si="367"/>
        <v>oplosan solfen</v>
      </c>
      <c r="U2503" s="17">
        <v>0.28749999999999998</v>
      </c>
      <c r="V2503" s="62">
        <f t="shared" si="366"/>
        <v>41.4</v>
      </c>
      <c r="W2503" s="20"/>
      <c r="X2503" s="20"/>
      <c r="Y2503" s="20" t="str">
        <f t="shared" si="368"/>
        <v>KG</v>
      </c>
    </row>
    <row r="2504" spans="1:26">
      <c r="A2504" s="4">
        <v>267</v>
      </c>
      <c r="B2504" s="20" t="s">
        <v>2590</v>
      </c>
      <c r="C2504" s="5" t="s">
        <v>235</v>
      </c>
      <c r="D2504" s="6">
        <v>20</v>
      </c>
      <c r="E2504" s="6">
        <f>D2504/36</f>
        <v>0.55555555555555558</v>
      </c>
      <c r="F2504" s="6">
        <v>73</v>
      </c>
      <c r="G2504" s="6">
        <v>1</v>
      </c>
      <c r="H2504" s="6">
        <v>30</v>
      </c>
      <c r="I2504" s="6">
        <v>1</v>
      </c>
      <c r="J2504" s="6" t="s">
        <v>510</v>
      </c>
      <c r="K2504" s="15">
        <f>L2504</f>
        <v>108</v>
      </c>
      <c r="L2504" s="15">
        <f>N2504*Z2504</f>
        <v>108</v>
      </c>
      <c r="M2504" s="6" t="s">
        <v>510</v>
      </c>
      <c r="N2504" s="9">
        <f>VLOOKUP(B2504,tb_januari,9,FALSE)</f>
        <v>3</v>
      </c>
      <c r="O2504" s="10" t="s">
        <v>506</v>
      </c>
      <c r="P2504" s="20"/>
      <c r="Q2504" s="20"/>
      <c r="R2504" s="20"/>
      <c r="S2504" s="20" t="s">
        <v>1447</v>
      </c>
      <c r="T2504" s="21" t="str">
        <f t="shared" si="367"/>
        <v>DUPA 32 ATP PEKAT 3.2 RKN</v>
      </c>
      <c r="U2504" s="17">
        <v>0.76</v>
      </c>
      <c r="V2504" s="62">
        <f>$K$2504*U2504</f>
        <v>82.08</v>
      </c>
      <c r="W2504" s="20"/>
      <c r="X2504" s="20"/>
      <c r="Y2504" s="20" t="str">
        <f t="shared" si="368"/>
        <v>KG</v>
      </c>
      <c r="Z2504" s="20">
        <v>36</v>
      </c>
    </row>
    <row r="2505" spans="1:26" hidden="1">
      <c r="A2505" s="4"/>
      <c r="B2505" s="4"/>
      <c r="C2505" s="5"/>
      <c r="D2505" s="6"/>
      <c r="E2505" s="6"/>
      <c r="F2505" s="6"/>
      <c r="G2505" s="6"/>
      <c r="H2505" s="6"/>
      <c r="I2505" s="6"/>
      <c r="J2505" s="6"/>
      <c r="K2505" s="8"/>
      <c r="L2505" s="8"/>
      <c r="M2505" s="6"/>
      <c r="N2505" s="9"/>
      <c r="O2505" s="10"/>
      <c r="P2505" s="20"/>
      <c r="Q2505" s="20"/>
      <c r="R2505" s="20"/>
      <c r="S2505" s="20" t="s">
        <v>633</v>
      </c>
      <c r="T2505" s="21" t="str">
        <f t="shared" si="367"/>
        <v>1000 BUNGA 8 X 21</v>
      </c>
      <c r="U2505" s="17">
        <v>1</v>
      </c>
      <c r="V2505" s="62">
        <f t="shared" ref="V2505:V2513" si="369">$K$2504*U2505</f>
        <v>108</v>
      </c>
      <c r="W2505" s="20"/>
      <c r="X2505" s="20"/>
      <c r="Y2505" s="20" t="str">
        <f t="shared" si="368"/>
        <v>PCS</v>
      </c>
    </row>
    <row r="2506" spans="1:26" hidden="1">
      <c r="A2506" s="4"/>
      <c r="B2506" s="4"/>
      <c r="C2506" s="5"/>
      <c r="D2506" s="6"/>
      <c r="E2506" s="6"/>
      <c r="F2506" s="6"/>
      <c r="G2506" s="6"/>
      <c r="H2506" s="6"/>
      <c r="I2506" s="6"/>
      <c r="J2506" s="6"/>
      <c r="K2506" s="8"/>
      <c r="L2506" s="8"/>
      <c r="M2506" s="6"/>
      <c r="N2506" s="9"/>
      <c r="O2506" s="10"/>
      <c r="P2506" s="20"/>
      <c r="Q2506" s="20"/>
      <c r="R2506" s="20"/>
      <c r="S2506" s="20" t="s">
        <v>611</v>
      </c>
      <c r="T2506" s="21" t="str">
        <f t="shared" si="367"/>
        <v xml:space="preserve">ONGKARA BULAT </v>
      </c>
      <c r="U2506" s="17">
        <v>1</v>
      </c>
      <c r="V2506" s="62">
        <f t="shared" si="369"/>
        <v>108</v>
      </c>
      <c r="W2506" s="20"/>
      <c r="X2506" s="20"/>
      <c r="Y2506" s="20" t="str">
        <f t="shared" si="368"/>
        <v>PCS</v>
      </c>
    </row>
    <row r="2507" spans="1:26" hidden="1">
      <c r="A2507" s="4"/>
      <c r="B2507" s="4"/>
      <c r="C2507" s="5"/>
      <c r="D2507" s="6"/>
      <c r="E2507" s="6"/>
      <c r="F2507" s="6"/>
      <c r="G2507" s="6"/>
      <c r="H2507" s="6"/>
      <c r="I2507" s="6"/>
      <c r="J2507" s="6"/>
      <c r="K2507" s="8"/>
      <c r="L2507" s="8"/>
      <c r="M2507" s="6"/>
      <c r="N2507" s="9"/>
      <c r="O2507" s="10"/>
      <c r="P2507" s="20"/>
      <c r="Q2507" s="20"/>
      <c r="R2507" s="20"/>
      <c r="S2507" s="20" t="s">
        <v>5035</v>
      </c>
      <c r="T2507" s="21" t="str">
        <f t="shared" si="367"/>
        <v>STIKER MANTRA Panjang</v>
      </c>
      <c r="U2507" s="17">
        <v>1</v>
      </c>
      <c r="V2507" s="62">
        <f t="shared" si="369"/>
        <v>108</v>
      </c>
      <c r="W2507" s="20"/>
      <c r="X2507" s="20"/>
      <c r="Y2507" s="20" t="str">
        <f t="shared" si="368"/>
        <v>PCS</v>
      </c>
    </row>
    <row r="2508" spans="1:26" hidden="1">
      <c r="A2508" s="4"/>
      <c r="B2508" s="4"/>
      <c r="C2508" s="5"/>
      <c r="D2508" s="6"/>
      <c r="E2508" s="6"/>
      <c r="F2508" s="6"/>
      <c r="G2508" s="6"/>
      <c r="H2508" s="6"/>
      <c r="I2508" s="6"/>
      <c r="J2508" s="6"/>
      <c r="K2508" s="8"/>
      <c r="L2508" s="8"/>
      <c r="M2508" s="6"/>
      <c r="N2508" s="9"/>
      <c r="O2508" s="10"/>
      <c r="P2508" s="20"/>
      <c r="Q2508" s="20"/>
      <c r="R2508" s="20"/>
      <c r="S2508" s="20" t="s">
        <v>988</v>
      </c>
      <c r="T2508" s="21" t="str">
        <f t="shared" si="367"/>
        <v xml:space="preserve">ATP </v>
      </c>
      <c r="U2508" s="17">
        <v>1</v>
      </c>
      <c r="V2508" s="62">
        <f t="shared" si="369"/>
        <v>108</v>
      </c>
      <c r="W2508" s="20"/>
      <c r="X2508" s="20"/>
      <c r="Y2508" s="20" t="str">
        <f t="shared" si="368"/>
        <v>PCS</v>
      </c>
    </row>
    <row r="2509" spans="1:26" hidden="1">
      <c r="A2509" s="4"/>
      <c r="B2509" s="4"/>
      <c r="C2509" s="5"/>
      <c r="D2509" s="6"/>
      <c r="E2509" s="6"/>
      <c r="F2509" s="6"/>
      <c r="G2509" s="6"/>
      <c r="H2509" s="6"/>
      <c r="I2509" s="6"/>
      <c r="J2509" s="6"/>
      <c r="K2509" s="8"/>
      <c r="L2509" s="8"/>
      <c r="M2509" s="6"/>
      <c r="N2509" s="9"/>
      <c r="O2509" s="10"/>
      <c r="P2509" s="20"/>
      <c r="Q2509" s="20"/>
      <c r="R2509" s="20"/>
      <c r="S2509" s="20" t="s">
        <v>637</v>
      </c>
      <c r="T2509" s="21" t="str">
        <f t="shared" si="367"/>
        <v>1000 BUNGA TULISAN</v>
      </c>
      <c r="U2509" s="17">
        <v>1</v>
      </c>
      <c r="V2509" s="62">
        <f>$K$2504*U2509</f>
        <v>108</v>
      </c>
      <c r="W2509" s="20"/>
      <c r="X2509" s="20"/>
      <c r="Y2509" s="20" t="str">
        <f t="shared" si="368"/>
        <v>PCS</v>
      </c>
    </row>
    <row r="2510" spans="1:26" hidden="1">
      <c r="A2510" s="4"/>
      <c r="B2510" s="4"/>
      <c r="C2510" s="5"/>
      <c r="D2510" s="6"/>
      <c r="E2510" s="6"/>
      <c r="F2510" s="6"/>
      <c r="G2510" s="6"/>
      <c r="H2510" s="6"/>
      <c r="I2510" s="6"/>
      <c r="J2510" s="6"/>
      <c r="K2510" s="8"/>
      <c r="L2510" s="8"/>
      <c r="M2510" s="6"/>
      <c r="N2510" s="9"/>
      <c r="O2510" s="10"/>
      <c r="P2510" s="20"/>
      <c r="Q2510" s="20"/>
      <c r="R2510" s="20"/>
      <c r="S2510" s="20" t="s">
        <v>4981</v>
      </c>
      <c r="T2510" s="21" t="str">
        <f t="shared" si="367"/>
        <v xml:space="preserve">STIKER 1 JAM </v>
      </c>
      <c r="U2510" s="17">
        <v>1</v>
      </c>
      <c r="V2510" s="62">
        <f t="shared" si="369"/>
        <v>108</v>
      </c>
      <c r="W2510" s="20"/>
      <c r="X2510" s="20"/>
      <c r="Y2510" s="20" t="str">
        <f t="shared" si="368"/>
        <v>PCS</v>
      </c>
    </row>
    <row r="2511" spans="1:26" hidden="1">
      <c r="A2511" s="4"/>
      <c r="B2511" s="4"/>
      <c r="C2511" s="5"/>
      <c r="D2511" s="6"/>
      <c r="E2511" s="6"/>
      <c r="F2511" s="6"/>
      <c r="G2511" s="6"/>
      <c r="H2511" s="6"/>
      <c r="I2511" s="6"/>
      <c r="J2511" s="6"/>
      <c r="K2511" s="8"/>
      <c r="L2511" s="8"/>
      <c r="M2511" s="6"/>
      <c r="N2511" s="9"/>
      <c r="O2511" s="10"/>
      <c r="P2511" s="20"/>
      <c r="Q2511" s="20"/>
      <c r="R2511" s="20"/>
      <c r="S2511" s="20" t="s">
        <v>613</v>
      </c>
      <c r="T2511" s="21" t="str">
        <f t="shared" si="367"/>
        <v>SABUK ONG KECIL 2,5 X 30</v>
      </c>
      <c r="U2511" s="17">
        <v>1</v>
      </c>
      <c r="V2511" s="62">
        <f t="shared" si="369"/>
        <v>108</v>
      </c>
      <c r="W2511" s="20"/>
      <c r="X2511" s="20"/>
      <c r="Y2511" s="20" t="str">
        <f t="shared" si="368"/>
        <v>PCS</v>
      </c>
    </row>
    <row r="2512" spans="1:26" hidden="1">
      <c r="A2512" s="4"/>
      <c r="B2512" s="4"/>
      <c r="C2512" s="5"/>
      <c r="D2512" s="6"/>
      <c r="E2512" s="6"/>
      <c r="F2512" s="6"/>
      <c r="G2512" s="6"/>
      <c r="H2512" s="6"/>
      <c r="I2512" s="6"/>
      <c r="J2512" s="6"/>
      <c r="K2512" s="8"/>
      <c r="L2512" s="8"/>
      <c r="M2512" s="6"/>
      <c r="N2512" s="9"/>
      <c r="O2512" s="10"/>
      <c r="P2512" s="20"/>
      <c r="Q2512" s="20"/>
      <c r="R2512" s="20"/>
      <c r="S2512" s="20" t="s">
        <v>4374</v>
      </c>
      <c r="T2512" s="21" t="str">
        <f t="shared" si="367"/>
        <v>PLASTIK 16 X 45</v>
      </c>
      <c r="U2512" s="17">
        <v>1</v>
      </c>
      <c r="V2512" s="62">
        <f t="shared" si="369"/>
        <v>108</v>
      </c>
      <c r="W2512" s="20"/>
      <c r="X2512" s="20"/>
      <c r="Y2512" s="20" t="str">
        <f t="shared" si="368"/>
        <v>PCS</v>
      </c>
    </row>
    <row r="2513" spans="1:26" hidden="1">
      <c r="A2513" s="4"/>
      <c r="B2513" s="4"/>
      <c r="C2513" s="5"/>
      <c r="D2513" s="6"/>
      <c r="E2513" s="6"/>
      <c r="F2513" s="6"/>
      <c r="G2513" s="6"/>
      <c r="H2513" s="6"/>
      <c r="I2513" s="6"/>
      <c r="J2513" s="6"/>
      <c r="K2513" s="8"/>
      <c r="L2513" s="8"/>
      <c r="M2513" s="6"/>
      <c r="N2513" s="9"/>
      <c r="O2513" s="10"/>
      <c r="P2513" s="20"/>
      <c r="Q2513" s="20"/>
      <c r="R2513" s="20"/>
      <c r="S2513" s="20" t="s">
        <v>4078</v>
      </c>
      <c r="T2513" s="21" t="str">
        <f t="shared" si="367"/>
        <v>OP FULL AROMA SWT 1000 BUNGA</v>
      </c>
      <c r="U2513" s="17">
        <v>8.7400000000000005E-2</v>
      </c>
      <c r="V2513" s="62">
        <f t="shared" si="369"/>
        <v>9.4392000000000014</v>
      </c>
      <c r="W2513" s="20"/>
      <c r="X2513" s="20"/>
      <c r="Y2513" s="20" t="str">
        <f t="shared" si="368"/>
        <v>KG</v>
      </c>
    </row>
    <row r="2514" spans="1:26" hidden="1">
      <c r="A2514" s="4"/>
      <c r="B2514" s="4"/>
      <c r="C2514" s="5"/>
      <c r="D2514" s="6"/>
      <c r="E2514" s="6"/>
      <c r="F2514" s="6"/>
      <c r="G2514" s="6"/>
      <c r="H2514" s="6"/>
      <c r="I2514" s="6"/>
      <c r="J2514" s="6"/>
      <c r="K2514" s="8"/>
      <c r="L2514" s="8"/>
      <c r="M2514" s="6"/>
      <c r="N2514" s="9"/>
      <c r="O2514" s="10"/>
      <c r="P2514" s="20"/>
      <c r="Q2514" s="20"/>
      <c r="R2514" s="20"/>
      <c r="S2514" s="20" t="s">
        <v>5192</v>
      </c>
      <c r="T2514" s="21" t="str">
        <f t="shared" si="367"/>
        <v>oplosan solfen</v>
      </c>
      <c r="U2514" s="17">
        <v>0.28749999999999998</v>
      </c>
      <c r="V2514" s="62">
        <f>$K$2504*U2514</f>
        <v>31.049999999999997</v>
      </c>
      <c r="W2514" s="20"/>
      <c r="X2514" s="20"/>
      <c r="Y2514" s="20" t="str">
        <f t="shared" si="368"/>
        <v>KG</v>
      </c>
    </row>
    <row r="2515" spans="1:26">
      <c r="A2515" s="4">
        <v>268</v>
      </c>
      <c r="B2515" s="20" t="s">
        <v>2597</v>
      </c>
      <c r="C2515" s="5" t="s">
        <v>236</v>
      </c>
      <c r="D2515" s="6">
        <v>8</v>
      </c>
      <c r="E2515" s="6">
        <f t="shared" ref="E2515:E2570" si="370">D2515/36</f>
        <v>0.22222222222222221</v>
      </c>
      <c r="F2515" s="6">
        <v>8</v>
      </c>
      <c r="G2515" s="6">
        <v>1</v>
      </c>
      <c r="H2515" s="6">
        <v>7</v>
      </c>
      <c r="I2515" s="6">
        <v>1</v>
      </c>
      <c r="J2515" s="6" t="s">
        <v>510</v>
      </c>
      <c r="K2515" s="15">
        <f>L2515</f>
        <v>0</v>
      </c>
      <c r="L2515" s="15">
        <f>N2515*Z2515</f>
        <v>0</v>
      </c>
      <c r="M2515" s="6" t="s">
        <v>510</v>
      </c>
      <c r="N2515" s="9">
        <f>VLOOKUP(B2515,tb_januari,9,FALSE)</f>
        <v>0</v>
      </c>
      <c r="O2515" s="10" t="s">
        <v>506</v>
      </c>
      <c r="P2515" s="20"/>
      <c r="Q2515" s="20"/>
      <c r="R2515" s="20"/>
      <c r="S2515" s="1" t="s">
        <v>1447</v>
      </c>
      <c r="T2515" s="21" t="str">
        <f t="shared" si="367"/>
        <v>DUPA 32 ATP PEKAT 3.2 RKN</v>
      </c>
      <c r="U2515" s="17">
        <v>0.76</v>
      </c>
      <c r="V2515" s="62">
        <f>$K$2515*U2515</f>
        <v>0</v>
      </c>
      <c r="W2515" s="20"/>
      <c r="X2515" s="20"/>
      <c r="Y2515" s="20" t="str">
        <f t="shared" si="368"/>
        <v>KG</v>
      </c>
      <c r="Z2515" s="20">
        <v>36</v>
      </c>
    </row>
    <row r="2516" spans="1:26" hidden="1">
      <c r="A2516" s="4"/>
      <c r="B2516" s="20"/>
      <c r="C2516" s="5"/>
      <c r="D2516" s="6"/>
      <c r="E2516" s="6"/>
      <c r="F2516" s="6"/>
      <c r="G2516" s="6"/>
      <c r="H2516" s="6"/>
      <c r="I2516" s="6"/>
      <c r="J2516" s="6"/>
      <c r="K2516" s="8"/>
      <c r="L2516" s="8"/>
      <c r="M2516" s="6"/>
      <c r="N2516" s="9"/>
      <c r="O2516" s="10"/>
      <c r="P2516" s="20"/>
      <c r="Q2516" s="20"/>
      <c r="R2516" s="20"/>
      <c r="S2516" s="1" t="s">
        <v>5180</v>
      </c>
      <c r="T2516" s="21" t="str">
        <f t="shared" si="367"/>
        <v>TULIP 8 X 21</v>
      </c>
      <c r="U2516" s="17">
        <v>1</v>
      </c>
      <c r="V2516" s="62">
        <f t="shared" ref="V2516:V2525" si="371">$K$2515*U2516</f>
        <v>0</v>
      </c>
      <c r="W2516" s="20"/>
      <c r="X2516" s="20"/>
      <c r="Y2516" s="20" t="str">
        <f t="shared" si="368"/>
        <v>PCS</v>
      </c>
    </row>
    <row r="2517" spans="1:26" hidden="1">
      <c r="A2517" s="4"/>
      <c r="B2517" s="20"/>
      <c r="C2517" s="5"/>
      <c r="D2517" s="6"/>
      <c r="E2517" s="6"/>
      <c r="F2517" s="6"/>
      <c r="G2517" s="6"/>
      <c r="H2517" s="6"/>
      <c r="I2517" s="6"/>
      <c r="J2517" s="6"/>
      <c r="K2517" s="8"/>
      <c r="L2517" s="8"/>
      <c r="M2517" s="6"/>
      <c r="N2517" s="9"/>
      <c r="O2517" s="10"/>
      <c r="P2517" s="20"/>
      <c r="Q2517" s="20"/>
      <c r="R2517" s="20"/>
      <c r="S2517" s="1" t="s">
        <v>611</v>
      </c>
      <c r="T2517" s="21" t="str">
        <f t="shared" si="367"/>
        <v xml:space="preserve">ONGKARA BULAT </v>
      </c>
      <c r="U2517" s="17">
        <v>1</v>
      </c>
      <c r="V2517" s="62">
        <f t="shared" si="371"/>
        <v>0</v>
      </c>
      <c r="W2517" s="20"/>
      <c r="X2517" s="20"/>
      <c r="Y2517" s="20" t="str">
        <f t="shared" si="368"/>
        <v>PCS</v>
      </c>
    </row>
    <row r="2518" spans="1:26" hidden="1">
      <c r="A2518" s="4"/>
      <c r="B2518" s="20"/>
      <c r="C2518" s="5"/>
      <c r="D2518" s="6"/>
      <c r="E2518" s="6"/>
      <c r="F2518" s="6"/>
      <c r="G2518" s="6"/>
      <c r="H2518" s="6"/>
      <c r="I2518" s="6"/>
      <c r="J2518" s="6"/>
      <c r="K2518" s="8"/>
      <c r="L2518" s="8"/>
      <c r="M2518" s="6"/>
      <c r="N2518" s="9"/>
      <c r="O2518" s="10"/>
      <c r="P2518" s="20"/>
      <c r="Q2518" s="20"/>
      <c r="R2518" s="20"/>
      <c r="S2518" s="1" t="s">
        <v>5035</v>
      </c>
      <c r="T2518" s="21" t="str">
        <f t="shared" si="367"/>
        <v>STIKER MANTRA Panjang</v>
      </c>
      <c r="U2518" s="17">
        <v>1</v>
      </c>
      <c r="V2518" s="62">
        <f t="shared" si="371"/>
        <v>0</v>
      </c>
      <c r="W2518" s="20"/>
      <c r="X2518" s="20"/>
      <c r="Y2518" s="20" t="str">
        <f t="shared" si="368"/>
        <v>PCS</v>
      </c>
    </row>
    <row r="2519" spans="1:26" hidden="1">
      <c r="A2519" s="4"/>
      <c r="B2519" s="20"/>
      <c r="C2519" s="5"/>
      <c r="D2519" s="6"/>
      <c r="E2519" s="6"/>
      <c r="F2519" s="6"/>
      <c r="G2519" s="6"/>
      <c r="H2519" s="6"/>
      <c r="I2519" s="6"/>
      <c r="J2519" s="6"/>
      <c r="K2519" s="8"/>
      <c r="L2519" s="8"/>
      <c r="M2519" s="6"/>
      <c r="N2519" s="9"/>
      <c r="O2519" s="10"/>
      <c r="P2519" s="20"/>
      <c r="Q2519" s="20"/>
      <c r="R2519" s="20"/>
      <c r="S2519" s="1" t="s">
        <v>988</v>
      </c>
      <c r="T2519" s="21" t="str">
        <f t="shared" si="367"/>
        <v xml:space="preserve">ATP </v>
      </c>
      <c r="U2519" s="17">
        <v>1</v>
      </c>
      <c r="V2519" s="62">
        <f>$K$2515*U2519</f>
        <v>0</v>
      </c>
      <c r="W2519" s="20"/>
      <c r="X2519" s="20"/>
      <c r="Y2519" s="20" t="str">
        <f t="shared" si="368"/>
        <v>PCS</v>
      </c>
    </row>
    <row r="2520" spans="1:26" hidden="1">
      <c r="A2520" s="4"/>
      <c r="B2520" s="20"/>
      <c r="C2520" s="5"/>
      <c r="D2520" s="6"/>
      <c r="E2520" s="6"/>
      <c r="F2520" s="6"/>
      <c r="G2520" s="6"/>
      <c r="H2520" s="6"/>
      <c r="I2520" s="6"/>
      <c r="J2520" s="6"/>
      <c r="K2520" s="8"/>
      <c r="L2520" s="8"/>
      <c r="M2520" s="6"/>
      <c r="N2520" s="9"/>
      <c r="O2520" s="10"/>
      <c r="P2520" s="20"/>
      <c r="Q2520" s="20"/>
      <c r="R2520" s="20"/>
      <c r="S2520" s="1" t="s">
        <v>5184</v>
      </c>
      <c r="T2520" s="21" t="str">
        <f t="shared" si="367"/>
        <v>TULIP TULISAN</v>
      </c>
      <c r="U2520" s="17">
        <v>1</v>
      </c>
      <c r="V2520" s="62">
        <f t="shared" si="371"/>
        <v>0</v>
      </c>
      <c r="W2520" s="20"/>
      <c r="X2520" s="20"/>
      <c r="Y2520" s="20" t="str">
        <f t="shared" si="368"/>
        <v>PCS</v>
      </c>
    </row>
    <row r="2521" spans="1:26" hidden="1">
      <c r="A2521" s="4"/>
      <c r="B2521" s="20"/>
      <c r="C2521" s="5"/>
      <c r="D2521" s="6"/>
      <c r="E2521" s="6"/>
      <c r="F2521" s="6"/>
      <c r="G2521" s="6"/>
      <c r="H2521" s="6"/>
      <c r="I2521" s="6"/>
      <c r="J2521" s="6"/>
      <c r="K2521" s="8"/>
      <c r="L2521" s="8"/>
      <c r="M2521" s="6"/>
      <c r="N2521" s="9"/>
      <c r="O2521" s="10"/>
      <c r="P2521" s="20"/>
      <c r="Q2521" s="20"/>
      <c r="R2521" s="20"/>
      <c r="S2521" s="1" t="s">
        <v>4981</v>
      </c>
      <c r="T2521" s="21" t="str">
        <f t="shared" si="367"/>
        <v xml:space="preserve">STIKER 1 JAM </v>
      </c>
      <c r="U2521" s="17">
        <v>1</v>
      </c>
      <c r="V2521" s="62">
        <f t="shared" si="371"/>
        <v>0</v>
      </c>
      <c r="W2521" s="20"/>
      <c r="X2521" s="20"/>
      <c r="Y2521" s="20" t="str">
        <f t="shared" si="368"/>
        <v>PCS</v>
      </c>
    </row>
    <row r="2522" spans="1:26" hidden="1">
      <c r="A2522" s="4"/>
      <c r="B2522" s="20"/>
      <c r="C2522" s="5"/>
      <c r="D2522" s="6"/>
      <c r="E2522" s="6"/>
      <c r="F2522" s="6"/>
      <c r="G2522" s="6"/>
      <c r="H2522" s="6"/>
      <c r="I2522" s="6"/>
      <c r="J2522" s="6"/>
      <c r="K2522" s="8"/>
      <c r="L2522" s="8"/>
      <c r="M2522" s="6"/>
      <c r="N2522" s="9"/>
      <c r="O2522" s="10"/>
      <c r="P2522" s="20"/>
      <c r="Q2522" s="20"/>
      <c r="R2522" s="20"/>
      <c r="S2522" s="1" t="s">
        <v>613</v>
      </c>
      <c r="T2522" s="21" t="str">
        <f t="shared" si="367"/>
        <v>SABUK ONG KECIL 2,5 X 30</v>
      </c>
      <c r="U2522" s="17">
        <v>1</v>
      </c>
      <c r="V2522" s="62">
        <f t="shared" si="371"/>
        <v>0</v>
      </c>
      <c r="W2522" s="20"/>
      <c r="X2522" s="20"/>
      <c r="Y2522" s="20" t="str">
        <f t="shared" si="368"/>
        <v>PCS</v>
      </c>
    </row>
    <row r="2523" spans="1:26" hidden="1">
      <c r="A2523" s="4"/>
      <c r="B2523" s="20"/>
      <c r="C2523" s="5"/>
      <c r="D2523" s="6"/>
      <c r="E2523" s="6"/>
      <c r="F2523" s="6"/>
      <c r="G2523" s="6"/>
      <c r="H2523" s="6"/>
      <c r="I2523" s="6"/>
      <c r="J2523" s="6"/>
      <c r="K2523" s="8"/>
      <c r="L2523" s="8"/>
      <c r="M2523" s="6"/>
      <c r="N2523" s="9"/>
      <c r="O2523" s="10"/>
      <c r="P2523" s="20"/>
      <c r="Q2523" s="20"/>
      <c r="R2523" s="20"/>
      <c r="S2523" s="1" t="s">
        <v>4374</v>
      </c>
      <c r="T2523" s="21" t="str">
        <f t="shared" si="367"/>
        <v>PLASTIK 16 X 45</v>
      </c>
      <c r="U2523" s="17">
        <v>1</v>
      </c>
      <c r="V2523" s="62">
        <f t="shared" si="371"/>
        <v>0</v>
      </c>
      <c r="W2523" s="20"/>
      <c r="X2523" s="20"/>
      <c r="Y2523" s="20" t="str">
        <f t="shared" si="368"/>
        <v>PCS</v>
      </c>
    </row>
    <row r="2524" spans="1:26" hidden="1">
      <c r="A2524" s="4"/>
      <c r="B2524" s="20"/>
      <c r="C2524" s="5"/>
      <c r="D2524" s="6"/>
      <c r="E2524" s="6"/>
      <c r="F2524" s="6"/>
      <c r="G2524" s="6"/>
      <c r="H2524" s="6"/>
      <c r="I2524" s="6"/>
      <c r="J2524" s="6"/>
      <c r="K2524" s="8"/>
      <c r="L2524" s="8"/>
      <c r="M2524" s="6"/>
      <c r="N2524" s="9"/>
      <c r="O2524" s="10"/>
      <c r="P2524" s="20"/>
      <c r="Q2524" s="20"/>
      <c r="R2524" s="20"/>
      <c r="S2524" s="1" t="s">
        <v>4112</v>
      </c>
      <c r="T2524" s="21" t="str">
        <f t="shared" si="367"/>
        <v>OP FULL AROMA SWT TULIP</v>
      </c>
      <c r="U2524" s="17">
        <v>8.7400000000000005E-2</v>
      </c>
      <c r="V2524" s="62">
        <f t="shared" si="371"/>
        <v>0</v>
      </c>
      <c r="W2524" s="20"/>
      <c r="X2524" s="20"/>
      <c r="Y2524" s="20" t="str">
        <f t="shared" si="368"/>
        <v>KG</v>
      </c>
    </row>
    <row r="2525" spans="1:26" hidden="1">
      <c r="A2525" s="4"/>
      <c r="B2525" s="20"/>
      <c r="C2525" s="5"/>
      <c r="D2525" s="6"/>
      <c r="E2525" s="6"/>
      <c r="F2525" s="6"/>
      <c r="G2525" s="6"/>
      <c r="H2525" s="6"/>
      <c r="I2525" s="6"/>
      <c r="J2525" s="6"/>
      <c r="K2525" s="8"/>
      <c r="L2525" s="8"/>
      <c r="M2525" s="6"/>
      <c r="N2525" s="9"/>
      <c r="O2525" s="10"/>
      <c r="P2525" s="20"/>
      <c r="Q2525" s="20"/>
      <c r="R2525" s="20"/>
      <c r="S2525" s="1" t="s">
        <v>5192</v>
      </c>
      <c r="T2525" s="21" t="str">
        <f t="shared" si="367"/>
        <v>oplosan solfen</v>
      </c>
      <c r="U2525" s="17">
        <v>0.28749999999999998</v>
      </c>
      <c r="V2525" s="62">
        <f t="shared" si="371"/>
        <v>0</v>
      </c>
      <c r="W2525" s="20"/>
      <c r="X2525" s="20"/>
      <c r="Y2525" s="20" t="str">
        <f t="shared" si="368"/>
        <v>KG</v>
      </c>
    </row>
    <row r="2526" spans="1:26">
      <c r="A2526" s="4">
        <v>269</v>
      </c>
      <c r="B2526" s="20" t="s">
        <v>2620</v>
      </c>
      <c r="C2526" s="5" t="s">
        <v>237</v>
      </c>
      <c r="D2526" s="6">
        <v>23</v>
      </c>
      <c r="E2526" s="6">
        <f t="shared" si="370"/>
        <v>0.63888888888888884</v>
      </c>
      <c r="F2526" s="6">
        <v>35</v>
      </c>
      <c r="G2526" s="6">
        <v>1</v>
      </c>
      <c r="H2526" s="6"/>
      <c r="I2526" s="6"/>
      <c r="J2526" s="6" t="s">
        <v>510</v>
      </c>
      <c r="K2526" s="15">
        <f>L2526</f>
        <v>0</v>
      </c>
      <c r="L2526" s="15">
        <f>N2526*Z2526</f>
        <v>0</v>
      </c>
      <c r="M2526" s="6" t="s">
        <v>510</v>
      </c>
      <c r="N2526" s="9">
        <f>VLOOKUP(B2526,tb_januari,9,FALSE)</f>
        <v>0</v>
      </c>
      <c r="O2526" s="10" t="s">
        <v>506</v>
      </c>
      <c r="P2526" s="20"/>
      <c r="Q2526" s="20"/>
      <c r="R2526" s="20"/>
      <c r="S2526" s="1" t="s">
        <v>1484</v>
      </c>
      <c r="T2526" s="21" t="str">
        <f t="shared" si="367"/>
        <v>DUPA 39 ATP PEKAT 3.2</v>
      </c>
      <c r="U2526" s="17">
        <v>0.86399999999999999</v>
      </c>
      <c r="V2526" s="62">
        <f>$K$2526*U2526</f>
        <v>0</v>
      </c>
      <c r="W2526" s="20"/>
      <c r="X2526" s="20"/>
      <c r="Y2526" s="20" t="str">
        <f t="shared" si="368"/>
        <v>KG</v>
      </c>
      <c r="Z2526" s="20">
        <v>36</v>
      </c>
    </row>
    <row r="2527" spans="1:26" hidden="1">
      <c r="A2527" s="4"/>
      <c r="B2527" s="20"/>
      <c r="C2527" s="5"/>
      <c r="D2527" s="6"/>
      <c r="E2527" s="6"/>
      <c r="F2527" s="6"/>
      <c r="G2527" s="6"/>
      <c r="H2527" s="6"/>
      <c r="I2527" s="6"/>
      <c r="J2527" s="6"/>
      <c r="K2527" s="8"/>
      <c r="L2527" s="8"/>
      <c r="M2527" s="6"/>
      <c r="N2527" s="9"/>
      <c r="O2527" s="10"/>
      <c r="P2527" s="20"/>
      <c r="Q2527" s="20"/>
      <c r="R2527" s="20"/>
      <c r="S2527" s="1" t="s">
        <v>5192</v>
      </c>
      <c r="T2527" s="21" t="str">
        <f t="shared" si="367"/>
        <v>oplosan solfen</v>
      </c>
      <c r="U2527" s="17">
        <v>0.58499999999999996</v>
      </c>
      <c r="V2527" s="62">
        <f t="shared" ref="V2527:V2535" si="372">$K$2526*U2527</f>
        <v>0</v>
      </c>
      <c r="W2527" s="20"/>
      <c r="X2527" s="20"/>
      <c r="Y2527" s="20" t="str">
        <f t="shared" si="368"/>
        <v>KG</v>
      </c>
    </row>
    <row r="2528" spans="1:26" hidden="1">
      <c r="A2528" s="4"/>
      <c r="B2528" s="20"/>
      <c r="C2528" s="5"/>
      <c r="D2528" s="6"/>
      <c r="E2528" s="6"/>
      <c r="F2528" s="6"/>
      <c r="G2528" s="6"/>
      <c r="H2528" s="6"/>
      <c r="I2528" s="6"/>
      <c r="J2528" s="6"/>
      <c r="K2528" s="8"/>
      <c r="L2528" s="8"/>
      <c r="M2528" s="6"/>
      <c r="N2528" s="9"/>
      <c r="O2528" s="10"/>
      <c r="P2528" s="20"/>
      <c r="Q2528" s="20"/>
      <c r="R2528" s="20"/>
      <c r="S2528" s="1" t="s">
        <v>4084</v>
      </c>
      <c r="T2528" s="21" t="str">
        <f t="shared" si="367"/>
        <v>OP FULL AROMA SWT ASTUNGKARA</v>
      </c>
      <c r="U2528" s="17">
        <v>0.105</v>
      </c>
      <c r="V2528" s="62">
        <f t="shared" si="372"/>
        <v>0</v>
      </c>
      <c r="W2528" s="20"/>
      <c r="X2528" s="20"/>
      <c r="Y2528" s="20" t="str">
        <f t="shared" si="368"/>
        <v>KG</v>
      </c>
    </row>
    <row r="2529" spans="1:26" hidden="1">
      <c r="A2529" s="4"/>
      <c r="B2529" s="20"/>
      <c r="C2529" s="5"/>
      <c r="D2529" s="6"/>
      <c r="E2529" s="6"/>
      <c r="F2529" s="6"/>
      <c r="G2529" s="6"/>
      <c r="H2529" s="6"/>
      <c r="I2529" s="6"/>
      <c r="J2529" s="6"/>
      <c r="K2529" s="8"/>
      <c r="L2529" s="8"/>
      <c r="M2529" s="6"/>
      <c r="N2529" s="9"/>
      <c r="O2529" s="10"/>
      <c r="P2529" s="20"/>
      <c r="Q2529" s="20"/>
      <c r="R2529" s="20"/>
      <c r="S2529" s="1" t="s">
        <v>4374</v>
      </c>
      <c r="T2529" s="21" t="str">
        <f t="shared" si="367"/>
        <v>PLASTIK 16 X 45</v>
      </c>
      <c r="U2529" s="17">
        <v>1</v>
      </c>
      <c r="V2529" s="62">
        <f t="shared" si="372"/>
        <v>0</v>
      </c>
      <c r="W2529" s="20"/>
      <c r="X2529" s="20"/>
      <c r="Y2529" s="20" t="str">
        <f t="shared" si="368"/>
        <v>PCS</v>
      </c>
    </row>
    <row r="2530" spans="1:26" hidden="1">
      <c r="A2530" s="4"/>
      <c r="B2530" s="20"/>
      <c r="C2530" s="5"/>
      <c r="D2530" s="6"/>
      <c r="E2530" s="6"/>
      <c r="F2530" s="6"/>
      <c r="G2530" s="6"/>
      <c r="H2530" s="6"/>
      <c r="I2530" s="6"/>
      <c r="J2530" s="6"/>
      <c r="K2530" s="8"/>
      <c r="L2530" s="8"/>
      <c r="M2530" s="6"/>
      <c r="N2530" s="9"/>
      <c r="O2530" s="10"/>
      <c r="P2530" s="20"/>
      <c r="Q2530" s="20"/>
      <c r="R2530" s="20"/>
      <c r="S2530" s="1" t="s">
        <v>982</v>
      </c>
      <c r="T2530" s="21" t="str">
        <f t="shared" si="367"/>
        <v>ASTUNGKARA 8 X 21</v>
      </c>
      <c r="U2530" s="17">
        <v>1</v>
      </c>
      <c r="V2530" s="62">
        <f t="shared" si="372"/>
        <v>0</v>
      </c>
      <c r="W2530" s="20"/>
      <c r="X2530" s="20"/>
      <c r="Y2530" s="20" t="str">
        <f t="shared" si="368"/>
        <v>PCS</v>
      </c>
    </row>
    <row r="2531" spans="1:26" hidden="1">
      <c r="A2531" s="4"/>
      <c r="B2531" s="20"/>
      <c r="C2531" s="5"/>
      <c r="D2531" s="6"/>
      <c r="E2531" s="6"/>
      <c r="F2531" s="6"/>
      <c r="G2531" s="6"/>
      <c r="H2531" s="6"/>
      <c r="I2531" s="6"/>
      <c r="J2531" s="6"/>
      <c r="K2531" s="8"/>
      <c r="L2531" s="8"/>
      <c r="M2531" s="6"/>
      <c r="N2531" s="9"/>
      <c r="O2531" s="10"/>
      <c r="P2531" s="20"/>
      <c r="Q2531" s="20"/>
      <c r="R2531" s="20"/>
      <c r="S2531" s="1" t="s">
        <v>5035</v>
      </c>
      <c r="T2531" s="21" t="str">
        <f t="shared" si="367"/>
        <v>STIKER MANTRA Panjang</v>
      </c>
      <c r="U2531" s="17">
        <v>1</v>
      </c>
      <c r="V2531" s="62">
        <f t="shared" si="372"/>
        <v>0</v>
      </c>
      <c r="W2531" s="20"/>
      <c r="X2531" s="20"/>
      <c r="Y2531" s="20" t="str">
        <f t="shared" si="368"/>
        <v>PCS</v>
      </c>
    </row>
    <row r="2532" spans="1:26" hidden="1">
      <c r="A2532" s="4"/>
      <c r="B2532" s="20"/>
      <c r="C2532" s="5"/>
      <c r="D2532" s="6"/>
      <c r="E2532" s="6"/>
      <c r="F2532" s="6"/>
      <c r="G2532" s="6"/>
      <c r="H2532" s="6"/>
      <c r="I2532" s="6"/>
      <c r="J2532" s="6"/>
      <c r="K2532" s="8"/>
      <c r="L2532" s="8"/>
      <c r="M2532" s="6"/>
      <c r="N2532" s="9"/>
      <c r="O2532" s="10"/>
      <c r="P2532" s="20"/>
      <c r="Q2532" s="20"/>
      <c r="R2532" s="20"/>
      <c r="S2532" s="1" t="s">
        <v>4983</v>
      </c>
      <c r="T2532" s="21" t="str">
        <f t="shared" si="367"/>
        <v xml:space="preserve">STIKER 1,5 JAM </v>
      </c>
      <c r="U2532" s="17">
        <v>1</v>
      </c>
      <c r="V2532" s="62">
        <f t="shared" si="372"/>
        <v>0</v>
      </c>
      <c r="W2532" s="20"/>
      <c r="X2532" s="20"/>
      <c r="Y2532" s="20" t="str">
        <f t="shared" si="368"/>
        <v>PCS</v>
      </c>
    </row>
    <row r="2533" spans="1:26" hidden="1">
      <c r="A2533" s="4"/>
      <c r="B2533" s="20"/>
      <c r="C2533" s="5"/>
      <c r="D2533" s="6"/>
      <c r="E2533" s="6"/>
      <c r="F2533" s="6"/>
      <c r="G2533" s="6"/>
      <c r="H2533" s="6"/>
      <c r="I2533" s="6"/>
      <c r="J2533" s="6"/>
      <c r="K2533" s="8"/>
      <c r="L2533" s="8"/>
      <c r="M2533" s="6"/>
      <c r="N2533" s="9"/>
      <c r="O2533" s="10"/>
      <c r="P2533" s="20"/>
      <c r="Q2533" s="20"/>
      <c r="R2533" s="20"/>
      <c r="S2533" s="1" t="s">
        <v>986</v>
      </c>
      <c r="T2533" s="21" t="str">
        <f t="shared" si="367"/>
        <v>ASTUNGKARA TULISAN</v>
      </c>
      <c r="U2533" s="17">
        <v>1</v>
      </c>
      <c r="V2533" s="62">
        <f t="shared" si="372"/>
        <v>0</v>
      </c>
      <c r="W2533" s="20"/>
      <c r="X2533" s="20"/>
      <c r="Y2533" s="20" t="str">
        <f t="shared" si="368"/>
        <v>PCS</v>
      </c>
    </row>
    <row r="2534" spans="1:26" hidden="1">
      <c r="A2534" s="4"/>
      <c r="B2534" s="20"/>
      <c r="C2534" s="5"/>
      <c r="D2534" s="6"/>
      <c r="E2534" s="6"/>
      <c r="F2534" s="6"/>
      <c r="G2534" s="6"/>
      <c r="H2534" s="6"/>
      <c r="I2534" s="6"/>
      <c r="J2534" s="6"/>
      <c r="K2534" s="8"/>
      <c r="L2534" s="8"/>
      <c r="M2534" s="6"/>
      <c r="N2534" s="9"/>
      <c r="O2534" s="10"/>
      <c r="P2534" s="20"/>
      <c r="Q2534" s="20"/>
      <c r="R2534" s="20"/>
      <c r="S2534" s="1" t="s">
        <v>611</v>
      </c>
      <c r="T2534" s="21" t="str">
        <f t="shared" si="367"/>
        <v xml:space="preserve">ONGKARA BULAT </v>
      </c>
      <c r="U2534" s="17">
        <v>1</v>
      </c>
      <c r="V2534" s="62">
        <f t="shared" si="372"/>
        <v>0</v>
      </c>
      <c r="W2534" s="20"/>
      <c r="X2534" s="20"/>
      <c r="Y2534" s="20" t="str">
        <f t="shared" si="368"/>
        <v>PCS</v>
      </c>
    </row>
    <row r="2535" spans="1:26" hidden="1">
      <c r="A2535" s="4"/>
      <c r="B2535" s="20"/>
      <c r="C2535" s="5"/>
      <c r="D2535" s="6"/>
      <c r="E2535" s="6"/>
      <c r="F2535" s="6"/>
      <c r="G2535" s="6"/>
      <c r="H2535" s="6"/>
      <c r="I2535" s="6"/>
      <c r="J2535" s="6"/>
      <c r="K2535" s="8"/>
      <c r="L2535" s="8"/>
      <c r="M2535" s="6"/>
      <c r="N2535" s="9"/>
      <c r="O2535" s="10"/>
      <c r="P2535" s="20"/>
      <c r="Q2535" s="20"/>
      <c r="R2535" s="20"/>
      <c r="S2535" s="1" t="s">
        <v>613</v>
      </c>
      <c r="T2535" s="21" t="str">
        <f t="shared" si="367"/>
        <v>SABUK ONG KECIL 2,5 X 30</v>
      </c>
      <c r="U2535" s="17">
        <v>1</v>
      </c>
      <c r="V2535" s="62">
        <f t="shared" si="372"/>
        <v>0</v>
      </c>
      <c r="W2535" s="20"/>
      <c r="X2535" s="20"/>
      <c r="Y2535" s="20" t="str">
        <f t="shared" si="368"/>
        <v>PCS</v>
      </c>
    </row>
    <row r="2536" spans="1:26" hidden="1">
      <c r="A2536" s="4"/>
      <c r="B2536" s="20"/>
      <c r="C2536" s="5"/>
      <c r="D2536" s="6"/>
      <c r="E2536" s="6"/>
      <c r="F2536" s="6"/>
      <c r="G2536" s="6"/>
      <c r="H2536" s="6"/>
      <c r="I2536" s="6"/>
      <c r="J2536" s="6"/>
      <c r="K2536" s="8"/>
      <c r="L2536" s="8"/>
      <c r="M2536" s="6"/>
      <c r="N2536" s="9"/>
      <c r="O2536" s="10"/>
      <c r="P2536" s="20"/>
      <c r="Q2536" s="20"/>
      <c r="R2536" s="20"/>
      <c r="S2536" s="1" t="s">
        <v>988</v>
      </c>
      <c r="T2536" s="21" t="str">
        <f t="shared" si="367"/>
        <v xml:space="preserve">ATP </v>
      </c>
      <c r="U2536" s="17">
        <v>1</v>
      </c>
      <c r="V2536" s="62">
        <f>$K$2526*U2536</f>
        <v>0</v>
      </c>
      <c r="W2536" s="20"/>
      <c r="X2536" s="20"/>
      <c r="Y2536" s="20" t="str">
        <f t="shared" si="368"/>
        <v>PCS</v>
      </c>
    </row>
    <row r="2537" spans="1:26">
      <c r="A2537" s="4">
        <v>270</v>
      </c>
      <c r="B2537" s="20" t="s">
        <v>2635</v>
      </c>
      <c r="C2537" s="5" t="s">
        <v>238</v>
      </c>
      <c r="D2537" s="6">
        <v>23</v>
      </c>
      <c r="E2537" s="6">
        <f t="shared" si="370"/>
        <v>0.63888888888888884</v>
      </c>
      <c r="F2537" s="6">
        <v>9</v>
      </c>
      <c r="G2537" s="6">
        <v>1</v>
      </c>
      <c r="H2537" s="6"/>
      <c r="I2537" s="6"/>
      <c r="J2537" s="6" t="s">
        <v>510</v>
      </c>
      <c r="K2537" s="15">
        <f>L2537</f>
        <v>0</v>
      </c>
      <c r="L2537" s="15">
        <f>N2537*Z2537</f>
        <v>0</v>
      </c>
      <c r="M2537" s="6" t="s">
        <v>510</v>
      </c>
      <c r="N2537" s="9">
        <f>VLOOKUP(B2537,tb_januari,9,FALSE)</f>
        <v>0</v>
      </c>
      <c r="O2537" s="10" t="s">
        <v>506</v>
      </c>
      <c r="P2537" s="20"/>
      <c r="Q2537" s="20"/>
      <c r="R2537" s="20"/>
      <c r="S2537" s="1" t="s">
        <v>1484</v>
      </c>
      <c r="T2537" s="21" t="str">
        <f t="shared" si="367"/>
        <v>DUPA 39 ATP PEKAT 3.2</v>
      </c>
      <c r="U2537" s="17">
        <v>0.86399999999999999</v>
      </c>
      <c r="V2537" s="62">
        <f>$K$2537*U2537</f>
        <v>0</v>
      </c>
      <c r="W2537" s="20"/>
      <c r="X2537" s="20"/>
      <c r="Y2537" s="20" t="str">
        <f t="shared" si="368"/>
        <v>KG</v>
      </c>
      <c r="Z2537" s="20">
        <v>36</v>
      </c>
    </row>
    <row r="2538" spans="1:26" hidden="1">
      <c r="A2538" s="4"/>
      <c r="B2538" s="20"/>
      <c r="C2538" s="5"/>
      <c r="D2538" s="6"/>
      <c r="E2538" s="6"/>
      <c r="F2538" s="6"/>
      <c r="G2538" s="6"/>
      <c r="H2538" s="6"/>
      <c r="I2538" s="6"/>
      <c r="J2538" s="6"/>
      <c r="K2538" s="8"/>
      <c r="L2538" s="8"/>
      <c r="M2538" s="6"/>
      <c r="N2538" s="9"/>
      <c r="O2538" s="10"/>
      <c r="P2538" s="20"/>
      <c r="Q2538" s="20"/>
      <c r="R2538" s="20"/>
      <c r="S2538" s="1" t="s">
        <v>5192</v>
      </c>
      <c r="T2538" s="21" t="str">
        <f t="shared" si="367"/>
        <v>oplosan solfen</v>
      </c>
      <c r="U2538" s="17">
        <v>0.58499999999999996</v>
      </c>
      <c r="V2538" s="62">
        <f t="shared" ref="V2538:V2547" si="373">$K$2537*U2538</f>
        <v>0</v>
      </c>
      <c r="W2538" s="20"/>
      <c r="X2538" s="20"/>
      <c r="Y2538" s="20" t="str">
        <f t="shared" si="368"/>
        <v>KG</v>
      </c>
    </row>
    <row r="2539" spans="1:26" hidden="1">
      <c r="A2539" s="4"/>
      <c r="B2539" s="20"/>
      <c r="C2539" s="5"/>
      <c r="D2539" s="6"/>
      <c r="E2539" s="6"/>
      <c r="F2539" s="6"/>
      <c r="G2539" s="6"/>
      <c r="H2539" s="6"/>
      <c r="I2539" s="6"/>
      <c r="J2539" s="6"/>
      <c r="K2539" s="8"/>
      <c r="L2539" s="8"/>
      <c r="M2539" s="6"/>
      <c r="N2539" s="9"/>
      <c r="O2539" s="10"/>
      <c r="P2539" s="20"/>
      <c r="Q2539" s="20"/>
      <c r="R2539" s="20"/>
      <c r="S2539" s="1" t="s">
        <v>4088</v>
      </c>
      <c r="T2539" s="21" t="str">
        <f t="shared" si="367"/>
        <v>OP FULL AROMA SWT CENDANA</v>
      </c>
      <c r="U2539" s="17">
        <v>0.105</v>
      </c>
      <c r="V2539" s="62">
        <f t="shared" si="373"/>
        <v>0</v>
      </c>
      <c r="W2539" s="20"/>
      <c r="X2539" s="20"/>
      <c r="Y2539" s="20" t="str">
        <f t="shared" si="368"/>
        <v>KG</v>
      </c>
    </row>
    <row r="2540" spans="1:26" hidden="1">
      <c r="A2540" s="4"/>
      <c r="B2540" s="20"/>
      <c r="C2540" s="5"/>
      <c r="D2540" s="6"/>
      <c r="E2540" s="6"/>
      <c r="F2540" s="6"/>
      <c r="G2540" s="6"/>
      <c r="H2540" s="6"/>
      <c r="I2540" s="6"/>
      <c r="J2540" s="6"/>
      <c r="K2540" s="8"/>
      <c r="L2540" s="8"/>
      <c r="M2540" s="6"/>
      <c r="N2540" s="9"/>
      <c r="O2540" s="10"/>
      <c r="P2540" s="20"/>
      <c r="Q2540" s="20"/>
      <c r="R2540" s="20"/>
      <c r="S2540" s="1" t="s">
        <v>4374</v>
      </c>
      <c r="T2540" s="21" t="str">
        <f t="shared" si="367"/>
        <v>PLASTIK 16 X 45</v>
      </c>
      <c r="U2540" s="17">
        <v>1</v>
      </c>
      <c r="V2540" s="62">
        <f t="shared" si="373"/>
        <v>0</v>
      </c>
      <c r="W2540" s="20"/>
      <c r="X2540" s="20"/>
      <c r="Y2540" s="20" t="str">
        <f t="shared" si="368"/>
        <v>PCS</v>
      </c>
    </row>
    <row r="2541" spans="1:26" hidden="1">
      <c r="A2541" s="4"/>
      <c r="B2541" s="20"/>
      <c r="C2541" s="5"/>
      <c r="D2541" s="6"/>
      <c r="E2541" s="6"/>
      <c r="F2541" s="6"/>
      <c r="G2541" s="6"/>
      <c r="H2541" s="6"/>
      <c r="I2541" s="6"/>
      <c r="J2541" s="6"/>
      <c r="K2541" s="8"/>
      <c r="L2541" s="8"/>
      <c r="M2541" s="6"/>
      <c r="N2541" s="9"/>
      <c r="O2541" s="10"/>
      <c r="P2541" s="20"/>
      <c r="Q2541" s="20"/>
      <c r="R2541" s="20"/>
      <c r="S2541" s="1" t="s">
        <v>4983</v>
      </c>
      <c r="T2541" s="21" t="str">
        <f t="shared" si="367"/>
        <v xml:space="preserve">STIKER 1,5 JAM </v>
      </c>
      <c r="U2541" s="17">
        <v>1</v>
      </c>
      <c r="V2541" s="62">
        <f t="shared" si="373"/>
        <v>0</v>
      </c>
      <c r="W2541" s="20"/>
      <c r="X2541" s="20"/>
      <c r="Y2541" s="20" t="str">
        <f t="shared" si="368"/>
        <v>PCS</v>
      </c>
    </row>
    <row r="2542" spans="1:26" hidden="1">
      <c r="A2542" s="4"/>
      <c r="B2542" s="20"/>
      <c r="C2542" s="5"/>
      <c r="D2542" s="6"/>
      <c r="E2542" s="6"/>
      <c r="F2542" s="6"/>
      <c r="G2542" s="6"/>
      <c r="H2542" s="6"/>
      <c r="I2542" s="6"/>
      <c r="J2542" s="6"/>
      <c r="K2542" s="8"/>
      <c r="L2542" s="8"/>
      <c r="M2542" s="6"/>
      <c r="N2542" s="9"/>
      <c r="O2542" s="10"/>
      <c r="P2542" s="20"/>
      <c r="Q2542" s="20"/>
      <c r="R2542" s="20"/>
      <c r="S2542" s="1" t="s">
        <v>1052</v>
      </c>
      <c r="T2542" s="21" t="str">
        <f t="shared" si="367"/>
        <v>CENDANA 8 X 21</v>
      </c>
      <c r="U2542" s="17">
        <v>1</v>
      </c>
      <c r="V2542" s="62">
        <f t="shared" si="373"/>
        <v>0</v>
      </c>
      <c r="W2542" s="20"/>
      <c r="X2542" s="20"/>
      <c r="Y2542" s="20" t="str">
        <f t="shared" si="368"/>
        <v>PCS</v>
      </c>
    </row>
    <row r="2543" spans="1:26" hidden="1">
      <c r="A2543" s="4"/>
      <c r="B2543" s="20"/>
      <c r="C2543" s="5"/>
      <c r="D2543" s="6"/>
      <c r="E2543" s="6"/>
      <c r="F2543" s="6"/>
      <c r="G2543" s="6"/>
      <c r="H2543" s="6"/>
      <c r="I2543" s="6"/>
      <c r="J2543" s="6"/>
      <c r="K2543" s="8"/>
      <c r="L2543" s="8"/>
      <c r="M2543" s="6"/>
      <c r="N2543" s="9"/>
      <c r="O2543" s="10"/>
      <c r="P2543" s="20"/>
      <c r="Q2543" s="20"/>
      <c r="R2543" s="20"/>
      <c r="S2543" s="1" t="s">
        <v>5035</v>
      </c>
      <c r="T2543" s="21" t="str">
        <f t="shared" si="367"/>
        <v>STIKER MANTRA Panjang</v>
      </c>
      <c r="U2543" s="17">
        <v>1</v>
      </c>
      <c r="V2543" s="62">
        <f t="shared" si="373"/>
        <v>0</v>
      </c>
      <c r="W2543" s="20"/>
      <c r="X2543" s="20"/>
      <c r="Y2543" s="20" t="str">
        <f t="shared" si="368"/>
        <v>PCS</v>
      </c>
    </row>
    <row r="2544" spans="1:26" hidden="1">
      <c r="A2544" s="4"/>
      <c r="B2544" s="20"/>
      <c r="C2544" s="5"/>
      <c r="D2544" s="6"/>
      <c r="E2544" s="6"/>
      <c r="F2544" s="6"/>
      <c r="G2544" s="6"/>
      <c r="H2544" s="6"/>
      <c r="I2544" s="6"/>
      <c r="J2544" s="6"/>
      <c r="K2544" s="8"/>
      <c r="L2544" s="8"/>
      <c r="M2544" s="6"/>
      <c r="N2544" s="9"/>
      <c r="O2544" s="10"/>
      <c r="P2544" s="20"/>
      <c r="Q2544" s="20"/>
      <c r="R2544" s="20"/>
      <c r="S2544" s="1" t="s">
        <v>613</v>
      </c>
      <c r="T2544" s="21" t="str">
        <f t="shared" si="367"/>
        <v>SABUK ONG KECIL 2,5 X 30</v>
      </c>
      <c r="U2544" s="17">
        <v>1</v>
      </c>
      <c r="V2544" s="62">
        <f t="shared" si="373"/>
        <v>0</v>
      </c>
      <c r="W2544" s="20"/>
      <c r="X2544" s="20"/>
      <c r="Y2544" s="20" t="str">
        <f t="shared" si="368"/>
        <v>PCS</v>
      </c>
    </row>
    <row r="2545" spans="1:26" hidden="1">
      <c r="A2545" s="4"/>
      <c r="B2545" s="20"/>
      <c r="C2545" s="5"/>
      <c r="D2545" s="6"/>
      <c r="E2545" s="6"/>
      <c r="F2545" s="6"/>
      <c r="G2545" s="6"/>
      <c r="H2545" s="6"/>
      <c r="I2545" s="6"/>
      <c r="J2545" s="6"/>
      <c r="K2545" s="8"/>
      <c r="L2545" s="8"/>
      <c r="M2545" s="6"/>
      <c r="N2545" s="9"/>
      <c r="O2545" s="10"/>
      <c r="P2545" s="20"/>
      <c r="Q2545" s="20"/>
      <c r="R2545" s="20"/>
      <c r="S2545" s="1" t="s">
        <v>988</v>
      </c>
      <c r="T2545" s="21" t="str">
        <f t="shared" si="367"/>
        <v xml:space="preserve">ATP </v>
      </c>
      <c r="U2545" s="17">
        <v>1</v>
      </c>
      <c r="V2545" s="62">
        <f>$K$2537*U2545</f>
        <v>0</v>
      </c>
      <c r="W2545" s="20"/>
      <c r="X2545" s="20"/>
      <c r="Y2545" s="20" t="str">
        <f t="shared" si="368"/>
        <v>PCS</v>
      </c>
    </row>
    <row r="2546" spans="1:26" hidden="1">
      <c r="A2546" s="4"/>
      <c r="B2546" s="20"/>
      <c r="C2546" s="5"/>
      <c r="D2546" s="6"/>
      <c r="E2546" s="6"/>
      <c r="F2546" s="6"/>
      <c r="G2546" s="6"/>
      <c r="H2546" s="6"/>
      <c r="I2546" s="6"/>
      <c r="J2546" s="6"/>
      <c r="K2546" s="8"/>
      <c r="L2546" s="8"/>
      <c r="M2546" s="6"/>
      <c r="N2546" s="9"/>
      <c r="O2546" s="10"/>
      <c r="P2546" s="20"/>
      <c r="Q2546" s="20"/>
      <c r="R2546" s="20"/>
      <c r="S2546" s="1" t="s">
        <v>611</v>
      </c>
      <c r="T2546" s="21" t="str">
        <f t="shared" si="367"/>
        <v xml:space="preserve">ONGKARA BULAT </v>
      </c>
      <c r="U2546" s="17">
        <v>1</v>
      </c>
      <c r="V2546" s="62">
        <f t="shared" si="373"/>
        <v>0</v>
      </c>
      <c r="W2546" s="20"/>
      <c r="X2546" s="20"/>
      <c r="Y2546" s="20" t="str">
        <f t="shared" si="368"/>
        <v>PCS</v>
      </c>
    </row>
    <row r="2547" spans="1:26" hidden="1">
      <c r="A2547" s="4"/>
      <c r="B2547" s="20"/>
      <c r="C2547" s="5"/>
      <c r="D2547" s="6"/>
      <c r="E2547" s="6"/>
      <c r="F2547" s="6"/>
      <c r="G2547" s="6"/>
      <c r="H2547" s="6"/>
      <c r="I2547" s="6"/>
      <c r="J2547" s="6"/>
      <c r="K2547" s="8"/>
      <c r="L2547" s="8"/>
      <c r="M2547" s="6"/>
      <c r="N2547" s="9"/>
      <c r="O2547" s="10"/>
      <c r="P2547" s="20"/>
      <c r="Q2547" s="20"/>
      <c r="R2547" s="20"/>
      <c r="S2547" s="1" t="s">
        <v>1056</v>
      </c>
      <c r="T2547" s="21" t="str">
        <f t="shared" si="367"/>
        <v>CENDANA TULISAN</v>
      </c>
      <c r="U2547" s="17">
        <v>1</v>
      </c>
      <c r="V2547" s="62">
        <f t="shared" si="373"/>
        <v>0</v>
      </c>
      <c r="W2547" s="20"/>
      <c r="X2547" s="20"/>
      <c r="Y2547" s="20" t="str">
        <f t="shared" si="368"/>
        <v>PCS</v>
      </c>
    </row>
    <row r="2548" spans="1:26">
      <c r="A2548" s="4">
        <v>271</v>
      </c>
      <c r="B2548" s="20" t="s">
        <v>2650</v>
      </c>
      <c r="C2548" s="5" t="s">
        <v>239</v>
      </c>
      <c r="D2548" s="6">
        <v>18</v>
      </c>
      <c r="E2548" s="6">
        <f t="shared" si="370"/>
        <v>0.5</v>
      </c>
      <c r="F2548" s="6">
        <v>8</v>
      </c>
      <c r="G2548" s="6">
        <v>1</v>
      </c>
      <c r="H2548" s="6"/>
      <c r="I2548" s="6"/>
      <c r="J2548" s="6" t="s">
        <v>510</v>
      </c>
      <c r="K2548" s="15">
        <f>L2548</f>
        <v>0</v>
      </c>
      <c r="L2548" s="15">
        <f>N2548*Z2548</f>
        <v>0</v>
      </c>
      <c r="M2548" s="6" t="s">
        <v>510</v>
      </c>
      <c r="N2548" s="9">
        <f>VLOOKUP(B2548,tb_januari,9,FALSE)</f>
        <v>0</v>
      </c>
      <c r="O2548" s="10" t="s">
        <v>506</v>
      </c>
      <c r="P2548" s="20"/>
      <c r="Q2548" s="20"/>
      <c r="R2548" s="20"/>
      <c r="S2548" s="1" t="s">
        <v>1484</v>
      </c>
      <c r="T2548" s="21" t="str">
        <f t="shared" si="367"/>
        <v>DUPA 39 ATP PEKAT 3.2</v>
      </c>
      <c r="U2548" s="17">
        <v>0.86399999999999999</v>
      </c>
      <c r="V2548" s="62">
        <f>$K$2548*U2548</f>
        <v>0</v>
      </c>
      <c r="W2548" s="20"/>
      <c r="X2548" s="20"/>
      <c r="Y2548" s="20" t="str">
        <f t="shared" si="368"/>
        <v>KG</v>
      </c>
      <c r="Z2548" s="20">
        <v>36</v>
      </c>
    </row>
    <row r="2549" spans="1:26" hidden="1">
      <c r="A2549" s="4"/>
      <c r="B2549" s="20"/>
      <c r="C2549" s="5"/>
      <c r="D2549" s="6"/>
      <c r="E2549" s="6"/>
      <c r="F2549" s="6"/>
      <c r="G2549" s="6"/>
      <c r="H2549" s="6"/>
      <c r="I2549" s="6"/>
      <c r="J2549" s="6"/>
      <c r="K2549" s="8"/>
      <c r="L2549" s="8"/>
      <c r="M2549" s="6"/>
      <c r="N2549" s="9"/>
      <c r="O2549" s="10"/>
      <c r="P2549" s="20"/>
      <c r="Q2549" s="20"/>
      <c r="R2549" s="20"/>
      <c r="S2549" s="1" t="s">
        <v>5192</v>
      </c>
      <c r="T2549" s="21" t="str">
        <f t="shared" si="367"/>
        <v>oplosan solfen</v>
      </c>
      <c r="U2549" s="17">
        <v>0.58499999999999996</v>
      </c>
      <c r="V2549" s="62">
        <f t="shared" ref="V2549:V2557" si="374">$K$2548*U2549</f>
        <v>0</v>
      </c>
      <c r="W2549" s="20"/>
      <c r="X2549" s="20"/>
      <c r="Y2549" s="20" t="str">
        <f t="shared" si="368"/>
        <v>KG</v>
      </c>
    </row>
    <row r="2550" spans="1:26" hidden="1">
      <c r="A2550" s="4"/>
      <c r="B2550" s="20"/>
      <c r="C2550" s="5"/>
      <c r="D2550" s="6"/>
      <c r="E2550" s="6"/>
      <c r="F2550" s="6"/>
      <c r="G2550" s="6"/>
      <c r="H2550" s="6"/>
      <c r="I2550" s="6"/>
      <c r="J2550" s="6"/>
      <c r="K2550" s="8"/>
      <c r="L2550" s="8"/>
      <c r="M2550" s="6"/>
      <c r="N2550" s="9"/>
      <c r="O2550" s="10"/>
      <c r="P2550" s="20"/>
      <c r="Q2550" s="20"/>
      <c r="R2550" s="20"/>
      <c r="S2550" s="1" t="s">
        <v>4092</v>
      </c>
      <c r="T2550" s="21" t="str">
        <f t="shared" si="367"/>
        <v>OP FULL AROMA SWT JASMINE</v>
      </c>
      <c r="U2550" s="17">
        <v>0.105</v>
      </c>
      <c r="V2550" s="62">
        <f t="shared" si="374"/>
        <v>0</v>
      </c>
      <c r="W2550" s="20"/>
      <c r="X2550" s="20"/>
      <c r="Y2550" s="20" t="str">
        <f t="shared" si="368"/>
        <v>KG</v>
      </c>
    </row>
    <row r="2551" spans="1:26" hidden="1">
      <c r="A2551" s="4"/>
      <c r="B2551" s="20"/>
      <c r="C2551" s="5"/>
      <c r="D2551" s="6"/>
      <c r="E2551" s="6"/>
      <c r="F2551" s="6"/>
      <c r="G2551" s="6"/>
      <c r="H2551" s="6"/>
      <c r="I2551" s="6"/>
      <c r="J2551" s="6"/>
      <c r="K2551" s="8"/>
      <c r="L2551" s="8"/>
      <c r="M2551" s="6"/>
      <c r="N2551" s="9"/>
      <c r="O2551" s="10"/>
      <c r="P2551" s="20"/>
      <c r="Q2551" s="20"/>
      <c r="R2551" s="20"/>
      <c r="S2551" s="1" t="s">
        <v>4374</v>
      </c>
      <c r="T2551" s="21" t="str">
        <f t="shared" si="367"/>
        <v>PLASTIK 16 X 45</v>
      </c>
      <c r="U2551" s="17">
        <v>1</v>
      </c>
      <c r="V2551" s="62">
        <f t="shared" si="374"/>
        <v>0</v>
      </c>
      <c r="W2551" s="20"/>
      <c r="X2551" s="20"/>
      <c r="Y2551" s="20" t="str">
        <f t="shared" si="368"/>
        <v>PCS</v>
      </c>
    </row>
    <row r="2552" spans="1:26" hidden="1">
      <c r="A2552" s="4"/>
      <c r="B2552" s="20"/>
      <c r="C2552" s="5"/>
      <c r="D2552" s="6"/>
      <c r="E2552" s="6"/>
      <c r="F2552" s="6"/>
      <c r="G2552" s="6"/>
      <c r="H2552" s="6"/>
      <c r="I2552" s="6"/>
      <c r="J2552" s="6"/>
      <c r="K2552" s="8"/>
      <c r="L2552" s="8"/>
      <c r="M2552" s="6"/>
      <c r="N2552" s="9"/>
      <c r="O2552" s="10"/>
      <c r="P2552" s="20"/>
      <c r="Q2552" s="20"/>
      <c r="R2552" s="20"/>
      <c r="S2552" s="1" t="s">
        <v>3487</v>
      </c>
      <c r="T2552" s="21" t="str">
        <f t="shared" si="367"/>
        <v>JASMINE 8 X 21</v>
      </c>
      <c r="U2552" s="17">
        <v>1</v>
      </c>
      <c r="V2552" s="62">
        <f>$K$2548*U2552</f>
        <v>0</v>
      </c>
      <c r="W2552" s="20"/>
      <c r="X2552" s="20"/>
      <c r="Y2552" s="20" t="str">
        <f t="shared" si="368"/>
        <v>PCS</v>
      </c>
    </row>
    <row r="2553" spans="1:26" hidden="1">
      <c r="A2553" s="4"/>
      <c r="B2553" s="20"/>
      <c r="C2553" s="5"/>
      <c r="D2553" s="6"/>
      <c r="E2553" s="6"/>
      <c r="F2553" s="6"/>
      <c r="G2553" s="6"/>
      <c r="H2553" s="6"/>
      <c r="I2553" s="6"/>
      <c r="J2553" s="6"/>
      <c r="K2553" s="8"/>
      <c r="L2553" s="8"/>
      <c r="M2553" s="6"/>
      <c r="N2553" s="9"/>
      <c r="O2553" s="10"/>
      <c r="P2553" s="20"/>
      <c r="Q2553" s="20"/>
      <c r="R2553" s="20"/>
      <c r="S2553" s="1" t="s">
        <v>5035</v>
      </c>
      <c r="T2553" s="21" t="str">
        <f t="shared" si="367"/>
        <v>STIKER MANTRA Panjang</v>
      </c>
      <c r="U2553" s="17">
        <v>1</v>
      </c>
      <c r="V2553" s="62">
        <f t="shared" si="374"/>
        <v>0</v>
      </c>
      <c r="W2553" s="20"/>
      <c r="X2553" s="20"/>
      <c r="Y2553" s="20" t="str">
        <f t="shared" si="368"/>
        <v>PCS</v>
      </c>
    </row>
    <row r="2554" spans="1:26" hidden="1">
      <c r="A2554" s="4"/>
      <c r="B2554" s="20"/>
      <c r="C2554" s="5"/>
      <c r="D2554" s="6"/>
      <c r="E2554" s="6"/>
      <c r="F2554" s="6"/>
      <c r="G2554" s="6"/>
      <c r="H2554" s="6"/>
      <c r="I2554" s="6"/>
      <c r="J2554" s="6"/>
      <c r="K2554" s="8"/>
      <c r="L2554" s="8"/>
      <c r="M2554" s="6"/>
      <c r="N2554" s="9"/>
      <c r="O2554" s="10"/>
      <c r="P2554" s="20"/>
      <c r="Q2554" s="20"/>
      <c r="R2554" s="20"/>
      <c r="S2554" s="1" t="s">
        <v>4983</v>
      </c>
      <c r="T2554" s="21" t="str">
        <f t="shared" si="367"/>
        <v xml:space="preserve">STIKER 1,5 JAM </v>
      </c>
      <c r="U2554" s="17">
        <v>1</v>
      </c>
      <c r="V2554" s="62">
        <f t="shared" si="374"/>
        <v>0</v>
      </c>
      <c r="W2554" s="20"/>
      <c r="X2554" s="20"/>
      <c r="Y2554" s="20" t="str">
        <f t="shared" si="368"/>
        <v>PCS</v>
      </c>
    </row>
    <row r="2555" spans="1:26" hidden="1">
      <c r="A2555" s="4"/>
      <c r="B2555" s="20"/>
      <c r="C2555" s="5"/>
      <c r="D2555" s="6"/>
      <c r="E2555" s="6"/>
      <c r="F2555" s="6"/>
      <c r="G2555" s="6"/>
      <c r="H2555" s="6"/>
      <c r="I2555" s="6"/>
      <c r="J2555" s="6"/>
      <c r="K2555" s="8"/>
      <c r="L2555" s="8"/>
      <c r="M2555" s="6"/>
      <c r="N2555" s="9"/>
      <c r="O2555" s="10"/>
      <c r="P2555" s="20"/>
      <c r="Q2555" s="20"/>
      <c r="R2555" s="20"/>
      <c r="S2555" s="1" t="s">
        <v>3491</v>
      </c>
      <c r="T2555" s="21" t="str">
        <f t="shared" si="367"/>
        <v>JASMINE TULISAN</v>
      </c>
      <c r="U2555" s="17">
        <v>1</v>
      </c>
      <c r="V2555" s="62">
        <f t="shared" si="374"/>
        <v>0</v>
      </c>
      <c r="W2555" s="20"/>
      <c r="X2555" s="20"/>
      <c r="Y2555" s="20" t="str">
        <f t="shared" si="368"/>
        <v>PCS</v>
      </c>
    </row>
    <row r="2556" spans="1:26" hidden="1">
      <c r="A2556" s="4"/>
      <c r="B2556" s="20"/>
      <c r="C2556" s="5"/>
      <c r="D2556" s="6"/>
      <c r="E2556" s="6"/>
      <c r="F2556" s="6"/>
      <c r="G2556" s="6"/>
      <c r="H2556" s="6"/>
      <c r="I2556" s="6"/>
      <c r="J2556" s="6"/>
      <c r="K2556" s="8"/>
      <c r="L2556" s="8"/>
      <c r="M2556" s="6"/>
      <c r="N2556" s="9"/>
      <c r="O2556" s="10"/>
      <c r="P2556" s="20"/>
      <c r="Q2556" s="20"/>
      <c r="R2556" s="20"/>
      <c r="S2556" s="1" t="s">
        <v>611</v>
      </c>
      <c r="T2556" s="21" t="str">
        <f t="shared" si="367"/>
        <v xml:space="preserve">ONGKARA BULAT </v>
      </c>
      <c r="U2556" s="17">
        <v>1</v>
      </c>
      <c r="V2556" s="62">
        <f t="shared" si="374"/>
        <v>0</v>
      </c>
      <c r="W2556" s="20"/>
      <c r="X2556" s="20"/>
      <c r="Y2556" s="20" t="str">
        <f t="shared" si="368"/>
        <v>PCS</v>
      </c>
    </row>
    <row r="2557" spans="1:26" hidden="1">
      <c r="A2557" s="4"/>
      <c r="B2557" s="20"/>
      <c r="C2557" s="5"/>
      <c r="D2557" s="6"/>
      <c r="E2557" s="6"/>
      <c r="F2557" s="6"/>
      <c r="G2557" s="6"/>
      <c r="H2557" s="6"/>
      <c r="I2557" s="6"/>
      <c r="J2557" s="6"/>
      <c r="K2557" s="8"/>
      <c r="L2557" s="8"/>
      <c r="M2557" s="6"/>
      <c r="N2557" s="9"/>
      <c r="O2557" s="10"/>
      <c r="P2557" s="20"/>
      <c r="Q2557" s="20"/>
      <c r="R2557" s="20"/>
      <c r="S2557" s="1" t="s">
        <v>613</v>
      </c>
      <c r="T2557" s="21" t="str">
        <f t="shared" si="367"/>
        <v>SABUK ONG KECIL 2,5 X 30</v>
      </c>
      <c r="U2557" s="17">
        <v>1</v>
      </c>
      <c r="V2557" s="62">
        <f t="shared" si="374"/>
        <v>0</v>
      </c>
      <c r="W2557" s="20"/>
      <c r="X2557" s="20"/>
      <c r="Y2557" s="20" t="str">
        <f t="shared" si="368"/>
        <v>PCS</v>
      </c>
    </row>
    <row r="2558" spans="1:26" hidden="1">
      <c r="A2558" s="4"/>
      <c r="B2558" s="20"/>
      <c r="C2558" s="5"/>
      <c r="D2558" s="6"/>
      <c r="E2558" s="6"/>
      <c r="F2558" s="6"/>
      <c r="G2558" s="6"/>
      <c r="H2558" s="6"/>
      <c r="I2558" s="6"/>
      <c r="J2558" s="6"/>
      <c r="K2558" s="8"/>
      <c r="L2558" s="8"/>
      <c r="M2558" s="6"/>
      <c r="N2558" s="9"/>
      <c r="O2558" s="10"/>
      <c r="P2558" s="20"/>
      <c r="Q2558" s="20"/>
      <c r="R2558" s="20"/>
      <c r="S2558" s="1" t="s">
        <v>988</v>
      </c>
      <c r="T2558" s="21" t="str">
        <f t="shared" si="367"/>
        <v xml:space="preserve">ATP </v>
      </c>
      <c r="U2558" s="17">
        <v>1</v>
      </c>
      <c r="V2558" s="62">
        <f>$K$2548*U2558</f>
        <v>0</v>
      </c>
      <c r="W2558" s="20"/>
      <c r="X2558" s="20"/>
      <c r="Y2558" s="20" t="str">
        <f t="shared" si="368"/>
        <v>PCS</v>
      </c>
    </row>
    <row r="2559" spans="1:26">
      <c r="A2559" s="4">
        <v>272</v>
      </c>
      <c r="B2559" s="20" t="s">
        <v>2713</v>
      </c>
      <c r="C2559" s="5" t="s">
        <v>240</v>
      </c>
      <c r="D2559" s="6">
        <v>13</v>
      </c>
      <c r="E2559" s="6">
        <f t="shared" si="370"/>
        <v>0.3611111111111111</v>
      </c>
      <c r="F2559" s="6">
        <v>18</v>
      </c>
      <c r="G2559" s="6">
        <v>1</v>
      </c>
      <c r="H2559" s="6"/>
      <c r="I2559" s="6"/>
      <c r="J2559" s="6" t="s">
        <v>510</v>
      </c>
      <c r="K2559" s="15">
        <f>L2559</f>
        <v>0</v>
      </c>
      <c r="L2559" s="15">
        <f>N2559*Z2559</f>
        <v>0</v>
      </c>
      <c r="M2559" s="6" t="s">
        <v>510</v>
      </c>
      <c r="N2559" s="9">
        <f>VLOOKUP(B2559,tb_januari,9,FALSE)</f>
        <v>0</v>
      </c>
      <c r="O2559" s="10" t="s">
        <v>506</v>
      </c>
      <c r="P2559" s="20"/>
      <c r="Q2559" s="20"/>
      <c r="R2559" s="20"/>
      <c r="S2559" s="1" t="s">
        <v>1484</v>
      </c>
      <c r="T2559" s="21" t="str">
        <f t="shared" si="367"/>
        <v>DUPA 39 ATP PEKAT 3.2</v>
      </c>
      <c r="U2559" s="17">
        <v>0.86399999999999999</v>
      </c>
      <c r="V2559" s="62">
        <f>$K$2559*U2559</f>
        <v>0</v>
      </c>
      <c r="W2559" s="20"/>
      <c r="X2559" s="20"/>
      <c r="Y2559" s="20" t="str">
        <f t="shared" si="368"/>
        <v>KG</v>
      </c>
      <c r="Z2559" s="20">
        <v>36</v>
      </c>
    </row>
    <row r="2560" spans="1:26" hidden="1">
      <c r="A2560" s="4"/>
      <c r="B2560" s="20"/>
      <c r="C2560" s="5"/>
      <c r="D2560" s="6"/>
      <c r="E2560" s="6"/>
      <c r="F2560" s="6"/>
      <c r="G2560" s="6"/>
      <c r="H2560" s="6"/>
      <c r="I2560" s="6"/>
      <c r="J2560" s="6"/>
      <c r="K2560" s="8"/>
      <c r="L2560" s="8"/>
      <c r="M2560" s="6"/>
      <c r="N2560" s="9"/>
      <c r="O2560" s="10"/>
      <c r="P2560" s="20"/>
      <c r="Q2560" s="20"/>
      <c r="R2560" s="20"/>
      <c r="S2560" s="1" t="s">
        <v>5192</v>
      </c>
      <c r="T2560" s="21" t="str">
        <f t="shared" si="367"/>
        <v>oplosan solfen</v>
      </c>
      <c r="U2560" s="17">
        <v>0.58499999999999996</v>
      </c>
      <c r="V2560" s="62">
        <f t="shared" ref="V2560:V2569" si="375">$K$2559*U2560</f>
        <v>0</v>
      </c>
      <c r="W2560" s="20"/>
      <c r="X2560" s="20"/>
      <c r="Y2560" s="20" t="str">
        <f t="shared" si="368"/>
        <v>KG</v>
      </c>
    </row>
    <row r="2561" spans="1:26" hidden="1">
      <c r="A2561" s="4"/>
      <c r="B2561" s="20"/>
      <c r="C2561" s="5"/>
      <c r="D2561" s="6"/>
      <c r="E2561" s="6"/>
      <c r="F2561" s="6"/>
      <c r="G2561" s="6"/>
      <c r="H2561" s="6"/>
      <c r="I2561" s="6"/>
      <c r="J2561" s="6"/>
      <c r="K2561" s="8"/>
      <c r="L2561" s="8"/>
      <c r="M2561" s="6"/>
      <c r="N2561" s="9"/>
      <c r="O2561" s="10"/>
      <c r="P2561" s="20"/>
      <c r="Q2561" s="20"/>
      <c r="R2561" s="20"/>
      <c r="S2561" s="1" t="s">
        <v>4374</v>
      </c>
      <c r="T2561" s="21" t="str">
        <f t="shared" si="367"/>
        <v>PLASTIK 16 X 45</v>
      </c>
      <c r="U2561" s="17">
        <v>1</v>
      </c>
      <c r="V2561" s="62">
        <f t="shared" si="375"/>
        <v>0</v>
      </c>
      <c r="W2561" s="20"/>
      <c r="X2561" s="20"/>
      <c r="Y2561" s="20" t="str">
        <f t="shared" si="368"/>
        <v>PCS</v>
      </c>
    </row>
    <row r="2562" spans="1:26" hidden="1">
      <c r="A2562" s="4"/>
      <c r="B2562" s="20"/>
      <c r="C2562" s="5"/>
      <c r="D2562" s="6"/>
      <c r="E2562" s="6"/>
      <c r="F2562" s="6"/>
      <c r="G2562" s="6"/>
      <c r="H2562" s="6"/>
      <c r="I2562" s="6"/>
      <c r="J2562" s="6"/>
      <c r="K2562" s="8"/>
      <c r="L2562" s="8"/>
      <c r="M2562" s="6"/>
      <c r="N2562" s="9"/>
      <c r="O2562" s="10"/>
      <c r="P2562" s="20"/>
      <c r="Q2562" s="20"/>
      <c r="R2562" s="20"/>
      <c r="S2562" s="1" t="s">
        <v>4885</v>
      </c>
      <c r="T2562" s="21" t="str">
        <f t="shared" si="367"/>
        <v>SARI MADHU 8 X 21</v>
      </c>
      <c r="U2562" s="17">
        <v>1</v>
      </c>
      <c r="V2562" s="62">
        <f t="shared" si="375"/>
        <v>0</v>
      </c>
      <c r="W2562" s="20"/>
      <c r="X2562" s="20"/>
      <c r="Y2562" s="20" t="str">
        <f t="shared" si="368"/>
        <v>PCS</v>
      </c>
    </row>
    <row r="2563" spans="1:26" hidden="1">
      <c r="A2563" s="4"/>
      <c r="B2563" s="20"/>
      <c r="C2563" s="5"/>
      <c r="D2563" s="6"/>
      <c r="E2563" s="6"/>
      <c r="F2563" s="6"/>
      <c r="G2563" s="6"/>
      <c r="H2563" s="6"/>
      <c r="I2563" s="6"/>
      <c r="J2563" s="6"/>
      <c r="K2563" s="8"/>
      <c r="L2563" s="8"/>
      <c r="M2563" s="6"/>
      <c r="N2563" s="9"/>
      <c r="O2563" s="10"/>
      <c r="P2563" s="20"/>
      <c r="Q2563" s="20"/>
      <c r="R2563" s="20"/>
      <c r="S2563" s="1" t="s">
        <v>4108</v>
      </c>
      <c r="T2563" s="21" t="str">
        <f t="shared" ref="T2563:T2569" si="376">VLOOKUP(S2563,db_barang,2,FALSE)</f>
        <v>OP FULL AROMA SWT SARI MADHU</v>
      </c>
      <c r="U2563" s="17">
        <v>0.105</v>
      </c>
      <c r="V2563" s="62">
        <f t="shared" si="375"/>
        <v>0</v>
      </c>
      <c r="W2563" s="20"/>
      <c r="X2563" s="20"/>
      <c r="Y2563" s="20" t="str">
        <f t="shared" ref="Y2563:Y2569" si="377">VLOOKUP(S2563,db_barang,3,FALSE)</f>
        <v>KG</v>
      </c>
    </row>
    <row r="2564" spans="1:26" hidden="1">
      <c r="A2564" s="4"/>
      <c r="B2564" s="20"/>
      <c r="C2564" s="5"/>
      <c r="D2564" s="6"/>
      <c r="E2564" s="6"/>
      <c r="F2564" s="6"/>
      <c r="G2564" s="6"/>
      <c r="H2564" s="6"/>
      <c r="I2564" s="6"/>
      <c r="J2564" s="6"/>
      <c r="K2564" s="8"/>
      <c r="L2564" s="8"/>
      <c r="M2564" s="6"/>
      <c r="N2564" s="9"/>
      <c r="O2564" s="10"/>
      <c r="P2564" s="20"/>
      <c r="Q2564" s="20"/>
      <c r="R2564" s="20"/>
      <c r="S2564" s="1" t="s">
        <v>4983</v>
      </c>
      <c r="T2564" s="21" t="str">
        <f t="shared" si="376"/>
        <v xml:space="preserve">STIKER 1,5 JAM </v>
      </c>
      <c r="U2564" s="17">
        <v>1</v>
      </c>
      <c r="V2564" s="62">
        <f t="shared" si="375"/>
        <v>0</v>
      </c>
      <c r="W2564" s="20"/>
      <c r="X2564" s="20"/>
      <c r="Y2564" s="20" t="str">
        <f t="shared" si="377"/>
        <v>PCS</v>
      </c>
    </row>
    <row r="2565" spans="1:26" hidden="1">
      <c r="A2565" s="4"/>
      <c r="B2565" s="20"/>
      <c r="C2565" s="5"/>
      <c r="D2565" s="6"/>
      <c r="E2565" s="6"/>
      <c r="F2565" s="6"/>
      <c r="G2565" s="6"/>
      <c r="H2565" s="6"/>
      <c r="I2565" s="6"/>
      <c r="J2565" s="6"/>
      <c r="K2565" s="8"/>
      <c r="L2565" s="8"/>
      <c r="M2565" s="6"/>
      <c r="N2565" s="9"/>
      <c r="O2565" s="10"/>
      <c r="P2565" s="20"/>
      <c r="Q2565" s="20"/>
      <c r="R2565" s="20"/>
      <c r="S2565" s="1" t="s">
        <v>5035</v>
      </c>
      <c r="T2565" s="21" t="str">
        <f t="shared" si="376"/>
        <v>STIKER MANTRA Panjang</v>
      </c>
      <c r="U2565" s="17">
        <v>1</v>
      </c>
      <c r="V2565" s="62">
        <f t="shared" si="375"/>
        <v>0</v>
      </c>
      <c r="W2565" s="20"/>
      <c r="X2565" s="20"/>
      <c r="Y2565" s="20" t="str">
        <f t="shared" si="377"/>
        <v>PCS</v>
      </c>
    </row>
    <row r="2566" spans="1:26" hidden="1">
      <c r="A2566" s="4"/>
      <c r="B2566" s="20"/>
      <c r="C2566" s="5"/>
      <c r="D2566" s="6"/>
      <c r="E2566" s="6"/>
      <c r="F2566" s="6"/>
      <c r="G2566" s="6"/>
      <c r="H2566" s="6"/>
      <c r="I2566" s="6"/>
      <c r="J2566" s="6"/>
      <c r="K2566" s="8"/>
      <c r="L2566" s="8"/>
      <c r="M2566" s="6"/>
      <c r="N2566" s="9"/>
      <c r="O2566" s="10"/>
      <c r="P2566" s="20"/>
      <c r="Q2566" s="20"/>
      <c r="R2566" s="20"/>
      <c r="S2566" s="1" t="s">
        <v>4889</v>
      </c>
      <c r="T2566" s="21" t="str">
        <f t="shared" si="376"/>
        <v>SARI MADHU TULISAN</v>
      </c>
      <c r="U2566" s="17">
        <v>1</v>
      </c>
      <c r="V2566" s="62">
        <f t="shared" si="375"/>
        <v>0</v>
      </c>
      <c r="W2566" s="20"/>
      <c r="X2566" s="20"/>
      <c r="Y2566" s="20" t="str">
        <f t="shared" si="377"/>
        <v>PCS</v>
      </c>
    </row>
    <row r="2567" spans="1:26" hidden="1">
      <c r="A2567" s="4"/>
      <c r="B2567" s="20"/>
      <c r="C2567" s="5"/>
      <c r="D2567" s="6"/>
      <c r="E2567" s="6"/>
      <c r="F2567" s="6"/>
      <c r="G2567" s="6"/>
      <c r="H2567" s="6"/>
      <c r="I2567" s="6"/>
      <c r="J2567" s="6"/>
      <c r="K2567" s="8"/>
      <c r="L2567" s="8"/>
      <c r="M2567" s="6"/>
      <c r="N2567" s="9"/>
      <c r="O2567" s="10"/>
      <c r="P2567" s="20"/>
      <c r="Q2567" s="20"/>
      <c r="R2567" s="20"/>
      <c r="S2567" s="1" t="s">
        <v>611</v>
      </c>
      <c r="T2567" s="21" t="str">
        <f t="shared" si="376"/>
        <v xml:space="preserve">ONGKARA BULAT </v>
      </c>
      <c r="U2567" s="17">
        <v>1</v>
      </c>
      <c r="V2567" s="62">
        <f t="shared" si="375"/>
        <v>0</v>
      </c>
      <c r="W2567" s="20"/>
      <c r="X2567" s="20"/>
      <c r="Y2567" s="20" t="str">
        <f t="shared" si="377"/>
        <v>PCS</v>
      </c>
    </row>
    <row r="2568" spans="1:26" hidden="1">
      <c r="A2568" s="4"/>
      <c r="B2568" s="20"/>
      <c r="C2568" s="5"/>
      <c r="D2568" s="6"/>
      <c r="E2568" s="6"/>
      <c r="F2568" s="6"/>
      <c r="G2568" s="6"/>
      <c r="H2568" s="6"/>
      <c r="I2568" s="6"/>
      <c r="J2568" s="6"/>
      <c r="K2568" s="8"/>
      <c r="L2568" s="8"/>
      <c r="M2568" s="6"/>
      <c r="N2568" s="9"/>
      <c r="O2568" s="10"/>
      <c r="P2568" s="20"/>
      <c r="Q2568" s="20"/>
      <c r="R2568" s="20"/>
      <c r="S2568" s="1" t="s">
        <v>988</v>
      </c>
      <c r="T2568" s="21" t="str">
        <f t="shared" si="376"/>
        <v xml:space="preserve">ATP </v>
      </c>
      <c r="U2568" s="17">
        <v>1</v>
      </c>
      <c r="V2568" s="62">
        <f t="shared" si="375"/>
        <v>0</v>
      </c>
      <c r="W2568" s="20"/>
      <c r="X2568" s="20"/>
      <c r="Y2568" s="20" t="str">
        <f t="shared" si="377"/>
        <v>PCS</v>
      </c>
    </row>
    <row r="2569" spans="1:26" hidden="1">
      <c r="A2569" s="4"/>
      <c r="B2569" s="20"/>
      <c r="C2569" s="5"/>
      <c r="D2569" s="6"/>
      <c r="E2569" s="6"/>
      <c r="F2569" s="6"/>
      <c r="G2569" s="6"/>
      <c r="H2569" s="6"/>
      <c r="I2569" s="6"/>
      <c r="J2569" s="6"/>
      <c r="K2569" s="8"/>
      <c r="L2569" s="8"/>
      <c r="M2569" s="6"/>
      <c r="N2569" s="9"/>
      <c r="O2569" s="10"/>
      <c r="P2569" s="20"/>
      <c r="Q2569" s="20"/>
      <c r="R2569" s="20"/>
      <c r="S2569" s="1" t="s">
        <v>613</v>
      </c>
      <c r="T2569" s="21" t="str">
        <f t="shared" si="376"/>
        <v>SABUK ONG KECIL 2,5 X 30</v>
      </c>
      <c r="U2569" s="17">
        <v>1</v>
      </c>
      <c r="V2569" s="62">
        <f t="shared" si="375"/>
        <v>0</v>
      </c>
      <c r="W2569" s="20"/>
      <c r="X2569" s="20"/>
      <c r="Y2569" s="20" t="str">
        <f t="shared" si="377"/>
        <v>PCS</v>
      </c>
    </row>
    <row r="2570" spans="1:26">
      <c r="A2570" s="4">
        <v>273</v>
      </c>
      <c r="B2570" s="20" t="s">
        <v>2738</v>
      </c>
      <c r="C2570" s="5" t="s">
        <v>241</v>
      </c>
      <c r="D2570" s="6">
        <v>196</v>
      </c>
      <c r="E2570" s="6">
        <f t="shared" si="370"/>
        <v>5.4444444444444446</v>
      </c>
      <c r="F2570" s="6">
        <v>314</v>
      </c>
      <c r="G2570" s="6">
        <v>1</v>
      </c>
      <c r="H2570" s="6">
        <v>716</v>
      </c>
      <c r="I2570" s="6">
        <v>1</v>
      </c>
      <c r="J2570" s="6" t="s">
        <v>510</v>
      </c>
      <c r="K2570" s="15">
        <f>L2570</f>
        <v>360</v>
      </c>
      <c r="L2570" s="15">
        <f>N2570*Z2570</f>
        <v>360</v>
      </c>
      <c r="M2570" s="6" t="s">
        <v>510</v>
      </c>
      <c r="N2570" s="9">
        <f>VLOOKUP(B2570,tb_januari,9,FALSE)</f>
        <v>10</v>
      </c>
      <c r="O2570" s="10" t="s">
        <v>506</v>
      </c>
      <c r="P2570" s="20"/>
      <c r="Q2570" s="20"/>
      <c r="R2570" s="20"/>
      <c r="S2570" s="20" t="s">
        <v>5044</v>
      </c>
      <c r="T2570" s="21" t="str">
        <f t="shared" ref="T2570:T2601" si="378">VLOOKUP(S2570,db_barang,2,FALSE)</f>
        <v>STIKER TAKSU SAI FLORA 8X16</v>
      </c>
      <c r="U2570" s="17">
        <v>1</v>
      </c>
      <c r="V2570" s="62">
        <f>$K$2570*U2570</f>
        <v>360</v>
      </c>
      <c r="W2570" s="20"/>
      <c r="X2570" s="20"/>
      <c r="Y2570" s="20" t="str">
        <f t="shared" ref="Y2570:Y2601" si="379">VLOOKUP(S2570,db_barang,3,FALSE)</f>
        <v>PCS</v>
      </c>
      <c r="Z2570" s="20">
        <v>36</v>
      </c>
    </row>
    <row r="2571" spans="1:26" hidden="1">
      <c r="A2571" s="4"/>
      <c r="B2571" s="4"/>
      <c r="C2571" s="5"/>
      <c r="D2571" s="6"/>
      <c r="E2571" s="6"/>
      <c r="F2571" s="6"/>
      <c r="G2571" s="6"/>
      <c r="H2571" s="6"/>
      <c r="I2571" s="6"/>
      <c r="J2571" s="6"/>
      <c r="K2571" s="8"/>
      <c r="L2571" s="8"/>
      <c r="M2571" s="6"/>
      <c r="N2571" s="9"/>
      <c r="O2571" s="10"/>
      <c r="P2571" s="20"/>
      <c r="Q2571" s="20"/>
      <c r="R2571" s="20"/>
      <c r="S2571" s="20" t="s">
        <v>988</v>
      </c>
      <c r="T2571" s="21" t="str">
        <f t="shared" si="378"/>
        <v xml:space="preserve">ATP </v>
      </c>
      <c r="U2571" s="17">
        <v>1</v>
      </c>
      <c r="V2571" s="62">
        <f>$K$2570*U2571</f>
        <v>360</v>
      </c>
      <c r="W2571" s="20"/>
      <c r="X2571" s="20"/>
      <c r="Y2571" s="20" t="str">
        <f t="shared" si="379"/>
        <v>PCS</v>
      </c>
    </row>
    <row r="2572" spans="1:26" hidden="1">
      <c r="A2572" s="4"/>
      <c r="B2572" s="4"/>
      <c r="C2572" s="5"/>
      <c r="D2572" s="6"/>
      <c r="E2572" s="6"/>
      <c r="F2572" s="6"/>
      <c r="G2572" s="6"/>
      <c r="H2572" s="6"/>
      <c r="I2572" s="6"/>
      <c r="J2572" s="6"/>
      <c r="K2572" s="8"/>
      <c r="L2572" s="8"/>
      <c r="M2572" s="6"/>
      <c r="N2572" s="9"/>
      <c r="O2572" s="10"/>
      <c r="P2572" s="20"/>
      <c r="Q2572" s="20"/>
      <c r="R2572" s="20"/>
      <c r="S2572" s="20" t="s">
        <v>611</v>
      </c>
      <c r="T2572" s="21" t="str">
        <f t="shared" si="378"/>
        <v xml:space="preserve">ONGKARA BULAT </v>
      </c>
      <c r="U2572" s="17">
        <v>1</v>
      </c>
      <c r="V2572" s="62">
        <f t="shared" ref="V2572:V2580" si="380">$K$2570*U2572</f>
        <v>360</v>
      </c>
      <c r="W2572" s="20"/>
      <c r="X2572" s="20"/>
      <c r="Y2572" s="20" t="str">
        <f t="shared" si="379"/>
        <v>PCS</v>
      </c>
    </row>
    <row r="2573" spans="1:26" hidden="1">
      <c r="A2573" s="4"/>
      <c r="B2573" s="4"/>
      <c r="C2573" s="5"/>
      <c r="D2573" s="6"/>
      <c r="E2573" s="6"/>
      <c r="F2573" s="6"/>
      <c r="G2573" s="6"/>
      <c r="H2573" s="6"/>
      <c r="I2573" s="6"/>
      <c r="J2573" s="6"/>
      <c r="K2573" s="8"/>
      <c r="L2573" s="8"/>
      <c r="M2573" s="6"/>
      <c r="N2573" s="9"/>
      <c r="O2573" s="10"/>
      <c r="P2573" s="20"/>
      <c r="Q2573" s="20"/>
      <c r="R2573" s="20"/>
      <c r="S2573" s="20" t="s">
        <v>4374</v>
      </c>
      <c r="T2573" s="21" t="str">
        <f t="shared" si="378"/>
        <v>PLASTIK 16 X 45</v>
      </c>
      <c r="U2573" s="17">
        <v>1</v>
      </c>
      <c r="V2573" s="62">
        <f t="shared" si="380"/>
        <v>360</v>
      </c>
      <c r="W2573" s="20"/>
      <c r="X2573" s="20"/>
      <c r="Y2573" s="20" t="str">
        <f t="shared" si="379"/>
        <v>PCS</v>
      </c>
    </row>
    <row r="2574" spans="1:26" hidden="1">
      <c r="A2574" s="4"/>
      <c r="B2574" s="4"/>
      <c r="C2574" s="5"/>
      <c r="D2574" s="6"/>
      <c r="E2574" s="6"/>
      <c r="F2574" s="6"/>
      <c r="G2574" s="6"/>
      <c r="H2574" s="6"/>
      <c r="I2574" s="6"/>
      <c r="J2574" s="6"/>
      <c r="K2574" s="8"/>
      <c r="L2574" s="8"/>
      <c r="M2574" s="6"/>
      <c r="N2574" s="9"/>
      <c r="O2574" s="10"/>
      <c r="P2574" s="20"/>
      <c r="Q2574" s="20"/>
      <c r="R2574" s="20"/>
      <c r="S2574" s="20" t="s">
        <v>5192</v>
      </c>
      <c r="T2574" s="21" t="str">
        <f t="shared" si="378"/>
        <v>oplosan solfen</v>
      </c>
      <c r="U2574" s="17">
        <v>0.35199999999999998</v>
      </c>
      <c r="V2574" s="62">
        <f t="shared" si="380"/>
        <v>126.72</v>
      </c>
      <c r="W2574" s="20"/>
      <c r="X2574" s="20"/>
      <c r="Y2574" s="20" t="str">
        <f t="shared" si="379"/>
        <v>KG</v>
      </c>
    </row>
    <row r="2575" spans="1:26" hidden="1">
      <c r="A2575" s="4"/>
      <c r="B2575" s="4"/>
      <c r="C2575" s="5"/>
      <c r="D2575" s="6"/>
      <c r="E2575" s="6"/>
      <c r="F2575" s="6"/>
      <c r="G2575" s="6"/>
      <c r="H2575" s="6"/>
      <c r="I2575" s="6"/>
      <c r="J2575" s="6"/>
      <c r="K2575" s="8"/>
      <c r="L2575" s="8"/>
      <c r="M2575" s="6"/>
      <c r="N2575" s="9"/>
      <c r="O2575" s="10"/>
      <c r="P2575" s="20"/>
      <c r="Q2575" s="20"/>
      <c r="R2575" s="20"/>
      <c r="S2575" s="20" t="s">
        <v>613</v>
      </c>
      <c r="T2575" s="21" t="str">
        <f t="shared" si="378"/>
        <v>SABUK ONG KECIL 2,5 X 30</v>
      </c>
      <c r="U2575" s="17">
        <v>1</v>
      </c>
      <c r="V2575" s="62">
        <f t="shared" si="380"/>
        <v>360</v>
      </c>
      <c r="W2575" s="20"/>
      <c r="X2575" s="20"/>
      <c r="Y2575" s="20" t="str">
        <f t="shared" si="379"/>
        <v>PCS</v>
      </c>
    </row>
    <row r="2576" spans="1:26" hidden="1">
      <c r="A2576" s="4"/>
      <c r="B2576" s="4"/>
      <c r="C2576" s="5"/>
      <c r="D2576" s="6"/>
      <c r="E2576" s="6"/>
      <c r="F2576" s="6"/>
      <c r="G2576" s="6"/>
      <c r="H2576" s="6"/>
      <c r="I2576" s="6"/>
      <c r="J2576" s="6"/>
      <c r="K2576" s="8"/>
      <c r="L2576" s="8"/>
      <c r="M2576" s="6"/>
      <c r="N2576" s="9"/>
      <c r="O2576" s="10"/>
      <c r="P2576" s="20"/>
      <c r="Q2576" s="20"/>
      <c r="R2576" s="20"/>
      <c r="S2576" s="20" t="s">
        <v>4213</v>
      </c>
      <c r="T2576" s="21" t="str">
        <f t="shared" si="378"/>
        <v>OPLOSAN FULL AROMA TAKSU SAI FLORA</v>
      </c>
      <c r="U2576" s="17">
        <v>8.1000000000000003E-2</v>
      </c>
      <c r="V2576" s="62">
        <f t="shared" si="380"/>
        <v>29.16</v>
      </c>
      <c r="W2576" s="20"/>
      <c r="X2576" s="20"/>
      <c r="Y2576" s="20" t="str">
        <f t="shared" si="379"/>
        <v>KG</v>
      </c>
    </row>
    <row r="2577" spans="1:26" hidden="1">
      <c r="A2577" s="4"/>
      <c r="B2577" s="4"/>
      <c r="C2577" s="5"/>
      <c r="D2577" s="6"/>
      <c r="E2577" s="6"/>
      <c r="F2577" s="6"/>
      <c r="G2577" s="6"/>
      <c r="H2577" s="6"/>
      <c r="I2577" s="6"/>
      <c r="J2577" s="6"/>
      <c r="K2577" s="8"/>
      <c r="L2577" s="8"/>
      <c r="M2577" s="6"/>
      <c r="N2577" s="9"/>
      <c r="O2577" s="10"/>
      <c r="P2577" s="20"/>
      <c r="Q2577" s="20"/>
      <c r="R2577" s="20"/>
      <c r="S2577" s="20" t="s">
        <v>3898</v>
      </c>
      <c r="T2577" s="21" t="str">
        <f t="shared" si="378"/>
        <v>ONGKOS TIMBANG GB FULL AROMA</v>
      </c>
      <c r="U2577" s="17">
        <v>1</v>
      </c>
      <c r="V2577" s="62">
        <f t="shared" si="380"/>
        <v>360</v>
      </c>
      <c r="W2577" s="20"/>
      <c r="X2577" s="20"/>
      <c r="Y2577" s="20" t="str">
        <f t="shared" si="379"/>
        <v>PCS</v>
      </c>
    </row>
    <row r="2578" spans="1:26" hidden="1">
      <c r="A2578" s="4"/>
      <c r="B2578" s="4"/>
      <c r="C2578" s="5"/>
      <c r="D2578" s="6"/>
      <c r="E2578" s="6"/>
      <c r="F2578" s="6"/>
      <c r="G2578" s="6"/>
      <c r="H2578" s="6"/>
      <c r="I2578" s="6"/>
      <c r="J2578" s="6"/>
      <c r="K2578" s="8"/>
      <c r="L2578" s="8"/>
      <c r="M2578" s="6"/>
      <c r="N2578" s="9"/>
      <c r="O2578" s="10"/>
      <c r="P2578" s="20"/>
      <c r="Q2578" s="20"/>
      <c r="R2578" s="20"/>
      <c r="S2578" s="20" t="s">
        <v>3697</v>
      </c>
      <c r="T2578" s="21" t="str">
        <f t="shared" si="378"/>
        <v>ONGKOS CELUP GB  FULL AROMA</v>
      </c>
      <c r="U2578" s="17">
        <v>1</v>
      </c>
      <c r="V2578" s="62">
        <f t="shared" si="380"/>
        <v>360</v>
      </c>
      <c r="W2578" s="20"/>
      <c r="X2578" s="20"/>
      <c r="Y2578" s="20" t="str">
        <f t="shared" si="379"/>
        <v>PCS</v>
      </c>
    </row>
    <row r="2579" spans="1:26" hidden="1">
      <c r="A2579" s="4"/>
      <c r="B2579" s="4"/>
      <c r="C2579" s="5"/>
      <c r="D2579" s="6"/>
      <c r="E2579" s="6"/>
      <c r="F2579" s="6"/>
      <c r="G2579" s="6"/>
      <c r="H2579" s="6"/>
      <c r="I2579" s="6"/>
      <c r="J2579" s="6"/>
      <c r="K2579" s="8"/>
      <c r="L2579" s="8"/>
      <c r="M2579" s="6"/>
      <c r="N2579" s="9"/>
      <c r="O2579" s="10"/>
      <c r="P2579" s="20"/>
      <c r="Q2579" s="20"/>
      <c r="R2579" s="20"/>
      <c r="S2579" s="20" t="s">
        <v>3791</v>
      </c>
      <c r="T2579" s="21" t="str">
        <f t="shared" si="378"/>
        <v>ONGKOS KEMAS GB FULL AROMA</v>
      </c>
      <c r="U2579" s="17">
        <v>1</v>
      </c>
      <c r="V2579" s="62">
        <f t="shared" si="380"/>
        <v>360</v>
      </c>
      <c r="W2579" s="20"/>
      <c r="X2579" s="20"/>
      <c r="Y2579" s="20" t="str">
        <f t="shared" si="379"/>
        <v>PCS</v>
      </c>
    </row>
    <row r="2580" spans="1:26" hidden="1">
      <c r="A2580" s="4"/>
      <c r="B2580" s="4"/>
      <c r="C2580" s="5"/>
      <c r="D2580" s="6"/>
      <c r="E2580" s="6"/>
      <c r="F2580" s="6"/>
      <c r="G2580" s="6"/>
      <c r="H2580" s="6"/>
      <c r="I2580" s="6"/>
      <c r="J2580" s="6"/>
      <c r="K2580" s="8"/>
      <c r="L2580" s="8"/>
      <c r="M2580" s="6"/>
      <c r="N2580" s="9"/>
      <c r="O2580" s="10"/>
      <c r="P2580" s="20"/>
      <c r="Q2580" s="20"/>
      <c r="R2580" s="20"/>
      <c r="S2580" s="20" t="s">
        <v>1312</v>
      </c>
      <c r="T2580" s="21" t="str">
        <f t="shared" si="378"/>
        <v>DUPA 28 ATP NATURAL 3 3.2</v>
      </c>
      <c r="U2580" s="17">
        <v>0.7</v>
      </c>
      <c r="V2580" s="62">
        <f t="shared" si="380"/>
        <v>251.99999999999997</v>
      </c>
      <c r="W2580" s="20"/>
      <c r="X2580" s="20"/>
      <c r="Y2580" s="20" t="str">
        <f t="shared" si="379"/>
        <v>KG</v>
      </c>
    </row>
    <row r="2581" spans="1:26">
      <c r="A2581" s="4">
        <v>274</v>
      </c>
      <c r="B2581" s="20" t="s">
        <v>2740</v>
      </c>
      <c r="C2581" s="5" t="s">
        <v>242</v>
      </c>
      <c r="D2581" s="6">
        <v>140</v>
      </c>
      <c r="E2581" s="6">
        <f>D2581/36</f>
        <v>3.8888888888888888</v>
      </c>
      <c r="F2581" s="6">
        <v>225</v>
      </c>
      <c r="G2581" s="6">
        <v>1</v>
      </c>
      <c r="H2581" s="6">
        <v>223</v>
      </c>
      <c r="I2581" s="6">
        <v>1</v>
      </c>
      <c r="J2581" s="6" t="s">
        <v>510</v>
      </c>
      <c r="K2581" s="15">
        <f>L2581</f>
        <v>360</v>
      </c>
      <c r="L2581" s="15">
        <f>N2581*Z2581</f>
        <v>360</v>
      </c>
      <c r="M2581" s="6" t="s">
        <v>510</v>
      </c>
      <c r="N2581" s="9">
        <f>VLOOKUP(B2581,tb_januari,9,FALSE)</f>
        <v>10</v>
      </c>
      <c r="O2581" s="10" t="s">
        <v>506</v>
      </c>
      <c r="P2581" s="20"/>
      <c r="Q2581" s="20"/>
      <c r="R2581" s="20"/>
      <c r="S2581" s="20" t="s">
        <v>988</v>
      </c>
      <c r="T2581" s="21" t="str">
        <f t="shared" si="378"/>
        <v xml:space="preserve">ATP </v>
      </c>
      <c r="U2581" s="17">
        <v>1</v>
      </c>
      <c r="V2581" s="62">
        <f>$K$2581*U2581</f>
        <v>360</v>
      </c>
      <c r="W2581" s="20"/>
      <c r="X2581" s="20"/>
      <c r="Y2581" s="20" t="str">
        <f t="shared" si="379"/>
        <v>PCS</v>
      </c>
      <c r="Z2581" s="20">
        <v>36</v>
      </c>
    </row>
    <row r="2582" spans="1:26" hidden="1">
      <c r="A2582" s="4"/>
      <c r="B2582" s="4"/>
      <c r="C2582" s="5"/>
      <c r="D2582" s="6"/>
      <c r="E2582" s="6"/>
      <c r="F2582" s="6"/>
      <c r="G2582" s="6"/>
      <c r="H2582" s="6"/>
      <c r="I2582" s="6"/>
      <c r="J2582" s="6"/>
      <c r="K2582" s="8"/>
      <c r="L2582" s="8"/>
      <c r="M2582" s="6"/>
      <c r="N2582" s="9"/>
      <c r="O2582" s="10"/>
      <c r="P2582" s="20"/>
      <c r="Q2582" s="20"/>
      <c r="R2582" s="20"/>
      <c r="S2582" s="20" t="s">
        <v>5040</v>
      </c>
      <c r="T2582" s="21" t="str">
        <f t="shared" si="378"/>
        <v>STIKER TAKSU CENTAMIL 8X16</v>
      </c>
      <c r="U2582" s="17">
        <v>1</v>
      </c>
      <c r="V2582" s="62">
        <f t="shared" ref="V2582:V2591" si="381">$K$2581*U2582</f>
        <v>360</v>
      </c>
      <c r="W2582" s="20"/>
      <c r="X2582" s="20"/>
      <c r="Y2582" s="20" t="str">
        <f t="shared" si="379"/>
        <v>PCS</v>
      </c>
    </row>
    <row r="2583" spans="1:26" hidden="1">
      <c r="A2583" s="4"/>
      <c r="B2583" s="4"/>
      <c r="C2583" s="5"/>
      <c r="D2583" s="6"/>
      <c r="E2583" s="6"/>
      <c r="F2583" s="6"/>
      <c r="G2583" s="6"/>
      <c r="H2583" s="6"/>
      <c r="I2583" s="6"/>
      <c r="J2583" s="6"/>
      <c r="K2583" s="8"/>
      <c r="L2583" s="8"/>
      <c r="M2583" s="6"/>
      <c r="N2583" s="9"/>
      <c r="O2583" s="10"/>
      <c r="P2583" s="20"/>
      <c r="Q2583" s="20"/>
      <c r="R2583" s="20"/>
      <c r="S2583" s="20" t="s">
        <v>611</v>
      </c>
      <c r="T2583" s="21" t="str">
        <f t="shared" si="378"/>
        <v xml:space="preserve">ONGKARA BULAT </v>
      </c>
      <c r="U2583" s="17">
        <v>1</v>
      </c>
      <c r="V2583" s="62">
        <f t="shared" si="381"/>
        <v>360</v>
      </c>
      <c r="W2583" s="20"/>
      <c r="X2583" s="20"/>
      <c r="Y2583" s="20" t="str">
        <f t="shared" si="379"/>
        <v>PCS</v>
      </c>
    </row>
    <row r="2584" spans="1:26" hidden="1">
      <c r="A2584" s="4"/>
      <c r="B2584" s="4"/>
      <c r="C2584" s="5"/>
      <c r="D2584" s="6"/>
      <c r="E2584" s="6"/>
      <c r="F2584" s="6"/>
      <c r="G2584" s="6"/>
      <c r="H2584" s="6"/>
      <c r="I2584" s="6"/>
      <c r="J2584" s="6"/>
      <c r="K2584" s="8"/>
      <c r="L2584" s="8"/>
      <c r="M2584" s="6"/>
      <c r="N2584" s="9"/>
      <c r="O2584" s="10"/>
      <c r="P2584" s="20"/>
      <c r="Q2584" s="20"/>
      <c r="R2584" s="20"/>
      <c r="S2584" s="20" t="s">
        <v>4374</v>
      </c>
      <c r="T2584" s="21" t="str">
        <f t="shared" si="378"/>
        <v>PLASTIK 16 X 45</v>
      </c>
      <c r="U2584" s="17">
        <v>1</v>
      </c>
      <c r="V2584" s="62">
        <f t="shared" si="381"/>
        <v>360</v>
      </c>
      <c r="W2584" s="20"/>
      <c r="X2584" s="20"/>
      <c r="Y2584" s="20" t="str">
        <f t="shared" si="379"/>
        <v>PCS</v>
      </c>
    </row>
    <row r="2585" spans="1:26" hidden="1">
      <c r="A2585" s="4"/>
      <c r="B2585" s="4"/>
      <c r="C2585" s="5"/>
      <c r="D2585" s="6"/>
      <c r="E2585" s="6"/>
      <c r="F2585" s="6"/>
      <c r="G2585" s="6"/>
      <c r="H2585" s="6"/>
      <c r="I2585" s="6"/>
      <c r="J2585" s="6"/>
      <c r="K2585" s="8"/>
      <c r="L2585" s="8"/>
      <c r="M2585" s="6"/>
      <c r="N2585" s="9"/>
      <c r="O2585" s="10"/>
      <c r="P2585" s="20"/>
      <c r="Q2585" s="20"/>
      <c r="R2585" s="20"/>
      <c r="S2585" s="20" t="s">
        <v>5192</v>
      </c>
      <c r="T2585" s="21" t="str">
        <f t="shared" si="378"/>
        <v>oplosan solfen</v>
      </c>
      <c r="U2585" s="17">
        <v>0.35199999999999998</v>
      </c>
      <c r="V2585" s="62">
        <f t="shared" si="381"/>
        <v>126.72</v>
      </c>
      <c r="W2585" s="20"/>
      <c r="X2585" s="20"/>
      <c r="Y2585" s="20" t="str">
        <f t="shared" si="379"/>
        <v>KG</v>
      </c>
    </row>
    <row r="2586" spans="1:26" hidden="1">
      <c r="A2586" s="4"/>
      <c r="B2586" s="4"/>
      <c r="C2586" s="5"/>
      <c r="D2586" s="6"/>
      <c r="E2586" s="6"/>
      <c r="F2586" s="6"/>
      <c r="G2586" s="6"/>
      <c r="H2586" s="6"/>
      <c r="I2586" s="6"/>
      <c r="J2586" s="6"/>
      <c r="K2586" s="8"/>
      <c r="L2586" s="8"/>
      <c r="M2586" s="6"/>
      <c r="N2586" s="9"/>
      <c r="O2586" s="10"/>
      <c r="P2586" s="20"/>
      <c r="Q2586" s="20"/>
      <c r="R2586" s="20"/>
      <c r="S2586" s="20" t="s">
        <v>4211</v>
      </c>
      <c r="T2586" s="21" t="str">
        <f t="shared" si="378"/>
        <v>OPLOSAN FULL AROMA TAKSU CENTAMIL</v>
      </c>
      <c r="U2586" s="17">
        <v>8.1000000000000003E-2</v>
      </c>
      <c r="V2586" s="62">
        <f t="shared" si="381"/>
        <v>29.16</v>
      </c>
      <c r="W2586" s="20"/>
      <c r="X2586" s="20"/>
      <c r="Y2586" s="20" t="str">
        <f t="shared" si="379"/>
        <v>KG</v>
      </c>
    </row>
    <row r="2587" spans="1:26" hidden="1">
      <c r="A2587" s="4"/>
      <c r="B2587" s="4"/>
      <c r="C2587" s="5"/>
      <c r="D2587" s="6"/>
      <c r="E2587" s="6"/>
      <c r="F2587" s="6"/>
      <c r="G2587" s="6"/>
      <c r="H2587" s="6"/>
      <c r="I2587" s="6"/>
      <c r="J2587" s="6"/>
      <c r="K2587" s="8"/>
      <c r="L2587" s="8"/>
      <c r="M2587" s="6"/>
      <c r="N2587" s="9"/>
      <c r="O2587" s="10"/>
      <c r="P2587" s="20"/>
      <c r="Q2587" s="20"/>
      <c r="R2587" s="20"/>
      <c r="S2587" s="20" t="s">
        <v>613</v>
      </c>
      <c r="T2587" s="21" t="str">
        <f t="shared" si="378"/>
        <v>SABUK ONG KECIL 2,5 X 30</v>
      </c>
      <c r="U2587" s="17">
        <v>1</v>
      </c>
      <c r="V2587" s="62">
        <f t="shared" si="381"/>
        <v>360</v>
      </c>
      <c r="W2587" s="20"/>
      <c r="X2587" s="20"/>
      <c r="Y2587" s="20" t="str">
        <f t="shared" si="379"/>
        <v>PCS</v>
      </c>
    </row>
    <row r="2588" spans="1:26" hidden="1">
      <c r="A2588" s="4"/>
      <c r="B2588" s="4"/>
      <c r="C2588" s="5"/>
      <c r="D2588" s="6"/>
      <c r="E2588" s="6"/>
      <c r="F2588" s="6"/>
      <c r="G2588" s="6"/>
      <c r="H2588" s="6"/>
      <c r="I2588" s="6"/>
      <c r="J2588" s="6"/>
      <c r="K2588" s="8"/>
      <c r="L2588" s="8"/>
      <c r="M2588" s="6"/>
      <c r="N2588" s="9"/>
      <c r="O2588" s="10"/>
      <c r="P2588" s="20"/>
      <c r="Q2588" s="20"/>
      <c r="R2588" s="20"/>
      <c r="S2588" s="20" t="s">
        <v>3898</v>
      </c>
      <c r="T2588" s="21" t="str">
        <f t="shared" si="378"/>
        <v>ONGKOS TIMBANG GB FULL AROMA</v>
      </c>
      <c r="U2588" s="17">
        <v>1</v>
      </c>
      <c r="V2588" s="62">
        <f t="shared" si="381"/>
        <v>360</v>
      </c>
      <c r="W2588" s="20"/>
      <c r="X2588" s="20"/>
      <c r="Y2588" s="20" t="str">
        <f t="shared" si="379"/>
        <v>PCS</v>
      </c>
    </row>
    <row r="2589" spans="1:26" hidden="1">
      <c r="A2589" s="4"/>
      <c r="B2589" s="4"/>
      <c r="C2589" s="5"/>
      <c r="D2589" s="6"/>
      <c r="E2589" s="6"/>
      <c r="F2589" s="6"/>
      <c r="G2589" s="6"/>
      <c r="H2589" s="6"/>
      <c r="I2589" s="6"/>
      <c r="J2589" s="6"/>
      <c r="K2589" s="8"/>
      <c r="L2589" s="8"/>
      <c r="M2589" s="6"/>
      <c r="N2589" s="9"/>
      <c r="O2589" s="10"/>
      <c r="P2589" s="20"/>
      <c r="Q2589" s="20"/>
      <c r="R2589" s="20"/>
      <c r="S2589" s="20" t="s">
        <v>3791</v>
      </c>
      <c r="T2589" s="21" t="str">
        <f t="shared" si="378"/>
        <v>ONGKOS KEMAS GB FULL AROMA</v>
      </c>
      <c r="U2589" s="17">
        <v>1</v>
      </c>
      <c r="V2589" s="62">
        <f t="shared" si="381"/>
        <v>360</v>
      </c>
      <c r="W2589" s="20"/>
      <c r="X2589" s="20"/>
      <c r="Y2589" s="20" t="str">
        <f t="shared" si="379"/>
        <v>PCS</v>
      </c>
    </row>
    <row r="2590" spans="1:26" hidden="1">
      <c r="A2590" s="4"/>
      <c r="B2590" s="4"/>
      <c r="C2590" s="5"/>
      <c r="D2590" s="6"/>
      <c r="E2590" s="6"/>
      <c r="F2590" s="6"/>
      <c r="G2590" s="6"/>
      <c r="H2590" s="6"/>
      <c r="I2590" s="6"/>
      <c r="J2590" s="6"/>
      <c r="K2590" s="8"/>
      <c r="L2590" s="8"/>
      <c r="M2590" s="6"/>
      <c r="N2590" s="9"/>
      <c r="O2590" s="10"/>
      <c r="P2590" s="20"/>
      <c r="Q2590" s="20"/>
      <c r="R2590" s="20"/>
      <c r="S2590" s="20" t="s">
        <v>3697</v>
      </c>
      <c r="T2590" s="21" t="str">
        <f t="shared" si="378"/>
        <v>ONGKOS CELUP GB  FULL AROMA</v>
      </c>
      <c r="U2590" s="17">
        <v>1</v>
      </c>
      <c r="V2590" s="62">
        <f t="shared" si="381"/>
        <v>360</v>
      </c>
      <c r="W2590" s="20"/>
      <c r="X2590" s="20"/>
      <c r="Y2590" s="20" t="str">
        <f t="shared" si="379"/>
        <v>PCS</v>
      </c>
    </row>
    <row r="2591" spans="1:26" hidden="1">
      <c r="A2591" s="4"/>
      <c r="B2591" s="4"/>
      <c r="C2591" s="5"/>
      <c r="D2591" s="6"/>
      <c r="E2591" s="6"/>
      <c r="F2591" s="6"/>
      <c r="G2591" s="6"/>
      <c r="H2591" s="6"/>
      <c r="I2591" s="6"/>
      <c r="J2591" s="6"/>
      <c r="K2591" s="8"/>
      <c r="L2591" s="8"/>
      <c r="M2591" s="6"/>
      <c r="N2591" s="9"/>
      <c r="O2591" s="10"/>
      <c r="P2591" s="20"/>
      <c r="Q2591" s="20"/>
      <c r="R2591" s="20"/>
      <c r="S2591" s="20" t="s">
        <v>1312</v>
      </c>
      <c r="T2591" s="21" t="str">
        <f t="shared" si="378"/>
        <v>DUPA 28 ATP NATURAL 3 3.2</v>
      </c>
      <c r="U2591" s="17">
        <v>0.7</v>
      </c>
      <c r="V2591" s="62">
        <f t="shared" si="381"/>
        <v>251.99999999999997</v>
      </c>
      <c r="W2591" s="20"/>
      <c r="X2591" s="20"/>
      <c r="Y2591" s="20" t="str">
        <f t="shared" si="379"/>
        <v>KG</v>
      </c>
    </row>
    <row r="2592" spans="1:26">
      <c r="A2592" s="4">
        <v>275</v>
      </c>
      <c r="B2592" s="20" t="s">
        <v>2741</v>
      </c>
      <c r="C2592" s="5" t="s">
        <v>243</v>
      </c>
      <c r="D2592" s="6">
        <v>87</v>
      </c>
      <c r="E2592" s="6">
        <f>D2592/36</f>
        <v>2.4166666666666665</v>
      </c>
      <c r="F2592" s="6">
        <v>105</v>
      </c>
      <c r="G2592" s="6">
        <v>1</v>
      </c>
      <c r="H2592" s="6">
        <v>12</v>
      </c>
      <c r="I2592" s="6">
        <v>1</v>
      </c>
      <c r="J2592" s="6" t="s">
        <v>510</v>
      </c>
      <c r="K2592" s="15">
        <f>L2592</f>
        <v>36</v>
      </c>
      <c r="L2592" s="15">
        <f>N2592*Z2592</f>
        <v>36</v>
      </c>
      <c r="M2592" s="6" t="s">
        <v>510</v>
      </c>
      <c r="N2592" s="9">
        <f>VLOOKUP(B2592,tb_januari,9,FALSE)</f>
        <v>1</v>
      </c>
      <c r="O2592" s="10" t="s">
        <v>506</v>
      </c>
      <c r="P2592" s="20"/>
      <c r="Q2592" s="20"/>
      <c r="R2592" s="20"/>
      <c r="S2592" s="20" t="s">
        <v>5046</v>
      </c>
      <c r="T2592" s="21" t="str">
        <f t="shared" si="378"/>
        <v>STIKER TAKSU SAI FLORA 8X21</v>
      </c>
      <c r="U2592" s="17">
        <v>1</v>
      </c>
      <c r="V2592" s="62">
        <f>$K$2592*U2592</f>
        <v>36</v>
      </c>
      <c r="W2592" s="20"/>
      <c r="X2592" s="20"/>
      <c r="Y2592" s="20" t="str">
        <f t="shared" si="379"/>
        <v>PCS</v>
      </c>
      <c r="Z2592" s="20">
        <v>36</v>
      </c>
    </row>
    <row r="2593" spans="1:26" hidden="1">
      <c r="A2593" s="4"/>
      <c r="B2593" s="4"/>
      <c r="C2593" s="5"/>
      <c r="D2593" s="6"/>
      <c r="E2593" s="6"/>
      <c r="F2593" s="6"/>
      <c r="G2593" s="6"/>
      <c r="H2593" s="6"/>
      <c r="I2593" s="6"/>
      <c r="J2593" s="6"/>
      <c r="K2593" s="8"/>
      <c r="L2593" s="8"/>
      <c r="M2593" s="6"/>
      <c r="N2593" s="9"/>
      <c r="O2593" s="10"/>
      <c r="P2593" s="20"/>
      <c r="Q2593" s="20"/>
      <c r="R2593" s="20"/>
      <c r="S2593" s="20" t="s">
        <v>988</v>
      </c>
      <c r="T2593" s="21" t="str">
        <f t="shared" si="378"/>
        <v xml:space="preserve">ATP </v>
      </c>
      <c r="U2593" s="17">
        <v>1</v>
      </c>
      <c r="V2593" s="62">
        <f t="shared" ref="V2593:V2602" si="382">$K$2592*U2593</f>
        <v>36</v>
      </c>
      <c r="W2593" s="20"/>
      <c r="X2593" s="20"/>
      <c r="Y2593" s="20" t="str">
        <f t="shared" si="379"/>
        <v>PCS</v>
      </c>
    </row>
    <row r="2594" spans="1:26" hidden="1">
      <c r="A2594" s="4"/>
      <c r="B2594" s="4"/>
      <c r="C2594" s="5"/>
      <c r="D2594" s="6"/>
      <c r="E2594" s="6"/>
      <c r="F2594" s="6"/>
      <c r="G2594" s="6"/>
      <c r="H2594" s="6"/>
      <c r="I2594" s="6"/>
      <c r="J2594" s="6"/>
      <c r="K2594" s="8"/>
      <c r="L2594" s="8"/>
      <c r="M2594" s="6"/>
      <c r="N2594" s="9"/>
      <c r="O2594" s="10"/>
      <c r="P2594" s="20"/>
      <c r="Q2594" s="20"/>
      <c r="R2594" s="20"/>
      <c r="S2594" s="20" t="s">
        <v>4374</v>
      </c>
      <c r="T2594" s="21" t="str">
        <f t="shared" si="378"/>
        <v>PLASTIK 16 X 45</v>
      </c>
      <c r="U2594" s="17">
        <v>1</v>
      </c>
      <c r="V2594" s="62">
        <f t="shared" si="382"/>
        <v>36</v>
      </c>
      <c r="W2594" s="20"/>
      <c r="X2594" s="20"/>
      <c r="Y2594" s="20" t="str">
        <f t="shared" si="379"/>
        <v>PCS</v>
      </c>
    </row>
    <row r="2595" spans="1:26" hidden="1">
      <c r="A2595" s="4"/>
      <c r="B2595" s="4"/>
      <c r="C2595" s="5"/>
      <c r="D2595" s="6"/>
      <c r="E2595" s="6"/>
      <c r="F2595" s="6"/>
      <c r="G2595" s="6"/>
      <c r="H2595" s="6"/>
      <c r="I2595" s="6"/>
      <c r="J2595" s="6"/>
      <c r="K2595" s="8"/>
      <c r="L2595" s="8"/>
      <c r="M2595" s="6"/>
      <c r="N2595" s="9"/>
      <c r="O2595" s="10"/>
      <c r="P2595" s="20"/>
      <c r="Q2595" s="20"/>
      <c r="R2595" s="20"/>
      <c r="S2595" s="20" t="s">
        <v>5192</v>
      </c>
      <c r="T2595" s="21" t="str">
        <f t="shared" si="378"/>
        <v>oplosan solfen</v>
      </c>
      <c r="U2595" s="17">
        <v>0.35199999999999998</v>
      </c>
      <c r="V2595" s="62">
        <f t="shared" si="382"/>
        <v>12.671999999999999</v>
      </c>
      <c r="W2595" s="20"/>
      <c r="X2595" s="20"/>
      <c r="Y2595" s="20" t="str">
        <f t="shared" si="379"/>
        <v>KG</v>
      </c>
    </row>
    <row r="2596" spans="1:26" hidden="1">
      <c r="A2596" s="4"/>
      <c r="B2596" s="4"/>
      <c r="C2596" s="5"/>
      <c r="D2596" s="6"/>
      <c r="E2596" s="6"/>
      <c r="F2596" s="6"/>
      <c r="G2596" s="6"/>
      <c r="H2596" s="6"/>
      <c r="I2596" s="6"/>
      <c r="J2596" s="6"/>
      <c r="K2596" s="8"/>
      <c r="L2596" s="8"/>
      <c r="M2596" s="6"/>
      <c r="N2596" s="9"/>
      <c r="O2596" s="10"/>
      <c r="P2596" s="20"/>
      <c r="Q2596" s="20"/>
      <c r="R2596" s="20"/>
      <c r="S2596" s="20" t="s">
        <v>4213</v>
      </c>
      <c r="T2596" s="21" t="str">
        <f t="shared" si="378"/>
        <v>OPLOSAN FULL AROMA TAKSU SAI FLORA</v>
      </c>
      <c r="U2596" s="17">
        <v>8.1000000000000003E-2</v>
      </c>
      <c r="V2596" s="62">
        <f t="shared" si="382"/>
        <v>2.9159999999999999</v>
      </c>
      <c r="W2596" s="20"/>
      <c r="X2596" s="20"/>
      <c r="Y2596" s="20" t="str">
        <f t="shared" si="379"/>
        <v>KG</v>
      </c>
    </row>
    <row r="2597" spans="1:26" hidden="1">
      <c r="A2597" s="4"/>
      <c r="B2597" s="4"/>
      <c r="C2597" s="5"/>
      <c r="D2597" s="6"/>
      <c r="E2597" s="6"/>
      <c r="F2597" s="6"/>
      <c r="G2597" s="6"/>
      <c r="H2597" s="6"/>
      <c r="I2597" s="6"/>
      <c r="J2597" s="6"/>
      <c r="K2597" s="8"/>
      <c r="L2597" s="8"/>
      <c r="M2597" s="6"/>
      <c r="N2597" s="9"/>
      <c r="O2597" s="10"/>
      <c r="P2597" s="20"/>
      <c r="Q2597" s="20"/>
      <c r="R2597" s="20"/>
      <c r="S2597" s="20" t="s">
        <v>3898</v>
      </c>
      <c r="T2597" s="21" t="str">
        <f t="shared" si="378"/>
        <v>ONGKOS TIMBANG GB FULL AROMA</v>
      </c>
      <c r="U2597" s="17">
        <v>1</v>
      </c>
      <c r="V2597" s="62">
        <f t="shared" si="382"/>
        <v>36</v>
      </c>
      <c r="W2597" s="20"/>
      <c r="X2597" s="20"/>
      <c r="Y2597" s="20" t="str">
        <f t="shared" si="379"/>
        <v>PCS</v>
      </c>
    </row>
    <row r="2598" spans="1:26" hidden="1">
      <c r="A2598" s="4"/>
      <c r="B2598" s="4"/>
      <c r="C2598" s="5"/>
      <c r="D2598" s="6"/>
      <c r="E2598" s="6"/>
      <c r="F2598" s="6"/>
      <c r="G2598" s="6"/>
      <c r="H2598" s="6"/>
      <c r="I2598" s="6"/>
      <c r="J2598" s="6"/>
      <c r="K2598" s="8"/>
      <c r="L2598" s="8"/>
      <c r="M2598" s="6"/>
      <c r="N2598" s="9"/>
      <c r="O2598" s="10"/>
      <c r="P2598" s="20"/>
      <c r="Q2598" s="20"/>
      <c r="R2598" s="20"/>
      <c r="S2598" s="20" t="s">
        <v>3697</v>
      </c>
      <c r="T2598" s="21" t="str">
        <f t="shared" si="378"/>
        <v>ONGKOS CELUP GB  FULL AROMA</v>
      </c>
      <c r="U2598" s="17">
        <v>1</v>
      </c>
      <c r="V2598" s="62">
        <f t="shared" si="382"/>
        <v>36</v>
      </c>
      <c r="W2598" s="20"/>
      <c r="X2598" s="20"/>
      <c r="Y2598" s="20" t="str">
        <f t="shared" si="379"/>
        <v>PCS</v>
      </c>
    </row>
    <row r="2599" spans="1:26" hidden="1">
      <c r="A2599" s="4"/>
      <c r="B2599" s="4"/>
      <c r="C2599" s="5"/>
      <c r="D2599" s="6"/>
      <c r="E2599" s="6"/>
      <c r="F2599" s="6"/>
      <c r="G2599" s="6"/>
      <c r="H2599" s="6"/>
      <c r="I2599" s="6"/>
      <c r="J2599" s="6"/>
      <c r="K2599" s="8"/>
      <c r="L2599" s="8"/>
      <c r="M2599" s="6"/>
      <c r="N2599" s="9"/>
      <c r="O2599" s="10"/>
      <c r="P2599" s="20"/>
      <c r="Q2599" s="20"/>
      <c r="R2599" s="20"/>
      <c r="S2599" s="20" t="s">
        <v>3791</v>
      </c>
      <c r="T2599" s="21" t="str">
        <f t="shared" si="378"/>
        <v>ONGKOS KEMAS GB FULL AROMA</v>
      </c>
      <c r="U2599" s="17">
        <v>1</v>
      </c>
      <c r="V2599" s="62">
        <f t="shared" si="382"/>
        <v>36</v>
      </c>
      <c r="W2599" s="20"/>
      <c r="X2599" s="20"/>
      <c r="Y2599" s="20" t="str">
        <f t="shared" si="379"/>
        <v>PCS</v>
      </c>
    </row>
    <row r="2600" spans="1:26" hidden="1">
      <c r="A2600" s="4"/>
      <c r="B2600" s="4"/>
      <c r="C2600" s="5"/>
      <c r="D2600" s="6"/>
      <c r="E2600" s="6"/>
      <c r="F2600" s="6"/>
      <c r="G2600" s="6"/>
      <c r="H2600" s="6"/>
      <c r="I2600" s="6"/>
      <c r="J2600" s="6"/>
      <c r="K2600" s="8"/>
      <c r="L2600" s="8"/>
      <c r="M2600" s="6"/>
      <c r="N2600" s="9"/>
      <c r="O2600" s="10"/>
      <c r="P2600" s="20"/>
      <c r="Q2600" s="20"/>
      <c r="R2600" s="20"/>
      <c r="S2600" s="20" t="s">
        <v>611</v>
      </c>
      <c r="T2600" s="21" t="str">
        <f t="shared" si="378"/>
        <v xml:space="preserve">ONGKARA BULAT </v>
      </c>
      <c r="U2600" s="17">
        <v>1</v>
      </c>
      <c r="V2600" s="62">
        <f t="shared" si="382"/>
        <v>36</v>
      </c>
      <c r="W2600" s="20"/>
      <c r="X2600" s="20"/>
      <c r="Y2600" s="20" t="str">
        <f t="shared" si="379"/>
        <v>PCS</v>
      </c>
    </row>
    <row r="2601" spans="1:26" hidden="1">
      <c r="A2601" s="4"/>
      <c r="B2601" s="4"/>
      <c r="C2601" s="5"/>
      <c r="D2601" s="6"/>
      <c r="E2601" s="6"/>
      <c r="F2601" s="6"/>
      <c r="G2601" s="6"/>
      <c r="H2601" s="6"/>
      <c r="I2601" s="6"/>
      <c r="J2601" s="6"/>
      <c r="K2601" s="8"/>
      <c r="L2601" s="8"/>
      <c r="M2601" s="6"/>
      <c r="N2601" s="9"/>
      <c r="O2601" s="10"/>
      <c r="P2601" s="20"/>
      <c r="Q2601" s="20"/>
      <c r="R2601" s="20"/>
      <c r="S2601" s="20" t="s">
        <v>613</v>
      </c>
      <c r="T2601" s="21" t="str">
        <f t="shared" si="378"/>
        <v>SABUK ONG KECIL 2,5 X 30</v>
      </c>
      <c r="U2601" s="17">
        <v>1</v>
      </c>
      <c r="V2601" s="62">
        <f t="shared" si="382"/>
        <v>36</v>
      </c>
      <c r="W2601" s="20"/>
      <c r="X2601" s="20"/>
      <c r="Y2601" s="20" t="str">
        <f t="shared" si="379"/>
        <v>PCS</v>
      </c>
    </row>
    <row r="2602" spans="1:26" hidden="1">
      <c r="A2602" s="4"/>
      <c r="B2602" s="4"/>
      <c r="C2602" s="5"/>
      <c r="D2602" s="6"/>
      <c r="E2602" s="6"/>
      <c r="F2602" s="6"/>
      <c r="G2602" s="6"/>
      <c r="H2602" s="6"/>
      <c r="I2602" s="6"/>
      <c r="J2602" s="6"/>
      <c r="K2602" s="8"/>
      <c r="L2602" s="8"/>
      <c r="M2602" s="6"/>
      <c r="N2602" s="9"/>
      <c r="O2602" s="10"/>
      <c r="P2602" s="20"/>
      <c r="Q2602" s="20"/>
      <c r="R2602" s="20"/>
      <c r="S2602" s="20" t="s">
        <v>1433</v>
      </c>
      <c r="T2602" s="21" t="str">
        <f t="shared" ref="T2602:T2633" si="383">VLOOKUP(S2602,db_barang,2,FALSE)</f>
        <v>DUPA 32 ATP NATURAL 3 3.2</v>
      </c>
      <c r="U2602" s="17">
        <v>0.7</v>
      </c>
      <c r="V2602" s="62">
        <f t="shared" si="382"/>
        <v>25.2</v>
      </c>
      <c r="W2602" s="20"/>
      <c r="X2602" s="20"/>
      <c r="Y2602" s="20" t="str">
        <f t="shared" ref="Y2602:Y2633" si="384">VLOOKUP(S2602,db_barang,3,FALSE)</f>
        <v>KG</v>
      </c>
    </row>
    <row r="2603" spans="1:26">
      <c r="A2603" s="4">
        <v>276</v>
      </c>
      <c r="B2603" s="20" t="s">
        <v>2742</v>
      </c>
      <c r="C2603" s="5" t="s">
        <v>244</v>
      </c>
      <c r="D2603" s="6">
        <v>67</v>
      </c>
      <c r="E2603" s="6">
        <f>D2603/36</f>
        <v>1.8611111111111112</v>
      </c>
      <c r="F2603" s="6">
        <v>48</v>
      </c>
      <c r="G2603" s="6">
        <v>1</v>
      </c>
      <c r="H2603" s="6">
        <v>43</v>
      </c>
      <c r="I2603" s="6">
        <v>1</v>
      </c>
      <c r="J2603" s="6" t="s">
        <v>510</v>
      </c>
      <c r="K2603" s="15">
        <f>L2603</f>
        <v>144</v>
      </c>
      <c r="L2603" s="15">
        <f>N2603*Z2603</f>
        <v>144</v>
      </c>
      <c r="M2603" s="6" t="s">
        <v>510</v>
      </c>
      <c r="N2603" s="9">
        <f>VLOOKUP(B2603,tb_januari,9,FALSE)</f>
        <v>4</v>
      </c>
      <c r="O2603" s="10" t="s">
        <v>506</v>
      </c>
      <c r="P2603" s="20"/>
      <c r="Q2603" s="20"/>
      <c r="R2603" s="20"/>
      <c r="S2603" s="20" t="s">
        <v>4374</v>
      </c>
      <c r="T2603" s="21" t="str">
        <f t="shared" si="383"/>
        <v>PLASTIK 16 X 45</v>
      </c>
      <c r="U2603" s="17">
        <v>1</v>
      </c>
      <c r="V2603" s="62">
        <f>$K$2603*U2603</f>
        <v>144</v>
      </c>
      <c r="W2603" s="20"/>
      <c r="X2603" s="20"/>
      <c r="Y2603" s="20" t="str">
        <f t="shared" si="384"/>
        <v>PCS</v>
      </c>
      <c r="Z2603" s="20">
        <v>36</v>
      </c>
    </row>
    <row r="2604" spans="1:26" hidden="1">
      <c r="A2604" s="4"/>
      <c r="B2604" s="4"/>
      <c r="C2604" s="5"/>
      <c r="D2604" s="6"/>
      <c r="E2604" s="6"/>
      <c r="F2604" s="6"/>
      <c r="G2604" s="6"/>
      <c r="H2604" s="6"/>
      <c r="I2604" s="6"/>
      <c r="J2604" s="6"/>
      <c r="K2604" s="8"/>
      <c r="L2604" s="8"/>
      <c r="M2604" s="6"/>
      <c r="N2604" s="9"/>
      <c r="O2604" s="10"/>
      <c r="P2604" s="20"/>
      <c r="Q2604" s="20"/>
      <c r="R2604" s="20"/>
      <c r="S2604" s="20" t="s">
        <v>988</v>
      </c>
      <c r="T2604" s="21" t="str">
        <f t="shared" si="383"/>
        <v xml:space="preserve">ATP </v>
      </c>
      <c r="U2604" s="17">
        <v>1</v>
      </c>
      <c r="V2604" s="62">
        <f t="shared" ref="V2604:V2614" si="385">$K$2603*U2604</f>
        <v>144</v>
      </c>
      <c r="W2604" s="20"/>
      <c r="X2604" s="20"/>
      <c r="Y2604" s="20" t="str">
        <f t="shared" si="384"/>
        <v>PCS</v>
      </c>
    </row>
    <row r="2605" spans="1:26" hidden="1">
      <c r="A2605" s="4"/>
      <c r="B2605" s="4"/>
      <c r="C2605" s="5"/>
      <c r="D2605" s="6"/>
      <c r="E2605" s="6"/>
      <c r="F2605" s="6"/>
      <c r="G2605" s="6"/>
      <c r="H2605" s="6"/>
      <c r="I2605" s="6"/>
      <c r="J2605" s="6"/>
      <c r="K2605" s="8"/>
      <c r="L2605" s="8"/>
      <c r="M2605" s="6"/>
      <c r="N2605" s="9"/>
      <c r="O2605" s="10"/>
      <c r="P2605" s="20"/>
      <c r="Q2605" s="20"/>
      <c r="R2605" s="20"/>
      <c r="S2605" s="20" t="s">
        <v>5042</v>
      </c>
      <c r="T2605" s="21" t="str">
        <f t="shared" si="383"/>
        <v>STIKER TAKSU CENTAMIL 8X21</v>
      </c>
      <c r="U2605" s="17">
        <v>1</v>
      </c>
      <c r="V2605" s="62">
        <f t="shared" si="385"/>
        <v>144</v>
      </c>
      <c r="W2605" s="20"/>
      <c r="X2605" s="20"/>
      <c r="Y2605" s="20" t="str">
        <f t="shared" si="384"/>
        <v>PCS</v>
      </c>
    </row>
    <row r="2606" spans="1:26" hidden="1">
      <c r="A2606" s="4"/>
      <c r="B2606" s="4"/>
      <c r="C2606" s="5"/>
      <c r="D2606" s="6"/>
      <c r="E2606" s="6"/>
      <c r="F2606" s="6"/>
      <c r="G2606" s="6"/>
      <c r="H2606" s="6"/>
      <c r="I2606" s="6"/>
      <c r="J2606" s="6"/>
      <c r="K2606" s="8"/>
      <c r="L2606" s="8"/>
      <c r="M2606" s="6"/>
      <c r="N2606" s="9"/>
      <c r="O2606" s="10"/>
      <c r="P2606" s="20"/>
      <c r="Q2606" s="20"/>
      <c r="R2606" s="20"/>
      <c r="S2606" s="20" t="s">
        <v>5192</v>
      </c>
      <c r="T2606" s="21" t="str">
        <f t="shared" si="383"/>
        <v>oplosan solfen</v>
      </c>
      <c r="U2606" s="17">
        <v>0.35199999999999998</v>
      </c>
      <c r="V2606" s="62">
        <f t="shared" si="385"/>
        <v>50.687999999999995</v>
      </c>
      <c r="W2606" s="20"/>
      <c r="X2606" s="20"/>
      <c r="Y2606" s="20" t="str">
        <f t="shared" si="384"/>
        <v>KG</v>
      </c>
    </row>
    <row r="2607" spans="1:26" hidden="1">
      <c r="A2607" s="4"/>
      <c r="B2607" s="4"/>
      <c r="C2607" s="5"/>
      <c r="D2607" s="6"/>
      <c r="E2607" s="6"/>
      <c r="F2607" s="6"/>
      <c r="G2607" s="6"/>
      <c r="H2607" s="6"/>
      <c r="I2607" s="6"/>
      <c r="J2607" s="6"/>
      <c r="K2607" s="8"/>
      <c r="L2607" s="8"/>
      <c r="M2607" s="6"/>
      <c r="N2607" s="9"/>
      <c r="O2607" s="10"/>
      <c r="P2607" s="20"/>
      <c r="Q2607" s="20"/>
      <c r="R2607" s="20"/>
      <c r="S2607" s="20" t="s">
        <v>4211</v>
      </c>
      <c r="T2607" s="21" t="str">
        <f t="shared" si="383"/>
        <v>OPLOSAN FULL AROMA TAKSU CENTAMIL</v>
      </c>
      <c r="U2607" s="17">
        <v>8.1000000000000003E-2</v>
      </c>
      <c r="V2607" s="62">
        <f t="shared" si="385"/>
        <v>11.664</v>
      </c>
      <c r="W2607" s="20"/>
      <c r="X2607" s="20"/>
      <c r="Y2607" s="20" t="str">
        <f t="shared" si="384"/>
        <v>KG</v>
      </c>
    </row>
    <row r="2608" spans="1:26" hidden="1">
      <c r="A2608" s="4"/>
      <c r="B2608" s="4"/>
      <c r="C2608" s="5"/>
      <c r="D2608" s="6"/>
      <c r="E2608" s="6"/>
      <c r="F2608" s="6"/>
      <c r="G2608" s="6"/>
      <c r="H2608" s="6"/>
      <c r="I2608" s="6"/>
      <c r="J2608" s="6"/>
      <c r="K2608" s="8"/>
      <c r="L2608" s="8"/>
      <c r="M2608" s="6"/>
      <c r="N2608" s="9"/>
      <c r="O2608" s="10"/>
      <c r="P2608" s="20"/>
      <c r="Q2608" s="20"/>
      <c r="R2608" s="20"/>
      <c r="S2608" s="20" t="s">
        <v>3697</v>
      </c>
      <c r="T2608" s="21" t="str">
        <f t="shared" si="383"/>
        <v>ONGKOS CELUP GB  FULL AROMA</v>
      </c>
      <c r="U2608" s="17">
        <v>1</v>
      </c>
      <c r="V2608" s="62">
        <f t="shared" si="385"/>
        <v>144</v>
      </c>
      <c r="W2608" s="20"/>
      <c r="X2608" s="20"/>
      <c r="Y2608" s="20" t="str">
        <f t="shared" si="384"/>
        <v>PCS</v>
      </c>
    </row>
    <row r="2609" spans="1:26" hidden="1">
      <c r="A2609" s="4"/>
      <c r="B2609" s="4"/>
      <c r="C2609" s="5"/>
      <c r="D2609" s="6"/>
      <c r="E2609" s="6"/>
      <c r="F2609" s="6"/>
      <c r="G2609" s="6"/>
      <c r="H2609" s="6"/>
      <c r="I2609" s="6"/>
      <c r="J2609" s="6"/>
      <c r="K2609" s="8"/>
      <c r="L2609" s="8"/>
      <c r="M2609" s="6"/>
      <c r="N2609" s="9"/>
      <c r="O2609" s="10"/>
      <c r="P2609" s="20"/>
      <c r="Q2609" s="20"/>
      <c r="R2609" s="20"/>
      <c r="S2609" s="20" t="s">
        <v>4374</v>
      </c>
      <c r="T2609" s="21" t="str">
        <f t="shared" si="383"/>
        <v>PLASTIK 16 X 45</v>
      </c>
      <c r="U2609" s="17">
        <v>1</v>
      </c>
      <c r="V2609" s="62">
        <f t="shared" si="385"/>
        <v>144</v>
      </c>
      <c r="W2609" s="20"/>
      <c r="X2609" s="20"/>
      <c r="Y2609" s="20" t="str">
        <f t="shared" si="384"/>
        <v>PCS</v>
      </c>
    </row>
    <row r="2610" spans="1:26" hidden="1">
      <c r="A2610" s="4"/>
      <c r="B2610" s="4"/>
      <c r="C2610" s="5"/>
      <c r="D2610" s="6"/>
      <c r="E2610" s="6"/>
      <c r="F2610" s="6"/>
      <c r="G2610" s="6"/>
      <c r="H2610" s="6"/>
      <c r="I2610" s="6"/>
      <c r="J2610" s="6"/>
      <c r="K2610" s="8"/>
      <c r="L2610" s="8"/>
      <c r="M2610" s="6"/>
      <c r="N2610" s="9"/>
      <c r="O2610" s="10"/>
      <c r="P2610" s="20"/>
      <c r="Q2610" s="20"/>
      <c r="R2610" s="20"/>
      <c r="S2610" s="20" t="s">
        <v>988</v>
      </c>
      <c r="T2610" s="21" t="str">
        <f t="shared" si="383"/>
        <v xml:space="preserve">ATP </v>
      </c>
      <c r="U2610" s="17">
        <v>1</v>
      </c>
      <c r="V2610" s="62">
        <f t="shared" si="385"/>
        <v>144</v>
      </c>
      <c r="W2610" s="20"/>
      <c r="X2610" s="20"/>
      <c r="Y2610" s="20" t="str">
        <f t="shared" si="384"/>
        <v>PCS</v>
      </c>
    </row>
    <row r="2611" spans="1:26" hidden="1">
      <c r="A2611" s="4"/>
      <c r="B2611" s="4"/>
      <c r="C2611" s="5"/>
      <c r="D2611" s="6"/>
      <c r="E2611" s="6"/>
      <c r="F2611" s="6"/>
      <c r="G2611" s="6"/>
      <c r="H2611" s="6"/>
      <c r="I2611" s="6"/>
      <c r="J2611" s="6"/>
      <c r="K2611" s="8"/>
      <c r="L2611" s="8"/>
      <c r="M2611" s="6"/>
      <c r="N2611" s="9"/>
      <c r="O2611" s="10"/>
      <c r="P2611" s="20"/>
      <c r="Q2611" s="20"/>
      <c r="R2611" s="20"/>
      <c r="S2611" s="20" t="s">
        <v>5042</v>
      </c>
      <c r="T2611" s="21" t="str">
        <f t="shared" si="383"/>
        <v>STIKER TAKSU CENTAMIL 8X21</v>
      </c>
      <c r="U2611" s="17">
        <v>1</v>
      </c>
      <c r="V2611" s="62">
        <f t="shared" si="385"/>
        <v>144</v>
      </c>
      <c r="W2611" s="20"/>
      <c r="X2611" s="20"/>
      <c r="Y2611" s="20" t="str">
        <f t="shared" si="384"/>
        <v>PCS</v>
      </c>
    </row>
    <row r="2612" spans="1:26" hidden="1">
      <c r="A2612" s="4"/>
      <c r="B2612" s="4"/>
      <c r="C2612" s="5"/>
      <c r="D2612" s="6"/>
      <c r="E2612" s="6"/>
      <c r="F2612" s="6"/>
      <c r="G2612" s="6"/>
      <c r="H2612" s="6"/>
      <c r="I2612" s="6"/>
      <c r="J2612" s="6"/>
      <c r="K2612" s="8"/>
      <c r="L2612" s="8"/>
      <c r="M2612" s="6"/>
      <c r="N2612" s="9"/>
      <c r="O2612" s="10"/>
      <c r="P2612" s="20"/>
      <c r="Q2612" s="20"/>
      <c r="R2612" s="20"/>
      <c r="S2612" s="20" t="s">
        <v>5192</v>
      </c>
      <c r="T2612" s="21" t="str">
        <f t="shared" si="383"/>
        <v>oplosan solfen</v>
      </c>
      <c r="U2612" s="17">
        <v>1</v>
      </c>
      <c r="V2612" s="62">
        <f t="shared" si="385"/>
        <v>144</v>
      </c>
      <c r="W2612" s="20"/>
      <c r="X2612" s="20"/>
      <c r="Y2612" s="20" t="str">
        <f t="shared" si="384"/>
        <v>KG</v>
      </c>
    </row>
    <row r="2613" spans="1:26" hidden="1">
      <c r="A2613" s="4"/>
      <c r="B2613" s="4"/>
      <c r="C2613" s="5"/>
      <c r="D2613" s="6"/>
      <c r="E2613" s="6"/>
      <c r="F2613" s="6"/>
      <c r="G2613" s="6"/>
      <c r="H2613" s="6"/>
      <c r="I2613" s="6"/>
      <c r="J2613" s="6"/>
      <c r="K2613" s="8"/>
      <c r="L2613" s="8"/>
      <c r="M2613" s="6"/>
      <c r="N2613" s="9"/>
      <c r="O2613" s="10"/>
      <c r="P2613" s="20"/>
      <c r="Q2613" s="20"/>
      <c r="R2613" s="20"/>
      <c r="S2613" s="20" t="s">
        <v>4211</v>
      </c>
      <c r="T2613" s="21" t="str">
        <f t="shared" si="383"/>
        <v>OPLOSAN FULL AROMA TAKSU CENTAMIL</v>
      </c>
      <c r="U2613" s="17">
        <v>0.7</v>
      </c>
      <c r="V2613" s="62">
        <f t="shared" si="385"/>
        <v>100.8</v>
      </c>
      <c r="W2613" s="20"/>
      <c r="X2613" s="20"/>
      <c r="Y2613" s="20" t="str">
        <f t="shared" si="384"/>
        <v>KG</v>
      </c>
    </row>
    <row r="2614" spans="1:26" hidden="1">
      <c r="A2614" s="4"/>
      <c r="B2614" s="4"/>
      <c r="C2614" s="5"/>
      <c r="D2614" s="6"/>
      <c r="E2614" s="6"/>
      <c r="F2614" s="6"/>
      <c r="G2614" s="6"/>
      <c r="H2614" s="6"/>
      <c r="I2614" s="6"/>
      <c r="J2614" s="6"/>
      <c r="K2614" s="8"/>
      <c r="L2614" s="8"/>
      <c r="M2614" s="6"/>
      <c r="N2614" s="9"/>
      <c r="O2614" s="10"/>
      <c r="P2614" s="20"/>
      <c r="Q2614" s="20"/>
      <c r="R2614" s="20"/>
      <c r="S2614" s="20" t="s">
        <v>3697</v>
      </c>
      <c r="T2614" s="21" t="str">
        <f t="shared" si="383"/>
        <v>ONGKOS CELUP GB  FULL AROMA</v>
      </c>
      <c r="U2614" s="17">
        <v>1</v>
      </c>
      <c r="V2614" s="62">
        <f t="shared" si="385"/>
        <v>144</v>
      </c>
      <c r="W2614" s="20"/>
      <c r="X2614" s="20"/>
      <c r="Y2614" s="20" t="str">
        <f t="shared" si="384"/>
        <v>PCS</v>
      </c>
    </row>
    <row r="2615" spans="1:26">
      <c r="A2615" s="4">
        <v>277</v>
      </c>
      <c r="B2615" s="20" t="s">
        <v>2781</v>
      </c>
      <c r="C2615" s="5" t="s">
        <v>245</v>
      </c>
      <c r="D2615" s="6">
        <v>285</v>
      </c>
      <c r="E2615" s="6">
        <f>D2615/98</f>
        <v>2.9081632653061225</v>
      </c>
      <c r="F2615" s="6">
        <v>158</v>
      </c>
      <c r="G2615" s="6">
        <v>1</v>
      </c>
      <c r="H2615" s="6">
        <v>361</v>
      </c>
      <c r="I2615" s="6">
        <v>1</v>
      </c>
      <c r="J2615" s="6" t="s">
        <v>510</v>
      </c>
      <c r="K2615" s="15">
        <f>L2615</f>
        <v>98</v>
      </c>
      <c r="L2615" s="15">
        <f>N2615*Z2615</f>
        <v>98</v>
      </c>
      <c r="M2615" s="6" t="s">
        <v>510</v>
      </c>
      <c r="N2615" s="9">
        <f>VLOOKUP(B2615,tb_januari,9,FALSE)</f>
        <v>1</v>
      </c>
      <c r="O2615" s="10" t="s">
        <v>506</v>
      </c>
      <c r="P2615" s="20"/>
      <c r="Q2615" s="20"/>
      <c r="R2615" s="20"/>
      <c r="S2615" s="20" t="s">
        <v>4993</v>
      </c>
      <c r="T2615" s="21" t="str">
        <f t="shared" si="383"/>
        <v>STIKER 108 D CEMPAKA 5 X 12</v>
      </c>
      <c r="U2615" s="17">
        <v>1</v>
      </c>
      <c r="V2615" s="62">
        <f>$K$2615*U2615</f>
        <v>98</v>
      </c>
      <c r="W2615" s="20"/>
      <c r="X2615" s="20"/>
      <c r="Y2615" s="20" t="str">
        <f t="shared" si="384"/>
        <v>PCS</v>
      </c>
      <c r="Z2615" s="20">
        <v>98</v>
      </c>
    </row>
    <row r="2616" spans="1:26" hidden="1">
      <c r="A2616" s="4"/>
      <c r="B2616" s="4"/>
      <c r="C2616" s="5"/>
      <c r="D2616" s="6"/>
      <c r="E2616" s="6"/>
      <c r="F2616" s="6"/>
      <c r="G2616" s="6"/>
      <c r="H2616" s="6"/>
      <c r="I2616" s="6"/>
      <c r="J2616" s="6"/>
      <c r="K2616" s="8"/>
      <c r="L2616" s="8"/>
      <c r="M2616" s="6"/>
      <c r="N2616" s="9"/>
      <c r="O2616" s="10"/>
      <c r="P2616" s="20"/>
      <c r="Q2616" s="20"/>
      <c r="R2616" s="20"/>
      <c r="S2616" s="20" t="s">
        <v>3679</v>
      </c>
      <c r="T2616" s="21" t="str">
        <f t="shared" si="383"/>
        <v xml:space="preserve">ONGKARA OVAL </v>
      </c>
      <c r="U2616" s="17">
        <v>1</v>
      </c>
      <c r="V2616" s="62">
        <f t="shared" ref="V2616:V2625" si="386">$K$2615*U2616</f>
        <v>98</v>
      </c>
      <c r="W2616" s="20"/>
      <c r="X2616" s="20"/>
      <c r="Y2616" s="20" t="str">
        <f t="shared" si="384"/>
        <v>PCS</v>
      </c>
    </row>
    <row r="2617" spans="1:26" hidden="1">
      <c r="A2617" s="4"/>
      <c r="B2617" s="4"/>
      <c r="C2617" s="5"/>
      <c r="D2617" s="6"/>
      <c r="E2617" s="6"/>
      <c r="F2617" s="6"/>
      <c r="G2617" s="6"/>
      <c r="H2617" s="6"/>
      <c r="I2617" s="6"/>
      <c r="J2617" s="6"/>
      <c r="K2617" s="8"/>
      <c r="L2617" s="8"/>
      <c r="M2617" s="6"/>
      <c r="N2617" s="9"/>
      <c r="O2617" s="10"/>
      <c r="P2617" s="20"/>
      <c r="Q2617" s="20"/>
      <c r="R2617" s="20"/>
      <c r="S2617" s="20" t="s">
        <v>988</v>
      </c>
      <c r="T2617" s="21" t="str">
        <f t="shared" si="383"/>
        <v xml:space="preserve">ATP </v>
      </c>
      <c r="U2617" s="17">
        <v>1</v>
      </c>
      <c r="V2617" s="62">
        <f t="shared" si="386"/>
        <v>98</v>
      </c>
      <c r="W2617" s="20"/>
      <c r="X2617" s="20"/>
      <c r="Y2617" s="20" t="str">
        <f t="shared" si="384"/>
        <v>PCS</v>
      </c>
    </row>
    <row r="2618" spans="1:26" hidden="1">
      <c r="A2618" s="4"/>
      <c r="B2618" s="4"/>
      <c r="C2618" s="5"/>
      <c r="D2618" s="6"/>
      <c r="E2618" s="6"/>
      <c r="F2618" s="6"/>
      <c r="G2618" s="6"/>
      <c r="H2618" s="6"/>
      <c r="I2618" s="6"/>
      <c r="J2618" s="6"/>
      <c r="K2618" s="8"/>
      <c r="L2618" s="8"/>
      <c r="M2618" s="6"/>
      <c r="N2618" s="9"/>
      <c r="O2618" s="10"/>
      <c r="P2618" s="20"/>
      <c r="Q2618" s="20"/>
      <c r="R2618" s="20"/>
      <c r="S2618" s="20" t="s">
        <v>4855</v>
      </c>
      <c r="T2618" s="21" t="str">
        <f t="shared" si="383"/>
        <v>SABUK ONG MINI 2,5 X 20</v>
      </c>
      <c r="U2618" s="17">
        <v>1</v>
      </c>
      <c r="V2618" s="62">
        <f t="shared" si="386"/>
        <v>98</v>
      </c>
      <c r="W2618" s="20"/>
      <c r="X2618" s="20"/>
      <c r="Y2618" s="20" t="str">
        <f t="shared" si="384"/>
        <v>PCS</v>
      </c>
    </row>
    <row r="2619" spans="1:26" hidden="1">
      <c r="A2619" s="4"/>
      <c r="B2619" s="4"/>
      <c r="C2619" s="5"/>
      <c r="D2619" s="6"/>
      <c r="E2619" s="6"/>
      <c r="F2619" s="6"/>
      <c r="G2619" s="6"/>
      <c r="H2619" s="6"/>
      <c r="I2619" s="6"/>
      <c r="J2619" s="6"/>
      <c r="K2619" s="8"/>
      <c r="L2619" s="8"/>
      <c r="M2619" s="6"/>
      <c r="N2619" s="9"/>
      <c r="O2619" s="10"/>
      <c r="P2619" s="20"/>
      <c r="Q2619" s="20"/>
      <c r="R2619" s="20"/>
      <c r="S2619" s="20" t="s">
        <v>4365</v>
      </c>
      <c r="T2619" s="21" t="str">
        <f t="shared" si="383"/>
        <v>PLASTIK 14 X 35</v>
      </c>
      <c r="U2619" s="17">
        <v>1</v>
      </c>
      <c r="V2619" s="62">
        <f t="shared" si="386"/>
        <v>98</v>
      </c>
      <c r="W2619" s="20"/>
      <c r="X2619" s="20"/>
      <c r="Y2619" s="20" t="str">
        <f t="shared" si="384"/>
        <v>PCS</v>
      </c>
    </row>
    <row r="2620" spans="1:26" hidden="1">
      <c r="A2620" s="4"/>
      <c r="B2620" s="4"/>
      <c r="C2620" s="5"/>
      <c r="D2620" s="6"/>
      <c r="E2620" s="6"/>
      <c r="F2620" s="6"/>
      <c r="G2620" s="6"/>
      <c r="H2620" s="6"/>
      <c r="I2620" s="6"/>
      <c r="J2620" s="6"/>
      <c r="K2620" s="8"/>
      <c r="L2620" s="8"/>
      <c r="M2620" s="6"/>
      <c r="N2620" s="9"/>
      <c r="O2620" s="10"/>
      <c r="P2620" s="20"/>
      <c r="Q2620" s="20"/>
      <c r="R2620" s="20"/>
      <c r="S2620" s="20" t="s">
        <v>1140</v>
      </c>
      <c r="T2620" s="21" t="str">
        <f t="shared" si="383"/>
        <v>DUPA 16 ATP PEKAT 3.2</v>
      </c>
      <c r="U2620" s="17">
        <v>0.31</v>
      </c>
      <c r="V2620" s="62">
        <f t="shared" si="386"/>
        <v>30.38</v>
      </c>
      <c r="W2620" s="20"/>
      <c r="X2620" s="20"/>
      <c r="Y2620" s="20" t="str">
        <f t="shared" si="384"/>
        <v>KG</v>
      </c>
    </row>
    <row r="2621" spans="1:26" hidden="1">
      <c r="A2621" s="4"/>
      <c r="B2621" s="4"/>
      <c r="C2621" s="5"/>
      <c r="D2621" s="6"/>
      <c r="E2621" s="6"/>
      <c r="F2621" s="6"/>
      <c r="G2621" s="6"/>
      <c r="H2621" s="6"/>
      <c r="I2621" s="6"/>
      <c r="J2621" s="6"/>
      <c r="K2621" s="8"/>
      <c r="L2621" s="8"/>
      <c r="M2621" s="6"/>
      <c r="N2621" s="9"/>
      <c r="O2621" s="10"/>
      <c r="P2621" s="20"/>
      <c r="Q2621" s="20"/>
      <c r="R2621" s="20"/>
      <c r="S2621" s="20" t="s">
        <v>3980</v>
      </c>
      <c r="T2621" s="21" t="str">
        <f t="shared" si="383"/>
        <v>OP FULL AROMA  DW 108 D FULL A CEMPAKA</v>
      </c>
      <c r="U2621" s="17">
        <v>3.1300000000000001E-2</v>
      </c>
      <c r="V2621" s="62">
        <f t="shared" si="386"/>
        <v>3.0674000000000001</v>
      </c>
      <c r="W2621" s="20"/>
      <c r="X2621" s="20"/>
      <c r="Y2621" s="20" t="str">
        <f t="shared" si="384"/>
        <v>KG</v>
      </c>
    </row>
    <row r="2622" spans="1:26" hidden="1">
      <c r="A2622" s="4"/>
      <c r="B2622" s="4"/>
      <c r="C2622" s="5"/>
      <c r="D2622" s="6"/>
      <c r="E2622" s="6"/>
      <c r="F2622" s="6"/>
      <c r="G2622" s="6"/>
      <c r="H2622" s="6"/>
      <c r="I2622" s="6"/>
      <c r="J2622" s="6"/>
      <c r="K2622" s="8"/>
      <c r="L2622" s="8"/>
      <c r="M2622" s="6"/>
      <c r="N2622" s="9"/>
      <c r="O2622" s="10"/>
      <c r="P2622" s="20"/>
      <c r="Q2622" s="20"/>
      <c r="R2622" s="20"/>
      <c r="S2622" s="20" t="s">
        <v>5192</v>
      </c>
      <c r="T2622" s="21" t="str">
        <f t="shared" si="383"/>
        <v>oplosan solfen</v>
      </c>
      <c r="U2622" s="17">
        <v>0.14099999999999999</v>
      </c>
      <c r="V2622" s="62">
        <f t="shared" si="386"/>
        <v>13.817999999999998</v>
      </c>
      <c r="W2622" s="20"/>
      <c r="X2622" s="20"/>
      <c r="Y2622" s="20" t="str">
        <f t="shared" si="384"/>
        <v>KG</v>
      </c>
    </row>
    <row r="2623" spans="1:26" hidden="1">
      <c r="A2623" s="4"/>
      <c r="B2623" s="4"/>
      <c r="C2623" s="5"/>
      <c r="D2623" s="6"/>
      <c r="E2623" s="6"/>
      <c r="F2623" s="6"/>
      <c r="G2623" s="6"/>
      <c r="H2623" s="6"/>
      <c r="I2623" s="6"/>
      <c r="J2623" s="6"/>
      <c r="K2623" s="8"/>
      <c r="L2623" s="8"/>
      <c r="M2623" s="6"/>
      <c r="N2623" s="9"/>
      <c r="O2623" s="10"/>
      <c r="P2623" s="20"/>
      <c r="Q2623" s="20"/>
      <c r="R2623" s="20"/>
      <c r="S2623" s="20" t="s">
        <v>3719</v>
      </c>
      <c r="T2623" s="21" t="str">
        <f t="shared" si="383"/>
        <v>ONGKOS CELUP GK FULL AROMA</v>
      </c>
      <c r="U2623" s="17">
        <v>1</v>
      </c>
      <c r="V2623" s="62">
        <f t="shared" si="386"/>
        <v>98</v>
      </c>
      <c r="W2623" s="20"/>
      <c r="X2623" s="20"/>
      <c r="Y2623" s="20" t="str">
        <f t="shared" si="384"/>
        <v>PCS</v>
      </c>
    </row>
    <row r="2624" spans="1:26" hidden="1">
      <c r="A2624" s="4"/>
      <c r="B2624" s="4"/>
      <c r="C2624" s="5"/>
      <c r="D2624" s="6"/>
      <c r="E2624" s="6"/>
      <c r="F2624" s="6"/>
      <c r="G2624" s="6"/>
      <c r="H2624" s="6"/>
      <c r="I2624" s="6"/>
      <c r="J2624" s="6"/>
      <c r="K2624" s="8"/>
      <c r="L2624" s="8"/>
      <c r="M2624" s="6"/>
      <c r="N2624" s="9"/>
      <c r="O2624" s="10"/>
      <c r="P2624" s="20"/>
      <c r="Q2624" s="20"/>
      <c r="R2624" s="20"/>
      <c r="S2624" s="20" t="s">
        <v>3807</v>
      </c>
      <c r="T2624" s="21" t="str">
        <f t="shared" si="383"/>
        <v>ONGKOS KEMAS GK FULL AROMA</v>
      </c>
      <c r="U2624" s="17">
        <v>1</v>
      </c>
      <c r="V2624" s="62">
        <f t="shared" si="386"/>
        <v>98</v>
      </c>
      <c r="W2624" s="20"/>
      <c r="X2624" s="20"/>
      <c r="Y2624" s="20" t="str">
        <f t="shared" si="384"/>
        <v>PCS</v>
      </c>
    </row>
    <row r="2625" spans="1:26" hidden="1">
      <c r="A2625" s="4"/>
      <c r="B2625" s="4"/>
      <c r="C2625" s="5"/>
      <c r="D2625" s="6"/>
      <c r="E2625" s="6"/>
      <c r="F2625" s="6"/>
      <c r="G2625" s="6"/>
      <c r="H2625" s="6"/>
      <c r="I2625" s="6"/>
      <c r="J2625" s="6"/>
      <c r="K2625" s="8"/>
      <c r="L2625" s="8"/>
      <c r="M2625" s="6"/>
      <c r="N2625" s="9"/>
      <c r="O2625" s="10"/>
      <c r="P2625" s="20"/>
      <c r="Q2625" s="20"/>
      <c r="R2625" s="20"/>
      <c r="S2625" s="20" t="s">
        <v>3914</v>
      </c>
      <c r="T2625" s="21" t="str">
        <f t="shared" si="383"/>
        <v>ONGKOS TIMBANG GK FULL AROMA</v>
      </c>
      <c r="U2625" s="17">
        <v>1</v>
      </c>
      <c r="V2625" s="62">
        <f t="shared" si="386"/>
        <v>98</v>
      </c>
      <c r="W2625" s="20"/>
      <c r="X2625" s="20"/>
      <c r="Y2625" s="20" t="str">
        <f t="shared" si="384"/>
        <v>PCS</v>
      </c>
    </row>
    <row r="2626" spans="1:26">
      <c r="A2626" s="4">
        <v>278</v>
      </c>
      <c r="B2626" s="20" t="s">
        <v>2782</v>
      </c>
      <c r="C2626" s="5" t="s">
        <v>246</v>
      </c>
      <c r="D2626" s="6">
        <v>192</v>
      </c>
      <c r="E2626" s="6">
        <f>D2626/98</f>
        <v>1.9591836734693877</v>
      </c>
      <c r="F2626" s="6">
        <v>313</v>
      </c>
      <c r="G2626" s="6">
        <v>1</v>
      </c>
      <c r="H2626" s="6">
        <v>271</v>
      </c>
      <c r="I2626" s="6">
        <v>1</v>
      </c>
      <c r="J2626" s="6" t="s">
        <v>510</v>
      </c>
      <c r="K2626" s="15">
        <f>L2626</f>
        <v>294</v>
      </c>
      <c r="L2626" s="15">
        <f>N2626*Z2626</f>
        <v>294</v>
      </c>
      <c r="M2626" s="6" t="s">
        <v>510</v>
      </c>
      <c r="N2626" s="9">
        <f>VLOOKUP(B2626,tb_januari,9,FALSE)</f>
        <v>3</v>
      </c>
      <c r="O2626" s="10" t="s">
        <v>506</v>
      </c>
      <c r="P2626" s="20"/>
      <c r="Q2626" s="20"/>
      <c r="R2626" s="20"/>
      <c r="S2626" s="20" t="s">
        <v>4999</v>
      </c>
      <c r="T2626" s="21" t="str">
        <f t="shared" si="383"/>
        <v>STIKER 108 D CENDANA 5 X 12</v>
      </c>
      <c r="U2626" s="17">
        <v>1</v>
      </c>
      <c r="V2626" s="62">
        <f>$K$2626*U2626</f>
        <v>294</v>
      </c>
      <c r="W2626" s="20"/>
      <c r="X2626" s="20"/>
      <c r="Y2626" s="20" t="str">
        <f t="shared" si="384"/>
        <v>PCS</v>
      </c>
      <c r="Z2626" s="20">
        <v>98</v>
      </c>
    </row>
    <row r="2627" spans="1:26" hidden="1">
      <c r="A2627" s="4"/>
      <c r="B2627" s="4"/>
      <c r="C2627" s="5"/>
      <c r="D2627" s="6"/>
      <c r="E2627" s="6"/>
      <c r="F2627" s="6"/>
      <c r="G2627" s="6"/>
      <c r="H2627" s="6"/>
      <c r="I2627" s="6"/>
      <c r="J2627" s="6"/>
      <c r="K2627" s="8"/>
      <c r="L2627" s="8"/>
      <c r="M2627" s="6"/>
      <c r="N2627" s="9"/>
      <c r="O2627" s="10"/>
      <c r="P2627" s="20"/>
      <c r="Q2627" s="20"/>
      <c r="R2627" s="20"/>
      <c r="S2627" s="20" t="s">
        <v>3679</v>
      </c>
      <c r="T2627" s="21" t="str">
        <f t="shared" si="383"/>
        <v xml:space="preserve">ONGKARA OVAL </v>
      </c>
      <c r="U2627" s="17">
        <v>1</v>
      </c>
      <c r="V2627" s="62">
        <f t="shared" ref="V2627:V2636" si="387">$K$2626*U2627</f>
        <v>294</v>
      </c>
      <c r="W2627" s="20"/>
      <c r="X2627" s="20"/>
      <c r="Y2627" s="20" t="str">
        <f t="shared" si="384"/>
        <v>PCS</v>
      </c>
    </row>
    <row r="2628" spans="1:26" hidden="1">
      <c r="A2628" s="4"/>
      <c r="B2628" s="4"/>
      <c r="C2628" s="5"/>
      <c r="D2628" s="6"/>
      <c r="E2628" s="6"/>
      <c r="F2628" s="6"/>
      <c r="G2628" s="6"/>
      <c r="H2628" s="6"/>
      <c r="I2628" s="6"/>
      <c r="J2628" s="6"/>
      <c r="K2628" s="8"/>
      <c r="L2628" s="8"/>
      <c r="M2628" s="6"/>
      <c r="N2628" s="9"/>
      <c r="O2628" s="10"/>
      <c r="P2628" s="20"/>
      <c r="Q2628" s="20"/>
      <c r="R2628" s="20"/>
      <c r="S2628" s="20" t="s">
        <v>988</v>
      </c>
      <c r="T2628" s="21" t="str">
        <f t="shared" si="383"/>
        <v xml:space="preserve">ATP </v>
      </c>
      <c r="U2628" s="17">
        <v>1</v>
      </c>
      <c r="V2628" s="62">
        <f t="shared" si="387"/>
        <v>294</v>
      </c>
      <c r="W2628" s="20"/>
      <c r="X2628" s="20"/>
      <c r="Y2628" s="20" t="str">
        <f t="shared" si="384"/>
        <v>PCS</v>
      </c>
    </row>
    <row r="2629" spans="1:26" hidden="1">
      <c r="A2629" s="4"/>
      <c r="B2629" s="4"/>
      <c r="C2629" s="5"/>
      <c r="D2629" s="6"/>
      <c r="E2629" s="6"/>
      <c r="F2629" s="6"/>
      <c r="G2629" s="6"/>
      <c r="H2629" s="6"/>
      <c r="I2629" s="6"/>
      <c r="J2629" s="6"/>
      <c r="K2629" s="8"/>
      <c r="L2629" s="8"/>
      <c r="M2629" s="6"/>
      <c r="N2629" s="9"/>
      <c r="O2629" s="10"/>
      <c r="P2629" s="20"/>
      <c r="Q2629" s="20"/>
      <c r="R2629" s="20"/>
      <c r="S2629" s="20" t="s">
        <v>4855</v>
      </c>
      <c r="T2629" s="21" t="str">
        <f t="shared" si="383"/>
        <v>SABUK ONG MINI 2,5 X 20</v>
      </c>
      <c r="U2629" s="17">
        <v>1</v>
      </c>
      <c r="V2629" s="62">
        <f t="shared" si="387"/>
        <v>294</v>
      </c>
      <c r="W2629" s="20"/>
      <c r="X2629" s="20"/>
      <c r="Y2629" s="20" t="str">
        <f t="shared" si="384"/>
        <v>PCS</v>
      </c>
    </row>
    <row r="2630" spans="1:26" hidden="1">
      <c r="A2630" s="4"/>
      <c r="B2630" s="4"/>
      <c r="C2630" s="5"/>
      <c r="D2630" s="6"/>
      <c r="E2630" s="6"/>
      <c r="F2630" s="6"/>
      <c r="G2630" s="6"/>
      <c r="H2630" s="6"/>
      <c r="I2630" s="6"/>
      <c r="J2630" s="6"/>
      <c r="K2630" s="8"/>
      <c r="L2630" s="8"/>
      <c r="M2630" s="6"/>
      <c r="N2630" s="9"/>
      <c r="O2630" s="10"/>
      <c r="P2630" s="20"/>
      <c r="Q2630" s="20"/>
      <c r="R2630" s="20"/>
      <c r="S2630" s="20" t="s">
        <v>4365</v>
      </c>
      <c r="T2630" s="21" t="str">
        <f t="shared" si="383"/>
        <v>PLASTIK 14 X 35</v>
      </c>
      <c r="U2630" s="17">
        <v>1</v>
      </c>
      <c r="V2630" s="62">
        <f t="shared" si="387"/>
        <v>294</v>
      </c>
      <c r="W2630" s="20"/>
      <c r="X2630" s="20"/>
      <c r="Y2630" s="20" t="str">
        <f t="shared" si="384"/>
        <v>PCS</v>
      </c>
    </row>
    <row r="2631" spans="1:26" hidden="1">
      <c r="A2631" s="4"/>
      <c r="B2631" s="4"/>
      <c r="C2631" s="5"/>
      <c r="D2631" s="6"/>
      <c r="E2631" s="6"/>
      <c r="F2631" s="6"/>
      <c r="G2631" s="6"/>
      <c r="H2631" s="6"/>
      <c r="I2631" s="6"/>
      <c r="J2631" s="6"/>
      <c r="K2631" s="8"/>
      <c r="L2631" s="8"/>
      <c r="M2631" s="6"/>
      <c r="N2631" s="9"/>
      <c r="O2631" s="10"/>
      <c r="P2631" s="20"/>
      <c r="Q2631" s="20"/>
      <c r="R2631" s="20"/>
      <c r="S2631" s="20" t="s">
        <v>1140</v>
      </c>
      <c r="T2631" s="21" t="str">
        <f t="shared" si="383"/>
        <v>DUPA 16 ATP PEKAT 3.2</v>
      </c>
      <c r="U2631" s="17">
        <v>0.31</v>
      </c>
      <c r="V2631" s="62">
        <f t="shared" si="387"/>
        <v>91.14</v>
      </c>
      <c r="W2631" s="20"/>
      <c r="X2631" s="20"/>
      <c r="Y2631" s="20" t="str">
        <f t="shared" si="384"/>
        <v>KG</v>
      </c>
    </row>
    <row r="2632" spans="1:26" hidden="1">
      <c r="A2632" s="4"/>
      <c r="B2632" s="4"/>
      <c r="C2632" s="5"/>
      <c r="D2632" s="6"/>
      <c r="E2632" s="6"/>
      <c r="F2632" s="6"/>
      <c r="G2632" s="6"/>
      <c r="H2632" s="6"/>
      <c r="I2632" s="6"/>
      <c r="J2632" s="6"/>
      <c r="K2632" s="8"/>
      <c r="L2632" s="8"/>
      <c r="M2632" s="6"/>
      <c r="N2632" s="9"/>
      <c r="O2632" s="10"/>
      <c r="P2632" s="20"/>
      <c r="Q2632" s="20"/>
      <c r="R2632" s="20"/>
      <c r="S2632" s="20" t="s">
        <v>3982</v>
      </c>
      <c r="T2632" s="21" t="str">
        <f t="shared" si="383"/>
        <v>OP FULL AROMA  DW 108 D FULL A CENDANA</v>
      </c>
      <c r="U2632" s="17">
        <v>3.1300000000000001E-2</v>
      </c>
      <c r="V2632" s="62">
        <f t="shared" si="387"/>
        <v>9.2022000000000013</v>
      </c>
      <c r="W2632" s="20"/>
      <c r="X2632" s="20"/>
      <c r="Y2632" s="20" t="str">
        <f t="shared" si="384"/>
        <v>KG</v>
      </c>
    </row>
    <row r="2633" spans="1:26" hidden="1">
      <c r="A2633" s="4"/>
      <c r="B2633" s="4"/>
      <c r="C2633" s="5"/>
      <c r="D2633" s="6"/>
      <c r="E2633" s="6"/>
      <c r="F2633" s="6"/>
      <c r="G2633" s="6"/>
      <c r="H2633" s="6"/>
      <c r="I2633" s="6"/>
      <c r="J2633" s="6"/>
      <c r="K2633" s="8"/>
      <c r="L2633" s="8"/>
      <c r="M2633" s="6"/>
      <c r="N2633" s="9"/>
      <c r="O2633" s="10"/>
      <c r="P2633" s="20"/>
      <c r="Q2633" s="20"/>
      <c r="R2633" s="20"/>
      <c r="S2633" s="20" t="s">
        <v>5192</v>
      </c>
      <c r="T2633" s="21" t="str">
        <f t="shared" si="383"/>
        <v>oplosan solfen</v>
      </c>
      <c r="U2633" s="17">
        <v>0.14099999999999999</v>
      </c>
      <c r="V2633" s="62">
        <f t="shared" si="387"/>
        <v>41.453999999999994</v>
      </c>
      <c r="W2633" s="20"/>
      <c r="X2633" s="20"/>
      <c r="Y2633" s="20" t="str">
        <f t="shared" si="384"/>
        <v>KG</v>
      </c>
    </row>
    <row r="2634" spans="1:26" hidden="1">
      <c r="A2634" s="4"/>
      <c r="B2634" s="4"/>
      <c r="C2634" s="5"/>
      <c r="D2634" s="6"/>
      <c r="E2634" s="6"/>
      <c r="F2634" s="6"/>
      <c r="G2634" s="6"/>
      <c r="H2634" s="6"/>
      <c r="I2634" s="6"/>
      <c r="J2634" s="6"/>
      <c r="K2634" s="8"/>
      <c r="L2634" s="8"/>
      <c r="M2634" s="6"/>
      <c r="N2634" s="9"/>
      <c r="O2634" s="10"/>
      <c r="P2634" s="20"/>
      <c r="Q2634" s="20"/>
      <c r="R2634" s="20"/>
      <c r="S2634" s="20" t="s">
        <v>3719</v>
      </c>
      <c r="T2634" s="21" t="str">
        <f t="shared" ref="T2634:T2665" si="388">VLOOKUP(S2634,db_barang,2,FALSE)</f>
        <v>ONGKOS CELUP GK FULL AROMA</v>
      </c>
      <c r="U2634" s="17">
        <v>1</v>
      </c>
      <c r="V2634" s="62">
        <f t="shared" si="387"/>
        <v>294</v>
      </c>
      <c r="W2634" s="20"/>
      <c r="X2634" s="20"/>
      <c r="Y2634" s="20" t="str">
        <f t="shared" ref="Y2634:Y2665" si="389">VLOOKUP(S2634,db_barang,3,FALSE)</f>
        <v>PCS</v>
      </c>
    </row>
    <row r="2635" spans="1:26" hidden="1">
      <c r="A2635" s="4"/>
      <c r="B2635" s="4"/>
      <c r="C2635" s="5"/>
      <c r="D2635" s="6"/>
      <c r="E2635" s="6"/>
      <c r="F2635" s="6"/>
      <c r="G2635" s="6"/>
      <c r="H2635" s="6"/>
      <c r="I2635" s="6"/>
      <c r="J2635" s="6"/>
      <c r="K2635" s="8"/>
      <c r="L2635" s="8"/>
      <c r="M2635" s="6"/>
      <c r="N2635" s="9"/>
      <c r="O2635" s="10"/>
      <c r="P2635" s="20"/>
      <c r="Q2635" s="20"/>
      <c r="R2635" s="20"/>
      <c r="S2635" s="20" t="s">
        <v>3807</v>
      </c>
      <c r="T2635" s="21" t="str">
        <f t="shared" si="388"/>
        <v>ONGKOS KEMAS GK FULL AROMA</v>
      </c>
      <c r="U2635" s="17">
        <v>1</v>
      </c>
      <c r="V2635" s="62">
        <f t="shared" si="387"/>
        <v>294</v>
      </c>
      <c r="W2635" s="20"/>
      <c r="X2635" s="20"/>
      <c r="Y2635" s="20" t="str">
        <f t="shared" si="389"/>
        <v>PCS</v>
      </c>
    </row>
    <row r="2636" spans="1:26" hidden="1">
      <c r="A2636" s="4"/>
      <c r="B2636" s="4"/>
      <c r="C2636" s="5"/>
      <c r="D2636" s="6"/>
      <c r="E2636" s="6"/>
      <c r="F2636" s="6"/>
      <c r="G2636" s="6"/>
      <c r="H2636" s="6"/>
      <c r="I2636" s="6"/>
      <c r="J2636" s="6"/>
      <c r="K2636" s="8"/>
      <c r="L2636" s="8"/>
      <c r="M2636" s="6"/>
      <c r="N2636" s="9"/>
      <c r="O2636" s="10"/>
      <c r="P2636" s="20"/>
      <c r="Q2636" s="20"/>
      <c r="R2636" s="20"/>
      <c r="S2636" s="20" t="s">
        <v>3914</v>
      </c>
      <c r="T2636" s="21" t="str">
        <f t="shared" si="388"/>
        <v>ONGKOS TIMBANG GK FULL AROMA</v>
      </c>
      <c r="U2636" s="17">
        <v>1</v>
      </c>
      <c r="V2636" s="62">
        <f t="shared" si="387"/>
        <v>294</v>
      </c>
      <c r="W2636" s="20"/>
      <c r="X2636" s="20"/>
      <c r="Y2636" s="20" t="str">
        <f t="shared" si="389"/>
        <v>PCS</v>
      </c>
    </row>
    <row r="2637" spans="1:26">
      <c r="A2637" s="4">
        <v>279</v>
      </c>
      <c r="B2637" s="20" t="s">
        <v>2783</v>
      </c>
      <c r="C2637" s="5" t="s">
        <v>247</v>
      </c>
      <c r="D2637" s="6">
        <v>329</v>
      </c>
      <c r="E2637" s="6">
        <f>D2637/98</f>
        <v>3.3571428571428572</v>
      </c>
      <c r="F2637" s="6">
        <v>356</v>
      </c>
      <c r="G2637" s="6">
        <v>1</v>
      </c>
      <c r="H2637" s="6">
        <v>112</v>
      </c>
      <c r="I2637" s="6">
        <v>1</v>
      </c>
      <c r="J2637" s="6" t="s">
        <v>510</v>
      </c>
      <c r="K2637" s="15">
        <f>L2637</f>
        <v>196</v>
      </c>
      <c r="L2637" s="15">
        <f>N2637*Z2637</f>
        <v>196</v>
      </c>
      <c r="M2637" s="6" t="s">
        <v>510</v>
      </c>
      <c r="N2637" s="9">
        <f>VLOOKUP(B2637,tb_januari,9,FALSE)</f>
        <v>2</v>
      </c>
      <c r="O2637" s="10" t="s">
        <v>506</v>
      </c>
      <c r="P2637" s="20"/>
      <c r="Q2637" s="20"/>
      <c r="R2637" s="20"/>
      <c r="S2637" s="20" t="s">
        <v>5005</v>
      </c>
      <c r="T2637" s="21" t="str">
        <f t="shared" si="388"/>
        <v>STIKER 108 D JASMIN 5 X 12</v>
      </c>
      <c r="U2637" s="17">
        <v>1</v>
      </c>
      <c r="V2637" s="62">
        <f>$K$2637*U2637</f>
        <v>196</v>
      </c>
      <c r="W2637" s="20"/>
      <c r="X2637" s="20"/>
      <c r="Y2637" s="20" t="str">
        <f t="shared" si="389"/>
        <v>PCS</v>
      </c>
      <c r="Z2637" s="20">
        <v>98</v>
      </c>
    </row>
    <row r="2638" spans="1:26" hidden="1">
      <c r="A2638" s="4"/>
      <c r="B2638" s="4"/>
      <c r="C2638" s="5"/>
      <c r="D2638" s="6"/>
      <c r="E2638" s="6"/>
      <c r="F2638" s="6"/>
      <c r="G2638" s="6"/>
      <c r="H2638" s="6"/>
      <c r="I2638" s="6"/>
      <c r="J2638" s="6"/>
      <c r="K2638" s="8"/>
      <c r="L2638" s="8"/>
      <c r="M2638" s="6"/>
      <c r="N2638" s="9"/>
      <c r="O2638" s="10"/>
      <c r="P2638" s="20"/>
      <c r="Q2638" s="20"/>
      <c r="R2638" s="20"/>
      <c r="S2638" s="20" t="s">
        <v>3679</v>
      </c>
      <c r="T2638" s="21" t="str">
        <f t="shared" si="388"/>
        <v xml:space="preserve">ONGKARA OVAL </v>
      </c>
      <c r="U2638" s="17">
        <v>1</v>
      </c>
      <c r="V2638" s="62">
        <f t="shared" ref="V2638:V2647" si="390">$K$2637*U2638</f>
        <v>196</v>
      </c>
      <c r="W2638" s="20"/>
      <c r="X2638" s="20"/>
      <c r="Y2638" s="20" t="str">
        <f t="shared" si="389"/>
        <v>PCS</v>
      </c>
    </row>
    <row r="2639" spans="1:26" hidden="1">
      <c r="A2639" s="4"/>
      <c r="B2639" s="4"/>
      <c r="C2639" s="5"/>
      <c r="D2639" s="6"/>
      <c r="E2639" s="6"/>
      <c r="F2639" s="6"/>
      <c r="G2639" s="6"/>
      <c r="H2639" s="6"/>
      <c r="I2639" s="6"/>
      <c r="J2639" s="6"/>
      <c r="K2639" s="8"/>
      <c r="L2639" s="8"/>
      <c r="M2639" s="6"/>
      <c r="N2639" s="9"/>
      <c r="O2639" s="10"/>
      <c r="P2639" s="20"/>
      <c r="Q2639" s="20"/>
      <c r="R2639" s="20"/>
      <c r="S2639" s="20" t="s">
        <v>988</v>
      </c>
      <c r="T2639" s="21" t="str">
        <f t="shared" si="388"/>
        <v xml:space="preserve">ATP </v>
      </c>
      <c r="U2639" s="17">
        <v>1</v>
      </c>
      <c r="V2639" s="62">
        <f t="shared" si="390"/>
        <v>196</v>
      </c>
      <c r="W2639" s="20"/>
      <c r="X2639" s="20"/>
      <c r="Y2639" s="20" t="str">
        <f t="shared" si="389"/>
        <v>PCS</v>
      </c>
    </row>
    <row r="2640" spans="1:26" hidden="1">
      <c r="A2640" s="4"/>
      <c r="B2640" s="4"/>
      <c r="C2640" s="5"/>
      <c r="D2640" s="6"/>
      <c r="E2640" s="6"/>
      <c r="F2640" s="6"/>
      <c r="G2640" s="6"/>
      <c r="H2640" s="6"/>
      <c r="I2640" s="6"/>
      <c r="J2640" s="6"/>
      <c r="K2640" s="8"/>
      <c r="L2640" s="8"/>
      <c r="M2640" s="6"/>
      <c r="N2640" s="9"/>
      <c r="O2640" s="10"/>
      <c r="P2640" s="20"/>
      <c r="Q2640" s="20"/>
      <c r="R2640" s="20"/>
      <c r="S2640" s="20" t="s">
        <v>4855</v>
      </c>
      <c r="T2640" s="21" t="str">
        <f t="shared" si="388"/>
        <v>SABUK ONG MINI 2,5 X 20</v>
      </c>
      <c r="U2640" s="17">
        <v>1</v>
      </c>
      <c r="V2640" s="62">
        <f t="shared" si="390"/>
        <v>196</v>
      </c>
      <c r="W2640" s="20"/>
      <c r="X2640" s="20"/>
      <c r="Y2640" s="20" t="str">
        <f t="shared" si="389"/>
        <v>PCS</v>
      </c>
    </row>
    <row r="2641" spans="1:26" hidden="1">
      <c r="A2641" s="4"/>
      <c r="B2641" s="4"/>
      <c r="C2641" s="5"/>
      <c r="D2641" s="6"/>
      <c r="E2641" s="6"/>
      <c r="F2641" s="6"/>
      <c r="G2641" s="6"/>
      <c r="H2641" s="6"/>
      <c r="I2641" s="6"/>
      <c r="J2641" s="6"/>
      <c r="K2641" s="8"/>
      <c r="L2641" s="8"/>
      <c r="M2641" s="6"/>
      <c r="N2641" s="9"/>
      <c r="O2641" s="10"/>
      <c r="P2641" s="20"/>
      <c r="Q2641" s="20"/>
      <c r="R2641" s="20"/>
      <c r="S2641" s="20" t="s">
        <v>4365</v>
      </c>
      <c r="T2641" s="21" t="str">
        <f t="shared" si="388"/>
        <v>PLASTIK 14 X 35</v>
      </c>
      <c r="U2641" s="17">
        <v>1</v>
      </c>
      <c r="V2641" s="62">
        <f t="shared" si="390"/>
        <v>196</v>
      </c>
      <c r="W2641" s="20"/>
      <c r="X2641" s="20"/>
      <c r="Y2641" s="20" t="str">
        <f t="shared" si="389"/>
        <v>PCS</v>
      </c>
    </row>
    <row r="2642" spans="1:26" hidden="1">
      <c r="A2642" s="4"/>
      <c r="B2642" s="4"/>
      <c r="C2642" s="5"/>
      <c r="D2642" s="6"/>
      <c r="E2642" s="6"/>
      <c r="F2642" s="6"/>
      <c r="G2642" s="6"/>
      <c r="H2642" s="6"/>
      <c r="I2642" s="6"/>
      <c r="J2642" s="6"/>
      <c r="K2642" s="8"/>
      <c r="L2642" s="8"/>
      <c r="M2642" s="6"/>
      <c r="N2642" s="9"/>
      <c r="O2642" s="10"/>
      <c r="P2642" s="20"/>
      <c r="Q2642" s="20"/>
      <c r="R2642" s="20"/>
      <c r="S2642" s="20" t="s">
        <v>1140</v>
      </c>
      <c r="T2642" s="21" t="str">
        <f t="shared" si="388"/>
        <v>DUPA 16 ATP PEKAT 3.2</v>
      </c>
      <c r="U2642" s="17">
        <v>0.31</v>
      </c>
      <c r="V2642" s="62">
        <f t="shared" si="390"/>
        <v>60.76</v>
      </c>
      <c r="W2642" s="20"/>
      <c r="X2642" s="20"/>
      <c r="Y2642" s="20" t="str">
        <f t="shared" si="389"/>
        <v>KG</v>
      </c>
    </row>
    <row r="2643" spans="1:26" hidden="1">
      <c r="A2643" s="4"/>
      <c r="B2643" s="4"/>
      <c r="C2643" s="5"/>
      <c r="D2643" s="6"/>
      <c r="E2643" s="6"/>
      <c r="F2643" s="6"/>
      <c r="G2643" s="6"/>
      <c r="H2643" s="6"/>
      <c r="I2643" s="6"/>
      <c r="J2643" s="6"/>
      <c r="K2643" s="8"/>
      <c r="L2643" s="8"/>
      <c r="M2643" s="6"/>
      <c r="N2643" s="9"/>
      <c r="O2643" s="10"/>
      <c r="P2643" s="20"/>
      <c r="Q2643" s="20"/>
      <c r="R2643" s="20"/>
      <c r="S2643" s="20" t="s">
        <v>3984</v>
      </c>
      <c r="T2643" s="21" t="str">
        <f t="shared" si="388"/>
        <v>OP FULL AROMA  DW 108 D FULL A JASMINE</v>
      </c>
      <c r="U2643" s="17">
        <v>3.1300000000000001E-2</v>
      </c>
      <c r="V2643" s="62">
        <f t="shared" si="390"/>
        <v>6.1348000000000003</v>
      </c>
      <c r="W2643" s="20"/>
      <c r="X2643" s="20"/>
      <c r="Y2643" s="20" t="str">
        <f t="shared" si="389"/>
        <v>KG</v>
      </c>
    </row>
    <row r="2644" spans="1:26" hidden="1">
      <c r="A2644" s="4"/>
      <c r="B2644" s="4"/>
      <c r="C2644" s="5"/>
      <c r="D2644" s="6"/>
      <c r="E2644" s="6"/>
      <c r="F2644" s="6"/>
      <c r="G2644" s="6"/>
      <c r="H2644" s="6"/>
      <c r="I2644" s="6"/>
      <c r="J2644" s="6"/>
      <c r="K2644" s="8"/>
      <c r="L2644" s="8"/>
      <c r="M2644" s="6"/>
      <c r="N2644" s="9"/>
      <c r="O2644" s="10"/>
      <c r="P2644" s="20"/>
      <c r="Q2644" s="20"/>
      <c r="R2644" s="20"/>
      <c r="S2644" s="20" t="s">
        <v>5192</v>
      </c>
      <c r="T2644" s="21" t="str">
        <f t="shared" si="388"/>
        <v>oplosan solfen</v>
      </c>
      <c r="U2644" s="17">
        <v>0.14099999999999999</v>
      </c>
      <c r="V2644" s="62">
        <f t="shared" si="390"/>
        <v>27.635999999999996</v>
      </c>
      <c r="W2644" s="20"/>
      <c r="X2644" s="20"/>
      <c r="Y2644" s="20" t="str">
        <f t="shared" si="389"/>
        <v>KG</v>
      </c>
    </row>
    <row r="2645" spans="1:26" hidden="1">
      <c r="A2645" s="4"/>
      <c r="B2645" s="4"/>
      <c r="C2645" s="5"/>
      <c r="D2645" s="6"/>
      <c r="E2645" s="6"/>
      <c r="F2645" s="6"/>
      <c r="G2645" s="6"/>
      <c r="H2645" s="6"/>
      <c r="I2645" s="6"/>
      <c r="J2645" s="6"/>
      <c r="K2645" s="8"/>
      <c r="L2645" s="8"/>
      <c r="M2645" s="6"/>
      <c r="N2645" s="9"/>
      <c r="O2645" s="10"/>
      <c r="P2645" s="20"/>
      <c r="Q2645" s="20"/>
      <c r="R2645" s="20"/>
      <c r="S2645" s="20" t="s">
        <v>3719</v>
      </c>
      <c r="T2645" s="21" t="str">
        <f t="shared" si="388"/>
        <v>ONGKOS CELUP GK FULL AROMA</v>
      </c>
      <c r="U2645" s="17">
        <v>1</v>
      </c>
      <c r="V2645" s="62">
        <f t="shared" si="390"/>
        <v>196</v>
      </c>
      <c r="W2645" s="20"/>
      <c r="X2645" s="20"/>
      <c r="Y2645" s="20" t="str">
        <f t="shared" si="389"/>
        <v>PCS</v>
      </c>
    </row>
    <row r="2646" spans="1:26" hidden="1">
      <c r="A2646" s="4"/>
      <c r="B2646" s="4"/>
      <c r="C2646" s="5"/>
      <c r="D2646" s="6"/>
      <c r="E2646" s="6"/>
      <c r="F2646" s="6"/>
      <c r="G2646" s="6"/>
      <c r="H2646" s="6"/>
      <c r="I2646" s="6"/>
      <c r="J2646" s="6"/>
      <c r="K2646" s="8"/>
      <c r="L2646" s="8"/>
      <c r="M2646" s="6"/>
      <c r="N2646" s="9"/>
      <c r="O2646" s="10"/>
      <c r="P2646" s="20"/>
      <c r="Q2646" s="20"/>
      <c r="R2646" s="20"/>
      <c r="S2646" s="20" t="s">
        <v>3807</v>
      </c>
      <c r="T2646" s="21" t="str">
        <f t="shared" si="388"/>
        <v>ONGKOS KEMAS GK FULL AROMA</v>
      </c>
      <c r="U2646" s="17">
        <v>1</v>
      </c>
      <c r="V2646" s="62">
        <f t="shared" si="390"/>
        <v>196</v>
      </c>
      <c r="W2646" s="20"/>
      <c r="X2646" s="20"/>
      <c r="Y2646" s="20" t="str">
        <f t="shared" si="389"/>
        <v>PCS</v>
      </c>
    </row>
    <row r="2647" spans="1:26" hidden="1">
      <c r="A2647" s="4"/>
      <c r="B2647" s="4"/>
      <c r="C2647" s="5"/>
      <c r="D2647" s="6"/>
      <c r="E2647" s="6"/>
      <c r="F2647" s="6"/>
      <c r="G2647" s="6"/>
      <c r="H2647" s="6"/>
      <c r="I2647" s="6"/>
      <c r="J2647" s="6"/>
      <c r="K2647" s="8"/>
      <c r="L2647" s="8"/>
      <c r="M2647" s="6"/>
      <c r="N2647" s="9"/>
      <c r="O2647" s="10"/>
      <c r="P2647" s="20"/>
      <c r="Q2647" s="20"/>
      <c r="R2647" s="20"/>
      <c r="S2647" s="20" t="s">
        <v>3914</v>
      </c>
      <c r="T2647" s="21" t="str">
        <f t="shared" si="388"/>
        <v>ONGKOS TIMBANG GK FULL AROMA</v>
      </c>
      <c r="U2647" s="17">
        <v>1</v>
      </c>
      <c r="V2647" s="62">
        <f t="shared" si="390"/>
        <v>196</v>
      </c>
      <c r="W2647" s="20"/>
      <c r="X2647" s="20"/>
      <c r="Y2647" s="20" t="str">
        <f t="shared" si="389"/>
        <v>PCS</v>
      </c>
    </row>
    <row r="2648" spans="1:26">
      <c r="A2648" s="4">
        <v>280</v>
      </c>
      <c r="B2648" s="20" t="s">
        <v>2784</v>
      </c>
      <c r="C2648" s="5" t="s">
        <v>248</v>
      </c>
      <c r="D2648" s="6">
        <v>140</v>
      </c>
      <c r="E2648" s="6">
        <f>D2648/98</f>
        <v>1.4285714285714286</v>
      </c>
      <c r="F2648" s="6">
        <v>118</v>
      </c>
      <c r="G2648" s="6">
        <v>1</v>
      </c>
      <c r="H2648" s="6">
        <v>86</v>
      </c>
      <c r="I2648" s="6">
        <v>1</v>
      </c>
      <c r="J2648" s="6" t="s">
        <v>510</v>
      </c>
      <c r="K2648" s="15">
        <f>L2648</f>
        <v>294</v>
      </c>
      <c r="L2648" s="15">
        <f>N2648*Z2648</f>
        <v>294</v>
      </c>
      <c r="M2648" s="6" t="s">
        <v>510</v>
      </c>
      <c r="N2648" s="9">
        <f>VLOOKUP(B2648,tb_januari,9,FALSE)</f>
        <v>3</v>
      </c>
      <c r="O2648" s="10" t="s">
        <v>506</v>
      </c>
      <c r="P2648" s="20"/>
      <c r="Q2648" s="20"/>
      <c r="R2648" s="20"/>
      <c r="S2648" s="20" t="s">
        <v>5011</v>
      </c>
      <c r="T2648" s="21" t="str">
        <f t="shared" si="388"/>
        <v>STIKER 108 D JEMPIRING 5 X 12</v>
      </c>
      <c r="U2648" s="17">
        <v>1</v>
      </c>
      <c r="V2648" s="62">
        <f>$K$2648*U2648</f>
        <v>294</v>
      </c>
      <c r="W2648" s="20"/>
      <c r="X2648" s="20"/>
      <c r="Y2648" s="20" t="str">
        <f t="shared" si="389"/>
        <v>PCS</v>
      </c>
      <c r="Z2648" s="20">
        <v>98</v>
      </c>
    </row>
    <row r="2649" spans="1:26" hidden="1">
      <c r="A2649" s="4"/>
      <c r="B2649" s="4"/>
      <c r="C2649" s="5"/>
      <c r="D2649" s="6"/>
      <c r="E2649" s="6"/>
      <c r="F2649" s="6"/>
      <c r="G2649" s="6"/>
      <c r="H2649" s="6"/>
      <c r="I2649" s="6"/>
      <c r="J2649" s="6"/>
      <c r="K2649" s="8"/>
      <c r="L2649" s="8"/>
      <c r="M2649" s="6"/>
      <c r="N2649" s="9"/>
      <c r="O2649" s="10"/>
      <c r="P2649" s="20"/>
      <c r="Q2649" s="20"/>
      <c r="R2649" s="20"/>
      <c r="S2649" s="20" t="s">
        <v>3679</v>
      </c>
      <c r="T2649" s="21" t="str">
        <f t="shared" si="388"/>
        <v xml:space="preserve">ONGKARA OVAL </v>
      </c>
      <c r="U2649" s="17">
        <v>1</v>
      </c>
      <c r="V2649" s="62">
        <f t="shared" ref="V2649:V2658" si="391">$K$2648*U2649</f>
        <v>294</v>
      </c>
      <c r="W2649" s="20"/>
      <c r="X2649" s="20"/>
      <c r="Y2649" s="20" t="str">
        <f t="shared" si="389"/>
        <v>PCS</v>
      </c>
    </row>
    <row r="2650" spans="1:26" hidden="1">
      <c r="A2650" s="4"/>
      <c r="B2650" s="4"/>
      <c r="C2650" s="5"/>
      <c r="D2650" s="6"/>
      <c r="E2650" s="6"/>
      <c r="F2650" s="6"/>
      <c r="G2650" s="6"/>
      <c r="H2650" s="6"/>
      <c r="I2650" s="6"/>
      <c r="J2650" s="6"/>
      <c r="K2650" s="8"/>
      <c r="L2650" s="8"/>
      <c r="M2650" s="6"/>
      <c r="N2650" s="9"/>
      <c r="O2650" s="10"/>
      <c r="P2650" s="20"/>
      <c r="Q2650" s="20"/>
      <c r="R2650" s="20"/>
      <c r="S2650" s="20" t="s">
        <v>988</v>
      </c>
      <c r="T2650" s="21" t="str">
        <f t="shared" si="388"/>
        <v xml:space="preserve">ATP </v>
      </c>
      <c r="U2650" s="17">
        <v>1</v>
      </c>
      <c r="V2650" s="62">
        <f t="shared" si="391"/>
        <v>294</v>
      </c>
      <c r="W2650" s="20"/>
      <c r="X2650" s="20"/>
      <c r="Y2650" s="20" t="str">
        <f t="shared" si="389"/>
        <v>PCS</v>
      </c>
    </row>
    <row r="2651" spans="1:26" hidden="1">
      <c r="A2651" s="4"/>
      <c r="B2651" s="4"/>
      <c r="C2651" s="5"/>
      <c r="D2651" s="6"/>
      <c r="E2651" s="6"/>
      <c r="F2651" s="6"/>
      <c r="G2651" s="6"/>
      <c r="H2651" s="6"/>
      <c r="I2651" s="6"/>
      <c r="J2651" s="6"/>
      <c r="K2651" s="8"/>
      <c r="L2651" s="8"/>
      <c r="M2651" s="6"/>
      <c r="N2651" s="9"/>
      <c r="O2651" s="10"/>
      <c r="P2651" s="20"/>
      <c r="Q2651" s="20"/>
      <c r="R2651" s="20"/>
      <c r="S2651" s="20" t="s">
        <v>4855</v>
      </c>
      <c r="T2651" s="21" t="str">
        <f t="shared" si="388"/>
        <v>SABUK ONG MINI 2,5 X 20</v>
      </c>
      <c r="U2651" s="17">
        <v>1</v>
      </c>
      <c r="V2651" s="62">
        <f t="shared" si="391"/>
        <v>294</v>
      </c>
      <c r="W2651" s="20"/>
      <c r="X2651" s="20"/>
      <c r="Y2651" s="20" t="str">
        <f t="shared" si="389"/>
        <v>PCS</v>
      </c>
    </row>
    <row r="2652" spans="1:26" hidden="1">
      <c r="A2652" s="4"/>
      <c r="B2652" s="4"/>
      <c r="C2652" s="5"/>
      <c r="D2652" s="6"/>
      <c r="E2652" s="6"/>
      <c r="F2652" s="6"/>
      <c r="G2652" s="6"/>
      <c r="H2652" s="6"/>
      <c r="I2652" s="6"/>
      <c r="J2652" s="6"/>
      <c r="K2652" s="8"/>
      <c r="L2652" s="8"/>
      <c r="M2652" s="6"/>
      <c r="N2652" s="9"/>
      <c r="O2652" s="10"/>
      <c r="P2652" s="20"/>
      <c r="Q2652" s="20"/>
      <c r="R2652" s="20"/>
      <c r="S2652" s="20" t="s">
        <v>4365</v>
      </c>
      <c r="T2652" s="21" t="str">
        <f t="shared" si="388"/>
        <v>PLASTIK 14 X 35</v>
      </c>
      <c r="U2652" s="17">
        <v>1</v>
      </c>
      <c r="V2652" s="62">
        <f t="shared" si="391"/>
        <v>294</v>
      </c>
      <c r="W2652" s="20"/>
      <c r="X2652" s="20"/>
      <c r="Y2652" s="20" t="str">
        <f t="shared" si="389"/>
        <v>PCS</v>
      </c>
    </row>
    <row r="2653" spans="1:26" hidden="1">
      <c r="A2653" s="4"/>
      <c r="B2653" s="4"/>
      <c r="C2653" s="5"/>
      <c r="D2653" s="6"/>
      <c r="E2653" s="6"/>
      <c r="F2653" s="6"/>
      <c r="G2653" s="6"/>
      <c r="H2653" s="6"/>
      <c r="I2653" s="6"/>
      <c r="J2653" s="6"/>
      <c r="K2653" s="8"/>
      <c r="L2653" s="8"/>
      <c r="M2653" s="6"/>
      <c r="N2653" s="9"/>
      <c r="O2653" s="10"/>
      <c r="P2653" s="20"/>
      <c r="Q2653" s="20"/>
      <c r="R2653" s="20"/>
      <c r="S2653" s="20" t="s">
        <v>1140</v>
      </c>
      <c r="T2653" s="21" t="str">
        <f t="shared" si="388"/>
        <v>DUPA 16 ATP PEKAT 3.2</v>
      </c>
      <c r="U2653" s="17">
        <v>0.31</v>
      </c>
      <c r="V2653" s="62">
        <f t="shared" si="391"/>
        <v>91.14</v>
      </c>
      <c r="W2653" s="20"/>
      <c r="X2653" s="20"/>
      <c r="Y2653" s="20" t="str">
        <f t="shared" si="389"/>
        <v>KG</v>
      </c>
    </row>
    <row r="2654" spans="1:26" hidden="1">
      <c r="A2654" s="4"/>
      <c r="B2654" s="4"/>
      <c r="C2654" s="5"/>
      <c r="D2654" s="6"/>
      <c r="E2654" s="6"/>
      <c r="F2654" s="6"/>
      <c r="G2654" s="6"/>
      <c r="H2654" s="6"/>
      <c r="I2654" s="6"/>
      <c r="J2654" s="6"/>
      <c r="K2654" s="8"/>
      <c r="L2654" s="8"/>
      <c r="M2654" s="6"/>
      <c r="N2654" s="9"/>
      <c r="O2654" s="10"/>
      <c r="P2654" s="20"/>
      <c r="Q2654" s="20"/>
      <c r="R2654" s="20"/>
      <c r="S2654" s="20" t="s">
        <v>3986</v>
      </c>
      <c r="T2654" s="21" t="str">
        <f t="shared" si="388"/>
        <v>OP FULL AROMA  DW 108 D FULL A JEMPIRING</v>
      </c>
      <c r="U2654" s="17">
        <v>3.1300000000000001E-2</v>
      </c>
      <c r="V2654" s="62">
        <f t="shared" si="391"/>
        <v>9.2022000000000013</v>
      </c>
      <c r="W2654" s="20"/>
      <c r="X2654" s="20"/>
      <c r="Y2654" s="20" t="str">
        <f t="shared" si="389"/>
        <v>KG</v>
      </c>
    </row>
    <row r="2655" spans="1:26" hidden="1">
      <c r="A2655" s="4"/>
      <c r="B2655" s="4"/>
      <c r="C2655" s="5"/>
      <c r="D2655" s="6"/>
      <c r="E2655" s="6"/>
      <c r="F2655" s="6"/>
      <c r="G2655" s="6"/>
      <c r="H2655" s="6"/>
      <c r="I2655" s="6"/>
      <c r="J2655" s="6"/>
      <c r="K2655" s="8"/>
      <c r="L2655" s="8"/>
      <c r="M2655" s="6"/>
      <c r="N2655" s="9"/>
      <c r="O2655" s="10"/>
      <c r="P2655" s="20"/>
      <c r="Q2655" s="20"/>
      <c r="R2655" s="20"/>
      <c r="S2655" s="20" t="s">
        <v>5192</v>
      </c>
      <c r="T2655" s="21" t="str">
        <f t="shared" si="388"/>
        <v>oplosan solfen</v>
      </c>
      <c r="U2655" s="17">
        <v>0.14099999999999999</v>
      </c>
      <c r="V2655" s="62">
        <f t="shared" si="391"/>
        <v>41.453999999999994</v>
      </c>
      <c r="W2655" s="20"/>
      <c r="X2655" s="20"/>
      <c r="Y2655" s="20" t="str">
        <f t="shared" si="389"/>
        <v>KG</v>
      </c>
    </row>
    <row r="2656" spans="1:26" hidden="1">
      <c r="A2656" s="4"/>
      <c r="B2656" s="4"/>
      <c r="C2656" s="5"/>
      <c r="D2656" s="6"/>
      <c r="E2656" s="6"/>
      <c r="F2656" s="6"/>
      <c r="G2656" s="6"/>
      <c r="H2656" s="6"/>
      <c r="I2656" s="6"/>
      <c r="J2656" s="6"/>
      <c r="K2656" s="8"/>
      <c r="L2656" s="8"/>
      <c r="M2656" s="6"/>
      <c r="N2656" s="9"/>
      <c r="O2656" s="10"/>
      <c r="P2656" s="20"/>
      <c r="Q2656" s="20"/>
      <c r="R2656" s="20"/>
      <c r="S2656" s="20" t="s">
        <v>3719</v>
      </c>
      <c r="T2656" s="21" t="str">
        <f t="shared" si="388"/>
        <v>ONGKOS CELUP GK FULL AROMA</v>
      </c>
      <c r="U2656" s="17">
        <v>1</v>
      </c>
      <c r="V2656" s="62">
        <f t="shared" si="391"/>
        <v>294</v>
      </c>
      <c r="W2656" s="20"/>
      <c r="X2656" s="20"/>
      <c r="Y2656" s="20" t="str">
        <f t="shared" si="389"/>
        <v>PCS</v>
      </c>
    </row>
    <row r="2657" spans="1:26" hidden="1">
      <c r="A2657" s="4"/>
      <c r="B2657" s="4"/>
      <c r="C2657" s="5"/>
      <c r="D2657" s="6"/>
      <c r="E2657" s="6"/>
      <c r="F2657" s="6"/>
      <c r="G2657" s="6"/>
      <c r="H2657" s="6"/>
      <c r="I2657" s="6"/>
      <c r="J2657" s="6"/>
      <c r="K2657" s="8"/>
      <c r="L2657" s="8"/>
      <c r="M2657" s="6"/>
      <c r="N2657" s="9"/>
      <c r="O2657" s="10"/>
      <c r="P2657" s="20"/>
      <c r="Q2657" s="20"/>
      <c r="R2657" s="20"/>
      <c r="S2657" s="20" t="s">
        <v>3807</v>
      </c>
      <c r="T2657" s="21" t="str">
        <f t="shared" si="388"/>
        <v>ONGKOS KEMAS GK FULL AROMA</v>
      </c>
      <c r="U2657" s="17">
        <v>1</v>
      </c>
      <c r="V2657" s="62">
        <f t="shared" si="391"/>
        <v>294</v>
      </c>
      <c r="W2657" s="20"/>
      <c r="X2657" s="20"/>
      <c r="Y2657" s="20" t="str">
        <f t="shared" si="389"/>
        <v>PCS</v>
      </c>
    </row>
    <row r="2658" spans="1:26" hidden="1">
      <c r="A2658" s="4"/>
      <c r="B2658" s="4"/>
      <c r="C2658" s="5"/>
      <c r="D2658" s="6"/>
      <c r="E2658" s="6"/>
      <c r="F2658" s="6"/>
      <c r="G2658" s="6"/>
      <c r="H2658" s="6"/>
      <c r="I2658" s="6"/>
      <c r="J2658" s="6"/>
      <c r="K2658" s="8"/>
      <c r="L2658" s="8"/>
      <c r="M2658" s="6"/>
      <c r="N2658" s="9"/>
      <c r="O2658" s="10"/>
      <c r="P2658" s="20"/>
      <c r="Q2658" s="20"/>
      <c r="R2658" s="20"/>
      <c r="S2658" s="20" t="s">
        <v>3914</v>
      </c>
      <c r="T2658" s="21" t="str">
        <f t="shared" si="388"/>
        <v>ONGKOS TIMBANG GK FULL AROMA</v>
      </c>
      <c r="U2658" s="17">
        <v>1</v>
      </c>
      <c r="V2658" s="62">
        <f t="shared" si="391"/>
        <v>294</v>
      </c>
      <c r="W2658" s="20"/>
      <c r="X2658" s="20"/>
      <c r="Y2658" s="20" t="str">
        <f t="shared" si="389"/>
        <v>PCS</v>
      </c>
    </row>
    <row r="2659" spans="1:26">
      <c r="A2659" s="4">
        <v>281</v>
      </c>
      <c r="B2659" s="1" t="s">
        <v>2785</v>
      </c>
      <c r="C2659" s="5" t="s">
        <v>249</v>
      </c>
      <c r="D2659" s="6">
        <v>249</v>
      </c>
      <c r="E2659" s="6">
        <f>D2659/98</f>
        <v>2.5408163265306123</v>
      </c>
      <c r="F2659" s="6">
        <v>367</v>
      </c>
      <c r="G2659" s="6">
        <v>1</v>
      </c>
      <c r="H2659" s="6">
        <v>214</v>
      </c>
      <c r="I2659" s="6">
        <v>1</v>
      </c>
      <c r="J2659" s="6" t="s">
        <v>510</v>
      </c>
      <c r="K2659" s="15">
        <f>L2659</f>
        <v>196</v>
      </c>
      <c r="L2659" s="15">
        <f>N2659*Z2659</f>
        <v>196</v>
      </c>
      <c r="M2659" s="6" t="s">
        <v>510</v>
      </c>
      <c r="N2659" s="9">
        <f>VLOOKUP(B2659,tb_januari,9,FALSE)</f>
        <v>2</v>
      </c>
      <c r="O2659" s="10" t="s">
        <v>506</v>
      </c>
      <c r="P2659" s="20"/>
      <c r="Q2659" s="20"/>
      <c r="R2659" s="20"/>
      <c r="S2659" s="20" t="s">
        <v>5017</v>
      </c>
      <c r="T2659" s="21" t="str">
        <f t="shared" si="388"/>
        <v>STIKER 108 D PANDAN HARUM 5 X 12</v>
      </c>
      <c r="U2659" s="17">
        <v>1</v>
      </c>
      <c r="V2659" s="62">
        <f>$K$2659*U2659</f>
        <v>196</v>
      </c>
      <c r="W2659" s="20"/>
      <c r="X2659" s="20"/>
      <c r="Y2659" s="20" t="str">
        <f t="shared" si="389"/>
        <v>PCS</v>
      </c>
      <c r="Z2659" s="20">
        <v>98</v>
      </c>
    </row>
    <row r="2660" spans="1:26" hidden="1">
      <c r="A2660" s="4"/>
      <c r="B2660" s="4"/>
      <c r="C2660" s="5"/>
      <c r="D2660" s="6"/>
      <c r="E2660" s="6"/>
      <c r="F2660" s="6"/>
      <c r="G2660" s="6"/>
      <c r="H2660" s="6"/>
      <c r="I2660" s="6"/>
      <c r="J2660" s="6"/>
      <c r="K2660" s="8"/>
      <c r="L2660" s="8"/>
      <c r="M2660" s="6"/>
      <c r="N2660" s="9"/>
      <c r="O2660" s="10"/>
      <c r="P2660" s="20"/>
      <c r="Q2660" s="20"/>
      <c r="R2660" s="20"/>
      <c r="S2660" s="20" t="s">
        <v>3679</v>
      </c>
      <c r="T2660" s="21" t="str">
        <f t="shared" si="388"/>
        <v xml:space="preserve">ONGKARA OVAL </v>
      </c>
      <c r="U2660" s="17">
        <v>1</v>
      </c>
      <c r="V2660" s="62">
        <f t="shared" ref="V2660:V2669" si="392">$K$2659*U2660</f>
        <v>196</v>
      </c>
      <c r="W2660" s="20"/>
      <c r="X2660" s="20"/>
      <c r="Y2660" s="20" t="str">
        <f t="shared" si="389"/>
        <v>PCS</v>
      </c>
    </row>
    <row r="2661" spans="1:26" hidden="1">
      <c r="A2661" s="4"/>
      <c r="B2661" s="4"/>
      <c r="C2661" s="5"/>
      <c r="D2661" s="6"/>
      <c r="E2661" s="6"/>
      <c r="F2661" s="6"/>
      <c r="G2661" s="6"/>
      <c r="H2661" s="6"/>
      <c r="I2661" s="6"/>
      <c r="J2661" s="6"/>
      <c r="K2661" s="8"/>
      <c r="L2661" s="8"/>
      <c r="M2661" s="6"/>
      <c r="N2661" s="9"/>
      <c r="O2661" s="10"/>
      <c r="P2661" s="20"/>
      <c r="Q2661" s="20"/>
      <c r="R2661" s="20"/>
      <c r="S2661" s="20" t="s">
        <v>988</v>
      </c>
      <c r="T2661" s="21" t="str">
        <f t="shared" si="388"/>
        <v xml:space="preserve">ATP </v>
      </c>
      <c r="U2661" s="17">
        <v>1</v>
      </c>
      <c r="V2661" s="62">
        <f t="shared" si="392"/>
        <v>196</v>
      </c>
      <c r="W2661" s="20"/>
      <c r="X2661" s="20"/>
      <c r="Y2661" s="20" t="str">
        <f t="shared" si="389"/>
        <v>PCS</v>
      </c>
    </row>
    <row r="2662" spans="1:26" hidden="1">
      <c r="A2662" s="4"/>
      <c r="B2662" s="4"/>
      <c r="C2662" s="5"/>
      <c r="D2662" s="6"/>
      <c r="E2662" s="6"/>
      <c r="F2662" s="6"/>
      <c r="G2662" s="6"/>
      <c r="H2662" s="6"/>
      <c r="I2662" s="6"/>
      <c r="J2662" s="6"/>
      <c r="K2662" s="8"/>
      <c r="L2662" s="8"/>
      <c r="M2662" s="6"/>
      <c r="N2662" s="9"/>
      <c r="O2662" s="10"/>
      <c r="P2662" s="20"/>
      <c r="Q2662" s="20"/>
      <c r="R2662" s="20"/>
      <c r="S2662" s="20" t="s">
        <v>4855</v>
      </c>
      <c r="T2662" s="21" t="str">
        <f t="shared" si="388"/>
        <v>SABUK ONG MINI 2,5 X 20</v>
      </c>
      <c r="U2662" s="17">
        <v>1</v>
      </c>
      <c r="V2662" s="62">
        <f t="shared" si="392"/>
        <v>196</v>
      </c>
      <c r="W2662" s="20"/>
      <c r="X2662" s="20"/>
      <c r="Y2662" s="20" t="str">
        <f t="shared" si="389"/>
        <v>PCS</v>
      </c>
    </row>
    <row r="2663" spans="1:26" hidden="1">
      <c r="A2663" s="4"/>
      <c r="B2663" s="4"/>
      <c r="C2663" s="5"/>
      <c r="D2663" s="6"/>
      <c r="E2663" s="6"/>
      <c r="F2663" s="6"/>
      <c r="G2663" s="6"/>
      <c r="H2663" s="6"/>
      <c r="I2663" s="6"/>
      <c r="J2663" s="6"/>
      <c r="K2663" s="8"/>
      <c r="L2663" s="8"/>
      <c r="M2663" s="6"/>
      <c r="N2663" s="9"/>
      <c r="O2663" s="10"/>
      <c r="P2663" s="20"/>
      <c r="Q2663" s="20"/>
      <c r="R2663" s="20"/>
      <c r="S2663" s="20" t="s">
        <v>4365</v>
      </c>
      <c r="T2663" s="21" t="str">
        <f t="shared" si="388"/>
        <v>PLASTIK 14 X 35</v>
      </c>
      <c r="U2663" s="17">
        <v>1</v>
      </c>
      <c r="V2663" s="62">
        <f t="shared" si="392"/>
        <v>196</v>
      </c>
      <c r="W2663" s="20"/>
      <c r="X2663" s="20"/>
      <c r="Y2663" s="20" t="str">
        <f t="shared" si="389"/>
        <v>PCS</v>
      </c>
    </row>
    <row r="2664" spans="1:26" hidden="1">
      <c r="A2664" s="4"/>
      <c r="B2664" s="4"/>
      <c r="C2664" s="5"/>
      <c r="D2664" s="6"/>
      <c r="E2664" s="6"/>
      <c r="F2664" s="6"/>
      <c r="G2664" s="6"/>
      <c r="H2664" s="6"/>
      <c r="I2664" s="6"/>
      <c r="J2664" s="6"/>
      <c r="K2664" s="8"/>
      <c r="L2664" s="8"/>
      <c r="M2664" s="6"/>
      <c r="N2664" s="9"/>
      <c r="O2664" s="10"/>
      <c r="P2664" s="20"/>
      <c r="Q2664" s="20"/>
      <c r="R2664" s="20"/>
      <c r="S2664" s="20" t="s">
        <v>1140</v>
      </c>
      <c r="T2664" s="21" t="str">
        <f t="shared" si="388"/>
        <v>DUPA 16 ATP PEKAT 3.2</v>
      </c>
      <c r="U2664" s="17">
        <v>3.1300000000000001E-2</v>
      </c>
      <c r="V2664" s="62">
        <f t="shared" si="392"/>
        <v>6.1348000000000003</v>
      </c>
      <c r="W2664" s="20"/>
      <c r="X2664" s="20"/>
      <c r="Y2664" s="20" t="str">
        <f t="shared" si="389"/>
        <v>KG</v>
      </c>
    </row>
    <row r="2665" spans="1:26" hidden="1">
      <c r="A2665" s="4"/>
      <c r="B2665" s="4"/>
      <c r="C2665" s="5"/>
      <c r="D2665" s="6"/>
      <c r="E2665" s="6"/>
      <c r="F2665" s="6"/>
      <c r="G2665" s="6"/>
      <c r="H2665" s="6"/>
      <c r="I2665" s="6"/>
      <c r="J2665" s="6"/>
      <c r="K2665" s="8"/>
      <c r="L2665" s="8"/>
      <c r="M2665" s="6"/>
      <c r="N2665" s="9"/>
      <c r="O2665" s="10"/>
      <c r="P2665" s="20"/>
      <c r="Q2665" s="20"/>
      <c r="R2665" s="20"/>
      <c r="S2665" s="20" t="s">
        <v>3988</v>
      </c>
      <c r="T2665" s="21" t="str">
        <f t="shared" si="388"/>
        <v>OP FULL AROMA  DW 108 D FULL A PANDAN HARUM</v>
      </c>
      <c r="U2665" s="17">
        <v>3.1300000000000001E-2</v>
      </c>
      <c r="V2665" s="62">
        <f t="shared" si="392"/>
        <v>6.1348000000000003</v>
      </c>
      <c r="W2665" s="20"/>
      <c r="X2665" s="20"/>
      <c r="Y2665" s="20" t="str">
        <f t="shared" si="389"/>
        <v>KG</v>
      </c>
    </row>
    <row r="2666" spans="1:26" hidden="1">
      <c r="A2666" s="4"/>
      <c r="B2666" s="4"/>
      <c r="C2666" s="5"/>
      <c r="D2666" s="6"/>
      <c r="E2666" s="6"/>
      <c r="F2666" s="6"/>
      <c r="G2666" s="6"/>
      <c r="H2666" s="6"/>
      <c r="I2666" s="6"/>
      <c r="J2666" s="6"/>
      <c r="K2666" s="8"/>
      <c r="L2666" s="8"/>
      <c r="M2666" s="6"/>
      <c r="N2666" s="9"/>
      <c r="O2666" s="10"/>
      <c r="P2666" s="20"/>
      <c r="Q2666" s="20"/>
      <c r="R2666" s="20"/>
      <c r="S2666" s="20" t="s">
        <v>5192</v>
      </c>
      <c r="T2666" s="21" t="str">
        <f t="shared" ref="T2666:T2697" si="393">VLOOKUP(S2666,db_barang,2,FALSE)</f>
        <v>oplosan solfen</v>
      </c>
      <c r="U2666" s="17">
        <v>0.14099999999999999</v>
      </c>
      <c r="V2666" s="62">
        <f t="shared" si="392"/>
        <v>27.635999999999996</v>
      </c>
      <c r="W2666" s="20"/>
      <c r="X2666" s="20"/>
      <c r="Y2666" s="20" t="str">
        <f t="shared" ref="Y2666:Y2729" si="394">VLOOKUP(S2666,db_barang,3,FALSE)</f>
        <v>KG</v>
      </c>
    </row>
    <row r="2667" spans="1:26" hidden="1">
      <c r="A2667" s="4"/>
      <c r="B2667" s="4"/>
      <c r="C2667" s="5"/>
      <c r="D2667" s="6"/>
      <c r="E2667" s="6"/>
      <c r="F2667" s="6"/>
      <c r="G2667" s="6"/>
      <c r="H2667" s="6"/>
      <c r="I2667" s="6"/>
      <c r="J2667" s="6"/>
      <c r="K2667" s="8"/>
      <c r="L2667" s="8"/>
      <c r="M2667" s="6"/>
      <c r="N2667" s="9"/>
      <c r="O2667" s="10"/>
      <c r="P2667" s="20"/>
      <c r="Q2667" s="20"/>
      <c r="R2667" s="20"/>
      <c r="S2667" s="20" t="s">
        <v>3719</v>
      </c>
      <c r="T2667" s="21" t="str">
        <f t="shared" si="393"/>
        <v>ONGKOS CELUP GK FULL AROMA</v>
      </c>
      <c r="U2667" s="17">
        <v>1</v>
      </c>
      <c r="V2667" s="62">
        <f t="shared" si="392"/>
        <v>196</v>
      </c>
      <c r="W2667" s="20"/>
      <c r="X2667" s="20"/>
      <c r="Y2667" s="20" t="str">
        <f t="shared" si="394"/>
        <v>PCS</v>
      </c>
    </row>
    <row r="2668" spans="1:26" hidden="1">
      <c r="A2668" s="4"/>
      <c r="B2668" s="4"/>
      <c r="C2668" s="5"/>
      <c r="D2668" s="6"/>
      <c r="E2668" s="6"/>
      <c r="F2668" s="6"/>
      <c r="G2668" s="6"/>
      <c r="H2668" s="6"/>
      <c r="I2668" s="6"/>
      <c r="J2668" s="6"/>
      <c r="K2668" s="8"/>
      <c r="L2668" s="8"/>
      <c r="M2668" s="6"/>
      <c r="N2668" s="9"/>
      <c r="O2668" s="10"/>
      <c r="P2668" s="20"/>
      <c r="Q2668" s="20"/>
      <c r="R2668" s="20"/>
      <c r="S2668" s="20" t="s">
        <v>3807</v>
      </c>
      <c r="T2668" s="21" t="str">
        <f t="shared" si="393"/>
        <v>ONGKOS KEMAS GK FULL AROMA</v>
      </c>
      <c r="U2668" s="17">
        <v>1</v>
      </c>
      <c r="V2668" s="62">
        <f t="shared" si="392"/>
        <v>196</v>
      </c>
      <c r="W2668" s="20"/>
      <c r="X2668" s="20"/>
      <c r="Y2668" s="20" t="str">
        <f t="shared" si="394"/>
        <v>PCS</v>
      </c>
    </row>
    <row r="2669" spans="1:26" hidden="1">
      <c r="A2669" s="4"/>
      <c r="B2669" s="4"/>
      <c r="C2669" s="5"/>
      <c r="D2669" s="6"/>
      <c r="E2669" s="6"/>
      <c r="F2669" s="6"/>
      <c r="G2669" s="6"/>
      <c r="H2669" s="6"/>
      <c r="I2669" s="6"/>
      <c r="J2669" s="6"/>
      <c r="K2669" s="8"/>
      <c r="L2669" s="8"/>
      <c r="M2669" s="6"/>
      <c r="N2669" s="9"/>
      <c r="O2669" s="10"/>
      <c r="P2669" s="20"/>
      <c r="Q2669" s="20"/>
      <c r="R2669" s="20"/>
      <c r="S2669" s="20" t="s">
        <v>3914</v>
      </c>
      <c r="T2669" s="21" t="str">
        <f t="shared" si="393"/>
        <v>ONGKOS TIMBANG GK FULL AROMA</v>
      </c>
      <c r="U2669" s="17">
        <v>1</v>
      </c>
      <c r="V2669" s="62">
        <f t="shared" si="392"/>
        <v>196</v>
      </c>
      <c r="W2669" s="20"/>
      <c r="X2669" s="20"/>
      <c r="Y2669" s="20" t="str">
        <f t="shared" si="394"/>
        <v>PCS</v>
      </c>
    </row>
    <row r="2670" spans="1:26">
      <c r="A2670" s="4">
        <v>282</v>
      </c>
      <c r="B2670" s="20" t="s">
        <v>2787</v>
      </c>
      <c r="C2670" s="5" t="s">
        <v>250</v>
      </c>
      <c r="D2670" s="6">
        <v>156</v>
      </c>
      <c r="E2670" s="6">
        <f>D2670/98</f>
        <v>1.5918367346938775</v>
      </c>
      <c r="F2670" s="6">
        <v>265</v>
      </c>
      <c r="G2670" s="6">
        <v>1</v>
      </c>
      <c r="H2670" s="6">
        <v>162</v>
      </c>
      <c r="I2670" s="6">
        <v>1</v>
      </c>
      <c r="J2670" s="6" t="s">
        <v>510</v>
      </c>
      <c r="K2670" s="15">
        <f>L2670</f>
        <v>196</v>
      </c>
      <c r="L2670" s="15">
        <f>N2670*Z2670</f>
        <v>196</v>
      </c>
      <c r="M2670" s="6" t="s">
        <v>510</v>
      </c>
      <c r="N2670" s="9">
        <f>VLOOKUP(B2670,tb_januari,9,FALSE)</f>
        <v>2</v>
      </c>
      <c r="O2670" s="10" t="s">
        <v>506</v>
      </c>
      <c r="P2670" s="20"/>
      <c r="Q2670" s="20"/>
      <c r="R2670" s="20"/>
      <c r="S2670" s="20" t="s">
        <v>4985</v>
      </c>
      <c r="T2670" s="21" t="str">
        <f t="shared" si="393"/>
        <v>STIKER 108 D 1000 BUNGA 5 X 12</v>
      </c>
      <c r="U2670" s="17">
        <v>1</v>
      </c>
      <c r="V2670" s="62">
        <f>$K$2670*U2670</f>
        <v>196</v>
      </c>
      <c r="W2670" s="20"/>
      <c r="X2670" s="20"/>
      <c r="Y2670" s="20" t="str">
        <f t="shared" si="394"/>
        <v>PCS</v>
      </c>
      <c r="Z2670" s="20">
        <v>98</v>
      </c>
    </row>
    <row r="2671" spans="1:26" hidden="1">
      <c r="A2671" s="4"/>
      <c r="B2671" s="4"/>
      <c r="C2671" s="5"/>
      <c r="D2671" s="6"/>
      <c r="E2671" s="6"/>
      <c r="F2671" s="6"/>
      <c r="G2671" s="6"/>
      <c r="H2671" s="6"/>
      <c r="I2671" s="6"/>
      <c r="J2671" s="6"/>
      <c r="K2671" s="8"/>
      <c r="L2671" s="8"/>
      <c r="M2671" s="6"/>
      <c r="N2671" s="9"/>
      <c r="O2671" s="10"/>
      <c r="P2671" s="20"/>
      <c r="Q2671" s="20"/>
      <c r="R2671" s="20"/>
      <c r="S2671" s="20" t="s">
        <v>3679</v>
      </c>
      <c r="T2671" s="21" t="str">
        <f t="shared" si="393"/>
        <v xml:space="preserve">ONGKARA OVAL </v>
      </c>
      <c r="U2671" s="17">
        <v>1</v>
      </c>
      <c r="V2671" s="62">
        <f t="shared" ref="V2671:V2680" si="395">$K$2670*U2671</f>
        <v>196</v>
      </c>
      <c r="W2671" s="20"/>
      <c r="X2671" s="20"/>
      <c r="Y2671" s="20" t="str">
        <f t="shared" si="394"/>
        <v>PCS</v>
      </c>
    </row>
    <row r="2672" spans="1:26" hidden="1">
      <c r="A2672" s="4"/>
      <c r="B2672" s="4"/>
      <c r="C2672" s="5"/>
      <c r="D2672" s="6"/>
      <c r="E2672" s="6"/>
      <c r="F2672" s="6"/>
      <c r="G2672" s="6"/>
      <c r="H2672" s="6"/>
      <c r="I2672" s="6"/>
      <c r="J2672" s="6"/>
      <c r="K2672" s="8"/>
      <c r="L2672" s="8"/>
      <c r="M2672" s="6"/>
      <c r="N2672" s="9"/>
      <c r="O2672" s="10"/>
      <c r="P2672" s="20"/>
      <c r="Q2672" s="20"/>
      <c r="R2672" s="20"/>
      <c r="S2672" s="20" t="s">
        <v>988</v>
      </c>
      <c r="T2672" s="21" t="str">
        <f t="shared" si="393"/>
        <v xml:space="preserve">ATP </v>
      </c>
      <c r="U2672" s="17">
        <v>1</v>
      </c>
      <c r="V2672" s="62">
        <f t="shared" si="395"/>
        <v>196</v>
      </c>
      <c r="W2672" s="20"/>
      <c r="X2672" s="20"/>
      <c r="Y2672" s="20" t="str">
        <f t="shared" si="394"/>
        <v>PCS</v>
      </c>
    </row>
    <row r="2673" spans="1:26" hidden="1">
      <c r="A2673" s="4"/>
      <c r="B2673" s="4"/>
      <c r="C2673" s="5"/>
      <c r="D2673" s="6"/>
      <c r="E2673" s="6"/>
      <c r="F2673" s="6"/>
      <c r="G2673" s="6"/>
      <c r="H2673" s="6"/>
      <c r="I2673" s="6"/>
      <c r="J2673" s="6"/>
      <c r="K2673" s="8"/>
      <c r="L2673" s="8"/>
      <c r="M2673" s="6"/>
      <c r="N2673" s="9"/>
      <c r="O2673" s="10"/>
      <c r="P2673" s="20"/>
      <c r="Q2673" s="20"/>
      <c r="R2673" s="20"/>
      <c r="S2673" s="20" t="s">
        <v>4855</v>
      </c>
      <c r="T2673" s="21" t="str">
        <f t="shared" si="393"/>
        <v>SABUK ONG MINI 2,5 X 20</v>
      </c>
      <c r="U2673" s="17">
        <v>1</v>
      </c>
      <c r="V2673" s="62">
        <f t="shared" si="395"/>
        <v>196</v>
      </c>
      <c r="W2673" s="20"/>
      <c r="X2673" s="20"/>
      <c r="Y2673" s="20" t="str">
        <f t="shared" si="394"/>
        <v>PCS</v>
      </c>
    </row>
    <row r="2674" spans="1:26" hidden="1">
      <c r="A2674" s="4"/>
      <c r="B2674" s="4"/>
      <c r="C2674" s="5"/>
      <c r="D2674" s="6"/>
      <c r="E2674" s="6"/>
      <c r="F2674" s="6"/>
      <c r="G2674" s="6"/>
      <c r="H2674" s="6"/>
      <c r="I2674" s="6"/>
      <c r="J2674" s="6"/>
      <c r="K2674" s="8"/>
      <c r="L2674" s="8"/>
      <c r="M2674" s="6"/>
      <c r="N2674" s="9"/>
      <c r="O2674" s="10"/>
      <c r="P2674" s="20"/>
      <c r="Q2674" s="20"/>
      <c r="R2674" s="20"/>
      <c r="S2674" s="20" t="s">
        <v>4365</v>
      </c>
      <c r="T2674" s="21" t="str">
        <f t="shared" si="393"/>
        <v>PLASTIK 14 X 35</v>
      </c>
      <c r="U2674" s="17">
        <v>1</v>
      </c>
      <c r="V2674" s="62">
        <f t="shared" si="395"/>
        <v>196</v>
      </c>
      <c r="W2674" s="20"/>
      <c r="X2674" s="20"/>
      <c r="Y2674" s="20" t="str">
        <f t="shared" si="394"/>
        <v>PCS</v>
      </c>
    </row>
    <row r="2675" spans="1:26" hidden="1">
      <c r="A2675" s="4"/>
      <c r="B2675" s="4"/>
      <c r="C2675" s="5"/>
      <c r="D2675" s="6"/>
      <c r="E2675" s="6"/>
      <c r="F2675" s="6"/>
      <c r="G2675" s="6"/>
      <c r="H2675" s="6"/>
      <c r="I2675" s="6"/>
      <c r="J2675" s="6"/>
      <c r="K2675" s="8"/>
      <c r="L2675" s="8"/>
      <c r="M2675" s="6"/>
      <c r="N2675" s="9"/>
      <c r="O2675" s="10"/>
      <c r="P2675" s="20"/>
      <c r="Q2675" s="20"/>
      <c r="R2675" s="20"/>
      <c r="S2675" s="20" t="s">
        <v>1140</v>
      </c>
      <c r="T2675" s="21" t="str">
        <f t="shared" si="393"/>
        <v>DUPA 16 ATP PEKAT 3.2</v>
      </c>
      <c r="U2675" s="17">
        <v>0.31</v>
      </c>
      <c r="V2675" s="62">
        <f t="shared" si="395"/>
        <v>60.76</v>
      </c>
      <c r="W2675" s="20"/>
      <c r="X2675" s="20"/>
      <c r="Y2675" s="20" t="str">
        <f t="shared" si="394"/>
        <v>KG</v>
      </c>
    </row>
    <row r="2676" spans="1:26" hidden="1">
      <c r="A2676" s="4"/>
      <c r="B2676" s="4"/>
      <c r="C2676" s="5"/>
      <c r="D2676" s="6"/>
      <c r="E2676" s="6"/>
      <c r="F2676" s="6"/>
      <c r="G2676" s="6"/>
      <c r="H2676" s="6"/>
      <c r="I2676" s="6"/>
      <c r="J2676" s="6"/>
      <c r="K2676" s="8"/>
      <c r="L2676" s="8"/>
      <c r="M2676" s="6"/>
      <c r="N2676" s="9"/>
      <c r="O2676" s="10"/>
      <c r="P2676" s="20"/>
      <c r="Q2676" s="20"/>
      <c r="R2676" s="20"/>
      <c r="S2676" s="20" t="s">
        <v>3978</v>
      </c>
      <c r="T2676" s="21" t="str">
        <f t="shared" si="393"/>
        <v>OP FULL AROMA  DW 108 D FULL A 1000 BUNGA</v>
      </c>
      <c r="U2676" s="17">
        <v>3.1300000000000001E-2</v>
      </c>
      <c r="V2676" s="62">
        <f t="shared" si="395"/>
        <v>6.1348000000000003</v>
      </c>
      <c r="W2676" s="20"/>
      <c r="X2676" s="20"/>
      <c r="Y2676" s="20" t="str">
        <f t="shared" si="394"/>
        <v>KG</v>
      </c>
    </row>
    <row r="2677" spans="1:26" hidden="1">
      <c r="A2677" s="4"/>
      <c r="B2677" s="4"/>
      <c r="C2677" s="5"/>
      <c r="D2677" s="6"/>
      <c r="E2677" s="6"/>
      <c r="F2677" s="6"/>
      <c r="G2677" s="6"/>
      <c r="H2677" s="6"/>
      <c r="I2677" s="6"/>
      <c r="J2677" s="6"/>
      <c r="K2677" s="8"/>
      <c r="L2677" s="8"/>
      <c r="M2677" s="6"/>
      <c r="N2677" s="9"/>
      <c r="O2677" s="10"/>
      <c r="P2677" s="20"/>
      <c r="Q2677" s="20"/>
      <c r="R2677" s="20"/>
      <c r="S2677" s="20" t="s">
        <v>5192</v>
      </c>
      <c r="T2677" s="21" t="str">
        <f t="shared" si="393"/>
        <v>oplosan solfen</v>
      </c>
      <c r="U2677" s="17">
        <v>0.14099999999999999</v>
      </c>
      <c r="V2677" s="62">
        <f t="shared" si="395"/>
        <v>27.635999999999996</v>
      </c>
      <c r="W2677" s="20"/>
      <c r="X2677" s="20"/>
      <c r="Y2677" s="20" t="str">
        <f t="shared" si="394"/>
        <v>KG</v>
      </c>
    </row>
    <row r="2678" spans="1:26" hidden="1">
      <c r="A2678" s="4"/>
      <c r="B2678" s="4"/>
      <c r="C2678" s="5"/>
      <c r="D2678" s="6"/>
      <c r="E2678" s="6"/>
      <c r="F2678" s="6"/>
      <c r="G2678" s="6"/>
      <c r="H2678" s="6"/>
      <c r="I2678" s="6"/>
      <c r="J2678" s="6"/>
      <c r="K2678" s="8"/>
      <c r="L2678" s="8"/>
      <c r="M2678" s="6"/>
      <c r="N2678" s="9"/>
      <c r="O2678" s="10"/>
      <c r="P2678" s="20"/>
      <c r="Q2678" s="20"/>
      <c r="R2678" s="20"/>
      <c r="S2678" s="20" t="s">
        <v>3719</v>
      </c>
      <c r="T2678" s="21" t="str">
        <f t="shared" si="393"/>
        <v>ONGKOS CELUP GK FULL AROMA</v>
      </c>
      <c r="U2678" s="17">
        <v>1</v>
      </c>
      <c r="V2678" s="62">
        <f t="shared" si="395"/>
        <v>196</v>
      </c>
      <c r="W2678" s="20"/>
      <c r="X2678" s="20"/>
      <c r="Y2678" s="20" t="str">
        <f t="shared" si="394"/>
        <v>PCS</v>
      </c>
    </row>
    <row r="2679" spans="1:26" hidden="1">
      <c r="A2679" s="4"/>
      <c r="B2679" s="4"/>
      <c r="C2679" s="5"/>
      <c r="D2679" s="6"/>
      <c r="E2679" s="6"/>
      <c r="F2679" s="6"/>
      <c r="G2679" s="6"/>
      <c r="H2679" s="6"/>
      <c r="I2679" s="6"/>
      <c r="J2679" s="6"/>
      <c r="K2679" s="8"/>
      <c r="L2679" s="8"/>
      <c r="M2679" s="6"/>
      <c r="N2679" s="9"/>
      <c r="O2679" s="10"/>
      <c r="P2679" s="20"/>
      <c r="Q2679" s="20"/>
      <c r="R2679" s="20"/>
      <c r="S2679" s="20" t="s">
        <v>3807</v>
      </c>
      <c r="T2679" s="21" t="str">
        <f t="shared" si="393"/>
        <v>ONGKOS KEMAS GK FULL AROMA</v>
      </c>
      <c r="U2679" s="17">
        <v>1</v>
      </c>
      <c r="V2679" s="62">
        <f t="shared" si="395"/>
        <v>196</v>
      </c>
      <c r="W2679" s="20"/>
      <c r="X2679" s="20"/>
      <c r="Y2679" s="20" t="str">
        <f t="shared" si="394"/>
        <v>PCS</v>
      </c>
    </row>
    <row r="2680" spans="1:26" hidden="1">
      <c r="A2680" s="4"/>
      <c r="B2680" s="4"/>
      <c r="C2680" s="5"/>
      <c r="D2680" s="6"/>
      <c r="E2680" s="6"/>
      <c r="F2680" s="6"/>
      <c r="G2680" s="6"/>
      <c r="H2680" s="6"/>
      <c r="I2680" s="6"/>
      <c r="J2680" s="6"/>
      <c r="K2680" s="8"/>
      <c r="L2680" s="8"/>
      <c r="M2680" s="6"/>
      <c r="N2680" s="9"/>
      <c r="O2680" s="10"/>
      <c r="P2680" s="20"/>
      <c r="Q2680" s="20"/>
      <c r="R2680" s="20"/>
      <c r="S2680" s="20" t="s">
        <v>3914</v>
      </c>
      <c r="T2680" s="21" t="str">
        <f t="shared" si="393"/>
        <v>ONGKOS TIMBANG GK FULL AROMA</v>
      </c>
      <c r="U2680" s="17">
        <v>1</v>
      </c>
      <c r="V2680" s="62">
        <f t="shared" si="395"/>
        <v>196</v>
      </c>
      <c r="W2680" s="20"/>
      <c r="X2680" s="20"/>
      <c r="Y2680" s="20" t="str">
        <f t="shared" si="394"/>
        <v>PCS</v>
      </c>
    </row>
    <row r="2681" spans="1:26">
      <c r="A2681" s="4">
        <v>283</v>
      </c>
      <c r="B2681" s="20" t="s">
        <v>2943</v>
      </c>
      <c r="C2681" s="5" t="s">
        <v>274</v>
      </c>
      <c r="D2681" s="6">
        <v>172</v>
      </c>
      <c r="E2681" s="6">
        <f>D2681/72</f>
        <v>2.3888888888888888</v>
      </c>
      <c r="F2681" s="6">
        <v>147</v>
      </c>
      <c r="G2681" s="6">
        <v>1</v>
      </c>
      <c r="H2681" s="6">
        <v>122</v>
      </c>
      <c r="I2681" s="6">
        <v>1</v>
      </c>
      <c r="J2681" s="6" t="s">
        <v>510</v>
      </c>
      <c r="K2681" s="15">
        <f>L2681</f>
        <v>294</v>
      </c>
      <c r="L2681" s="15">
        <f>N2681*Z2681</f>
        <v>294</v>
      </c>
      <c r="M2681" s="6" t="s">
        <v>510</v>
      </c>
      <c r="N2681" s="9">
        <f>VLOOKUP(B2681,tb_januari,9,FALSE)</f>
        <v>3</v>
      </c>
      <c r="O2681" s="10" t="s">
        <v>506</v>
      </c>
      <c r="P2681" s="20"/>
      <c r="Q2681" s="20"/>
      <c r="R2681" s="20"/>
      <c r="S2681" s="20" t="s">
        <v>5023</v>
      </c>
      <c r="T2681" s="21" t="str">
        <f t="shared" si="393"/>
        <v>STIKER 108 D SM 5 X 12</v>
      </c>
      <c r="U2681" s="17">
        <v>1</v>
      </c>
      <c r="V2681" s="62">
        <f>$K$2681*U2681</f>
        <v>294</v>
      </c>
      <c r="W2681" s="20"/>
      <c r="X2681" s="20"/>
      <c r="Y2681" s="20" t="str">
        <f t="shared" si="394"/>
        <v>PCS</v>
      </c>
      <c r="Z2681" s="20">
        <v>98</v>
      </c>
    </row>
    <row r="2682" spans="1:26" hidden="1">
      <c r="A2682" s="4"/>
      <c r="B2682" s="4"/>
      <c r="C2682" s="5"/>
      <c r="D2682" s="6"/>
      <c r="E2682" s="6"/>
      <c r="F2682" s="6"/>
      <c r="G2682" s="6"/>
      <c r="H2682" s="6"/>
      <c r="I2682" s="6"/>
      <c r="J2682" s="6"/>
      <c r="K2682" s="8"/>
      <c r="L2682" s="8"/>
      <c r="M2682" s="6"/>
      <c r="N2682" s="9"/>
      <c r="O2682" s="10"/>
      <c r="P2682" s="20"/>
      <c r="Q2682" s="20"/>
      <c r="R2682" s="20"/>
      <c r="S2682" s="20" t="s">
        <v>3679</v>
      </c>
      <c r="T2682" s="21" t="str">
        <f t="shared" si="393"/>
        <v xml:space="preserve">ONGKARA OVAL </v>
      </c>
      <c r="U2682" s="17">
        <v>1</v>
      </c>
      <c r="V2682" s="62">
        <f t="shared" ref="V2682:V2690" si="396">$K$2681*U2682</f>
        <v>294</v>
      </c>
      <c r="W2682" s="20"/>
      <c r="X2682" s="20"/>
      <c r="Y2682" s="20" t="str">
        <f t="shared" si="394"/>
        <v>PCS</v>
      </c>
    </row>
    <row r="2683" spans="1:26" hidden="1">
      <c r="A2683" s="4"/>
      <c r="B2683" s="4"/>
      <c r="C2683" s="5"/>
      <c r="D2683" s="6"/>
      <c r="E2683" s="6"/>
      <c r="F2683" s="6"/>
      <c r="G2683" s="6"/>
      <c r="H2683" s="6"/>
      <c r="I2683" s="6"/>
      <c r="J2683" s="6"/>
      <c r="K2683" s="8"/>
      <c r="L2683" s="8"/>
      <c r="M2683" s="6"/>
      <c r="N2683" s="9"/>
      <c r="O2683" s="10"/>
      <c r="P2683" s="20"/>
      <c r="Q2683" s="20"/>
      <c r="R2683" s="20"/>
      <c r="S2683" s="20" t="s">
        <v>988</v>
      </c>
      <c r="T2683" s="21" t="str">
        <f t="shared" si="393"/>
        <v xml:space="preserve">ATP </v>
      </c>
      <c r="U2683" s="17">
        <v>1</v>
      </c>
      <c r="V2683" s="62">
        <f t="shared" si="396"/>
        <v>294</v>
      </c>
      <c r="W2683" s="20"/>
      <c r="X2683" s="20"/>
      <c r="Y2683" s="20" t="str">
        <f t="shared" si="394"/>
        <v>PCS</v>
      </c>
    </row>
    <row r="2684" spans="1:26" hidden="1">
      <c r="A2684" s="4"/>
      <c r="B2684" s="4"/>
      <c r="C2684" s="5"/>
      <c r="D2684" s="6"/>
      <c r="E2684" s="6"/>
      <c r="F2684" s="6"/>
      <c r="G2684" s="6"/>
      <c r="H2684" s="6"/>
      <c r="I2684" s="6"/>
      <c r="J2684" s="6"/>
      <c r="K2684" s="8"/>
      <c r="L2684" s="8"/>
      <c r="M2684" s="6"/>
      <c r="N2684" s="9"/>
      <c r="O2684" s="10"/>
      <c r="P2684" s="20"/>
      <c r="Q2684" s="20"/>
      <c r="R2684" s="20"/>
      <c r="S2684" s="20" t="s">
        <v>4855</v>
      </c>
      <c r="T2684" s="21" t="str">
        <f t="shared" si="393"/>
        <v>SABUK ONG MINI 2,5 X 20</v>
      </c>
      <c r="U2684" s="17">
        <v>1</v>
      </c>
      <c r="V2684" s="62">
        <f t="shared" si="396"/>
        <v>294</v>
      </c>
      <c r="W2684" s="20"/>
      <c r="X2684" s="20"/>
      <c r="Y2684" s="20" t="str">
        <f t="shared" si="394"/>
        <v>PCS</v>
      </c>
    </row>
    <row r="2685" spans="1:26" hidden="1">
      <c r="A2685" s="4"/>
      <c r="B2685" s="4"/>
      <c r="C2685" s="5"/>
      <c r="D2685" s="6"/>
      <c r="E2685" s="6"/>
      <c r="F2685" s="6"/>
      <c r="G2685" s="6"/>
      <c r="H2685" s="6"/>
      <c r="I2685" s="6"/>
      <c r="J2685" s="6"/>
      <c r="K2685" s="8"/>
      <c r="L2685" s="8"/>
      <c r="M2685" s="6"/>
      <c r="N2685" s="9"/>
      <c r="O2685" s="10"/>
      <c r="P2685" s="20"/>
      <c r="Q2685" s="20"/>
      <c r="R2685" s="20"/>
      <c r="S2685" s="20" t="s">
        <v>4365</v>
      </c>
      <c r="T2685" s="21" t="str">
        <f t="shared" si="393"/>
        <v>PLASTIK 14 X 35</v>
      </c>
      <c r="U2685" s="17">
        <v>1</v>
      </c>
      <c r="V2685" s="62">
        <f t="shared" si="396"/>
        <v>294</v>
      </c>
      <c r="W2685" s="20"/>
      <c r="X2685" s="20"/>
      <c r="Y2685" s="20" t="str">
        <f t="shared" si="394"/>
        <v>PCS</v>
      </c>
    </row>
    <row r="2686" spans="1:26" hidden="1">
      <c r="A2686" s="4"/>
      <c r="B2686" s="4"/>
      <c r="C2686" s="5"/>
      <c r="D2686" s="6"/>
      <c r="E2686" s="6"/>
      <c r="F2686" s="6"/>
      <c r="G2686" s="6"/>
      <c r="H2686" s="6"/>
      <c r="I2686" s="6"/>
      <c r="J2686" s="6"/>
      <c r="K2686" s="8"/>
      <c r="L2686" s="8"/>
      <c r="M2686" s="6"/>
      <c r="N2686" s="9"/>
      <c r="O2686" s="10"/>
      <c r="P2686" s="20"/>
      <c r="Q2686" s="20"/>
      <c r="R2686" s="20"/>
      <c r="S2686" s="20" t="s">
        <v>1140</v>
      </c>
      <c r="T2686" s="21" t="str">
        <f t="shared" si="393"/>
        <v>DUPA 16 ATP PEKAT 3.2</v>
      </c>
      <c r="U2686" s="17">
        <v>0.31</v>
      </c>
      <c r="V2686" s="62">
        <f t="shared" si="396"/>
        <v>91.14</v>
      </c>
      <c r="W2686" s="20"/>
      <c r="X2686" s="20"/>
      <c r="Y2686" s="20" t="str">
        <f t="shared" si="394"/>
        <v>KG</v>
      </c>
    </row>
    <row r="2687" spans="1:26" hidden="1">
      <c r="A2687" s="4"/>
      <c r="B2687" s="4"/>
      <c r="C2687" s="5"/>
      <c r="D2687" s="6"/>
      <c r="E2687" s="6"/>
      <c r="F2687" s="6"/>
      <c r="G2687" s="6"/>
      <c r="H2687" s="6"/>
      <c r="I2687" s="6"/>
      <c r="J2687" s="6"/>
      <c r="K2687" s="8"/>
      <c r="L2687" s="8"/>
      <c r="M2687" s="6"/>
      <c r="N2687" s="9"/>
      <c r="O2687" s="10"/>
      <c r="P2687" s="20"/>
      <c r="Q2687" s="20"/>
      <c r="R2687" s="20"/>
      <c r="S2687" s="20" t="s">
        <v>3990</v>
      </c>
      <c r="T2687" s="21" t="str">
        <f t="shared" si="393"/>
        <v>OP FULL AROMA  DW 108 D FULL A SM</v>
      </c>
      <c r="U2687" s="17">
        <v>3.1300000000000001E-2</v>
      </c>
      <c r="V2687" s="62">
        <f t="shared" si="396"/>
        <v>9.2022000000000013</v>
      </c>
      <c r="W2687" s="20"/>
      <c r="X2687" s="20"/>
      <c r="Y2687" s="20" t="str">
        <f t="shared" si="394"/>
        <v>KG</v>
      </c>
    </row>
    <row r="2688" spans="1:26" hidden="1">
      <c r="A2688" s="4"/>
      <c r="B2688" s="4"/>
      <c r="C2688" s="5"/>
      <c r="D2688" s="6"/>
      <c r="E2688" s="6"/>
      <c r="F2688" s="6"/>
      <c r="G2688" s="6"/>
      <c r="H2688" s="6"/>
      <c r="I2688" s="6"/>
      <c r="J2688" s="6"/>
      <c r="K2688" s="8"/>
      <c r="L2688" s="8"/>
      <c r="M2688" s="6"/>
      <c r="N2688" s="9"/>
      <c r="O2688" s="10"/>
      <c r="P2688" s="20"/>
      <c r="Q2688" s="20"/>
      <c r="R2688" s="20"/>
      <c r="S2688" s="20" t="s">
        <v>5192</v>
      </c>
      <c r="T2688" s="21" t="str">
        <f t="shared" si="393"/>
        <v>oplosan solfen</v>
      </c>
      <c r="U2688" s="17">
        <v>0.14099999999999999</v>
      </c>
      <c r="V2688" s="62">
        <f t="shared" si="396"/>
        <v>41.453999999999994</v>
      </c>
      <c r="W2688" s="20"/>
      <c r="X2688" s="20"/>
      <c r="Y2688" s="20" t="str">
        <f t="shared" si="394"/>
        <v>KG</v>
      </c>
    </row>
    <row r="2689" spans="1:26" hidden="1">
      <c r="A2689" s="4"/>
      <c r="B2689" s="4"/>
      <c r="C2689" s="5"/>
      <c r="D2689" s="6"/>
      <c r="E2689" s="6"/>
      <c r="F2689" s="6"/>
      <c r="G2689" s="6"/>
      <c r="H2689" s="6"/>
      <c r="I2689" s="6"/>
      <c r="J2689" s="6"/>
      <c r="K2689" s="8"/>
      <c r="L2689" s="8"/>
      <c r="M2689" s="6"/>
      <c r="N2689" s="9"/>
      <c r="O2689" s="10"/>
      <c r="P2689" s="20"/>
      <c r="Q2689" s="20"/>
      <c r="R2689" s="20"/>
      <c r="S2689" s="20" t="s">
        <v>3719</v>
      </c>
      <c r="T2689" s="21" t="str">
        <f t="shared" si="393"/>
        <v>ONGKOS CELUP GK FULL AROMA</v>
      </c>
      <c r="U2689" s="17">
        <v>1</v>
      </c>
      <c r="V2689" s="62">
        <f t="shared" si="396"/>
        <v>294</v>
      </c>
      <c r="W2689" s="20"/>
      <c r="X2689" s="20"/>
      <c r="Y2689" s="20" t="str">
        <f t="shared" si="394"/>
        <v>PCS</v>
      </c>
    </row>
    <row r="2690" spans="1:26" hidden="1">
      <c r="A2690" s="4"/>
      <c r="B2690" s="4"/>
      <c r="C2690" s="5"/>
      <c r="D2690" s="6"/>
      <c r="E2690" s="6"/>
      <c r="F2690" s="6"/>
      <c r="G2690" s="6"/>
      <c r="H2690" s="6"/>
      <c r="I2690" s="6"/>
      <c r="J2690" s="6"/>
      <c r="K2690" s="8"/>
      <c r="L2690" s="8"/>
      <c r="M2690" s="6"/>
      <c r="N2690" s="9"/>
      <c r="O2690" s="10"/>
      <c r="P2690" s="20"/>
      <c r="Q2690" s="20"/>
      <c r="R2690" s="20"/>
      <c r="S2690" s="20" t="s">
        <v>3807</v>
      </c>
      <c r="T2690" s="21" t="str">
        <f t="shared" si="393"/>
        <v>ONGKOS KEMAS GK FULL AROMA</v>
      </c>
      <c r="U2690" s="17">
        <v>1</v>
      </c>
      <c r="V2690" s="62">
        <f t="shared" si="396"/>
        <v>294</v>
      </c>
      <c r="W2690" s="20"/>
      <c r="X2690" s="20"/>
      <c r="Y2690" s="20" t="str">
        <f t="shared" si="394"/>
        <v>PCS</v>
      </c>
    </row>
    <row r="2691" spans="1:26" hidden="1">
      <c r="A2691" s="4"/>
      <c r="B2691" s="4"/>
      <c r="C2691" s="5"/>
      <c r="D2691" s="6"/>
      <c r="E2691" s="6"/>
      <c r="F2691" s="6"/>
      <c r="G2691" s="6"/>
      <c r="H2691" s="6"/>
      <c r="I2691" s="6"/>
      <c r="J2691" s="6"/>
      <c r="K2691" s="8"/>
      <c r="L2691" s="8"/>
      <c r="M2691" s="6"/>
      <c r="N2691" s="9"/>
      <c r="O2691" s="10"/>
      <c r="P2691" s="20"/>
      <c r="Q2691" s="20"/>
      <c r="R2691" s="20"/>
      <c r="S2691" s="20" t="s">
        <v>3914</v>
      </c>
      <c r="T2691" s="21" t="str">
        <f t="shared" si="393"/>
        <v>ONGKOS TIMBANG GK FULL AROMA</v>
      </c>
      <c r="U2691" s="17">
        <v>1</v>
      </c>
      <c r="V2691" s="62">
        <f>$K$2681*U2691</f>
        <v>294</v>
      </c>
      <c r="W2691" s="20"/>
      <c r="X2691" s="20"/>
      <c r="Y2691" s="20" t="str">
        <f t="shared" si="394"/>
        <v>PCS</v>
      </c>
    </row>
    <row r="2692" spans="1:26">
      <c r="A2692" s="4">
        <v>284</v>
      </c>
      <c r="B2692" s="20" t="s">
        <v>2790</v>
      </c>
      <c r="C2692" s="5" t="s">
        <v>251</v>
      </c>
      <c r="D2692" s="6">
        <v>75</v>
      </c>
      <c r="E2692" s="6">
        <f>D2692/72</f>
        <v>1.0416666666666667</v>
      </c>
      <c r="F2692" s="6">
        <v>73</v>
      </c>
      <c r="G2692" s="6">
        <v>1</v>
      </c>
      <c r="H2692" s="6">
        <v>32</v>
      </c>
      <c r="I2692" s="6">
        <v>1</v>
      </c>
      <c r="J2692" s="6" t="s">
        <v>510</v>
      </c>
      <c r="K2692" s="15">
        <f>L2692</f>
        <v>72</v>
      </c>
      <c r="L2692" s="15">
        <f>N2692*Z2692</f>
        <v>72</v>
      </c>
      <c r="M2692" s="6" t="s">
        <v>510</v>
      </c>
      <c r="N2692" s="9">
        <f>VLOOKUP(B2692,tb_januari,9,FALSE)</f>
        <v>1</v>
      </c>
      <c r="O2692" s="10" t="s">
        <v>506</v>
      </c>
      <c r="P2692" s="20"/>
      <c r="Q2692" s="20"/>
      <c r="R2692" s="20"/>
      <c r="S2692" s="20" t="s">
        <v>1729</v>
      </c>
      <c r="T2692" s="21" t="str">
        <f t="shared" si="393"/>
        <v>FLAYER DEWA 108 CEMPAKA 8 x 16</v>
      </c>
      <c r="U2692" s="17">
        <v>1</v>
      </c>
      <c r="V2692" s="62">
        <f>$K$2692*U2692</f>
        <v>72</v>
      </c>
      <c r="W2692" s="20"/>
      <c r="X2692" s="20"/>
      <c r="Y2692" s="20" t="str">
        <f t="shared" si="394"/>
        <v>PCS</v>
      </c>
      <c r="Z2692" s="20">
        <v>72</v>
      </c>
    </row>
    <row r="2693" spans="1:26" hidden="1">
      <c r="A2693" s="4"/>
      <c r="B2693" s="4"/>
      <c r="C2693" s="5"/>
      <c r="D2693" s="6"/>
      <c r="E2693" s="6"/>
      <c r="F2693" s="6"/>
      <c r="G2693" s="6"/>
      <c r="H2693" s="6"/>
      <c r="I2693" s="6"/>
      <c r="J2693" s="6"/>
      <c r="K2693" s="8"/>
      <c r="L2693" s="8"/>
      <c r="M2693" s="6"/>
      <c r="N2693" s="9"/>
      <c r="O2693" s="10"/>
      <c r="P2693" s="20"/>
      <c r="Q2693" s="20"/>
      <c r="R2693" s="20"/>
      <c r="S2693" s="20" t="s">
        <v>4158</v>
      </c>
      <c r="T2693" s="21" t="str">
        <f t="shared" si="393"/>
        <v>OP NON FUL AROMA EK CEMPAKA</v>
      </c>
      <c r="U2693" s="17">
        <v>7.1500000000000001E-3</v>
      </c>
      <c r="V2693" s="62">
        <f t="shared" ref="V2693:V2700" si="397">$K$2692*U2693</f>
        <v>0.51480000000000004</v>
      </c>
      <c r="W2693" s="20"/>
      <c r="X2693" s="20"/>
      <c r="Y2693" s="20" t="str">
        <f t="shared" si="394"/>
        <v>KG</v>
      </c>
    </row>
    <row r="2694" spans="1:26" hidden="1">
      <c r="A2694" s="4"/>
      <c r="B2694" s="4"/>
      <c r="C2694" s="5"/>
      <c r="D2694" s="6"/>
      <c r="E2694" s="6"/>
      <c r="F2694" s="6"/>
      <c r="G2694" s="6"/>
      <c r="H2694" s="6"/>
      <c r="I2694" s="6"/>
      <c r="J2694" s="6"/>
      <c r="K2694" s="8"/>
      <c r="L2694" s="8"/>
      <c r="M2694" s="6"/>
      <c r="N2694" s="9"/>
      <c r="O2694" s="10"/>
      <c r="P2694" s="20"/>
      <c r="Q2694" s="20"/>
      <c r="R2694" s="20"/>
      <c r="S2694" s="20" t="s">
        <v>1156</v>
      </c>
      <c r="T2694" s="21" t="str">
        <f t="shared" si="393"/>
        <v>DUPA 22 AP HITAM 3.5</v>
      </c>
      <c r="U2694" s="17">
        <v>0.41</v>
      </c>
      <c r="V2694" s="62">
        <f t="shared" si="397"/>
        <v>29.52</v>
      </c>
      <c r="W2694" s="20"/>
      <c r="X2694" s="20"/>
      <c r="Y2694" s="20" t="str">
        <f t="shared" si="394"/>
        <v>KG</v>
      </c>
    </row>
    <row r="2695" spans="1:26" hidden="1">
      <c r="A2695" s="4"/>
      <c r="B2695" s="4"/>
      <c r="C2695" s="5"/>
      <c r="D2695" s="6"/>
      <c r="E2695" s="6"/>
      <c r="F2695" s="6"/>
      <c r="G2695" s="6"/>
      <c r="H2695" s="6"/>
      <c r="I2695" s="6"/>
      <c r="J2695" s="6"/>
      <c r="K2695" s="8"/>
      <c r="L2695" s="8"/>
      <c r="M2695" s="6"/>
      <c r="N2695" s="9"/>
      <c r="O2695" s="10"/>
      <c r="P2695" s="20"/>
      <c r="Q2695" s="20"/>
      <c r="R2695" s="20"/>
      <c r="S2695" s="20" t="s">
        <v>3679</v>
      </c>
      <c r="T2695" s="21" t="str">
        <f t="shared" si="393"/>
        <v xml:space="preserve">ONGKARA OVAL </v>
      </c>
      <c r="U2695" s="17">
        <v>1</v>
      </c>
      <c r="V2695" s="62">
        <f t="shared" si="397"/>
        <v>72</v>
      </c>
      <c r="W2695" s="20"/>
      <c r="X2695" s="20"/>
      <c r="Y2695" s="20" t="str">
        <f t="shared" si="394"/>
        <v>PCS</v>
      </c>
    </row>
    <row r="2696" spans="1:26" hidden="1">
      <c r="A2696" s="4"/>
      <c r="B2696" s="4"/>
      <c r="C2696" s="5"/>
      <c r="D2696" s="6"/>
      <c r="E2696" s="6"/>
      <c r="F2696" s="6"/>
      <c r="G2696" s="6"/>
      <c r="H2696" s="6"/>
      <c r="I2696" s="6"/>
      <c r="J2696" s="6"/>
      <c r="K2696" s="8"/>
      <c r="L2696" s="8"/>
      <c r="M2696" s="6"/>
      <c r="N2696" s="9"/>
      <c r="O2696" s="10"/>
      <c r="P2696" s="20"/>
      <c r="Q2696" s="20"/>
      <c r="R2696" s="20"/>
      <c r="S2696" s="20" t="s">
        <v>4855</v>
      </c>
      <c r="T2696" s="21" t="str">
        <f t="shared" si="393"/>
        <v>SABUK ONG MINI 2,5 X 20</v>
      </c>
      <c r="U2696" s="17">
        <v>1</v>
      </c>
      <c r="V2696" s="62">
        <f t="shared" si="397"/>
        <v>72</v>
      </c>
      <c r="W2696" s="20"/>
      <c r="X2696" s="20"/>
      <c r="Y2696" s="20" t="str">
        <f t="shared" si="394"/>
        <v>PCS</v>
      </c>
    </row>
    <row r="2697" spans="1:26" hidden="1">
      <c r="A2697" s="4"/>
      <c r="B2697" s="4"/>
      <c r="C2697" s="5"/>
      <c r="D2697" s="6"/>
      <c r="E2697" s="6"/>
      <c r="F2697" s="6"/>
      <c r="G2697" s="6"/>
      <c r="H2697" s="6"/>
      <c r="I2697" s="6"/>
      <c r="J2697" s="6"/>
      <c r="K2697" s="8"/>
      <c r="L2697" s="8"/>
      <c r="M2697" s="6"/>
      <c r="N2697" s="9"/>
      <c r="O2697" s="10"/>
      <c r="P2697" s="20"/>
      <c r="Q2697" s="20"/>
      <c r="R2697" s="20"/>
      <c r="S2697" s="20" t="s">
        <v>4361</v>
      </c>
      <c r="T2697" s="21" t="str">
        <f t="shared" si="393"/>
        <v>PLASTIK 12 X 35</v>
      </c>
      <c r="U2697" s="17">
        <v>1</v>
      </c>
      <c r="V2697" s="62">
        <f t="shared" si="397"/>
        <v>72</v>
      </c>
      <c r="W2697" s="20"/>
      <c r="X2697" s="20"/>
      <c r="Y2697" s="20" t="str">
        <f t="shared" si="394"/>
        <v>PCS</v>
      </c>
    </row>
    <row r="2698" spans="1:26" hidden="1">
      <c r="A2698" s="4"/>
      <c r="B2698" s="4"/>
      <c r="C2698" s="5"/>
      <c r="D2698" s="6"/>
      <c r="E2698" s="6"/>
      <c r="F2698" s="6"/>
      <c r="G2698" s="6"/>
      <c r="H2698" s="6"/>
      <c r="I2698" s="6"/>
      <c r="J2698" s="6"/>
      <c r="K2698" s="8"/>
      <c r="L2698" s="8"/>
      <c r="M2698" s="6"/>
      <c r="N2698" s="9"/>
      <c r="O2698" s="10"/>
      <c r="P2698" s="20"/>
      <c r="Q2698" s="20"/>
      <c r="R2698" s="20"/>
      <c r="S2698" s="20" t="s">
        <v>3717</v>
      </c>
      <c r="T2698" s="21" t="str">
        <f t="shared" ref="T2698:T2754" si="398">VLOOKUP(S2698,db_barang,2,FALSE)</f>
        <v>ONGKOS CELUP GK DEWA</v>
      </c>
      <c r="U2698" s="17">
        <v>1</v>
      </c>
      <c r="V2698" s="62">
        <f t="shared" si="397"/>
        <v>72</v>
      </c>
      <c r="W2698" s="20"/>
      <c r="X2698" s="20"/>
      <c r="Y2698" s="20" t="str">
        <f t="shared" si="394"/>
        <v>PCS</v>
      </c>
    </row>
    <row r="2699" spans="1:26" hidden="1">
      <c r="A2699" s="4"/>
      <c r="B2699" s="4"/>
      <c r="C2699" s="5"/>
      <c r="D2699" s="6"/>
      <c r="E2699" s="6"/>
      <c r="F2699" s="6"/>
      <c r="G2699" s="6"/>
      <c r="H2699" s="6"/>
      <c r="I2699" s="6"/>
      <c r="J2699" s="6"/>
      <c r="K2699" s="8"/>
      <c r="L2699" s="8"/>
      <c r="M2699" s="6"/>
      <c r="N2699" s="9"/>
      <c r="O2699" s="10"/>
      <c r="P2699" s="20"/>
      <c r="Q2699" s="20"/>
      <c r="R2699" s="20"/>
      <c r="S2699" s="20" t="s">
        <v>3805</v>
      </c>
      <c r="T2699" s="21" t="str">
        <f t="shared" si="398"/>
        <v>ONGKOS KEMAS GK DEWA</v>
      </c>
      <c r="U2699" s="17">
        <v>1</v>
      </c>
      <c r="V2699" s="62">
        <f t="shared" si="397"/>
        <v>72</v>
      </c>
      <c r="W2699" s="20"/>
      <c r="X2699" s="20"/>
      <c r="Y2699" s="20" t="str">
        <f t="shared" si="394"/>
        <v>PCS</v>
      </c>
    </row>
    <row r="2700" spans="1:26" hidden="1">
      <c r="A2700" s="4"/>
      <c r="B2700" s="4"/>
      <c r="C2700" s="5"/>
      <c r="D2700" s="6"/>
      <c r="E2700" s="6"/>
      <c r="F2700" s="6"/>
      <c r="G2700" s="6"/>
      <c r="H2700" s="6"/>
      <c r="I2700" s="6"/>
      <c r="J2700" s="6"/>
      <c r="K2700" s="8"/>
      <c r="L2700" s="8"/>
      <c r="M2700" s="6"/>
      <c r="N2700" s="9"/>
      <c r="O2700" s="10"/>
      <c r="P2700" s="20"/>
      <c r="Q2700" s="20"/>
      <c r="R2700" s="20"/>
      <c r="S2700" s="20" t="s">
        <v>3912</v>
      </c>
      <c r="T2700" s="21" t="str">
        <f t="shared" si="398"/>
        <v>ONGKOS TIMBANG GK DEWA</v>
      </c>
      <c r="U2700" s="17">
        <v>1</v>
      </c>
      <c r="V2700" s="62">
        <f t="shared" si="397"/>
        <v>72</v>
      </c>
      <c r="W2700" s="20"/>
      <c r="X2700" s="20"/>
      <c r="Y2700" s="20" t="str">
        <f t="shared" si="394"/>
        <v>PCS</v>
      </c>
    </row>
    <row r="2701" spans="1:26">
      <c r="A2701" s="4">
        <v>285</v>
      </c>
      <c r="B2701" s="20" t="s">
        <v>2793</v>
      </c>
      <c r="C2701" s="5" t="s">
        <v>252</v>
      </c>
      <c r="D2701" s="6">
        <v>19</v>
      </c>
      <c r="E2701" s="6">
        <f t="shared" ref="E2701:E2755" si="399">D2701/72</f>
        <v>0.2638888888888889</v>
      </c>
      <c r="F2701" s="6">
        <v>33</v>
      </c>
      <c r="G2701" s="6">
        <v>1</v>
      </c>
      <c r="H2701" s="6"/>
      <c r="I2701" s="6"/>
      <c r="J2701" s="6" t="s">
        <v>510</v>
      </c>
      <c r="K2701" s="15">
        <f>L2701</f>
        <v>0</v>
      </c>
      <c r="L2701" s="15">
        <f>N2701*Z2701</f>
        <v>0</v>
      </c>
      <c r="M2701" s="6" t="s">
        <v>510</v>
      </c>
      <c r="N2701" s="9">
        <f>VLOOKUP(B2701,tb_januari,9,FALSE)</f>
        <v>0</v>
      </c>
      <c r="O2701" s="10" t="s">
        <v>506</v>
      </c>
      <c r="P2701" s="20"/>
      <c r="Q2701" s="20"/>
      <c r="R2701" s="20"/>
      <c r="S2701" s="1" t="s">
        <v>1729</v>
      </c>
      <c r="T2701" s="21" t="str">
        <f t="shared" si="398"/>
        <v>FLAYER DEWA 108 CEMPAKA 8 x 16</v>
      </c>
      <c r="U2701" s="17">
        <v>1</v>
      </c>
      <c r="V2701" s="62">
        <f>$K$2701*U2701</f>
        <v>0</v>
      </c>
      <c r="W2701" s="20"/>
      <c r="X2701" s="20"/>
      <c r="Y2701" s="20" t="str">
        <f t="shared" si="394"/>
        <v>PCS</v>
      </c>
      <c r="Z2701" s="20">
        <v>72</v>
      </c>
    </row>
    <row r="2702" spans="1:26" hidden="1">
      <c r="A2702" s="4"/>
      <c r="B2702" s="20"/>
      <c r="C2702" s="5"/>
      <c r="D2702" s="6"/>
      <c r="E2702" s="6"/>
      <c r="F2702" s="6"/>
      <c r="G2702" s="6"/>
      <c r="H2702" s="6"/>
      <c r="I2702" s="6"/>
      <c r="J2702" s="6"/>
      <c r="K2702" s="8"/>
      <c r="L2702" s="8"/>
      <c r="M2702" s="6"/>
      <c r="N2702" s="9"/>
      <c r="O2702" s="10"/>
      <c r="P2702" s="20"/>
      <c r="Q2702" s="20"/>
      <c r="R2702" s="20"/>
      <c r="S2702" s="1" t="s">
        <v>4158</v>
      </c>
      <c r="T2702" s="21" t="str">
        <f t="shared" si="398"/>
        <v>OP NON FUL AROMA EK CEMPAKA</v>
      </c>
      <c r="U2702" s="17">
        <v>7.1500000000000001E-3</v>
      </c>
      <c r="V2702" s="62">
        <f t="shared" ref="V2702:V2709" si="400">$K$2701*U2702</f>
        <v>0</v>
      </c>
      <c r="W2702" s="20"/>
      <c r="X2702" s="20"/>
      <c r="Y2702" s="20" t="str">
        <f t="shared" si="394"/>
        <v>KG</v>
      </c>
    </row>
    <row r="2703" spans="1:26" hidden="1">
      <c r="A2703" s="4"/>
      <c r="B2703" s="20"/>
      <c r="C2703" s="5"/>
      <c r="D2703" s="6"/>
      <c r="E2703" s="6"/>
      <c r="F2703" s="6"/>
      <c r="G2703" s="6"/>
      <c r="H2703" s="6"/>
      <c r="I2703" s="6"/>
      <c r="J2703" s="6"/>
      <c r="K2703" s="8"/>
      <c r="L2703" s="8"/>
      <c r="M2703" s="6"/>
      <c r="N2703" s="9"/>
      <c r="O2703" s="10"/>
      <c r="P2703" s="20"/>
      <c r="Q2703" s="20"/>
      <c r="R2703" s="20"/>
      <c r="S2703" s="1" t="s">
        <v>1150</v>
      </c>
      <c r="T2703" s="21" t="str">
        <f t="shared" si="398"/>
        <v>DUPA 22 AP 3.8</v>
      </c>
      <c r="U2703" s="17">
        <v>0.41</v>
      </c>
      <c r="V2703" s="62">
        <f t="shared" si="400"/>
        <v>0</v>
      </c>
      <c r="W2703" s="20"/>
      <c r="X2703" s="20"/>
      <c r="Y2703" s="20" t="str">
        <f t="shared" si="394"/>
        <v>KG</v>
      </c>
    </row>
    <row r="2704" spans="1:26" hidden="1">
      <c r="A2704" s="4"/>
      <c r="B2704" s="20"/>
      <c r="C2704" s="5"/>
      <c r="D2704" s="6"/>
      <c r="E2704" s="6"/>
      <c r="F2704" s="6"/>
      <c r="G2704" s="6"/>
      <c r="H2704" s="6"/>
      <c r="I2704" s="6"/>
      <c r="J2704" s="6"/>
      <c r="K2704" s="8"/>
      <c r="L2704" s="8"/>
      <c r="M2704" s="6"/>
      <c r="N2704" s="9"/>
      <c r="O2704" s="10"/>
      <c r="P2704" s="20"/>
      <c r="Q2704" s="20"/>
      <c r="R2704" s="20"/>
      <c r="S2704" s="1" t="s">
        <v>3679</v>
      </c>
      <c r="T2704" s="21" t="str">
        <f t="shared" si="398"/>
        <v xml:space="preserve">ONGKARA OVAL </v>
      </c>
      <c r="U2704" s="17">
        <v>1</v>
      </c>
      <c r="V2704" s="62">
        <f t="shared" si="400"/>
        <v>0</v>
      </c>
      <c r="W2704" s="20"/>
      <c r="X2704" s="20"/>
      <c r="Y2704" s="20" t="str">
        <f t="shared" si="394"/>
        <v>PCS</v>
      </c>
    </row>
    <row r="2705" spans="1:26" hidden="1">
      <c r="A2705" s="4"/>
      <c r="B2705" s="20"/>
      <c r="C2705" s="5"/>
      <c r="D2705" s="6"/>
      <c r="E2705" s="6"/>
      <c r="F2705" s="6"/>
      <c r="G2705" s="6"/>
      <c r="H2705" s="6"/>
      <c r="I2705" s="6"/>
      <c r="J2705" s="6"/>
      <c r="K2705" s="8"/>
      <c r="L2705" s="8"/>
      <c r="M2705" s="6"/>
      <c r="N2705" s="9"/>
      <c r="O2705" s="10"/>
      <c r="P2705" s="20"/>
      <c r="Q2705" s="20"/>
      <c r="R2705" s="20"/>
      <c r="S2705" s="1" t="s">
        <v>4855</v>
      </c>
      <c r="T2705" s="21" t="str">
        <f t="shared" si="398"/>
        <v>SABUK ONG MINI 2,5 X 20</v>
      </c>
      <c r="U2705" s="17">
        <v>1</v>
      </c>
      <c r="V2705" s="62">
        <f t="shared" si="400"/>
        <v>0</v>
      </c>
      <c r="W2705" s="20"/>
      <c r="X2705" s="20"/>
      <c r="Y2705" s="20" t="str">
        <f t="shared" si="394"/>
        <v>PCS</v>
      </c>
    </row>
    <row r="2706" spans="1:26" hidden="1">
      <c r="A2706" s="4"/>
      <c r="B2706" s="20"/>
      <c r="C2706" s="5"/>
      <c r="D2706" s="6"/>
      <c r="E2706" s="6"/>
      <c r="F2706" s="6"/>
      <c r="G2706" s="6"/>
      <c r="H2706" s="6"/>
      <c r="I2706" s="6"/>
      <c r="J2706" s="6"/>
      <c r="K2706" s="8"/>
      <c r="L2706" s="8"/>
      <c r="M2706" s="6"/>
      <c r="N2706" s="9"/>
      <c r="O2706" s="10"/>
      <c r="P2706" s="20"/>
      <c r="Q2706" s="20"/>
      <c r="R2706" s="20"/>
      <c r="S2706" s="1" t="s">
        <v>4361</v>
      </c>
      <c r="T2706" s="21" t="str">
        <f t="shared" si="398"/>
        <v>PLASTIK 12 X 35</v>
      </c>
      <c r="U2706" s="17">
        <v>1</v>
      </c>
      <c r="V2706" s="62">
        <f t="shared" si="400"/>
        <v>0</v>
      </c>
      <c r="W2706" s="20"/>
      <c r="X2706" s="20"/>
      <c r="Y2706" s="20" t="str">
        <f t="shared" si="394"/>
        <v>PCS</v>
      </c>
    </row>
    <row r="2707" spans="1:26" hidden="1">
      <c r="A2707" s="4"/>
      <c r="B2707" s="20"/>
      <c r="C2707" s="5"/>
      <c r="D2707" s="6"/>
      <c r="E2707" s="6"/>
      <c r="F2707" s="6"/>
      <c r="G2707" s="6"/>
      <c r="H2707" s="6"/>
      <c r="I2707" s="6"/>
      <c r="J2707" s="6"/>
      <c r="K2707" s="8"/>
      <c r="L2707" s="8"/>
      <c r="M2707" s="6"/>
      <c r="N2707" s="9"/>
      <c r="O2707" s="10"/>
      <c r="P2707" s="20"/>
      <c r="Q2707" s="20"/>
      <c r="R2707" s="20"/>
      <c r="S2707" s="1" t="s">
        <v>3717</v>
      </c>
      <c r="T2707" s="21" t="str">
        <f t="shared" si="398"/>
        <v>ONGKOS CELUP GK DEWA</v>
      </c>
      <c r="U2707" s="17">
        <v>1</v>
      </c>
      <c r="V2707" s="62">
        <f>$K$2701*U2707</f>
        <v>0</v>
      </c>
      <c r="W2707" s="20"/>
      <c r="X2707" s="20"/>
      <c r="Y2707" s="20" t="str">
        <f t="shared" si="394"/>
        <v>PCS</v>
      </c>
    </row>
    <row r="2708" spans="1:26" hidden="1">
      <c r="A2708" s="4"/>
      <c r="B2708" s="20"/>
      <c r="C2708" s="5"/>
      <c r="D2708" s="6"/>
      <c r="E2708" s="6"/>
      <c r="F2708" s="6"/>
      <c r="G2708" s="6"/>
      <c r="H2708" s="6"/>
      <c r="I2708" s="6"/>
      <c r="J2708" s="6"/>
      <c r="K2708" s="8"/>
      <c r="L2708" s="8"/>
      <c r="M2708" s="6"/>
      <c r="N2708" s="9"/>
      <c r="O2708" s="10"/>
      <c r="P2708" s="20"/>
      <c r="Q2708" s="20"/>
      <c r="R2708" s="20"/>
      <c r="S2708" s="1" t="s">
        <v>3805</v>
      </c>
      <c r="T2708" s="21" t="str">
        <f t="shared" si="398"/>
        <v>ONGKOS KEMAS GK DEWA</v>
      </c>
      <c r="U2708" s="17">
        <v>1</v>
      </c>
      <c r="V2708" s="62">
        <f t="shared" si="400"/>
        <v>0</v>
      </c>
      <c r="W2708" s="20"/>
      <c r="X2708" s="20"/>
      <c r="Y2708" s="20" t="str">
        <f t="shared" si="394"/>
        <v>PCS</v>
      </c>
    </row>
    <row r="2709" spans="1:26" hidden="1">
      <c r="A2709" s="4"/>
      <c r="B2709" s="20"/>
      <c r="C2709" s="5"/>
      <c r="D2709" s="6"/>
      <c r="E2709" s="6"/>
      <c r="F2709" s="6"/>
      <c r="G2709" s="6"/>
      <c r="H2709" s="6"/>
      <c r="I2709" s="6"/>
      <c r="J2709" s="6"/>
      <c r="K2709" s="8"/>
      <c r="L2709" s="8"/>
      <c r="M2709" s="6"/>
      <c r="N2709" s="9"/>
      <c r="O2709" s="10"/>
      <c r="P2709" s="20"/>
      <c r="Q2709" s="20"/>
      <c r="R2709" s="20"/>
      <c r="S2709" s="1" t="s">
        <v>3912</v>
      </c>
      <c r="T2709" s="21" t="str">
        <f t="shared" si="398"/>
        <v>ONGKOS TIMBANG GK DEWA</v>
      </c>
      <c r="U2709" s="17">
        <v>1</v>
      </c>
      <c r="V2709" s="62">
        <f t="shared" si="400"/>
        <v>0</v>
      </c>
      <c r="W2709" s="20"/>
      <c r="X2709" s="20"/>
      <c r="Y2709" s="20" t="str">
        <f t="shared" si="394"/>
        <v>PCS</v>
      </c>
    </row>
    <row r="2710" spans="1:26">
      <c r="A2710" s="4">
        <v>286</v>
      </c>
      <c r="B2710" s="20" t="s">
        <v>2796</v>
      </c>
      <c r="C2710" s="5" t="s">
        <v>253</v>
      </c>
      <c r="D2710" s="6">
        <v>63</v>
      </c>
      <c r="E2710" s="6">
        <f t="shared" si="399"/>
        <v>0.875</v>
      </c>
      <c r="F2710" s="6">
        <v>24</v>
      </c>
      <c r="G2710" s="6">
        <v>1</v>
      </c>
      <c r="H2710" s="6">
        <v>35</v>
      </c>
      <c r="I2710" s="6">
        <v>1</v>
      </c>
      <c r="J2710" s="6" t="s">
        <v>510</v>
      </c>
      <c r="K2710" s="15">
        <f>L2710</f>
        <v>0</v>
      </c>
      <c r="L2710" s="15">
        <f>N2710*Z2710</f>
        <v>0</v>
      </c>
      <c r="M2710" s="6" t="s">
        <v>510</v>
      </c>
      <c r="N2710" s="9">
        <f>VLOOKUP(B2710,tb_januari,9,FALSE)</f>
        <v>0</v>
      </c>
      <c r="O2710" s="10" t="s">
        <v>506</v>
      </c>
      <c r="P2710" s="20"/>
      <c r="Q2710" s="20"/>
      <c r="R2710" s="20"/>
      <c r="S2710" s="1" t="s">
        <v>1736</v>
      </c>
      <c r="T2710" s="21" t="str">
        <f t="shared" si="398"/>
        <v>FLAYER DEWA 108 CENDANA 8 x 16</v>
      </c>
      <c r="U2710" s="17">
        <v>1</v>
      </c>
      <c r="V2710" s="62">
        <f>$K$2710*U2710</f>
        <v>0</v>
      </c>
      <c r="W2710" s="20"/>
      <c r="X2710" s="20"/>
      <c r="Y2710" s="20" t="str">
        <f t="shared" si="394"/>
        <v>PCS</v>
      </c>
      <c r="Z2710" s="20">
        <v>72</v>
      </c>
    </row>
    <row r="2711" spans="1:26" hidden="1">
      <c r="A2711" s="4"/>
      <c r="B2711" s="20"/>
      <c r="C2711" s="5"/>
      <c r="D2711" s="6"/>
      <c r="E2711" s="6"/>
      <c r="F2711" s="6"/>
      <c r="G2711" s="6"/>
      <c r="H2711" s="6"/>
      <c r="I2711" s="6"/>
      <c r="J2711" s="6"/>
      <c r="K2711" s="8"/>
      <c r="L2711" s="8"/>
      <c r="M2711" s="6"/>
      <c r="N2711" s="9"/>
      <c r="O2711" s="10"/>
      <c r="P2711" s="20"/>
      <c r="Q2711" s="20"/>
      <c r="R2711" s="20"/>
      <c r="S2711" s="1" t="s">
        <v>4160</v>
      </c>
      <c r="T2711" s="21" t="str">
        <f t="shared" si="398"/>
        <v>OP NON FUL AROMA EK CENDANA</v>
      </c>
      <c r="U2711" s="17">
        <v>7.1500000000000001E-3</v>
      </c>
      <c r="V2711" s="62">
        <f t="shared" ref="V2711:V2718" si="401">$K$2710*U2711</f>
        <v>0</v>
      </c>
      <c r="W2711" s="20"/>
      <c r="X2711" s="20"/>
      <c r="Y2711" s="20" t="str">
        <f t="shared" si="394"/>
        <v>KG</v>
      </c>
    </row>
    <row r="2712" spans="1:26" hidden="1">
      <c r="A2712" s="4"/>
      <c r="B2712" s="20"/>
      <c r="C2712" s="5"/>
      <c r="D2712" s="6"/>
      <c r="E2712" s="6"/>
      <c r="F2712" s="6"/>
      <c r="G2712" s="6"/>
      <c r="H2712" s="6"/>
      <c r="I2712" s="6"/>
      <c r="J2712" s="6"/>
      <c r="K2712" s="8"/>
      <c r="L2712" s="8"/>
      <c r="M2712" s="6"/>
      <c r="N2712" s="9"/>
      <c r="O2712" s="10"/>
      <c r="P2712" s="20"/>
      <c r="Q2712" s="20"/>
      <c r="R2712" s="20"/>
      <c r="S2712" s="1" t="s">
        <v>1156</v>
      </c>
      <c r="T2712" s="21" t="str">
        <f t="shared" si="398"/>
        <v>DUPA 22 AP HITAM 3.5</v>
      </c>
      <c r="U2712" s="17">
        <v>0.41</v>
      </c>
      <c r="V2712" s="62">
        <f t="shared" si="401"/>
        <v>0</v>
      </c>
      <c r="W2712" s="20"/>
      <c r="X2712" s="20"/>
      <c r="Y2712" s="20" t="str">
        <f t="shared" si="394"/>
        <v>KG</v>
      </c>
    </row>
    <row r="2713" spans="1:26" hidden="1">
      <c r="A2713" s="4"/>
      <c r="B2713" s="20"/>
      <c r="C2713" s="5"/>
      <c r="D2713" s="6"/>
      <c r="E2713" s="6"/>
      <c r="F2713" s="6"/>
      <c r="G2713" s="6"/>
      <c r="H2713" s="6"/>
      <c r="I2713" s="6"/>
      <c r="J2713" s="6"/>
      <c r="K2713" s="8"/>
      <c r="L2713" s="8"/>
      <c r="M2713" s="6"/>
      <c r="N2713" s="9"/>
      <c r="O2713" s="10"/>
      <c r="P2713" s="20"/>
      <c r="Q2713" s="20"/>
      <c r="R2713" s="20"/>
      <c r="S2713" s="1" t="s">
        <v>3679</v>
      </c>
      <c r="T2713" s="21" t="str">
        <f t="shared" si="398"/>
        <v xml:space="preserve">ONGKARA OVAL </v>
      </c>
      <c r="U2713" s="17">
        <v>1</v>
      </c>
      <c r="V2713" s="62">
        <f t="shared" si="401"/>
        <v>0</v>
      </c>
      <c r="W2713" s="20"/>
      <c r="X2713" s="20"/>
      <c r="Y2713" s="20" t="str">
        <f t="shared" si="394"/>
        <v>PCS</v>
      </c>
    </row>
    <row r="2714" spans="1:26" hidden="1">
      <c r="A2714" s="4"/>
      <c r="B2714" s="20"/>
      <c r="C2714" s="5"/>
      <c r="D2714" s="6"/>
      <c r="E2714" s="6"/>
      <c r="F2714" s="6"/>
      <c r="G2714" s="6"/>
      <c r="H2714" s="6"/>
      <c r="I2714" s="6"/>
      <c r="J2714" s="6"/>
      <c r="K2714" s="8"/>
      <c r="L2714" s="8"/>
      <c r="M2714" s="6"/>
      <c r="N2714" s="9"/>
      <c r="O2714" s="10"/>
      <c r="P2714" s="20"/>
      <c r="Q2714" s="20"/>
      <c r="R2714" s="20"/>
      <c r="S2714" s="1" t="s">
        <v>4855</v>
      </c>
      <c r="T2714" s="21" t="str">
        <f t="shared" si="398"/>
        <v>SABUK ONG MINI 2,5 X 20</v>
      </c>
      <c r="U2714" s="17">
        <v>1</v>
      </c>
      <c r="V2714" s="62">
        <f>$K$2710*U2714</f>
        <v>0</v>
      </c>
      <c r="W2714" s="20"/>
      <c r="X2714" s="20"/>
      <c r="Y2714" s="20" t="str">
        <f t="shared" si="394"/>
        <v>PCS</v>
      </c>
    </row>
    <row r="2715" spans="1:26" hidden="1">
      <c r="A2715" s="4"/>
      <c r="B2715" s="20"/>
      <c r="C2715" s="5"/>
      <c r="D2715" s="6"/>
      <c r="E2715" s="6"/>
      <c r="F2715" s="6"/>
      <c r="G2715" s="6"/>
      <c r="H2715" s="6"/>
      <c r="I2715" s="6"/>
      <c r="J2715" s="6"/>
      <c r="K2715" s="8"/>
      <c r="L2715" s="8"/>
      <c r="M2715" s="6"/>
      <c r="N2715" s="9"/>
      <c r="O2715" s="10"/>
      <c r="P2715" s="20"/>
      <c r="Q2715" s="20"/>
      <c r="R2715" s="20"/>
      <c r="S2715" s="1" t="s">
        <v>4361</v>
      </c>
      <c r="T2715" s="21" t="str">
        <f t="shared" si="398"/>
        <v>PLASTIK 12 X 35</v>
      </c>
      <c r="U2715" s="17">
        <v>1</v>
      </c>
      <c r="V2715" s="62">
        <f t="shared" si="401"/>
        <v>0</v>
      </c>
      <c r="W2715" s="20"/>
      <c r="X2715" s="20"/>
      <c r="Y2715" s="20" t="str">
        <f t="shared" si="394"/>
        <v>PCS</v>
      </c>
    </row>
    <row r="2716" spans="1:26" hidden="1">
      <c r="A2716" s="4"/>
      <c r="B2716" s="20"/>
      <c r="C2716" s="5"/>
      <c r="D2716" s="6"/>
      <c r="E2716" s="6"/>
      <c r="F2716" s="6"/>
      <c r="G2716" s="6"/>
      <c r="H2716" s="6"/>
      <c r="I2716" s="6"/>
      <c r="J2716" s="6"/>
      <c r="K2716" s="8"/>
      <c r="L2716" s="8"/>
      <c r="M2716" s="6"/>
      <c r="N2716" s="9"/>
      <c r="O2716" s="10"/>
      <c r="P2716" s="20"/>
      <c r="Q2716" s="20"/>
      <c r="R2716" s="20"/>
      <c r="S2716" s="1" t="s">
        <v>3717</v>
      </c>
      <c r="T2716" s="21" t="str">
        <f t="shared" si="398"/>
        <v>ONGKOS CELUP GK DEWA</v>
      </c>
      <c r="U2716" s="17">
        <v>1</v>
      </c>
      <c r="V2716" s="62">
        <f t="shared" si="401"/>
        <v>0</v>
      </c>
      <c r="W2716" s="20"/>
      <c r="X2716" s="20"/>
      <c r="Y2716" s="20" t="str">
        <f t="shared" si="394"/>
        <v>PCS</v>
      </c>
    </row>
    <row r="2717" spans="1:26" hidden="1">
      <c r="A2717" s="4"/>
      <c r="B2717" s="20"/>
      <c r="C2717" s="5"/>
      <c r="D2717" s="6"/>
      <c r="E2717" s="6"/>
      <c r="F2717" s="6"/>
      <c r="G2717" s="6"/>
      <c r="H2717" s="6"/>
      <c r="I2717" s="6"/>
      <c r="J2717" s="6"/>
      <c r="K2717" s="8"/>
      <c r="L2717" s="8"/>
      <c r="M2717" s="6"/>
      <c r="N2717" s="9"/>
      <c r="O2717" s="10"/>
      <c r="P2717" s="20"/>
      <c r="Q2717" s="20"/>
      <c r="R2717" s="20"/>
      <c r="S2717" s="1" t="s">
        <v>3805</v>
      </c>
      <c r="T2717" s="21" t="str">
        <f t="shared" si="398"/>
        <v>ONGKOS KEMAS GK DEWA</v>
      </c>
      <c r="U2717" s="17">
        <v>1</v>
      </c>
      <c r="V2717" s="62">
        <f t="shared" si="401"/>
        <v>0</v>
      </c>
      <c r="W2717" s="20"/>
      <c r="X2717" s="20"/>
      <c r="Y2717" s="20" t="str">
        <f t="shared" si="394"/>
        <v>PCS</v>
      </c>
    </row>
    <row r="2718" spans="1:26" hidden="1">
      <c r="A2718" s="4"/>
      <c r="B2718" s="20"/>
      <c r="C2718" s="5"/>
      <c r="D2718" s="6"/>
      <c r="E2718" s="6"/>
      <c r="F2718" s="6"/>
      <c r="G2718" s="6"/>
      <c r="H2718" s="6"/>
      <c r="I2718" s="6"/>
      <c r="J2718" s="6"/>
      <c r="K2718" s="8"/>
      <c r="L2718" s="8"/>
      <c r="M2718" s="6"/>
      <c r="N2718" s="9"/>
      <c r="O2718" s="10"/>
      <c r="P2718" s="20"/>
      <c r="Q2718" s="20"/>
      <c r="R2718" s="20"/>
      <c r="S2718" s="1" t="s">
        <v>3912</v>
      </c>
      <c r="T2718" s="21" t="str">
        <f t="shared" si="398"/>
        <v>ONGKOS TIMBANG GK DEWA</v>
      </c>
      <c r="U2718" s="17">
        <v>1</v>
      </c>
      <c r="V2718" s="62">
        <f t="shared" si="401"/>
        <v>0</v>
      </c>
      <c r="W2718" s="20"/>
      <c r="X2718" s="20"/>
      <c r="Y2718" s="20" t="str">
        <f t="shared" si="394"/>
        <v>PCS</v>
      </c>
    </row>
    <row r="2719" spans="1:26">
      <c r="A2719" s="4">
        <v>287</v>
      </c>
      <c r="B2719" s="20" t="s">
        <v>2799</v>
      </c>
      <c r="C2719" s="5" t="s">
        <v>254</v>
      </c>
      <c r="D2719" s="6">
        <v>10</v>
      </c>
      <c r="E2719" s="6">
        <f t="shared" si="399"/>
        <v>0.1388888888888889</v>
      </c>
      <c r="F2719" s="6">
        <v>43</v>
      </c>
      <c r="G2719" s="6">
        <v>1</v>
      </c>
      <c r="H2719" s="6"/>
      <c r="I2719" s="6"/>
      <c r="J2719" s="6" t="s">
        <v>510</v>
      </c>
      <c r="K2719" s="15">
        <f>L2719</f>
        <v>0</v>
      </c>
      <c r="L2719" s="15">
        <f>N2719*Z2719</f>
        <v>0</v>
      </c>
      <c r="M2719" s="6" t="s">
        <v>510</v>
      </c>
      <c r="N2719" s="9">
        <f>VLOOKUP(B2719,tb_januari,9,FALSE)</f>
        <v>0</v>
      </c>
      <c r="O2719" s="10" t="s">
        <v>506</v>
      </c>
      <c r="P2719" s="20"/>
      <c r="Q2719" s="20"/>
      <c r="R2719" s="20"/>
      <c r="S2719" s="1" t="s">
        <v>1736</v>
      </c>
      <c r="T2719" s="21" t="str">
        <f t="shared" si="398"/>
        <v>FLAYER DEWA 108 CENDANA 8 x 16</v>
      </c>
      <c r="U2719" s="17">
        <v>1</v>
      </c>
      <c r="V2719" s="62">
        <f>$K$2719*U2719</f>
        <v>0</v>
      </c>
      <c r="W2719" s="20"/>
      <c r="X2719" s="20"/>
      <c r="Y2719" s="20" t="str">
        <f t="shared" si="394"/>
        <v>PCS</v>
      </c>
      <c r="Z2719" s="20">
        <v>72</v>
      </c>
    </row>
    <row r="2720" spans="1:26" hidden="1">
      <c r="A2720" s="4"/>
      <c r="B2720" s="20"/>
      <c r="C2720" s="5"/>
      <c r="D2720" s="6"/>
      <c r="E2720" s="6"/>
      <c r="F2720" s="6"/>
      <c r="G2720" s="6"/>
      <c r="H2720" s="6"/>
      <c r="I2720" s="6"/>
      <c r="J2720" s="6"/>
      <c r="K2720" s="8"/>
      <c r="L2720" s="8"/>
      <c r="M2720" s="6"/>
      <c r="N2720" s="9"/>
      <c r="O2720" s="10"/>
      <c r="P2720" s="20"/>
      <c r="Q2720" s="20"/>
      <c r="R2720" s="20"/>
      <c r="S2720" s="1" t="s">
        <v>4160</v>
      </c>
      <c r="T2720" s="21" t="str">
        <f t="shared" si="398"/>
        <v>OP NON FUL AROMA EK CENDANA</v>
      </c>
      <c r="U2720" s="17">
        <v>7.1500000000000001E-3</v>
      </c>
      <c r="V2720" s="62">
        <f t="shared" ref="V2720:V2727" si="402">$K$2719*U2720</f>
        <v>0</v>
      </c>
      <c r="W2720" s="20"/>
      <c r="X2720" s="20"/>
      <c r="Y2720" s="20" t="str">
        <f t="shared" si="394"/>
        <v>KG</v>
      </c>
    </row>
    <row r="2721" spans="1:26" hidden="1">
      <c r="A2721" s="4"/>
      <c r="B2721" s="20"/>
      <c r="C2721" s="5"/>
      <c r="D2721" s="6"/>
      <c r="E2721" s="6"/>
      <c r="F2721" s="6"/>
      <c r="G2721" s="6"/>
      <c r="H2721" s="6"/>
      <c r="I2721" s="6"/>
      <c r="J2721" s="6"/>
      <c r="K2721" s="8"/>
      <c r="L2721" s="8"/>
      <c r="M2721" s="6"/>
      <c r="N2721" s="9"/>
      <c r="O2721" s="10"/>
      <c r="P2721" s="20"/>
      <c r="Q2721" s="20"/>
      <c r="R2721" s="20"/>
      <c r="S2721" s="1" t="s">
        <v>1150</v>
      </c>
      <c r="T2721" s="21" t="str">
        <f t="shared" si="398"/>
        <v>DUPA 22 AP 3.8</v>
      </c>
      <c r="U2721" s="17">
        <v>0.41</v>
      </c>
      <c r="V2721" s="62">
        <f t="shared" si="402"/>
        <v>0</v>
      </c>
      <c r="W2721" s="20"/>
      <c r="X2721" s="20"/>
      <c r="Y2721" s="20" t="str">
        <f t="shared" si="394"/>
        <v>KG</v>
      </c>
    </row>
    <row r="2722" spans="1:26" hidden="1">
      <c r="A2722" s="4"/>
      <c r="B2722" s="20"/>
      <c r="C2722" s="5"/>
      <c r="D2722" s="6"/>
      <c r="E2722" s="6"/>
      <c r="F2722" s="6"/>
      <c r="G2722" s="6"/>
      <c r="H2722" s="6"/>
      <c r="I2722" s="6"/>
      <c r="J2722" s="6"/>
      <c r="K2722" s="8"/>
      <c r="L2722" s="8"/>
      <c r="M2722" s="6"/>
      <c r="N2722" s="9"/>
      <c r="O2722" s="10"/>
      <c r="P2722" s="20"/>
      <c r="Q2722" s="20"/>
      <c r="R2722" s="20"/>
      <c r="S2722" s="1" t="s">
        <v>3679</v>
      </c>
      <c r="T2722" s="21" t="str">
        <f t="shared" si="398"/>
        <v xml:space="preserve">ONGKARA OVAL </v>
      </c>
      <c r="U2722" s="17">
        <v>1</v>
      </c>
      <c r="V2722" s="62">
        <f t="shared" si="402"/>
        <v>0</v>
      </c>
      <c r="W2722" s="20"/>
      <c r="X2722" s="20"/>
      <c r="Y2722" s="20" t="str">
        <f t="shared" si="394"/>
        <v>PCS</v>
      </c>
    </row>
    <row r="2723" spans="1:26" hidden="1">
      <c r="A2723" s="4"/>
      <c r="B2723" s="20"/>
      <c r="C2723" s="5"/>
      <c r="D2723" s="6"/>
      <c r="E2723" s="6"/>
      <c r="F2723" s="6"/>
      <c r="G2723" s="6"/>
      <c r="H2723" s="6"/>
      <c r="I2723" s="6"/>
      <c r="J2723" s="6"/>
      <c r="K2723" s="8"/>
      <c r="L2723" s="8"/>
      <c r="M2723" s="6"/>
      <c r="N2723" s="9"/>
      <c r="O2723" s="10"/>
      <c r="P2723" s="20"/>
      <c r="Q2723" s="20"/>
      <c r="R2723" s="20"/>
      <c r="S2723" s="1" t="s">
        <v>4855</v>
      </c>
      <c r="T2723" s="21" t="str">
        <f t="shared" si="398"/>
        <v>SABUK ONG MINI 2,5 X 20</v>
      </c>
      <c r="U2723" s="17">
        <v>1</v>
      </c>
      <c r="V2723" s="62">
        <f t="shared" si="402"/>
        <v>0</v>
      </c>
      <c r="W2723" s="20"/>
      <c r="X2723" s="20"/>
      <c r="Y2723" s="20" t="str">
        <f t="shared" si="394"/>
        <v>PCS</v>
      </c>
    </row>
    <row r="2724" spans="1:26" hidden="1">
      <c r="A2724" s="4"/>
      <c r="B2724" s="20"/>
      <c r="C2724" s="5"/>
      <c r="D2724" s="6"/>
      <c r="E2724" s="6"/>
      <c r="F2724" s="6"/>
      <c r="G2724" s="6"/>
      <c r="H2724" s="6"/>
      <c r="I2724" s="6"/>
      <c r="J2724" s="6"/>
      <c r="K2724" s="8"/>
      <c r="L2724" s="8"/>
      <c r="M2724" s="6"/>
      <c r="N2724" s="9"/>
      <c r="O2724" s="10"/>
      <c r="P2724" s="20"/>
      <c r="Q2724" s="20"/>
      <c r="R2724" s="20"/>
      <c r="S2724" s="1" t="s">
        <v>4361</v>
      </c>
      <c r="T2724" s="21" t="str">
        <f t="shared" si="398"/>
        <v>PLASTIK 12 X 35</v>
      </c>
      <c r="U2724" s="17">
        <v>1</v>
      </c>
      <c r="V2724" s="62">
        <f>$K$2719*U2724</f>
        <v>0</v>
      </c>
      <c r="W2724" s="20"/>
      <c r="X2724" s="20"/>
      <c r="Y2724" s="20" t="str">
        <f t="shared" si="394"/>
        <v>PCS</v>
      </c>
    </row>
    <row r="2725" spans="1:26" hidden="1">
      <c r="A2725" s="4"/>
      <c r="B2725" s="20"/>
      <c r="C2725" s="5"/>
      <c r="D2725" s="6"/>
      <c r="E2725" s="6"/>
      <c r="F2725" s="6"/>
      <c r="G2725" s="6"/>
      <c r="H2725" s="6"/>
      <c r="I2725" s="6"/>
      <c r="J2725" s="6"/>
      <c r="K2725" s="8"/>
      <c r="L2725" s="8"/>
      <c r="M2725" s="6"/>
      <c r="N2725" s="9"/>
      <c r="O2725" s="10"/>
      <c r="P2725" s="20"/>
      <c r="Q2725" s="20"/>
      <c r="R2725" s="20"/>
      <c r="S2725" s="1" t="s">
        <v>3717</v>
      </c>
      <c r="T2725" s="21" t="str">
        <f t="shared" si="398"/>
        <v>ONGKOS CELUP GK DEWA</v>
      </c>
      <c r="U2725" s="17">
        <v>1</v>
      </c>
      <c r="V2725" s="62">
        <f t="shared" si="402"/>
        <v>0</v>
      </c>
      <c r="W2725" s="20"/>
      <c r="X2725" s="20"/>
      <c r="Y2725" s="20" t="str">
        <f t="shared" si="394"/>
        <v>PCS</v>
      </c>
    </row>
    <row r="2726" spans="1:26" hidden="1">
      <c r="A2726" s="4"/>
      <c r="B2726" s="20"/>
      <c r="C2726" s="5"/>
      <c r="D2726" s="6"/>
      <c r="E2726" s="6"/>
      <c r="F2726" s="6"/>
      <c r="G2726" s="6"/>
      <c r="H2726" s="6"/>
      <c r="I2726" s="6"/>
      <c r="J2726" s="6"/>
      <c r="K2726" s="8"/>
      <c r="L2726" s="8"/>
      <c r="M2726" s="6"/>
      <c r="N2726" s="9"/>
      <c r="O2726" s="10"/>
      <c r="P2726" s="20"/>
      <c r="Q2726" s="20"/>
      <c r="R2726" s="20"/>
      <c r="S2726" s="1" t="s">
        <v>3805</v>
      </c>
      <c r="T2726" s="21" t="str">
        <f t="shared" si="398"/>
        <v>ONGKOS KEMAS GK DEWA</v>
      </c>
      <c r="U2726" s="17">
        <v>1</v>
      </c>
      <c r="V2726" s="62">
        <f>$K$2719*U2726</f>
        <v>0</v>
      </c>
      <c r="W2726" s="20"/>
      <c r="X2726" s="20"/>
      <c r="Y2726" s="20" t="str">
        <f t="shared" si="394"/>
        <v>PCS</v>
      </c>
    </row>
    <row r="2727" spans="1:26" hidden="1">
      <c r="A2727" s="4"/>
      <c r="B2727" s="20"/>
      <c r="C2727" s="5"/>
      <c r="D2727" s="6"/>
      <c r="E2727" s="6"/>
      <c r="F2727" s="6"/>
      <c r="G2727" s="6"/>
      <c r="H2727" s="6"/>
      <c r="I2727" s="6"/>
      <c r="J2727" s="6"/>
      <c r="K2727" s="8"/>
      <c r="L2727" s="8"/>
      <c r="M2727" s="6"/>
      <c r="N2727" s="9"/>
      <c r="O2727" s="10"/>
      <c r="P2727" s="20"/>
      <c r="Q2727" s="20"/>
      <c r="R2727" s="20"/>
      <c r="S2727" s="1" t="s">
        <v>3912</v>
      </c>
      <c r="T2727" s="21" t="str">
        <f t="shared" si="398"/>
        <v>ONGKOS TIMBANG GK DEWA</v>
      </c>
      <c r="U2727" s="17">
        <v>1</v>
      </c>
      <c r="V2727" s="62">
        <f t="shared" si="402"/>
        <v>0</v>
      </c>
      <c r="W2727" s="20"/>
      <c r="X2727" s="20"/>
      <c r="Y2727" s="20" t="str">
        <f t="shared" si="394"/>
        <v>PCS</v>
      </c>
    </row>
    <row r="2728" spans="1:26">
      <c r="A2728" s="4">
        <v>288</v>
      </c>
      <c r="B2728" s="20" t="s">
        <v>2800</v>
      </c>
      <c r="C2728" s="5" t="s">
        <v>255</v>
      </c>
      <c r="D2728" s="6">
        <v>53</v>
      </c>
      <c r="E2728" s="6">
        <f t="shared" si="399"/>
        <v>0.73611111111111116</v>
      </c>
      <c r="F2728" s="6">
        <v>13</v>
      </c>
      <c r="G2728" s="6">
        <v>1</v>
      </c>
      <c r="H2728" s="6">
        <v>31</v>
      </c>
      <c r="I2728" s="6">
        <v>1</v>
      </c>
      <c r="J2728" s="6" t="s">
        <v>510</v>
      </c>
      <c r="K2728" s="15">
        <f>L2728</f>
        <v>0</v>
      </c>
      <c r="L2728" s="15">
        <f>N2728*Z2728</f>
        <v>0</v>
      </c>
      <c r="M2728" s="6" t="s">
        <v>510</v>
      </c>
      <c r="N2728" s="9">
        <f>VLOOKUP(B2728,tb_januari,9,FALSE)</f>
        <v>0</v>
      </c>
      <c r="O2728" s="10" t="s">
        <v>506</v>
      </c>
      <c r="P2728" s="20"/>
      <c r="Q2728" s="20"/>
      <c r="R2728" s="20"/>
      <c r="S2728" s="1" t="s">
        <v>1743</v>
      </c>
      <c r="T2728" s="21" t="str">
        <f t="shared" si="398"/>
        <v>FLAYER DEWA 108 JASMINE 8 x 16</v>
      </c>
      <c r="U2728" s="17">
        <v>1</v>
      </c>
      <c r="V2728" s="62">
        <f>$K$2728*U2728</f>
        <v>0</v>
      </c>
      <c r="W2728" s="20"/>
      <c r="X2728" s="20"/>
      <c r="Y2728" s="20" t="str">
        <f t="shared" si="394"/>
        <v>PCS</v>
      </c>
      <c r="Z2728" s="20">
        <v>72</v>
      </c>
    </row>
    <row r="2729" spans="1:26" hidden="1">
      <c r="A2729" s="4"/>
      <c r="B2729" s="20"/>
      <c r="C2729" s="5"/>
      <c r="D2729" s="6"/>
      <c r="E2729" s="6"/>
      <c r="F2729" s="6"/>
      <c r="G2729" s="6"/>
      <c r="H2729" s="6"/>
      <c r="I2729" s="6"/>
      <c r="J2729" s="6"/>
      <c r="K2729" s="8"/>
      <c r="L2729" s="8"/>
      <c r="M2729" s="6"/>
      <c r="N2729" s="9"/>
      <c r="O2729" s="10"/>
      <c r="P2729" s="20"/>
      <c r="Q2729" s="20"/>
      <c r="R2729" s="20"/>
      <c r="S2729" s="1" t="s">
        <v>4164</v>
      </c>
      <c r="T2729" s="21" t="str">
        <f t="shared" si="398"/>
        <v>OP NON FUL AROMA EK JASMINE</v>
      </c>
      <c r="U2729" s="17">
        <v>7.1500000000000001E-3</v>
      </c>
      <c r="V2729" s="62">
        <f t="shared" ref="V2729:V2736" si="403">$K$2728*U2729</f>
        <v>0</v>
      </c>
      <c r="W2729" s="20"/>
      <c r="X2729" s="20"/>
      <c r="Y2729" s="20" t="str">
        <f t="shared" si="394"/>
        <v>KG</v>
      </c>
    </row>
    <row r="2730" spans="1:26" hidden="1">
      <c r="A2730" s="4"/>
      <c r="B2730" s="20"/>
      <c r="C2730" s="5"/>
      <c r="D2730" s="6"/>
      <c r="E2730" s="6"/>
      <c r="F2730" s="6"/>
      <c r="G2730" s="6"/>
      <c r="H2730" s="6"/>
      <c r="I2730" s="6"/>
      <c r="J2730" s="6"/>
      <c r="K2730" s="8"/>
      <c r="L2730" s="8"/>
      <c r="M2730" s="6"/>
      <c r="N2730" s="9"/>
      <c r="O2730" s="10"/>
      <c r="P2730" s="20"/>
      <c r="Q2730" s="20"/>
      <c r="R2730" s="20"/>
      <c r="S2730" s="1" t="s">
        <v>1156</v>
      </c>
      <c r="T2730" s="21" t="str">
        <f t="shared" si="398"/>
        <v>DUPA 22 AP HITAM 3.5</v>
      </c>
      <c r="U2730" s="17">
        <v>0.41</v>
      </c>
      <c r="V2730" s="62">
        <f t="shared" si="403"/>
        <v>0</v>
      </c>
      <c r="W2730" s="20"/>
      <c r="X2730" s="20"/>
      <c r="Y2730" s="20" t="str">
        <f t="shared" ref="Y2730:Y2754" si="404">VLOOKUP(S2730,db_barang,3,FALSE)</f>
        <v>KG</v>
      </c>
    </row>
    <row r="2731" spans="1:26" hidden="1">
      <c r="A2731" s="4"/>
      <c r="B2731" s="20"/>
      <c r="C2731" s="5"/>
      <c r="D2731" s="6"/>
      <c r="E2731" s="6"/>
      <c r="F2731" s="6"/>
      <c r="G2731" s="6"/>
      <c r="H2731" s="6"/>
      <c r="I2731" s="6"/>
      <c r="J2731" s="6"/>
      <c r="K2731" s="8"/>
      <c r="L2731" s="8"/>
      <c r="M2731" s="6"/>
      <c r="N2731" s="9"/>
      <c r="O2731" s="10"/>
      <c r="P2731" s="20"/>
      <c r="Q2731" s="20"/>
      <c r="R2731" s="20"/>
      <c r="S2731" s="1" t="s">
        <v>3679</v>
      </c>
      <c r="T2731" s="21" t="str">
        <f t="shared" si="398"/>
        <v xml:space="preserve">ONGKARA OVAL </v>
      </c>
      <c r="U2731" s="17">
        <v>1</v>
      </c>
      <c r="V2731" s="62">
        <f t="shared" si="403"/>
        <v>0</v>
      </c>
      <c r="W2731" s="20"/>
      <c r="X2731" s="20"/>
      <c r="Y2731" s="20" t="str">
        <f t="shared" si="404"/>
        <v>PCS</v>
      </c>
    </row>
    <row r="2732" spans="1:26" hidden="1">
      <c r="A2732" s="4"/>
      <c r="B2732" s="20"/>
      <c r="C2732" s="5"/>
      <c r="D2732" s="6"/>
      <c r="E2732" s="6"/>
      <c r="F2732" s="6"/>
      <c r="G2732" s="6"/>
      <c r="H2732" s="6"/>
      <c r="I2732" s="6"/>
      <c r="J2732" s="6"/>
      <c r="K2732" s="8"/>
      <c r="L2732" s="8"/>
      <c r="M2732" s="6"/>
      <c r="N2732" s="9"/>
      <c r="O2732" s="10"/>
      <c r="P2732" s="20"/>
      <c r="Q2732" s="20"/>
      <c r="R2732" s="20"/>
      <c r="S2732" s="1" t="s">
        <v>4855</v>
      </c>
      <c r="T2732" s="21" t="str">
        <f t="shared" si="398"/>
        <v>SABUK ONG MINI 2,5 X 20</v>
      </c>
      <c r="U2732" s="17">
        <v>1</v>
      </c>
      <c r="V2732" s="62">
        <f t="shared" si="403"/>
        <v>0</v>
      </c>
      <c r="W2732" s="20"/>
      <c r="X2732" s="20"/>
      <c r="Y2732" s="20" t="str">
        <f t="shared" si="404"/>
        <v>PCS</v>
      </c>
    </row>
    <row r="2733" spans="1:26" hidden="1">
      <c r="A2733" s="4"/>
      <c r="B2733" s="20"/>
      <c r="C2733" s="5"/>
      <c r="D2733" s="6"/>
      <c r="E2733" s="6"/>
      <c r="F2733" s="6"/>
      <c r="G2733" s="6"/>
      <c r="H2733" s="6"/>
      <c r="I2733" s="6"/>
      <c r="J2733" s="6"/>
      <c r="K2733" s="8"/>
      <c r="L2733" s="8"/>
      <c r="M2733" s="6"/>
      <c r="N2733" s="9"/>
      <c r="O2733" s="10"/>
      <c r="P2733" s="20"/>
      <c r="Q2733" s="20"/>
      <c r="R2733" s="20"/>
      <c r="S2733" s="1" t="s">
        <v>4361</v>
      </c>
      <c r="T2733" s="21" t="str">
        <f t="shared" si="398"/>
        <v>PLASTIK 12 X 35</v>
      </c>
      <c r="U2733" s="17">
        <v>1</v>
      </c>
      <c r="V2733" s="62">
        <f t="shared" si="403"/>
        <v>0</v>
      </c>
      <c r="W2733" s="20"/>
      <c r="X2733" s="20"/>
      <c r="Y2733" s="20" t="str">
        <f t="shared" si="404"/>
        <v>PCS</v>
      </c>
    </row>
    <row r="2734" spans="1:26" hidden="1">
      <c r="A2734" s="4"/>
      <c r="B2734" s="20"/>
      <c r="C2734" s="5"/>
      <c r="D2734" s="6"/>
      <c r="E2734" s="6"/>
      <c r="F2734" s="6"/>
      <c r="G2734" s="6"/>
      <c r="H2734" s="6"/>
      <c r="I2734" s="6"/>
      <c r="J2734" s="6"/>
      <c r="K2734" s="8"/>
      <c r="L2734" s="8"/>
      <c r="M2734" s="6"/>
      <c r="N2734" s="9"/>
      <c r="O2734" s="10"/>
      <c r="P2734" s="20"/>
      <c r="Q2734" s="20"/>
      <c r="R2734" s="20"/>
      <c r="S2734" s="1" t="s">
        <v>3717</v>
      </c>
      <c r="T2734" s="21" t="str">
        <f t="shared" si="398"/>
        <v>ONGKOS CELUP GK DEWA</v>
      </c>
      <c r="U2734" s="17">
        <v>1</v>
      </c>
      <c r="V2734" s="62">
        <f>$K$2728*U2734</f>
        <v>0</v>
      </c>
      <c r="W2734" s="20"/>
      <c r="X2734" s="20"/>
      <c r="Y2734" s="20" t="str">
        <f t="shared" si="404"/>
        <v>PCS</v>
      </c>
    </row>
    <row r="2735" spans="1:26" hidden="1">
      <c r="A2735" s="4"/>
      <c r="B2735" s="20"/>
      <c r="C2735" s="5"/>
      <c r="D2735" s="6"/>
      <c r="E2735" s="6"/>
      <c r="F2735" s="6"/>
      <c r="G2735" s="6"/>
      <c r="H2735" s="6"/>
      <c r="I2735" s="6"/>
      <c r="J2735" s="6"/>
      <c r="K2735" s="8"/>
      <c r="L2735" s="8"/>
      <c r="M2735" s="6"/>
      <c r="N2735" s="9"/>
      <c r="O2735" s="10"/>
      <c r="P2735" s="20"/>
      <c r="Q2735" s="20"/>
      <c r="R2735" s="20"/>
      <c r="S2735" s="1" t="s">
        <v>3805</v>
      </c>
      <c r="T2735" s="21" t="str">
        <f t="shared" si="398"/>
        <v>ONGKOS KEMAS GK DEWA</v>
      </c>
      <c r="U2735" s="17">
        <v>1</v>
      </c>
      <c r="V2735" s="62">
        <f t="shared" si="403"/>
        <v>0</v>
      </c>
      <c r="W2735" s="20"/>
      <c r="X2735" s="20"/>
      <c r="Y2735" s="20" t="str">
        <f t="shared" si="404"/>
        <v>PCS</v>
      </c>
    </row>
    <row r="2736" spans="1:26" hidden="1">
      <c r="A2736" s="4"/>
      <c r="B2736" s="20"/>
      <c r="C2736" s="5"/>
      <c r="D2736" s="6"/>
      <c r="E2736" s="6"/>
      <c r="F2736" s="6"/>
      <c r="G2736" s="6"/>
      <c r="H2736" s="6"/>
      <c r="I2736" s="6"/>
      <c r="J2736" s="6"/>
      <c r="K2736" s="8"/>
      <c r="L2736" s="8"/>
      <c r="M2736" s="6"/>
      <c r="N2736" s="9"/>
      <c r="O2736" s="10"/>
      <c r="P2736" s="20"/>
      <c r="Q2736" s="20"/>
      <c r="R2736" s="20"/>
      <c r="S2736" s="1" t="s">
        <v>3912</v>
      </c>
      <c r="T2736" s="21" t="str">
        <f t="shared" si="398"/>
        <v>ONGKOS TIMBANG GK DEWA</v>
      </c>
      <c r="U2736" s="17">
        <v>1</v>
      </c>
      <c r="V2736" s="62">
        <f t="shared" si="403"/>
        <v>0</v>
      </c>
      <c r="W2736" s="20"/>
      <c r="X2736" s="20"/>
      <c r="Y2736" s="20" t="str">
        <f t="shared" si="404"/>
        <v>PCS</v>
      </c>
    </row>
    <row r="2737" spans="1:26">
      <c r="A2737" s="4">
        <v>289</v>
      </c>
      <c r="B2737" s="20" t="s">
        <v>2803</v>
      </c>
      <c r="C2737" s="5" t="s">
        <v>256</v>
      </c>
      <c r="D2737" s="6">
        <v>98</v>
      </c>
      <c r="E2737" s="6">
        <f t="shared" si="399"/>
        <v>1.3611111111111112</v>
      </c>
      <c r="F2737" s="6">
        <v>12</v>
      </c>
      <c r="G2737" s="6">
        <v>1</v>
      </c>
      <c r="H2737" s="6"/>
      <c r="I2737" s="6"/>
      <c r="J2737" s="6" t="s">
        <v>510</v>
      </c>
      <c r="K2737" s="15">
        <f>L2737</f>
        <v>0</v>
      </c>
      <c r="L2737" s="15">
        <f>N2737*Z2737</f>
        <v>0</v>
      </c>
      <c r="M2737" s="6" t="s">
        <v>510</v>
      </c>
      <c r="N2737" s="9">
        <f>VLOOKUP(B2737,tb_januari,9,FALSE)</f>
        <v>0</v>
      </c>
      <c r="O2737" s="10" t="s">
        <v>506</v>
      </c>
      <c r="P2737" s="20"/>
      <c r="Q2737" s="20"/>
      <c r="R2737" s="20"/>
      <c r="S2737" s="1" t="s">
        <v>1743</v>
      </c>
      <c r="T2737" s="21" t="str">
        <f t="shared" si="398"/>
        <v>FLAYER DEWA 108 JASMINE 8 x 16</v>
      </c>
      <c r="U2737" s="17">
        <v>1</v>
      </c>
      <c r="V2737" s="62">
        <f>$K$2737*U2737</f>
        <v>0</v>
      </c>
      <c r="W2737" s="20"/>
      <c r="X2737" s="20"/>
      <c r="Y2737" s="20" t="str">
        <f t="shared" si="404"/>
        <v>PCS</v>
      </c>
      <c r="Z2737" s="20">
        <v>72</v>
      </c>
    </row>
    <row r="2738" spans="1:26" hidden="1">
      <c r="A2738" s="4"/>
      <c r="B2738" s="20"/>
      <c r="C2738" s="5"/>
      <c r="D2738" s="6"/>
      <c r="E2738" s="6"/>
      <c r="F2738" s="6"/>
      <c r="G2738" s="6"/>
      <c r="H2738" s="6"/>
      <c r="I2738" s="6"/>
      <c r="J2738" s="6"/>
      <c r="K2738" s="8"/>
      <c r="L2738" s="8"/>
      <c r="M2738" s="6"/>
      <c r="N2738" s="9"/>
      <c r="O2738" s="10"/>
      <c r="P2738" s="20"/>
      <c r="Q2738" s="20"/>
      <c r="R2738" s="20"/>
      <c r="S2738" s="1" t="s">
        <v>4164</v>
      </c>
      <c r="T2738" s="21" t="str">
        <f t="shared" si="398"/>
        <v>OP NON FUL AROMA EK JASMINE</v>
      </c>
      <c r="U2738" s="17">
        <v>7.1500000000000001E-3</v>
      </c>
      <c r="V2738" s="62">
        <f t="shared" ref="V2738:V2744" si="405">$K$2737*U2738</f>
        <v>0</v>
      </c>
      <c r="W2738" s="20"/>
      <c r="X2738" s="20"/>
      <c r="Y2738" s="20" t="str">
        <f t="shared" si="404"/>
        <v>KG</v>
      </c>
    </row>
    <row r="2739" spans="1:26" hidden="1">
      <c r="A2739" s="4"/>
      <c r="B2739" s="20"/>
      <c r="C2739" s="5"/>
      <c r="D2739" s="6"/>
      <c r="E2739" s="6"/>
      <c r="F2739" s="6"/>
      <c r="G2739" s="6"/>
      <c r="H2739" s="6"/>
      <c r="I2739" s="6"/>
      <c r="J2739" s="6"/>
      <c r="K2739" s="8"/>
      <c r="L2739" s="8"/>
      <c r="M2739" s="6"/>
      <c r="N2739" s="9"/>
      <c r="O2739" s="10"/>
      <c r="P2739" s="20"/>
      <c r="Q2739" s="20"/>
      <c r="R2739" s="20"/>
      <c r="S2739" s="1" t="s">
        <v>1150</v>
      </c>
      <c r="T2739" s="21" t="str">
        <f t="shared" si="398"/>
        <v>DUPA 22 AP 3.8</v>
      </c>
      <c r="U2739" s="17">
        <v>0.41</v>
      </c>
      <c r="V2739" s="62">
        <f t="shared" si="405"/>
        <v>0</v>
      </c>
      <c r="W2739" s="20"/>
      <c r="X2739" s="20"/>
      <c r="Y2739" s="20" t="str">
        <f t="shared" si="404"/>
        <v>KG</v>
      </c>
    </row>
    <row r="2740" spans="1:26" hidden="1">
      <c r="A2740" s="4"/>
      <c r="B2740" s="20"/>
      <c r="C2740" s="5"/>
      <c r="D2740" s="6"/>
      <c r="E2740" s="6"/>
      <c r="F2740" s="6"/>
      <c r="G2740" s="6"/>
      <c r="H2740" s="6"/>
      <c r="I2740" s="6"/>
      <c r="J2740" s="6"/>
      <c r="K2740" s="8"/>
      <c r="L2740" s="8"/>
      <c r="M2740" s="6"/>
      <c r="N2740" s="9"/>
      <c r="O2740" s="10"/>
      <c r="P2740" s="20"/>
      <c r="Q2740" s="20"/>
      <c r="R2740" s="20"/>
      <c r="S2740" s="1" t="s">
        <v>3679</v>
      </c>
      <c r="T2740" s="21" t="str">
        <f t="shared" si="398"/>
        <v xml:space="preserve">ONGKARA OVAL </v>
      </c>
      <c r="U2740" s="17">
        <v>1</v>
      </c>
      <c r="V2740" s="62">
        <f t="shared" si="405"/>
        <v>0</v>
      </c>
      <c r="W2740" s="20"/>
      <c r="X2740" s="20"/>
      <c r="Y2740" s="20" t="str">
        <f t="shared" si="404"/>
        <v>PCS</v>
      </c>
    </row>
    <row r="2741" spans="1:26" hidden="1">
      <c r="A2741" s="4"/>
      <c r="B2741" s="20"/>
      <c r="C2741" s="5"/>
      <c r="D2741" s="6"/>
      <c r="E2741" s="6"/>
      <c r="F2741" s="6"/>
      <c r="G2741" s="6"/>
      <c r="H2741" s="6"/>
      <c r="I2741" s="6"/>
      <c r="J2741" s="6"/>
      <c r="K2741" s="8"/>
      <c r="L2741" s="8"/>
      <c r="M2741" s="6"/>
      <c r="N2741" s="9"/>
      <c r="O2741" s="10"/>
      <c r="P2741" s="20"/>
      <c r="Q2741" s="20"/>
      <c r="R2741" s="20"/>
      <c r="S2741" s="1" t="s">
        <v>4855</v>
      </c>
      <c r="T2741" s="21" t="str">
        <f t="shared" si="398"/>
        <v>SABUK ONG MINI 2,5 X 20</v>
      </c>
      <c r="U2741" s="17">
        <v>1</v>
      </c>
      <c r="V2741" s="62">
        <f t="shared" si="405"/>
        <v>0</v>
      </c>
      <c r="W2741" s="20"/>
      <c r="X2741" s="20"/>
      <c r="Y2741" s="20" t="str">
        <f t="shared" si="404"/>
        <v>PCS</v>
      </c>
    </row>
    <row r="2742" spans="1:26" hidden="1">
      <c r="A2742" s="4"/>
      <c r="B2742" s="20"/>
      <c r="C2742" s="5"/>
      <c r="D2742" s="6"/>
      <c r="E2742" s="6"/>
      <c r="F2742" s="6"/>
      <c r="G2742" s="6"/>
      <c r="H2742" s="6"/>
      <c r="I2742" s="6"/>
      <c r="J2742" s="6"/>
      <c r="K2742" s="8"/>
      <c r="L2742" s="8"/>
      <c r="M2742" s="6"/>
      <c r="N2742" s="9"/>
      <c r="O2742" s="10"/>
      <c r="P2742" s="20"/>
      <c r="Q2742" s="20"/>
      <c r="R2742" s="20"/>
      <c r="S2742" s="1" t="s">
        <v>4361</v>
      </c>
      <c r="T2742" s="21" t="str">
        <f t="shared" si="398"/>
        <v>PLASTIK 12 X 35</v>
      </c>
      <c r="U2742" s="17">
        <v>1</v>
      </c>
      <c r="V2742" s="62">
        <f t="shared" si="405"/>
        <v>0</v>
      </c>
      <c r="W2742" s="20"/>
      <c r="X2742" s="20"/>
      <c r="Y2742" s="20" t="str">
        <f t="shared" si="404"/>
        <v>PCS</v>
      </c>
    </row>
    <row r="2743" spans="1:26" hidden="1">
      <c r="A2743" s="4"/>
      <c r="B2743" s="20"/>
      <c r="C2743" s="5"/>
      <c r="D2743" s="6"/>
      <c r="E2743" s="6"/>
      <c r="F2743" s="6"/>
      <c r="G2743" s="6"/>
      <c r="H2743" s="6"/>
      <c r="I2743" s="6"/>
      <c r="J2743" s="6"/>
      <c r="K2743" s="8"/>
      <c r="L2743" s="8"/>
      <c r="M2743" s="6"/>
      <c r="N2743" s="9"/>
      <c r="O2743" s="10"/>
      <c r="P2743" s="20"/>
      <c r="Q2743" s="20"/>
      <c r="R2743" s="20"/>
      <c r="S2743" s="1" t="s">
        <v>3717</v>
      </c>
      <c r="T2743" s="21" t="str">
        <f t="shared" si="398"/>
        <v>ONGKOS CELUP GK DEWA</v>
      </c>
      <c r="U2743" s="17">
        <v>1</v>
      </c>
      <c r="V2743" s="62">
        <f t="shared" si="405"/>
        <v>0</v>
      </c>
      <c r="W2743" s="20"/>
      <c r="X2743" s="20"/>
      <c r="Y2743" s="20" t="str">
        <f t="shared" si="404"/>
        <v>PCS</v>
      </c>
    </row>
    <row r="2744" spans="1:26" hidden="1">
      <c r="A2744" s="4"/>
      <c r="B2744" s="20"/>
      <c r="C2744" s="5"/>
      <c r="D2744" s="6"/>
      <c r="E2744" s="6"/>
      <c r="F2744" s="6"/>
      <c r="G2744" s="6"/>
      <c r="H2744" s="6"/>
      <c r="I2744" s="6"/>
      <c r="J2744" s="6"/>
      <c r="K2744" s="8"/>
      <c r="L2744" s="8"/>
      <c r="M2744" s="6"/>
      <c r="N2744" s="9"/>
      <c r="O2744" s="10"/>
      <c r="P2744" s="20"/>
      <c r="Q2744" s="20"/>
      <c r="R2744" s="20"/>
      <c r="S2744" s="1" t="s">
        <v>3805</v>
      </c>
      <c r="T2744" s="21" t="str">
        <f t="shared" si="398"/>
        <v>ONGKOS KEMAS GK DEWA</v>
      </c>
      <c r="U2744" s="17">
        <v>1</v>
      </c>
      <c r="V2744" s="62">
        <f t="shared" si="405"/>
        <v>0</v>
      </c>
      <c r="W2744" s="20"/>
      <c r="X2744" s="20"/>
      <c r="Y2744" s="20" t="str">
        <f t="shared" si="404"/>
        <v>PCS</v>
      </c>
    </row>
    <row r="2745" spans="1:26" hidden="1">
      <c r="A2745" s="4"/>
      <c r="B2745" s="20"/>
      <c r="C2745" s="5"/>
      <c r="D2745" s="6"/>
      <c r="E2745" s="6"/>
      <c r="F2745" s="6"/>
      <c r="G2745" s="6"/>
      <c r="H2745" s="6"/>
      <c r="I2745" s="6"/>
      <c r="J2745" s="6"/>
      <c r="K2745" s="8"/>
      <c r="L2745" s="8"/>
      <c r="M2745" s="6"/>
      <c r="N2745" s="9"/>
      <c r="O2745" s="10"/>
      <c r="P2745" s="20"/>
      <c r="Q2745" s="20"/>
      <c r="R2745" s="20"/>
      <c r="S2745" s="1" t="s">
        <v>3912</v>
      </c>
      <c r="T2745" s="21" t="str">
        <f t="shared" si="398"/>
        <v>ONGKOS TIMBANG GK DEWA</v>
      </c>
      <c r="U2745" s="17">
        <v>1</v>
      </c>
      <c r="V2745" s="62">
        <f>$K$2737*U2745</f>
        <v>0</v>
      </c>
      <c r="W2745" s="20"/>
      <c r="X2745" s="20"/>
      <c r="Y2745" s="20" t="str">
        <f t="shared" si="404"/>
        <v>PCS</v>
      </c>
    </row>
    <row r="2746" spans="1:26">
      <c r="A2746" s="4">
        <v>290</v>
      </c>
      <c r="B2746" s="20" t="s">
        <v>2806</v>
      </c>
      <c r="C2746" s="5" t="s">
        <v>257</v>
      </c>
      <c r="D2746" s="6">
        <v>34</v>
      </c>
      <c r="E2746" s="6">
        <f t="shared" si="399"/>
        <v>0.47222222222222221</v>
      </c>
      <c r="F2746" s="6">
        <v>15</v>
      </c>
      <c r="G2746" s="6">
        <v>1</v>
      </c>
      <c r="H2746" s="6">
        <v>17</v>
      </c>
      <c r="I2746" s="6">
        <v>1</v>
      </c>
      <c r="J2746" s="6" t="s">
        <v>510</v>
      </c>
      <c r="K2746" s="15">
        <f>L2746</f>
        <v>0</v>
      </c>
      <c r="L2746" s="15">
        <f>N2746*Z2746</f>
        <v>0</v>
      </c>
      <c r="M2746" s="6" t="s">
        <v>510</v>
      </c>
      <c r="N2746" s="9">
        <f>VLOOKUP(B2746,tb_januari,9,FALSE)</f>
        <v>0</v>
      </c>
      <c r="O2746" s="10" t="s">
        <v>506</v>
      </c>
      <c r="P2746" s="20"/>
      <c r="Q2746" s="20"/>
      <c r="R2746" s="20"/>
      <c r="S2746" s="1" t="s">
        <v>610</v>
      </c>
      <c r="T2746" s="21" t="str">
        <f t="shared" si="398"/>
        <v>FLAYER DEWA 108 JEMPIRING 8 x 16</v>
      </c>
      <c r="U2746" s="17">
        <v>1</v>
      </c>
      <c r="V2746" s="62">
        <f>$K$2746*U2746</f>
        <v>0</v>
      </c>
      <c r="W2746" s="20"/>
      <c r="X2746" s="20"/>
      <c r="Y2746" s="20" t="str">
        <f t="shared" si="404"/>
        <v>PCS</v>
      </c>
      <c r="Z2746" s="20">
        <v>72</v>
      </c>
    </row>
    <row r="2747" spans="1:26" hidden="1">
      <c r="A2747" s="4"/>
      <c r="B2747" s="20"/>
      <c r="C2747" s="5"/>
      <c r="D2747" s="6"/>
      <c r="E2747" s="6"/>
      <c r="F2747" s="6"/>
      <c r="G2747" s="6"/>
      <c r="H2747" s="6"/>
      <c r="I2747" s="6"/>
      <c r="J2747" s="6"/>
      <c r="K2747" s="8"/>
      <c r="L2747" s="8"/>
      <c r="M2747" s="6"/>
      <c r="N2747" s="9"/>
      <c r="O2747" s="10"/>
      <c r="P2747" s="20"/>
      <c r="Q2747" s="20"/>
      <c r="R2747" s="20"/>
      <c r="S2747" s="1" t="s">
        <v>615</v>
      </c>
      <c r="T2747" s="21" t="str">
        <f t="shared" si="398"/>
        <v>OP NON FUL AROMA EK JEMPIRING</v>
      </c>
      <c r="U2747" s="17">
        <v>7.1500000000000001E-3</v>
      </c>
      <c r="V2747" s="62">
        <f t="shared" ref="V2747:V2754" si="406">$K$2746*U2747</f>
        <v>0</v>
      </c>
      <c r="W2747" s="20"/>
      <c r="X2747" s="20"/>
      <c r="Y2747" s="20" t="str">
        <f t="shared" si="404"/>
        <v>KG</v>
      </c>
    </row>
    <row r="2748" spans="1:26" hidden="1">
      <c r="A2748" s="4"/>
      <c r="B2748" s="20"/>
      <c r="C2748" s="5"/>
      <c r="D2748" s="6"/>
      <c r="E2748" s="6"/>
      <c r="F2748" s="6"/>
      <c r="G2748" s="6"/>
      <c r="H2748" s="6"/>
      <c r="I2748" s="6"/>
      <c r="J2748" s="6"/>
      <c r="K2748" s="8"/>
      <c r="L2748" s="8"/>
      <c r="M2748" s="6"/>
      <c r="N2748" s="9"/>
      <c r="O2748" s="10"/>
      <c r="P2748" s="20"/>
      <c r="Q2748" s="20"/>
      <c r="R2748" s="20"/>
      <c r="S2748" s="1" t="s">
        <v>1156</v>
      </c>
      <c r="T2748" s="21" t="str">
        <f t="shared" si="398"/>
        <v>DUPA 22 AP HITAM 3.5</v>
      </c>
      <c r="U2748" s="17">
        <v>0.41</v>
      </c>
      <c r="V2748" s="62">
        <f t="shared" si="406"/>
        <v>0</v>
      </c>
      <c r="W2748" s="20"/>
      <c r="X2748" s="20"/>
      <c r="Y2748" s="20" t="str">
        <f t="shared" si="404"/>
        <v>KG</v>
      </c>
    </row>
    <row r="2749" spans="1:26" hidden="1">
      <c r="A2749" s="4"/>
      <c r="B2749" s="20"/>
      <c r="C2749" s="5"/>
      <c r="D2749" s="6"/>
      <c r="E2749" s="6"/>
      <c r="F2749" s="6"/>
      <c r="G2749" s="6"/>
      <c r="H2749" s="6"/>
      <c r="I2749" s="6"/>
      <c r="J2749" s="6"/>
      <c r="K2749" s="8"/>
      <c r="L2749" s="8"/>
      <c r="M2749" s="6"/>
      <c r="N2749" s="9"/>
      <c r="O2749" s="10"/>
      <c r="P2749" s="20"/>
      <c r="Q2749" s="20"/>
      <c r="R2749" s="20"/>
      <c r="S2749" s="1" t="s">
        <v>3679</v>
      </c>
      <c r="T2749" s="21" t="str">
        <f t="shared" si="398"/>
        <v xml:space="preserve">ONGKARA OVAL </v>
      </c>
      <c r="U2749" s="17">
        <v>1</v>
      </c>
      <c r="V2749" s="62">
        <f t="shared" si="406"/>
        <v>0</v>
      </c>
      <c r="W2749" s="20"/>
      <c r="X2749" s="20"/>
      <c r="Y2749" s="20" t="str">
        <f t="shared" si="404"/>
        <v>PCS</v>
      </c>
    </row>
    <row r="2750" spans="1:26" hidden="1">
      <c r="A2750" s="4"/>
      <c r="B2750" s="20"/>
      <c r="C2750" s="5"/>
      <c r="D2750" s="6"/>
      <c r="E2750" s="6"/>
      <c r="F2750" s="6"/>
      <c r="G2750" s="6"/>
      <c r="H2750" s="6"/>
      <c r="I2750" s="6"/>
      <c r="J2750" s="6"/>
      <c r="K2750" s="8"/>
      <c r="L2750" s="8"/>
      <c r="M2750" s="6"/>
      <c r="N2750" s="9"/>
      <c r="O2750" s="10"/>
      <c r="P2750" s="20"/>
      <c r="Q2750" s="20"/>
      <c r="R2750" s="20"/>
      <c r="S2750" s="1" t="s">
        <v>4855</v>
      </c>
      <c r="T2750" s="21" t="str">
        <f t="shared" si="398"/>
        <v>SABUK ONG MINI 2,5 X 20</v>
      </c>
      <c r="U2750" s="17">
        <v>1</v>
      </c>
      <c r="V2750" s="62">
        <f t="shared" si="406"/>
        <v>0</v>
      </c>
      <c r="W2750" s="20"/>
      <c r="X2750" s="20"/>
      <c r="Y2750" s="20" t="str">
        <f t="shared" si="404"/>
        <v>PCS</v>
      </c>
    </row>
    <row r="2751" spans="1:26" hidden="1">
      <c r="A2751" s="4"/>
      <c r="B2751" s="20"/>
      <c r="C2751" s="5"/>
      <c r="D2751" s="6"/>
      <c r="E2751" s="6"/>
      <c r="F2751" s="6"/>
      <c r="G2751" s="6"/>
      <c r="H2751" s="6"/>
      <c r="I2751" s="6"/>
      <c r="J2751" s="6"/>
      <c r="K2751" s="8"/>
      <c r="L2751" s="8"/>
      <c r="M2751" s="6"/>
      <c r="N2751" s="9"/>
      <c r="O2751" s="10"/>
      <c r="P2751" s="20"/>
      <c r="Q2751" s="20"/>
      <c r="R2751" s="20"/>
      <c r="S2751" s="1" t="s">
        <v>4361</v>
      </c>
      <c r="T2751" s="21" t="str">
        <f t="shared" si="398"/>
        <v>PLASTIK 12 X 35</v>
      </c>
      <c r="U2751" s="17">
        <v>1</v>
      </c>
      <c r="V2751" s="62">
        <f t="shared" si="406"/>
        <v>0</v>
      </c>
      <c r="W2751" s="20"/>
      <c r="X2751" s="20"/>
      <c r="Y2751" s="20" t="str">
        <f t="shared" si="404"/>
        <v>PCS</v>
      </c>
    </row>
    <row r="2752" spans="1:26" hidden="1">
      <c r="A2752" s="4"/>
      <c r="B2752" s="20"/>
      <c r="C2752" s="5"/>
      <c r="D2752" s="6"/>
      <c r="E2752" s="6"/>
      <c r="F2752" s="6"/>
      <c r="G2752" s="6"/>
      <c r="H2752" s="6"/>
      <c r="I2752" s="6"/>
      <c r="J2752" s="6"/>
      <c r="K2752" s="8"/>
      <c r="L2752" s="8"/>
      <c r="M2752" s="6"/>
      <c r="N2752" s="9"/>
      <c r="O2752" s="10"/>
      <c r="P2752" s="20"/>
      <c r="Q2752" s="20"/>
      <c r="R2752" s="20"/>
      <c r="S2752" s="1" t="s">
        <v>3717</v>
      </c>
      <c r="T2752" s="21" t="str">
        <f t="shared" si="398"/>
        <v>ONGKOS CELUP GK DEWA</v>
      </c>
      <c r="U2752" s="17">
        <v>1</v>
      </c>
      <c r="V2752" s="62">
        <f t="shared" si="406"/>
        <v>0</v>
      </c>
      <c r="W2752" s="20"/>
      <c r="X2752" s="20"/>
      <c r="Y2752" s="20" t="str">
        <f t="shared" si="404"/>
        <v>PCS</v>
      </c>
    </row>
    <row r="2753" spans="1:26" hidden="1">
      <c r="A2753" s="4"/>
      <c r="B2753" s="20"/>
      <c r="C2753" s="5"/>
      <c r="D2753" s="6"/>
      <c r="E2753" s="6"/>
      <c r="F2753" s="6"/>
      <c r="G2753" s="6"/>
      <c r="H2753" s="6"/>
      <c r="I2753" s="6"/>
      <c r="J2753" s="6"/>
      <c r="K2753" s="8"/>
      <c r="L2753" s="8"/>
      <c r="M2753" s="6"/>
      <c r="N2753" s="9"/>
      <c r="O2753" s="10"/>
      <c r="P2753" s="20"/>
      <c r="Q2753" s="20"/>
      <c r="R2753" s="20"/>
      <c r="S2753" s="1" t="s">
        <v>3805</v>
      </c>
      <c r="T2753" s="21" t="str">
        <f t="shared" si="398"/>
        <v>ONGKOS KEMAS GK DEWA</v>
      </c>
      <c r="U2753" s="17">
        <v>1</v>
      </c>
      <c r="V2753" s="62">
        <f t="shared" si="406"/>
        <v>0</v>
      </c>
      <c r="W2753" s="20"/>
      <c r="X2753" s="20"/>
      <c r="Y2753" s="20" t="str">
        <f t="shared" si="404"/>
        <v>PCS</v>
      </c>
    </row>
    <row r="2754" spans="1:26" hidden="1">
      <c r="A2754" s="4"/>
      <c r="B2754" s="20"/>
      <c r="C2754" s="5"/>
      <c r="D2754" s="6"/>
      <c r="E2754" s="6"/>
      <c r="F2754" s="6"/>
      <c r="G2754" s="6"/>
      <c r="H2754" s="6"/>
      <c r="I2754" s="6"/>
      <c r="J2754" s="6"/>
      <c r="K2754" s="8"/>
      <c r="L2754" s="8"/>
      <c r="M2754" s="6"/>
      <c r="N2754" s="9"/>
      <c r="O2754" s="10"/>
      <c r="P2754" s="20"/>
      <c r="Q2754" s="20"/>
      <c r="R2754" s="20"/>
      <c r="S2754" s="1" t="s">
        <v>3912</v>
      </c>
      <c r="T2754" s="21" t="str">
        <f t="shared" si="398"/>
        <v>ONGKOS TIMBANG GK DEWA</v>
      </c>
      <c r="U2754" s="17">
        <v>1</v>
      </c>
      <c r="V2754" s="62">
        <f t="shared" si="406"/>
        <v>0</v>
      </c>
      <c r="W2754" s="20"/>
      <c r="X2754" s="20"/>
      <c r="Y2754" s="20" t="str">
        <f t="shared" si="404"/>
        <v>PCS</v>
      </c>
    </row>
    <row r="2755" spans="1:26">
      <c r="A2755" s="4">
        <v>291</v>
      </c>
      <c r="B2755" s="20" t="s">
        <v>2809</v>
      </c>
      <c r="C2755" s="5" t="s">
        <v>258</v>
      </c>
      <c r="D2755" s="6">
        <v>14</v>
      </c>
      <c r="E2755" s="6">
        <f t="shared" si="399"/>
        <v>0.19444444444444445</v>
      </c>
      <c r="F2755" s="6">
        <v>43</v>
      </c>
      <c r="G2755" s="6">
        <v>1</v>
      </c>
      <c r="H2755" s="6"/>
      <c r="I2755" s="6"/>
      <c r="J2755" s="6" t="s">
        <v>510</v>
      </c>
      <c r="K2755" s="15">
        <f>L2755</f>
        <v>72</v>
      </c>
      <c r="L2755" s="15">
        <f>N2755*Z2755</f>
        <v>72</v>
      </c>
      <c r="M2755" s="6" t="s">
        <v>510</v>
      </c>
      <c r="N2755" s="9">
        <f>VLOOKUP(B2755,tb_januari,9,FALSE)</f>
        <v>1</v>
      </c>
      <c r="O2755" s="10" t="s">
        <v>506</v>
      </c>
      <c r="P2755" s="20"/>
      <c r="Q2755" s="20"/>
      <c r="R2755" s="20"/>
      <c r="S2755" s="20" t="s">
        <v>610</v>
      </c>
      <c r="T2755" s="21" t="str">
        <f t="shared" ref="T2755:T2790" si="407">VLOOKUP(S2755,db_barang,2,FALSE)</f>
        <v>FLAYER DEWA 108 JEMPIRING 8 x 16</v>
      </c>
      <c r="U2755" s="17">
        <v>1</v>
      </c>
      <c r="V2755" s="62">
        <f t="shared" ref="V2755:V2763" si="408">$K$2755*U2755</f>
        <v>72</v>
      </c>
      <c r="W2755" s="20"/>
      <c r="X2755" s="20"/>
      <c r="Y2755" s="20" t="str">
        <f t="shared" ref="Y2755:Y2790" si="409">VLOOKUP(S2755,db_barang,3,FALSE)</f>
        <v>PCS</v>
      </c>
      <c r="Z2755" s="20">
        <v>72</v>
      </c>
    </row>
    <row r="2756" spans="1:26" hidden="1">
      <c r="A2756" s="4"/>
      <c r="B2756" s="4"/>
      <c r="C2756" s="5"/>
      <c r="D2756" s="6"/>
      <c r="E2756" s="6"/>
      <c r="F2756" s="6"/>
      <c r="G2756" s="6"/>
      <c r="H2756" s="6"/>
      <c r="I2756" s="6"/>
      <c r="J2756" s="6"/>
      <c r="K2756" s="8"/>
      <c r="L2756" s="8"/>
      <c r="M2756" s="6"/>
      <c r="N2756" s="9"/>
      <c r="O2756" s="10"/>
      <c r="P2756" s="20"/>
      <c r="Q2756" s="20"/>
      <c r="R2756" s="20"/>
      <c r="S2756" s="20" t="s">
        <v>615</v>
      </c>
      <c r="T2756" s="21" t="str">
        <f t="shared" si="407"/>
        <v>OP NON FUL AROMA EK JEMPIRING</v>
      </c>
      <c r="U2756" s="17">
        <v>7.1500000000000001E-3</v>
      </c>
      <c r="V2756" s="62">
        <f t="shared" si="408"/>
        <v>0.51480000000000004</v>
      </c>
      <c r="W2756" s="20"/>
      <c r="X2756" s="20"/>
      <c r="Y2756" s="20" t="str">
        <f t="shared" si="409"/>
        <v>KG</v>
      </c>
    </row>
    <row r="2757" spans="1:26" hidden="1">
      <c r="A2757" s="4"/>
      <c r="B2757" s="4"/>
      <c r="C2757" s="5"/>
      <c r="D2757" s="6"/>
      <c r="E2757" s="6"/>
      <c r="F2757" s="6"/>
      <c r="G2757" s="6"/>
      <c r="H2757" s="6"/>
      <c r="I2757" s="6"/>
      <c r="J2757" s="6"/>
      <c r="K2757" s="8"/>
      <c r="L2757" s="8"/>
      <c r="M2757" s="6"/>
      <c r="N2757" s="9"/>
      <c r="O2757" s="10"/>
      <c r="P2757" s="20"/>
      <c r="Q2757" s="20"/>
      <c r="R2757" s="20"/>
      <c r="S2757" s="20" t="s">
        <v>1150</v>
      </c>
      <c r="T2757" s="21" t="str">
        <f t="shared" si="407"/>
        <v>DUPA 22 AP 3.8</v>
      </c>
      <c r="U2757" s="17">
        <v>0.41</v>
      </c>
      <c r="V2757" s="62">
        <f t="shared" si="408"/>
        <v>29.52</v>
      </c>
      <c r="W2757" s="20"/>
      <c r="X2757" s="20"/>
      <c r="Y2757" s="20" t="str">
        <f t="shared" si="409"/>
        <v>KG</v>
      </c>
    </row>
    <row r="2758" spans="1:26" hidden="1">
      <c r="A2758" s="4"/>
      <c r="B2758" s="4"/>
      <c r="C2758" s="5"/>
      <c r="D2758" s="6"/>
      <c r="E2758" s="6"/>
      <c r="F2758" s="6"/>
      <c r="G2758" s="6"/>
      <c r="H2758" s="6"/>
      <c r="I2758" s="6"/>
      <c r="J2758" s="6"/>
      <c r="K2758" s="8"/>
      <c r="L2758" s="8"/>
      <c r="M2758" s="6"/>
      <c r="N2758" s="9"/>
      <c r="O2758" s="10"/>
      <c r="P2758" s="20"/>
      <c r="Q2758" s="20"/>
      <c r="R2758" s="20"/>
      <c r="S2758" s="20" t="s">
        <v>3679</v>
      </c>
      <c r="T2758" s="21" t="str">
        <f t="shared" si="407"/>
        <v xml:space="preserve">ONGKARA OVAL </v>
      </c>
      <c r="U2758" s="17">
        <v>1</v>
      </c>
      <c r="V2758" s="62">
        <f t="shared" si="408"/>
        <v>72</v>
      </c>
      <c r="W2758" s="20"/>
      <c r="X2758" s="20"/>
      <c r="Y2758" s="20" t="str">
        <f t="shared" si="409"/>
        <v>PCS</v>
      </c>
    </row>
    <row r="2759" spans="1:26" hidden="1">
      <c r="A2759" s="4"/>
      <c r="B2759" s="4"/>
      <c r="C2759" s="5"/>
      <c r="D2759" s="6"/>
      <c r="E2759" s="6"/>
      <c r="F2759" s="6"/>
      <c r="G2759" s="6"/>
      <c r="H2759" s="6"/>
      <c r="I2759" s="6"/>
      <c r="J2759" s="6"/>
      <c r="K2759" s="8"/>
      <c r="L2759" s="8"/>
      <c r="M2759" s="6"/>
      <c r="N2759" s="9"/>
      <c r="O2759" s="10"/>
      <c r="P2759" s="20"/>
      <c r="Q2759" s="20"/>
      <c r="R2759" s="20"/>
      <c r="S2759" s="20" t="s">
        <v>4855</v>
      </c>
      <c r="T2759" s="21" t="str">
        <f t="shared" si="407"/>
        <v>SABUK ONG MINI 2,5 X 20</v>
      </c>
      <c r="U2759" s="17">
        <v>1</v>
      </c>
      <c r="V2759" s="62">
        <f t="shared" si="408"/>
        <v>72</v>
      </c>
      <c r="W2759" s="20"/>
      <c r="X2759" s="20"/>
      <c r="Y2759" s="20" t="str">
        <f t="shared" si="409"/>
        <v>PCS</v>
      </c>
    </row>
    <row r="2760" spans="1:26" hidden="1">
      <c r="A2760" s="4"/>
      <c r="B2760" s="4"/>
      <c r="C2760" s="5"/>
      <c r="D2760" s="6"/>
      <c r="E2760" s="6"/>
      <c r="F2760" s="6"/>
      <c r="G2760" s="6"/>
      <c r="H2760" s="6"/>
      <c r="I2760" s="6"/>
      <c r="J2760" s="6"/>
      <c r="K2760" s="8"/>
      <c r="L2760" s="8"/>
      <c r="M2760" s="6"/>
      <c r="N2760" s="9"/>
      <c r="O2760" s="10"/>
      <c r="P2760" s="20"/>
      <c r="Q2760" s="20"/>
      <c r="R2760" s="20"/>
      <c r="S2760" s="20" t="s">
        <v>4361</v>
      </c>
      <c r="T2760" s="21" t="str">
        <f t="shared" si="407"/>
        <v>PLASTIK 12 X 35</v>
      </c>
      <c r="U2760" s="17">
        <v>1</v>
      </c>
      <c r="V2760" s="62">
        <f t="shared" si="408"/>
        <v>72</v>
      </c>
      <c r="W2760" s="20"/>
      <c r="X2760" s="20"/>
      <c r="Y2760" s="20" t="str">
        <f t="shared" si="409"/>
        <v>PCS</v>
      </c>
    </row>
    <row r="2761" spans="1:26" hidden="1">
      <c r="A2761" s="4"/>
      <c r="B2761" s="4"/>
      <c r="C2761" s="5"/>
      <c r="D2761" s="6"/>
      <c r="E2761" s="6"/>
      <c r="F2761" s="6"/>
      <c r="G2761" s="6"/>
      <c r="H2761" s="6"/>
      <c r="I2761" s="6"/>
      <c r="J2761" s="6"/>
      <c r="K2761" s="8"/>
      <c r="L2761" s="8"/>
      <c r="M2761" s="6"/>
      <c r="N2761" s="9"/>
      <c r="O2761" s="10"/>
      <c r="P2761" s="20"/>
      <c r="Q2761" s="20"/>
      <c r="R2761" s="20"/>
      <c r="S2761" s="20" t="s">
        <v>3717</v>
      </c>
      <c r="T2761" s="21" t="str">
        <f t="shared" si="407"/>
        <v>ONGKOS CELUP GK DEWA</v>
      </c>
      <c r="U2761" s="17">
        <v>1</v>
      </c>
      <c r="V2761" s="62">
        <f t="shared" si="408"/>
        <v>72</v>
      </c>
      <c r="W2761" s="20"/>
      <c r="X2761" s="20"/>
      <c r="Y2761" s="20" t="str">
        <f t="shared" si="409"/>
        <v>PCS</v>
      </c>
    </row>
    <row r="2762" spans="1:26" hidden="1">
      <c r="A2762" s="4"/>
      <c r="B2762" s="4"/>
      <c r="C2762" s="5"/>
      <c r="D2762" s="6"/>
      <c r="E2762" s="6"/>
      <c r="F2762" s="6"/>
      <c r="G2762" s="6"/>
      <c r="H2762" s="6"/>
      <c r="I2762" s="6"/>
      <c r="J2762" s="6"/>
      <c r="K2762" s="8"/>
      <c r="L2762" s="8"/>
      <c r="M2762" s="6"/>
      <c r="N2762" s="9"/>
      <c r="O2762" s="10"/>
      <c r="P2762" s="20"/>
      <c r="Q2762" s="20"/>
      <c r="R2762" s="20"/>
      <c r="S2762" s="20" t="s">
        <v>3805</v>
      </c>
      <c r="T2762" s="21" t="str">
        <f t="shared" si="407"/>
        <v>ONGKOS KEMAS GK DEWA</v>
      </c>
      <c r="U2762" s="17">
        <v>1</v>
      </c>
      <c r="V2762" s="62">
        <f t="shared" si="408"/>
        <v>72</v>
      </c>
      <c r="W2762" s="20"/>
      <c r="X2762" s="20"/>
      <c r="Y2762" s="20" t="str">
        <f t="shared" si="409"/>
        <v>PCS</v>
      </c>
    </row>
    <row r="2763" spans="1:26" hidden="1">
      <c r="A2763" s="4"/>
      <c r="B2763" s="4"/>
      <c r="C2763" s="5"/>
      <c r="D2763" s="6"/>
      <c r="E2763" s="6"/>
      <c r="F2763" s="6"/>
      <c r="G2763" s="6"/>
      <c r="H2763" s="6"/>
      <c r="I2763" s="6"/>
      <c r="J2763" s="6"/>
      <c r="K2763" s="8"/>
      <c r="L2763" s="8"/>
      <c r="M2763" s="6"/>
      <c r="N2763" s="9"/>
      <c r="O2763" s="10"/>
      <c r="P2763" s="20"/>
      <c r="Q2763" s="20"/>
      <c r="R2763" s="20"/>
      <c r="S2763" s="20" t="s">
        <v>3912</v>
      </c>
      <c r="T2763" s="21" t="str">
        <f t="shared" si="407"/>
        <v>ONGKOS TIMBANG GK DEWA</v>
      </c>
      <c r="U2763" s="17">
        <v>1</v>
      </c>
      <c r="V2763" s="62">
        <f t="shared" si="408"/>
        <v>72</v>
      </c>
      <c r="W2763" s="20"/>
      <c r="X2763" s="20"/>
      <c r="Y2763" s="20" t="str">
        <f t="shared" si="409"/>
        <v>PCS</v>
      </c>
    </row>
    <row r="2764" spans="1:26">
      <c r="A2764" s="4">
        <v>292</v>
      </c>
      <c r="B2764" s="20" t="s">
        <v>2812</v>
      </c>
      <c r="C2764" s="5" t="s">
        <v>259</v>
      </c>
      <c r="D2764" s="6">
        <v>28</v>
      </c>
      <c r="E2764" s="6">
        <f>D2764/72</f>
        <v>0.3888888888888889</v>
      </c>
      <c r="F2764" s="6">
        <v>10</v>
      </c>
      <c r="G2764" s="6">
        <v>1</v>
      </c>
      <c r="H2764" s="6">
        <v>2</v>
      </c>
      <c r="I2764" s="6">
        <v>1</v>
      </c>
      <c r="J2764" s="6" t="s">
        <v>510</v>
      </c>
      <c r="K2764" s="15">
        <f>L2764</f>
        <v>0</v>
      </c>
      <c r="L2764" s="15">
        <f>N2764*Z2764</f>
        <v>0</v>
      </c>
      <c r="M2764" s="6" t="s">
        <v>510</v>
      </c>
      <c r="N2764" s="9">
        <f>VLOOKUP(B2764,tb_januari,9,FALSE)</f>
        <v>0</v>
      </c>
      <c r="O2764" s="10" t="s">
        <v>506</v>
      </c>
      <c r="P2764" s="20"/>
      <c r="Q2764" s="20"/>
      <c r="R2764" s="20"/>
      <c r="S2764" s="1" t="s">
        <v>1756</v>
      </c>
      <c r="T2764" s="21" t="str">
        <f t="shared" si="407"/>
        <v>FLAYER DEWA 108 LOTUS 8 x 16</v>
      </c>
      <c r="U2764" s="17">
        <v>1</v>
      </c>
      <c r="V2764" s="62">
        <f>$K$2764*U2764</f>
        <v>0</v>
      </c>
      <c r="W2764" s="20"/>
      <c r="X2764" s="20"/>
      <c r="Y2764" s="20" t="str">
        <f t="shared" si="409"/>
        <v>PCS</v>
      </c>
      <c r="Z2764" s="20">
        <v>72</v>
      </c>
    </row>
    <row r="2765" spans="1:26" hidden="1">
      <c r="A2765" s="4"/>
      <c r="B2765" s="20"/>
      <c r="C2765" s="5"/>
      <c r="D2765" s="6"/>
      <c r="E2765" s="6"/>
      <c r="F2765" s="6"/>
      <c r="G2765" s="6"/>
      <c r="H2765" s="6"/>
      <c r="I2765" s="6"/>
      <c r="J2765" s="6"/>
      <c r="K2765" s="8"/>
      <c r="L2765" s="8"/>
      <c r="M2765" s="6"/>
      <c r="N2765" s="9"/>
      <c r="O2765" s="10"/>
      <c r="P2765" s="20"/>
      <c r="Q2765" s="20"/>
      <c r="R2765" s="20"/>
      <c r="S2765" s="1" t="s">
        <v>4169</v>
      </c>
      <c r="T2765" s="21" t="str">
        <f t="shared" si="407"/>
        <v>OP NON FUL AROMA EK LOTUS</v>
      </c>
      <c r="U2765" s="17">
        <v>7.1500000000000001E-3</v>
      </c>
      <c r="V2765" s="62">
        <f t="shared" ref="V2765:V2771" si="410">$K$2764*U2765</f>
        <v>0</v>
      </c>
      <c r="W2765" s="20"/>
      <c r="X2765" s="20"/>
      <c r="Y2765" s="20" t="str">
        <f t="shared" si="409"/>
        <v>KG</v>
      </c>
    </row>
    <row r="2766" spans="1:26" hidden="1">
      <c r="A2766" s="4"/>
      <c r="B2766" s="20"/>
      <c r="C2766" s="5"/>
      <c r="D2766" s="6"/>
      <c r="E2766" s="6"/>
      <c r="F2766" s="6"/>
      <c r="G2766" s="6"/>
      <c r="H2766" s="6"/>
      <c r="I2766" s="6"/>
      <c r="J2766" s="6"/>
      <c r="K2766" s="8"/>
      <c r="L2766" s="8"/>
      <c r="M2766" s="6"/>
      <c r="N2766" s="9"/>
      <c r="O2766" s="10"/>
      <c r="P2766" s="20"/>
      <c r="Q2766" s="20"/>
      <c r="R2766" s="20"/>
      <c r="S2766" s="1" t="s">
        <v>1156</v>
      </c>
      <c r="T2766" s="21" t="str">
        <f t="shared" si="407"/>
        <v>DUPA 22 AP HITAM 3.5</v>
      </c>
      <c r="U2766" s="17">
        <v>0.41</v>
      </c>
      <c r="V2766" s="62">
        <f t="shared" si="410"/>
        <v>0</v>
      </c>
      <c r="W2766" s="20"/>
      <c r="X2766" s="20"/>
      <c r="Y2766" s="20" t="str">
        <f t="shared" si="409"/>
        <v>KG</v>
      </c>
    </row>
    <row r="2767" spans="1:26" hidden="1">
      <c r="A2767" s="4"/>
      <c r="B2767" s="20"/>
      <c r="C2767" s="5"/>
      <c r="D2767" s="6"/>
      <c r="E2767" s="6"/>
      <c r="F2767" s="6"/>
      <c r="G2767" s="6"/>
      <c r="H2767" s="6"/>
      <c r="I2767" s="6"/>
      <c r="J2767" s="6"/>
      <c r="K2767" s="8"/>
      <c r="L2767" s="8"/>
      <c r="M2767" s="6"/>
      <c r="N2767" s="9"/>
      <c r="O2767" s="10"/>
      <c r="P2767" s="20"/>
      <c r="Q2767" s="20"/>
      <c r="R2767" s="20"/>
      <c r="S2767" s="1" t="s">
        <v>3679</v>
      </c>
      <c r="T2767" s="21" t="str">
        <f t="shared" si="407"/>
        <v xml:space="preserve">ONGKARA OVAL </v>
      </c>
      <c r="U2767" s="17">
        <v>1</v>
      </c>
      <c r="V2767" s="62">
        <f t="shared" si="410"/>
        <v>0</v>
      </c>
      <c r="W2767" s="20"/>
      <c r="X2767" s="20"/>
      <c r="Y2767" s="20" t="str">
        <f t="shared" si="409"/>
        <v>PCS</v>
      </c>
    </row>
    <row r="2768" spans="1:26" hidden="1">
      <c r="A2768" s="4"/>
      <c r="B2768" s="20"/>
      <c r="C2768" s="5"/>
      <c r="D2768" s="6"/>
      <c r="E2768" s="6"/>
      <c r="F2768" s="6"/>
      <c r="G2768" s="6"/>
      <c r="H2768" s="6"/>
      <c r="I2768" s="6"/>
      <c r="J2768" s="6"/>
      <c r="K2768" s="8"/>
      <c r="L2768" s="8"/>
      <c r="M2768" s="6"/>
      <c r="N2768" s="9"/>
      <c r="O2768" s="10"/>
      <c r="P2768" s="20"/>
      <c r="Q2768" s="20"/>
      <c r="R2768" s="20"/>
      <c r="S2768" s="1" t="s">
        <v>4855</v>
      </c>
      <c r="T2768" s="21" t="str">
        <f t="shared" si="407"/>
        <v>SABUK ONG MINI 2,5 X 20</v>
      </c>
      <c r="U2768" s="17">
        <v>1</v>
      </c>
      <c r="V2768" s="62">
        <f t="shared" si="410"/>
        <v>0</v>
      </c>
      <c r="W2768" s="20"/>
      <c r="X2768" s="20"/>
      <c r="Y2768" s="20" t="str">
        <f t="shared" si="409"/>
        <v>PCS</v>
      </c>
    </row>
    <row r="2769" spans="1:26" hidden="1">
      <c r="A2769" s="4"/>
      <c r="B2769" s="20"/>
      <c r="C2769" s="5"/>
      <c r="D2769" s="6"/>
      <c r="E2769" s="6"/>
      <c r="F2769" s="6"/>
      <c r="G2769" s="6"/>
      <c r="H2769" s="6"/>
      <c r="I2769" s="6"/>
      <c r="J2769" s="6"/>
      <c r="K2769" s="8"/>
      <c r="L2769" s="8"/>
      <c r="M2769" s="6"/>
      <c r="N2769" s="9"/>
      <c r="O2769" s="10"/>
      <c r="P2769" s="20"/>
      <c r="Q2769" s="20"/>
      <c r="R2769" s="20"/>
      <c r="S2769" s="1" t="s">
        <v>4361</v>
      </c>
      <c r="T2769" s="21" t="str">
        <f t="shared" si="407"/>
        <v>PLASTIK 12 X 35</v>
      </c>
      <c r="U2769" s="17">
        <v>1</v>
      </c>
      <c r="V2769" s="62">
        <f t="shared" si="410"/>
        <v>0</v>
      </c>
      <c r="W2769" s="20"/>
      <c r="X2769" s="20"/>
      <c r="Y2769" s="20" t="str">
        <f t="shared" si="409"/>
        <v>PCS</v>
      </c>
    </row>
    <row r="2770" spans="1:26" hidden="1">
      <c r="A2770" s="4"/>
      <c r="B2770" s="20"/>
      <c r="C2770" s="5"/>
      <c r="D2770" s="6"/>
      <c r="E2770" s="6"/>
      <c r="F2770" s="6"/>
      <c r="G2770" s="6"/>
      <c r="H2770" s="6"/>
      <c r="I2770" s="6"/>
      <c r="J2770" s="6"/>
      <c r="K2770" s="8"/>
      <c r="L2770" s="8"/>
      <c r="M2770" s="6"/>
      <c r="N2770" s="9"/>
      <c r="O2770" s="10"/>
      <c r="P2770" s="20"/>
      <c r="Q2770" s="20"/>
      <c r="R2770" s="20"/>
      <c r="S2770" s="1" t="s">
        <v>3717</v>
      </c>
      <c r="T2770" s="21" t="str">
        <f t="shared" si="407"/>
        <v>ONGKOS CELUP GK DEWA</v>
      </c>
      <c r="U2770" s="17">
        <v>1</v>
      </c>
      <c r="V2770" s="62">
        <f>$K$2764*U2770</f>
        <v>0</v>
      </c>
      <c r="W2770" s="20"/>
      <c r="X2770" s="20"/>
      <c r="Y2770" s="20" t="str">
        <f t="shared" si="409"/>
        <v>PCS</v>
      </c>
    </row>
    <row r="2771" spans="1:26" hidden="1">
      <c r="A2771" s="4"/>
      <c r="B2771" s="20"/>
      <c r="C2771" s="5"/>
      <c r="D2771" s="6"/>
      <c r="E2771" s="6"/>
      <c r="F2771" s="6"/>
      <c r="G2771" s="6"/>
      <c r="H2771" s="6"/>
      <c r="I2771" s="6"/>
      <c r="J2771" s="6"/>
      <c r="K2771" s="8"/>
      <c r="L2771" s="8"/>
      <c r="M2771" s="6"/>
      <c r="N2771" s="9"/>
      <c r="O2771" s="10"/>
      <c r="P2771" s="20"/>
      <c r="Q2771" s="20"/>
      <c r="R2771" s="20"/>
      <c r="S2771" s="1" t="s">
        <v>3805</v>
      </c>
      <c r="T2771" s="21" t="str">
        <f t="shared" si="407"/>
        <v>ONGKOS KEMAS GK DEWA</v>
      </c>
      <c r="U2771" s="17">
        <v>1</v>
      </c>
      <c r="V2771" s="62">
        <f t="shared" si="410"/>
        <v>0</v>
      </c>
      <c r="W2771" s="20"/>
      <c r="X2771" s="20"/>
      <c r="Y2771" s="20" t="str">
        <f t="shared" si="409"/>
        <v>PCS</v>
      </c>
    </row>
    <row r="2772" spans="1:26" hidden="1">
      <c r="A2772" s="4"/>
      <c r="B2772" s="20"/>
      <c r="C2772" s="5"/>
      <c r="D2772" s="6"/>
      <c r="E2772" s="6"/>
      <c r="F2772" s="6"/>
      <c r="G2772" s="6"/>
      <c r="H2772" s="6"/>
      <c r="I2772" s="6"/>
      <c r="J2772" s="6"/>
      <c r="K2772" s="8"/>
      <c r="L2772" s="8"/>
      <c r="M2772" s="6"/>
      <c r="N2772" s="9"/>
      <c r="O2772" s="10"/>
      <c r="P2772" s="20"/>
      <c r="Q2772" s="20"/>
      <c r="R2772" s="20"/>
      <c r="S2772" s="1" t="s">
        <v>3912</v>
      </c>
      <c r="T2772" s="21" t="str">
        <f t="shared" si="407"/>
        <v>ONGKOS TIMBANG GK DEWA</v>
      </c>
      <c r="U2772" s="17">
        <v>1</v>
      </c>
      <c r="V2772" s="62">
        <f>$K$2764*U2772</f>
        <v>0</v>
      </c>
      <c r="W2772" s="20"/>
      <c r="X2772" s="20"/>
      <c r="Y2772" s="20" t="str">
        <f t="shared" si="409"/>
        <v>PCS</v>
      </c>
    </row>
    <row r="2773" spans="1:26">
      <c r="A2773" s="4">
        <v>293</v>
      </c>
      <c r="B2773" s="20" t="s">
        <v>2815</v>
      </c>
      <c r="C2773" s="5" t="s">
        <v>260</v>
      </c>
      <c r="D2773" s="6">
        <v>9</v>
      </c>
      <c r="E2773" s="6">
        <f>D2773/72</f>
        <v>0.125</v>
      </c>
      <c r="F2773" s="6">
        <v>8</v>
      </c>
      <c r="G2773" s="6">
        <v>1</v>
      </c>
      <c r="H2773" s="6"/>
      <c r="I2773" s="6"/>
      <c r="J2773" s="6" t="s">
        <v>510</v>
      </c>
      <c r="K2773" s="15">
        <f>L2773</f>
        <v>0</v>
      </c>
      <c r="L2773" s="15">
        <f>N2773*Z2773</f>
        <v>0</v>
      </c>
      <c r="M2773" s="6" t="s">
        <v>510</v>
      </c>
      <c r="N2773" s="9">
        <f>VLOOKUP(B2773,tb_januari,9,FALSE)</f>
        <v>0</v>
      </c>
      <c r="O2773" s="10" t="s">
        <v>506</v>
      </c>
      <c r="P2773" s="20"/>
      <c r="Q2773" s="20"/>
      <c r="R2773" s="20"/>
      <c r="S2773" s="1" t="s">
        <v>1756</v>
      </c>
      <c r="T2773" s="21" t="str">
        <f t="shared" si="407"/>
        <v>FLAYER DEWA 108 LOTUS 8 x 16</v>
      </c>
      <c r="U2773" s="17">
        <v>1</v>
      </c>
      <c r="V2773" s="62">
        <f>$K$2773*U2773</f>
        <v>0</v>
      </c>
      <c r="W2773" s="20"/>
      <c r="X2773" s="20"/>
      <c r="Y2773" s="20" t="str">
        <f t="shared" si="409"/>
        <v>PCS</v>
      </c>
      <c r="Z2773" s="20">
        <v>72</v>
      </c>
    </row>
    <row r="2774" spans="1:26" hidden="1">
      <c r="A2774" s="4"/>
      <c r="B2774" s="20"/>
      <c r="C2774" s="5"/>
      <c r="D2774" s="6"/>
      <c r="E2774" s="6"/>
      <c r="F2774" s="6"/>
      <c r="G2774" s="6"/>
      <c r="H2774" s="6"/>
      <c r="I2774" s="6"/>
      <c r="J2774" s="6"/>
      <c r="K2774" s="8"/>
      <c r="L2774" s="8"/>
      <c r="M2774" s="6"/>
      <c r="N2774" s="9"/>
      <c r="O2774" s="10"/>
      <c r="P2774" s="20"/>
      <c r="Q2774" s="20"/>
      <c r="R2774" s="20"/>
      <c r="S2774" s="1" t="s">
        <v>4169</v>
      </c>
      <c r="T2774" s="21" t="str">
        <f t="shared" si="407"/>
        <v>OP NON FUL AROMA EK LOTUS</v>
      </c>
      <c r="U2774" s="17">
        <v>7.1500000000000001E-3</v>
      </c>
      <c r="V2774" s="62">
        <f t="shared" ref="V2774:V2781" si="411">$K$2773*U2774</f>
        <v>0</v>
      </c>
      <c r="W2774" s="20"/>
      <c r="X2774" s="20"/>
      <c r="Y2774" s="20" t="str">
        <f t="shared" si="409"/>
        <v>KG</v>
      </c>
    </row>
    <row r="2775" spans="1:26" hidden="1">
      <c r="A2775" s="4"/>
      <c r="B2775" s="20"/>
      <c r="C2775" s="5"/>
      <c r="D2775" s="6"/>
      <c r="E2775" s="6"/>
      <c r="F2775" s="6"/>
      <c r="G2775" s="6"/>
      <c r="H2775" s="6"/>
      <c r="I2775" s="6"/>
      <c r="J2775" s="6"/>
      <c r="K2775" s="8"/>
      <c r="L2775" s="8"/>
      <c r="M2775" s="6"/>
      <c r="N2775" s="9"/>
      <c r="O2775" s="10"/>
      <c r="P2775" s="20"/>
      <c r="Q2775" s="20"/>
      <c r="R2775" s="20"/>
      <c r="S2775" s="1" t="s">
        <v>1150</v>
      </c>
      <c r="T2775" s="21" t="str">
        <f t="shared" si="407"/>
        <v>DUPA 22 AP 3.8</v>
      </c>
      <c r="U2775" s="17">
        <v>0.41</v>
      </c>
      <c r="V2775" s="62">
        <f t="shared" si="411"/>
        <v>0</v>
      </c>
      <c r="W2775" s="20"/>
      <c r="X2775" s="20"/>
      <c r="Y2775" s="20" t="str">
        <f t="shared" si="409"/>
        <v>KG</v>
      </c>
    </row>
    <row r="2776" spans="1:26" hidden="1">
      <c r="A2776" s="4"/>
      <c r="B2776" s="20"/>
      <c r="C2776" s="5"/>
      <c r="D2776" s="6"/>
      <c r="E2776" s="6"/>
      <c r="F2776" s="6"/>
      <c r="G2776" s="6"/>
      <c r="H2776" s="6"/>
      <c r="I2776" s="6"/>
      <c r="J2776" s="6"/>
      <c r="K2776" s="8"/>
      <c r="L2776" s="8"/>
      <c r="M2776" s="6"/>
      <c r="N2776" s="9"/>
      <c r="O2776" s="10"/>
      <c r="P2776" s="20"/>
      <c r="Q2776" s="20"/>
      <c r="R2776" s="20"/>
      <c r="S2776" s="1" t="s">
        <v>3679</v>
      </c>
      <c r="T2776" s="21" t="str">
        <f t="shared" si="407"/>
        <v xml:space="preserve">ONGKARA OVAL </v>
      </c>
      <c r="U2776" s="17">
        <v>1</v>
      </c>
      <c r="V2776" s="62">
        <f t="shared" si="411"/>
        <v>0</v>
      </c>
      <c r="W2776" s="20"/>
      <c r="X2776" s="20"/>
      <c r="Y2776" s="20" t="str">
        <f t="shared" si="409"/>
        <v>PCS</v>
      </c>
    </row>
    <row r="2777" spans="1:26" hidden="1">
      <c r="A2777" s="4"/>
      <c r="B2777" s="20"/>
      <c r="C2777" s="5"/>
      <c r="D2777" s="6"/>
      <c r="E2777" s="6"/>
      <c r="F2777" s="6"/>
      <c r="G2777" s="6"/>
      <c r="H2777" s="6"/>
      <c r="I2777" s="6"/>
      <c r="J2777" s="6"/>
      <c r="K2777" s="8"/>
      <c r="L2777" s="8"/>
      <c r="M2777" s="6"/>
      <c r="N2777" s="9"/>
      <c r="O2777" s="10"/>
      <c r="P2777" s="20"/>
      <c r="Q2777" s="20"/>
      <c r="R2777" s="20"/>
      <c r="S2777" s="1" t="s">
        <v>4855</v>
      </c>
      <c r="T2777" s="21" t="str">
        <f t="shared" si="407"/>
        <v>SABUK ONG MINI 2,5 X 20</v>
      </c>
      <c r="U2777" s="17">
        <v>1</v>
      </c>
      <c r="V2777" s="62">
        <f t="shared" si="411"/>
        <v>0</v>
      </c>
      <c r="W2777" s="20"/>
      <c r="X2777" s="20"/>
      <c r="Y2777" s="20" t="str">
        <f t="shared" si="409"/>
        <v>PCS</v>
      </c>
    </row>
    <row r="2778" spans="1:26" hidden="1">
      <c r="A2778" s="4"/>
      <c r="B2778" s="20"/>
      <c r="C2778" s="5"/>
      <c r="D2778" s="6"/>
      <c r="E2778" s="6"/>
      <c r="F2778" s="6"/>
      <c r="G2778" s="6"/>
      <c r="H2778" s="6"/>
      <c r="I2778" s="6"/>
      <c r="J2778" s="6"/>
      <c r="K2778" s="8"/>
      <c r="L2778" s="8"/>
      <c r="M2778" s="6"/>
      <c r="N2778" s="9"/>
      <c r="O2778" s="10"/>
      <c r="P2778" s="20"/>
      <c r="Q2778" s="20"/>
      <c r="R2778" s="20"/>
      <c r="S2778" s="1" t="s">
        <v>4361</v>
      </c>
      <c r="T2778" s="21" t="str">
        <f t="shared" si="407"/>
        <v>PLASTIK 12 X 35</v>
      </c>
      <c r="U2778" s="17">
        <v>1</v>
      </c>
      <c r="V2778" s="62">
        <f t="shared" si="411"/>
        <v>0</v>
      </c>
      <c r="W2778" s="20"/>
      <c r="X2778" s="20"/>
      <c r="Y2778" s="20" t="str">
        <f t="shared" si="409"/>
        <v>PCS</v>
      </c>
    </row>
    <row r="2779" spans="1:26" hidden="1">
      <c r="A2779" s="4"/>
      <c r="B2779" s="20"/>
      <c r="C2779" s="5"/>
      <c r="D2779" s="6"/>
      <c r="E2779" s="6"/>
      <c r="F2779" s="6"/>
      <c r="G2779" s="6"/>
      <c r="H2779" s="6"/>
      <c r="I2779" s="6"/>
      <c r="J2779" s="6"/>
      <c r="K2779" s="8"/>
      <c r="L2779" s="8"/>
      <c r="M2779" s="6"/>
      <c r="N2779" s="9"/>
      <c r="O2779" s="10"/>
      <c r="P2779" s="20"/>
      <c r="Q2779" s="20"/>
      <c r="R2779" s="20"/>
      <c r="S2779" s="1" t="s">
        <v>3717</v>
      </c>
      <c r="T2779" s="21" t="str">
        <f t="shared" si="407"/>
        <v>ONGKOS CELUP GK DEWA</v>
      </c>
      <c r="U2779" s="17">
        <v>1</v>
      </c>
      <c r="V2779" s="62">
        <f t="shared" si="411"/>
        <v>0</v>
      </c>
      <c r="W2779" s="20"/>
      <c r="X2779" s="20"/>
      <c r="Y2779" s="20" t="str">
        <f t="shared" si="409"/>
        <v>PCS</v>
      </c>
    </row>
    <row r="2780" spans="1:26" hidden="1">
      <c r="A2780" s="4"/>
      <c r="B2780" s="20"/>
      <c r="C2780" s="5"/>
      <c r="D2780" s="6"/>
      <c r="E2780" s="6"/>
      <c r="F2780" s="6"/>
      <c r="G2780" s="6"/>
      <c r="H2780" s="6"/>
      <c r="I2780" s="6"/>
      <c r="J2780" s="6"/>
      <c r="K2780" s="8"/>
      <c r="L2780" s="8"/>
      <c r="M2780" s="6"/>
      <c r="N2780" s="9"/>
      <c r="O2780" s="10"/>
      <c r="P2780" s="20"/>
      <c r="Q2780" s="20"/>
      <c r="R2780" s="20"/>
      <c r="S2780" s="1" t="s">
        <v>3805</v>
      </c>
      <c r="T2780" s="21" t="str">
        <f t="shared" si="407"/>
        <v>ONGKOS KEMAS GK DEWA</v>
      </c>
      <c r="U2780" s="17">
        <v>1</v>
      </c>
      <c r="V2780" s="62">
        <f t="shared" si="411"/>
        <v>0</v>
      </c>
      <c r="W2780" s="20"/>
      <c r="X2780" s="20"/>
      <c r="Y2780" s="20" t="str">
        <f t="shared" si="409"/>
        <v>PCS</v>
      </c>
    </row>
    <row r="2781" spans="1:26" hidden="1">
      <c r="A2781" s="4"/>
      <c r="B2781" s="20"/>
      <c r="C2781" s="5"/>
      <c r="D2781" s="6"/>
      <c r="E2781" s="6"/>
      <c r="F2781" s="6"/>
      <c r="G2781" s="6"/>
      <c r="H2781" s="6"/>
      <c r="I2781" s="6"/>
      <c r="J2781" s="6"/>
      <c r="K2781" s="8"/>
      <c r="L2781" s="8"/>
      <c r="M2781" s="6"/>
      <c r="N2781" s="9"/>
      <c r="O2781" s="10"/>
      <c r="P2781" s="20"/>
      <c r="Q2781" s="20"/>
      <c r="R2781" s="20"/>
      <c r="S2781" s="1" t="s">
        <v>3912</v>
      </c>
      <c r="T2781" s="21" t="str">
        <f t="shared" si="407"/>
        <v>ONGKOS TIMBANG GK DEWA</v>
      </c>
      <c r="U2781" s="17">
        <v>1</v>
      </c>
      <c r="V2781" s="62">
        <f t="shared" si="411"/>
        <v>0</v>
      </c>
      <c r="W2781" s="20"/>
      <c r="X2781" s="20"/>
      <c r="Y2781" s="20" t="str">
        <f t="shared" si="409"/>
        <v>PCS</v>
      </c>
    </row>
    <row r="2782" spans="1:26">
      <c r="A2782" s="4">
        <v>294</v>
      </c>
      <c r="B2782" s="20" t="s">
        <v>2822</v>
      </c>
      <c r="C2782" s="5" t="s">
        <v>261</v>
      </c>
      <c r="D2782" s="6">
        <v>16</v>
      </c>
      <c r="E2782" s="6">
        <f>D2782/72</f>
        <v>0.22222222222222221</v>
      </c>
      <c r="F2782" s="6">
        <v>10</v>
      </c>
      <c r="G2782" s="6">
        <v>1</v>
      </c>
      <c r="H2782" s="6"/>
      <c r="I2782" s="6"/>
      <c r="J2782" s="6" t="s">
        <v>510</v>
      </c>
      <c r="K2782" s="15">
        <f>L2782</f>
        <v>0</v>
      </c>
      <c r="L2782" s="15">
        <f>N2782*Z2782</f>
        <v>0</v>
      </c>
      <c r="M2782" s="6" t="s">
        <v>510</v>
      </c>
      <c r="N2782" s="9">
        <f>VLOOKUP(B2782,tb_januari,9,FALSE)</f>
        <v>0</v>
      </c>
      <c r="O2782" s="10" t="s">
        <v>506</v>
      </c>
      <c r="P2782" s="20"/>
      <c r="Q2782" s="20"/>
      <c r="R2782" s="20"/>
      <c r="S2782" s="1" t="s">
        <v>1763</v>
      </c>
      <c r="T2782" s="21" t="str">
        <f>VLOOKUP(S2782,db_barang,2,FALSE)</f>
        <v>FLAYER DEWA 108 PUDAK 8 x 16</v>
      </c>
      <c r="U2782" s="17">
        <v>1</v>
      </c>
      <c r="V2782" s="62">
        <f>$K$2782*U2782</f>
        <v>0</v>
      </c>
      <c r="W2782" s="20"/>
      <c r="X2782" s="20"/>
      <c r="Y2782" s="20" t="str">
        <f t="shared" si="409"/>
        <v>PCS</v>
      </c>
      <c r="Z2782" s="20">
        <v>72</v>
      </c>
    </row>
    <row r="2783" spans="1:26" hidden="1">
      <c r="A2783" s="4"/>
      <c r="B2783" s="20"/>
      <c r="C2783" s="5"/>
      <c r="D2783" s="6"/>
      <c r="E2783" s="6"/>
      <c r="F2783" s="6"/>
      <c r="G2783" s="6"/>
      <c r="H2783" s="6"/>
      <c r="I2783" s="6"/>
      <c r="J2783" s="6"/>
      <c r="K2783" s="8"/>
      <c r="L2783" s="8"/>
      <c r="M2783" s="6"/>
      <c r="N2783" s="9"/>
      <c r="O2783" s="10"/>
      <c r="P2783" s="20"/>
      <c r="Q2783" s="20"/>
      <c r="R2783" s="20"/>
      <c r="S2783" s="1" t="s">
        <v>4173</v>
      </c>
      <c r="T2783" s="21" t="str">
        <f t="shared" si="407"/>
        <v>OP NON FUL AROMA EK PUDAK</v>
      </c>
      <c r="U2783" s="17">
        <v>7.1500000000000001E-3</v>
      </c>
      <c r="V2783" s="62">
        <f t="shared" ref="V2783:V2790" si="412">$K$2782*U2783</f>
        <v>0</v>
      </c>
      <c r="W2783" s="20"/>
      <c r="X2783" s="20"/>
      <c r="Y2783" s="20" t="str">
        <f t="shared" si="409"/>
        <v>KG</v>
      </c>
    </row>
    <row r="2784" spans="1:26" hidden="1">
      <c r="A2784" s="4"/>
      <c r="B2784" s="20"/>
      <c r="C2784" s="5"/>
      <c r="D2784" s="6"/>
      <c r="E2784" s="6"/>
      <c r="F2784" s="6"/>
      <c r="G2784" s="6"/>
      <c r="H2784" s="6"/>
      <c r="I2784" s="6"/>
      <c r="J2784" s="6"/>
      <c r="K2784" s="8"/>
      <c r="L2784" s="8"/>
      <c r="M2784" s="6"/>
      <c r="N2784" s="9"/>
      <c r="O2784" s="10"/>
      <c r="P2784" s="20"/>
      <c r="Q2784" s="20"/>
      <c r="R2784" s="20"/>
      <c r="S2784" s="1" t="s">
        <v>1150</v>
      </c>
      <c r="T2784" s="21" t="str">
        <f t="shared" si="407"/>
        <v>DUPA 22 AP 3.8</v>
      </c>
      <c r="U2784" s="17">
        <v>0.41</v>
      </c>
      <c r="V2784" s="62">
        <f t="shared" si="412"/>
        <v>0</v>
      </c>
      <c r="W2784" s="20"/>
      <c r="X2784" s="20"/>
      <c r="Y2784" s="20" t="str">
        <f t="shared" si="409"/>
        <v>KG</v>
      </c>
    </row>
    <row r="2785" spans="1:26" hidden="1">
      <c r="A2785" s="4"/>
      <c r="B2785" s="20"/>
      <c r="C2785" s="5"/>
      <c r="D2785" s="6"/>
      <c r="E2785" s="6"/>
      <c r="F2785" s="6"/>
      <c r="G2785" s="6"/>
      <c r="H2785" s="6"/>
      <c r="I2785" s="6"/>
      <c r="J2785" s="6"/>
      <c r="K2785" s="8"/>
      <c r="L2785" s="8"/>
      <c r="M2785" s="6"/>
      <c r="N2785" s="9"/>
      <c r="O2785" s="10"/>
      <c r="P2785" s="20"/>
      <c r="Q2785" s="20"/>
      <c r="R2785" s="20"/>
      <c r="S2785" s="1" t="s">
        <v>3679</v>
      </c>
      <c r="T2785" s="21" t="str">
        <f t="shared" si="407"/>
        <v xml:space="preserve">ONGKARA OVAL </v>
      </c>
      <c r="U2785" s="17">
        <v>1</v>
      </c>
      <c r="V2785" s="62">
        <f t="shared" si="412"/>
        <v>0</v>
      </c>
      <c r="W2785" s="20"/>
      <c r="X2785" s="20"/>
      <c r="Y2785" s="20" t="str">
        <f t="shared" si="409"/>
        <v>PCS</v>
      </c>
    </row>
    <row r="2786" spans="1:26" hidden="1">
      <c r="A2786" s="4"/>
      <c r="B2786" s="20"/>
      <c r="C2786" s="5"/>
      <c r="D2786" s="6"/>
      <c r="E2786" s="6"/>
      <c r="F2786" s="6"/>
      <c r="G2786" s="6"/>
      <c r="H2786" s="6"/>
      <c r="I2786" s="6"/>
      <c r="J2786" s="6"/>
      <c r="K2786" s="8"/>
      <c r="L2786" s="8"/>
      <c r="M2786" s="6"/>
      <c r="N2786" s="9"/>
      <c r="O2786" s="10"/>
      <c r="P2786" s="20"/>
      <c r="Q2786" s="20"/>
      <c r="R2786" s="20"/>
      <c r="S2786" s="1" t="s">
        <v>4855</v>
      </c>
      <c r="T2786" s="21" t="str">
        <f t="shared" si="407"/>
        <v>SABUK ONG MINI 2,5 X 20</v>
      </c>
      <c r="U2786" s="17">
        <v>1</v>
      </c>
      <c r="V2786" s="62">
        <f t="shared" si="412"/>
        <v>0</v>
      </c>
      <c r="W2786" s="20"/>
      <c r="X2786" s="20"/>
      <c r="Y2786" s="20" t="str">
        <f t="shared" si="409"/>
        <v>PCS</v>
      </c>
    </row>
    <row r="2787" spans="1:26" hidden="1">
      <c r="A2787" s="4"/>
      <c r="B2787" s="20"/>
      <c r="C2787" s="5"/>
      <c r="D2787" s="6"/>
      <c r="E2787" s="6"/>
      <c r="F2787" s="6"/>
      <c r="G2787" s="6"/>
      <c r="H2787" s="6"/>
      <c r="I2787" s="6"/>
      <c r="J2787" s="6"/>
      <c r="K2787" s="8"/>
      <c r="L2787" s="8"/>
      <c r="M2787" s="6"/>
      <c r="N2787" s="9"/>
      <c r="O2787" s="10"/>
      <c r="P2787" s="20"/>
      <c r="Q2787" s="20"/>
      <c r="R2787" s="20"/>
      <c r="S2787" s="1" t="s">
        <v>4361</v>
      </c>
      <c r="T2787" s="21" t="str">
        <f t="shared" si="407"/>
        <v>PLASTIK 12 X 35</v>
      </c>
      <c r="U2787" s="17">
        <v>1</v>
      </c>
      <c r="V2787" s="62">
        <f t="shared" si="412"/>
        <v>0</v>
      </c>
      <c r="W2787" s="20"/>
      <c r="X2787" s="20"/>
      <c r="Y2787" s="20" t="str">
        <f t="shared" si="409"/>
        <v>PCS</v>
      </c>
    </row>
    <row r="2788" spans="1:26" hidden="1">
      <c r="A2788" s="4"/>
      <c r="B2788" s="20"/>
      <c r="C2788" s="5"/>
      <c r="D2788" s="6"/>
      <c r="E2788" s="6"/>
      <c r="F2788" s="6"/>
      <c r="G2788" s="6"/>
      <c r="H2788" s="6"/>
      <c r="I2788" s="6"/>
      <c r="J2788" s="6"/>
      <c r="K2788" s="8"/>
      <c r="L2788" s="8"/>
      <c r="M2788" s="6"/>
      <c r="N2788" s="9"/>
      <c r="O2788" s="10"/>
      <c r="P2788" s="20"/>
      <c r="Q2788" s="20"/>
      <c r="R2788" s="20"/>
      <c r="S2788" s="1" t="s">
        <v>3717</v>
      </c>
      <c r="T2788" s="21" t="str">
        <f t="shared" si="407"/>
        <v>ONGKOS CELUP GK DEWA</v>
      </c>
      <c r="U2788" s="17">
        <v>1</v>
      </c>
      <c r="V2788" s="62">
        <f t="shared" si="412"/>
        <v>0</v>
      </c>
      <c r="W2788" s="20"/>
      <c r="X2788" s="20"/>
      <c r="Y2788" s="20" t="str">
        <f t="shared" si="409"/>
        <v>PCS</v>
      </c>
    </row>
    <row r="2789" spans="1:26" hidden="1">
      <c r="A2789" s="4"/>
      <c r="B2789" s="20"/>
      <c r="C2789" s="5"/>
      <c r="D2789" s="6"/>
      <c r="E2789" s="6"/>
      <c r="F2789" s="6"/>
      <c r="G2789" s="6"/>
      <c r="H2789" s="6"/>
      <c r="I2789" s="6"/>
      <c r="J2789" s="6"/>
      <c r="K2789" s="8"/>
      <c r="L2789" s="8"/>
      <c r="M2789" s="6"/>
      <c r="N2789" s="9"/>
      <c r="O2789" s="10"/>
      <c r="P2789" s="20"/>
      <c r="Q2789" s="20"/>
      <c r="R2789" s="20"/>
      <c r="S2789" s="1" t="s">
        <v>3805</v>
      </c>
      <c r="T2789" s="21" t="str">
        <f t="shared" si="407"/>
        <v>ONGKOS KEMAS GK DEWA</v>
      </c>
      <c r="U2789" s="17">
        <v>1</v>
      </c>
      <c r="V2789" s="62">
        <f t="shared" si="412"/>
        <v>0</v>
      </c>
      <c r="W2789" s="20"/>
      <c r="X2789" s="20"/>
      <c r="Y2789" s="20" t="str">
        <f t="shared" si="409"/>
        <v>PCS</v>
      </c>
    </row>
    <row r="2790" spans="1:26" hidden="1">
      <c r="A2790" s="4"/>
      <c r="B2790" s="20"/>
      <c r="C2790" s="5"/>
      <c r="D2790" s="6"/>
      <c r="E2790" s="6"/>
      <c r="F2790" s="6"/>
      <c r="G2790" s="6"/>
      <c r="H2790" s="6"/>
      <c r="I2790" s="6"/>
      <c r="J2790" s="6"/>
      <c r="K2790" s="8"/>
      <c r="L2790" s="8"/>
      <c r="M2790" s="6"/>
      <c r="N2790" s="9"/>
      <c r="O2790" s="10"/>
      <c r="P2790" s="20"/>
      <c r="Q2790" s="20"/>
      <c r="R2790" s="20"/>
      <c r="S2790" s="1" t="s">
        <v>3912</v>
      </c>
      <c r="T2790" s="21" t="str">
        <f t="shared" si="407"/>
        <v>ONGKOS TIMBANG GK DEWA</v>
      </c>
      <c r="U2790" s="17">
        <v>1</v>
      </c>
      <c r="V2790" s="62">
        <f t="shared" si="412"/>
        <v>0</v>
      </c>
      <c r="W2790" s="20"/>
      <c r="X2790" s="20"/>
      <c r="Y2790" s="20" t="str">
        <f t="shared" si="409"/>
        <v>PCS</v>
      </c>
    </row>
    <row r="2791" spans="1:26">
      <c r="A2791" s="4">
        <v>295</v>
      </c>
      <c r="B2791" s="20" t="s">
        <v>2825</v>
      </c>
      <c r="C2791" s="5" t="s">
        <v>262</v>
      </c>
      <c r="D2791" s="6">
        <v>5</v>
      </c>
      <c r="E2791" s="6">
        <f>D2791/72</f>
        <v>6.9444444444444448E-2</v>
      </c>
      <c r="F2791" s="6">
        <v>105</v>
      </c>
      <c r="G2791" s="6">
        <v>1</v>
      </c>
      <c r="H2791" s="6">
        <v>72</v>
      </c>
      <c r="I2791" s="6">
        <v>1</v>
      </c>
      <c r="J2791" s="6" t="s">
        <v>510</v>
      </c>
      <c r="K2791" s="15">
        <f>L2791</f>
        <v>72</v>
      </c>
      <c r="L2791" s="15">
        <f>N2791*Z2791</f>
        <v>72</v>
      </c>
      <c r="M2791" s="6" t="s">
        <v>510</v>
      </c>
      <c r="N2791" s="9">
        <f>VLOOKUP(B2791,tb_januari,9,FALSE)</f>
        <v>1</v>
      </c>
      <c r="O2791" s="10" t="s">
        <v>506</v>
      </c>
      <c r="P2791" s="20"/>
      <c r="Q2791" s="20"/>
      <c r="R2791" s="20"/>
      <c r="S2791" s="20" t="s">
        <v>1770</v>
      </c>
      <c r="T2791" s="21" t="str">
        <f t="shared" ref="T2791:T2817" si="413">VLOOKUP(S2791,db_barang,2,FALSE)</f>
        <v>FLAYER DEWA 108 SARI MADHU 8 x 16</v>
      </c>
      <c r="U2791" s="17">
        <v>1</v>
      </c>
      <c r="V2791" s="62">
        <f>$K$2791*U2791</f>
        <v>72</v>
      </c>
      <c r="W2791" s="20"/>
      <c r="X2791" s="20"/>
      <c r="Y2791" s="20" t="str">
        <f t="shared" ref="Y2791:Y2817" si="414">VLOOKUP(S2791,db_barang,3,FALSE)</f>
        <v>PCS</v>
      </c>
      <c r="Z2791" s="20">
        <v>72</v>
      </c>
    </row>
    <row r="2792" spans="1:26" hidden="1">
      <c r="A2792" s="4"/>
      <c r="B2792" s="4"/>
      <c r="C2792" s="5"/>
      <c r="D2792" s="6"/>
      <c r="E2792" s="6"/>
      <c r="F2792" s="6"/>
      <c r="G2792" s="6"/>
      <c r="H2792" s="6"/>
      <c r="I2792" s="6"/>
      <c r="J2792" s="6"/>
      <c r="K2792" s="8"/>
      <c r="L2792" s="8"/>
      <c r="M2792" s="6"/>
      <c r="N2792" s="9"/>
      <c r="O2792" s="10"/>
      <c r="P2792" s="20"/>
      <c r="Q2792" s="20"/>
      <c r="R2792" s="20"/>
      <c r="S2792" s="20" t="s">
        <v>4177</v>
      </c>
      <c r="T2792" s="21" t="str">
        <f t="shared" si="413"/>
        <v>OP NON FUL AROMA EK SARI MADHU</v>
      </c>
      <c r="U2792" s="17">
        <v>7.1500000000000001E-3</v>
      </c>
      <c r="V2792" s="62">
        <f t="shared" ref="V2792:V2799" si="415">$K$2791*U2792</f>
        <v>0.51480000000000004</v>
      </c>
      <c r="W2792" s="20"/>
      <c r="X2792" s="20"/>
      <c r="Y2792" s="20" t="str">
        <f t="shared" si="414"/>
        <v>KG</v>
      </c>
    </row>
    <row r="2793" spans="1:26" hidden="1">
      <c r="A2793" s="4"/>
      <c r="B2793" s="4"/>
      <c r="C2793" s="5"/>
      <c r="D2793" s="6"/>
      <c r="E2793" s="6"/>
      <c r="F2793" s="6"/>
      <c r="G2793" s="6"/>
      <c r="H2793" s="6"/>
      <c r="I2793" s="6"/>
      <c r="J2793" s="6"/>
      <c r="K2793" s="8"/>
      <c r="L2793" s="8"/>
      <c r="M2793" s="6"/>
      <c r="N2793" s="9"/>
      <c r="O2793" s="10"/>
      <c r="P2793" s="20"/>
      <c r="Q2793" s="20"/>
      <c r="R2793" s="20"/>
      <c r="S2793" s="20" t="s">
        <v>1156</v>
      </c>
      <c r="T2793" s="21" t="str">
        <f t="shared" si="413"/>
        <v>DUPA 22 AP HITAM 3.5</v>
      </c>
      <c r="U2793" s="17">
        <v>0.41</v>
      </c>
      <c r="V2793" s="62">
        <f t="shared" si="415"/>
        <v>29.52</v>
      </c>
      <c r="W2793" s="20"/>
      <c r="X2793" s="20"/>
      <c r="Y2793" s="20" t="str">
        <f t="shared" si="414"/>
        <v>KG</v>
      </c>
    </row>
    <row r="2794" spans="1:26" hidden="1">
      <c r="A2794" s="4"/>
      <c r="B2794" s="4"/>
      <c r="C2794" s="5"/>
      <c r="D2794" s="6"/>
      <c r="E2794" s="6"/>
      <c r="F2794" s="6"/>
      <c r="G2794" s="6"/>
      <c r="H2794" s="6"/>
      <c r="I2794" s="6"/>
      <c r="J2794" s="6"/>
      <c r="K2794" s="8"/>
      <c r="L2794" s="8"/>
      <c r="M2794" s="6"/>
      <c r="N2794" s="9"/>
      <c r="O2794" s="10"/>
      <c r="P2794" s="20"/>
      <c r="Q2794" s="20"/>
      <c r="R2794" s="20"/>
      <c r="S2794" s="20" t="s">
        <v>3679</v>
      </c>
      <c r="T2794" s="21" t="str">
        <f t="shared" si="413"/>
        <v xml:space="preserve">ONGKARA OVAL </v>
      </c>
      <c r="U2794" s="17">
        <v>1</v>
      </c>
      <c r="V2794" s="62">
        <f t="shared" si="415"/>
        <v>72</v>
      </c>
      <c r="W2794" s="20"/>
      <c r="X2794" s="20"/>
      <c r="Y2794" s="20" t="str">
        <f t="shared" si="414"/>
        <v>PCS</v>
      </c>
    </row>
    <row r="2795" spans="1:26" hidden="1">
      <c r="A2795" s="4"/>
      <c r="B2795" s="4"/>
      <c r="C2795" s="5"/>
      <c r="D2795" s="6"/>
      <c r="E2795" s="6"/>
      <c r="F2795" s="6"/>
      <c r="G2795" s="6"/>
      <c r="H2795" s="6"/>
      <c r="I2795" s="6"/>
      <c r="J2795" s="6"/>
      <c r="K2795" s="8"/>
      <c r="L2795" s="8"/>
      <c r="M2795" s="6"/>
      <c r="N2795" s="9"/>
      <c r="O2795" s="10"/>
      <c r="P2795" s="20"/>
      <c r="Q2795" s="20"/>
      <c r="R2795" s="20"/>
      <c r="S2795" s="20" t="s">
        <v>4855</v>
      </c>
      <c r="T2795" s="21" t="str">
        <f t="shared" si="413"/>
        <v>SABUK ONG MINI 2,5 X 20</v>
      </c>
      <c r="U2795" s="17">
        <v>1</v>
      </c>
      <c r="V2795" s="62">
        <f t="shared" si="415"/>
        <v>72</v>
      </c>
      <c r="W2795" s="20"/>
      <c r="X2795" s="20"/>
      <c r="Y2795" s="20" t="str">
        <f t="shared" si="414"/>
        <v>PCS</v>
      </c>
    </row>
    <row r="2796" spans="1:26" hidden="1">
      <c r="A2796" s="4"/>
      <c r="B2796" s="4"/>
      <c r="C2796" s="5"/>
      <c r="D2796" s="6"/>
      <c r="E2796" s="6"/>
      <c r="F2796" s="6"/>
      <c r="G2796" s="6"/>
      <c r="H2796" s="6"/>
      <c r="I2796" s="6"/>
      <c r="J2796" s="6"/>
      <c r="K2796" s="8"/>
      <c r="L2796" s="8"/>
      <c r="M2796" s="6"/>
      <c r="N2796" s="9"/>
      <c r="O2796" s="10"/>
      <c r="P2796" s="20"/>
      <c r="Q2796" s="20"/>
      <c r="R2796" s="20"/>
      <c r="S2796" s="20" t="s">
        <v>4361</v>
      </c>
      <c r="T2796" s="21" t="str">
        <f t="shared" si="413"/>
        <v>PLASTIK 12 X 35</v>
      </c>
      <c r="U2796" s="17">
        <v>1</v>
      </c>
      <c r="V2796" s="62">
        <f t="shared" si="415"/>
        <v>72</v>
      </c>
      <c r="W2796" s="20"/>
      <c r="X2796" s="20"/>
      <c r="Y2796" s="20" t="str">
        <f t="shared" si="414"/>
        <v>PCS</v>
      </c>
    </row>
    <row r="2797" spans="1:26" hidden="1">
      <c r="A2797" s="4"/>
      <c r="B2797" s="4"/>
      <c r="C2797" s="5"/>
      <c r="D2797" s="6"/>
      <c r="E2797" s="6"/>
      <c r="F2797" s="6"/>
      <c r="G2797" s="6"/>
      <c r="H2797" s="6"/>
      <c r="I2797" s="6"/>
      <c r="J2797" s="6"/>
      <c r="K2797" s="8"/>
      <c r="L2797" s="8"/>
      <c r="M2797" s="6"/>
      <c r="N2797" s="9"/>
      <c r="O2797" s="10"/>
      <c r="P2797" s="20"/>
      <c r="Q2797" s="20"/>
      <c r="R2797" s="20"/>
      <c r="S2797" s="20" t="s">
        <v>3717</v>
      </c>
      <c r="T2797" s="21" t="str">
        <f t="shared" si="413"/>
        <v>ONGKOS CELUP GK DEWA</v>
      </c>
      <c r="U2797" s="17">
        <v>1</v>
      </c>
      <c r="V2797" s="62">
        <f t="shared" si="415"/>
        <v>72</v>
      </c>
      <c r="W2797" s="20"/>
      <c r="X2797" s="20"/>
      <c r="Y2797" s="20" t="str">
        <f t="shared" si="414"/>
        <v>PCS</v>
      </c>
    </row>
    <row r="2798" spans="1:26" hidden="1">
      <c r="A2798" s="4"/>
      <c r="B2798" s="4"/>
      <c r="C2798" s="5"/>
      <c r="D2798" s="6"/>
      <c r="E2798" s="6"/>
      <c r="F2798" s="6"/>
      <c r="G2798" s="6"/>
      <c r="H2798" s="6"/>
      <c r="I2798" s="6"/>
      <c r="J2798" s="6"/>
      <c r="K2798" s="8"/>
      <c r="L2798" s="8"/>
      <c r="M2798" s="6"/>
      <c r="N2798" s="9"/>
      <c r="O2798" s="10"/>
      <c r="P2798" s="20"/>
      <c r="Q2798" s="20"/>
      <c r="R2798" s="20"/>
      <c r="S2798" s="20" t="s">
        <v>3805</v>
      </c>
      <c r="T2798" s="21" t="str">
        <f t="shared" si="413"/>
        <v>ONGKOS KEMAS GK DEWA</v>
      </c>
      <c r="U2798" s="17">
        <v>1</v>
      </c>
      <c r="V2798" s="62">
        <f t="shared" si="415"/>
        <v>72</v>
      </c>
      <c r="W2798" s="20"/>
      <c r="X2798" s="20"/>
      <c r="Y2798" s="20" t="str">
        <f t="shared" si="414"/>
        <v>PCS</v>
      </c>
    </row>
    <row r="2799" spans="1:26" hidden="1">
      <c r="A2799" s="4"/>
      <c r="B2799" s="4"/>
      <c r="C2799" s="5"/>
      <c r="D2799" s="6"/>
      <c r="E2799" s="6"/>
      <c r="F2799" s="6"/>
      <c r="G2799" s="6"/>
      <c r="H2799" s="6"/>
      <c r="I2799" s="6"/>
      <c r="J2799" s="6"/>
      <c r="K2799" s="8"/>
      <c r="L2799" s="8"/>
      <c r="M2799" s="6"/>
      <c r="N2799" s="9"/>
      <c r="O2799" s="10"/>
      <c r="P2799" s="20"/>
      <c r="Q2799" s="20"/>
      <c r="R2799" s="20"/>
      <c r="S2799" s="20" t="s">
        <v>3912</v>
      </c>
      <c r="T2799" s="21" t="str">
        <f t="shared" si="413"/>
        <v>ONGKOS TIMBANG GK DEWA</v>
      </c>
      <c r="U2799" s="17">
        <v>1</v>
      </c>
      <c r="V2799" s="62">
        <f t="shared" si="415"/>
        <v>72</v>
      </c>
      <c r="W2799" s="20"/>
      <c r="X2799" s="20"/>
      <c r="Y2799" s="20" t="str">
        <f t="shared" si="414"/>
        <v>PCS</v>
      </c>
    </row>
    <row r="2800" spans="1:26">
      <c r="A2800" s="4">
        <v>296</v>
      </c>
      <c r="B2800" s="20" t="s">
        <v>2828</v>
      </c>
      <c r="C2800" s="5" t="s">
        <v>263</v>
      </c>
      <c r="D2800" s="6">
        <v>17</v>
      </c>
      <c r="E2800" s="6">
        <f>D2800/72</f>
        <v>0.2361111111111111</v>
      </c>
      <c r="F2800" s="6">
        <v>11</v>
      </c>
      <c r="G2800" s="6">
        <v>1</v>
      </c>
      <c r="H2800" s="6"/>
      <c r="I2800" s="6"/>
      <c r="J2800" s="6" t="s">
        <v>510</v>
      </c>
      <c r="K2800" s="15">
        <f>L2800</f>
        <v>72</v>
      </c>
      <c r="L2800" s="15">
        <f>N2800*Z2800</f>
        <v>72</v>
      </c>
      <c r="M2800" s="6" t="s">
        <v>510</v>
      </c>
      <c r="N2800" s="9">
        <f>VLOOKUP(B2800,tb_januari,9,FALSE)</f>
        <v>1</v>
      </c>
      <c r="O2800" s="10" t="s">
        <v>506</v>
      </c>
      <c r="P2800" s="20"/>
      <c r="Q2800" s="20"/>
      <c r="R2800" s="20"/>
      <c r="S2800" s="20" t="s">
        <v>1770</v>
      </c>
      <c r="T2800" s="21" t="str">
        <f t="shared" si="413"/>
        <v>FLAYER DEWA 108 SARI MADHU 8 x 16</v>
      </c>
      <c r="U2800" s="17">
        <v>1</v>
      </c>
      <c r="V2800" s="62">
        <f>$K$2800*U2800</f>
        <v>72</v>
      </c>
      <c r="W2800" s="20"/>
      <c r="X2800" s="20"/>
      <c r="Y2800" s="20" t="str">
        <f t="shared" si="414"/>
        <v>PCS</v>
      </c>
      <c r="Z2800" s="20">
        <v>72</v>
      </c>
    </row>
    <row r="2801" spans="1:26" hidden="1">
      <c r="A2801" s="4"/>
      <c r="B2801" s="4"/>
      <c r="C2801" s="5"/>
      <c r="D2801" s="6"/>
      <c r="E2801" s="6"/>
      <c r="F2801" s="6"/>
      <c r="G2801" s="6"/>
      <c r="H2801" s="6"/>
      <c r="I2801" s="6"/>
      <c r="J2801" s="6"/>
      <c r="K2801" s="8"/>
      <c r="L2801" s="8"/>
      <c r="M2801" s="6"/>
      <c r="N2801" s="9"/>
      <c r="O2801" s="10"/>
      <c r="P2801" s="20"/>
      <c r="Q2801" s="20"/>
      <c r="R2801" s="20"/>
      <c r="S2801" s="20" t="s">
        <v>4177</v>
      </c>
      <c r="T2801" s="21" t="str">
        <f t="shared" si="413"/>
        <v>OP NON FUL AROMA EK SARI MADHU</v>
      </c>
      <c r="U2801" s="17">
        <v>7.1500000000000001E-3</v>
      </c>
      <c r="V2801" s="62">
        <f t="shared" ref="V2801:V2808" si="416">$K$2800*U2801</f>
        <v>0.51480000000000004</v>
      </c>
      <c r="W2801" s="20"/>
      <c r="X2801" s="20"/>
      <c r="Y2801" s="20" t="str">
        <f t="shared" si="414"/>
        <v>KG</v>
      </c>
    </row>
    <row r="2802" spans="1:26" hidden="1">
      <c r="A2802" s="4"/>
      <c r="B2802" s="4"/>
      <c r="C2802" s="5"/>
      <c r="D2802" s="6"/>
      <c r="E2802" s="6"/>
      <c r="F2802" s="6"/>
      <c r="G2802" s="6"/>
      <c r="H2802" s="6"/>
      <c r="I2802" s="6"/>
      <c r="J2802" s="6"/>
      <c r="K2802" s="8"/>
      <c r="L2802" s="8"/>
      <c r="M2802" s="6"/>
      <c r="N2802" s="9"/>
      <c r="O2802" s="10"/>
      <c r="P2802" s="20"/>
      <c r="Q2802" s="20"/>
      <c r="R2802" s="20"/>
      <c r="S2802" s="20" t="s">
        <v>1150</v>
      </c>
      <c r="T2802" s="21" t="str">
        <f t="shared" si="413"/>
        <v>DUPA 22 AP 3.8</v>
      </c>
      <c r="U2802" s="17">
        <v>0.41</v>
      </c>
      <c r="V2802" s="62">
        <f t="shared" si="416"/>
        <v>29.52</v>
      </c>
      <c r="W2802" s="20"/>
      <c r="X2802" s="20"/>
      <c r="Y2802" s="20" t="str">
        <f t="shared" si="414"/>
        <v>KG</v>
      </c>
    </row>
    <row r="2803" spans="1:26" hidden="1">
      <c r="A2803" s="4"/>
      <c r="B2803" s="4"/>
      <c r="C2803" s="5"/>
      <c r="D2803" s="6"/>
      <c r="E2803" s="6"/>
      <c r="F2803" s="6"/>
      <c r="G2803" s="6"/>
      <c r="H2803" s="6"/>
      <c r="I2803" s="6"/>
      <c r="J2803" s="6"/>
      <c r="K2803" s="8"/>
      <c r="L2803" s="8"/>
      <c r="M2803" s="6"/>
      <c r="N2803" s="9"/>
      <c r="O2803" s="10"/>
      <c r="P2803" s="20"/>
      <c r="Q2803" s="20"/>
      <c r="R2803" s="20"/>
      <c r="S2803" s="20" t="s">
        <v>3679</v>
      </c>
      <c r="T2803" s="21" t="str">
        <f t="shared" si="413"/>
        <v xml:space="preserve">ONGKARA OVAL </v>
      </c>
      <c r="U2803" s="17">
        <v>1</v>
      </c>
      <c r="V2803" s="62">
        <f t="shared" si="416"/>
        <v>72</v>
      </c>
      <c r="W2803" s="20"/>
      <c r="X2803" s="20"/>
      <c r="Y2803" s="20" t="str">
        <f t="shared" si="414"/>
        <v>PCS</v>
      </c>
    </row>
    <row r="2804" spans="1:26" hidden="1">
      <c r="A2804" s="4"/>
      <c r="B2804" s="4"/>
      <c r="C2804" s="5"/>
      <c r="D2804" s="6"/>
      <c r="E2804" s="6"/>
      <c r="F2804" s="6"/>
      <c r="G2804" s="6"/>
      <c r="H2804" s="6"/>
      <c r="I2804" s="6"/>
      <c r="J2804" s="6"/>
      <c r="K2804" s="8"/>
      <c r="L2804" s="8"/>
      <c r="M2804" s="6"/>
      <c r="N2804" s="9"/>
      <c r="O2804" s="10"/>
      <c r="P2804" s="20"/>
      <c r="Q2804" s="20"/>
      <c r="R2804" s="20"/>
      <c r="S2804" s="20" t="s">
        <v>4855</v>
      </c>
      <c r="T2804" s="21" t="str">
        <f t="shared" si="413"/>
        <v>SABUK ONG MINI 2,5 X 20</v>
      </c>
      <c r="U2804" s="17">
        <v>1</v>
      </c>
      <c r="V2804" s="62">
        <f t="shared" si="416"/>
        <v>72</v>
      </c>
      <c r="W2804" s="20"/>
      <c r="X2804" s="20"/>
      <c r="Y2804" s="20" t="str">
        <f t="shared" si="414"/>
        <v>PCS</v>
      </c>
    </row>
    <row r="2805" spans="1:26" hidden="1">
      <c r="A2805" s="4"/>
      <c r="B2805" s="4"/>
      <c r="C2805" s="5"/>
      <c r="D2805" s="6"/>
      <c r="E2805" s="6"/>
      <c r="F2805" s="6"/>
      <c r="G2805" s="6"/>
      <c r="H2805" s="6"/>
      <c r="I2805" s="6"/>
      <c r="J2805" s="6"/>
      <c r="K2805" s="8"/>
      <c r="L2805" s="8"/>
      <c r="M2805" s="6"/>
      <c r="N2805" s="9"/>
      <c r="O2805" s="10"/>
      <c r="P2805" s="20"/>
      <c r="Q2805" s="20"/>
      <c r="R2805" s="20"/>
      <c r="S2805" s="20" t="s">
        <v>4361</v>
      </c>
      <c r="T2805" s="21" t="str">
        <f t="shared" si="413"/>
        <v>PLASTIK 12 X 35</v>
      </c>
      <c r="U2805" s="17">
        <v>1</v>
      </c>
      <c r="V2805" s="62">
        <f t="shared" si="416"/>
        <v>72</v>
      </c>
      <c r="W2805" s="20"/>
      <c r="X2805" s="20"/>
      <c r="Y2805" s="20" t="str">
        <f t="shared" si="414"/>
        <v>PCS</v>
      </c>
    </row>
    <row r="2806" spans="1:26" hidden="1">
      <c r="A2806" s="4"/>
      <c r="B2806" s="4"/>
      <c r="C2806" s="5"/>
      <c r="D2806" s="6"/>
      <c r="E2806" s="6"/>
      <c r="F2806" s="6"/>
      <c r="G2806" s="6"/>
      <c r="H2806" s="6"/>
      <c r="I2806" s="6"/>
      <c r="J2806" s="6"/>
      <c r="K2806" s="8"/>
      <c r="L2806" s="8"/>
      <c r="M2806" s="6"/>
      <c r="N2806" s="9"/>
      <c r="O2806" s="10"/>
      <c r="P2806" s="20"/>
      <c r="Q2806" s="20"/>
      <c r="R2806" s="20"/>
      <c r="S2806" s="20" t="s">
        <v>3717</v>
      </c>
      <c r="T2806" s="21" t="str">
        <f t="shared" si="413"/>
        <v>ONGKOS CELUP GK DEWA</v>
      </c>
      <c r="U2806" s="17">
        <v>1</v>
      </c>
      <c r="V2806" s="62">
        <f t="shared" si="416"/>
        <v>72</v>
      </c>
      <c r="W2806" s="20"/>
      <c r="X2806" s="20"/>
      <c r="Y2806" s="20" t="str">
        <f t="shared" si="414"/>
        <v>PCS</v>
      </c>
    </row>
    <row r="2807" spans="1:26" hidden="1">
      <c r="A2807" s="4"/>
      <c r="B2807" s="4"/>
      <c r="C2807" s="5"/>
      <c r="D2807" s="6"/>
      <c r="E2807" s="6"/>
      <c r="F2807" s="6"/>
      <c r="G2807" s="6"/>
      <c r="H2807" s="6"/>
      <c r="I2807" s="6"/>
      <c r="J2807" s="6"/>
      <c r="K2807" s="8"/>
      <c r="L2807" s="8"/>
      <c r="M2807" s="6"/>
      <c r="N2807" s="9"/>
      <c r="O2807" s="10"/>
      <c r="P2807" s="20"/>
      <c r="Q2807" s="20"/>
      <c r="R2807" s="20"/>
      <c r="S2807" s="20" t="s">
        <v>3805</v>
      </c>
      <c r="T2807" s="21" t="str">
        <f t="shared" si="413"/>
        <v>ONGKOS KEMAS GK DEWA</v>
      </c>
      <c r="U2807" s="17">
        <v>1</v>
      </c>
      <c r="V2807" s="62">
        <f t="shared" si="416"/>
        <v>72</v>
      </c>
      <c r="W2807" s="20"/>
      <c r="X2807" s="20"/>
      <c r="Y2807" s="20" t="str">
        <f t="shared" si="414"/>
        <v>PCS</v>
      </c>
    </row>
    <row r="2808" spans="1:26" hidden="1">
      <c r="A2808" s="4"/>
      <c r="B2808" s="4"/>
      <c r="C2808" s="5"/>
      <c r="D2808" s="6"/>
      <c r="E2808" s="6"/>
      <c r="F2808" s="6"/>
      <c r="G2808" s="6"/>
      <c r="H2808" s="6"/>
      <c r="I2808" s="6"/>
      <c r="J2808" s="6"/>
      <c r="K2808" s="8"/>
      <c r="L2808" s="8"/>
      <c r="M2808" s="6"/>
      <c r="N2808" s="9"/>
      <c r="O2808" s="10"/>
      <c r="P2808" s="20"/>
      <c r="Q2808" s="20"/>
      <c r="R2808" s="20"/>
      <c r="S2808" s="20" t="s">
        <v>3912</v>
      </c>
      <c r="T2808" s="21" t="str">
        <f t="shared" si="413"/>
        <v>ONGKOS TIMBANG GK DEWA</v>
      </c>
      <c r="U2808" s="17">
        <v>1</v>
      </c>
      <c r="V2808" s="62">
        <f t="shared" si="416"/>
        <v>72</v>
      </c>
      <c r="W2808" s="20"/>
      <c r="X2808" s="20"/>
      <c r="Y2808" s="20" t="str">
        <f t="shared" si="414"/>
        <v>PCS</v>
      </c>
    </row>
    <row r="2809" spans="1:26">
      <c r="A2809" s="4">
        <v>297</v>
      </c>
      <c r="B2809" s="20" t="s">
        <v>2835</v>
      </c>
      <c r="C2809" s="5" t="s">
        <v>473</v>
      </c>
      <c r="D2809" s="6">
        <v>1</v>
      </c>
      <c r="E2809" s="6">
        <f>D2809/72</f>
        <v>1.3888888888888888E-2</v>
      </c>
      <c r="F2809" s="6"/>
      <c r="G2809" s="6"/>
      <c r="H2809" s="6"/>
      <c r="I2809" s="6"/>
      <c r="J2809" s="6" t="s">
        <v>510</v>
      </c>
      <c r="K2809" s="15">
        <f>L2809</f>
        <v>0</v>
      </c>
      <c r="L2809" s="15">
        <f>N2809*Z2809</f>
        <v>0</v>
      </c>
      <c r="M2809" s="6" t="s">
        <v>510</v>
      </c>
      <c r="N2809" s="9">
        <f>VLOOKUP(B2809,tb_januari,9,FALSE)</f>
        <v>0</v>
      </c>
      <c r="O2809" s="10" t="s">
        <v>506</v>
      </c>
      <c r="P2809" s="20"/>
      <c r="Q2809" s="20"/>
      <c r="R2809" s="20"/>
      <c r="S2809" s="1" t="s">
        <v>1778</v>
      </c>
      <c r="T2809" s="21" t="str">
        <f t="shared" si="413"/>
        <v>FLAYER DEWA 108 TULIP 8 x 16</v>
      </c>
      <c r="U2809" s="17">
        <v>1</v>
      </c>
      <c r="V2809" s="62">
        <f>$K$2809*U2809</f>
        <v>0</v>
      </c>
      <c r="W2809" s="20"/>
      <c r="X2809" s="20"/>
      <c r="Y2809" s="20" t="str">
        <f t="shared" si="414"/>
        <v>PCS</v>
      </c>
      <c r="Z2809" s="20">
        <v>72</v>
      </c>
    </row>
    <row r="2810" spans="1:26" hidden="1">
      <c r="A2810" s="4"/>
      <c r="B2810" s="20"/>
      <c r="C2810" s="5"/>
      <c r="D2810" s="6"/>
      <c r="E2810" s="6"/>
      <c r="F2810" s="6"/>
      <c r="G2810" s="6"/>
      <c r="H2810" s="6"/>
      <c r="I2810" s="6"/>
      <c r="J2810" s="6"/>
      <c r="K2810" s="8"/>
      <c r="L2810" s="8"/>
      <c r="M2810" s="6"/>
      <c r="N2810" s="9"/>
      <c r="O2810" s="10"/>
      <c r="P2810" s="20"/>
      <c r="Q2810" s="20"/>
      <c r="R2810" s="20"/>
      <c r="S2810" s="1" t="s">
        <v>4185</v>
      </c>
      <c r="T2810" s="21" t="str">
        <f t="shared" si="413"/>
        <v>OP NON FUL AROMA EK TULIP</v>
      </c>
      <c r="U2810" s="17">
        <v>7.1500000000000001E-3</v>
      </c>
      <c r="V2810" s="62">
        <f t="shared" ref="V2810:V2817" si="417">$K$2809*U2810</f>
        <v>0</v>
      </c>
      <c r="W2810" s="20"/>
      <c r="X2810" s="20"/>
      <c r="Y2810" s="20" t="str">
        <f t="shared" si="414"/>
        <v>KG</v>
      </c>
    </row>
    <row r="2811" spans="1:26" hidden="1">
      <c r="A2811" s="4"/>
      <c r="B2811" s="20"/>
      <c r="C2811" s="5"/>
      <c r="D2811" s="6"/>
      <c r="E2811" s="6"/>
      <c r="F2811" s="6"/>
      <c r="G2811" s="6"/>
      <c r="H2811" s="6"/>
      <c r="I2811" s="6"/>
      <c r="J2811" s="6"/>
      <c r="K2811" s="8"/>
      <c r="L2811" s="8"/>
      <c r="M2811" s="6"/>
      <c r="N2811" s="9"/>
      <c r="O2811" s="10"/>
      <c r="P2811" s="20"/>
      <c r="Q2811" s="20"/>
      <c r="R2811" s="20"/>
      <c r="S2811" s="1" t="s">
        <v>1150</v>
      </c>
      <c r="T2811" s="21" t="str">
        <f t="shared" si="413"/>
        <v>DUPA 22 AP 3.8</v>
      </c>
      <c r="U2811" s="17">
        <v>0.41</v>
      </c>
      <c r="V2811" s="62">
        <f t="shared" si="417"/>
        <v>0</v>
      </c>
      <c r="W2811" s="20"/>
      <c r="X2811" s="20"/>
      <c r="Y2811" s="20" t="str">
        <f t="shared" si="414"/>
        <v>KG</v>
      </c>
    </row>
    <row r="2812" spans="1:26" hidden="1">
      <c r="A2812" s="4"/>
      <c r="B2812" s="20"/>
      <c r="C2812" s="5"/>
      <c r="D2812" s="6"/>
      <c r="E2812" s="6"/>
      <c r="F2812" s="6"/>
      <c r="G2812" s="6"/>
      <c r="H2812" s="6"/>
      <c r="I2812" s="6"/>
      <c r="J2812" s="6"/>
      <c r="K2812" s="8"/>
      <c r="L2812" s="8"/>
      <c r="M2812" s="6"/>
      <c r="N2812" s="9"/>
      <c r="O2812" s="10"/>
      <c r="P2812" s="20"/>
      <c r="Q2812" s="20"/>
      <c r="R2812" s="20"/>
      <c r="S2812" s="1" t="s">
        <v>3679</v>
      </c>
      <c r="T2812" s="21" t="str">
        <f t="shared" si="413"/>
        <v xml:space="preserve">ONGKARA OVAL </v>
      </c>
      <c r="U2812" s="17">
        <v>1</v>
      </c>
      <c r="V2812" s="62">
        <f t="shared" si="417"/>
        <v>0</v>
      </c>
      <c r="W2812" s="20"/>
      <c r="X2812" s="20"/>
      <c r="Y2812" s="20" t="str">
        <f t="shared" si="414"/>
        <v>PCS</v>
      </c>
    </row>
    <row r="2813" spans="1:26" hidden="1">
      <c r="A2813" s="4"/>
      <c r="B2813" s="20"/>
      <c r="C2813" s="5"/>
      <c r="D2813" s="6"/>
      <c r="E2813" s="6"/>
      <c r="F2813" s="6"/>
      <c r="G2813" s="6"/>
      <c r="H2813" s="6"/>
      <c r="I2813" s="6"/>
      <c r="J2813" s="6"/>
      <c r="K2813" s="8"/>
      <c r="L2813" s="8"/>
      <c r="M2813" s="6"/>
      <c r="N2813" s="9"/>
      <c r="O2813" s="10"/>
      <c r="P2813" s="20"/>
      <c r="Q2813" s="20"/>
      <c r="R2813" s="20"/>
      <c r="S2813" s="1" t="s">
        <v>4855</v>
      </c>
      <c r="T2813" s="21" t="str">
        <f t="shared" si="413"/>
        <v>SABUK ONG MINI 2,5 X 20</v>
      </c>
      <c r="U2813" s="17">
        <v>1</v>
      </c>
      <c r="V2813" s="62">
        <f t="shared" si="417"/>
        <v>0</v>
      </c>
      <c r="W2813" s="20"/>
      <c r="X2813" s="20"/>
      <c r="Y2813" s="20" t="str">
        <f t="shared" si="414"/>
        <v>PCS</v>
      </c>
    </row>
    <row r="2814" spans="1:26" hidden="1">
      <c r="A2814" s="4"/>
      <c r="B2814" s="20"/>
      <c r="C2814" s="5"/>
      <c r="D2814" s="6"/>
      <c r="E2814" s="6"/>
      <c r="F2814" s="6"/>
      <c r="G2814" s="6"/>
      <c r="H2814" s="6"/>
      <c r="I2814" s="6"/>
      <c r="J2814" s="6"/>
      <c r="K2814" s="8"/>
      <c r="L2814" s="8"/>
      <c r="M2814" s="6"/>
      <c r="N2814" s="9"/>
      <c r="O2814" s="10"/>
      <c r="P2814" s="20"/>
      <c r="Q2814" s="20"/>
      <c r="R2814" s="20"/>
      <c r="S2814" s="1" t="s">
        <v>4361</v>
      </c>
      <c r="T2814" s="21" t="str">
        <f t="shared" si="413"/>
        <v>PLASTIK 12 X 35</v>
      </c>
      <c r="U2814" s="17">
        <v>1</v>
      </c>
      <c r="V2814" s="62">
        <f t="shared" si="417"/>
        <v>0</v>
      </c>
      <c r="W2814" s="20"/>
      <c r="X2814" s="20"/>
      <c r="Y2814" s="20" t="str">
        <f t="shared" si="414"/>
        <v>PCS</v>
      </c>
    </row>
    <row r="2815" spans="1:26" hidden="1">
      <c r="A2815" s="4"/>
      <c r="B2815" s="20"/>
      <c r="C2815" s="5"/>
      <c r="D2815" s="6"/>
      <c r="E2815" s="6"/>
      <c r="F2815" s="6"/>
      <c r="G2815" s="6"/>
      <c r="H2815" s="6"/>
      <c r="I2815" s="6"/>
      <c r="J2815" s="6"/>
      <c r="K2815" s="8"/>
      <c r="L2815" s="8"/>
      <c r="M2815" s="6"/>
      <c r="N2815" s="9"/>
      <c r="O2815" s="10"/>
      <c r="P2815" s="20"/>
      <c r="Q2815" s="20"/>
      <c r="R2815" s="20"/>
      <c r="S2815" s="1" t="s">
        <v>3717</v>
      </c>
      <c r="T2815" s="21" t="str">
        <f t="shared" si="413"/>
        <v>ONGKOS CELUP GK DEWA</v>
      </c>
      <c r="U2815" s="17">
        <v>1</v>
      </c>
      <c r="V2815" s="62">
        <f t="shared" si="417"/>
        <v>0</v>
      </c>
      <c r="W2815" s="20"/>
      <c r="X2815" s="20"/>
      <c r="Y2815" s="20" t="str">
        <f t="shared" si="414"/>
        <v>PCS</v>
      </c>
    </row>
    <row r="2816" spans="1:26" hidden="1">
      <c r="A2816" s="4"/>
      <c r="B2816" s="20"/>
      <c r="C2816" s="5"/>
      <c r="D2816" s="6"/>
      <c r="E2816" s="6"/>
      <c r="F2816" s="6"/>
      <c r="G2816" s="6"/>
      <c r="H2816" s="6"/>
      <c r="I2816" s="6"/>
      <c r="J2816" s="6"/>
      <c r="K2816" s="8"/>
      <c r="L2816" s="8"/>
      <c r="M2816" s="6"/>
      <c r="N2816" s="9"/>
      <c r="O2816" s="10"/>
      <c r="P2816" s="20"/>
      <c r="Q2816" s="20"/>
      <c r="R2816" s="20"/>
      <c r="S2816" s="1" t="s">
        <v>3805</v>
      </c>
      <c r="T2816" s="21" t="str">
        <f t="shared" si="413"/>
        <v>ONGKOS KEMAS GK DEWA</v>
      </c>
      <c r="U2816" s="17">
        <v>1</v>
      </c>
      <c r="V2816" s="62">
        <f t="shared" si="417"/>
        <v>0</v>
      </c>
      <c r="W2816" s="20"/>
      <c r="X2816" s="20"/>
      <c r="Y2816" s="20" t="str">
        <f t="shared" si="414"/>
        <v>PCS</v>
      </c>
    </row>
    <row r="2817" spans="1:26" hidden="1">
      <c r="A2817" s="4"/>
      <c r="B2817" s="20"/>
      <c r="C2817" s="5"/>
      <c r="D2817" s="6"/>
      <c r="E2817" s="6"/>
      <c r="F2817" s="6"/>
      <c r="G2817" s="6"/>
      <c r="H2817" s="6"/>
      <c r="I2817" s="6"/>
      <c r="J2817" s="6"/>
      <c r="K2817" s="8"/>
      <c r="L2817" s="8"/>
      <c r="M2817" s="6"/>
      <c r="N2817" s="9"/>
      <c r="O2817" s="10"/>
      <c r="P2817" s="20"/>
      <c r="Q2817" s="20"/>
      <c r="R2817" s="20"/>
      <c r="S2817" s="1" t="s">
        <v>3912</v>
      </c>
      <c r="T2817" s="21" t="str">
        <f t="shared" si="413"/>
        <v>ONGKOS TIMBANG GK DEWA</v>
      </c>
      <c r="U2817" s="17">
        <v>1</v>
      </c>
      <c r="V2817" s="62">
        <f t="shared" si="417"/>
        <v>0</v>
      </c>
      <c r="W2817" s="20"/>
      <c r="X2817" s="20"/>
      <c r="Y2817" s="20" t="str">
        <f t="shared" si="414"/>
        <v>PCS</v>
      </c>
    </row>
    <row r="2818" spans="1:26">
      <c r="A2818" s="4">
        <v>298</v>
      </c>
      <c r="B2818" s="20" t="s">
        <v>2838</v>
      </c>
      <c r="C2818" s="5" t="s">
        <v>264</v>
      </c>
      <c r="D2818" s="6"/>
      <c r="E2818" s="6">
        <f>D2818/72</f>
        <v>0</v>
      </c>
      <c r="F2818" s="6">
        <v>72</v>
      </c>
      <c r="G2818" s="6">
        <v>1</v>
      </c>
      <c r="H2818" s="6">
        <v>72</v>
      </c>
      <c r="I2818" s="6">
        <v>1</v>
      </c>
      <c r="J2818" s="6" t="s">
        <v>510</v>
      </c>
      <c r="K2818" s="15">
        <f>L2818</f>
        <v>72</v>
      </c>
      <c r="L2818" s="15">
        <f>N2818*Z2818</f>
        <v>72</v>
      </c>
      <c r="M2818" s="6" t="s">
        <v>510</v>
      </c>
      <c r="N2818" s="9">
        <f>VLOOKUP(B2818,tb_januari,9,FALSE)</f>
        <v>1</v>
      </c>
      <c r="O2818" s="10" t="s">
        <v>506</v>
      </c>
      <c r="P2818" s="20"/>
      <c r="Q2818" s="20"/>
      <c r="R2818" s="20"/>
      <c r="S2818" s="20" t="s">
        <v>1729</v>
      </c>
      <c r="T2818" s="21" t="str">
        <f t="shared" ref="T2818:T2835" si="418">VLOOKUP(S2818,db_barang,2,FALSE)</f>
        <v>FLAYER DEWA 108 CEMPAKA 8 x 16</v>
      </c>
      <c r="U2818" s="17">
        <v>1</v>
      </c>
      <c r="V2818" s="62">
        <f>$K$2818*U2818</f>
        <v>72</v>
      </c>
      <c r="W2818" s="20"/>
      <c r="X2818" s="20"/>
      <c r="Y2818" s="20" t="str">
        <f t="shared" ref="Y2818:Y2835" si="419">VLOOKUP(S2818,db_barang,3,FALSE)</f>
        <v>PCS</v>
      </c>
      <c r="Z2818" s="20">
        <v>72</v>
      </c>
    </row>
    <row r="2819" spans="1:26" hidden="1">
      <c r="A2819" s="4"/>
      <c r="B2819" s="4"/>
      <c r="C2819" s="5"/>
      <c r="D2819" s="6"/>
      <c r="E2819" s="6"/>
      <c r="F2819" s="6"/>
      <c r="G2819" s="6"/>
      <c r="H2819" s="6"/>
      <c r="I2819" s="6"/>
      <c r="J2819" s="6"/>
      <c r="K2819" s="8"/>
      <c r="L2819" s="8"/>
      <c r="M2819" s="6"/>
      <c r="N2819" s="9"/>
      <c r="O2819" s="10"/>
      <c r="P2819" s="20"/>
      <c r="Q2819" s="20"/>
      <c r="R2819" s="20"/>
      <c r="S2819" s="20" t="s">
        <v>4158</v>
      </c>
      <c r="T2819" s="21" t="str">
        <f t="shared" si="418"/>
        <v>OP NON FUL AROMA EK CEMPAKA</v>
      </c>
      <c r="U2819" s="17">
        <v>7.1500000000000001E-3</v>
      </c>
      <c r="V2819" s="62">
        <f t="shared" ref="V2819:V2826" si="420">$K$2818*U2819</f>
        <v>0.51480000000000004</v>
      </c>
      <c r="W2819" s="20"/>
      <c r="X2819" s="20"/>
      <c r="Y2819" s="20" t="str">
        <f t="shared" si="419"/>
        <v>KG</v>
      </c>
    </row>
    <row r="2820" spans="1:26" hidden="1">
      <c r="A2820" s="4"/>
      <c r="B2820" s="4"/>
      <c r="C2820" s="5"/>
      <c r="D2820" s="6"/>
      <c r="E2820" s="6"/>
      <c r="F2820" s="6"/>
      <c r="G2820" s="6"/>
      <c r="H2820" s="6"/>
      <c r="I2820" s="6"/>
      <c r="J2820" s="6"/>
      <c r="K2820" s="8"/>
      <c r="L2820" s="8"/>
      <c r="M2820" s="6"/>
      <c r="N2820" s="9"/>
      <c r="O2820" s="10"/>
      <c r="P2820" s="20"/>
      <c r="Q2820" s="20"/>
      <c r="R2820" s="20"/>
      <c r="S2820" s="20" t="s">
        <v>612</v>
      </c>
      <c r="T2820" s="21" t="str">
        <f t="shared" si="418"/>
        <v>DUPA 28 AP HITAM 3.5</v>
      </c>
      <c r="U2820" s="17">
        <v>0.51</v>
      </c>
      <c r="V2820" s="62">
        <f t="shared" si="420"/>
        <v>36.72</v>
      </c>
      <c r="W2820" s="20"/>
      <c r="X2820" s="20"/>
      <c r="Y2820" s="20" t="str">
        <f t="shared" si="419"/>
        <v>KG</v>
      </c>
    </row>
    <row r="2821" spans="1:26" hidden="1">
      <c r="A2821" s="4"/>
      <c r="B2821" s="4"/>
      <c r="C2821" s="5"/>
      <c r="D2821" s="6"/>
      <c r="E2821" s="6"/>
      <c r="F2821" s="6"/>
      <c r="G2821" s="6"/>
      <c r="H2821" s="6"/>
      <c r="I2821" s="6"/>
      <c r="J2821" s="6"/>
      <c r="K2821" s="8"/>
      <c r="L2821" s="8"/>
      <c r="M2821" s="6"/>
      <c r="N2821" s="9"/>
      <c r="O2821" s="10"/>
      <c r="P2821" s="20"/>
      <c r="Q2821" s="20"/>
      <c r="R2821" s="20"/>
      <c r="S2821" s="20" t="s">
        <v>3679</v>
      </c>
      <c r="T2821" s="21" t="str">
        <f t="shared" si="418"/>
        <v xml:space="preserve">ONGKARA OVAL </v>
      </c>
      <c r="U2821" s="17">
        <v>1</v>
      </c>
      <c r="V2821" s="62">
        <f t="shared" si="420"/>
        <v>72</v>
      </c>
      <c r="W2821" s="20"/>
      <c r="X2821" s="20"/>
      <c r="Y2821" s="20" t="str">
        <f t="shared" si="419"/>
        <v>PCS</v>
      </c>
    </row>
    <row r="2822" spans="1:26" hidden="1">
      <c r="A2822" s="4"/>
      <c r="B2822" s="4"/>
      <c r="C2822" s="5"/>
      <c r="D2822" s="6"/>
      <c r="E2822" s="6"/>
      <c r="F2822" s="6"/>
      <c r="G2822" s="6"/>
      <c r="H2822" s="6"/>
      <c r="I2822" s="6"/>
      <c r="J2822" s="6"/>
      <c r="K2822" s="8"/>
      <c r="L2822" s="8"/>
      <c r="M2822" s="6"/>
      <c r="N2822" s="9"/>
      <c r="O2822" s="10"/>
      <c r="P2822" s="20"/>
      <c r="Q2822" s="20"/>
      <c r="R2822" s="20"/>
      <c r="S2822" s="20" t="s">
        <v>4855</v>
      </c>
      <c r="T2822" s="21" t="str">
        <f t="shared" si="418"/>
        <v>SABUK ONG MINI 2,5 X 20</v>
      </c>
      <c r="U2822" s="17">
        <v>1</v>
      </c>
      <c r="V2822" s="62">
        <f t="shared" si="420"/>
        <v>72</v>
      </c>
      <c r="W2822" s="20"/>
      <c r="X2822" s="20"/>
      <c r="Y2822" s="20" t="str">
        <f t="shared" si="419"/>
        <v>PCS</v>
      </c>
    </row>
    <row r="2823" spans="1:26" hidden="1">
      <c r="A2823" s="4"/>
      <c r="B2823" s="4"/>
      <c r="C2823" s="5"/>
      <c r="D2823" s="6"/>
      <c r="E2823" s="6"/>
      <c r="F2823" s="6"/>
      <c r="G2823" s="6"/>
      <c r="H2823" s="6"/>
      <c r="I2823" s="6"/>
      <c r="J2823" s="6"/>
      <c r="K2823" s="8"/>
      <c r="L2823" s="8"/>
      <c r="M2823" s="6"/>
      <c r="N2823" s="9"/>
      <c r="O2823" s="10"/>
      <c r="P2823" s="20"/>
      <c r="Q2823" s="20"/>
      <c r="R2823" s="20"/>
      <c r="S2823" s="20" t="s">
        <v>4361</v>
      </c>
      <c r="T2823" s="21" t="str">
        <f t="shared" si="418"/>
        <v>PLASTIK 12 X 35</v>
      </c>
      <c r="U2823" s="17">
        <v>1</v>
      </c>
      <c r="V2823" s="62">
        <f t="shared" si="420"/>
        <v>72</v>
      </c>
      <c r="W2823" s="20"/>
      <c r="X2823" s="20"/>
      <c r="Y2823" s="20" t="str">
        <f t="shared" si="419"/>
        <v>PCS</v>
      </c>
    </row>
    <row r="2824" spans="1:26" hidden="1">
      <c r="A2824" s="4"/>
      <c r="B2824" s="4"/>
      <c r="C2824" s="5"/>
      <c r="D2824" s="6"/>
      <c r="E2824" s="6"/>
      <c r="F2824" s="6"/>
      <c r="G2824" s="6"/>
      <c r="H2824" s="6"/>
      <c r="I2824" s="6"/>
      <c r="J2824" s="6"/>
      <c r="K2824" s="8"/>
      <c r="L2824" s="8"/>
      <c r="M2824" s="6"/>
      <c r="N2824" s="9"/>
      <c r="O2824" s="10"/>
      <c r="P2824" s="20"/>
      <c r="Q2824" s="20"/>
      <c r="R2824" s="20"/>
      <c r="S2824" s="20" t="s">
        <v>3717</v>
      </c>
      <c r="T2824" s="21" t="str">
        <f t="shared" si="418"/>
        <v>ONGKOS CELUP GK DEWA</v>
      </c>
      <c r="U2824" s="17">
        <v>1</v>
      </c>
      <c r="V2824" s="62">
        <f t="shared" si="420"/>
        <v>72</v>
      </c>
      <c r="W2824" s="20"/>
      <c r="X2824" s="20"/>
      <c r="Y2824" s="20" t="str">
        <f t="shared" si="419"/>
        <v>PCS</v>
      </c>
    </row>
    <row r="2825" spans="1:26" hidden="1">
      <c r="A2825" s="4"/>
      <c r="B2825" s="4"/>
      <c r="C2825" s="5"/>
      <c r="D2825" s="6"/>
      <c r="E2825" s="6"/>
      <c r="F2825" s="6"/>
      <c r="G2825" s="6"/>
      <c r="H2825" s="6"/>
      <c r="I2825" s="6"/>
      <c r="J2825" s="6"/>
      <c r="K2825" s="8"/>
      <c r="L2825" s="8"/>
      <c r="M2825" s="6"/>
      <c r="N2825" s="9"/>
      <c r="O2825" s="10"/>
      <c r="P2825" s="20"/>
      <c r="Q2825" s="20"/>
      <c r="R2825" s="20"/>
      <c r="S2825" s="20" t="s">
        <v>3805</v>
      </c>
      <c r="T2825" s="21" t="str">
        <f t="shared" si="418"/>
        <v>ONGKOS KEMAS GK DEWA</v>
      </c>
      <c r="U2825" s="17">
        <v>1</v>
      </c>
      <c r="V2825" s="62">
        <f t="shared" si="420"/>
        <v>72</v>
      </c>
      <c r="W2825" s="20"/>
      <c r="X2825" s="20"/>
      <c r="Y2825" s="20" t="str">
        <f t="shared" si="419"/>
        <v>PCS</v>
      </c>
    </row>
    <row r="2826" spans="1:26" hidden="1">
      <c r="A2826" s="4"/>
      <c r="B2826" s="4"/>
      <c r="C2826" s="5"/>
      <c r="D2826" s="6"/>
      <c r="E2826" s="6"/>
      <c r="F2826" s="6"/>
      <c r="G2826" s="6"/>
      <c r="H2826" s="6"/>
      <c r="I2826" s="6"/>
      <c r="J2826" s="6"/>
      <c r="K2826" s="8"/>
      <c r="L2826" s="8"/>
      <c r="M2826" s="6"/>
      <c r="N2826" s="9"/>
      <c r="O2826" s="10"/>
      <c r="P2826" s="20"/>
      <c r="Q2826" s="20"/>
      <c r="R2826" s="20"/>
      <c r="S2826" s="20" t="s">
        <v>3912</v>
      </c>
      <c r="T2826" s="21" t="str">
        <f t="shared" si="418"/>
        <v>ONGKOS TIMBANG GK DEWA</v>
      </c>
      <c r="U2826" s="17">
        <v>1</v>
      </c>
      <c r="V2826" s="62">
        <f t="shared" si="420"/>
        <v>72</v>
      </c>
      <c r="W2826" s="20"/>
      <c r="X2826" s="20"/>
      <c r="Y2826" s="20" t="str">
        <f t="shared" si="419"/>
        <v>PCS</v>
      </c>
    </row>
    <row r="2827" spans="1:26">
      <c r="A2827" s="4">
        <v>299</v>
      </c>
      <c r="B2827" s="20" t="s">
        <v>2841</v>
      </c>
      <c r="C2827" s="5" t="s">
        <v>474</v>
      </c>
      <c r="D2827" s="6">
        <v>24</v>
      </c>
      <c r="E2827" s="6">
        <f>D2827/72</f>
        <v>0.33333333333333331</v>
      </c>
      <c r="F2827" s="6"/>
      <c r="G2827" s="6"/>
      <c r="H2827" s="6">
        <v>5</v>
      </c>
      <c r="I2827" s="6">
        <v>1</v>
      </c>
      <c r="J2827" s="6" t="s">
        <v>510</v>
      </c>
      <c r="K2827" s="15">
        <f>L2827</f>
        <v>0</v>
      </c>
      <c r="L2827" s="15">
        <f>N2827*Z2827</f>
        <v>0</v>
      </c>
      <c r="M2827" s="6" t="s">
        <v>510</v>
      </c>
      <c r="N2827" s="9">
        <f>VLOOKUP(B2827,tb_januari,9,FALSE)</f>
        <v>0</v>
      </c>
      <c r="O2827" s="10" t="s">
        <v>506</v>
      </c>
      <c r="P2827" s="20"/>
      <c r="Q2827" s="20"/>
      <c r="R2827" s="20"/>
      <c r="S2827" s="1" t="s">
        <v>1729</v>
      </c>
      <c r="T2827" s="21" t="str">
        <f t="shared" si="418"/>
        <v>FLAYER DEWA 108 CEMPAKA 8 x 16</v>
      </c>
      <c r="U2827" s="17">
        <v>1</v>
      </c>
      <c r="V2827" s="62">
        <f>$K$2827*U2827</f>
        <v>0</v>
      </c>
      <c r="W2827" s="20"/>
      <c r="X2827" s="20"/>
      <c r="Y2827" s="20" t="str">
        <f t="shared" si="419"/>
        <v>PCS</v>
      </c>
      <c r="Z2827" s="20">
        <v>72</v>
      </c>
    </row>
    <row r="2828" spans="1:26" hidden="1">
      <c r="A2828" s="4"/>
      <c r="B2828" s="20"/>
      <c r="C2828" s="5"/>
      <c r="D2828" s="6"/>
      <c r="E2828" s="6"/>
      <c r="F2828" s="6"/>
      <c r="G2828" s="6"/>
      <c r="H2828" s="6"/>
      <c r="I2828" s="6"/>
      <c r="J2828" s="6"/>
      <c r="K2828" s="8"/>
      <c r="L2828" s="8"/>
      <c r="M2828" s="6"/>
      <c r="N2828" s="9"/>
      <c r="O2828" s="10"/>
      <c r="P2828" s="20"/>
      <c r="Q2828" s="20"/>
      <c r="R2828" s="20"/>
      <c r="S2828" s="1" t="s">
        <v>4158</v>
      </c>
      <c r="T2828" s="21" t="str">
        <f t="shared" si="418"/>
        <v>OP NON FUL AROMA EK CEMPAKA</v>
      </c>
      <c r="U2828" s="17">
        <v>7.1500000000000001E-3</v>
      </c>
      <c r="V2828" s="62">
        <f t="shared" ref="V2828:V2835" si="421">$K$2827*U2828</f>
        <v>0</v>
      </c>
      <c r="W2828" s="20"/>
      <c r="X2828" s="20"/>
      <c r="Y2828" s="20" t="str">
        <f t="shared" si="419"/>
        <v>KG</v>
      </c>
    </row>
    <row r="2829" spans="1:26" hidden="1">
      <c r="A2829" s="4"/>
      <c r="B2829" s="20"/>
      <c r="C2829" s="5"/>
      <c r="D2829" s="6"/>
      <c r="E2829" s="6"/>
      <c r="F2829" s="6"/>
      <c r="G2829" s="6"/>
      <c r="H2829" s="6"/>
      <c r="I2829" s="6"/>
      <c r="J2829" s="6"/>
      <c r="K2829" s="8"/>
      <c r="L2829" s="8"/>
      <c r="M2829" s="6"/>
      <c r="N2829" s="9"/>
      <c r="O2829" s="10"/>
      <c r="P2829" s="20"/>
      <c r="Q2829" s="20"/>
      <c r="R2829" s="20"/>
      <c r="S2829" s="1" t="s">
        <v>1261</v>
      </c>
      <c r="T2829" s="21" t="str">
        <f t="shared" si="418"/>
        <v>DUPA 28 AP 3.8</v>
      </c>
      <c r="U2829" s="17">
        <v>0.51</v>
      </c>
      <c r="V2829" s="62">
        <f t="shared" si="421"/>
        <v>0</v>
      </c>
      <c r="W2829" s="20"/>
      <c r="X2829" s="20"/>
      <c r="Y2829" s="20" t="str">
        <f t="shared" si="419"/>
        <v>KG</v>
      </c>
    </row>
    <row r="2830" spans="1:26" hidden="1">
      <c r="A2830" s="4"/>
      <c r="B2830" s="20"/>
      <c r="C2830" s="5"/>
      <c r="D2830" s="6"/>
      <c r="E2830" s="6"/>
      <c r="F2830" s="6"/>
      <c r="G2830" s="6"/>
      <c r="H2830" s="6"/>
      <c r="I2830" s="6"/>
      <c r="J2830" s="6"/>
      <c r="K2830" s="8"/>
      <c r="L2830" s="8"/>
      <c r="M2830" s="6"/>
      <c r="N2830" s="9"/>
      <c r="O2830" s="10"/>
      <c r="P2830" s="20"/>
      <c r="Q2830" s="20"/>
      <c r="R2830" s="20"/>
      <c r="S2830" s="1" t="s">
        <v>3679</v>
      </c>
      <c r="T2830" s="21" t="str">
        <f t="shared" si="418"/>
        <v xml:space="preserve">ONGKARA OVAL </v>
      </c>
      <c r="U2830" s="17">
        <v>1</v>
      </c>
      <c r="V2830" s="62">
        <f t="shared" si="421"/>
        <v>0</v>
      </c>
      <c r="W2830" s="20"/>
      <c r="X2830" s="20"/>
      <c r="Y2830" s="20" t="str">
        <f t="shared" si="419"/>
        <v>PCS</v>
      </c>
    </row>
    <row r="2831" spans="1:26" hidden="1">
      <c r="A2831" s="4"/>
      <c r="B2831" s="20"/>
      <c r="C2831" s="5"/>
      <c r="D2831" s="6"/>
      <c r="E2831" s="6"/>
      <c r="F2831" s="6"/>
      <c r="G2831" s="6"/>
      <c r="H2831" s="6"/>
      <c r="I2831" s="6"/>
      <c r="J2831" s="6"/>
      <c r="K2831" s="8"/>
      <c r="L2831" s="8"/>
      <c r="M2831" s="6"/>
      <c r="N2831" s="9"/>
      <c r="O2831" s="10"/>
      <c r="P2831" s="20"/>
      <c r="Q2831" s="20"/>
      <c r="R2831" s="20"/>
      <c r="S2831" s="1" t="s">
        <v>4855</v>
      </c>
      <c r="T2831" s="21" t="str">
        <f t="shared" si="418"/>
        <v>SABUK ONG MINI 2,5 X 20</v>
      </c>
      <c r="U2831" s="17">
        <v>1</v>
      </c>
      <c r="V2831" s="62">
        <f t="shared" si="421"/>
        <v>0</v>
      </c>
      <c r="W2831" s="20"/>
      <c r="X2831" s="20"/>
      <c r="Y2831" s="20" t="str">
        <f t="shared" si="419"/>
        <v>PCS</v>
      </c>
    </row>
    <row r="2832" spans="1:26" hidden="1">
      <c r="A2832" s="4"/>
      <c r="B2832" s="20"/>
      <c r="C2832" s="5"/>
      <c r="D2832" s="6"/>
      <c r="E2832" s="6"/>
      <c r="F2832" s="6"/>
      <c r="G2832" s="6"/>
      <c r="H2832" s="6"/>
      <c r="I2832" s="6"/>
      <c r="J2832" s="6"/>
      <c r="K2832" s="8"/>
      <c r="L2832" s="8"/>
      <c r="M2832" s="6"/>
      <c r="N2832" s="9"/>
      <c r="O2832" s="10"/>
      <c r="P2832" s="20"/>
      <c r="Q2832" s="20"/>
      <c r="R2832" s="20"/>
      <c r="S2832" s="1" t="s">
        <v>4361</v>
      </c>
      <c r="T2832" s="21" t="str">
        <f t="shared" si="418"/>
        <v>PLASTIK 12 X 35</v>
      </c>
      <c r="U2832" s="17">
        <v>1</v>
      </c>
      <c r="V2832" s="62">
        <f t="shared" si="421"/>
        <v>0</v>
      </c>
      <c r="W2832" s="20"/>
      <c r="X2832" s="20"/>
      <c r="Y2832" s="20" t="str">
        <f t="shared" si="419"/>
        <v>PCS</v>
      </c>
    </row>
    <row r="2833" spans="1:26" hidden="1">
      <c r="A2833" s="4"/>
      <c r="B2833" s="20"/>
      <c r="C2833" s="5"/>
      <c r="D2833" s="6"/>
      <c r="E2833" s="6"/>
      <c r="F2833" s="6"/>
      <c r="G2833" s="6"/>
      <c r="H2833" s="6"/>
      <c r="I2833" s="6"/>
      <c r="J2833" s="6"/>
      <c r="K2833" s="8"/>
      <c r="L2833" s="8"/>
      <c r="M2833" s="6"/>
      <c r="N2833" s="9"/>
      <c r="O2833" s="10"/>
      <c r="P2833" s="20"/>
      <c r="Q2833" s="20"/>
      <c r="R2833" s="20"/>
      <c r="S2833" s="1" t="s">
        <v>3717</v>
      </c>
      <c r="T2833" s="21" t="str">
        <f t="shared" si="418"/>
        <v>ONGKOS CELUP GK DEWA</v>
      </c>
      <c r="U2833" s="17">
        <v>1</v>
      </c>
      <c r="V2833" s="62">
        <f t="shared" si="421"/>
        <v>0</v>
      </c>
      <c r="W2833" s="20"/>
      <c r="X2833" s="20"/>
      <c r="Y2833" s="20" t="str">
        <f t="shared" si="419"/>
        <v>PCS</v>
      </c>
    </row>
    <row r="2834" spans="1:26" hidden="1">
      <c r="A2834" s="4"/>
      <c r="B2834" s="20"/>
      <c r="C2834" s="5"/>
      <c r="D2834" s="6"/>
      <c r="E2834" s="6"/>
      <c r="F2834" s="6"/>
      <c r="G2834" s="6"/>
      <c r="H2834" s="6"/>
      <c r="I2834" s="6"/>
      <c r="J2834" s="6"/>
      <c r="K2834" s="8"/>
      <c r="L2834" s="8"/>
      <c r="M2834" s="6"/>
      <c r="N2834" s="9"/>
      <c r="O2834" s="10"/>
      <c r="P2834" s="20"/>
      <c r="Q2834" s="20"/>
      <c r="R2834" s="20"/>
      <c r="S2834" s="1" t="s">
        <v>3805</v>
      </c>
      <c r="T2834" s="21" t="str">
        <f t="shared" si="418"/>
        <v>ONGKOS KEMAS GK DEWA</v>
      </c>
      <c r="U2834" s="17">
        <v>1</v>
      </c>
      <c r="V2834" s="62">
        <f t="shared" si="421"/>
        <v>0</v>
      </c>
      <c r="W2834" s="20"/>
      <c r="X2834" s="20"/>
      <c r="Y2834" s="20" t="str">
        <f t="shared" si="419"/>
        <v>PCS</v>
      </c>
    </row>
    <row r="2835" spans="1:26" hidden="1">
      <c r="A2835" s="4"/>
      <c r="B2835" s="20"/>
      <c r="C2835" s="5"/>
      <c r="D2835" s="6"/>
      <c r="E2835" s="6"/>
      <c r="F2835" s="6"/>
      <c r="G2835" s="6"/>
      <c r="H2835" s="6"/>
      <c r="I2835" s="6"/>
      <c r="J2835" s="6"/>
      <c r="K2835" s="8"/>
      <c r="L2835" s="8"/>
      <c r="M2835" s="6"/>
      <c r="N2835" s="9"/>
      <c r="O2835" s="10"/>
      <c r="P2835" s="20"/>
      <c r="Q2835" s="20"/>
      <c r="R2835" s="20"/>
      <c r="S2835" s="1" t="s">
        <v>3912</v>
      </c>
      <c r="T2835" s="21" t="str">
        <f t="shared" si="418"/>
        <v>ONGKOS TIMBANG GK DEWA</v>
      </c>
      <c r="U2835" s="17">
        <v>1</v>
      </c>
      <c r="V2835" s="62">
        <f t="shared" si="421"/>
        <v>0</v>
      </c>
      <c r="W2835" s="20"/>
      <c r="X2835" s="20"/>
      <c r="Y2835" s="20" t="str">
        <f t="shared" si="419"/>
        <v>PCS</v>
      </c>
    </row>
    <row r="2836" spans="1:26">
      <c r="A2836" s="4">
        <v>300</v>
      </c>
      <c r="B2836" s="20" t="s">
        <v>2844</v>
      </c>
      <c r="C2836" s="5" t="s">
        <v>265</v>
      </c>
      <c r="D2836" s="6">
        <v>14</v>
      </c>
      <c r="E2836" s="6">
        <f>D2836/72</f>
        <v>0.19444444444444445</v>
      </c>
      <c r="F2836" s="6">
        <v>176</v>
      </c>
      <c r="G2836" s="6">
        <v>1</v>
      </c>
      <c r="H2836" s="6">
        <v>200</v>
      </c>
      <c r="I2836" s="6">
        <v>1</v>
      </c>
      <c r="J2836" s="6" t="s">
        <v>510</v>
      </c>
      <c r="K2836" s="15">
        <f>L2836</f>
        <v>216</v>
      </c>
      <c r="L2836" s="15">
        <f>N2836*Z2836</f>
        <v>216</v>
      </c>
      <c r="M2836" s="6" t="s">
        <v>510</v>
      </c>
      <c r="N2836" s="9">
        <f>VLOOKUP(B2836,tb_januari,9,FALSE)</f>
        <v>3</v>
      </c>
      <c r="O2836" s="10" t="s">
        <v>506</v>
      </c>
      <c r="P2836" s="20"/>
      <c r="Q2836" s="20"/>
      <c r="R2836" s="20"/>
      <c r="S2836" s="20" t="s">
        <v>1736</v>
      </c>
      <c r="T2836" s="21" t="str">
        <f t="shared" ref="T2836:T2871" si="422">VLOOKUP(S2836,db_barang,2,FALSE)</f>
        <v>FLAYER DEWA 108 CENDANA 8 x 16</v>
      </c>
      <c r="U2836" s="17">
        <v>1</v>
      </c>
      <c r="V2836" s="62">
        <f>$K$2836*U2836</f>
        <v>216</v>
      </c>
      <c r="W2836" s="20"/>
      <c r="X2836" s="20"/>
      <c r="Y2836" s="20" t="str">
        <f t="shared" ref="Y2836:Y2871" si="423">VLOOKUP(S2836,db_barang,3,FALSE)</f>
        <v>PCS</v>
      </c>
      <c r="Z2836" s="20">
        <v>72</v>
      </c>
    </row>
    <row r="2837" spans="1:26" hidden="1">
      <c r="A2837" s="4"/>
      <c r="B2837" s="4"/>
      <c r="C2837" s="5"/>
      <c r="D2837" s="6"/>
      <c r="E2837" s="6"/>
      <c r="F2837" s="6"/>
      <c r="G2837" s="6"/>
      <c r="H2837" s="6"/>
      <c r="I2837" s="6"/>
      <c r="J2837" s="6"/>
      <c r="K2837" s="8"/>
      <c r="L2837" s="8"/>
      <c r="M2837" s="6"/>
      <c r="N2837" s="9"/>
      <c r="O2837" s="10"/>
      <c r="P2837" s="20"/>
      <c r="Q2837" s="20"/>
      <c r="R2837" s="20"/>
      <c r="S2837" s="20" t="s">
        <v>4160</v>
      </c>
      <c r="T2837" s="21" t="str">
        <f t="shared" si="422"/>
        <v>OP NON FUL AROMA EK CENDANA</v>
      </c>
      <c r="U2837" s="17">
        <v>7.1500000000000001E-3</v>
      </c>
      <c r="V2837" s="62">
        <f t="shared" ref="V2837:V2844" si="424">$K$2836*U2837</f>
        <v>1.5444</v>
      </c>
      <c r="W2837" s="20"/>
      <c r="X2837" s="20"/>
      <c r="Y2837" s="20" t="str">
        <f t="shared" si="423"/>
        <v>KG</v>
      </c>
    </row>
    <row r="2838" spans="1:26" hidden="1">
      <c r="A2838" s="4"/>
      <c r="B2838" s="4"/>
      <c r="C2838" s="5"/>
      <c r="D2838" s="6"/>
      <c r="E2838" s="6"/>
      <c r="F2838" s="6"/>
      <c r="G2838" s="6"/>
      <c r="H2838" s="6"/>
      <c r="I2838" s="6"/>
      <c r="J2838" s="6"/>
      <c r="K2838" s="8"/>
      <c r="L2838" s="8"/>
      <c r="M2838" s="6"/>
      <c r="N2838" s="9"/>
      <c r="O2838" s="10"/>
      <c r="P2838" s="20"/>
      <c r="Q2838" s="20"/>
      <c r="R2838" s="20"/>
      <c r="S2838" s="20" t="s">
        <v>612</v>
      </c>
      <c r="T2838" s="21" t="str">
        <f t="shared" si="422"/>
        <v>DUPA 28 AP HITAM 3.5</v>
      </c>
      <c r="U2838" s="17">
        <v>0.51</v>
      </c>
      <c r="V2838" s="62">
        <f t="shared" si="424"/>
        <v>110.16</v>
      </c>
      <c r="W2838" s="20"/>
      <c r="X2838" s="20"/>
      <c r="Y2838" s="20" t="str">
        <f t="shared" si="423"/>
        <v>KG</v>
      </c>
    </row>
    <row r="2839" spans="1:26" hidden="1">
      <c r="A2839" s="4"/>
      <c r="B2839" s="4"/>
      <c r="C2839" s="5"/>
      <c r="D2839" s="6"/>
      <c r="E2839" s="6"/>
      <c r="F2839" s="6"/>
      <c r="G2839" s="6"/>
      <c r="H2839" s="6"/>
      <c r="I2839" s="6"/>
      <c r="J2839" s="6"/>
      <c r="K2839" s="8"/>
      <c r="L2839" s="8"/>
      <c r="M2839" s="6"/>
      <c r="N2839" s="9"/>
      <c r="O2839" s="10"/>
      <c r="P2839" s="20"/>
      <c r="Q2839" s="20"/>
      <c r="R2839" s="20"/>
      <c r="S2839" s="20" t="s">
        <v>3679</v>
      </c>
      <c r="T2839" s="21" t="str">
        <f t="shared" si="422"/>
        <v xml:space="preserve">ONGKARA OVAL </v>
      </c>
      <c r="U2839" s="17">
        <v>1</v>
      </c>
      <c r="V2839" s="62">
        <f t="shared" si="424"/>
        <v>216</v>
      </c>
      <c r="W2839" s="20"/>
      <c r="X2839" s="20"/>
      <c r="Y2839" s="20" t="str">
        <f t="shared" si="423"/>
        <v>PCS</v>
      </c>
    </row>
    <row r="2840" spans="1:26" hidden="1">
      <c r="A2840" s="4"/>
      <c r="B2840" s="4"/>
      <c r="C2840" s="5"/>
      <c r="D2840" s="6"/>
      <c r="E2840" s="6"/>
      <c r="F2840" s="6"/>
      <c r="G2840" s="6"/>
      <c r="H2840" s="6"/>
      <c r="I2840" s="6"/>
      <c r="J2840" s="6"/>
      <c r="K2840" s="8"/>
      <c r="L2840" s="8"/>
      <c r="M2840" s="6"/>
      <c r="N2840" s="9"/>
      <c r="O2840" s="10"/>
      <c r="P2840" s="20"/>
      <c r="Q2840" s="20"/>
      <c r="R2840" s="20"/>
      <c r="S2840" s="20" t="s">
        <v>4855</v>
      </c>
      <c r="T2840" s="21" t="str">
        <f t="shared" si="422"/>
        <v>SABUK ONG MINI 2,5 X 20</v>
      </c>
      <c r="U2840" s="17">
        <v>1</v>
      </c>
      <c r="V2840" s="62">
        <f t="shared" si="424"/>
        <v>216</v>
      </c>
      <c r="W2840" s="20"/>
      <c r="X2840" s="20"/>
      <c r="Y2840" s="20" t="str">
        <f t="shared" si="423"/>
        <v>PCS</v>
      </c>
    </row>
    <row r="2841" spans="1:26" hidden="1">
      <c r="A2841" s="4"/>
      <c r="B2841" s="4"/>
      <c r="C2841" s="5"/>
      <c r="D2841" s="6"/>
      <c r="E2841" s="6"/>
      <c r="F2841" s="6"/>
      <c r="G2841" s="6"/>
      <c r="H2841" s="6"/>
      <c r="I2841" s="6"/>
      <c r="J2841" s="6"/>
      <c r="K2841" s="8"/>
      <c r="L2841" s="8"/>
      <c r="M2841" s="6"/>
      <c r="N2841" s="9"/>
      <c r="O2841" s="10"/>
      <c r="P2841" s="20"/>
      <c r="Q2841" s="20"/>
      <c r="R2841" s="20"/>
      <c r="S2841" s="20" t="s">
        <v>4361</v>
      </c>
      <c r="T2841" s="21" t="str">
        <f t="shared" si="422"/>
        <v>PLASTIK 12 X 35</v>
      </c>
      <c r="U2841" s="17">
        <v>1</v>
      </c>
      <c r="V2841" s="62">
        <f t="shared" si="424"/>
        <v>216</v>
      </c>
      <c r="W2841" s="20"/>
      <c r="X2841" s="20"/>
      <c r="Y2841" s="20" t="str">
        <f t="shared" si="423"/>
        <v>PCS</v>
      </c>
    </row>
    <row r="2842" spans="1:26" hidden="1">
      <c r="A2842" s="4"/>
      <c r="B2842" s="4"/>
      <c r="C2842" s="5"/>
      <c r="D2842" s="6"/>
      <c r="E2842" s="6"/>
      <c r="F2842" s="6"/>
      <c r="G2842" s="6"/>
      <c r="H2842" s="6"/>
      <c r="I2842" s="6"/>
      <c r="J2842" s="6"/>
      <c r="K2842" s="8"/>
      <c r="L2842" s="8"/>
      <c r="M2842" s="6"/>
      <c r="N2842" s="9"/>
      <c r="O2842" s="10"/>
      <c r="P2842" s="20"/>
      <c r="Q2842" s="20"/>
      <c r="R2842" s="20"/>
      <c r="S2842" s="20" t="s">
        <v>3717</v>
      </c>
      <c r="T2842" s="21" t="str">
        <f t="shared" si="422"/>
        <v>ONGKOS CELUP GK DEWA</v>
      </c>
      <c r="U2842" s="17">
        <v>1</v>
      </c>
      <c r="V2842" s="62">
        <f t="shared" si="424"/>
        <v>216</v>
      </c>
      <c r="W2842" s="20"/>
      <c r="X2842" s="20"/>
      <c r="Y2842" s="20" t="str">
        <f t="shared" si="423"/>
        <v>PCS</v>
      </c>
    </row>
    <row r="2843" spans="1:26" hidden="1">
      <c r="A2843" s="4"/>
      <c r="B2843" s="4"/>
      <c r="C2843" s="5"/>
      <c r="D2843" s="6"/>
      <c r="E2843" s="6"/>
      <c r="F2843" s="6"/>
      <c r="G2843" s="6"/>
      <c r="H2843" s="6"/>
      <c r="I2843" s="6"/>
      <c r="J2843" s="6"/>
      <c r="K2843" s="8"/>
      <c r="L2843" s="8"/>
      <c r="M2843" s="6"/>
      <c r="N2843" s="9"/>
      <c r="O2843" s="10"/>
      <c r="P2843" s="20"/>
      <c r="Q2843" s="20"/>
      <c r="R2843" s="20"/>
      <c r="S2843" s="20" t="s">
        <v>3805</v>
      </c>
      <c r="T2843" s="21" t="str">
        <f t="shared" si="422"/>
        <v>ONGKOS KEMAS GK DEWA</v>
      </c>
      <c r="U2843" s="17">
        <v>1</v>
      </c>
      <c r="V2843" s="62">
        <f t="shared" si="424"/>
        <v>216</v>
      </c>
      <c r="W2843" s="20"/>
      <c r="X2843" s="20"/>
      <c r="Y2843" s="20" t="str">
        <f t="shared" si="423"/>
        <v>PCS</v>
      </c>
    </row>
    <row r="2844" spans="1:26" hidden="1">
      <c r="A2844" s="4"/>
      <c r="B2844" s="4"/>
      <c r="C2844" s="5"/>
      <c r="D2844" s="6"/>
      <c r="E2844" s="6"/>
      <c r="F2844" s="6"/>
      <c r="G2844" s="6"/>
      <c r="H2844" s="6"/>
      <c r="I2844" s="6"/>
      <c r="J2844" s="6"/>
      <c r="K2844" s="8"/>
      <c r="L2844" s="8"/>
      <c r="M2844" s="6"/>
      <c r="N2844" s="9"/>
      <c r="O2844" s="10"/>
      <c r="P2844" s="20"/>
      <c r="Q2844" s="20"/>
      <c r="R2844" s="20"/>
      <c r="S2844" s="20" t="s">
        <v>3912</v>
      </c>
      <c r="T2844" s="21" t="str">
        <f t="shared" si="422"/>
        <v>ONGKOS TIMBANG GK DEWA</v>
      </c>
      <c r="U2844" s="17">
        <v>1</v>
      </c>
      <c r="V2844" s="62">
        <f t="shared" si="424"/>
        <v>216</v>
      </c>
      <c r="W2844" s="20"/>
      <c r="X2844" s="20"/>
      <c r="Y2844" s="20" t="str">
        <f t="shared" si="423"/>
        <v>PCS</v>
      </c>
    </row>
    <row r="2845" spans="1:26">
      <c r="A2845" s="4">
        <v>301</v>
      </c>
      <c r="B2845" s="20" t="s">
        <v>2847</v>
      </c>
      <c r="C2845" s="5" t="s">
        <v>475</v>
      </c>
      <c r="D2845" s="6">
        <v>74</v>
      </c>
      <c r="E2845" s="6">
        <f>D2845/72</f>
        <v>1.0277777777777777</v>
      </c>
      <c r="F2845" s="6"/>
      <c r="G2845" s="6"/>
      <c r="H2845" s="6">
        <v>68</v>
      </c>
      <c r="I2845" s="6">
        <v>1</v>
      </c>
      <c r="J2845" s="6" t="s">
        <v>510</v>
      </c>
      <c r="K2845" s="15">
        <f>L2845</f>
        <v>72</v>
      </c>
      <c r="L2845" s="15">
        <f>N2845*Z2845</f>
        <v>72</v>
      </c>
      <c r="M2845" s="6" t="s">
        <v>510</v>
      </c>
      <c r="N2845" s="9">
        <f>VLOOKUP(B2845,tb_januari,9,FALSE)</f>
        <v>1</v>
      </c>
      <c r="O2845" s="10" t="s">
        <v>506</v>
      </c>
      <c r="P2845" s="20"/>
      <c r="Q2845" s="20"/>
      <c r="R2845" s="20"/>
      <c r="S2845" s="20" t="s">
        <v>1736</v>
      </c>
      <c r="T2845" s="21" t="str">
        <f t="shared" si="422"/>
        <v>FLAYER DEWA 108 CENDANA 8 x 16</v>
      </c>
      <c r="U2845" s="17">
        <v>1</v>
      </c>
      <c r="V2845" s="62">
        <f>$K$2845*U2845</f>
        <v>72</v>
      </c>
      <c r="W2845" s="20"/>
      <c r="X2845" s="20"/>
      <c r="Y2845" s="20" t="str">
        <f t="shared" si="423"/>
        <v>PCS</v>
      </c>
      <c r="Z2845" s="20">
        <v>72</v>
      </c>
    </row>
    <row r="2846" spans="1:26" hidden="1">
      <c r="A2846" s="4"/>
      <c r="B2846" s="4"/>
      <c r="C2846" s="5"/>
      <c r="D2846" s="6"/>
      <c r="E2846" s="6"/>
      <c r="F2846" s="6"/>
      <c r="G2846" s="6"/>
      <c r="H2846" s="6"/>
      <c r="I2846" s="6"/>
      <c r="J2846" s="6"/>
      <c r="K2846" s="8"/>
      <c r="L2846" s="8"/>
      <c r="M2846" s="6"/>
      <c r="N2846" s="9"/>
      <c r="O2846" s="10"/>
      <c r="P2846" s="20"/>
      <c r="Q2846" s="20"/>
      <c r="R2846" s="20"/>
      <c r="S2846" s="20" t="s">
        <v>4160</v>
      </c>
      <c r="T2846" s="21" t="str">
        <f t="shared" si="422"/>
        <v>OP NON FUL AROMA EK CENDANA</v>
      </c>
      <c r="U2846" s="17">
        <v>7.1500000000000001E-3</v>
      </c>
      <c r="V2846" s="62">
        <f t="shared" ref="V2846:V2853" si="425">$K$2845*U2846</f>
        <v>0.51480000000000004</v>
      </c>
      <c r="W2846" s="20"/>
      <c r="X2846" s="20"/>
      <c r="Y2846" s="20" t="str">
        <f t="shared" si="423"/>
        <v>KG</v>
      </c>
    </row>
    <row r="2847" spans="1:26" hidden="1">
      <c r="A2847" s="4"/>
      <c r="B2847" s="4"/>
      <c r="C2847" s="5"/>
      <c r="D2847" s="6"/>
      <c r="E2847" s="6"/>
      <c r="F2847" s="6"/>
      <c r="G2847" s="6"/>
      <c r="H2847" s="6"/>
      <c r="I2847" s="6"/>
      <c r="J2847" s="6"/>
      <c r="K2847" s="8"/>
      <c r="L2847" s="8"/>
      <c r="M2847" s="6"/>
      <c r="N2847" s="9"/>
      <c r="O2847" s="10"/>
      <c r="P2847" s="20"/>
      <c r="Q2847" s="20"/>
      <c r="R2847" s="20"/>
      <c r="S2847" s="20" t="s">
        <v>1261</v>
      </c>
      <c r="T2847" s="21" t="str">
        <f t="shared" si="422"/>
        <v>DUPA 28 AP 3.8</v>
      </c>
      <c r="U2847" s="17">
        <v>0.51</v>
      </c>
      <c r="V2847" s="62">
        <f t="shared" si="425"/>
        <v>36.72</v>
      </c>
      <c r="W2847" s="20"/>
      <c r="X2847" s="20"/>
      <c r="Y2847" s="20" t="str">
        <f t="shared" si="423"/>
        <v>KG</v>
      </c>
    </row>
    <row r="2848" spans="1:26" hidden="1">
      <c r="A2848" s="4"/>
      <c r="B2848" s="4"/>
      <c r="C2848" s="5"/>
      <c r="D2848" s="6"/>
      <c r="E2848" s="6"/>
      <c r="F2848" s="6"/>
      <c r="G2848" s="6"/>
      <c r="H2848" s="6"/>
      <c r="I2848" s="6"/>
      <c r="J2848" s="6"/>
      <c r="K2848" s="8"/>
      <c r="L2848" s="8"/>
      <c r="M2848" s="6"/>
      <c r="N2848" s="9"/>
      <c r="O2848" s="10"/>
      <c r="P2848" s="20"/>
      <c r="Q2848" s="20"/>
      <c r="R2848" s="20"/>
      <c r="S2848" s="20" t="s">
        <v>3679</v>
      </c>
      <c r="T2848" s="21" t="str">
        <f t="shared" si="422"/>
        <v xml:space="preserve">ONGKARA OVAL </v>
      </c>
      <c r="U2848" s="17">
        <v>1</v>
      </c>
      <c r="V2848" s="62">
        <f t="shared" si="425"/>
        <v>72</v>
      </c>
      <c r="W2848" s="20"/>
      <c r="X2848" s="20"/>
      <c r="Y2848" s="20" t="str">
        <f t="shared" si="423"/>
        <v>PCS</v>
      </c>
    </row>
    <row r="2849" spans="1:26" hidden="1">
      <c r="A2849" s="4"/>
      <c r="B2849" s="4"/>
      <c r="C2849" s="5"/>
      <c r="D2849" s="6"/>
      <c r="E2849" s="6"/>
      <c r="F2849" s="6"/>
      <c r="G2849" s="6"/>
      <c r="H2849" s="6"/>
      <c r="I2849" s="6"/>
      <c r="J2849" s="6"/>
      <c r="K2849" s="8"/>
      <c r="L2849" s="8"/>
      <c r="M2849" s="6"/>
      <c r="N2849" s="9"/>
      <c r="O2849" s="10"/>
      <c r="P2849" s="20"/>
      <c r="Q2849" s="20"/>
      <c r="R2849" s="20"/>
      <c r="S2849" s="20" t="s">
        <v>4855</v>
      </c>
      <c r="T2849" s="21" t="str">
        <f t="shared" si="422"/>
        <v>SABUK ONG MINI 2,5 X 20</v>
      </c>
      <c r="U2849" s="17">
        <v>1</v>
      </c>
      <c r="V2849" s="62">
        <f t="shared" si="425"/>
        <v>72</v>
      </c>
      <c r="W2849" s="20"/>
      <c r="X2849" s="20"/>
      <c r="Y2849" s="20" t="str">
        <f t="shared" si="423"/>
        <v>PCS</v>
      </c>
    </row>
    <row r="2850" spans="1:26" hidden="1">
      <c r="A2850" s="4"/>
      <c r="B2850" s="4"/>
      <c r="C2850" s="5"/>
      <c r="D2850" s="6"/>
      <c r="E2850" s="6"/>
      <c r="F2850" s="6"/>
      <c r="G2850" s="6"/>
      <c r="H2850" s="6"/>
      <c r="I2850" s="6"/>
      <c r="J2850" s="6"/>
      <c r="K2850" s="8"/>
      <c r="L2850" s="8"/>
      <c r="M2850" s="6"/>
      <c r="N2850" s="9"/>
      <c r="O2850" s="10"/>
      <c r="P2850" s="20"/>
      <c r="Q2850" s="20"/>
      <c r="R2850" s="20"/>
      <c r="S2850" s="20" t="s">
        <v>4361</v>
      </c>
      <c r="T2850" s="21" t="str">
        <f t="shared" si="422"/>
        <v>PLASTIK 12 X 35</v>
      </c>
      <c r="U2850" s="17">
        <v>1</v>
      </c>
      <c r="V2850" s="62">
        <f t="shared" si="425"/>
        <v>72</v>
      </c>
      <c r="W2850" s="20"/>
      <c r="X2850" s="20"/>
      <c r="Y2850" s="20" t="str">
        <f t="shared" si="423"/>
        <v>PCS</v>
      </c>
    </row>
    <row r="2851" spans="1:26" hidden="1">
      <c r="A2851" s="4"/>
      <c r="B2851" s="4"/>
      <c r="C2851" s="5"/>
      <c r="D2851" s="6"/>
      <c r="E2851" s="6"/>
      <c r="F2851" s="6"/>
      <c r="G2851" s="6"/>
      <c r="H2851" s="6"/>
      <c r="I2851" s="6"/>
      <c r="J2851" s="6"/>
      <c r="K2851" s="8"/>
      <c r="L2851" s="8"/>
      <c r="M2851" s="6"/>
      <c r="N2851" s="9"/>
      <c r="O2851" s="10"/>
      <c r="P2851" s="20"/>
      <c r="Q2851" s="20"/>
      <c r="R2851" s="20"/>
      <c r="S2851" s="20" t="s">
        <v>3717</v>
      </c>
      <c r="T2851" s="21" t="str">
        <f t="shared" si="422"/>
        <v>ONGKOS CELUP GK DEWA</v>
      </c>
      <c r="U2851" s="17">
        <v>1</v>
      </c>
      <c r="V2851" s="62">
        <f t="shared" si="425"/>
        <v>72</v>
      </c>
      <c r="W2851" s="20"/>
      <c r="X2851" s="20"/>
      <c r="Y2851" s="20" t="str">
        <f t="shared" si="423"/>
        <v>PCS</v>
      </c>
    </row>
    <row r="2852" spans="1:26" hidden="1">
      <c r="A2852" s="4"/>
      <c r="B2852" s="4"/>
      <c r="C2852" s="5"/>
      <c r="D2852" s="6"/>
      <c r="E2852" s="6"/>
      <c r="F2852" s="6"/>
      <c r="G2852" s="6"/>
      <c r="H2852" s="6"/>
      <c r="I2852" s="6"/>
      <c r="J2852" s="6"/>
      <c r="K2852" s="8"/>
      <c r="L2852" s="8"/>
      <c r="M2852" s="6"/>
      <c r="N2852" s="9"/>
      <c r="O2852" s="10"/>
      <c r="P2852" s="20"/>
      <c r="Q2852" s="20"/>
      <c r="R2852" s="20"/>
      <c r="S2852" s="20" t="s">
        <v>3805</v>
      </c>
      <c r="T2852" s="21" t="str">
        <f t="shared" si="422"/>
        <v>ONGKOS KEMAS GK DEWA</v>
      </c>
      <c r="U2852" s="17">
        <v>1</v>
      </c>
      <c r="V2852" s="62">
        <f t="shared" si="425"/>
        <v>72</v>
      </c>
      <c r="W2852" s="20"/>
      <c r="X2852" s="20"/>
      <c r="Y2852" s="20" t="str">
        <f t="shared" si="423"/>
        <v>PCS</v>
      </c>
    </row>
    <row r="2853" spans="1:26" hidden="1">
      <c r="A2853" s="4"/>
      <c r="B2853" s="4"/>
      <c r="C2853" s="5"/>
      <c r="D2853" s="6"/>
      <c r="E2853" s="6"/>
      <c r="F2853" s="6"/>
      <c r="G2853" s="6"/>
      <c r="H2853" s="6"/>
      <c r="I2853" s="6"/>
      <c r="J2853" s="6"/>
      <c r="K2853" s="8"/>
      <c r="L2853" s="8"/>
      <c r="M2853" s="6"/>
      <c r="N2853" s="9"/>
      <c r="O2853" s="10"/>
      <c r="P2853" s="20"/>
      <c r="Q2853" s="20"/>
      <c r="R2853" s="20"/>
      <c r="S2853" s="20" t="s">
        <v>3912</v>
      </c>
      <c r="T2853" s="21" t="str">
        <f t="shared" si="422"/>
        <v>ONGKOS TIMBANG GK DEWA</v>
      </c>
      <c r="U2853" s="17">
        <v>1</v>
      </c>
      <c r="V2853" s="62">
        <f t="shared" si="425"/>
        <v>72</v>
      </c>
      <c r="W2853" s="20"/>
      <c r="X2853" s="20"/>
      <c r="Y2853" s="20" t="str">
        <f t="shared" si="423"/>
        <v>PCS</v>
      </c>
    </row>
    <row r="2854" spans="1:26">
      <c r="A2854" s="4">
        <v>302</v>
      </c>
      <c r="B2854" s="20" t="s">
        <v>2850</v>
      </c>
      <c r="C2854" s="5" t="s">
        <v>266</v>
      </c>
      <c r="D2854" s="6">
        <v>29</v>
      </c>
      <c r="E2854" s="6">
        <f>D2854/72</f>
        <v>0.40277777777777779</v>
      </c>
      <c r="F2854" s="6">
        <v>151</v>
      </c>
      <c r="G2854" s="6">
        <v>1</v>
      </c>
      <c r="H2854" s="6">
        <v>125</v>
      </c>
      <c r="I2854" s="6">
        <v>1</v>
      </c>
      <c r="J2854" s="6" t="s">
        <v>510</v>
      </c>
      <c r="K2854" s="15">
        <f>L2854</f>
        <v>216</v>
      </c>
      <c r="L2854" s="15">
        <f>N2854*Z2854</f>
        <v>216</v>
      </c>
      <c r="M2854" s="6" t="s">
        <v>510</v>
      </c>
      <c r="N2854" s="9">
        <f>VLOOKUP(B2854,tb_januari,9,FALSE)</f>
        <v>3</v>
      </c>
      <c r="O2854" s="10" t="s">
        <v>506</v>
      </c>
      <c r="P2854" s="20"/>
      <c r="Q2854" s="20"/>
      <c r="R2854" s="20"/>
      <c r="S2854" s="20" t="s">
        <v>1743</v>
      </c>
      <c r="T2854" s="21" t="str">
        <f t="shared" si="422"/>
        <v>FLAYER DEWA 108 JASMINE 8 x 16</v>
      </c>
      <c r="U2854" s="17">
        <v>1</v>
      </c>
      <c r="V2854" s="62">
        <f>$K$2854*U2854</f>
        <v>216</v>
      </c>
      <c r="W2854" s="20"/>
      <c r="X2854" s="20"/>
      <c r="Y2854" s="20" t="str">
        <f t="shared" si="423"/>
        <v>PCS</v>
      </c>
      <c r="Z2854" s="20">
        <v>72</v>
      </c>
    </row>
    <row r="2855" spans="1:26" hidden="1">
      <c r="A2855" s="4"/>
      <c r="B2855" s="4"/>
      <c r="C2855" s="5"/>
      <c r="D2855" s="6"/>
      <c r="E2855" s="6"/>
      <c r="F2855" s="6"/>
      <c r="G2855" s="6"/>
      <c r="H2855" s="6"/>
      <c r="I2855" s="6"/>
      <c r="J2855" s="6"/>
      <c r="K2855" s="8"/>
      <c r="L2855" s="8"/>
      <c r="M2855" s="6"/>
      <c r="N2855" s="9"/>
      <c r="O2855" s="10"/>
      <c r="P2855" s="20"/>
      <c r="Q2855" s="20"/>
      <c r="R2855" s="20"/>
      <c r="S2855" s="20" t="s">
        <v>4164</v>
      </c>
      <c r="T2855" s="21" t="str">
        <f t="shared" si="422"/>
        <v>OP NON FUL AROMA EK JASMINE</v>
      </c>
      <c r="U2855" s="17">
        <v>7.1500000000000001E-3</v>
      </c>
      <c r="V2855" s="62">
        <f t="shared" ref="V2855:V2861" si="426">$K$2854*U2855</f>
        <v>1.5444</v>
      </c>
      <c r="W2855" s="20"/>
      <c r="X2855" s="20"/>
      <c r="Y2855" s="20" t="str">
        <f t="shared" si="423"/>
        <v>KG</v>
      </c>
    </row>
    <row r="2856" spans="1:26" hidden="1">
      <c r="A2856" s="4"/>
      <c r="B2856" s="4"/>
      <c r="C2856" s="5"/>
      <c r="D2856" s="6"/>
      <c r="E2856" s="6"/>
      <c r="F2856" s="6"/>
      <c r="G2856" s="6"/>
      <c r="H2856" s="6"/>
      <c r="I2856" s="6"/>
      <c r="J2856" s="6"/>
      <c r="K2856" s="8"/>
      <c r="L2856" s="8"/>
      <c r="M2856" s="6"/>
      <c r="N2856" s="9"/>
      <c r="O2856" s="10"/>
      <c r="P2856" s="20"/>
      <c r="Q2856" s="20"/>
      <c r="R2856" s="20"/>
      <c r="S2856" s="20" t="s">
        <v>612</v>
      </c>
      <c r="T2856" s="21" t="str">
        <f t="shared" si="422"/>
        <v>DUPA 28 AP HITAM 3.5</v>
      </c>
      <c r="U2856" s="17">
        <v>0.51</v>
      </c>
      <c r="V2856" s="62">
        <f t="shared" si="426"/>
        <v>110.16</v>
      </c>
      <c r="W2856" s="20"/>
      <c r="X2856" s="20"/>
      <c r="Y2856" s="20" t="str">
        <f t="shared" si="423"/>
        <v>KG</v>
      </c>
    </row>
    <row r="2857" spans="1:26" hidden="1">
      <c r="A2857" s="4"/>
      <c r="B2857" s="4"/>
      <c r="C2857" s="5"/>
      <c r="D2857" s="6"/>
      <c r="E2857" s="6"/>
      <c r="F2857" s="6"/>
      <c r="G2857" s="6"/>
      <c r="H2857" s="6"/>
      <c r="I2857" s="6"/>
      <c r="J2857" s="6"/>
      <c r="K2857" s="8"/>
      <c r="L2857" s="8"/>
      <c r="M2857" s="6"/>
      <c r="N2857" s="9"/>
      <c r="O2857" s="10"/>
      <c r="P2857" s="20"/>
      <c r="Q2857" s="20"/>
      <c r="R2857" s="20"/>
      <c r="S2857" s="20" t="s">
        <v>3679</v>
      </c>
      <c r="T2857" s="21" t="str">
        <f t="shared" si="422"/>
        <v xml:space="preserve">ONGKARA OVAL </v>
      </c>
      <c r="U2857" s="17">
        <v>1</v>
      </c>
      <c r="V2857" s="62">
        <f t="shared" si="426"/>
        <v>216</v>
      </c>
      <c r="W2857" s="20"/>
      <c r="X2857" s="20"/>
      <c r="Y2857" s="20" t="str">
        <f t="shared" si="423"/>
        <v>PCS</v>
      </c>
    </row>
    <row r="2858" spans="1:26" hidden="1">
      <c r="A2858" s="4"/>
      <c r="B2858" s="4"/>
      <c r="C2858" s="5"/>
      <c r="D2858" s="6"/>
      <c r="E2858" s="6"/>
      <c r="F2858" s="6"/>
      <c r="G2858" s="6"/>
      <c r="H2858" s="6"/>
      <c r="I2858" s="6"/>
      <c r="J2858" s="6"/>
      <c r="K2858" s="8"/>
      <c r="L2858" s="8"/>
      <c r="M2858" s="6"/>
      <c r="N2858" s="9"/>
      <c r="O2858" s="10"/>
      <c r="P2858" s="20"/>
      <c r="Q2858" s="20"/>
      <c r="R2858" s="20"/>
      <c r="S2858" s="20" t="s">
        <v>4855</v>
      </c>
      <c r="T2858" s="21" t="str">
        <f t="shared" si="422"/>
        <v>SABUK ONG MINI 2,5 X 20</v>
      </c>
      <c r="U2858" s="17">
        <v>1</v>
      </c>
      <c r="V2858" s="62">
        <f t="shared" si="426"/>
        <v>216</v>
      </c>
      <c r="W2858" s="20"/>
      <c r="X2858" s="20"/>
      <c r="Y2858" s="20" t="str">
        <f t="shared" si="423"/>
        <v>PCS</v>
      </c>
    </row>
    <row r="2859" spans="1:26" hidden="1">
      <c r="A2859" s="4"/>
      <c r="B2859" s="4"/>
      <c r="C2859" s="5"/>
      <c r="D2859" s="6"/>
      <c r="E2859" s="6"/>
      <c r="F2859" s="6"/>
      <c r="G2859" s="6"/>
      <c r="H2859" s="6"/>
      <c r="I2859" s="6"/>
      <c r="J2859" s="6"/>
      <c r="K2859" s="8"/>
      <c r="L2859" s="8"/>
      <c r="M2859" s="6"/>
      <c r="N2859" s="9"/>
      <c r="O2859" s="10"/>
      <c r="P2859" s="20"/>
      <c r="Q2859" s="20"/>
      <c r="R2859" s="20"/>
      <c r="S2859" s="20" t="s">
        <v>4361</v>
      </c>
      <c r="T2859" s="21" t="str">
        <f t="shared" si="422"/>
        <v>PLASTIK 12 X 35</v>
      </c>
      <c r="U2859" s="17">
        <v>1</v>
      </c>
      <c r="V2859" s="62">
        <f t="shared" si="426"/>
        <v>216</v>
      </c>
      <c r="W2859" s="20"/>
      <c r="X2859" s="20"/>
      <c r="Y2859" s="20" t="str">
        <f t="shared" si="423"/>
        <v>PCS</v>
      </c>
    </row>
    <row r="2860" spans="1:26" hidden="1">
      <c r="A2860" s="4"/>
      <c r="B2860" s="4"/>
      <c r="C2860" s="5"/>
      <c r="D2860" s="6"/>
      <c r="E2860" s="6"/>
      <c r="F2860" s="6"/>
      <c r="G2860" s="6"/>
      <c r="H2860" s="6"/>
      <c r="I2860" s="6"/>
      <c r="J2860" s="6"/>
      <c r="K2860" s="8"/>
      <c r="L2860" s="8"/>
      <c r="M2860" s="6"/>
      <c r="N2860" s="9"/>
      <c r="O2860" s="10"/>
      <c r="P2860" s="20"/>
      <c r="Q2860" s="20"/>
      <c r="R2860" s="20"/>
      <c r="S2860" s="20" t="s">
        <v>3717</v>
      </c>
      <c r="T2860" s="21" t="str">
        <f t="shared" si="422"/>
        <v>ONGKOS CELUP GK DEWA</v>
      </c>
      <c r="U2860" s="17">
        <v>1</v>
      </c>
      <c r="V2860" s="62">
        <f t="shared" si="426"/>
        <v>216</v>
      </c>
      <c r="W2860" s="20"/>
      <c r="X2860" s="20"/>
      <c r="Y2860" s="20" t="str">
        <f t="shared" si="423"/>
        <v>PCS</v>
      </c>
    </row>
    <row r="2861" spans="1:26" hidden="1">
      <c r="A2861" s="4"/>
      <c r="B2861" s="4"/>
      <c r="C2861" s="5"/>
      <c r="D2861" s="6"/>
      <c r="E2861" s="6"/>
      <c r="F2861" s="6"/>
      <c r="G2861" s="6"/>
      <c r="H2861" s="6"/>
      <c r="I2861" s="6"/>
      <c r="J2861" s="6"/>
      <c r="K2861" s="8"/>
      <c r="L2861" s="8"/>
      <c r="M2861" s="6"/>
      <c r="N2861" s="9"/>
      <c r="O2861" s="10"/>
      <c r="P2861" s="20"/>
      <c r="Q2861" s="20"/>
      <c r="R2861" s="20"/>
      <c r="S2861" s="20" t="s">
        <v>3805</v>
      </c>
      <c r="T2861" s="21" t="str">
        <f t="shared" si="422"/>
        <v>ONGKOS KEMAS GK DEWA</v>
      </c>
      <c r="U2861" s="17">
        <v>1</v>
      </c>
      <c r="V2861" s="62">
        <f t="shared" si="426"/>
        <v>216</v>
      </c>
      <c r="W2861" s="20"/>
      <c r="X2861" s="20"/>
      <c r="Y2861" s="20" t="str">
        <f t="shared" si="423"/>
        <v>PCS</v>
      </c>
    </row>
    <row r="2862" spans="1:26" hidden="1">
      <c r="A2862" s="4"/>
      <c r="B2862" s="4"/>
      <c r="C2862" s="5"/>
      <c r="D2862" s="6"/>
      <c r="E2862" s="6"/>
      <c r="F2862" s="6"/>
      <c r="G2862" s="6"/>
      <c r="H2862" s="6"/>
      <c r="I2862" s="6"/>
      <c r="J2862" s="6"/>
      <c r="K2862" s="8"/>
      <c r="L2862" s="8"/>
      <c r="M2862" s="6"/>
      <c r="N2862" s="9"/>
      <c r="O2862" s="10"/>
      <c r="P2862" s="20"/>
      <c r="Q2862" s="20"/>
      <c r="R2862" s="20"/>
      <c r="S2862" s="20" t="s">
        <v>3912</v>
      </c>
      <c r="T2862" s="21" t="str">
        <f t="shared" si="422"/>
        <v>ONGKOS TIMBANG GK DEWA</v>
      </c>
      <c r="U2862" s="17">
        <v>1</v>
      </c>
      <c r="V2862" s="62">
        <f>$K$2854*U2862</f>
        <v>216</v>
      </c>
      <c r="W2862" s="20"/>
      <c r="X2862" s="20"/>
      <c r="Y2862" s="20" t="str">
        <f t="shared" si="423"/>
        <v>PCS</v>
      </c>
    </row>
    <row r="2863" spans="1:26">
      <c r="A2863" s="4">
        <v>303</v>
      </c>
      <c r="B2863" s="20" t="s">
        <v>2853</v>
      </c>
      <c r="C2863" s="5" t="s">
        <v>267</v>
      </c>
      <c r="D2863" s="6">
        <v>71</v>
      </c>
      <c r="E2863" s="6">
        <f>D2863/72</f>
        <v>0.98611111111111116</v>
      </c>
      <c r="F2863" s="6">
        <v>9</v>
      </c>
      <c r="G2863" s="6">
        <v>1</v>
      </c>
      <c r="H2863" s="6">
        <v>22</v>
      </c>
      <c r="I2863" s="6">
        <v>1</v>
      </c>
      <c r="J2863" s="6" t="s">
        <v>510</v>
      </c>
      <c r="K2863" s="15">
        <f>L2863</f>
        <v>0</v>
      </c>
      <c r="L2863" s="15">
        <f>N2863*Z2863</f>
        <v>0</v>
      </c>
      <c r="M2863" s="6" t="s">
        <v>510</v>
      </c>
      <c r="N2863" s="9">
        <f>VLOOKUP(B2863,tb_januari,9,FALSE)</f>
        <v>0</v>
      </c>
      <c r="O2863" s="10" t="s">
        <v>506</v>
      </c>
      <c r="P2863" s="20"/>
      <c r="Q2863" s="20"/>
      <c r="R2863" s="20"/>
      <c r="S2863" s="1" t="s">
        <v>1743</v>
      </c>
      <c r="T2863" s="21" t="str">
        <f t="shared" si="422"/>
        <v>FLAYER DEWA 108 JASMINE 8 x 16</v>
      </c>
      <c r="U2863" s="17">
        <v>1</v>
      </c>
      <c r="V2863" s="62">
        <f>$K$2863*U2863</f>
        <v>0</v>
      </c>
      <c r="W2863" s="20"/>
      <c r="X2863" s="20"/>
      <c r="Y2863" s="20" t="str">
        <f t="shared" si="423"/>
        <v>PCS</v>
      </c>
      <c r="Z2863" s="20">
        <v>72</v>
      </c>
    </row>
    <row r="2864" spans="1:26" hidden="1">
      <c r="A2864" s="4"/>
      <c r="B2864" s="20"/>
      <c r="C2864" s="5"/>
      <c r="D2864" s="6"/>
      <c r="E2864" s="6"/>
      <c r="F2864" s="6"/>
      <c r="G2864" s="6"/>
      <c r="H2864" s="6"/>
      <c r="I2864" s="6"/>
      <c r="J2864" s="6"/>
      <c r="K2864" s="8"/>
      <c r="L2864" s="8"/>
      <c r="M2864" s="6"/>
      <c r="N2864" s="9"/>
      <c r="O2864" s="10"/>
      <c r="P2864" s="20"/>
      <c r="Q2864" s="20"/>
      <c r="R2864" s="20"/>
      <c r="S2864" s="1" t="s">
        <v>4164</v>
      </c>
      <c r="T2864" s="21" t="str">
        <f t="shared" si="422"/>
        <v>OP NON FUL AROMA EK JASMINE</v>
      </c>
      <c r="U2864" s="17">
        <v>7.1500000000000001E-3</v>
      </c>
      <c r="V2864" s="62">
        <f t="shared" ref="V2864:V2871" si="427">$K$2863*U2864</f>
        <v>0</v>
      </c>
      <c r="W2864" s="20"/>
      <c r="X2864" s="20"/>
      <c r="Y2864" s="20" t="str">
        <f t="shared" si="423"/>
        <v>KG</v>
      </c>
    </row>
    <row r="2865" spans="1:26" hidden="1">
      <c r="A2865" s="4"/>
      <c r="B2865" s="20"/>
      <c r="C2865" s="5"/>
      <c r="D2865" s="6"/>
      <c r="E2865" s="6"/>
      <c r="F2865" s="6"/>
      <c r="G2865" s="6"/>
      <c r="H2865" s="6"/>
      <c r="I2865" s="6"/>
      <c r="J2865" s="6"/>
      <c r="K2865" s="8"/>
      <c r="L2865" s="8"/>
      <c r="M2865" s="6"/>
      <c r="N2865" s="9"/>
      <c r="O2865" s="10"/>
      <c r="P2865" s="20"/>
      <c r="Q2865" s="20"/>
      <c r="R2865" s="20"/>
      <c r="S2865" s="1" t="s">
        <v>1261</v>
      </c>
      <c r="T2865" s="21" t="str">
        <f t="shared" si="422"/>
        <v>DUPA 28 AP 3.8</v>
      </c>
      <c r="U2865" s="17">
        <v>0.51</v>
      </c>
      <c r="V2865" s="62">
        <f t="shared" si="427"/>
        <v>0</v>
      </c>
      <c r="W2865" s="20"/>
      <c r="X2865" s="20"/>
      <c r="Y2865" s="20" t="str">
        <f t="shared" si="423"/>
        <v>KG</v>
      </c>
    </row>
    <row r="2866" spans="1:26" hidden="1">
      <c r="A2866" s="4"/>
      <c r="B2866" s="20"/>
      <c r="C2866" s="5"/>
      <c r="D2866" s="6"/>
      <c r="E2866" s="6"/>
      <c r="F2866" s="6"/>
      <c r="G2866" s="6"/>
      <c r="H2866" s="6"/>
      <c r="I2866" s="6"/>
      <c r="J2866" s="6"/>
      <c r="K2866" s="8"/>
      <c r="L2866" s="8"/>
      <c r="M2866" s="6"/>
      <c r="N2866" s="9"/>
      <c r="O2866" s="10"/>
      <c r="P2866" s="20"/>
      <c r="Q2866" s="20"/>
      <c r="R2866" s="20"/>
      <c r="S2866" s="1" t="s">
        <v>3679</v>
      </c>
      <c r="T2866" s="21" t="str">
        <f t="shared" si="422"/>
        <v xml:space="preserve">ONGKARA OVAL </v>
      </c>
      <c r="U2866" s="17">
        <v>1</v>
      </c>
      <c r="V2866" s="62">
        <f t="shared" si="427"/>
        <v>0</v>
      </c>
      <c r="W2866" s="20"/>
      <c r="X2866" s="20"/>
      <c r="Y2866" s="20" t="str">
        <f t="shared" si="423"/>
        <v>PCS</v>
      </c>
    </row>
    <row r="2867" spans="1:26" hidden="1">
      <c r="A2867" s="4"/>
      <c r="B2867" s="20"/>
      <c r="C2867" s="5"/>
      <c r="D2867" s="6"/>
      <c r="E2867" s="6"/>
      <c r="F2867" s="6"/>
      <c r="G2867" s="6"/>
      <c r="H2867" s="6"/>
      <c r="I2867" s="6"/>
      <c r="J2867" s="6"/>
      <c r="K2867" s="8"/>
      <c r="L2867" s="8"/>
      <c r="M2867" s="6"/>
      <c r="N2867" s="9"/>
      <c r="O2867" s="10"/>
      <c r="P2867" s="20"/>
      <c r="Q2867" s="20"/>
      <c r="R2867" s="20"/>
      <c r="S2867" s="1" t="s">
        <v>4855</v>
      </c>
      <c r="T2867" s="21" t="str">
        <f t="shared" si="422"/>
        <v>SABUK ONG MINI 2,5 X 20</v>
      </c>
      <c r="U2867" s="17">
        <v>1</v>
      </c>
      <c r="V2867" s="62">
        <f t="shared" si="427"/>
        <v>0</v>
      </c>
      <c r="W2867" s="20"/>
      <c r="X2867" s="20"/>
      <c r="Y2867" s="20" t="str">
        <f t="shared" si="423"/>
        <v>PCS</v>
      </c>
    </row>
    <row r="2868" spans="1:26" hidden="1">
      <c r="A2868" s="4"/>
      <c r="B2868" s="20"/>
      <c r="C2868" s="5"/>
      <c r="D2868" s="6"/>
      <c r="E2868" s="6"/>
      <c r="F2868" s="6"/>
      <c r="G2868" s="6"/>
      <c r="H2868" s="6"/>
      <c r="I2868" s="6"/>
      <c r="J2868" s="6"/>
      <c r="K2868" s="8"/>
      <c r="L2868" s="8"/>
      <c r="M2868" s="6"/>
      <c r="N2868" s="9"/>
      <c r="O2868" s="10"/>
      <c r="P2868" s="20"/>
      <c r="Q2868" s="20"/>
      <c r="R2868" s="20"/>
      <c r="S2868" s="1" t="s">
        <v>4361</v>
      </c>
      <c r="T2868" s="21" t="str">
        <f t="shared" si="422"/>
        <v>PLASTIK 12 X 35</v>
      </c>
      <c r="U2868" s="17">
        <v>1</v>
      </c>
      <c r="V2868" s="62">
        <f t="shared" si="427"/>
        <v>0</v>
      </c>
      <c r="W2868" s="20"/>
      <c r="X2868" s="20"/>
      <c r="Y2868" s="20" t="str">
        <f t="shared" si="423"/>
        <v>PCS</v>
      </c>
    </row>
    <row r="2869" spans="1:26" hidden="1">
      <c r="A2869" s="4"/>
      <c r="B2869" s="20"/>
      <c r="C2869" s="5"/>
      <c r="D2869" s="6"/>
      <c r="E2869" s="6"/>
      <c r="F2869" s="6"/>
      <c r="G2869" s="6"/>
      <c r="H2869" s="6"/>
      <c r="I2869" s="6"/>
      <c r="J2869" s="6"/>
      <c r="K2869" s="8"/>
      <c r="L2869" s="8"/>
      <c r="M2869" s="6"/>
      <c r="N2869" s="9"/>
      <c r="O2869" s="10"/>
      <c r="P2869" s="20"/>
      <c r="Q2869" s="20"/>
      <c r="R2869" s="20"/>
      <c r="S2869" s="1" t="s">
        <v>3717</v>
      </c>
      <c r="T2869" s="21" t="str">
        <f t="shared" si="422"/>
        <v>ONGKOS CELUP GK DEWA</v>
      </c>
      <c r="U2869" s="17">
        <v>1</v>
      </c>
      <c r="V2869" s="62">
        <f t="shared" si="427"/>
        <v>0</v>
      </c>
      <c r="W2869" s="20"/>
      <c r="X2869" s="20"/>
      <c r="Y2869" s="20" t="str">
        <f t="shared" si="423"/>
        <v>PCS</v>
      </c>
    </row>
    <row r="2870" spans="1:26" hidden="1">
      <c r="A2870" s="4"/>
      <c r="B2870" s="20"/>
      <c r="C2870" s="5"/>
      <c r="D2870" s="6"/>
      <c r="E2870" s="6"/>
      <c r="F2870" s="6"/>
      <c r="G2870" s="6"/>
      <c r="H2870" s="6"/>
      <c r="I2870" s="6"/>
      <c r="J2870" s="6"/>
      <c r="K2870" s="8"/>
      <c r="L2870" s="8"/>
      <c r="M2870" s="6"/>
      <c r="N2870" s="9"/>
      <c r="O2870" s="10"/>
      <c r="P2870" s="20"/>
      <c r="Q2870" s="20"/>
      <c r="R2870" s="20"/>
      <c r="S2870" s="1" t="s">
        <v>3805</v>
      </c>
      <c r="T2870" s="21" t="str">
        <f t="shared" si="422"/>
        <v>ONGKOS KEMAS GK DEWA</v>
      </c>
      <c r="U2870" s="17">
        <v>1</v>
      </c>
      <c r="V2870" s="62">
        <f t="shared" si="427"/>
        <v>0</v>
      </c>
      <c r="W2870" s="20"/>
      <c r="X2870" s="20"/>
      <c r="Y2870" s="20" t="str">
        <f t="shared" si="423"/>
        <v>PCS</v>
      </c>
    </row>
    <row r="2871" spans="1:26" hidden="1">
      <c r="A2871" s="4"/>
      <c r="B2871" s="20"/>
      <c r="C2871" s="5"/>
      <c r="D2871" s="6"/>
      <c r="E2871" s="6"/>
      <c r="F2871" s="6"/>
      <c r="G2871" s="6"/>
      <c r="H2871" s="6"/>
      <c r="I2871" s="6"/>
      <c r="J2871" s="6"/>
      <c r="K2871" s="8"/>
      <c r="L2871" s="8"/>
      <c r="M2871" s="6"/>
      <c r="N2871" s="9"/>
      <c r="O2871" s="10"/>
      <c r="P2871" s="20"/>
      <c r="Q2871" s="20"/>
      <c r="R2871" s="20"/>
      <c r="S2871" s="1" t="s">
        <v>3912</v>
      </c>
      <c r="T2871" s="21" t="str">
        <f t="shared" si="422"/>
        <v>ONGKOS TIMBANG GK DEWA</v>
      </c>
      <c r="U2871" s="17">
        <v>1</v>
      </c>
      <c r="V2871" s="62">
        <f t="shared" si="427"/>
        <v>0</v>
      </c>
      <c r="W2871" s="20"/>
      <c r="X2871" s="20"/>
      <c r="Y2871" s="20" t="str">
        <f t="shared" si="423"/>
        <v>PCS</v>
      </c>
    </row>
    <row r="2872" spans="1:26">
      <c r="A2872" s="4">
        <v>304</v>
      </c>
      <c r="B2872" s="20" t="s">
        <v>2856</v>
      </c>
      <c r="C2872" s="5" t="s">
        <v>268</v>
      </c>
      <c r="D2872" s="6"/>
      <c r="E2872" s="6">
        <f>D2872/72</f>
        <v>0</v>
      </c>
      <c r="F2872" s="6">
        <v>66</v>
      </c>
      <c r="G2872" s="6">
        <v>1</v>
      </c>
      <c r="H2872" s="6">
        <v>154</v>
      </c>
      <c r="I2872" s="6">
        <v>1</v>
      </c>
      <c r="J2872" s="6" t="s">
        <v>510</v>
      </c>
      <c r="K2872" s="15">
        <f>L2872</f>
        <v>72</v>
      </c>
      <c r="L2872" s="15">
        <f>N2872*Z2872</f>
        <v>72</v>
      </c>
      <c r="M2872" s="6" t="s">
        <v>510</v>
      </c>
      <c r="N2872" s="9">
        <f>VLOOKUP(B2872,tb_januari,9,FALSE)</f>
        <v>1</v>
      </c>
      <c r="O2872" s="10" t="s">
        <v>506</v>
      </c>
      <c r="P2872" s="20"/>
      <c r="Q2872" s="20"/>
      <c r="R2872" s="20"/>
      <c r="S2872" s="20" t="s">
        <v>610</v>
      </c>
      <c r="T2872" s="21" t="str">
        <f t="shared" ref="T2872:T2889" si="428">VLOOKUP(S2872,db_barang,2,FALSE)</f>
        <v>FLAYER DEWA 108 JEMPIRING 8 x 16</v>
      </c>
      <c r="U2872" s="17">
        <v>1</v>
      </c>
      <c r="V2872" s="62">
        <f>$K$2872*U2872</f>
        <v>72</v>
      </c>
      <c r="W2872" s="20"/>
      <c r="X2872" s="20"/>
      <c r="Y2872" s="20" t="str">
        <f t="shared" ref="Y2872:Y2889" si="429">VLOOKUP(S2872,db_barang,3,FALSE)</f>
        <v>PCS</v>
      </c>
      <c r="Z2872" s="20">
        <v>72</v>
      </c>
    </row>
    <row r="2873" spans="1:26" hidden="1">
      <c r="A2873" s="4"/>
      <c r="B2873" s="4"/>
      <c r="C2873" s="5"/>
      <c r="D2873" s="6"/>
      <c r="E2873" s="6"/>
      <c r="F2873" s="6"/>
      <c r="G2873" s="6"/>
      <c r="H2873" s="6"/>
      <c r="I2873" s="6"/>
      <c r="J2873" s="6"/>
      <c r="K2873" s="8"/>
      <c r="L2873" s="8"/>
      <c r="M2873" s="6"/>
      <c r="N2873" s="9"/>
      <c r="O2873" s="10"/>
      <c r="P2873" s="20"/>
      <c r="Q2873" s="20"/>
      <c r="R2873" s="20"/>
      <c r="S2873" s="20" t="s">
        <v>615</v>
      </c>
      <c r="T2873" s="21" t="str">
        <f t="shared" si="428"/>
        <v>OP NON FUL AROMA EK JEMPIRING</v>
      </c>
      <c r="U2873" s="17">
        <v>7.1500000000000001E-3</v>
      </c>
      <c r="V2873" s="62">
        <f t="shared" ref="V2873:V2880" si="430">$K$2872*U2873</f>
        <v>0.51480000000000004</v>
      </c>
      <c r="W2873" s="20"/>
      <c r="X2873" s="20"/>
      <c r="Y2873" s="20" t="str">
        <f t="shared" si="429"/>
        <v>KG</v>
      </c>
    </row>
    <row r="2874" spans="1:26" hidden="1">
      <c r="A2874" s="4"/>
      <c r="B2874" s="4"/>
      <c r="C2874" s="5"/>
      <c r="D2874" s="6"/>
      <c r="E2874" s="6"/>
      <c r="F2874" s="6"/>
      <c r="G2874" s="6"/>
      <c r="H2874" s="6"/>
      <c r="I2874" s="6"/>
      <c r="J2874" s="6"/>
      <c r="K2874" s="8"/>
      <c r="L2874" s="8"/>
      <c r="M2874" s="6"/>
      <c r="N2874" s="9"/>
      <c r="O2874" s="10"/>
      <c r="P2874" s="20"/>
      <c r="Q2874" s="20"/>
      <c r="R2874" s="20"/>
      <c r="S2874" s="20" t="s">
        <v>612</v>
      </c>
      <c r="T2874" s="21" t="str">
        <f t="shared" si="428"/>
        <v>DUPA 28 AP HITAM 3.5</v>
      </c>
      <c r="U2874" s="17">
        <v>0.51</v>
      </c>
      <c r="V2874" s="62">
        <f t="shared" si="430"/>
        <v>36.72</v>
      </c>
      <c r="W2874" s="20"/>
      <c r="X2874" s="20"/>
      <c r="Y2874" s="20" t="str">
        <f t="shared" si="429"/>
        <v>KG</v>
      </c>
    </row>
    <row r="2875" spans="1:26" hidden="1">
      <c r="A2875" s="4"/>
      <c r="B2875" s="4"/>
      <c r="C2875" s="5"/>
      <c r="D2875" s="6"/>
      <c r="E2875" s="6"/>
      <c r="F2875" s="6"/>
      <c r="G2875" s="6"/>
      <c r="H2875" s="6"/>
      <c r="I2875" s="6"/>
      <c r="J2875" s="6"/>
      <c r="K2875" s="8"/>
      <c r="L2875" s="8"/>
      <c r="M2875" s="6"/>
      <c r="N2875" s="9"/>
      <c r="O2875" s="10"/>
      <c r="P2875" s="20"/>
      <c r="Q2875" s="20"/>
      <c r="R2875" s="20"/>
      <c r="S2875" s="20" t="s">
        <v>3679</v>
      </c>
      <c r="T2875" s="21" t="str">
        <f t="shared" si="428"/>
        <v xml:space="preserve">ONGKARA OVAL </v>
      </c>
      <c r="U2875" s="17">
        <v>1</v>
      </c>
      <c r="V2875" s="62">
        <f t="shared" si="430"/>
        <v>72</v>
      </c>
      <c r="W2875" s="20"/>
      <c r="X2875" s="20"/>
      <c r="Y2875" s="20" t="str">
        <f t="shared" si="429"/>
        <v>PCS</v>
      </c>
    </row>
    <row r="2876" spans="1:26" hidden="1">
      <c r="A2876" s="4"/>
      <c r="B2876" s="4"/>
      <c r="C2876" s="5"/>
      <c r="D2876" s="6"/>
      <c r="E2876" s="6"/>
      <c r="F2876" s="6"/>
      <c r="G2876" s="6"/>
      <c r="H2876" s="6"/>
      <c r="I2876" s="6"/>
      <c r="J2876" s="6"/>
      <c r="K2876" s="8"/>
      <c r="L2876" s="8"/>
      <c r="M2876" s="6"/>
      <c r="N2876" s="9"/>
      <c r="O2876" s="10"/>
      <c r="P2876" s="20"/>
      <c r="Q2876" s="20"/>
      <c r="R2876" s="20"/>
      <c r="S2876" s="20" t="s">
        <v>4855</v>
      </c>
      <c r="T2876" s="21" t="str">
        <f t="shared" si="428"/>
        <v>SABUK ONG MINI 2,5 X 20</v>
      </c>
      <c r="U2876" s="17">
        <v>1</v>
      </c>
      <c r="V2876" s="62">
        <f t="shared" si="430"/>
        <v>72</v>
      </c>
      <c r="W2876" s="20"/>
      <c r="X2876" s="20"/>
      <c r="Y2876" s="20" t="str">
        <f t="shared" si="429"/>
        <v>PCS</v>
      </c>
    </row>
    <row r="2877" spans="1:26" hidden="1">
      <c r="A2877" s="4"/>
      <c r="B2877" s="4"/>
      <c r="C2877" s="5"/>
      <c r="D2877" s="6"/>
      <c r="E2877" s="6"/>
      <c r="F2877" s="6"/>
      <c r="G2877" s="6"/>
      <c r="H2877" s="6"/>
      <c r="I2877" s="6"/>
      <c r="J2877" s="6"/>
      <c r="K2877" s="8"/>
      <c r="L2877" s="8"/>
      <c r="M2877" s="6"/>
      <c r="N2877" s="9"/>
      <c r="O2877" s="10"/>
      <c r="P2877" s="20"/>
      <c r="Q2877" s="20"/>
      <c r="R2877" s="20"/>
      <c r="S2877" s="20" t="s">
        <v>4361</v>
      </c>
      <c r="T2877" s="21" t="str">
        <f t="shared" si="428"/>
        <v>PLASTIK 12 X 35</v>
      </c>
      <c r="U2877" s="17">
        <v>1</v>
      </c>
      <c r="V2877" s="62">
        <f t="shared" si="430"/>
        <v>72</v>
      </c>
      <c r="W2877" s="20"/>
      <c r="X2877" s="20"/>
      <c r="Y2877" s="20" t="str">
        <f t="shared" si="429"/>
        <v>PCS</v>
      </c>
    </row>
    <row r="2878" spans="1:26" hidden="1">
      <c r="A2878" s="4"/>
      <c r="B2878" s="4"/>
      <c r="C2878" s="5"/>
      <c r="D2878" s="6"/>
      <c r="E2878" s="6"/>
      <c r="F2878" s="6"/>
      <c r="G2878" s="6"/>
      <c r="H2878" s="6"/>
      <c r="I2878" s="6"/>
      <c r="J2878" s="6"/>
      <c r="K2878" s="8"/>
      <c r="L2878" s="8"/>
      <c r="M2878" s="6"/>
      <c r="N2878" s="9"/>
      <c r="O2878" s="10"/>
      <c r="P2878" s="20"/>
      <c r="Q2878" s="20"/>
      <c r="R2878" s="20"/>
      <c r="S2878" s="20" t="s">
        <v>3717</v>
      </c>
      <c r="T2878" s="21" t="str">
        <f t="shared" si="428"/>
        <v>ONGKOS CELUP GK DEWA</v>
      </c>
      <c r="U2878" s="17">
        <v>1</v>
      </c>
      <c r="V2878" s="62">
        <f t="shared" si="430"/>
        <v>72</v>
      </c>
      <c r="W2878" s="20"/>
      <c r="X2878" s="20"/>
      <c r="Y2878" s="20" t="str">
        <f t="shared" si="429"/>
        <v>PCS</v>
      </c>
    </row>
    <row r="2879" spans="1:26" hidden="1">
      <c r="A2879" s="4"/>
      <c r="B2879" s="4"/>
      <c r="C2879" s="5"/>
      <c r="D2879" s="6"/>
      <c r="E2879" s="6"/>
      <c r="F2879" s="6"/>
      <c r="G2879" s="6"/>
      <c r="H2879" s="6"/>
      <c r="I2879" s="6"/>
      <c r="J2879" s="6"/>
      <c r="K2879" s="8"/>
      <c r="L2879" s="8"/>
      <c r="M2879" s="6"/>
      <c r="N2879" s="9"/>
      <c r="O2879" s="10"/>
      <c r="P2879" s="20"/>
      <c r="Q2879" s="20"/>
      <c r="R2879" s="20"/>
      <c r="S2879" s="20" t="s">
        <v>3805</v>
      </c>
      <c r="T2879" s="21" t="str">
        <f t="shared" si="428"/>
        <v>ONGKOS KEMAS GK DEWA</v>
      </c>
      <c r="U2879" s="17">
        <v>1</v>
      </c>
      <c r="V2879" s="62">
        <f t="shared" si="430"/>
        <v>72</v>
      </c>
      <c r="W2879" s="20"/>
      <c r="X2879" s="20"/>
      <c r="Y2879" s="20" t="str">
        <f t="shared" si="429"/>
        <v>PCS</v>
      </c>
    </row>
    <row r="2880" spans="1:26" hidden="1">
      <c r="A2880" s="4"/>
      <c r="B2880" s="4"/>
      <c r="C2880" s="5"/>
      <c r="D2880" s="6"/>
      <c r="E2880" s="6"/>
      <c r="F2880" s="6"/>
      <c r="G2880" s="6"/>
      <c r="H2880" s="6"/>
      <c r="I2880" s="6"/>
      <c r="J2880" s="6"/>
      <c r="K2880" s="8"/>
      <c r="L2880" s="8"/>
      <c r="M2880" s="6"/>
      <c r="N2880" s="9"/>
      <c r="O2880" s="10"/>
      <c r="P2880" s="20"/>
      <c r="Q2880" s="20"/>
      <c r="R2880" s="20"/>
      <c r="S2880" s="20" t="s">
        <v>3912</v>
      </c>
      <c r="T2880" s="21" t="str">
        <f t="shared" si="428"/>
        <v>ONGKOS TIMBANG GK DEWA</v>
      </c>
      <c r="U2880" s="17">
        <v>1</v>
      </c>
      <c r="V2880" s="62">
        <f t="shared" si="430"/>
        <v>72</v>
      </c>
      <c r="W2880" s="20"/>
      <c r="X2880" s="20"/>
      <c r="Y2880" s="20" t="str">
        <f t="shared" si="429"/>
        <v>PCS</v>
      </c>
    </row>
    <row r="2881" spans="1:26">
      <c r="A2881" s="4">
        <v>305</v>
      </c>
      <c r="B2881" s="20" t="s">
        <v>2859</v>
      </c>
      <c r="C2881" s="5" t="s">
        <v>269</v>
      </c>
      <c r="D2881" s="6">
        <v>69</v>
      </c>
      <c r="E2881" s="6">
        <f>D2881/72</f>
        <v>0.95833333333333337</v>
      </c>
      <c r="F2881" s="6">
        <v>57</v>
      </c>
      <c r="G2881" s="6">
        <v>1</v>
      </c>
      <c r="H2881" s="6">
        <v>2</v>
      </c>
      <c r="I2881" s="6">
        <v>1</v>
      </c>
      <c r="J2881" s="6" t="s">
        <v>510</v>
      </c>
      <c r="K2881" s="15">
        <f>L2881</f>
        <v>0</v>
      </c>
      <c r="L2881" s="15">
        <f>N2881*Z2881</f>
        <v>0</v>
      </c>
      <c r="M2881" s="6" t="s">
        <v>510</v>
      </c>
      <c r="N2881" s="9">
        <f>VLOOKUP(B2881,tb_januari,9,FALSE)</f>
        <v>0</v>
      </c>
      <c r="O2881" s="10" t="s">
        <v>506</v>
      </c>
      <c r="P2881" s="20"/>
      <c r="Q2881" s="20"/>
      <c r="R2881" s="20"/>
      <c r="S2881" s="1" t="s">
        <v>610</v>
      </c>
      <c r="T2881" s="21" t="str">
        <f t="shared" si="428"/>
        <v>FLAYER DEWA 108 JEMPIRING 8 x 16</v>
      </c>
      <c r="U2881" s="17">
        <v>1</v>
      </c>
      <c r="V2881" s="62">
        <f>$K$2881*U2881</f>
        <v>0</v>
      </c>
      <c r="W2881" s="20"/>
      <c r="X2881" s="20"/>
      <c r="Y2881" s="20" t="str">
        <f t="shared" si="429"/>
        <v>PCS</v>
      </c>
      <c r="Z2881" s="20">
        <v>72</v>
      </c>
    </row>
    <row r="2882" spans="1:26" hidden="1">
      <c r="A2882" s="4"/>
      <c r="B2882" s="20"/>
      <c r="C2882" s="5"/>
      <c r="D2882" s="6"/>
      <c r="E2882" s="6"/>
      <c r="F2882" s="6"/>
      <c r="G2882" s="6"/>
      <c r="H2882" s="6"/>
      <c r="I2882" s="6"/>
      <c r="J2882" s="6"/>
      <c r="K2882" s="8"/>
      <c r="L2882" s="8"/>
      <c r="M2882" s="6"/>
      <c r="N2882" s="9"/>
      <c r="O2882" s="10"/>
      <c r="P2882" s="20"/>
      <c r="Q2882" s="20"/>
      <c r="R2882" s="20"/>
      <c r="S2882" s="1" t="s">
        <v>615</v>
      </c>
      <c r="T2882" s="21" t="str">
        <f t="shared" si="428"/>
        <v>OP NON FUL AROMA EK JEMPIRING</v>
      </c>
      <c r="U2882" s="17">
        <v>7.1500000000000001E-3</v>
      </c>
      <c r="V2882" s="62">
        <f t="shared" ref="V2882:V2889" si="431">$K$2881*U2882</f>
        <v>0</v>
      </c>
      <c r="W2882" s="20"/>
      <c r="X2882" s="20"/>
      <c r="Y2882" s="20" t="str">
        <f t="shared" si="429"/>
        <v>KG</v>
      </c>
    </row>
    <row r="2883" spans="1:26" hidden="1">
      <c r="A2883" s="4"/>
      <c r="B2883" s="20"/>
      <c r="C2883" s="5"/>
      <c r="D2883" s="6"/>
      <c r="E2883" s="6"/>
      <c r="F2883" s="6"/>
      <c r="G2883" s="6"/>
      <c r="H2883" s="6"/>
      <c r="I2883" s="6"/>
      <c r="J2883" s="6"/>
      <c r="K2883" s="8"/>
      <c r="L2883" s="8"/>
      <c r="M2883" s="6"/>
      <c r="N2883" s="9"/>
      <c r="O2883" s="10"/>
      <c r="P2883" s="20"/>
      <c r="Q2883" s="20"/>
      <c r="R2883" s="20"/>
      <c r="S2883" s="1" t="s">
        <v>1261</v>
      </c>
      <c r="T2883" s="21" t="str">
        <f t="shared" si="428"/>
        <v>DUPA 28 AP 3.8</v>
      </c>
      <c r="U2883" s="17">
        <v>0.51</v>
      </c>
      <c r="V2883" s="62">
        <f t="shared" si="431"/>
        <v>0</v>
      </c>
      <c r="W2883" s="20"/>
      <c r="X2883" s="20"/>
      <c r="Y2883" s="20" t="str">
        <f t="shared" si="429"/>
        <v>KG</v>
      </c>
    </row>
    <row r="2884" spans="1:26" hidden="1">
      <c r="A2884" s="4"/>
      <c r="B2884" s="20"/>
      <c r="C2884" s="5"/>
      <c r="D2884" s="6"/>
      <c r="E2884" s="6"/>
      <c r="F2884" s="6"/>
      <c r="G2884" s="6"/>
      <c r="H2884" s="6"/>
      <c r="I2884" s="6"/>
      <c r="J2884" s="6"/>
      <c r="K2884" s="8"/>
      <c r="L2884" s="8"/>
      <c r="M2884" s="6"/>
      <c r="N2884" s="9"/>
      <c r="O2884" s="10"/>
      <c r="P2884" s="20"/>
      <c r="Q2884" s="20"/>
      <c r="R2884" s="20"/>
      <c r="S2884" s="1" t="s">
        <v>3679</v>
      </c>
      <c r="T2884" s="21" t="str">
        <f t="shared" si="428"/>
        <v xml:space="preserve">ONGKARA OVAL </v>
      </c>
      <c r="U2884" s="17">
        <v>1</v>
      </c>
      <c r="V2884" s="62">
        <f t="shared" si="431"/>
        <v>0</v>
      </c>
      <c r="W2884" s="20"/>
      <c r="X2884" s="20"/>
      <c r="Y2884" s="20" t="str">
        <f t="shared" si="429"/>
        <v>PCS</v>
      </c>
    </row>
    <row r="2885" spans="1:26" hidden="1">
      <c r="A2885" s="4"/>
      <c r="B2885" s="20"/>
      <c r="C2885" s="5"/>
      <c r="D2885" s="6"/>
      <c r="E2885" s="6"/>
      <c r="F2885" s="6"/>
      <c r="G2885" s="6"/>
      <c r="H2885" s="6"/>
      <c r="I2885" s="6"/>
      <c r="J2885" s="6"/>
      <c r="K2885" s="8"/>
      <c r="L2885" s="8"/>
      <c r="M2885" s="6"/>
      <c r="N2885" s="9"/>
      <c r="O2885" s="10"/>
      <c r="P2885" s="20"/>
      <c r="Q2885" s="20"/>
      <c r="R2885" s="20"/>
      <c r="S2885" s="1" t="s">
        <v>4855</v>
      </c>
      <c r="T2885" s="21" t="str">
        <f t="shared" si="428"/>
        <v>SABUK ONG MINI 2,5 X 20</v>
      </c>
      <c r="U2885" s="17">
        <v>1</v>
      </c>
      <c r="V2885" s="62">
        <f t="shared" si="431"/>
        <v>0</v>
      </c>
      <c r="W2885" s="20"/>
      <c r="X2885" s="20"/>
      <c r="Y2885" s="20" t="str">
        <f t="shared" si="429"/>
        <v>PCS</v>
      </c>
    </row>
    <row r="2886" spans="1:26" hidden="1">
      <c r="A2886" s="4"/>
      <c r="B2886" s="20"/>
      <c r="C2886" s="5"/>
      <c r="D2886" s="6"/>
      <c r="E2886" s="6"/>
      <c r="F2886" s="6"/>
      <c r="G2886" s="6"/>
      <c r="H2886" s="6"/>
      <c r="I2886" s="6"/>
      <c r="J2886" s="6"/>
      <c r="K2886" s="8"/>
      <c r="L2886" s="8"/>
      <c r="M2886" s="6"/>
      <c r="N2886" s="9"/>
      <c r="O2886" s="10"/>
      <c r="P2886" s="20"/>
      <c r="Q2886" s="20"/>
      <c r="R2886" s="20"/>
      <c r="S2886" s="1" t="s">
        <v>4361</v>
      </c>
      <c r="T2886" s="21" t="str">
        <f t="shared" si="428"/>
        <v>PLASTIK 12 X 35</v>
      </c>
      <c r="U2886" s="17">
        <v>1</v>
      </c>
      <c r="V2886" s="62">
        <f t="shared" si="431"/>
        <v>0</v>
      </c>
      <c r="W2886" s="20"/>
      <c r="X2886" s="20"/>
      <c r="Y2886" s="20" t="str">
        <f t="shared" si="429"/>
        <v>PCS</v>
      </c>
    </row>
    <row r="2887" spans="1:26" hidden="1">
      <c r="A2887" s="4"/>
      <c r="B2887" s="20"/>
      <c r="C2887" s="5"/>
      <c r="D2887" s="6"/>
      <c r="E2887" s="6"/>
      <c r="F2887" s="6"/>
      <c r="G2887" s="6"/>
      <c r="H2887" s="6"/>
      <c r="I2887" s="6"/>
      <c r="J2887" s="6"/>
      <c r="K2887" s="8"/>
      <c r="L2887" s="8"/>
      <c r="M2887" s="6"/>
      <c r="N2887" s="9"/>
      <c r="O2887" s="10"/>
      <c r="P2887" s="20"/>
      <c r="Q2887" s="20"/>
      <c r="R2887" s="20"/>
      <c r="S2887" s="1" t="s">
        <v>3717</v>
      </c>
      <c r="T2887" s="21" t="str">
        <f t="shared" si="428"/>
        <v>ONGKOS CELUP GK DEWA</v>
      </c>
      <c r="U2887" s="17">
        <v>1</v>
      </c>
      <c r="V2887" s="62">
        <f t="shared" si="431"/>
        <v>0</v>
      </c>
      <c r="W2887" s="20"/>
      <c r="X2887" s="20"/>
      <c r="Y2887" s="20" t="str">
        <f t="shared" si="429"/>
        <v>PCS</v>
      </c>
    </row>
    <row r="2888" spans="1:26" hidden="1">
      <c r="A2888" s="4"/>
      <c r="B2888" s="20"/>
      <c r="C2888" s="5"/>
      <c r="D2888" s="6"/>
      <c r="E2888" s="6"/>
      <c r="F2888" s="6"/>
      <c r="G2888" s="6"/>
      <c r="H2888" s="6"/>
      <c r="I2888" s="6"/>
      <c r="J2888" s="6"/>
      <c r="K2888" s="8"/>
      <c r="L2888" s="8"/>
      <c r="M2888" s="6"/>
      <c r="N2888" s="9"/>
      <c r="O2888" s="10"/>
      <c r="P2888" s="20"/>
      <c r="Q2888" s="20"/>
      <c r="R2888" s="20"/>
      <c r="S2888" s="1" t="s">
        <v>3805</v>
      </c>
      <c r="T2888" s="21" t="str">
        <f t="shared" si="428"/>
        <v>ONGKOS KEMAS GK DEWA</v>
      </c>
      <c r="U2888" s="17">
        <v>1</v>
      </c>
      <c r="V2888" s="62">
        <f t="shared" si="431"/>
        <v>0</v>
      </c>
      <c r="W2888" s="20"/>
      <c r="X2888" s="20"/>
      <c r="Y2888" s="20" t="str">
        <f t="shared" si="429"/>
        <v>PCS</v>
      </c>
    </row>
    <row r="2889" spans="1:26" hidden="1">
      <c r="A2889" s="4"/>
      <c r="B2889" s="20"/>
      <c r="C2889" s="5"/>
      <c r="D2889" s="6"/>
      <c r="E2889" s="6"/>
      <c r="F2889" s="6"/>
      <c r="G2889" s="6"/>
      <c r="H2889" s="6"/>
      <c r="I2889" s="6"/>
      <c r="J2889" s="6"/>
      <c r="K2889" s="8"/>
      <c r="L2889" s="8"/>
      <c r="M2889" s="6"/>
      <c r="N2889" s="9"/>
      <c r="O2889" s="10"/>
      <c r="P2889" s="20"/>
      <c r="Q2889" s="20"/>
      <c r="R2889" s="20"/>
      <c r="S2889" s="1" t="s">
        <v>3912</v>
      </c>
      <c r="T2889" s="21" t="str">
        <f t="shared" si="428"/>
        <v>ONGKOS TIMBANG GK DEWA</v>
      </c>
      <c r="U2889" s="17">
        <v>1</v>
      </c>
      <c r="V2889" s="62">
        <f t="shared" si="431"/>
        <v>0</v>
      </c>
      <c r="W2889" s="20"/>
      <c r="X2889" s="20"/>
      <c r="Y2889" s="20" t="str">
        <f t="shared" si="429"/>
        <v>PCS</v>
      </c>
    </row>
    <row r="2890" spans="1:26">
      <c r="A2890" s="4">
        <v>306</v>
      </c>
      <c r="B2890" s="20" t="s">
        <v>2862</v>
      </c>
      <c r="C2890" s="5" t="s">
        <v>270</v>
      </c>
      <c r="D2890" s="6"/>
      <c r="E2890" s="6">
        <f>D2890/72</f>
        <v>0</v>
      </c>
      <c r="F2890" s="6">
        <v>72</v>
      </c>
      <c r="G2890" s="6">
        <v>1</v>
      </c>
      <c r="H2890" s="6">
        <v>143</v>
      </c>
      <c r="I2890" s="6">
        <v>1</v>
      </c>
      <c r="J2890" s="6" t="s">
        <v>510</v>
      </c>
      <c r="K2890" s="15">
        <f>L2890</f>
        <v>216</v>
      </c>
      <c r="L2890" s="15">
        <f>N2890*Z2890</f>
        <v>216</v>
      </c>
      <c r="M2890" s="6" t="s">
        <v>510</v>
      </c>
      <c r="N2890" s="9">
        <f>VLOOKUP(B2890,tb_januari,9,FALSE)</f>
        <v>3</v>
      </c>
      <c r="O2890" s="10" t="s">
        <v>506</v>
      </c>
      <c r="P2890" s="20"/>
      <c r="Q2890" s="20"/>
      <c r="R2890" s="20"/>
      <c r="S2890" s="20" t="s">
        <v>1756</v>
      </c>
      <c r="T2890" s="21" t="str">
        <f t="shared" ref="T2890:T2925" si="432">VLOOKUP(S2890,db_barang,2,FALSE)</f>
        <v>FLAYER DEWA 108 LOTUS 8 x 16</v>
      </c>
      <c r="U2890" s="17">
        <v>1</v>
      </c>
      <c r="V2890" s="62">
        <f>$K$2890*U2890</f>
        <v>216</v>
      </c>
      <c r="W2890" s="20"/>
      <c r="X2890" s="20"/>
      <c r="Y2890" s="20" t="str">
        <f t="shared" ref="Y2890:Y2925" si="433">VLOOKUP(S2890,db_barang,3,FALSE)</f>
        <v>PCS</v>
      </c>
      <c r="Z2890" s="20">
        <v>72</v>
      </c>
    </row>
    <row r="2891" spans="1:26" hidden="1">
      <c r="A2891" s="4"/>
      <c r="B2891" s="4"/>
      <c r="C2891" s="5"/>
      <c r="D2891" s="6"/>
      <c r="E2891" s="6"/>
      <c r="F2891" s="6"/>
      <c r="G2891" s="6"/>
      <c r="H2891" s="6"/>
      <c r="I2891" s="6"/>
      <c r="J2891" s="6"/>
      <c r="K2891" s="8"/>
      <c r="L2891" s="8"/>
      <c r="M2891" s="6"/>
      <c r="N2891" s="9"/>
      <c r="O2891" s="10"/>
      <c r="P2891" s="20"/>
      <c r="Q2891" s="20"/>
      <c r="R2891" s="20"/>
      <c r="S2891" s="20" t="s">
        <v>4169</v>
      </c>
      <c r="T2891" s="21" t="str">
        <f t="shared" si="432"/>
        <v>OP NON FUL AROMA EK LOTUS</v>
      </c>
      <c r="U2891" s="17">
        <v>7.1500000000000001E-3</v>
      </c>
      <c r="V2891" s="62">
        <f t="shared" ref="V2891:V2897" si="434">$K$2890*U2891</f>
        <v>1.5444</v>
      </c>
      <c r="W2891" s="20"/>
      <c r="X2891" s="20"/>
      <c r="Y2891" s="20" t="str">
        <f t="shared" si="433"/>
        <v>KG</v>
      </c>
    </row>
    <row r="2892" spans="1:26" hidden="1">
      <c r="A2892" s="4"/>
      <c r="B2892" s="4"/>
      <c r="C2892" s="5"/>
      <c r="D2892" s="6"/>
      <c r="E2892" s="6"/>
      <c r="F2892" s="6"/>
      <c r="G2892" s="6"/>
      <c r="H2892" s="6"/>
      <c r="I2892" s="6"/>
      <c r="J2892" s="6"/>
      <c r="K2892" s="8"/>
      <c r="L2892" s="8"/>
      <c r="M2892" s="6"/>
      <c r="N2892" s="9"/>
      <c r="O2892" s="10"/>
      <c r="P2892" s="20"/>
      <c r="Q2892" s="20"/>
      <c r="R2892" s="20"/>
      <c r="S2892" s="20" t="s">
        <v>612</v>
      </c>
      <c r="T2892" s="21" t="str">
        <f t="shared" si="432"/>
        <v>DUPA 28 AP HITAM 3.5</v>
      </c>
      <c r="U2892" s="17">
        <v>0.51</v>
      </c>
      <c r="V2892" s="62">
        <f t="shared" si="434"/>
        <v>110.16</v>
      </c>
      <c r="W2892" s="20"/>
      <c r="X2892" s="20"/>
      <c r="Y2892" s="20" t="str">
        <f t="shared" si="433"/>
        <v>KG</v>
      </c>
    </row>
    <row r="2893" spans="1:26" hidden="1">
      <c r="A2893" s="4"/>
      <c r="B2893" s="4"/>
      <c r="C2893" s="5"/>
      <c r="D2893" s="6"/>
      <c r="E2893" s="6"/>
      <c r="F2893" s="6"/>
      <c r="G2893" s="6"/>
      <c r="H2893" s="6"/>
      <c r="I2893" s="6"/>
      <c r="J2893" s="6"/>
      <c r="K2893" s="8"/>
      <c r="L2893" s="8"/>
      <c r="M2893" s="6"/>
      <c r="N2893" s="9"/>
      <c r="O2893" s="10"/>
      <c r="P2893" s="20"/>
      <c r="Q2893" s="20"/>
      <c r="R2893" s="20"/>
      <c r="S2893" s="20" t="s">
        <v>3679</v>
      </c>
      <c r="T2893" s="21" t="str">
        <f t="shared" si="432"/>
        <v xml:space="preserve">ONGKARA OVAL </v>
      </c>
      <c r="U2893" s="17">
        <v>1</v>
      </c>
      <c r="V2893" s="62">
        <f t="shared" si="434"/>
        <v>216</v>
      </c>
      <c r="W2893" s="20"/>
      <c r="X2893" s="20"/>
      <c r="Y2893" s="20" t="str">
        <f t="shared" si="433"/>
        <v>PCS</v>
      </c>
    </row>
    <row r="2894" spans="1:26" hidden="1">
      <c r="A2894" s="4"/>
      <c r="B2894" s="4"/>
      <c r="C2894" s="5"/>
      <c r="D2894" s="6"/>
      <c r="E2894" s="6"/>
      <c r="F2894" s="6"/>
      <c r="G2894" s="6"/>
      <c r="H2894" s="6"/>
      <c r="I2894" s="6"/>
      <c r="J2894" s="6"/>
      <c r="K2894" s="8"/>
      <c r="L2894" s="8"/>
      <c r="M2894" s="6"/>
      <c r="N2894" s="9"/>
      <c r="O2894" s="10"/>
      <c r="P2894" s="20"/>
      <c r="Q2894" s="20"/>
      <c r="R2894" s="20"/>
      <c r="S2894" s="20" t="s">
        <v>4855</v>
      </c>
      <c r="T2894" s="21" t="str">
        <f t="shared" si="432"/>
        <v>SABUK ONG MINI 2,5 X 20</v>
      </c>
      <c r="U2894" s="17">
        <v>1</v>
      </c>
      <c r="V2894" s="62">
        <f t="shared" si="434"/>
        <v>216</v>
      </c>
      <c r="W2894" s="20"/>
      <c r="X2894" s="20"/>
      <c r="Y2894" s="20" t="str">
        <f t="shared" si="433"/>
        <v>PCS</v>
      </c>
    </row>
    <row r="2895" spans="1:26" hidden="1">
      <c r="A2895" s="4"/>
      <c r="B2895" s="4"/>
      <c r="C2895" s="5"/>
      <c r="D2895" s="6"/>
      <c r="E2895" s="6"/>
      <c r="F2895" s="6"/>
      <c r="G2895" s="6"/>
      <c r="H2895" s="6"/>
      <c r="I2895" s="6"/>
      <c r="J2895" s="6"/>
      <c r="K2895" s="8"/>
      <c r="L2895" s="8"/>
      <c r="M2895" s="6"/>
      <c r="N2895" s="9"/>
      <c r="O2895" s="10"/>
      <c r="P2895" s="20"/>
      <c r="Q2895" s="20"/>
      <c r="R2895" s="20"/>
      <c r="S2895" s="20" t="s">
        <v>4361</v>
      </c>
      <c r="T2895" s="21" t="str">
        <f t="shared" si="432"/>
        <v>PLASTIK 12 X 35</v>
      </c>
      <c r="U2895" s="17">
        <v>1</v>
      </c>
      <c r="V2895" s="62">
        <f t="shared" si="434"/>
        <v>216</v>
      </c>
      <c r="W2895" s="20"/>
      <c r="X2895" s="20"/>
      <c r="Y2895" s="20" t="str">
        <f t="shared" si="433"/>
        <v>PCS</v>
      </c>
    </row>
    <row r="2896" spans="1:26" hidden="1">
      <c r="A2896" s="4"/>
      <c r="B2896" s="4"/>
      <c r="C2896" s="5"/>
      <c r="D2896" s="6"/>
      <c r="E2896" s="6"/>
      <c r="F2896" s="6"/>
      <c r="G2896" s="6"/>
      <c r="H2896" s="6"/>
      <c r="I2896" s="6"/>
      <c r="J2896" s="6"/>
      <c r="K2896" s="8"/>
      <c r="L2896" s="8"/>
      <c r="M2896" s="6"/>
      <c r="N2896" s="9"/>
      <c r="O2896" s="10"/>
      <c r="P2896" s="20"/>
      <c r="Q2896" s="20"/>
      <c r="R2896" s="20"/>
      <c r="S2896" s="20" t="s">
        <v>3717</v>
      </c>
      <c r="T2896" s="21" t="str">
        <f t="shared" si="432"/>
        <v>ONGKOS CELUP GK DEWA</v>
      </c>
      <c r="U2896" s="17">
        <v>1</v>
      </c>
      <c r="V2896" s="62">
        <f t="shared" si="434"/>
        <v>216</v>
      </c>
      <c r="W2896" s="20"/>
      <c r="X2896" s="20"/>
      <c r="Y2896" s="20" t="str">
        <f t="shared" si="433"/>
        <v>PCS</v>
      </c>
    </row>
    <row r="2897" spans="1:26" hidden="1">
      <c r="A2897" s="4"/>
      <c r="B2897" s="4"/>
      <c r="C2897" s="5"/>
      <c r="D2897" s="6"/>
      <c r="E2897" s="6"/>
      <c r="F2897" s="6"/>
      <c r="G2897" s="6"/>
      <c r="H2897" s="6"/>
      <c r="I2897" s="6"/>
      <c r="J2897" s="6"/>
      <c r="K2897" s="8"/>
      <c r="L2897" s="8"/>
      <c r="M2897" s="6"/>
      <c r="N2897" s="9"/>
      <c r="O2897" s="10"/>
      <c r="P2897" s="20"/>
      <c r="Q2897" s="20"/>
      <c r="R2897" s="20"/>
      <c r="S2897" s="20" t="s">
        <v>3805</v>
      </c>
      <c r="T2897" s="21" t="str">
        <f t="shared" si="432"/>
        <v>ONGKOS KEMAS GK DEWA</v>
      </c>
      <c r="U2897" s="17">
        <v>1</v>
      </c>
      <c r="V2897" s="62">
        <f t="shared" si="434"/>
        <v>216</v>
      </c>
      <c r="W2897" s="20"/>
      <c r="X2897" s="20"/>
      <c r="Y2897" s="20" t="str">
        <f t="shared" si="433"/>
        <v>PCS</v>
      </c>
    </row>
    <row r="2898" spans="1:26" hidden="1">
      <c r="A2898" s="4"/>
      <c r="B2898" s="4"/>
      <c r="C2898" s="5"/>
      <c r="D2898" s="6"/>
      <c r="E2898" s="6"/>
      <c r="F2898" s="6"/>
      <c r="G2898" s="6"/>
      <c r="H2898" s="6"/>
      <c r="I2898" s="6"/>
      <c r="J2898" s="6"/>
      <c r="K2898" s="8"/>
      <c r="L2898" s="8"/>
      <c r="M2898" s="6"/>
      <c r="N2898" s="9"/>
      <c r="O2898" s="10"/>
      <c r="P2898" s="20"/>
      <c r="Q2898" s="20"/>
      <c r="R2898" s="20"/>
      <c r="S2898" s="20" t="s">
        <v>3912</v>
      </c>
      <c r="T2898" s="21" t="str">
        <f t="shared" si="432"/>
        <v>ONGKOS TIMBANG GK DEWA</v>
      </c>
      <c r="U2898" s="17">
        <v>1</v>
      </c>
      <c r="V2898" s="62">
        <f>$K$2890*U2898</f>
        <v>216</v>
      </c>
      <c r="W2898" s="20"/>
      <c r="X2898" s="20"/>
      <c r="Y2898" s="20" t="str">
        <f t="shared" si="433"/>
        <v>PCS</v>
      </c>
    </row>
    <row r="2899" spans="1:26">
      <c r="A2899" s="4">
        <v>307</v>
      </c>
      <c r="B2899" s="20" t="s">
        <v>2865</v>
      </c>
      <c r="C2899" s="5" t="s">
        <v>271</v>
      </c>
      <c r="D2899" s="6">
        <v>54</v>
      </c>
      <c r="E2899" s="6">
        <f>D2899/72</f>
        <v>0.75</v>
      </c>
      <c r="F2899" s="6">
        <v>1</v>
      </c>
      <c r="G2899" s="6">
        <v>1</v>
      </c>
      <c r="H2899" s="6">
        <v>2</v>
      </c>
      <c r="I2899" s="6">
        <v>1</v>
      </c>
      <c r="J2899" s="6" t="s">
        <v>510</v>
      </c>
      <c r="K2899" s="15">
        <f>L2899</f>
        <v>0</v>
      </c>
      <c r="L2899" s="15">
        <f>N2899*Z2899</f>
        <v>0</v>
      </c>
      <c r="M2899" s="6" t="s">
        <v>510</v>
      </c>
      <c r="N2899" s="9">
        <f>VLOOKUP(B2899,tb_januari,9,FALSE)</f>
        <v>0</v>
      </c>
      <c r="O2899" s="10" t="s">
        <v>506</v>
      </c>
      <c r="P2899" s="20"/>
      <c r="Q2899" s="20"/>
      <c r="R2899" s="20"/>
      <c r="S2899" s="1" t="s">
        <v>1756</v>
      </c>
      <c r="T2899" s="21" t="str">
        <f t="shared" si="432"/>
        <v>FLAYER DEWA 108 LOTUS 8 x 16</v>
      </c>
      <c r="U2899" s="17">
        <v>1</v>
      </c>
      <c r="V2899" s="62">
        <f>$K$2899*U2899</f>
        <v>0</v>
      </c>
      <c r="W2899" s="20"/>
      <c r="X2899" s="20"/>
      <c r="Y2899" s="20" t="str">
        <f t="shared" si="433"/>
        <v>PCS</v>
      </c>
      <c r="Z2899" s="20">
        <v>72</v>
      </c>
    </row>
    <row r="2900" spans="1:26" hidden="1">
      <c r="A2900" s="4"/>
      <c r="B2900" s="20"/>
      <c r="C2900" s="5"/>
      <c r="D2900" s="6"/>
      <c r="E2900" s="6"/>
      <c r="F2900" s="6"/>
      <c r="G2900" s="6"/>
      <c r="H2900" s="6"/>
      <c r="I2900" s="6"/>
      <c r="J2900" s="6"/>
      <c r="K2900" s="8"/>
      <c r="L2900" s="8"/>
      <c r="M2900" s="6"/>
      <c r="N2900" s="9"/>
      <c r="O2900" s="10"/>
      <c r="P2900" s="20"/>
      <c r="Q2900" s="20"/>
      <c r="R2900" s="20"/>
      <c r="S2900" s="1" t="s">
        <v>4169</v>
      </c>
      <c r="T2900" s="21" t="str">
        <f t="shared" si="432"/>
        <v>OP NON FUL AROMA EK LOTUS</v>
      </c>
      <c r="U2900" s="17">
        <v>7.1500000000000001E-3</v>
      </c>
      <c r="V2900" s="62">
        <f t="shared" ref="V2900:V2907" si="435">$K$2899*U2900</f>
        <v>0</v>
      </c>
      <c r="W2900" s="20"/>
      <c r="X2900" s="20"/>
      <c r="Y2900" s="20" t="str">
        <f t="shared" si="433"/>
        <v>KG</v>
      </c>
    </row>
    <row r="2901" spans="1:26" hidden="1">
      <c r="A2901" s="4"/>
      <c r="B2901" s="20"/>
      <c r="C2901" s="5"/>
      <c r="D2901" s="6"/>
      <c r="E2901" s="6"/>
      <c r="F2901" s="6"/>
      <c r="G2901" s="6"/>
      <c r="H2901" s="6"/>
      <c r="I2901" s="6"/>
      <c r="J2901" s="6"/>
      <c r="K2901" s="8"/>
      <c r="L2901" s="8"/>
      <c r="M2901" s="6"/>
      <c r="N2901" s="9"/>
      <c r="O2901" s="10"/>
      <c r="P2901" s="20"/>
      <c r="Q2901" s="20"/>
      <c r="R2901" s="20"/>
      <c r="S2901" s="1" t="s">
        <v>1261</v>
      </c>
      <c r="T2901" s="21" t="str">
        <f t="shared" si="432"/>
        <v>DUPA 28 AP 3.8</v>
      </c>
      <c r="U2901" s="17">
        <v>0.51</v>
      </c>
      <c r="V2901" s="62">
        <f t="shared" si="435"/>
        <v>0</v>
      </c>
      <c r="W2901" s="20"/>
      <c r="X2901" s="20"/>
      <c r="Y2901" s="20" t="str">
        <f t="shared" si="433"/>
        <v>KG</v>
      </c>
    </row>
    <row r="2902" spans="1:26" hidden="1">
      <c r="A2902" s="4"/>
      <c r="B2902" s="20"/>
      <c r="C2902" s="5"/>
      <c r="D2902" s="6"/>
      <c r="E2902" s="6"/>
      <c r="F2902" s="6"/>
      <c r="G2902" s="6"/>
      <c r="H2902" s="6"/>
      <c r="I2902" s="6"/>
      <c r="J2902" s="6"/>
      <c r="K2902" s="8"/>
      <c r="L2902" s="8"/>
      <c r="M2902" s="6"/>
      <c r="N2902" s="9"/>
      <c r="O2902" s="10"/>
      <c r="P2902" s="20"/>
      <c r="Q2902" s="20"/>
      <c r="R2902" s="20"/>
      <c r="S2902" s="1" t="s">
        <v>3679</v>
      </c>
      <c r="T2902" s="21" t="str">
        <f t="shared" si="432"/>
        <v xml:space="preserve">ONGKARA OVAL </v>
      </c>
      <c r="U2902" s="17">
        <v>1</v>
      </c>
      <c r="V2902" s="62">
        <f t="shared" si="435"/>
        <v>0</v>
      </c>
      <c r="W2902" s="20"/>
      <c r="X2902" s="20"/>
      <c r="Y2902" s="20" t="str">
        <f t="shared" si="433"/>
        <v>PCS</v>
      </c>
    </row>
    <row r="2903" spans="1:26" hidden="1">
      <c r="A2903" s="4"/>
      <c r="B2903" s="20"/>
      <c r="C2903" s="5"/>
      <c r="D2903" s="6"/>
      <c r="E2903" s="6"/>
      <c r="F2903" s="6"/>
      <c r="G2903" s="6"/>
      <c r="H2903" s="6"/>
      <c r="I2903" s="6"/>
      <c r="J2903" s="6"/>
      <c r="K2903" s="8"/>
      <c r="L2903" s="8"/>
      <c r="M2903" s="6"/>
      <c r="N2903" s="9"/>
      <c r="O2903" s="10"/>
      <c r="P2903" s="20"/>
      <c r="Q2903" s="20"/>
      <c r="R2903" s="20"/>
      <c r="S2903" s="1" t="s">
        <v>4855</v>
      </c>
      <c r="T2903" s="21" t="str">
        <f t="shared" si="432"/>
        <v>SABUK ONG MINI 2,5 X 20</v>
      </c>
      <c r="U2903" s="17">
        <v>1</v>
      </c>
      <c r="V2903" s="62">
        <f t="shared" si="435"/>
        <v>0</v>
      </c>
      <c r="W2903" s="20"/>
      <c r="X2903" s="20"/>
      <c r="Y2903" s="20" t="str">
        <f t="shared" si="433"/>
        <v>PCS</v>
      </c>
    </row>
    <row r="2904" spans="1:26" hidden="1">
      <c r="A2904" s="4"/>
      <c r="B2904" s="20"/>
      <c r="C2904" s="5"/>
      <c r="D2904" s="6"/>
      <c r="E2904" s="6"/>
      <c r="F2904" s="6"/>
      <c r="G2904" s="6"/>
      <c r="H2904" s="6"/>
      <c r="I2904" s="6"/>
      <c r="J2904" s="6"/>
      <c r="K2904" s="8"/>
      <c r="L2904" s="8"/>
      <c r="M2904" s="6"/>
      <c r="N2904" s="9"/>
      <c r="O2904" s="10"/>
      <c r="P2904" s="20"/>
      <c r="Q2904" s="20"/>
      <c r="R2904" s="20"/>
      <c r="S2904" s="1" t="s">
        <v>4361</v>
      </c>
      <c r="T2904" s="21" t="str">
        <f t="shared" si="432"/>
        <v>PLASTIK 12 X 35</v>
      </c>
      <c r="U2904" s="17">
        <v>1</v>
      </c>
      <c r="V2904" s="62">
        <f t="shared" si="435"/>
        <v>0</v>
      </c>
      <c r="W2904" s="20"/>
      <c r="X2904" s="20"/>
      <c r="Y2904" s="20" t="str">
        <f t="shared" si="433"/>
        <v>PCS</v>
      </c>
    </row>
    <row r="2905" spans="1:26" hidden="1">
      <c r="A2905" s="4"/>
      <c r="B2905" s="20"/>
      <c r="C2905" s="5"/>
      <c r="D2905" s="6"/>
      <c r="E2905" s="6"/>
      <c r="F2905" s="6"/>
      <c r="G2905" s="6"/>
      <c r="H2905" s="6"/>
      <c r="I2905" s="6"/>
      <c r="J2905" s="6"/>
      <c r="K2905" s="8"/>
      <c r="L2905" s="8"/>
      <c r="M2905" s="6"/>
      <c r="N2905" s="9"/>
      <c r="O2905" s="10"/>
      <c r="P2905" s="20"/>
      <c r="Q2905" s="20"/>
      <c r="R2905" s="20"/>
      <c r="S2905" s="1" t="s">
        <v>3717</v>
      </c>
      <c r="T2905" s="21" t="str">
        <f t="shared" si="432"/>
        <v>ONGKOS CELUP GK DEWA</v>
      </c>
      <c r="U2905" s="17">
        <v>1</v>
      </c>
      <c r="V2905" s="62">
        <f t="shared" si="435"/>
        <v>0</v>
      </c>
      <c r="W2905" s="20"/>
      <c r="X2905" s="20"/>
      <c r="Y2905" s="20" t="str">
        <f t="shared" si="433"/>
        <v>PCS</v>
      </c>
    </row>
    <row r="2906" spans="1:26" hidden="1">
      <c r="A2906" s="4"/>
      <c r="B2906" s="20"/>
      <c r="C2906" s="5"/>
      <c r="D2906" s="6"/>
      <c r="E2906" s="6"/>
      <c r="F2906" s="6"/>
      <c r="G2906" s="6"/>
      <c r="H2906" s="6"/>
      <c r="I2906" s="6"/>
      <c r="J2906" s="6"/>
      <c r="K2906" s="8"/>
      <c r="L2906" s="8"/>
      <c r="M2906" s="6"/>
      <c r="N2906" s="9"/>
      <c r="O2906" s="10"/>
      <c r="P2906" s="20"/>
      <c r="Q2906" s="20"/>
      <c r="R2906" s="20"/>
      <c r="S2906" s="1" t="s">
        <v>3805</v>
      </c>
      <c r="T2906" s="21" t="str">
        <f t="shared" si="432"/>
        <v>ONGKOS KEMAS GK DEWA</v>
      </c>
      <c r="U2906" s="17">
        <v>1</v>
      </c>
      <c r="V2906" s="62">
        <f t="shared" si="435"/>
        <v>0</v>
      </c>
      <c r="W2906" s="20"/>
      <c r="X2906" s="20"/>
      <c r="Y2906" s="20" t="str">
        <f t="shared" si="433"/>
        <v>PCS</v>
      </c>
    </row>
    <row r="2907" spans="1:26" hidden="1">
      <c r="A2907" s="4"/>
      <c r="B2907" s="20"/>
      <c r="C2907" s="5"/>
      <c r="D2907" s="6"/>
      <c r="E2907" s="6"/>
      <c r="F2907" s="6"/>
      <c r="G2907" s="6"/>
      <c r="H2907" s="6"/>
      <c r="I2907" s="6"/>
      <c r="J2907" s="6"/>
      <c r="K2907" s="8"/>
      <c r="L2907" s="8"/>
      <c r="M2907" s="6"/>
      <c r="N2907" s="9"/>
      <c r="O2907" s="10"/>
      <c r="P2907" s="20"/>
      <c r="Q2907" s="20"/>
      <c r="R2907" s="20"/>
      <c r="S2907" s="1" t="s">
        <v>3912</v>
      </c>
      <c r="T2907" s="21" t="str">
        <f t="shared" si="432"/>
        <v>ONGKOS TIMBANG GK DEWA</v>
      </c>
      <c r="U2907" s="17">
        <v>1</v>
      </c>
      <c r="V2907" s="62">
        <f t="shared" si="435"/>
        <v>0</v>
      </c>
      <c r="W2907" s="20"/>
      <c r="X2907" s="20"/>
      <c r="Y2907" s="20" t="str">
        <f t="shared" si="433"/>
        <v>PCS</v>
      </c>
    </row>
    <row r="2908" spans="1:26">
      <c r="A2908" s="4">
        <v>308</v>
      </c>
      <c r="B2908" s="20" t="s">
        <v>2868</v>
      </c>
      <c r="C2908" s="5" t="s">
        <v>493</v>
      </c>
      <c r="D2908" s="6"/>
      <c r="E2908" s="6">
        <f>D2908/72</f>
        <v>0</v>
      </c>
      <c r="F2908" s="6"/>
      <c r="G2908" s="6"/>
      <c r="H2908" s="6">
        <v>23</v>
      </c>
      <c r="I2908" s="6">
        <v>1</v>
      </c>
      <c r="J2908" s="6" t="s">
        <v>510</v>
      </c>
      <c r="K2908" s="15">
        <f>L2908</f>
        <v>0</v>
      </c>
      <c r="L2908" s="15">
        <f>N2908*Z2908</f>
        <v>0</v>
      </c>
      <c r="M2908" s="6" t="s">
        <v>510</v>
      </c>
      <c r="N2908" s="9">
        <f>VLOOKUP(B2908,tb_januari,9,FALSE)</f>
        <v>0</v>
      </c>
      <c r="O2908" s="10" t="s">
        <v>506</v>
      </c>
      <c r="P2908" s="20"/>
      <c r="Q2908" s="20"/>
      <c r="R2908" s="20"/>
      <c r="S2908" s="1" t="s">
        <v>1763</v>
      </c>
      <c r="T2908" s="21" t="str">
        <f t="shared" si="432"/>
        <v>FLAYER DEWA 108 PUDAK 8 x 16</v>
      </c>
      <c r="U2908" s="17">
        <v>1</v>
      </c>
      <c r="V2908" s="62">
        <f>$K$2908*U2908</f>
        <v>0</v>
      </c>
      <c r="W2908" s="20"/>
      <c r="X2908" s="20"/>
      <c r="Y2908" s="20" t="str">
        <f t="shared" si="433"/>
        <v>PCS</v>
      </c>
      <c r="Z2908" s="20">
        <v>72</v>
      </c>
    </row>
    <row r="2909" spans="1:26" hidden="1">
      <c r="A2909" s="4"/>
      <c r="B2909" s="20"/>
      <c r="C2909" s="5"/>
      <c r="D2909" s="6"/>
      <c r="E2909" s="6"/>
      <c r="F2909" s="6"/>
      <c r="G2909" s="6"/>
      <c r="H2909" s="6"/>
      <c r="I2909" s="6"/>
      <c r="J2909" s="6"/>
      <c r="K2909" s="8"/>
      <c r="L2909" s="8"/>
      <c r="M2909" s="6"/>
      <c r="N2909" s="9"/>
      <c r="O2909" s="10"/>
      <c r="P2909" s="20"/>
      <c r="Q2909" s="20"/>
      <c r="R2909" s="20"/>
      <c r="S2909" s="1" t="s">
        <v>4173</v>
      </c>
      <c r="T2909" s="21" t="str">
        <f t="shared" si="432"/>
        <v>OP NON FUL AROMA EK PUDAK</v>
      </c>
      <c r="U2909" s="17">
        <v>7.1500000000000001E-3</v>
      </c>
      <c r="V2909" s="62">
        <f t="shared" ref="V2909:V2916" si="436">$K$2908*U2909</f>
        <v>0</v>
      </c>
      <c r="W2909" s="20"/>
      <c r="X2909" s="20"/>
      <c r="Y2909" s="20" t="str">
        <f t="shared" si="433"/>
        <v>KG</v>
      </c>
    </row>
    <row r="2910" spans="1:26" hidden="1">
      <c r="A2910" s="4"/>
      <c r="B2910" s="20"/>
      <c r="C2910" s="5"/>
      <c r="D2910" s="6"/>
      <c r="E2910" s="6"/>
      <c r="F2910" s="6"/>
      <c r="G2910" s="6"/>
      <c r="H2910" s="6"/>
      <c r="I2910" s="6"/>
      <c r="J2910" s="6"/>
      <c r="K2910" s="8"/>
      <c r="L2910" s="8"/>
      <c r="M2910" s="6"/>
      <c r="N2910" s="9"/>
      <c r="O2910" s="10"/>
      <c r="P2910" s="20"/>
      <c r="Q2910" s="20"/>
      <c r="R2910" s="20"/>
      <c r="S2910" s="1" t="s">
        <v>612</v>
      </c>
      <c r="T2910" s="21" t="str">
        <f t="shared" si="432"/>
        <v>DUPA 28 AP HITAM 3.5</v>
      </c>
      <c r="U2910" s="17">
        <v>0.51</v>
      </c>
      <c r="V2910" s="62">
        <f t="shared" si="436"/>
        <v>0</v>
      </c>
      <c r="W2910" s="20"/>
      <c r="X2910" s="20"/>
      <c r="Y2910" s="20" t="str">
        <f t="shared" si="433"/>
        <v>KG</v>
      </c>
    </row>
    <row r="2911" spans="1:26" hidden="1">
      <c r="A2911" s="4"/>
      <c r="B2911" s="20"/>
      <c r="C2911" s="5"/>
      <c r="D2911" s="6"/>
      <c r="E2911" s="6"/>
      <c r="F2911" s="6"/>
      <c r="G2911" s="6"/>
      <c r="H2911" s="6"/>
      <c r="I2911" s="6"/>
      <c r="J2911" s="6"/>
      <c r="K2911" s="8"/>
      <c r="L2911" s="8"/>
      <c r="M2911" s="6"/>
      <c r="N2911" s="9"/>
      <c r="O2911" s="10"/>
      <c r="P2911" s="20"/>
      <c r="Q2911" s="20"/>
      <c r="R2911" s="20"/>
      <c r="S2911" s="1" t="s">
        <v>3679</v>
      </c>
      <c r="T2911" s="21" t="str">
        <f t="shared" si="432"/>
        <v xml:space="preserve">ONGKARA OVAL </v>
      </c>
      <c r="U2911" s="17">
        <v>1</v>
      </c>
      <c r="V2911" s="62">
        <f t="shared" si="436"/>
        <v>0</v>
      </c>
      <c r="W2911" s="20"/>
      <c r="X2911" s="20"/>
      <c r="Y2911" s="20" t="str">
        <f t="shared" si="433"/>
        <v>PCS</v>
      </c>
    </row>
    <row r="2912" spans="1:26" hidden="1">
      <c r="A2912" s="4"/>
      <c r="B2912" s="20"/>
      <c r="C2912" s="5"/>
      <c r="D2912" s="6"/>
      <c r="E2912" s="6"/>
      <c r="F2912" s="6"/>
      <c r="G2912" s="6"/>
      <c r="H2912" s="6"/>
      <c r="I2912" s="6"/>
      <c r="J2912" s="6"/>
      <c r="K2912" s="8"/>
      <c r="L2912" s="8"/>
      <c r="M2912" s="6"/>
      <c r="N2912" s="9"/>
      <c r="O2912" s="10"/>
      <c r="P2912" s="20"/>
      <c r="Q2912" s="20"/>
      <c r="R2912" s="20"/>
      <c r="S2912" s="1" t="s">
        <v>4855</v>
      </c>
      <c r="T2912" s="21" t="str">
        <f t="shared" si="432"/>
        <v>SABUK ONG MINI 2,5 X 20</v>
      </c>
      <c r="U2912" s="17">
        <v>1</v>
      </c>
      <c r="V2912" s="62">
        <f t="shared" si="436"/>
        <v>0</v>
      </c>
      <c r="W2912" s="20"/>
      <c r="X2912" s="20"/>
      <c r="Y2912" s="20" t="str">
        <f t="shared" si="433"/>
        <v>PCS</v>
      </c>
    </row>
    <row r="2913" spans="1:26" hidden="1">
      <c r="A2913" s="4"/>
      <c r="B2913" s="20"/>
      <c r="C2913" s="5"/>
      <c r="D2913" s="6"/>
      <c r="E2913" s="6"/>
      <c r="F2913" s="6"/>
      <c r="G2913" s="6"/>
      <c r="H2913" s="6"/>
      <c r="I2913" s="6"/>
      <c r="J2913" s="6"/>
      <c r="K2913" s="8"/>
      <c r="L2913" s="8"/>
      <c r="M2913" s="6"/>
      <c r="N2913" s="9"/>
      <c r="O2913" s="10"/>
      <c r="P2913" s="20"/>
      <c r="Q2913" s="20"/>
      <c r="R2913" s="20"/>
      <c r="S2913" s="1" t="s">
        <v>4361</v>
      </c>
      <c r="T2913" s="21" t="str">
        <f t="shared" si="432"/>
        <v>PLASTIK 12 X 35</v>
      </c>
      <c r="U2913" s="17">
        <v>1</v>
      </c>
      <c r="V2913" s="62">
        <f t="shared" si="436"/>
        <v>0</v>
      </c>
      <c r="W2913" s="20"/>
      <c r="X2913" s="20"/>
      <c r="Y2913" s="20" t="str">
        <f t="shared" si="433"/>
        <v>PCS</v>
      </c>
    </row>
    <row r="2914" spans="1:26" hidden="1">
      <c r="A2914" s="4"/>
      <c r="B2914" s="20"/>
      <c r="C2914" s="5"/>
      <c r="D2914" s="6"/>
      <c r="E2914" s="6"/>
      <c r="F2914" s="6"/>
      <c r="G2914" s="6"/>
      <c r="H2914" s="6"/>
      <c r="I2914" s="6"/>
      <c r="J2914" s="6"/>
      <c r="K2914" s="8"/>
      <c r="L2914" s="8"/>
      <c r="M2914" s="6"/>
      <c r="N2914" s="9"/>
      <c r="O2914" s="10"/>
      <c r="P2914" s="20"/>
      <c r="Q2914" s="20"/>
      <c r="R2914" s="20"/>
      <c r="S2914" s="1" t="s">
        <v>3717</v>
      </c>
      <c r="T2914" s="21" t="str">
        <f t="shared" si="432"/>
        <v>ONGKOS CELUP GK DEWA</v>
      </c>
      <c r="U2914" s="17">
        <v>1</v>
      </c>
      <c r="V2914" s="62">
        <f t="shared" si="436"/>
        <v>0</v>
      </c>
      <c r="W2914" s="20"/>
      <c r="X2914" s="20"/>
      <c r="Y2914" s="20" t="str">
        <f t="shared" si="433"/>
        <v>PCS</v>
      </c>
    </row>
    <row r="2915" spans="1:26" hidden="1">
      <c r="A2915" s="4"/>
      <c r="B2915" s="20"/>
      <c r="C2915" s="5"/>
      <c r="D2915" s="6"/>
      <c r="E2915" s="6"/>
      <c r="F2915" s="6"/>
      <c r="G2915" s="6"/>
      <c r="H2915" s="6"/>
      <c r="I2915" s="6"/>
      <c r="J2915" s="6"/>
      <c r="K2915" s="8"/>
      <c r="L2915" s="8"/>
      <c r="M2915" s="6"/>
      <c r="N2915" s="9"/>
      <c r="O2915" s="10"/>
      <c r="P2915" s="20"/>
      <c r="Q2915" s="20"/>
      <c r="R2915" s="20"/>
      <c r="S2915" s="1" t="s">
        <v>3805</v>
      </c>
      <c r="T2915" s="21" t="str">
        <f t="shared" si="432"/>
        <v>ONGKOS KEMAS GK DEWA</v>
      </c>
      <c r="U2915" s="17">
        <v>1</v>
      </c>
      <c r="V2915" s="62">
        <f t="shared" si="436"/>
        <v>0</v>
      </c>
      <c r="W2915" s="20"/>
      <c r="X2915" s="20"/>
      <c r="Y2915" s="20" t="str">
        <f t="shared" si="433"/>
        <v>PCS</v>
      </c>
    </row>
    <row r="2916" spans="1:26" hidden="1">
      <c r="A2916" s="4"/>
      <c r="B2916" s="20"/>
      <c r="C2916" s="5"/>
      <c r="D2916" s="6"/>
      <c r="E2916" s="6"/>
      <c r="F2916" s="6"/>
      <c r="G2916" s="6"/>
      <c r="H2916" s="6"/>
      <c r="I2916" s="6"/>
      <c r="J2916" s="6"/>
      <c r="K2916" s="8"/>
      <c r="L2916" s="8"/>
      <c r="M2916" s="6"/>
      <c r="N2916" s="9"/>
      <c r="O2916" s="10"/>
      <c r="P2916" s="20"/>
      <c r="Q2916" s="20"/>
      <c r="R2916" s="20"/>
      <c r="S2916" s="1" t="s">
        <v>3912</v>
      </c>
      <c r="T2916" s="21" t="str">
        <f t="shared" si="432"/>
        <v>ONGKOS TIMBANG GK DEWA</v>
      </c>
      <c r="U2916" s="17">
        <v>1</v>
      </c>
      <c r="V2916" s="62">
        <f t="shared" si="436"/>
        <v>0</v>
      </c>
      <c r="W2916" s="20"/>
      <c r="X2916" s="20"/>
      <c r="Y2916" s="20" t="str">
        <f t="shared" si="433"/>
        <v>PCS</v>
      </c>
    </row>
    <row r="2917" spans="1:26">
      <c r="A2917" s="4">
        <v>309</v>
      </c>
      <c r="B2917" s="20" t="s">
        <v>2871</v>
      </c>
      <c r="C2917" s="5" t="s">
        <v>272</v>
      </c>
      <c r="D2917" s="6">
        <v>30</v>
      </c>
      <c r="E2917" s="6">
        <f>D2917/72</f>
        <v>0.41666666666666669</v>
      </c>
      <c r="F2917" s="6">
        <v>11</v>
      </c>
      <c r="G2917" s="6">
        <v>1</v>
      </c>
      <c r="H2917" s="6">
        <v>1</v>
      </c>
      <c r="I2917" s="6">
        <v>1</v>
      </c>
      <c r="J2917" s="6" t="s">
        <v>510</v>
      </c>
      <c r="K2917" s="15">
        <f>L2917</f>
        <v>0</v>
      </c>
      <c r="L2917" s="15">
        <f>N2917*Z2917</f>
        <v>0</v>
      </c>
      <c r="M2917" s="6" t="s">
        <v>510</v>
      </c>
      <c r="N2917" s="9">
        <f>VLOOKUP(B2917,tb_januari,9,FALSE)</f>
        <v>0</v>
      </c>
      <c r="O2917" s="10" t="s">
        <v>506</v>
      </c>
      <c r="P2917" s="20"/>
      <c r="Q2917" s="20"/>
      <c r="R2917" s="20"/>
      <c r="S2917" s="1" t="s">
        <v>1763</v>
      </c>
      <c r="T2917" s="21" t="str">
        <f t="shared" si="432"/>
        <v>FLAYER DEWA 108 PUDAK 8 x 16</v>
      </c>
      <c r="U2917" s="17">
        <v>1</v>
      </c>
      <c r="V2917" s="62">
        <f>$K$2917*U2917</f>
        <v>0</v>
      </c>
      <c r="W2917" s="20"/>
      <c r="X2917" s="20"/>
      <c r="Y2917" s="20" t="str">
        <f t="shared" si="433"/>
        <v>PCS</v>
      </c>
      <c r="Z2917" s="20">
        <v>72</v>
      </c>
    </row>
    <row r="2918" spans="1:26" hidden="1">
      <c r="A2918" s="4"/>
      <c r="B2918" s="20"/>
      <c r="C2918" s="5"/>
      <c r="D2918" s="6"/>
      <c r="E2918" s="6"/>
      <c r="F2918" s="6"/>
      <c r="G2918" s="6"/>
      <c r="H2918" s="6"/>
      <c r="I2918" s="6"/>
      <c r="J2918" s="6"/>
      <c r="K2918" s="8"/>
      <c r="L2918" s="8"/>
      <c r="M2918" s="6"/>
      <c r="N2918" s="9"/>
      <c r="O2918" s="10"/>
      <c r="P2918" s="20"/>
      <c r="Q2918" s="20"/>
      <c r="R2918" s="20"/>
      <c r="S2918" s="1" t="s">
        <v>4173</v>
      </c>
      <c r="T2918" s="21" t="str">
        <f t="shared" si="432"/>
        <v>OP NON FUL AROMA EK PUDAK</v>
      </c>
      <c r="U2918" s="17">
        <v>7.1500000000000001E-3</v>
      </c>
      <c r="V2918" s="62">
        <f t="shared" ref="V2918:V2925" si="437">$K$2917*U2918</f>
        <v>0</v>
      </c>
      <c r="W2918" s="20"/>
      <c r="X2918" s="20"/>
      <c r="Y2918" s="20" t="str">
        <f t="shared" si="433"/>
        <v>KG</v>
      </c>
    </row>
    <row r="2919" spans="1:26" hidden="1">
      <c r="A2919" s="4"/>
      <c r="B2919" s="20"/>
      <c r="C2919" s="5"/>
      <c r="D2919" s="6"/>
      <c r="E2919" s="6"/>
      <c r="F2919" s="6"/>
      <c r="G2919" s="6"/>
      <c r="H2919" s="6"/>
      <c r="I2919" s="6"/>
      <c r="J2919" s="6"/>
      <c r="K2919" s="8"/>
      <c r="L2919" s="8"/>
      <c r="M2919" s="6"/>
      <c r="N2919" s="9"/>
      <c r="O2919" s="10"/>
      <c r="P2919" s="20"/>
      <c r="Q2919" s="20"/>
      <c r="R2919" s="20"/>
      <c r="S2919" s="1" t="s">
        <v>1261</v>
      </c>
      <c r="T2919" s="21" t="str">
        <f t="shared" si="432"/>
        <v>DUPA 28 AP 3.8</v>
      </c>
      <c r="U2919" s="17">
        <v>0.51</v>
      </c>
      <c r="V2919" s="62">
        <f t="shared" si="437"/>
        <v>0</v>
      </c>
      <c r="W2919" s="20"/>
      <c r="X2919" s="20"/>
      <c r="Y2919" s="20" t="str">
        <f t="shared" si="433"/>
        <v>KG</v>
      </c>
    </row>
    <row r="2920" spans="1:26" hidden="1">
      <c r="A2920" s="4"/>
      <c r="B2920" s="20"/>
      <c r="C2920" s="5"/>
      <c r="D2920" s="6"/>
      <c r="E2920" s="6"/>
      <c r="F2920" s="6"/>
      <c r="G2920" s="6"/>
      <c r="H2920" s="6"/>
      <c r="I2920" s="6"/>
      <c r="J2920" s="6"/>
      <c r="K2920" s="8"/>
      <c r="L2920" s="8"/>
      <c r="M2920" s="6"/>
      <c r="N2920" s="9"/>
      <c r="O2920" s="10"/>
      <c r="P2920" s="20"/>
      <c r="Q2920" s="20"/>
      <c r="R2920" s="20"/>
      <c r="S2920" s="1" t="s">
        <v>3679</v>
      </c>
      <c r="T2920" s="21" t="str">
        <f t="shared" si="432"/>
        <v xml:space="preserve">ONGKARA OVAL </v>
      </c>
      <c r="U2920" s="17">
        <v>1</v>
      </c>
      <c r="V2920" s="62">
        <f t="shared" si="437"/>
        <v>0</v>
      </c>
      <c r="W2920" s="20"/>
      <c r="X2920" s="20"/>
      <c r="Y2920" s="20" t="str">
        <f t="shared" si="433"/>
        <v>PCS</v>
      </c>
    </row>
    <row r="2921" spans="1:26" hidden="1">
      <c r="A2921" s="4"/>
      <c r="B2921" s="20"/>
      <c r="C2921" s="5"/>
      <c r="D2921" s="6"/>
      <c r="E2921" s="6"/>
      <c r="F2921" s="6"/>
      <c r="G2921" s="6"/>
      <c r="H2921" s="6"/>
      <c r="I2921" s="6"/>
      <c r="J2921" s="6"/>
      <c r="K2921" s="8"/>
      <c r="L2921" s="8"/>
      <c r="M2921" s="6"/>
      <c r="N2921" s="9"/>
      <c r="O2921" s="10"/>
      <c r="P2921" s="20"/>
      <c r="Q2921" s="20"/>
      <c r="R2921" s="20"/>
      <c r="S2921" s="1" t="s">
        <v>4855</v>
      </c>
      <c r="T2921" s="21" t="str">
        <f t="shared" si="432"/>
        <v>SABUK ONG MINI 2,5 X 20</v>
      </c>
      <c r="U2921" s="17">
        <v>1</v>
      </c>
      <c r="V2921" s="62">
        <f t="shared" si="437"/>
        <v>0</v>
      </c>
      <c r="W2921" s="20"/>
      <c r="X2921" s="20"/>
      <c r="Y2921" s="20" t="str">
        <f t="shared" si="433"/>
        <v>PCS</v>
      </c>
    </row>
    <row r="2922" spans="1:26" hidden="1">
      <c r="A2922" s="4"/>
      <c r="B2922" s="20"/>
      <c r="C2922" s="5"/>
      <c r="D2922" s="6"/>
      <c r="E2922" s="6"/>
      <c r="F2922" s="6"/>
      <c r="G2922" s="6"/>
      <c r="H2922" s="6"/>
      <c r="I2922" s="6"/>
      <c r="J2922" s="6"/>
      <c r="K2922" s="8"/>
      <c r="L2922" s="8"/>
      <c r="M2922" s="6"/>
      <c r="N2922" s="9"/>
      <c r="O2922" s="10"/>
      <c r="P2922" s="20"/>
      <c r="Q2922" s="20"/>
      <c r="R2922" s="20"/>
      <c r="S2922" s="1" t="s">
        <v>4361</v>
      </c>
      <c r="T2922" s="21" t="str">
        <f t="shared" si="432"/>
        <v>PLASTIK 12 X 35</v>
      </c>
      <c r="U2922" s="17">
        <v>1</v>
      </c>
      <c r="V2922" s="62">
        <f t="shared" si="437"/>
        <v>0</v>
      </c>
      <c r="W2922" s="20"/>
      <c r="X2922" s="20"/>
      <c r="Y2922" s="20" t="str">
        <f t="shared" si="433"/>
        <v>PCS</v>
      </c>
    </row>
    <row r="2923" spans="1:26" hidden="1">
      <c r="A2923" s="4"/>
      <c r="B2923" s="20"/>
      <c r="C2923" s="5"/>
      <c r="D2923" s="6"/>
      <c r="E2923" s="6"/>
      <c r="F2923" s="6"/>
      <c r="G2923" s="6"/>
      <c r="H2923" s="6"/>
      <c r="I2923" s="6"/>
      <c r="J2923" s="6"/>
      <c r="K2923" s="8"/>
      <c r="L2923" s="8"/>
      <c r="M2923" s="6"/>
      <c r="N2923" s="9"/>
      <c r="O2923" s="10"/>
      <c r="P2923" s="20"/>
      <c r="Q2923" s="20"/>
      <c r="R2923" s="20"/>
      <c r="S2923" s="1" t="s">
        <v>3717</v>
      </c>
      <c r="T2923" s="21" t="str">
        <f t="shared" si="432"/>
        <v>ONGKOS CELUP GK DEWA</v>
      </c>
      <c r="U2923" s="17">
        <v>1</v>
      </c>
      <c r="V2923" s="62">
        <f t="shared" si="437"/>
        <v>0</v>
      </c>
      <c r="W2923" s="20"/>
      <c r="X2923" s="20"/>
      <c r="Y2923" s="20" t="str">
        <f t="shared" si="433"/>
        <v>PCS</v>
      </c>
    </row>
    <row r="2924" spans="1:26" hidden="1">
      <c r="A2924" s="4"/>
      <c r="B2924" s="20"/>
      <c r="C2924" s="5"/>
      <c r="D2924" s="6"/>
      <c r="E2924" s="6"/>
      <c r="F2924" s="6"/>
      <c r="G2924" s="6"/>
      <c r="H2924" s="6"/>
      <c r="I2924" s="6"/>
      <c r="J2924" s="6"/>
      <c r="K2924" s="8"/>
      <c r="L2924" s="8"/>
      <c r="M2924" s="6"/>
      <c r="N2924" s="9"/>
      <c r="O2924" s="10"/>
      <c r="P2924" s="20"/>
      <c r="Q2924" s="20"/>
      <c r="R2924" s="20"/>
      <c r="S2924" s="1" t="s">
        <v>3805</v>
      </c>
      <c r="T2924" s="21" t="str">
        <f t="shared" si="432"/>
        <v>ONGKOS KEMAS GK DEWA</v>
      </c>
      <c r="U2924" s="17">
        <v>1</v>
      </c>
      <c r="V2924" s="62">
        <f t="shared" si="437"/>
        <v>0</v>
      </c>
      <c r="W2924" s="20"/>
      <c r="X2924" s="20"/>
      <c r="Y2924" s="20" t="str">
        <f t="shared" si="433"/>
        <v>PCS</v>
      </c>
    </row>
    <row r="2925" spans="1:26" hidden="1">
      <c r="A2925" s="4"/>
      <c r="B2925" s="20"/>
      <c r="C2925" s="5"/>
      <c r="D2925" s="6"/>
      <c r="E2925" s="6"/>
      <c r="F2925" s="6"/>
      <c r="G2925" s="6"/>
      <c r="H2925" s="6"/>
      <c r="I2925" s="6"/>
      <c r="J2925" s="6"/>
      <c r="K2925" s="8"/>
      <c r="L2925" s="8"/>
      <c r="M2925" s="6"/>
      <c r="N2925" s="9"/>
      <c r="O2925" s="10"/>
      <c r="P2925" s="20"/>
      <c r="Q2925" s="20"/>
      <c r="R2925" s="20"/>
      <c r="S2925" s="1" t="s">
        <v>3912</v>
      </c>
      <c r="T2925" s="21" t="str">
        <f t="shared" si="432"/>
        <v>ONGKOS TIMBANG GK DEWA</v>
      </c>
      <c r="U2925" s="17">
        <v>1</v>
      </c>
      <c r="V2925" s="62">
        <f t="shared" si="437"/>
        <v>0</v>
      </c>
      <c r="W2925" s="20"/>
      <c r="X2925" s="20"/>
      <c r="Y2925" s="20" t="str">
        <f t="shared" si="433"/>
        <v>PCS</v>
      </c>
    </row>
    <row r="2926" spans="1:26">
      <c r="A2926" s="4">
        <v>310</v>
      </c>
      <c r="B2926" s="20" t="s">
        <v>2874</v>
      </c>
      <c r="C2926" s="5" t="s">
        <v>476</v>
      </c>
      <c r="D2926" s="6">
        <v>24</v>
      </c>
      <c r="E2926" s="6">
        <f>D2926/72</f>
        <v>0.33333333333333331</v>
      </c>
      <c r="F2926" s="6"/>
      <c r="G2926" s="6"/>
      <c r="H2926" s="6">
        <v>68</v>
      </c>
      <c r="I2926" s="6">
        <v>1</v>
      </c>
      <c r="J2926" s="6" t="s">
        <v>510</v>
      </c>
      <c r="K2926" s="15">
        <f>L2926</f>
        <v>72</v>
      </c>
      <c r="L2926" s="15">
        <f>N2926*Z2926</f>
        <v>72</v>
      </c>
      <c r="M2926" s="6" t="s">
        <v>510</v>
      </c>
      <c r="N2926" s="9">
        <f>VLOOKUP(B2926,tb_januari,9,FALSE)</f>
        <v>1</v>
      </c>
      <c r="O2926" s="10" t="s">
        <v>506</v>
      </c>
      <c r="P2926" s="20"/>
      <c r="Q2926" s="20"/>
      <c r="R2926" s="20"/>
      <c r="S2926" s="20" t="s">
        <v>1770</v>
      </c>
      <c r="T2926" s="21" t="str">
        <f t="shared" ref="T2926:T2952" si="438">VLOOKUP(S2926,db_barang,2,FALSE)</f>
        <v>FLAYER DEWA 108 SARI MADHU 8 x 16</v>
      </c>
      <c r="U2926" s="17">
        <v>1</v>
      </c>
      <c r="V2926" s="62">
        <f>$K$2926*U2926</f>
        <v>72</v>
      </c>
      <c r="W2926" s="20"/>
      <c r="X2926" s="20"/>
      <c r="Y2926" s="20" t="str">
        <f t="shared" ref="Y2926:Y2952" si="439">VLOOKUP(S2926,db_barang,3,FALSE)</f>
        <v>PCS</v>
      </c>
      <c r="Z2926" s="20">
        <v>72</v>
      </c>
    </row>
    <row r="2927" spans="1:26" hidden="1">
      <c r="A2927" s="4"/>
      <c r="B2927" s="4"/>
      <c r="C2927" s="5"/>
      <c r="D2927" s="6"/>
      <c r="E2927" s="6"/>
      <c r="F2927" s="6"/>
      <c r="G2927" s="6"/>
      <c r="H2927" s="6"/>
      <c r="I2927" s="6"/>
      <c r="J2927" s="6"/>
      <c r="K2927" s="8"/>
      <c r="L2927" s="8"/>
      <c r="M2927" s="6"/>
      <c r="N2927" s="9"/>
      <c r="O2927" s="10"/>
      <c r="P2927" s="20"/>
      <c r="Q2927" s="20"/>
      <c r="R2927" s="20"/>
      <c r="S2927" s="20" t="s">
        <v>4177</v>
      </c>
      <c r="T2927" s="21" t="str">
        <f t="shared" si="438"/>
        <v>OP NON FUL AROMA EK SARI MADHU</v>
      </c>
      <c r="U2927" s="17">
        <v>7.1500000000000001E-3</v>
      </c>
      <c r="V2927" s="62">
        <f t="shared" ref="V2927:V2934" si="440">$K$2926*U2927</f>
        <v>0.51480000000000004</v>
      </c>
      <c r="W2927" s="20"/>
      <c r="X2927" s="20"/>
      <c r="Y2927" s="20" t="str">
        <f t="shared" si="439"/>
        <v>KG</v>
      </c>
    </row>
    <row r="2928" spans="1:26" hidden="1">
      <c r="A2928" s="4"/>
      <c r="B2928" s="4"/>
      <c r="C2928" s="5"/>
      <c r="D2928" s="6"/>
      <c r="E2928" s="6"/>
      <c r="F2928" s="6"/>
      <c r="G2928" s="6"/>
      <c r="H2928" s="6"/>
      <c r="I2928" s="6"/>
      <c r="J2928" s="6"/>
      <c r="K2928" s="8"/>
      <c r="L2928" s="8"/>
      <c r="M2928" s="6"/>
      <c r="N2928" s="9"/>
      <c r="O2928" s="10"/>
      <c r="P2928" s="20"/>
      <c r="Q2928" s="20"/>
      <c r="R2928" s="20"/>
      <c r="S2928" s="20" t="s">
        <v>612</v>
      </c>
      <c r="T2928" s="21" t="str">
        <f t="shared" si="438"/>
        <v>DUPA 28 AP HITAM 3.5</v>
      </c>
      <c r="U2928" s="17">
        <v>0.51</v>
      </c>
      <c r="V2928" s="62">
        <f t="shared" si="440"/>
        <v>36.72</v>
      </c>
      <c r="W2928" s="20"/>
      <c r="X2928" s="20"/>
      <c r="Y2928" s="20" t="str">
        <f t="shared" si="439"/>
        <v>KG</v>
      </c>
    </row>
    <row r="2929" spans="1:26" hidden="1">
      <c r="A2929" s="4"/>
      <c r="B2929" s="4"/>
      <c r="C2929" s="5"/>
      <c r="D2929" s="6"/>
      <c r="E2929" s="6"/>
      <c r="F2929" s="6"/>
      <c r="G2929" s="6"/>
      <c r="H2929" s="6"/>
      <c r="I2929" s="6"/>
      <c r="J2929" s="6"/>
      <c r="K2929" s="8"/>
      <c r="L2929" s="8"/>
      <c r="M2929" s="6"/>
      <c r="N2929" s="9"/>
      <c r="O2929" s="10"/>
      <c r="P2929" s="20"/>
      <c r="Q2929" s="20"/>
      <c r="R2929" s="20"/>
      <c r="S2929" s="20" t="s">
        <v>3679</v>
      </c>
      <c r="T2929" s="21" t="str">
        <f t="shared" si="438"/>
        <v xml:space="preserve">ONGKARA OVAL </v>
      </c>
      <c r="U2929" s="17">
        <v>1</v>
      </c>
      <c r="V2929" s="62">
        <f t="shared" si="440"/>
        <v>72</v>
      </c>
      <c r="W2929" s="20"/>
      <c r="X2929" s="20"/>
      <c r="Y2929" s="20" t="str">
        <f t="shared" si="439"/>
        <v>PCS</v>
      </c>
    </row>
    <row r="2930" spans="1:26" hidden="1">
      <c r="A2930" s="4"/>
      <c r="B2930" s="4"/>
      <c r="C2930" s="5"/>
      <c r="D2930" s="6"/>
      <c r="E2930" s="6"/>
      <c r="F2930" s="6"/>
      <c r="G2930" s="6"/>
      <c r="H2930" s="6"/>
      <c r="I2930" s="6"/>
      <c r="J2930" s="6"/>
      <c r="K2930" s="8"/>
      <c r="L2930" s="8"/>
      <c r="M2930" s="6"/>
      <c r="N2930" s="9"/>
      <c r="O2930" s="10"/>
      <c r="P2930" s="20"/>
      <c r="Q2930" s="20"/>
      <c r="R2930" s="20"/>
      <c r="S2930" s="20" t="s">
        <v>4855</v>
      </c>
      <c r="T2930" s="21" t="str">
        <f t="shared" si="438"/>
        <v>SABUK ONG MINI 2,5 X 20</v>
      </c>
      <c r="U2930" s="17">
        <v>1</v>
      </c>
      <c r="V2930" s="62">
        <f t="shared" si="440"/>
        <v>72</v>
      </c>
      <c r="W2930" s="20"/>
      <c r="X2930" s="20"/>
      <c r="Y2930" s="20" t="str">
        <f t="shared" si="439"/>
        <v>PCS</v>
      </c>
    </row>
    <row r="2931" spans="1:26" hidden="1">
      <c r="A2931" s="4"/>
      <c r="B2931" s="4"/>
      <c r="C2931" s="5"/>
      <c r="D2931" s="6"/>
      <c r="E2931" s="6"/>
      <c r="F2931" s="6"/>
      <c r="G2931" s="6"/>
      <c r="H2931" s="6"/>
      <c r="I2931" s="6"/>
      <c r="J2931" s="6"/>
      <c r="K2931" s="8"/>
      <c r="L2931" s="8"/>
      <c r="M2931" s="6"/>
      <c r="N2931" s="9"/>
      <c r="O2931" s="10"/>
      <c r="P2931" s="20"/>
      <c r="Q2931" s="20"/>
      <c r="R2931" s="20"/>
      <c r="S2931" s="20" t="s">
        <v>4361</v>
      </c>
      <c r="T2931" s="21" t="str">
        <f t="shared" si="438"/>
        <v>PLASTIK 12 X 35</v>
      </c>
      <c r="U2931" s="17">
        <v>1</v>
      </c>
      <c r="V2931" s="62">
        <f t="shared" si="440"/>
        <v>72</v>
      </c>
      <c r="W2931" s="20"/>
      <c r="X2931" s="20"/>
      <c r="Y2931" s="20" t="str">
        <f t="shared" si="439"/>
        <v>PCS</v>
      </c>
    </row>
    <row r="2932" spans="1:26" hidden="1">
      <c r="A2932" s="4"/>
      <c r="B2932" s="4"/>
      <c r="C2932" s="5"/>
      <c r="D2932" s="6"/>
      <c r="E2932" s="6"/>
      <c r="F2932" s="6"/>
      <c r="G2932" s="6"/>
      <c r="H2932" s="6"/>
      <c r="I2932" s="6"/>
      <c r="J2932" s="6"/>
      <c r="K2932" s="8"/>
      <c r="L2932" s="8"/>
      <c r="M2932" s="6"/>
      <c r="N2932" s="9"/>
      <c r="O2932" s="10"/>
      <c r="P2932" s="20"/>
      <c r="Q2932" s="20"/>
      <c r="R2932" s="20"/>
      <c r="S2932" s="20" t="s">
        <v>3717</v>
      </c>
      <c r="T2932" s="21" t="str">
        <f t="shared" si="438"/>
        <v>ONGKOS CELUP GK DEWA</v>
      </c>
      <c r="U2932" s="17">
        <v>1</v>
      </c>
      <c r="V2932" s="62">
        <f t="shared" si="440"/>
        <v>72</v>
      </c>
      <c r="W2932" s="20"/>
      <c r="X2932" s="20"/>
      <c r="Y2932" s="20" t="str">
        <f t="shared" si="439"/>
        <v>PCS</v>
      </c>
    </row>
    <row r="2933" spans="1:26" hidden="1">
      <c r="A2933" s="4"/>
      <c r="B2933" s="4"/>
      <c r="C2933" s="5"/>
      <c r="D2933" s="6"/>
      <c r="E2933" s="6"/>
      <c r="F2933" s="6"/>
      <c r="G2933" s="6"/>
      <c r="H2933" s="6"/>
      <c r="I2933" s="6"/>
      <c r="J2933" s="6"/>
      <c r="K2933" s="8"/>
      <c r="L2933" s="8"/>
      <c r="M2933" s="6"/>
      <c r="N2933" s="9"/>
      <c r="O2933" s="10"/>
      <c r="P2933" s="20"/>
      <c r="Q2933" s="20"/>
      <c r="R2933" s="20"/>
      <c r="S2933" s="20" t="s">
        <v>3805</v>
      </c>
      <c r="T2933" s="21" t="str">
        <f t="shared" si="438"/>
        <v>ONGKOS KEMAS GK DEWA</v>
      </c>
      <c r="U2933" s="17">
        <v>1</v>
      </c>
      <c r="V2933" s="62">
        <f t="shared" si="440"/>
        <v>72</v>
      </c>
      <c r="W2933" s="20"/>
      <c r="X2933" s="20"/>
      <c r="Y2933" s="20" t="str">
        <f t="shared" si="439"/>
        <v>PCS</v>
      </c>
    </row>
    <row r="2934" spans="1:26" hidden="1">
      <c r="A2934" s="4"/>
      <c r="B2934" s="4"/>
      <c r="C2934" s="5"/>
      <c r="D2934" s="6"/>
      <c r="E2934" s="6"/>
      <c r="F2934" s="6"/>
      <c r="G2934" s="6"/>
      <c r="H2934" s="6"/>
      <c r="I2934" s="6"/>
      <c r="J2934" s="6"/>
      <c r="K2934" s="8"/>
      <c r="L2934" s="8"/>
      <c r="M2934" s="6"/>
      <c r="N2934" s="9"/>
      <c r="O2934" s="10"/>
      <c r="P2934" s="20"/>
      <c r="Q2934" s="20"/>
      <c r="R2934" s="20"/>
      <c r="S2934" s="20" t="s">
        <v>3912</v>
      </c>
      <c r="T2934" s="21" t="str">
        <f t="shared" si="438"/>
        <v>ONGKOS TIMBANG GK DEWA</v>
      </c>
      <c r="U2934" s="17">
        <v>1</v>
      </c>
      <c r="V2934" s="62">
        <f t="shared" si="440"/>
        <v>72</v>
      </c>
      <c r="W2934" s="20"/>
      <c r="X2934" s="20"/>
      <c r="Y2934" s="20" t="str">
        <f t="shared" si="439"/>
        <v>PCS</v>
      </c>
    </row>
    <row r="2935" spans="1:26">
      <c r="A2935" s="4">
        <v>311</v>
      </c>
      <c r="B2935" s="20" t="s">
        <v>2877</v>
      </c>
      <c r="C2935" s="5" t="s">
        <v>273</v>
      </c>
      <c r="D2935" s="6">
        <v>117</v>
      </c>
      <c r="E2935" s="6">
        <f>D2935/72</f>
        <v>1.625</v>
      </c>
      <c r="F2935" s="6">
        <v>11</v>
      </c>
      <c r="G2935" s="6">
        <v>1</v>
      </c>
      <c r="H2935" s="6">
        <v>1</v>
      </c>
      <c r="I2935" s="6">
        <v>1</v>
      </c>
      <c r="J2935" s="6" t="s">
        <v>510</v>
      </c>
      <c r="K2935" s="15">
        <f>L2935</f>
        <v>0</v>
      </c>
      <c r="L2935" s="15">
        <f>N2935*Z2935</f>
        <v>0</v>
      </c>
      <c r="M2935" s="6" t="s">
        <v>510</v>
      </c>
      <c r="N2935" s="9">
        <f>VLOOKUP(B2935,tb_januari,9,FALSE)</f>
        <v>0</v>
      </c>
      <c r="O2935" s="10" t="s">
        <v>506</v>
      </c>
      <c r="P2935" s="20"/>
      <c r="Q2935" s="20"/>
      <c r="R2935" s="20"/>
      <c r="S2935" s="1" t="s">
        <v>1770</v>
      </c>
      <c r="T2935" s="21" t="str">
        <f t="shared" si="438"/>
        <v>FLAYER DEWA 108 SARI MADHU 8 x 16</v>
      </c>
      <c r="U2935" s="17">
        <v>1</v>
      </c>
      <c r="V2935" s="62">
        <f>$K$2935*U2935</f>
        <v>0</v>
      </c>
      <c r="W2935" s="20"/>
      <c r="X2935" s="20"/>
      <c r="Y2935" s="20" t="str">
        <f t="shared" si="439"/>
        <v>PCS</v>
      </c>
      <c r="Z2935" s="20">
        <v>72</v>
      </c>
    </row>
    <row r="2936" spans="1:26" hidden="1">
      <c r="A2936" s="4"/>
      <c r="B2936" s="20"/>
      <c r="C2936" s="5"/>
      <c r="D2936" s="6"/>
      <c r="E2936" s="6"/>
      <c r="F2936" s="6"/>
      <c r="G2936" s="6"/>
      <c r="H2936" s="6"/>
      <c r="I2936" s="6"/>
      <c r="J2936" s="6"/>
      <c r="K2936" s="8"/>
      <c r="L2936" s="8"/>
      <c r="M2936" s="6"/>
      <c r="N2936" s="9"/>
      <c r="O2936" s="10"/>
      <c r="P2936" s="20"/>
      <c r="Q2936" s="20"/>
      <c r="R2936" s="20"/>
      <c r="S2936" s="1" t="s">
        <v>4177</v>
      </c>
      <c r="T2936" s="21" t="str">
        <f t="shared" si="438"/>
        <v>OP NON FUL AROMA EK SARI MADHU</v>
      </c>
      <c r="U2936" s="17">
        <v>7.1500000000000001E-3</v>
      </c>
      <c r="V2936" s="62">
        <f t="shared" ref="V2936:V2943" si="441">$K$2935*U2936</f>
        <v>0</v>
      </c>
      <c r="W2936" s="20"/>
      <c r="X2936" s="20"/>
      <c r="Y2936" s="20" t="str">
        <f t="shared" si="439"/>
        <v>KG</v>
      </c>
    </row>
    <row r="2937" spans="1:26" hidden="1">
      <c r="A2937" s="4"/>
      <c r="B2937" s="20"/>
      <c r="C2937" s="5"/>
      <c r="D2937" s="6"/>
      <c r="E2937" s="6"/>
      <c r="F2937" s="6"/>
      <c r="G2937" s="6"/>
      <c r="H2937" s="6"/>
      <c r="I2937" s="6"/>
      <c r="J2937" s="6"/>
      <c r="K2937" s="8"/>
      <c r="L2937" s="8"/>
      <c r="M2937" s="6"/>
      <c r="N2937" s="9"/>
      <c r="O2937" s="10"/>
      <c r="P2937" s="20"/>
      <c r="Q2937" s="20"/>
      <c r="R2937" s="20"/>
      <c r="S2937" s="1" t="s">
        <v>1261</v>
      </c>
      <c r="T2937" s="21" t="str">
        <f t="shared" si="438"/>
        <v>DUPA 28 AP 3.8</v>
      </c>
      <c r="U2937" s="17">
        <v>0.51</v>
      </c>
      <c r="V2937" s="62">
        <f t="shared" si="441"/>
        <v>0</v>
      </c>
      <c r="W2937" s="20"/>
      <c r="X2937" s="20"/>
      <c r="Y2937" s="20" t="str">
        <f t="shared" si="439"/>
        <v>KG</v>
      </c>
    </row>
    <row r="2938" spans="1:26" hidden="1">
      <c r="A2938" s="4"/>
      <c r="B2938" s="20"/>
      <c r="C2938" s="5"/>
      <c r="D2938" s="6"/>
      <c r="E2938" s="6"/>
      <c r="F2938" s="6"/>
      <c r="G2938" s="6"/>
      <c r="H2938" s="6"/>
      <c r="I2938" s="6"/>
      <c r="J2938" s="6"/>
      <c r="K2938" s="8"/>
      <c r="L2938" s="8"/>
      <c r="M2938" s="6"/>
      <c r="N2938" s="9"/>
      <c r="O2938" s="10"/>
      <c r="P2938" s="20"/>
      <c r="Q2938" s="20"/>
      <c r="R2938" s="20"/>
      <c r="S2938" s="1" t="s">
        <v>3679</v>
      </c>
      <c r="T2938" s="21" t="str">
        <f t="shared" si="438"/>
        <v xml:space="preserve">ONGKARA OVAL </v>
      </c>
      <c r="U2938" s="17">
        <v>1</v>
      </c>
      <c r="V2938" s="62">
        <f t="shared" si="441"/>
        <v>0</v>
      </c>
      <c r="W2938" s="20"/>
      <c r="X2938" s="20"/>
      <c r="Y2938" s="20" t="str">
        <f t="shared" si="439"/>
        <v>PCS</v>
      </c>
    </row>
    <row r="2939" spans="1:26" hidden="1">
      <c r="A2939" s="4"/>
      <c r="B2939" s="20"/>
      <c r="C2939" s="5"/>
      <c r="D2939" s="6"/>
      <c r="E2939" s="6"/>
      <c r="F2939" s="6"/>
      <c r="G2939" s="6"/>
      <c r="H2939" s="6"/>
      <c r="I2939" s="6"/>
      <c r="J2939" s="6"/>
      <c r="K2939" s="8"/>
      <c r="L2939" s="8"/>
      <c r="M2939" s="6"/>
      <c r="N2939" s="9"/>
      <c r="O2939" s="10"/>
      <c r="P2939" s="20"/>
      <c r="Q2939" s="20"/>
      <c r="R2939" s="20"/>
      <c r="S2939" s="1" t="s">
        <v>4855</v>
      </c>
      <c r="T2939" s="21" t="str">
        <f t="shared" si="438"/>
        <v>SABUK ONG MINI 2,5 X 20</v>
      </c>
      <c r="U2939" s="17">
        <v>1</v>
      </c>
      <c r="V2939" s="62">
        <f t="shared" si="441"/>
        <v>0</v>
      </c>
      <c r="W2939" s="20"/>
      <c r="X2939" s="20"/>
      <c r="Y2939" s="20" t="str">
        <f t="shared" si="439"/>
        <v>PCS</v>
      </c>
    </row>
    <row r="2940" spans="1:26" hidden="1">
      <c r="A2940" s="4"/>
      <c r="B2940" s="20"/>
      <c r="C2940" s="5"/>
      <c r="D2940" s="6"/>
      <c r="E2940" s="6"/>
      <c r="F2940" s="6"/>
      <c r="G2940" s="6"/>
      <c r="H2940" s="6"/>
      <c r="I2940" s="6"/>
      <c r="J2940" s="6"/>
      <c r="K2940" s="8"/>
      <c r="L2940" s="8"/>
      <c r="M2940" s="6"/>
      <c r="N2940" s="9"/>
      <c r="O2940" s="10"/>
      <c r="P2940" s="20"/>
      <c r="Q2940" s="20"/>
      <c r="R2940" s="20"/>
      <c r="S2940" s="1" t="s">
        <v>4361</v>
      </c>
      <c r="T2940" s="21" t="str">
        <f t="shared" si="438"/>
        <v>PLASTIK 12 X 35</v>
      </c>
      <c r="U2940" s="17">
        <v>1</v>
      </c>
      <c r="V2940" s="62">
        <f t="shared" si="441"/>
        <v>0</v>
      </c>
      <c r="W2940" s="20"/>
      <c r="X2940" s="20"/>
      <c r="Y2940" s="20" t="str">
        <f t="shared" si="439"/>
        <v>PCS</v>
      </c>
    </row>
    <row r="2941" spans="1:26" hidden="1">
      <c r="A2941" s="4"/>
      <c r="B2941" s="20"/>
      <c r="C2941" s="5"/>
      <c r="D2941" s="6"/>
      <c r="E2941" s="6"/>
      <c r="F2941" s="6"/>
      <c r="G2941" s="6"/>
      <c r="H2941" s="6"/>
      <c r="I2941" s="6"/>
      <c r="J2941" s="6"/>
      <c r="K2941" s="8"/>
      <c r="L2941" s="8"/>
      <c r="M2941" s="6"/>
      <c r="N2941" s="9"/>
      <c r="O2941" s="10"/>
      <c r="P2941" s="20"/>
      <c r="Q2941" s="20"/>
      <c r="R2941" s="20"/>
      <c r="S2941" s="1" t="s">
        <v>3717</v>
      </c>
      <c r="T2941" s="21" t="str">
        <f t="shared" si="438"/>
        <v>ONGKOS CELUP GK DEWA</v>
      </c>
      <c r="U2941" s="17">
        <v>1</v>
      </c>
      <c r="V2941" s="62">
        <f t="shared" si="441"/>
        <v>0</v>
      </c>
      <c r="W2941" s="20"/>
      <c r="X2941" s="20"/>
      <c r="Y2941" s="20" t="str">
        <f t="shared" si="439"/>
        <v>PCS</v>
      </c>
    </row>
    <row r="2942" spans="1:26" hidden="1">
      <c r="A2942" s="4"/>
      <c r="B2942" s="20"/>
      <c r="C2942" s="5"/>
      <c r="D2942" s="6"/>
      <c r="E2942" s="6"/>
      <c r="F2942" s="6"/>
      <c r="G2942" s="6"/>
      <c r="H2942" s="6"/>
      <c r="I2942" s="6"/>
      <c r="J2942" s="6"/>
      <c r="K2942" s="8"/>
      <c r="L2942" s="8"/>
      <c r="M2942" s="6"/>
      <c r="N2942" s="9"/>
      <c r="O2942" s="10"/>
      <c r="P2942" s="20"/>
      <c r="Q2942" s="20"/>
      <c r="R2942" s="20"/>
      <c r="S2942" s="1" t="s">
        <v>3805</v>
      </c>
      <c r="T2942" s="21" t="str">
        <f t="shared" si="438"/>
        <v>ONGKOS KEMAS GK DEWA</v>
      </c>
      <c r="U2942" s="17">
        <v>1</v>
      </c>
      <c r="V2942" s="62">
        <f t="shared" si="441"/>
        <v>0</v>
      </c>
      <c r="W2942" s="20"/>
      <c r="X2942" s="20"/>
      <c r="Y2942" s="20" t="str">
        <f t="shared" si="439"/>
        <v>PCS</v>
      </c>
    </row>
    <row r="2943" spans="1:26" hidden="1">
      <c r="A2943" s="4"/>
      <c r="B2943" s="20"/>
      <c r="C2943" s="5"/>
      <c r="D2943" s="6"/>
      <c r="E2943" s="6"/>
      <c r="F2943" s="6"/>
      <c r="G2943" s="6"/>
      <c r="H2943" s="6"/>
      <c r="I2943" s="6"/>
      <c r="J2943" s="6"/>
      <c r="K2943" s="8"/>
      <c r="L2943" s="8"/>
      <c r="M2943" s="6"/>
      <c r="N2943" s="9"/>
      <c r="O2943" s="10"/>
      <c r="P2943" s="20"/>
      <c r="Q2943" s="20"/>
      <c r="R2943" s="20"/>
      <c r="S2943" s="1" t="s">
        <v>3912</v>
      </c>
      <c r="T2943" s="21" t="str">
        <f t="shared" si="438"/>
        <v>ONGKOS TIMBANG GK DEWA</v>
      </c>
      <c r="U2943" s="17">
        <v>1</v>
      </c>
      <c r="V2943" s="62">
        <f t="shared" si="441"/>
        <v>0</v>
      </c>
      <c r="W2943" s="20"/>
      <c r="X2943" s="20"/>
      <c r="Y2943" s="20" t="str">
        <f t="shared" si="439"/>
        <v>PCS</v>
      </c>
    </row>
    <row r="2944" spans="1:26">
      <c r="A2944" s="4">
        <v>312</v>
      </c>
      <c r="B2944" s="20" t="s">
        <v>2884</v>
      </c>
      <c r="C2944" s="5" t="s">
        <v>477</v>
      </c>
      <c r="D2944" s="6">
        <v>6</v>
      </c>
      <c r="E2944" s="6">
        <f>D2944/72</f>
        <v>8.3333333333333329E-2</v>
      </c>
      <c r="F2944" s="6"/>
      <c r="G2944" s="6"/>
      <c r="H2944" s="6"/>
      <c r="I2944" s="6"/>
      <c r="J2944" s="6" t="s">
        <v>510</v>
      </c>
      <c r="K2944" s="15">
        <f>L2944</f>
        <v>0</v>
      </c>
      <c r="L2944" s="15">
        <f>N2944*Z2944</f>
        <v>0</v>
      </c>
      <c r="M2944" s="6" t="s">
        <v>510</v>
      </c>
      <c r="N2944" s="9">
        <f>VLOOKUP(B2944,tb_januari,9,FALSE)</f>
        <v>0</v>
      </c>
      <c r="O2944" s="10" t="s">
        <v>506</v>
      </c>
      <c r="P2944" s="20"/>
      <c r="Q2944" s="20"/>
      <c r="R2944" s="20"/>
      <c r="S2944" s="1" t="s">
        <v>1778</v>
      </c>
      <c r="T2944" s="21" t="str">
        <f t="shared" si="438"/>
        <v>FLAYER DEWA 108 TULIP 8 x 16</v>
      </c>
      <c r="U2944" s="17">
        <v>1</v>
      </c>
      <c r="V2944" s="62">
        <f>$K$2944*U2944</f>
        <v>0</v>
      </c>
      <c r="W2944" s="20"/>
      <c r="X2944" s="20"/>
      <c r="Y2944" s="20" t="str">
        <f t="shared" si="439"/>
        <v>PCS</v>
      </c>
      <c r="Z2944" s="20">
        <v>72</v>
      </c>
    </row>
    <row r="2945" spans="1:26" hidden="1">
      <c r="A2945" s="4"/>
      <c r="B2945" s="20"/>
      <c r="C2945" s="5"/>
      <c r="D2945" s="6"/>
      <c r="E2945" s="6"/>
      <c r="F2945" s="6"/>
      <c r="G2945" s="6"/>
      <c r="H2945" s="6"/>
      <c r="I2945" s="6"/>
      <c r="J2945" s="6"/>
      <c r="K2945" s="8"/>
      <c r="L2945" s="8"/>
      <c r="M2945" s="6"/>
      <c r="N2945" s="9"/>
      <c r="O2945" s="10"/>
      <c r="P2945" s="20"/>
      <c r="Q2945" s="20"/>
      <c r="R2945" s="20"/>
      <c r="S2945" s="1" t="s">
        <v>4185</v>
      </c>
      <c r="T2945" s="21" t="str">
        <f t="shared" si="438"/>
        <v>OP NON FUL AROMA EK TULIP</v>
      </c>
      <c r="U2945" s="17">
        <v>7.1500000000000001E-3</v>
      </c>
      <c r="V2945" s="62">
        <f t="shared" ref="V2945:V2952" si="442">$K$2944*U2945</f>
        <v>0</v>
      </c>
      <c r="W2945" s="20"/>
      <c r="X2945" s="20"/>
      <c r="Y2945" s="20" t="str">
        <f t="shared" si="439"/>
        <v>KG</v>
      </c>
    </row>
    <row r="2946" spans="1:26" hidden="1">
      <c r="A2946" s="4"/>
      <c r="B2946" s="20"/>
      <c r="C2946" s="5"/>
      <c r="D2946" s="6"/>
      <c r="E2946" s="6"/>
      <c r="F2946" s="6"/>
      <c r="G2946" s="6"/>
      <c r="H2946" s="6"/>
      <c r="I2946" s="6"/>
      <c r="J2946" s="6"/>
      <c r="K2946" s="8"/>
      <c r="L2946" s="8"/>
      <c r="M2946" s="6"/>
      <c r="N2946" s="9"/>
      <c r="O2946" s="10"/>
      <c r="P2946" s="20"/>
      <c r="Q2946" s="20"/>
      <c r="R2946" s="20"/>
      <c r="S2946" s="1" t="s">
        <v>1261</v>
      </c>
      <c r="T2946" s="21" t="str">
        <f t="shared" si="438"/>
        <v>DUPA 28 AP 3.8</v>
      </c>
      <c r="U2946" s="17">
        <v>0.51</v>
      </c>
      <c r="V2946" s="62">
        <f t="shared" si="442"/>
        <v>0</v>
      </c>
      <c r="W2946" s="20"/>
      <c r="X2946" s="20"/>
      <c r="Y2946" s="20" t="str">
        <f t="shared" si="439"/>
        <v>KG</v>
      </c>
    </row>
    <row r="2947" spans="1:26" hidden="1">
      <c r="A2947" s="4"/>
      <c r="B2947" s="20"/>
      <c r="C2947" s="5"/>
      <c r="D2947" s="6"/>
      <c r="E2947" s="6"/>
      <c r="F2947" s="6"/>
      <c r="G2947" s="6"/>
      <c r="H2947" s="6"/>
      <c r="I2947" s="6"/>
      <c r="J2947" s="6"/>
      <c r="K2947" s="8"/>
      <c r="L2947" s="8"/>
      <c r="M2947" s="6"/>
      <c r="N2947" s="9"/>
      <c r="O2947" s="10"/>
      <c r="P2947" s="20"/>
      <c r="Q2947" s="20"/>
      <c r="R2947" s="20"/>
      <c r="S2947" s="1" t="s">
        <v>3679</v>
      </c>
      <c r="T2947" s="21" t="str">
        <f t="shared" si="438"/>
        <v xml:space="preserve">ONGKARA OVAL </v>
      </c>
      <c r="U2947" s="17">
        <v>1</v>
      </c>
      <c r="V2947" s="62">
        <f t="shared" si="442"/>
        <v>0</v>
      </c>
      <c r="W2947" s="20"/>
      <c r="X2947" s="20"/>
      <c r="Y2947" s="20" t="str">
        <f t="shared" si="439"/>
        <v>PCS</v>
      </c>
    </row>
    <row r="2948" spans="1:26" hidden="1">
      <c r="A2948" s="4"/>
      <c r="B2948" s="20"/>
      <c r="C2948" s="5"/>
      <c r="D2948" s="6"/>
      <c r="E2948" s="6"/>
      <c r="F2948" s="6"/>
      <c r="G2948" s="6"/>
      <c r="H2948" s="6"/>
      <c r="I2948" s="6"/>
      <c r="J2948" s="6"/>
      <c r="K2948" s="8"/>
      <c r="L2948" s="8"/>
      <c r="M2948" s="6"/>
      <c r="N2948" s="9"/>
      <c r="O2948" s="10"/>
      <c r="P2948" s="20"/>
      <c r="Q2948" s="20"/>
      <c r="R2948" s="20"/>
      <c r="S2948" s="1" t="s">
        <v>4855</v>
      </c>
      <c r="T2948" s="21" t="str">
        <f t="shared" si="438"/>
        <v>SABUK ONG MINI 2,5 X 20</v>
      </c>
      <c r="U2948" s="17">
        <v>1</v>
      </c>
      <c r="V2948" s="62">
        <f t="shared" si="442"/>
        <v>0</v>
      </c>
      <c r="W2948" s="20"/>
      <c r="X2948" s="20"/>
      <c r="Y2948" s="20" t="str">
        <f t="shared" si="439"/>
        <v>PCS</v>
      </c>
    </row>
    <row r="2949" spans="1:26" hidden="1">
      <c r="A2949" s="4"/>
      <c r="B2949" s="20"/>
      <c r="C2949" s="5"/>
      <c r="D2949" s="6"/>
      <c r="E2949" s="6"/>
      <c r="F2949" s="6"/>
      <c r="G2949" s="6"/>
      <c r="H2949" s="6"/>
      <c r="I2949" s="6"/>
      <c r="J2949" s="6"/>
      <c r="K2949" s="8"/>
      <c r="L2949" s="8"/>
      <c r="M2949" s="6"/>
      <c r="N2949" s="9"/>
      <c r="O2949" s="10"/>
      <c r="P2949" s="20"/>
      <c r="Q2949" s="20"/>
      <c r="R2949" s="20"/>
      <c r="S2949" s="1" t="s">
        <v>4361</v>
      </c>
      <c r="T2949" s="21" t="str">
        <f t="shared" si="438"/>
        <v>PLASTIK 12 X 35</v>
      </c>
      <c r="U2949" s="17">
        <v>1</v>
      </c>
      <c r="V2949" s="62">
        <f>$K$2944*U2949</f>
        <v>0</v>
      </c>
      <c r="W2949" s="20"/>
      <c r="X2949" s="20"/>
      <c r="Y2949" s="20" t="str">
        <f t="shared" si="439"/>
        <v>PCS</v>
      </c>
    </row>
    <row r="2950" spans="1:26" hidden="1">
      <c r="A2950" s="4"/>
      <c r="B2950" s="20"/>
      <c r="C2950" s="5"/>
      <c r="D2950" s="6"/>
      <c r="E2950" s="6"/>
      <c r="F2950" s="6"/>
      <c r="G2950" s="6"/>
      <c r="H2950" s="6"/>
      <c r="I2950" s="6"/>
      <c r="J2950" s="6"/>
      <c r="K2950" s="8"/>
      <c r="L2950" s="8"/>
      <c r="M2950" s="6"/>
      <c r="N2950" s="9"/>
      <c r="O2950" s="10"/>
      <c r="P2950" s="20"/>
      <c r="Q2950" s="20"/>
      <c r="R2950" s="20"/>
      <c r="S2950" s="1" t="s">
        <v>3717</v>
      </c>
      <c r="T2950" s="21" t="str">
        <f t="shared" si="438"/>
        <v>ONGKOS CELUP GK DEWA</v>
      </c>
      <c r="U2950" s="17">
        <v>1</v>
      </c>
      <c r="V2950" s="62">
        <f t="shared" si="442"/>
        <v>0</v>
      </c>
      <c r="W2950" s="20"/>
      <c r="X2950" s="20"/>
      <c r="Y2950" s="20" t="str">
        <f t="shared" si="439"/>
        <v>PCS</v>
      </c>
    </row>
    <row r="2951" spans="1:26" hidden="1">
      <c r="A2951" s="4"/>
      <c r="B2951" s="20"/>
      <c r="C2951" s="5"/>
      <c r="D2951" s="6"/>
      <c r="E2951" s="6"/>
      <c r="F2951" s="6"/>
      <c r="G2951" s="6"/>
      <c r="H2951" s="6"/>
      <c r="I2951" s="6"/>
      <c r="J2951" s="6"/>
      <c r="K2951" s="8"/>
      <c r="L2951" s="8"/>
      <c r="M2951" s="6"/>
      <c r="N2951" s="9"/>
      <c r="O2951" s="10"/>
      <c r="P2951" s="20"/>
      <c r="Q2951" s="20"/>
      <c r="R2951" s="20"/>
      <c r="S2951" s="1" t="s">
        <v>3805</v>
      </c>
      <c r="T2951" s="21" t="str">
        <f t="shared" si="438"/>
        <v>ONGKOS KEMAS GK DEWA</v>
      </c>
      <c r="U2951" s="17">
        <v>1</v>
      </c>
      <c r="V2951" s="62">
        <f t="shared" si="442"/>
        <v>0</v>
      </c>
      <c r="W2951" s="20"/>
      <c r="X2951" s="20"/>
      <c r="Y2951" s="20" t="str">
        <f t="shared" si="439"/>
        <v>PCS</v>
      </c>
    </row>
    <row r="2952" spans="1:26" hidden="1">
      <c r="A2952" s="4"/>
      <c r="B2952" s="20"/>
      <c r="C2952" s="5"/>
      <c r="D2952" s="6"/>
      <c r="E2952" s="6"/>
      <c r="F2952" s="6"/>
      <c r="G2952" s="6"/>
      <c r="H2952" s="6"/>
      <c r="I2952" s="6"/>
      <c r="J2952" s="6"/>
      <c r="K2952" s="8"/>
      <c r="L2952" s="8"/>
      <c r="M2952" s="6"/>
      <c r="N2952" s="9"/>
      <c r="O2952" s="10"/>
      <c r="P2952" s="20"/>
      <c r="Q2952" s="20"/>
      <c r="R2952" s="20"/>
      <c r="S2952" s="1" t="s">
        <v>3912</v>
      </c>
      <c r="T2952" s="21" t="str">
        <f t="shared" si="438"/>
        <v>ONGKOS TIMBANG GK DEWA</v>
      </c>
      <c r="U2952" s="17">
        <v>1</v>
      </c>
      <c r="V2952" s="62">
        <f t="shared" si="442"/>
        <v>0</v>
      </c>
      <c r="W2952" s="20"/>
      <c r="X2952" s="20"/>
      <c r="Y2952" s="20" t="str">
        <f t="shared" si="439"/>
        <v>PCS</v>
      </c>
    </row>
    <row r="2953" spans="1:26">
      <c r="A2953" s="4">
        <v>313</v>
      </c>
      <c r="B2953" s="20" t="s">
        <v>2946</v>
      </c>
      <c r="C2953" s="5" t="s">
        <v>275</v>
      </c>
      <c r="D2953" s="6">
        <v>252</v>
      </c>
      <c r="E2953" s="6">
        <f>D2953/72</f>
        <v>3.5</v>
      </c>
      <c r="F2953" s="6">
        <v>343</v>
      </c>
      <c r="G2953" s="6">
        <v>1</v>
      </c>
      <c r="H2953" s="6">
        <v>277</v>
      </c>
      <c r="I2953" s="6">
        <v>1</v>
      </c>
      <c r="J2953" s="6" t="s">
        <v>510</v>
      </c>
      <c r="K2953" s="15">
        <f>L2953</f>
        <v>288</v>
      </c>
      <c r="L2953" s="15">
        <f>N2953*Z2953</f>
        <v>288</v>
      </c>
      <c r="M2953" s="6" t="s">
        <v>510</v>
      </c>
      <c r="N2953" s="9">
        <f>VLOOKUP(B2953,tb_januari,9,FALSE)</f>
        <v>4</v>
      </c>
      <c r="O2953" s="10" t="s">
        <v>506</v>
      </c>
      <c r="P2953" s="20"/>
      <c r="Q2953" s="20"/>
      <c r="R2953" s="20"/>
      <c r="S2953" s="20" t="s">
        <v>1203</v>
      </c>
      <c r="T2953" s="21" t="str">
        <f t="shared" ref="T2953:T2984" si="443">VLOOKUP(S2953,db_barang,2,FALSE)</f>
        <v>DUPA 22 ATP PEKAT 3.2 RKN</v>
      </c>
      <c r="U2953" s="17">
        <v>0.4</v>
      </c>
      <c r="V2953" s="62">
        <f>$K$2953*U2953</f>
        <v>115.2</v>
      </c>
      <c r="W2953" s="20"/>
      <c r="X2953" s="20"/>
      <c r="Y2953" s="20" t="str">
        <f t="shared" ref="Y2953:Y2984" si="444">VLOOKUP(S2953,db_barang,3,FALSE)</f>
        <v>KG</v>
      </c>
      <c r="Z2953" s="20">
        <v>72</v>
      </c>
    </row>
    <row r="2954" spans="1:26" hidden="1">
      <c r="A2954" s="4"/>
      <c r="B2954" s="4"/>
      <c r="C2954" s="5"/>
      <c r="D2954" s="6"/>
      <c r="E2954" s="6"/>
      <c r="F2954" s="6"/>
      <c r="G2954" s="6"/>
      <c r="H2954" s="6"/>
      <c r="I2954" s="6"/>
      <c r="J2954" s="6"/>
      <c r="K2954" s="8"/>
      <c r="L2954" s="8"/>
      <c r="M2954" s="6"/>
      <c r="N2954" s="9"/>
      <c r="O2954" s="10"/>
      <c r="P2954" s="20"/>
      <c r="Q2954" s="20"/>
      <c r="R2954" s="20"/>
      <c r="S2954" s="20" t="s">
        <v>5192</v>
      </c>
      <c r="T2954" s="21" t="str">
        <f t="shared" si="443"/>
        <v>oplosan solfen</v>
      </c>
      <c r="U2954" s="17">
        <v>0.15</v>
      </c>
      <c r="V2954" s="62">
        <f t="shared" ref="V2954:V2965" si="445">$K$2953*U2954</f>
        <v>43.199999999999996</v>
      </c>
      <c r="W2954" s="20"/>
      <c r="X2954" s="20"/>
      <c r="Y2954" s="20" t="str">
        <f t="shared" si="444"/>
        <v>KG</v>
      </c>
    </row>
    <row r="2955" spans="1:26" hidden="1">
      <c r="A2955" s="4"/>
      <c r="B2955" s="4"/>
      <c r="C2955" s="5"/>
      <c r="D2955" s="6"/>
      <c r="E2955" s="6"/>
      <c r="F2955" s="6"/>
      <c r="G2955" s="6"/>
      <c r="H2955" s="6"/>
      <c r="I2955" s="6"/>
      <c r="J2955" s="6"/>
      <c r="K2955" s="8"/>
      <c r="L2955" s="8"/>
      <c r="M2955" s="6"/>
      <c r="N2955" s="9"/>
      <c r="O2955" s="10"/>
      <c r="P2955" s="20"/>
      <c r="Q2955" s="20"/>
      <c r="R2955" s="20"/>
      <c r="S2955" s="20" t="s">
        <v>3970</v>
      </c>
      <c r="T2955" s="21" t="str">
        <f t="shared" si="443"/>
        <v>OP FULL AROMA  CS KADEK</v>
      </c>
      <c r="U2955" s="17">
        <v>4.3499999999999997E-2</v>
      </c>
      <c r="V2955" s="62">
        <f t="shared" si="445"/>
        <v>12.527999999999999</v>
      </c>
      <c r="W2955" s="20"/>
      <c r="X2955" s="20"/>
      <c r="Y2955" s="20" t="str">
        <f t="shared" si="444"/>
        <v>KG</v>
      </c>
    </row>
    <row r="2956" spans="1:26" hidden="1">
      <c r="A2956" s="4"/>
      <c r="B2956" s="4"/>
      <c r="C2956" s="5"/>
      <c r="D2956" s="6"/>
      <c r="E2956" s="6"/>
      <c r="F2956" s="6"/>
      <c r="G2956" s="6"/>
      <c r="H2956" s="6"/>
      <c r="I2956" s="6"/>
      <c r="J2956" s="6"/>
      <c r="K2956" s="8"/>
      <c r="L2956" s="8"/>
      <c r="M2956" s="6"/>
      <c r="N2956" s="9"/>
      <c r="O2956" s="10"/>
      <c r="P2956" s="20"/>
      <c r="Q2956" s="20"/>
      <c r="R2956" s="20"/>
      <c r="S2956" s="20" t="s">
        <v>3679</v>
      </c>
      <c r="T2956" s="21" t="str">
        <f t="shared" si="443"/>
        <v xml:space="preserve">ONGKARA OVAL </v>
      </c>
      <c r="U2956" s="17">
        <v>1</v>
      </c>
      <c r="V2956" s="62">
        <f t="shared" si="445"/>
        <v>288</v>
      </c>
      <c r="W2956" s="20"/>
      <c r="X2956" s="20"/>
      <c r="Y2956" s="20" t="str">
        <f t="shared" si="444"/>
        <v>PCS</v>
      </c>
    </row>
    <row r="2957" spans="1:26" hidden="1">
      <c r="A2957" s="4"/>
      <c r="B2957" s="4"/>
      <c r="C2957" s="5"/>
      <c r="D2957" s="6"/>
      <c r="E2957" s="6"/>
      <c r="F2957" s="6"/>
      <c r="G2957" s="6"/>
      <c r="H2957" s="6"/>
      <c r="I2957" s="6"/>
      <c r="J2957" s="6"/>
      <c r="K2957" s="8"/>
      <c r="L2957" s="8"/>
      <c r="M2957" s="6"/>
      <c r="N2957" s="9"/>
      <c r="O2957" s="10"/>
      <c r="P2957" s="20"/>
      <c r="Q2957" s="20"/>
      <c r="R2957" s="20"/>
      <c r="S2957" s="20" t="s">
        <v>1022</v>
      </c>
      <c r="T2957" s="21" t="str">
        <f t="shared" si="443"/>
        <v>C.SANAK KADEK MINI</v>
      </c>
      <c r="U2957" s="17">
        <v>1</v>
      </c>
      <c r="V2957" s="62">
        <f t="shared" si="445"/>
        <v>288</v>
      </c>
      <c r="W2957" s="20"/>
      <c r="X2957" s="20"/>
      <c r="Y2957" s="20" t="str">
        <f t="shared" si="444"/>
        <v>PCS</v>
      </c>
    </row>
    <row r="2958" spans="1:26" hidden="1">
      <c r="A2958" s="4"/>
      <c r="B2958" s="4"/>
      <c r="C2958" s="5"/>
      <c r="D2958" s="6"/>
      <c r="E2958" s="6"/>
      <c r="F2958" s="6"/>
      <c r="G2958" s="6"/>
      <c r="H2958" s="6"/>
      <c r="I2958" s="6"/>
      <c r="J2958" s="6"/>
      <c r="K2958" s="8"/>
      <c r="L2958" s="8"/>
      <c r="M2958" s="6"/>
      <c r="N2958" s="9"/>
      <c r="O2958" s="10"/>
      <c r="P2958" s="20"/>
      <c r="Q2958" s="20"/>
      <c r="R2958" s="20"/>
      <c r="S2958" s="20" t="s">
        <v>988</v>
      </c>
      <c r="T2958" s="21" t="str">
        <f t="shared" si="443"/>
        <v xml:space="preserve">ATP </v>
      </c>
      <c r="U2958" s="17">
        <v>1</v>
      </c>
      <c r="V2958" s="62">
        <f t="shared" si="445"/>
        <v>288</v>
      </c>
      <c r="W2958" s="20"/>
      <c r="X2958" s="20"/>
      <c r="Y2958" s="20" t="str">
        <f t="shared" si="444"/>
        <v>PCS</v>
      </c>
    </row>
    <row r="2959" spans="1:26" hidden="1">
      <c r="A2959" s="4"/>
      <c r="B2959" s="4"/>
      <c r="C2959" s="5"/>
      <c r="D2959" s="6"/>
      <c r="E2959" s="6"/>
      <c r="F2959" s="6"/>
      <c r="G2959" s="6"/>
      <c r="H2959" s="6"/>
      <c r="I2959" s="6"/>
      <c r="J2959" s="6"/>
      <c r="K2959" s="8"/>
      <c r="L2959" s="8"/>
      <c r="M2959" s="6"/>
      <c r="N2959" s="9"/>
      <c r="O2959" s="10"/>
      <c r="P2959" s="20"/>
      <c r="Q2959" s="20"/>
      <c r="R2959" s="20"/>
      <c r="S2959" s="20" t="s">
        <v>5033</v>
      </c>
      <c r="T2959" s="21" t="str">
        <f t="shared" si="443"/>
        <v xml:space="preserve">STIKER FULL AROMA </v>
      </c>
      <c r="U2959" s="17">
        <v>1</v>
      </c>
      <c r="V2959" s="62">
        <f t="shared" si="445"/>
        <v>288</v>
      </c>
      <c r="W2959" s="20"/>
      <c r="X2959" s="20"/>
      <c r="Y2959" s="20" t="str">
        <f t="shared" si="444"/>
        <v>PCS</v>
      </c>
    </row>
    <row r="2960" spans="1:26" hidden="1">
      <c r="A2960" s="4"/>
      <c r="B2960" s="4"/>
      <c r="C2960" s="5"/>
      <c r="D2960" s="6"/>
      <c r="E2960" s="6"/>
      <c r="F2960" s="6"/>
      <c r="G2960" s="6"/>
      <c r="H2960" s="6"/>
      <c r="I2960" s="6"/>
      <c r="J2960" s="6"/>
      <c r="K2960" s="8"/>
      <c r="L2960" s="8"/>
      <c r="M2960" s="6"/>
      <c r="N2960" s="9"/>
      <c r="O2960" s="10"/>
      <c r="P2960" s="20"/>
      <c r="Q2960" s="20"/>
      <c r="R2960" s="20"/>
      <c r="S2960" s="20" t="s">
        <v>4855</v>
      </c>
      <c r="T2960" s="21" t="str">
        <f t="shared" si="443"/>
        <v>SABUK ONG MINI 2,5 X 20</v>
      </c>
      <c r="U2960" s="17">
        <v>1</v>
      </c>
      <c r="V2960" s="62">
        <f t="shared" si="445"/>
        <v>288</v>
      </c>
      <c r="W2960" s="20"/>
      <c r="X2960" s="20"/>
      <c r="Y2960" s="20" t="str">
        <f t="shared" si="444"/>
        <v>PCS</v>
      </c>
    </row>
    <row r="2961" spans="1:26" hidden="1">
      <c r="A2961" s="4"/>
      <c r="B2961" s="4"/>
      <c r="C2961" s="5"/>
      <c r="D2961" s="6"/>
      <c r="E2961" s="6"/>
      <c r="F2961" s="6"/>
      <c r="G2961" s="6"/>
      <c r="H2961" s="6"/>
      <c r="I2961" s="6"/>
      <c r="J2961" s="6"/>
      <c r="K2961" s="8"/>
      <c r="L2961" s="8"/>
      <c r="M2961" s="6"/>
      <c r="N2961" s="9"/>
      <c r="O2961" s="10"/>
      <c r="P2961" s="20"/>
      <c r="Q2961" s="20"/>
      <c r="R2961" s="20"/>
      <c r="S2961" s="20" t="s">
        <v>3715</v>
      </c>
      <c r="T2961" s="21" t="str">
        <f t="shared" si="443"/>
        <v>ONGKOS CELUP GK CATUR SNAK</v>
      </c>
      <c r="U2961" s="17">
        <v>1</v>
      </c>
      <c r="V2961" s="62">
        <f t="shared" si="445"/>
        <v>288</v>
      </c>
      <c r="W2961" s="20"/>
      <c r="X2961" s="20"/>
      <c r="Y2961" s="20" t="str">
        <f t="shared" si="444"/>
        <v>PCS</v>
      </c>
    </row>
    <row r="2962" spans="1:26" hidden="1">
      <c r="A2962" s="4"/>
      <c r="B2962" s="4"/>
      <c r="C2962" s="5"/>
      <c r="D2962" s="6"/>
      <c r="E2962" s="6"/>
      <c r="F2962" s="6"/>
      <c r="G2962" s="6"/>
      <c r="H2962" s="6"/>
      <c r="I2962" s="6"/>
      <c r="J2962" s="6"/>
      <c r="K2962" s="8"/>
      <c r="L2962" s="8"/>
      <c r="M2962" s="6"/>
      <c r="N2962" s="9"/>
      <c r="O2962" s="10"/>
      <c r="P2962" s="20"/>
      <c r="Q2962" s="20"/>
      <c r="R2962" s="20"/>
      <c r="S2962" s="20" t="s">
        <v>4361</v>
      </c>
      <c r="T2962" s="21" t="str">
        <f t="shared" si="443"/>
        <v>PLASTIK 12 X 35</v>
      </c>
      <c r="U2962" s="17">
        <v>1</v>
      </c>
      <c r="V2962" s="62">
        <f t="shared" si="445"/>
        <v>288</v>
      </c>
      <c r="W2962" s="20"/>
      <c r="X2962" s="20"/>
      <c r="Y2962" s="20" t="str">
        <f t="shared" si="444"/>
        <v>PCS</v>
      </c>
    </row>
    <row r="2963" spans="1:26" hidden="1">
      <c r="A2963" s="4"/>
      <c r="B2963" s="4"/>
      <c r="C2963" s="5"/>
      <c r="D2963" s="6"/>
      <c r="E2963" s="6"/>
      <c r="F2963" s="6"/>
      <c r="G2963" s="6"/>
      <c r="H2963" s="6"/>
      <c r="I2963" s="6"/>
      <c r="J2963" s="6"/>
      <c r="K2963" s="8"/>
      <c r="L2963" s="8"/>
      <c r="M2963" s="6"/>
      <c r="N2963" s="9"/>
      <c r="O2963" s="10"/>
      <c r="P2963" s="20"/>
      <c r="Q2963" s="20"/>
      <c r="R2963" s="20"/>
      <c r="S2963" s="20" t="s">
        <v>3910</v>
      </c>
      <c r="T2963" s="21" t="str">
        <f t="shared" si="443"/>
        <v>ONGKOS TIMBANG GK CS</v>
      </c>
      <c r="U2963" s="17">
        <v>1</v>
      </c>
      <c r="V2963" s="62">
        <f t="shared" si="445"/>
        <v>288</v>
      </c>
      <c r="W2963" s="20"/>
      <c r="X2963" s="20"/>
      <c r="Y2963" s="20" t="str">
        <f t="shared" si="444"/>
        <v>PCS</v>
      </c>
    </row>
    <row r="2964" spans="1:26" hidden="1">
      <c r="A2964" s="4"/>
      <c r="B2964" s="4"/>
      <c r="C2964" s="5"/>
      <c r="D2964" s="6"/>
      <c r="E2964" s="6"/>
      <c r="F2964" s="6"/>
      <c r="G2964" s="6"/>
      <c r="H2964" s="6"/>
      <c r="I2964" s="6"/>
      <c r="J2964" s="6"/>
      <c r="K2964" s="8"/>
      <c r="L2964" s="8"/>
      <c r="M2964" s="6"/>
      <c r="N2964" s="9"/>
      <c r="O2964" s="10"/>
      <c r="P2964" s="20"/>
      <c r="Q2964" s="20"/>
      <c r="R2964" s="20"/>
      <c r="S2964" s="20" t="s">
        <v>3803</v>
      </c>
      <c r="T2964" s="21" t="str">
        <f t="shared" si="443"/>
        <v>ONGKOS KEMAS GK CATUR SANAK</v>
      </c>
      <c r="U2964" s="17">
        <v>1</v>
      </c>
      <c r="V2964" s="62">
        <f t="shared" si="445"/>
        <v>288</v>
      </c>
      <c r="W2964" s="20"/>
      <c r="X2964" s="20"/>
      <c r="Y2964" s="20" t="str">
        <f t="shared" si="444"/>
        <v>PCS</v>
      </c>
    </row>
    <row r="2965" spans="1:26" hidden="1">
      <c r="A2965" s="4"/>
      <c r="B2965" s="4"/>
      <c r="C2965" s="5"/>
      <c r="D2965" s="6"/>
      <c r="E2965" s="6"/>
      <c r="F2965" s="6"/>
      <c r="G2965" s="6"/>
      <c r="H2965" s="6"/>
      <c r="I2965" s="6"/>
      <c r="J2965" s="6"/>
      <c r="K2965" s="8"/>
      <c r="L2965" s="8"/>
      <c r="M2965" s="6"/>
      <c r="N2965" s="9"/>
      <c r="O2965" s="10"/>
      <c r="P2965" s="20"/>
      <c r="Q2965" s="20"/>
      <c r="R2965" s="20"/>
      <c r="S2965" s="20" t="s">
        <v>5036</v>
      </c>
      <c r="T2965" s="21" t="str">
        <f t="shared" si="443"/>
        <v>STIKER MANTRA kecil</v>
      </c>
      <c r="U2965" s="17">
        <v>1</v>
      </c>
      <c r="V2965" s="62">
        <f t="shared" si="445"/>
        <v>288</v>
      </c>
      <c r="W2965" s="20"/>
      <c r="X2965" s="20"/>
      <c r="Y2965" s="20" t="str">
        <f t="shared" si="444"/>
        <v>PCS</v>
      </c>
    </row>
    <row r="2966" spans="1:26">
      <c r="A2966" s="4">
        <v>314</v>
      </c>
      <c r="B2966" s="20" t="s">
        <v>2947</v>
      </c>
      <c r="C2966" s="5" t="s">
        <v>276</v>
      </c>
      <c r="D2966" s="6">
        <v>116</v>
      </c>
      <c r="E2966" s="6">
        <f>D2966/72</f>
        <v>1.6111111111111112</v>
      </c>
      <c r="F2966" s="6">
        <v>127</v>
      </c>
      <c r="G2966" s="6">
        <v>1</v>
      </c>
      <c r="H2966" s="6">
        <v>292</v>
      </c>
      <c r="I2966" s="6">
        <v>1</v>
      </c>
      <c r="J2966" s="6" t="s">
        <v>510</v>
      </c>
      <c r="K2966" s="15">
        <f>L2966</f>
        <v>216</v>
      </c>
      <c r="L2966" s="15">
        <f>N2966*Z2966</f>
        <v>216</v>
      </c>
      <c r="M2966" s="6" t="s">
        <v>510</v>
      </c>
      <c r="N2966" s="9">
        <f>VLOOKUP(B2966,tb_januari,9,FALSE)</f>
        <v>3</v>
      </c>
      <c r="O2966" s="10" t="s">
        <v>506</v>
      </c>
      <c r="P2966" s="20"/>
      <c r="Q2966" s="20"/>
      <c r="R2966" s="20"/>
      <c r="S2966" s="20" t="s">
        <v>1203</v>
      </c>
      <c r="T2966" s="21" t="str">
        <f t="shared" si="443"/>
        <v>DUPA 22 ATP PEKAT 3.2 RKN</v>
      </c>
      <c r="U2966" s="17">
        <v>0.4</v>
      </c>
      <c r="V2966" s="62">
        <f>$K$2966*U2966</f>
        <v>86.4</v>
      </c>
      <c r="W2966" s="20"/>
      <c r="X2966" s="20"/>
      <c r="Y2966" s="20" t="str">
        <f t="shared" si="444"/>
        <v>KG</v>
      </c>
      <c r="Z2966" s="20">
        <v>72</v>
      </c>
    </row>
    <row r="2967" spans="1:26" hidden="1">
      <c r="A2967" s="4"/>
      <c r="B2967" s="4"/>
      <c r="C2967" s="5"/>
      <c r="D2967" s="6"/>
      <c r="E2967" s="6"/>
      <c r="F2967" s="6"/>
      <c r="G2967" s="6"/>
      <c r="H2967" s="6"/>
      <c r="I2967" s="6"/>
      <c r="J2967" s="6"/>
      <c r="K2967" s="8"/>
      <c r="L2967" s="8"/>
      <c r="M2967" s="6"/>
      <c r="N2967" s="9"/>
      <c r="O2967" s="10"/>
      <c r="P2967" s="20"/>
      <c r="Q2967" s="20"/>
      <c r="R2967" s="20"/>
      <c r="S2967" s="20" t="s">
        <v>5192</v>
      </c>
      <c r="T2967" s="21" t="str">
        <f t="shared" si="443"/>
        <v>oplosan solfen</v>
      </c>
      <c r="U2967" s="17">
        <v>0.15</v>
      </c>
      <c r="V2967" s="62">
        <f t="shared" ref="V2967:V2978" si="446">$K$2966*U2967</f>
        <v>32.4</v>
      </c>
      <c r="W2967" s="20"/>
      <c r="X2967" s="20"/>
      <c r="Y2967" s="20" t="str">
        <f t="shared" si="444"/>
        <v>KG</v>
      </c>
    </row>
    <row r="2968" spans="1:26" hidden="1">
      <c r="A2968" s="4"/>
      <c r="B2968" s="4"/>
      <c r="C2968" s="5"/>
      <c r="D2968" s="6"/>
      <c r="E2968" s="6"/>
      <c r="F2968" s="6"/>
      <c r="G2968" s="6"/>
      <c r="H2968" s="6"/>
      <c r="I2968" s="6"/>
      <c r="J2968" s="6"/>
      <c r="K2968" s="8"/>
      <c r="L2968" s="8"/>
      <c r="M2968" s="6"/>
      <c r="N2968" s="9"/>
      <c r="O2968" s="10"/>
      <c r="P2968" s="20"/>
      <c r="Q2968" s="20"/>
      <c r="R2968" s="20"/>
      <c r="S2968" s="20" t="s">
        <v>5033</v>
      </c>
      <c r="T2968" s="21" t="str">
        <f t="shared" si="443"/>
        <v xml:space="preserve">STIKER FULL AROMA </v>
      </c>
      <c r="U2968" s="17">
        <v>1</v>
      </c>
      <c r="V2968" s="62">
        <f t="shared" si="446"/>
        <v>216</v>
      </c>
      <c r="W2968" s="20"/>
      <c r="X2968" s="20"/>
      <c r="Y2968" s="20" t="str">
        <f t="shared" si="444"/>
        <v>PCS</v>
      </c>
    </row>
    <row r="2969" spans="1:26" hidden="1">
      <c r="A2969" s="4"/>
      <c r="B2969" s="4"/>
      <c r="C2969" s="5"/>
      <c r="D2969" s="6"/>
      <c r="E2969" s="6"/>
      <c r="F2969" s="6"/>
      <c r="G2969" s="6"/>
      <c r="H2969" s="6"/>
      <c r="I2969" s="6"/>
      <c r="J2969" s="6"/>
      <c r="K2969" s="8"/>
      <c r="L2969" s="8"/>
      <c r="M2969" s="6"/>
      <c r="N2969" s="9"/>
      <c r="O2969" s="10"/>
      <c r="P2969" s="20"/>
      <c r="Q2969" s="20"/>
      <c r="R2969" s="20"/>
      <c r="S2969" s="20" t="s">
        <v>988</v>
      </c>
      <c r="T2969" s="21" t="str">
        <f t="shared" si="443"/>
        <v xml:space="preserve">ATP </v>
      </c>
      <c r="U2969" s="17">
        <v>1</v>
      </c>
      <c r="V2969" s="62">
        <f t="shared" si="446"/>
        <v>216</v>
      </c>
      <c r="W2969" s="20"/>
      <c r="X2969" s="20"/>
      <c r="Y2969" s="20" t="str">
        <f t="shared" si="444"/>
        <v>PCS</v>
      </c>
    </row>
    <row r="2970" spans="1:26" hidden="1">
      <c r="A2970" s="4"/>
      <c r="B2970" s="4"/>
      <c r="C2970" s="5"/>
      <c r="D2970" s="6"/>
      <c r="E2970" s="6"/>
      <c r="F2970" s="6"/>
      <c r="G2970" s="6"/>
      <c r="H2970" s="6"/>
      <c r="I2970" s="6"/>
      <c r="J2970" s="6"/>
      <c r="K2970" s="8"/>
      <c r="L2970" s="8"/>
      <c r="M2970" s="6"/>
      <c r="N2970" s="9"/>
      <c r="O2970" s="10"/>
      <c r="P2970" s="20"/>
      <c r="Q2970" s="20"/>
      <c r="R2970" s="20"/>
      <c r="S2970" s="20" t="s">
        <v>4855</v>
      </c>
      <c r="T2970" s="21" t="str">
        <f t="shared" si="443"/>
        <v>SABUK ONG MINI 2,5 X 20</v>
      </c>
      <c r="U2970" s="17">
        <v>1</v>
      </c>
      <c r="V2970" s="62">
        <f t="shared" si="446"/>
        <v>216</v>
      </c>
      <c r="W2970" s="20"/>
      <c r="X2970" s="20"/>
      <c r="Y2970" s="20" t="str">
        <f t="shared" si="444"/>
        <v>PCS</v>
      </c>
    </row>
    <row r="2971" spans="1:26" hidden="1">
      <c r="A2971" s="4"/>
      <c r="B2971" s="4"/>
      <c r="C2971" s="5"/>
      <c r="D2971" s="6"/>
      <c r="E2971" s="6"/>
      <c r="F2971" s="6"/>
      <c r="G2971" s="6"/>
      <c r="H2971" s="6"/>
      <c r="I2971" s="6"/>
      <c r="J2971" s="6"/>
      <c r="K2971" s="8"/>
      <c r="L2971" s="8"/>
      <c r="M2971" s="6"/>
      <c r="N2971" s="9"/>
      <c r="O2971" s="10"/>
      <c r="P2971" s="20"/>
      <c r="Q2971" s="20"/>
      <c r="R2971" s="20"/>
      <c r="S2971" s="20" t="s">
        <v>3679</v>
      </c>
      <c r="T2971" s="21" t="str">
        <f t="shared" si="443"/>
        <v xml:space="preserve">ONGKARA OVAL </v>
      </c>
      <c r="U2971" s="17">
        <v>1</v>
      </c>
      <c r="V2971" s="62">
        <f t="shared" si="446"/>
        <v>216</v>
      </c>
      <c r="W2971" s="20"/>
      <c r="X2971" s="20"/>
      <c r="Y2971" s="20" t="str">
        <f t="shared" si="444"/>
        <v>PCS</v>
      </c>
    </row>
    <row r="2972" spans="1:26" hidden="1">
      <c r="A2972" s="4"/>
      <c r="B2972" s="4"/>
      <c r="C2972" s="5"/>
      <c r="D2972" s="6"/>
      <c r="E2972" s="6"/>
      <c r="F2972" s="6"/>
      <c r="G2972" s="6"/>
      <c r="H2972" s="6"/>
      <c r="I2972" s="6"/>
      <c r="J2972" s="6"/>
      <c r="K2972" s="8"/>
      <c r="L2972" s="8"/>
      <c r="M2972" s="6"/>
      <c r="N2972" s="9"/>
      <c r="O2972" s="10"/>
      <c r="P2972" s="20"/>
      <c r="Q2972" s="20"/>
      <c r="R2972" s="20"/>
      <c r="S2972" s="20" t="s">
        <v>4361</v>
      </c>
      <c r="T2972" s="21" t="str">
        <f t="shared" si="443"/>
        <v>PLASTIK 12 X 35</v>
      </c>
      <c r="U2972" s="17">
        <v>1</v>
      </c>
      <c r="V2972" s="62">
        <f t="shared" si="446"/>
        <v>216</v>
      </c>
      <c r="W2972" s="20"/>
      <c r="X2972" s="20"/>
      <c r="Y2972" s="20" t="str">
        <f t="shared" si="444"/>
        <v>PCS</v>
      </c>
    </row>
    <row r="2973" spans="1:26" hidden="1">
      <c r="A2973" s="4"/>
      <c r="B2973" s="4"/>
      <c r="C2973" s="5"/>
      <c r="D2973" s="6"/>
      <c r="E2973" s="6"/>
      <c r="F2973" s="6"/>
      <c r="G2973" s="6"/>
      <c r="H2973" s="6"/>
      <c r="I2973" s="6"/>
      <c r="J2973" s="6"/>
      <c r="K2973" s="8"/>
      <c r="L2973" s="8"/>
      <c r="M2973" s="6"/>
      <c r="N2973" s="9"/>
      <c r="O2973" s="10"/>
      <c r="P2973" s="20"/>
      <c r="Q2973" s="20"/>
      <c r="R2973" s="20"/>
      <c r="S2973" s="20" t="s">
        <v>3910</v>
      </c>
      <c r="T2973" s="21" t="str">
        <f t="shared" si="443"/>
        <v>ONGKOS TIMBANG GK CS</v>
      </c>
      <c r="U2973" s="17">
        <v>1</v>
      </c>
      <c r="V2973" s="62">
        <f t="shared" si="446"/>
        <v>216</v>
      </c>
      <c r="W2973" s="20"/>
      <c r="X2973" s="20"/>
      <c r="Y2973" s="20" t="str">
        <f t="shared" si="444"/>
        <v>PCS</v>
      </c>
    </row>
    <row r="2974" spans="1:26" hidden="1">
      <c r="A2974" s="4"/>
      <c r="B2974" s="4"/>
      <c r="C2974" s="5"/>
      <c r="D2974" s="6"/>
      <c r="E2974" s="6"/>
      <c r="F2974" s="6"/>
      <c r="G2974" s="6"/>
      <c r="H2974" s="6"/>
      <c r="I2974" s="6"/>
      <c r="J2974" s="6"/>
      <c r="K2974" s="8"/>
      <c r="L2974" s="8"/>
      <c r="M2974" s="6"/>
      <c r="N2974" s="9"/>
      <c r="O2974" s="10"/>
      <c r="P2974" s="20"/>
      <c r="Q2974" s="20"/>
      <c r="R2974" s="20"/>
      <c r="S2974" s="20" t="s">
        <v>3803</v>
      </c>
      <c r="T2974" s="21" t="str">
        <f t="shared" si="443"/>
        <v>ONGKOS KEMAS GK CATUR SANAK</v>
      </c>
      <c r="U2974" s="17">
        <v>1</v>
      </c>
      <c r="V2974" s="62">
        <f t="shared" si="446"/>
        <v>216</v>
      </c>
      <c r="W2974" s="20"/>
      <c r="X2974" s="20"/>
      <c r="Y2974" s="20" t="str">
        <f t="shared" si="444"/>
        <v>PCS</v>
      </c>
    </row>
    <row r="2975" spans="1:26" hidden="1">
      <c r="A2975" s="4"/>
      <c r="B2975" s="4"/>
      <c r="C2975" s="5"/>
      <c r="D2975" s="6"/>
      <c r="E2975" s="6"/>
      <c r="F2975" s="6"/>
      <c r="G2975" s="6"/>
      <c r="H2975" s="6"/>
      <c r="I2975" s="6"/>
      <c r="J2975" s="6"/>
      <c r="K2975" s="8"/>
      <c r="L2975" s="8"/>
      <c r="M2975" s="6"/>
      <c r="N2975" s="9"/>
      <c r="O2975" s="10"/>
      <c r="P2975" s="20"/>
      <c r="Q2975" s="20"/>
      <c r="R2975" s="20"/>
      <c r="S2975" s="20" t="s">
        <v>3715</v>
      </c>
      <c r="T2975" s="21" t="str">
        <f t="shared" si="443"/>
        <v>ONGKOS CELUP GK CATUR SNAK</v>
      </c>
      <c r="U2975" s="17">
        <v>1</v>
      </c>
      <c r="V2975" s="62">
        <f t="shared" si="446"/>
        <v>216</v>
      </c>
      <c r="W2975" s="20"/>
      <c r="X2975" s="20"/>
      <c r="Y2975" s="20" t="str">
        <f t="shared" si="444"/>
        <v>PCS</v>
      </c>
    </row>
    <row r="2976" spans="1:26" hidden="1">
      <c r="A2976" s="4"/>
      <c r="B2976" s="4"/>
      <c r="C2976" s="5"/>
      <c r="D2976" s="6"/>
      <c r="E2976" s="6"/>
      <c r="F2976" s="6"/>
      <c r="G2976" s="6"/>
      <c r="H2976" s="6"/>
      <c r="I2976" s="6"/>
      <c r="J2976" s="6"/>
      <c r="K2976" s="8"/>
      <c r="L2976" s="8"/>
      <c r="M2976" s="6"/>
      <c r="N2976" s="9"/>
      <c r="O2976" s="10"/>
      <c r="P2976" s="20"/>
      <c r="Q2976" s="20"/>
      <c r="R2976" s="20"/>
      <c r="S2976" s="20" t="s">
        <v>1026</v>
      </c>
      <c r="T2976" s="21" t="str">
        <f t="shared" si="443"/>
        <v>C.SANAK KETUT MINI</v>
      </c>
      <c r="U2976" s="17">
        <v>1</v>
      </c>
      <c r="V2976" s="62">
        <f t="shared" si="446"/>
        <v>216</v>
      </c>
      <c r="W2976" s="20"/>
      <c r="X2976" s="20"/>
      <c r="Y2976" s="20" t="str">
        <f t="shared" si="444"/>
        <v>PCS</v>
      </c>
    </row>
    <row r="2977" spans="1:26" hidden="1">
      <c r="A2977" s="4"/>
      <c r="B2977" s="4"/>
      <c r="C2977" s="5"/>
      <c r="D2977" s="6"/>
      <c r="E2977" s="6"/>
      <c r="F2977" s="6"/>
      <c r="G2977" s="6"/>
      <c r="H2977" s="6"/>
      <c r="I2977" s="6"/>
      <c r="J2977" s="6"/>
      <c r="K2977" s="8"/>
      <c r="L2977" s="8"/>
      <c r="M2977" s="6"/>
      <c r="N2977" s="9"/>
      <c r="O2977" s="10"/>
      <c r="P2977" s="20"/>
      <c r="Q2977" s="20"/>
      <c r="R2977" s="20"/>
      <c r="S2977" s="20" t="s">
        <v>3972</v>
      </c>
      <c r="T2977" s="21" t="str">
        <f t="shared" si="443"/>
        <v>OP FULL AROMA  CS KETUT</v>
      </c>
      <c r="U2977" s="17">
        <v>4.3499999999999997E-2</v>
      </c>
      <c r="V2977" s="62">
        <f t="shared" si="446"/>
        <v>9.395999999999999</v>
      </c>
      <c r="W2977" s="20"/>
      <c r="X2977" s="20"/>
      <c r="Y2977" s="20" t="str">
        <f t="shared" si="444"/>
        <v>KG</v>
      </c>
    </row>
    <row r="2978" spans="1:26" hidden="1">
      <c r="A2978" s="4"/>
      <c r="B2978" s="4"/>
      <c r="C2978" s="5"/>
      <c r="D2978" s="6"/>
      <c r="E2978" s="6"/>
      <c r="F2978" s="6"/>
      <c r="G2978" s="6"/>
      <c r="H2978" s="6"/>
      <c r="I2978" s="6"/>
      <c r="J2978" s="6"/>
      <c r="K2978" s="8"/>
      <c r="L2978" s="8"/>
      <c r="M2978" s="6"/>
      <c r="N2978" s="9"/>
      <c r="O2978" s="10"/>
      <c r="P2978" s="20"/>
      <c r="Q2978" s="20"/>
      <c r="R2978" s="20"/>
      <c r="S2978" s="20" t="s">
        <v>5036</v>
      </c>
      <c r="T2978" s="21" t="str">
        <f t="shared" si="443"/>
        <v>STIKER MANTRA kecil</v>
      </c>
      <c r="U2978" s="17">
        <v>1</v>
      </c>
      <c r="V2978" s="62">
        <f t="shared" si="446"/>
        <v>216</v>
      </c>
      <c r="W2978" s="20"/>
      <c r="X2978" s="20"/>
      <c r="Y2978" s="20" t="str">
        <f t="shared" si="444"/>
        <v>PCS</v>
      </c>
    </row>
    <row r="2979" spans="1:26">
      <c r="A2979" s="4">
        <v>315</v>
      </c>
      <c r="B2979" s="20" t="s">
        <v>2948</v>
      </c>
      <c r="C2979" s="5" t="s">
        <v>277</v>
      </c>
      <c r="D2979" s="6">
        <v>140</v>
      </c>
      <c r="E2979" s="6">
        <f>D2979/72</f>
        <v>1.9444444444444444</v>
      </c>
      <c r="F2979" s="6">
        <v>320</v>
      </c>
      <c r="G2979" s="6">
        <v>1</v>
      </c>
      <c r="H2979" s="6">
        <v>348</v>
      </c>
      <c r="I2979" s="6">
        <v>1</v>
      </c>
      <c r="J2979" s="6" t="s">
        <v>510</v>
      </c>
      <c r="K2979" s="15">
        <f>L2979</f>
        <v>216</v>
      </c>
      <c r="L2979" s="15">
        <f>N2979*Z2979</f>
        <v>216</v>
      </c>
      <c r="M2979" s="6" t="s">
        <v>510</v>
      </c>
      <c r="N2979" s="9">
        <f>VLOOKUP(B2979,tb_januari,9,FALSE)</f>
        <v>3</v>
      </c>
      <c r="O2979" s="10" t="s">
        <v>506</v>
      </c>
      <c r="P2979" s="20"/>
      <c r="Q2979" s="20"/>
      <c r="R2979" s="20"/>
      <c r="S2979" s="20" t="s">
        <v>1203</v>
      </c>
      <c r="T2979" s="21" t="str">
        <f t="shared" si="443"/>
        <v>DUPA 22 ATP PEKAT 3.2 RKN</v>
      </c>
      <c r="U2979" s="17">
        <v>0.4</v>
      </c>
      <c r="V2979" s="62">
        <f>$K$2979*U2979</f>
        <v>86.4</v>
      </c>
      <c r="W2979" s="20"/>
      <c r="X2979" s="20"/>
      <c r="Y2979" s="20" t="str">
        <f t="shared" si="444"/>
        <v>KG</v>
      </c>
      <c r="Z2979" s="20">
        <v>72</v>
      </c>
    </row>
    <row r="2980" spans="1:26" hidden="1">
      <c r="A2980" s="4"/>
      <c r="B2980" s="4"/>
      <c r="C2980" s="5"/>
      <c r="D2980" s="6"/>
      <c r="E2980" s="6"/>
      <c r="F2980" s="6"/>
      <c r="G2980" s="6"/>
      <c r="H2980" s="6"/>
      <c r="I2980" s="6"/>
      <c r="J2980" s="6"/>
      <c r="K2980" s="8"/>
      <c r="L2980" s="8"/>
      <c r="M2980" s="6"/>
      <c r="N2980" s="9"/>
      <c r="O2980" s="10"/>
      <c r="P2980" s="20"/>
      <c r="Q2980" s="20"/>
      <c r="R2980" s="20"/>
      <c r="S2980" s="20" t="s">
        <v>3974</v>
      </c>
      <c r="T2980" s="21" t="str">
        <f t="shared" si="443"/>
        <v>OP FULL AROMA  CS KOMANG</v>
      </c>
      <c r="U2980" s="17">
        <v>4.3499999999999997E-2</v>
      </c>
      <c r="V2980" s="62">
        <f t="shared" ref="V2980:V2989" si="447">$K$2979*U2980</f>
        <v>9.395999999999999</v>
      </c>
      <c r="W2980" s="20"/>
      <c r="X2980" s="20"/>
      <c r="Y2980" s="20" t="str">
        <f t="shared" si="444"/>
        <v>KG</v>
      </c>
    </row>
    <row r="2981" spans="1:26" hidden="1">
      <c r="A2981" s="4"/>
      <c r="B2981" s="4"/>
      <c r="C2981" s="5"/>
      <c r="D2981" s="6"/>
      <c r="E2981" s="6"/>
      <c r="F2981" s="6"/>
      <c r="G2981" s="6"/>
      <c r="H2981" s="6"/>
      <c r="I2981" s="6"/>
      <c r="J2981" s="6"/>
      <c r="K2981" s="8"/>
      <c r="L2981" s="8"/>
      <c r="M2981" s="6"/>
      <c r="N2981" s="9"/>
      <c r="O2981" s="10"/>
      <c r="P2981" s="20"/>
      <c r="Q2981" s="20"/>
      <c r="R2981" s="20"/>
      <c r="S2981" s="20" t="s">
        <v>5192</v>
      </c>
      <c r="T2981" s="21" t="str">
        <f t="shared" si="443"/>
        <v>oplosan solfen</v>
      </c>
      <c r="U2981" s="17">
        <v>0.15</v>
      </c>
      <c r="V2981" s="62">
        <f t="shared" si="447"/>
        <v>32.4</v>
      </c>
      <c r="W2981" s="20"/>
      <c r="X2981" s="20"/>
      <c r="Y2981" s="20" t="str">
        <f t="shared" si="444"/>
        <v>KG</v>
      </c>
    </row>
    <row r="2982" spans="1:26" hidden="1">
      <c r="A2982" s="4"/>
      <c r="B2982" s="4"/>
      <c r="C2982" s="5"/>
      <c r="D2982" s="6"/>
      <c r="E2982" s="6"/>
      <c r="F2982" s="6"/>
      <c r="G2982" s="6"/>
      <c r="H2982" s="6"/>
      <c r="I2982" s="6"/>
      <c r="J2982" s="6"/>
      <c r="K2982" s="8"/>
      <c r="L2982" s="8"/>
      <c r="M2982" s="6"/>
      <c r="N2982" s="9"/>
      <c r="O2982" s="10"/>
      <c r="P2982" s="20"/>
      <c r="Q2982" s="20"/>
      <c r="R2982" s="20"/>
      <c r="S2982" s="20" t="s">
        <v>1008</v>
      </c>
      <c r="T2982" s="21" t="str">
        <f t="shared" si="443"/>
        <v>C. SANAK KOMANG MINI</v>
      </c>
      <c r="U2982" s="17">
        <v>1</v>
      </c>
      <c r="V2982" s="62">
        <f t="shared" si="447"/>
        <v>216</v>
      </c>
      <c r="W2982" s="20"/>
      <c r="X2982" s="20"/>
      <c r="Y2982" s="20" t="str">
        <f t="shared" si="444"/>
        <v>PCS</v>
      </c>
    </row>
    <row r="2983" spans="1:26" hidden="1">
      <c r="A2983" s="4"/>
      <c r="B2983" s="4"/>
      <c r="C2983" s="5"/>
      <c r="D2983" s="6"/>
      <c r="E2983" s="6"/>
      <c r="F2983" s="6"/>
      <c r="G2983" s="6"/>
      <c r="H2983" s="6"/>
      <c r="I2983" s="6"/>
      <c r="J2983" s="6"/>
      <c r="K2983" s="8"/>
      <c r="L2983" s="8"/>
      <c r="M2983" s="6"/>
      <c r="N2983" s="9"/>
      <c r="O2983" s="10"/>
      <c r="P2983" s="20"/>
      <c r="Q2983" s="20"/>
      <c r="R2983" s="20"/>
      <c r="S2983" s="20" t="s">
        <v>988</v>
      </c>
      <c r="T2983" s="21" t="str">
        <f t="shared" si="443"/>
        <v xml:space="preserve">ATP </v>
      </c>
      <c r="U2983" s="17">
        <v>1</v>
      </c>
      <c r="V2983" s="62">
        <f t="shared" si="447"/>
        <v>216</v>
      </c>
      <c r="W2983" s="20"/>
      <c r="X2983" s="20"/>
      <c r="Y2983" s="20" t="str">
        <f t="shared" si="444"/>
        <v>PCS</v>
      </c>
    </row>
    <row r="2984" spans="1:26" hidden="1">
      <c r="A2984" s="4"/>
      <c r="B2984" s="4"/>
      <c r="C2984" s="5"/>
      <c r="D2984" s="6"/>
      <c r="E2984" s="6"/>
      <c r="F2984" s="6"/>
      <c r="G2984" s="6"/>
      <c r="H2984" s="6"/>
      <c r="I2984" s="6"/>
      <c r="J2984" s="6"/>
      <c r="K2984" s="8"/>
      <c r="L2984" s="8"/>
      <c r="M2984" s="6"/>
      <c r="N2984" s="9"/>
      <c r="O2984" s="10"/>
      <c r="P2984" s="20"/>
      <c r="Q2984" s="20"/>
      <c r="R2984" s="20"/>
      <c r="S2984" s="20" t="s">
        <v>5033</v>
      </c>
      <c r="T2984" s="21" t="str">
        <f t="shared" si="443"/>
        <v xml:space="preserve">STIKER FULL AROMA </v>
      </c>
      <c r="U2984" s="17">
        <v>1</v>
      </c>
      <c r="V2984" s="62">
        <f t="shared" si="447"/>
        <v>216</v>
      </c>
      <c r="W2984" s="20"/>
      <c r="X2984" s="20"/>
      <c r="Y2984" s="20" t="str">
        <f t="shared" si="444"/>
        <v>PCS</v>
      </c>
    </row>
    <row r="2985" spans="1:26" hidden="1">
      <c r="A2985" s="4"/>
      <c r="B2985" s="4"/>
      <c r="C2985" s="5"/>
      <c r="D2985" s="6"/>
      <c r="E2985" s="6"/>
      <c r="F2985" s="6"/>
      <c r="G2985" s="6"/>
      <c r="H2985" s="6"/>
      <c r="I2985" s="6"/>
      <c r="J2985" s="6"/>
      <c r="K2985" s="8"/>
      <c r="L2985" s="8"/>
      <c r="M2985" s="6"/>
      <c r="N2985" s="9"/>
      <c r="O2985" s="10"/>
      <c r="P2985" s="20"/>
      <c r="Q2985" s="20"/>
      <c r="R2985" s="20"/>
      <c r="S2985" s="20" t="s">
        <v>3679</v>
      </c>
      <c r="T2985" s="21" t="str">
        <f t="shared" ref="T2985:T3016" si="448">VLOOKUP(S2985,db_barang,2,FALSE)</f>
        <v xml:space="preserve">ONGKARA OVAL </v>
      </c>
      <c r="U2985" s="17">
        <v>1</v>
      </c>
      <c r="V2985" s="62">
        <f t="shared" si="447"/>
        <v>216</v>
      </c>
      <c r="W2985" s="20"/>
      <c r="X2985" s="20"/>
      <c r="Y2985" s="20" t="str">
        <f t="shared" ref="Y2985:Y3016" si="449">VLOOKUP(S2985,db_barang,3,FALSE)</f>
        <v>PCS</v>
      </c>
    </row>
    <row r="2986" spans="1:26" hidden="1">
      <c r="A2986" s="4"/>
      <c r="B2986" s="4"/>
      <c r="C2986" s="5"/>
      <c r="D2986" s="6"/>
      <c r="E2986" s="6"/>
      <c r="F2986" s="6"/>
      <c r="G2986" s="6"/>
      <c r="H2986" s="6"/>
      <c r="I2986" s="6"/>
      <c r="J2986" s="6"/>
      <c r="K2986" s="8"/>
      <c r="L2986" s="8"/>
      <c r="M2986" s="6"/>
      <c r="N2986" s="9"/>
      <c r="O2986" s="10"/>
      <c r="P2986" s="20"/>
      <c r="Q2986" s="20"/>
      <c r="R2986" s="20"/>
      <c r="S2986" s="20" t="s">
        <v>4855</v>
      </c>
      <c r="T2986" s="21" t="str">
        <f t="shared" si="448"/>
        <v>SABUK ONG MINI 2,5 X 20</v>
      </c>
      <c r="U2986" s="17">
        <v>1</v>
      </c>
      <c r="V2986" s="62">
        <f t="shared" si="447"/>
        <v>216</v>
      </c>
      <c r="W2986" s="20"/>
      <c r="X2986" s="20"/>
      <c r="Y2986" s="20" t="str">
        <f t="shared" si="449"/>
        <v>PCS</v>
      </c>
    </row>
    <row r="2987" spans="1:26" hidden="1">
      <c r="A2987" s="4"/>
      <c r="B2987" s="4"/>
      <c r="C2987" s="5"/>
      <c r="D2987" s="6"/>
      <c r="E2987" s="6"/>
      <c r="F2987" s="6"/>
      <c r="G2987" s="6"/>
      <c r="H2987" s="6"/>
      <c r="I2987" s="6"/>
      <c r="J2987" s="6"/>
      <c r="K2987" s="8"/>
      <c r="L2987" s="8"/>
      <c r="M2987" s="6"/>
      <c r="N2987" s="9"/>
      <c r="O2987" s="10"/>
      <c r="P2987" s="20"/>
      <c r="Q2987" s="20"/>
      <c r="R2987" s="20"/>
      <c r="S2987" s="20" t="s">
        <v>3910</v>
      </c>
      <c r="T2987" s="21" t="str">
        <f t="shared" si="448"/>
        <v>ONGKOS TIMBANG GK CS</v>
      </c>
      <c r="U2987" s="17">
        <v>1</v>
      </c>
      <c r="V2987" s="62">
        <f t="shared" si="447"/>
        <v>216</v>
      </c>
      <c r="W2987" s="20"/>
      <c r="X2987" s="20"/>
      <c r="Y2987" s="20" t="str">
        <f t="shared" si="449"/>
        <v>PCS</v>
      </c>
    </row>
    <row r="2988" spans="1:26" hidden="1">
      <c r="A2988" s="4"/>
      <c r="B2988" s="4"/>
      <c r="C2988" s="5"/>
      <c r="D2988" s="6"/>
      <c r="E2988" s="6"/>
      <c r="F2988" s="6"/>
      <c r="G2988" s="6"/>
      <c r="H2988" s="6"/>
      <c r="I2988" s="6"/>
      <c r="J2988" s="6"/>
      <c r="K2988" s="8"/>
      <c r="L2988" s="8"/>
      <c r="M2988" s="6"/>
      <c r="N2988" s="9"/>
      <c r="O2988" s="10"/>
      <c r="P2988" s="20"/>
      <c r="Q2988" s="20"/>
      <c r="R2988" s="20"/>
      <c r="S2988" s="20" t="s">
        <v>4361</v>
      </c>
      <c r="T2988" s="21" t="str">
        <f t="shared" si="448"/>
        <v>PLASTIK 12 X 35</v>
      </c>
      <c r="U2988" s="17">
        <v>1</v>
      </c>
      <c r="V2988" s="62">
        <f t="shared" si="447"/>
        <v>216</v>
      </c>
      <c r="W2988" s="20"/>
      <c r="X2988" s="20"/>
      <c r="Y2988" s="20" t="str">
        <f t="shared" si="449"/>
        <v>PCS</v>
      </c>
    </row>
    <row r="2989" spans="1:26" hidden="1">
      <c r="A2989" s="4"/>
      <c r="B2989" s="4"/>
      <c r="C2989" s="5"/>
      <c r="D2989" s="6"/>
      <c r="E2989" s="6"/>
      <c r="F2989" s="6"/>
      <c r="G2989" s="6"/>
      <c r="H2989" s="6"/>
      <c r="I2989" s="6"/>
      <c r="J2989" s="6"/>
      <c r="K2989" s="8"/>
      <c r="L2989" s="8"/>
      <c r="M2989" s="6"/>
      <c r="N2989" s="9"/>
      <c r="O2989" s="10"/>
      <c r="P2989" s="20"/>
      <c r="Q2989" s="20"/>
      <c r="R2989" s="20"/>
      <c r="S2989" s="20" t="s">
        <v>3715</v>
      </c>
      <c r="T2989" s="21" t="str">
        <f t="shared" si="448"/>
        <v>ONGKOS CELUP GK CATUR SNAK</v>
      </c>
      <c r="U2989" s="17">
        <v>1</v>
      </c>
      <c r="V2989" s="62">
        <f t="shared" si="447"/>
        <v>216</v>
      </c>
      <c r="W2989" s="20"/>
      <c r="X2989" s="20"/>
      <c r="Y2989" s="20" t="str">
        <f t="shared" si="449"/>
        <v>PCS</v>
      </c>
    </row>
    <row r="2990" spans="1:26" hidden="1">
      <c r="A2990" s="4"/>
      <c r="B2990" s="4"/>
      <c r="C2990" s="5"/>
      <c r="D2990" s="6"/>
      <c r="E2990" s="6"/>
      <c r="F2990" s="6"/>
      <c r="G2990" s="6"/>
      <c r="H2990" s="6"/>
      <c r="I2990" s="6"/>
      <c r="J2990" s="6"/>
      <c r="K2990" s="8"/>
      <c r="L2990" s="8"/>
      <c r="M2990" s="6"/>
      <c r="N2990" s="9"/>
      <c r="O2990" s="10"/>
      <c r="P2990" s="20"/>
      <c r="Q2990" s="20"/>
      <c r="R2990" s="20"/>
      <c r="S2990" s="20" t="s">
        <v>5036</v>
      </c>
      <c r="T2990" s="21" t="str">
        <f t="shared" si="448"/>
        <v>STIKER MANTRA kecil</v>
      </c>
      <c r="U2990" s="17">
        <v>1</v>
      </c>
      <c r="V2990" s="62">
        <f>$K$2979*U2990</f>
        <v>216</v>
      </c>
      <c r="W2990" s="20"/>
      <c r="X2990" s="20"/>
      <c r="Y2990" s="20" t="str">
        <f t="shared" si="449"/>
        <v>PCS</v>
      </c>
    </row>
    <row r="2991" spans="1:26">
      <c r="A2991" s="4">
        <v>316</v>
      </c>
      <c r="B2991" s="20" t="s">
        <v>2949</v>
      </c>
      <c r="C2991" s="5" t="s">
        <v>278</v>
      </c>
      <c r="D2991" s="6">
        <v>151</v>
      </c>
      <c r="E2991" s="6">
        <f>D2991/72</f>
        <v>2.0972222222222223</v>
      </c>
      <c r="F2991" s="6">
        <v>234</v>
      </c>
      <c r="G2991" s="6">
        <v>1</v>
      </c>
      <c r="H2991" s="6">
        <v>224</v>
      </c>
      <c r="I2991" s="6">
        <v>1</v>
      </c>
      <c r="J2991" s="6" t="s">
        <v>510</v>
      </c>
      <c r="K2991" s="15">
        <f>L2991</f>
        <v>144</v>
      </c>
      <c r="L2991" s="15">
        <f>N2991*Z2991</f>
        <v>144</v>
      </c>
      <c r="M2991" s="6" t="s">
        <v>510</v>
      </c>
      <c r="N2991" s="9">
        <f>VLOOKUP(B2991,tb_januari,9,FALSE)</f>
        <v>2</v>
      </c>
      <c r="O2991" s="10" t="s">
        <v>506</v>
      </c>
      <c r="P2991" s="20"/>
      <c r="Q2991" s="20"/>
      <c r="R2991" s="20"/>
      <c r="S2991" s="20" t="s">
        <v>1203</v>
      </c>
      <c r="T2991" s="21" t="str">
        <f t="shared" si="448"/>
        <v>DUPA 22 ATP PEKAT 3.2 RKN</v>
      </c>
      <c r="U2991" s="17">
        <v>0.4</v>
      </c>
      <c r="V2991" s="62">
        <f>$K$2991*U2991</f>
        <v>57.6</v>
      </c>
      <c r="W2991" s="20"/>
      <c r="X2991" s="20"/>
      <c r="Y2991" s="20" t="str">
        <f t="shared" si="449"/>
        <v>KG</v>
      </c>
      <c r="Z2991" s="20">
        <v>72</v>
      </c>
    </row>
    <row r="2992" spans="1:26" hidden="1">
      <c r="A2992" s="4"/>
      <c r="B2992" s="4"/>
      <c r="C2992" s="5"/>
      <c r="D2992" s="6"/>
      <c r="E2992" s="6"/>
      <c r="F2992" s="6"/>
      <c r="G2992" s="6"/>
      <c r="H2992" s="6"/>
      <c r="I2992" s="6"/>
      <c r="J2992" s="6"/>
      <c r="K2992" s="8"/>
      <c r="L2992" s="8"/>
      <c r="M2992" s="6"/>
      <c r="N2992" s="9"/>
      <c r="O2992" s="10"/>
      <c r="P2992" s="20"/>
      <c r="Q2992" s="20"/>
      <c r="R2992" s="20"/>
      <c r="S2992" s="20" t="s">
        <v>5192</v>
      </c>
      <c r="T2992" s="21" t="str">
        <f t="shared" si="448"/>
        <v>oplosan solfen</v>
      </c>
      <c r="U2992" s="17">
        <v>0.15</v>
      </c>
      <c r="V2992" s="62">
        <f t="shared" ref="V2992:V3003" si="450">$K$2991*U2992</f>
        <v>21.599999999999998</v>
      </c>
      <c r="W2992" s="20"/>
      <c r="X2992" s="20"/>
      <c r="Y2992" s="20" t="str">
        <f t="shared" si="449"/>
        <v>KG</v>
      </c>
    </row>
    <row r="2993" spans="1:26" hidden="1">
      <c r="A2993" s="4"/>
      <c r="B2993" s="4"/>
      <c r="C2993" s="5"/>
      <c r="D2993" s="6"/>
      <c r="E2993" s="6"/>
      <c r="F2993" s="6"/>
      <c r="G2993" s="6"/>
      <c r="H2993" s="6"/>
      <c r="I2993" s="6"/>
      <c r="J2993" s="6"/>
      <c r="K2993" s="8"/>
      <c r="L2993" s="8"/>
      <c r="M2993" s="6"/>
      <c r="N2993" s="9"/>
      <c r="O2993" s="10"/>
      <c r="P2993" s="20"/>
      <c r="Q2993" s="20"/>
      <c r="R2993" s="20"/>
      <c r="S2993" s="20" t="s">
        <v>988</v>
      </c>
      <c r="T2993" s="21" t="str">
        <f t="shared" si="448"/>
        <v xml:space="preserve">ATP </v>
      </c>
      <c r="U2993" s="17">
        <v>1</v>
      </c>
      <c r="V2993" s="62">
        <f t="shared" si="450"/>
        <v>144</v>
      </c>
      <c r="W2993" s="20"/>
      <c r="X2993" s="20"/>
      <c r="Y2993" s="20" t="str">
        <f t="shared" si="449"/>
        <v>PCS</v>
      </c>
    </row>
    <row r="2994" spans="1:26" hidden="1">
      <c r="A2994" s="4"/>
      <c r="B2994" s="4"/>
      <c r="C2994" s="5"/>
      <c r="D2994" s="6"/>
      <c r="E2994" s="6"/>
      <c r="F2994" s="6"/>
      <c r="G2994" s="6"/>
      <c r="H2994" s="6"/>
      <c r="I2994" s="6"/>
      <c r="J2994" s="6"/>
      <c r="K2994" s="8"/>
      <c r="L2994" s="8"/>
      <c r="M2994" s="6"/>
      <c r="N2994" s="9"/>
      <c r="O2994" s="10"/>
      <c r="P2994" s="20"/>
      <c r="Q2994" s="20"/>
      <c r="R2994" s="20"/>
      <c r="S2994" s="20" t="s">
        <v>1014</v>
      </c>
      <c r="T2994" s="21" t="str">
        <f t="shared" si="448"/>
        <v>C. SANAK PUTU MINI</v>
      </c>
      <c r="U2994" s="17">
        <v>1</v>
      </c>
      <c r="V2994" s="62">
        <f t="shared" si="450"/>
        <v>144</v>
      </c>
      <c r="W2994" s="20"/>
      <c r="X2994" s="20"/>
      <c r="Y2994" s="20" t="str">
        <f t="shared" si="449"/>
        <v>PCS</v>
      </c>
    </row>
    <row r="2995" spans="1:26" hidden="1">
      <c r="A2995" s="4"/>
      <c r="B2995" s="4"/>
      <c r="C2995" s="5"/>
      <c r="D2995" s="6"/>
      <c r="E2995" s="6"/>
      <c r="F2995" s="6"/>
      <c r="G2995" s="6"/>
      <c r="H2995" s="6"/>
      <c r="I2995" s="6"/>
      <c r="J2995" s="6"/>
      <c r="K2995" s="8"/>
      <c r="L2995" s="8"/>
      <c r="M2995" s="6"/>
      <c r="N2995" s="9"/>
      <c r="O2995" s="10"/>
      <c r="P2995" s="20"/>
      <c r="Q2995" s="20"/>
      <c r="R2995" s="20"/>
      <c r="S2995" s="20" t="s">
        <v>5033</v>
      </c>
      <c r="T2995" s="21" t="str">
        <f t="shared" si="448"/>
        <v xml:space="preserve">STIKER FULL AROMA </v>
      </c>
      <c r="U2995" s="17">
        <v>1</v>
      </c>
      <c r="V2995" s="62">
        <f t="shared" si="450"/>
        <v>144</v>
      </c>
      <c r="W2995" s="20"/>
      <c r="X2995" s="20"/>
      <c r="Y2995" s="20" t="str">
        <f t="shared" si="449"/>
        <v>PCS</v>
      </c>
    </row>
    <row r="2996" spans="1:26" hidden="1">
      <c r="A2996" s="4"/>
      <c r="B2996" s="4"/>
      <c r="C2996" s="5"/>
      <c r="D2996" s="6"/>
      <c r="E2996" s="6"/>
      <c r="F2996" s="6"/>
      <c r="G2996" s="6"/>
      <c r="H2996" s="6"/>
      <c r="I2996" s="6"/>
      <c r="J2996" s="6"/>
      <c r="K2996" s="8"/>
      <c r="L2996" s="8"/>
      <c r="M2996" s="6"/>
      <c r="N2996" s="9"/>
      <c r="O2996" s="10"/>
      <c r="P2996" s="20"/>
      <c r="Q2996" s="20"/>
      <c r="R2996" s="20"/>
      <c r="S2996" s="20" t="s">
        <v>3976</v>
      </c>
      <c r="T2996" s="21" t="str">
        <f t="shared" si="448"/>
        <v>OP FULL AROMA  CS PUTU</v>
      </c>
      <c r="U2996" s="17">
        <v>4.3499999999999997E-2</v>
      </c>
      <c r="V2996" s="62">
        <f t="shared" si="450"/>
        <v>6.2639999999999993</v>
      </c>
      <c r="W2996" s="20"/>
      <c r="X2996" s="20"/>
      <c r="Y2996" s="20" t="str">
        <f t="shared" si="449"/>
        <v>KG</v>
      </c>
    </row>
    <row r="2997" spans="1:26" hidden="1">
      <c r="A2997" s="4"/>
      <c r="B2997" s="4"/>
      <c r="C2997" s="5"/>
      <c r="D2997" s="6"/>
      <c r="E2997" s="6"/>
      <c r="F2997" s="6"/>
      <c r="G2997" s="6"/>
      <c r="H2997" s="6"/>
      <c r="I2997" s="6"/>
      <c r="J2997" s="6"/>
      <c r="K2997" s="8"/>
      <c r="L2997" s="8"/>
      <c r="M2997" s="6"/>
      <c r="N2997" s="9"/>
      <c r="O2997" s="10"/>
      <c r="P2997" s="20"/>
      <c r="Q2997" s="20"/>
      <c r="R2997" s="20"/>
      <c r="S2997" s="20" t="s">
        <v>3679</v>
      </c>
      <c r="T2997" s="21" t="str">
        <f t="shared" si="448"/>
        <v xml:space="preserve">ONGKARA OVAL </v>
      </c>
      <c r="U2997" s="17">
        <v>1</v>
      </c>
      <c r="V2997" s="62">
        <f t="shared" si="450"/>
        <v>144</v>
      </c>
      <c r="W2997" s="20"/>
      <c r="X2997" s="20"/>
      <c r="Y2997" s="20" t="str">
        <f t="shared" si="449"/>
        <v>PCS</v>
      </c>
    </row>
    <row r="2998" spans="1:26" hidden="1">
      <c r="A2998" s="4"/>
      <c r="B2998" s="4"/>
      <c r="C2998" s="5"/>
      <c r="D2998" s="6"/>
      <c r="E2998" s="6"/>
      <c r="F2998" s="6"/>
      <c r="G2998" s="6"/>
      <c r="H2998" s="6"/>
      <c r="I2998" s="6"/>
      <c r="J2998" s="6"/>
      <c r="K2998" s="8"/>
      <c r="L2998" s="8"/>
      <c r="M2998" s="6"/>
      <c r="N2998" s="9"/>
      <c r="O2998" s="10"/>
      <c r="P2998" s="20"/>
      <c r="Q2998" s="20"/>
      <c r="R2998" s="20"/>
      <c r="S2998" s="20" t="s">
        <v>4855</v>
      </c>
      <c r="T2998" s="21" t="str">
        <f t="shared" si="448"/>
        <v>SABUK ONG MINI 2,5 X 20</v>
      </c>
      <c r="U2998" s="17">
        <v>1</v>
      </c>
      <c r="V2998" s="62">
        <f t="shared" si="450"/>
        <v>144</v>
      </c>
      <c r="W2998" s="20"/>
      <c r="X2998" s="20"/>
      <c r="Y2998" s="20" t="str">
        <f t="shared" si="449"/>
        <v>PCS</v>
      </c>
    </row>
    <row r="2999" spans="1:26" hidden="1">
      <c r="A2999" s="4"/>
      <c r="B2999" s="4"/>
      <c r="C2999" s="5"/>
      <c r="D2999" s="6"/>
      <c r="E2999" s="6"/>
      <c r="F2999" s="6"/>
      <c r="G2999" s="6"/>
      <c r="H2999" s="6"/>
      <c r="I2999" s="6"/>
      <c r="J2999" s="6"/>
      <c r="K2999" s="8"/>
      <c r="L2999" s="8"/>
      <c r="M2999" s="6"/>
      <c r="N2999" s="9"/>
      <c r="O2999" s="10"/>
      <c r="P2999" s="20"/>
      <c r="Q2999" s="20"/>
      <c r="R2999" s="20"/>
      <c r="S2999" s="20" t="s">
        <v>4361</v>
      </c>
      <c r="T2999" s="21" t="str">
        <f t="shared" si="448"/>
        <v>PLASTIK 12 X 35</v>
      </c>
      <c r="U2999" s="17">
        <v>1</v>
      </c>
      <c r="V2999" s="62">
        <f t="shared" si="450"/>
        <v>144</v>
      </c>
      <c r="W2999" s="20"/>
      <c r="X2999" s="20"/>
      <c r="Y2999" s="20" t="str">
        <f t="shared" si="449"/>
        <v>PCS</v>
      </c>
    </row>
    <row r="3000" spans="1:26" hidden="1">
      <c r="A3000" s="4"/>
      <c r="B3000" s="4"/>
      <c r="C3000" s="5"/>
      <c r="D3000" s="6"/>
      <c r="E3000" s="6"/>
      <c r="F3000" s="6"/>
      <c r="G3000" s="6"/>
      <c r="H3000" s="6"/>
      <c r="I3000" s="6"/>
      <c r="J3000" s="6"/>
      <c r="K3000" s="8"/>
      <c r="L3000" s="8"/>
      <c r="M3000" s="6"/>
      <c r="N3000" s="9"/>
      <c r="O3000" s="10"/>
      <c r="P3000" s="20"/>
      <c r="Q3000" s="20"/>
      <c r="R3000" s="20"/>
      <c r="S3000" s="20" t="s">
        <v>3910</v>
      </c>
      <c r="T3000" s="21" t="str">
        <f t="shared" si="448"/>
        <v>ONGKOS TIMBANG GK CS</v>
      </c>
      <c r="U3000" s="17">
        <v>1</v>
      </c>
      <c r="V3000" s="62">
        <f t="shared" si="450"/>
        <v>144</v>
      </c>
      <c r="W3000" s="20"/>
      <c r="X3000" s="20"/>
      <c r="Y3000" s="20" t="str">
        <f t="shared" si="449"/>
        <v>PCS</v>
      </c>
    </row>
    <row r="3001" spans="1:26" hidden="1">
      <c r="A3001" s="4"/>
      <c r="B3001" s="4"/>
      <c r="C3001" s="5"/>
      <c r="D3001" s="6"/>
      <c r="E3001" s="6"/>
      <c r="F3001" s="6"/>
      <c r="G3001" s="6"/>
      <c r="H3001" s="6"/>
      <c r="I3001" s="6"/>
      <c r="J3001" s="6"/>
      <c r="K3001" s="8"/>
      <c r="L3001" s="8"/>
      <c r="M3001" s="6"/>
      <c r="N3001" s="9"/>
      <c r="O3001" s="10"/>
      <c r="P3001" s="20"/>
      <c r="Q3001" s="20"/>
      <c r="R3001" s="20"/>
      <c r="S3001" s="20" t="s">
        <v>3715</v>
      </c>
      <c r="T3001" s="21" t="str">
        <f t="shared" si="448"/>
        <v>ONGKOS CELUP GK CATUR SNAK</v>
      </c>
      <c r="U3001" s="17">
        <v>1</v>
      </c>
      <c r="V3001" s="62">
        <f t="shared" si="450"/>
        <v>144</v>
      </c>
      <c r="W3001" s="20"/>
      <c r="X3001" s="20"/>
      <c r="Y3001" s="20" t="str">
        <f t="shared" si="449"/>
        <v>PCS</v>
      </c>
    </row>
    <row r="3002" spans="1:26" hidden="1">
      <c r="A3002" s="4"/>
      <c r="B3002" s="4"/>
      <c r="C3002" s="5"/>
      <c r="D3002" s="6"/>
      <c r="E3002" s="6"/>
      <c r="F3002" s="6"/>
      <c r="G3002" s="6"/>
      <c r="H3002" s="6"/>
      <c r="I3002" s="6"/>
      <c r="J3002" s="6"/>
      <c r="K3002" s="8"/>
      <c r="L3002" s="8"/>
      <c r="M3002" s="6"/>
      <c r="N3002" s="9"/>
      <c r="O3002" s="10"/>
      <c r="P3002" s="20"/>
      <c r="Q3002" s="20"/>
      <c r="R3002" s="20"/>
      <c r="S3002" s="20" t="s">
        <v>3803</v>
      </c>
      <c r="T3002" s="21" t="str">
        <f t="shared" si="448"/>
        <v>ONGKOS KEMAS GK CATUR SANAK</v>
      </c>
      <c r="U3002" s="17">
        <v>1</v>
      </c>
      <c r="V3002" s="62">
        <f t="shared" si="450"/>
        <v>144</v>
      </c>
      <c r="W3002" s="20"/>
      <c r="X3002" s="20"/>
      <c r="Y3002" s="20" t="str">
        <f t="shared" si="449"/>
        <v>PCS</v>
      </c>
    </row>
    <row r="3003" spans="1:26" hidden="1">
      <c r="A3003" s="4"/>
      <c r="B3003" s="4"/>
      <c r="C3003" s="5"/>
      <c r="D3003" s="6"/>
      <c r="E3003" s="6"/>
      <c r="F3003" s="6"/>
      <c r="G3003" s="6"/>
      <c r="H3003" s="6"/>
      <c r="I3003" s="6"/>
      <c r="J3003" s="6"/>
      <c r="K3003" s="8"/>
      <c r="L3003" s="8"/>
      <c r="M3003" s="6"/>
      <c r="N3003" s="9"/>
      <c r="O3003" s="10"/>
      <c r="P3003" s="20"/>
      <c r="Q3003" s="20"/>
      <c r="R3003" s="20"/>
      <c r="S3003" s="20" t="s">
        <v>5036</v>
      </c>
      <c r="T3003" s="21" t="str">
        <f t="shared" si="448"/>
        <v>STIKER MANTRA kecil</v>
      </c>
      <c r="U3003" s="17">
        <v>1</v>
      </c>
      <c r="V3003" s="62">
        <f t="shared" si="450"/>
        <v>144</v>
      </c>
      <c r="W3003" s="20"/>
      <c r="X3003" s="20"/>
      <c r="Y3003" s="20" t="str">
        <f t="shared" si="449"/>
        <v>PCS</v>
      </c>
    </row>
    <row r="3004" spans="1:26">
      <c r="A3004" s="4">
        <v>317</v>
      </c>
      <c r="B3004" s="20" t="s">
        <v>2950</v>
      </c>
      <c r="C3004" s="5" t="s">
        <v>279</v>
      </c>
      <c r="D3004" s="6">
        <v>1113</v>
      </c>
      <c r="E3004" s="6">
        <f>D3004/72</f>
        <v>15.458333333333334</v>
      </c>
      <c r="F3004" s="6">
        <v>913</v>
      </c>
      <c r="G3004" s="6">
        <v>1</v>
      </c>
      <c r="H3004" s="6">
        <v>1188</v>
      </c>
      <c r="I3004" s="6">
        <v>1</v>
      </c>
      <c r="J3004" s="6" t="s">
        <v>510</v>
      </c>
      <c r="K3004" s="15">
        <f>L3004</f>
        <v>720</v>
      </c>
      <c r="L3004" s="15">
        <f>N3004*Z3004</f>
        <v>720</v>
      </c>
      <c r="M3004" s="6" t="s">
        <v>510</v>
      </c>
      <c r="N3004" s="9">
        <f>VLOOKUP(B3004,tb_januari,9,FALSE)</f>
        <v>10</v>
      </c>
      <c r="O3004" s="10" t="s">
        <v>506</v>
      </c>
      <c r="P3004" s="20"/>
      <c r="Q3004" s="20"/>
      <c r="R3004" s="20"/>
      <c r="S3004" s="20" t="s">
        <v>1330</v>
      </c>
      <c r="T3004" s="21" t="str">
        <f t="shared" si="448"/>
        <v>DUPA 28 ATP PEKAT 3.2 RKN</v>
      </c>
      <c r="U3004" s="17">
        <v>0.44500000000000001</v>
      </c>
      <c r="V3004" s="62">
        <f>$K$3004*U3004</f>
        <v>320.39999999999998</v>
      </c>
      <c r="W3004" s="20"/>
      <c r="X3004" s="20"/>
      <c r="Y3004" s="20" t="str">
        <f t="shared" si="449"/>
        <v>KG</v>
      </c>
      <c r="Z3004" s="20">
        <v>72</v>
      </c>
    </row>
    <row r="3005" spans="1:26" hidden="1">
      <c r="A3005" s="4"/>
      <c r="B3005" s="4"/>
      <c r="C3005" s="5"/>
      <c r="D3005" s="6"/>
      <c r="E3005" s="6"/>
      <c r="F3005" s="6"/>
      <c r="G3005" s="6"/>
      <c r="H3005" s="6"/>
      <c r="I3005" s="6"/>
      <c r="J3005" s="6"/>
      <c r="K3005" s="8"/>
      <c r="L3005" s="8"/>
      <c r="M3005" s="6"/>
      <c r="N3005" s="9"/>
      <c r="O3005" s="10"/>
      <c r="P3005" s="20"/>
      <c r="Q3005" s="20"/>
      <c r="R3005" s="20"/>
      <c r="S3005" s="20" t="s">
        <v>1019</v>
      </c>
      <c r="T3005" s="21" t="str">
        <f t="shared" si="448"/>
        <v>C.SANAK KADEK 8 X 16</v>
      </c>
      <c r="U3005" s="17">
        <v>1</v>
      </c>
      <c r="V3005" s="62">
        <f t="shared" ref="V3005:V3016" si="451">$K$3004*U3005</f>
        <v>720</v>
      </c>
      <c r="W3005" s="20"/>
      <c r="X3005" s="20"/>
      <c r="Y3005" s="20" t="str">
        <f t="shared" si="449"/>
        <v>PCS</v>
      </c>
    </row>
    <row r="3006" spans="1:26" hidden="1">
      <c r="A3006" s="4"/>
      <c r="B3006" s="4"/>
      <c r="C3006" s="5"/>
      <c r="D3006" s="6"/>
      <c r="E3006" s="6"/>
      <c r="F3006" s="6"/>
      <c r="G3006" s="6"/>
      <c r="H3006" s="6"/>
      <c r="I3006" s="6"/>
      <c r="J3006" s="6"/>
      <c r="K3006" s="8"/>
      <c r="L3006" s="8"/>
      <c r="M3006" s="6"/>
      <c r="N3006" s="9"/>
      <c r="O3006" s="10"/>
      <c r="P3006" s="20"/>
      <c r="Q3006" s="20"/>
      <c r="R3006" s="20"/>
      <c r="S3006" s="20" t="s">
        <v>5039</v>
      </c>
      <c r="T3006" s="21" t="str">
        <f t="shared" si="448"/>
        <v>STIKER MANTRA tanggung</v>
      </c>
      <c r="U3006" s="17">
        <v>1</v>
      </c>
      <c r="V3006" s="62">
        <f t="shared" si="451"/>
        <v>720</v>
      </c>
      <c r="W3006" s="20"/>
      <c r="X3006" s="20"/>
      <c r="Y3006" s="20" t="str">
        <f t="shared" si="449"/>
        <v>PCS</v>
      </c>
    </row>
    <row r="3007" spans="1:26" hidden="1">
      <c r="A3007" s="4"/>
      <c r="B3007" s="4"/>
      <c r="C3007" s="5"/>
      <c r="D3007" s="6"/>
      <c r="E3007" s="6"/>
      <c r="F3007" s="6"/>
      <c r="G3007" s="6"/>
      <c r="H3007" s="6"/>
      <c r="I3007" s="6"/>
      <c r="J3007" s="6"/>
      <c r="K3007" s="8"/>
      <c r="L3007" s="8"/>
      <c r="M3007" s="6"/>
      <c r="N3007" s="9"/>
      <c r="O3007" s="10"/>
      <c r="P3007" s="20"/>
      <c r="Q3007" s="20"/>
      <c r="R3007" s="20"/>
      <c r="S3007" s="20" t="s">
        <v>3679</v>
      </c>
      <c r="T3007" s="21" t="str">
        <f t="shared" si="448"/>
        <v xml:space="preserve">ONGKARA OVAL </v>
      </c>
      <c r="U3007" s="17">
        <v>1</v>
      </c>
      <c r="V3007" s="62">
        <f t="shared" si="451"/>
        <v>720</v>
      </c>
      <c r="W3007" s="20"/>
      <c r="X3007" s="20"/>
      <c r="Y3007" s="20" t="str">
        <f t="shared" si="449"/>
        <v>PCS</v>
      </c>
    </row>
    <row r="3008" spans="1:26" hidden="1">
      <c r="A3008" s="4"/>
      <c r="B3008" s="4"/>
      <c r="C3008" s="5"/>
      <c r="D3008" s="6"/>
      <c r="E3008" s="6"/>
      <c r="F3008" s="6"/>
      <c r="G3008" s="6"/>
      <c r="H3008" s="6"/>
      <c r="I3008" s="6"/>
      <c r="J3008" s="6"/>
      <c r="K3008" s="8"/>
      <c r="L3008" s="8"/>
      <c r="M3008" s="6"/>
      <c r="N3008" s="9"/>
      <c r="O3008" s="10"/>
      <c r="P3008" s="20"/>
      <c r="Q3008" s="20"/>
      <c r="R3008" s="20"/>
      <c r="S3008" s="20" t="s">
        <v>988</v>
      </c>
      <c r="T3008" s="21" t="str">
        <f t="shared" si="448"/>
        <v xml:space="preserve">ATP </v>
      </c>
      <c r="U3008" s="17">
        <v>1</v>
      </c>
      <c r="V3008" s="62">
        <f t="shared" si="451"/>
        <v>720</v>
      </c>
      <c r="W3008" s="20"/>
      <c r="X3008" s="20"/>
      <c r="Y3008" s="20" t="str">
        <f t="shared" si="449"/>
        <v>PCS</v>
      </c>
    </row>
    <row r="3009" spans="1:26" hidden="1">
      <c r="A3009" s="4"/>
      <c r="B3009" s="4"/>
      <c r="C3009" s="5"/>
      <c r="D3009" s="6"/>
      <c r="E3009" s="6"/>
      <c r="F3009" s="6"/>
      <c r="G3009" s="6"/>
      <c r="H3009" s="6"/>
      <c r="I3009" s="6"/>
      <c r="J3009" s="6"/>
      <c r="K3009" s="8"/>
      <c r="L3009" s="8"/>
      <c r="M3009" s="6"/>
      <c r="N3009" s="9"/>
      <c r="O3009" s="10"/>
      <c r="P3009" s="20"/>
      <c r="Q3009" s="20"/>
      <c r="R3009" s="20"/>
      <c r="S3009" s="20" t="s">
        <v>5033</v>
      </c>
      <c r="T3009" s="21" t="str">
        <f t="shared" si="448"/>
        <v xml:space="preserve">STIKER FULL AROMA </v>
      </c>
      <c r="U3009" s="17">
        <v>1</v>
      </c>
      <c r="V3009" s="62">
        <f t="shared" si="451"/>
        <v>720</v>
      </c>
      <c r="W3009" s="20"/>
      <c r="X3009" s="20"/>
      <c r="Y3009" s="20" t="str">
        <f t="shared" si="449"/>
        <v>PCS</v>
      </c>
    </row>
    <row r="3010" spans="1:26" hidden="1">
      <c r="A3010" s="4"/>
      <c r="B3010" s="4"/>
      <c r="C3010" s="5"/>
      <c r="D3010" s="6"/>
      <c r="E3010" s="6"/>
      <c r="F3010" s="6"/>
      <c r="G3010" s="6"/>
      <c r="H3010" s="6"/>
      <c r="I3010" s="6"/>
      <c r="J3010" s="6"/>
      <c r="K3010" s="8"/>
      <c r="L3010" s="8"/>
      <c r="M3010" s="6"/>
      <c r="N3010" s="9"/>
      <c r="O3010" s="10"/>
      <c r="P3010" s="20"/>
      <c r="Q3010" s="20"/>
      <c r="R3010" s="20"/>
      <c r="S3010" s="20" t="s">
        <v>5192</v>
      </c>
      <c r="T3010" s="21" t="str">
        <f t="shared" si="448"/>
        <v>oplosan solfen</v>
      </c>
      <c r="U3010" s="17">
        <v>0.1583</v>
      </c>
      <c r="V3010" s="62">
        <f t="shared" si="451"/>
        <v>113.976</v>
      </c>
      <c r="W3010" s="20"/>
      <c r="X3010" s="20"/>
      <c r="Y3010" s="20" t="str">
        <f t="shared" si="449"/>
        <v>KG</v>
      </c>
    </row>
    <row r="3011" spans="1:26" hidden="1">
      <c r="A3011" s="4"/>
      <c r="B3011" s="4"/>
      <c r="C3011" s="5"/>
      <c r="D3011" s="6"/>
      <c r="E3011" s="6"/>
      <c r="F3011" s="6"/>
      <c r="G3011" s="6"/>
      <c r="H3011" s="6"/>
      <c r="I3011" s="6"/>
      <c r="J3011" s="6"/>
      <c r="K3011" s="8"/>
      <c r="L3011" s="8"/>
      <c r="M3011" s="6"/>
      <c r="N3011" s="9"/>
      <c r="O3011" s="10"/>
      <c r="P3011" s="20"/>
      <c r="Q3011" s="20"/>
      <c r="R3011" s="20"/>
      <c r="S3011" s="20" t="s">
        <v>3970</v>
      </c>
      <c r="T3011" s="21" t="str">
        <f t="shared" si="448"/>
        <v>OP FULL AROMA  CS KADEK</v>
      </c>
      <c r="U3011" s="17">
        <v>4.7199999999999999E-2</v>
      </c>
      <c r="V3011" s="62">
        <f t="shared" si="451"/>
        <v>33.984000000000002</v>
      </c>
      <c r="W3011" s="20"/>
      <c r="X3011" s="20"/>
      <c r="Y3011" s="20" t="str">
        <f t="shared" si="449"/>
        <v>KG</v>
      </c>
    </row>
    <row r="3012" spans="1:26" hidden="1">
      <c r="A3012" s="4"/>
      <c r="B3012" s="4"/>
      <c r="C3012" s="5"/>
      <c r="D3012" s="6"/>
      <c r="E3012" s="6"/>
      <c r="F3012" s="6"/>
      <c r="G3012" s="6"/>
      <c r="H3012" s="6"/>
      <c r="I3012" s="6"/>
      <c r="J3012" s="6"/>
      <c r="K3012" s="8"/>
      <c r="L3012" s="8"/>
      <c r="M3012" s="6"/>
      <c r="N3012" s="9"/>
      <c r="O3012" s="10"/>
      <c r="P3012" s="20"/>
      <c r="Q3012" s="20"/>
      <c r="R3012" s="20"/>
      <c r="S3012" s="20" t="s">
        <v>3910</v>
      </c>
      <c r="T3012" s="21" t="str">
        <f t="shared" si="448"/>
        <v>ONGKOS TIMBANG GK CS</v>
      </c>
      <c r="U3012" s="17">
        <v>1</v>
      </c>
      <c r="V3012" s="62">
        <f t="shared" si="451"/>
        <v>720</v>
      </c>
      <c r="W3012" s="20"/>
      <c r="X3012" s="20"/>
      <c r="Y3012" s="20" t="str">
        <f t="shared" si="449"/>
        <v>PCS</v>
      </c>
    </row>
    <row r="3013" spans="1:26" hidden="1">
      <c r="A3013" s="4"/>
      <c r="B3013" s="4"/>
      <c r="C3013" s="5"/>
      <c r="D3013" s="6"/>
      <c r="E3013" s="6"/>
      <c r="F3013" s="6"/>
      <c r="G3013" s="6"/>
      <c r="H3013" s="6"/>
      <c r="I3013" s="6"/>
      <c r="J3013" s="6"/>
      <c r="K3013" s="8"/>
      <c r="L3013" s="8"/>
      <c r="M3013" s="6"/>
      <c r="N3013" s="9"/>
      <c r="O3013" s="10"/>
      <c r="P3013" s="20"/>
      <c r="Q3013" s="20"/>
      <c r="R3013" s="20"/>
      <c r="S3013" s="20" t="s">
        <v>3803</v>
      </c>
      <c r="T3013" s="21" t="str">
        <f t="shared" si="448"/>
        <v>ONGKOS KEMAS GK CATUR SANAK</v>
      </c>
      <c r="U3013" s="17">
        <v>1</v>
      </c>
      <c r="V3013" s="62">
        <f t="shared" si="451"/>
        <v>720</v>
      </c>
      <c r="W3013" s="20"/>
      <c r="X3013" s="20"/>
      <c r="Y3013" s="20" t="str">
        <f t="shared" si="449"/>
        <v>PCS</v>
      </c>
    </row>
    <row r="3014" spans="1:26" hidden="1">
      <c r="A3014" s="4"/>
      <c r="B3014" s="4"/>
      <c r="C3014" s="5"/>
      <c r="D3014" s="6"/>
      <c r="E3014" s="6"/>
      <c r="F3014" s="6"/>
      <c r="G3014" s="6"/>
      <c r="H3014" s="6"/>
      <c r="I3014" s="6"/>
      <c r="J3014" s="6"/>
      <c r="K3014" s="8"/>
      <c r="L3014" s="8"/>
      <c r="M3014" s="6"/>
      <c r="N3014" s="9"/>
      <c r="O3014" s="10"/>
      <c r="P3014" s="20"/>
      <c r="Q3014" s="20"/>
      <c r="R3014" s="20"/>
      <c r="S3014" s="20" t="s">
        <v>3715</v>
      </c>
      <c r="T3014" s="21" t="str">
        <f t="shared" si="448"/>
        <v>ONGKOS CELUP GK CATUR SNAK</v>
      </c>
      <c r="U3014" s="17">
        <v>1</v>
      </c>
      <c r="V3014" s="62">
        <f t="shared" si="451"/>
        <v>720</v>
      </c>
      <c r="W3014" s="20"/>
      <c r="X3014" s="20"/>
      <c r="Y3014" s="20" t="str">
        <f t="shared" si="449"/>
        <v>PCS</v>
      </c>
    </row>
    <row r="3015" spans="1:26" hidden="1">
      <c r="A3015" s="4"/>
      <c r="B3015" s="4"/>
      <c r="C3015" s="5"/>
      <c r="D3015" s="6"/>
      <c r="E3015" s="6"/>
      <c r="F3015" s="6"/>
      <c r="G3015" s="6"/>
      <c r="H3015" s="6"/>
      <c r="I3015" s="6"/>
      <c r="J3015" s="6"/>
      <c r="K3015" s="8"/>
      <c r="L3015" s="8"/>
      <c r="M3015" s="6"/>
      <c r="N3015" s="9"/>
      <c r="O3015" s="10"/>
      <c r="P3015" s="20"/>
      <c r="Q3015" s="20"/>
      <c r="R3015" s="20"/>
      <c r="S3015" s="20" t="s">
        <v>4361</v>
      </c>
      <c r="T3015" s="21" t="str">
        <f t="shared" si="448"/>
        <v>PLASTIK 12 X 35</v>
      </c>
      <c r="U3015" s="17">
        <v>1</v>
      </c>
      <c r="V3015" s="62">
        <f t="shared" si="451"/>
        <v>720</v>
      </c>
      <c r="W3015" s="20"/>
      <c r="X3015" s="20"/>
      <c r="Y3015" s="20" t="str">
        <f t="shared" si="449"/>
        <v>PCS</v>
      </c>
    </row>
    <row r="3016" spans="1:26" hidden="1">
      <c r="A3016" s="4"/>
      <c r="B3016" s="4"/>
      <c r="C3016" s="5"/>
      <c r="D3016" s="6"/>
      <c r="E3016" s="6"/>
      <c r="F3016" s="6"/>
      <c r="G3016" s="6"/>
      <c r="H3016" s="6"/>
      <c r="I3016" s="6"/>
      <c r="J3016" s="6"/>
      <c r="K3016" s="8"/>
      <c r="L3016" s="8"/>
      <c r="M3016" s="6"/>
      <c r="N3016" s="9"/>
      <c r="O3016" s="10"/>
      <c r="P3016" s="20"/>
      <c r="Q3016" s="20"/>
      <c r="R3016" s="20"/>
      <c r="S3016" s="20" t="s">
        <v>4855</v>
      </c>
      <c r="T3016" s="21" t="str">
        <f t="shared" si="448"/>
        <v>SABUK ONG MINI 2,5 X 20</v>
      </c>
      <c r="U3016" s="17">
        <v>1</v>
      </c>
      <c r="V3016" s="62">
        <f t="shared" si="451"/>
        <v>720</v>
      </c>
      <c r="W3016" s="20"/>
      <c r="X3016" s="20"/>
      <c r="Y3016" s="20" t="str">
        <f t="shared" si="449"/>
        <v>PCS</v>
      </c>
    </row>
    <row r="3017" spans="1:26">
      <c r="A3017" s="4">
        <v>318</v>
      </c>
      <c r="B3017" s="20" t="s">
        <v>2951</v>
      </c>
      <c r="C3017" s="5" t="s">
        <v>280</v>
      </c>
      <c r="D3017" s="6">
        <v>900</v>
      </c>
      <c r="E3017" s="6">
        <f>D3017/72</f>
        <v>12.5</v>
      </c>
      <c r="F3017" s="6">
        <v>247</v>
      </c>
      <c r="G3017" s="6">
        <v>1</v>
      </c>
      <c r="H3017" s="6">
        <v>1021</v>
      </c>
      <c r="I3017" s="6">
        <v>1</v>
      </c>
      <c r="J3017" s="6" t="s">
        <v>510</v>
      </c>
      <c r="K3017" s="15">
        <f>L3017</f>
        <v>576</v>
      </c>
      <c r="L3017" s="15">
        <f>N3017*Z3017</f>
        <v>576</v>
      </c>
      <c r="M3017" s="6" t="s">
        <v>510</v>
      </c>
      <c r="N3017" s="9">
        <f>VLOOKUP(B3017,tb_januari,9,FALSE)</f>
        <v>8</v>
      </c>
      <c r="O3017" s="10" t="s">
        <v>506</v>
      </c>
      <c r="P3017" s="20"/>
      <c r="Q3017" s="20"/>
      <c r="R3017" s="20"/>
      <c r="S3017" s="20" t="s">
        <v>1330</v>
      </c>
      <c r="T3017" s="21" t="str">
        <f t="shared" ref="T3017:T3048" si="452">VLOOKUP(S3017,db_barang,2,FALSE)</f>
        <v>DUPA 28 ATP PEKAT 3.2 RKN</v>
      </c>
      <c r="U3017" s="17">
        <v>0.44500000000000001</v>
      </c>
      <c r="V3017" s="62">
        <f>$K$3017*U3017</f>
        <v>256.32</v>
      </c>
      <c r="W3017" s="20"/>
      <c r="X3017" s="20"/>
      <c r="Y3017" s="20" t="str">
        <f t="shared" ref="Y3017:Y3048" si="453">VLOOKUP(S3017,db_barang,3,FALSE)</f>
        <v>KG</v>
      </c>
      <c r="Z3017" s="20">
        <v>72</v>
      </c>
    </row>
    <row r="3018" spans="1:26" hidden="1">
      <c r="A3018" s="4"/>
      <c r="B3018" s="4"/>
      <c r="C3018" s="5"/>
      <c r="D3018" s="6"/>
      <c r="E3018" s="6"/>
      <c r="F3018" s="6"/>
      <c r="G3018" s="6"/>
      <c r="H3018" s="6"/>
      <c r="I3018" s="6"/>
      <c r="J3018" s="6"/>
      <c r="K3018" s="8"/>
      <c r="L3018" s="8"/>
      <c r="M3018" s="6"/>
      <c r="N3018" s="9"/>
      <c r="O3018" s="10"/>
      <c r="P3018" s="20"/>
      <c r="Q3018" s="20"/>
      <c r="R3018" s="20"/>
      <c r="S3018" s="20" t="s">
        <v>3679</v>
      </c>
      <c r="T3018" s="21" t="str">
        <f t="shared" si="452"/>
        <v xml:space="preserve">ONGKARA OVAL </v>
      </c>
      <c r="U3018" s="17">
        <v>1</v>
      </c>
      <c r="V3018" s="62">
        <f t="shared" ref="V3018:V3029" si="454">$K$3017*U3018</f>
        <v>576</v>
      </c>
      <c r="W3018" s="20"/>
      <c r="X3018" s="20"/>
      <c r="Y3018" s="20" t="str">
        <f t="shared" si="453"/>
        <v>PCS</v>
      </c>
    </row>
    <row r="3019" spans="1:26" hidden="1">
      <c r="A3019" s="4"/>
      <c r="B3019" s="4"/>
      <c r="C3019" s="5"/>
      <c r="D3019" s="6"/>
      <c r="E3019" s="6"/>
      <c r="F3019" s="6"/>
      <c r="G3019" s="6"/>
      <c r="H3019" s="6"/>
      <c r="I3019" s="6"/>
      <c r="J3019" s="6"/>
      <c r="K3019" s="8"/>
      <c r="L3019" s="8"/>
      <c r="M3019" s="6"/>
      <c r="N3019" s="9"/>
      <c r="O3019" s="10"/>
      <c r="P3019" s="20"/>
      <c r="Q3019" s="20"/>
      <c r="R3019" s="20"/>
      <c r="S3019" s="20" t="s">
        <v>1024</v>
      </c>
      <c r="T3019" s="21" t="str">
        <f t="shared" si="452"/>
        <v>C.SANAK KETUT 8 X 16</v>
      </c>
      <c r="U3019" s="17">
        <v>1</v>
      </c>
      <c r="V3019" s="62">
        <f t="shared" si="454"/>
        <v>576</v>
      </c>
      <c r="W3019" s="20"/>
      <c r="X3019" s="20"/>
      <c r="Y3019" s="20" t="str">
        <f t="shared" si="453"/>
        <v>PCS</v>
      </c>
    </row>
    <row r="3020" spans="1:26" hidden="1">
      <c r="A3020" s="4"/>
      <c r="B3020" s="4"/>
      <c r="C3020" s="5"/>
      <c r="D3020" s="6"/>
      <c r="E3020" s="6"/>
      <c r="F3020" s="6"/>
      <c r="G3020" s="6"/>
      <c r="H3020" s="6"/>
      <c r="I3020" s="6"/>
      <c r="J3020" s="6"/>
      <c r="K3020" s="8"/>
      <c r="L3020" s="8"/>
      <c r="M3020" s="6"/>
      <c r="N3020" s="9"/>
      <c r="O3020" s="10"/>
      <c r="P3020" s="20"/>
      <c r="Q3020" s="20"/>
      <c r="R3020" s="20"/>
      <c r="S3020" s="20" t="s">
        <v>988</v>
      </c>
      <c r="T3020" s="21" t="str">
        <f t="shared" si="452"/>
        <v xml:space="preserve">ATP </v>
      </c>
      <c r="U3020" s="17">
        <v>1</v>
      </c>
      <c r="V3020" s="62">
        <f t="shared" si="454"/>
        <v>576</v>
      </c>
      <c r="W3020" s="20"/>
      <c r="X3020" s="20"/>
      <c r="Y3020" s="20" t="str">
        <f t="shared" si="453"/>
        <v>PCS</v>
      </c>
    </row>
    <row r="3021" spans="1:26" hidden="1">
      <c r="A3021" s="4"/>
      <c r="B3021" s="4"/>
      <c r="C3021" s="5"/>
      <c r="D3021" s="6"/>
      <c r="E3021" s="6"/>
      <c r="F3021" s="6"/>
      <c r="G3021" s="6"/>
      <c r="H3021" s="6"/>
      <c r="I3021" s="6"/>
      <c r="J3021" s="6"/>
      <c r="K3021" s="8"/>
      <c r="L3021" s="8"/>
      <c r="M3021" s="6"/>
      <c r="N3021" s="9"/>
      <c r="O3021" s="10"/>
      <c r="P3021" s="20"/>
      <c r="Q3021" s="20"/>
      <c r="R3021" s="20"/>
      <c r="S3021" s="20" t="s">
        <v>5033</v>
      </c>
      <c r="T3021" s="21" t="str">
        <f t="shared" si="452"/>
        <v xml:space="preserve">STIKER FULL AROMA </v>
      </c>
      <c r="U3021" s="17">
        <v>1</v>
      </c>
      <c r="V3021" s="62">
        <f t="shared" si="454"/>
        <v>576</v>
      </c>
      <c r="W3021" s="20"/>
      <c r="X3021" s="20"/>
      <c r="Y3021" s="20" t="str">
        <f t="shared" si="453"/>
        <v>PCS</v>
      </c>
    </row>
    <row r="3022" spans="1:26" hidden="1">
      <c r="A3022" s="4"/>
      <c r="B3022" s="4"/>
      <c r="C3022" s="5"/>
      <c r="D3022" s="6"/>
      <c r="E3022" s="6"/>
      <c r="F3022" s="6"/>
      <c r="G3022" s="6"/>
      <c r="H3022" s="6"/>
      <c r="I3022" s="6"/>
      <c r="J3022" s="6"/>
      <c r="K3022" s="8"/>
      <c r="L3022" s="8"/>
      <c r="M3022" s="6"/>
      <c r="N3022" s="9"/>
      <c r="O3022" s="10"/>
      <c r="P3022" s="20"/>
      <c r="Q3022" s="20"/>
      <c r="R3022" s="20"/>
      <c r="S3022" s="20" t="s">
        <v>5039</v>
      </c>
      <c r="T3022" s="21" t="str">
        <f t="shared" si="452"/>
        <v>STIKER MANTRA tanggung</v>
      </c>
      <c r="U3022" s="17">
        <v>1</v>
      </c>
      <c r="V3022" s="62">
        <f t="shared" si="454"/>
        <v>576</v>
      </c>
      <c r="W3022" s="20"/>
      <c r="X3022" s="20"/>
      <c r="Y3022" s="20" t="str">
        <f t="shared" si="453"/>
        <v>PCS</v>
      </c>
    </row>
    <row r="3023" spans="1:26" hidden="1">
      <c r="A3023" s="4"/>
      <c r="B3023" s="4"/>
      <c r="C3023" s="5"/>
      <c r="D3023" s="6"/>
      <c r="E3023" s="6"/>
      <c r="F3023" s="6"/>
      <c r="G3023" s="6"/>
      <c r="H3023" s="6"/>
      <c r="I3023" s="6"/>
      <c r="J3023" s="6"/>
      <c r="K3023" s="8"/>
      <c r="L3023" s="8"/>
      <c r="M3023" s="6"/>
      <c r="N3023" s="9"/>
      <c r="O3023" s="10"/>
      <c r="P3023" s="20"/>
      <c r="Q3023" s="20"/>
      <c r="R3023" s="20"/>
      <c r="S3023" s="20" t="s">
        <v>3972</v>
      </c>
      <c r="T3023" s="21" t="str">
        <f t="shared" si="452"/>
        <v>OP FULL AROMA  CS KETUT</v>
      </c>
      <c r="U3023" s="17">
        <v>4.7199999999999999E-2</v>
      </c>
      <c r="V3023" s="62">
        <f t="shared" si="454"/>
        <v>27.187200000000001</v>
      </c>
      <c r="W3023" s="20"/>
      <c r="X3023" s="20"/>
      <c r="Y3023" s="20" t="str">
        <f t="shared" si="453"/>
        <v>KG</v>
      </c>
    </row>
    <row r="3024" spans="1:26" hidden="1">
      <c r="A3024" s="4"/>
      <c r="B3024" s="4"/>
      <c r="C3024" s="5"/>
      <c r="D3024" s="6"/>
      <c r="E3024" s="6"/>
      <c r="F3024" s="6"/>
      <c r="G3024" s="6"/>
      <c r="H3024" s="6"/>
      <c r="I3024" s="6"/>
      <c r="J3024" s="6"/>
      <c r="K3024" s="8"/>
      <c r="L3024" s="8"/>
      <c r="M3024" s="6"/>
      <c r="N3024" s="9"/>
      <c r="O3024" s="10"/>
      <c r="P3024" s="20"/>
      <c r="Q3024" s="20"/>
      <c r="R3024" s="20"/>
      <c r="S3024" s="20" t="s">
        <v>5192</v>
      </c>
      <c r="T3024" s="21" t="str">
        <f t="shared" si="452"/>
        <v>oplosan solfen</v>
      </c>
      <c r="U3024" s="17">
        <v>0.1583</v>
      </c>
      <c r="V3024" s="62">
        <f t="shared" si="454"/>
        <v>91.180800000000005</v>
      </c>
      <c r="W3024" s="20"/>
      <c r="X3024" s="20"/>
      <c r="Y3024" s="20" t="str">
        <f t="shared" si="453"/>
        <v>KG</v>
      </c>
    </row>
    <row r="3025" spans="1:26" hidden="1">
      <c r="A3025" s="4"/>
      <c r="B3025" s="4"/>
      <c r="C3025" s="5"/>
      <c r="D3025" s="6"/>
      <c r="E3025" s="6"/>
      <c r="F3025" s="6"/>
      <c r="G3025" s="6"/>
      <c r="H3025" s="6"/>
      <c r="I3025" s="6"/>
      <c r="J3025" s="6"/>
      <c r="K3025" s="8"/>
      <c r="L3025" s="8"/>
      <c r="M3025" s="6"/>
      <c r="N3025" s="9"/>
      <c r="O3025" s="10"/>
      <c r="P3025" s="20"/>
      <c r="Q3025" s="20"/>
      <c r="R3025" s="20"/>
      <c r="S3025" s="20" t="s">
        <v>3715</v>
      </c>
      <c r="T3025" s="21" t="str">
        <f t="shared" si="452"/>
        <v>ONGKOS CELUP GK CATUR SNAK</v>
      </c>
      <c r="U3025" s="17">
        <v>1</v>
      </c>
      <c r="V3025" s="62">
        <f t="shared" si="454"/>
        <v>576</v>
      </c>
      <c r="W3025" s="20"/>
      <c r="X3025" s="20"/>
      <c r="Y3025" s="20" t="str">
        <f t="shared" si="453"/>
        <v>PCS</v>
      </c>
    </row>
    <row r="3026" spans="1:26" hidden="1">
      <c r="A3026" s="4"/>
      <c r="B3026" s="4"/>
      <c r="C3026" s="5"/>
      <c r="D3026" s="6"/>
      <c r="E3026" s="6"/>
      <c r="F3026" s="6"/>
      <c r="G3026" s="6"/>
      <c r="H3026" s="6"/>
      <c r="I3026" s="6"/>
      <c r="J3026" s="6"/>
      <c r="K3026" s="8"/>
      <c r="L3026" s="8"/>
      <c r="M3026" s="6"/>
      <c r="N3026" s="9"/>
      <c r="O3026" s="10"/>
      <c r="P3026" s="20"/>
      <c r="Q3026" s="20"/>
      <c r="R3026" s="20"/>
      <c r="S3026" s="20" t="s">
        <v>3803</v>
      </c>
      <c r="T3026" s="21" t="str">
        <f t="shared" si="452"/>
        <v>ONGKOS KEMAS GK CATUR SANAK</v>
      </c>
      <c r="U3026" s="17">
        <v>1</v>
      </c>
      <c r="V3026" s="62">
        <f t="shared" si="454"/>
        <v>576</v>
      </c>
      <c r="W3026" s="20"/>
      <c r="X3026" s="20"/>
      <c r="Y3026" s="20" t="str">
        <f t="shared" si="453"/>
        <v>PCS</v>
      </c>
    </row>
    <row r="3027" spans="1:26" hidden="1">
      <c r="A3027" s="4"/>
      <c r="B3027" s="4"/>
      <c r="C3027" s="5"/>
      <c r="D3027" s="6"/>
      <c r="E3027" s="6"/>
      <c r="F3027" s="6"/>
      <c r="G3027" s="6"/>
      <c r="H3027" s="6"/>
      <c r="I3027" s="6"/>
      <c r="J3027" s="6"/>
      <c r="K3027" s="8"/>
      <c r="L3027" s="8"/>
      <c r="M3027" s="6"/>
      <c r="N3027" s="9"/>
      <c r="O3027" s="10"/>
      <c r="P3027" s="20"/>
      <c r="Q3027" s="20"/>
      <c r="R3027" s="20"/>
      <c r="S3027" s="20" t="s">
        <v>3910</v>
      </c>
      <c r="T3027" s="21" t="str">
        <f t="shared" si="452"/>
        <v>ONGKOS TIMBANG GK CS</v>
      </c>
      <c r="U3027" s="17">
        <v>1</v>
      </c>
      <c r="V3027" s="62">
        <f t="shared" si="454"/>
        <v>576</v>
      </c>
      <c r="W3027" s="20"/>
      <c r="X3027" s="20"/>
      <c r="Y3027" s="20" t="str">
        <f t="shared" si="453"/>
        <v>PCS</v>
      </c>
    </row>
    <row r="3028" spans="1:26" hidden="1">
      <c r="A3028" s="4"/>
      <c r="B3028" s="4"/>
      <c r="C3028" s="5"/>
      <c r="D3028" s="6"/>
      <c r="E3028" s="6"/>
      <c r="F3028" s="6"/>
      <c r="G3028" s="6"/>
      <c r="H3028" s="6"/>
      <c r="I3028" s="6"/>
      <c r="J3028" s="6"/>
      <c r="K3028" s="8"/>
      <c r="L3028" s="8"/>
      <c r="M3028" s="6"/>
      <c r="N3028" s="9"/>
      <c r="O3028" s="10"/>
      <c r="P3028" s="20"/>
      <c r="Q3028" s="20"/>
      <c r="R3028" s="20"/>
      <c r="S3028" s="20" t="s">
        <v>4361</v>
      </c>
      <c r="T3028" s="21" t="str">
        <f t="shared" si="452"/>
        <v>PLASTIK 12 X 35</v>
      </c>
      <c r="U3028" s="17">
        <v>1</v>
      </c>
      <c r="V3028" s="62">
        <f t="shared" si="454"/>
        <v>576</v>
      </c>
      <c r="W3028" s="20"/>
      <c r="X3028" s="20"/>
      <c r="Y3028" s="20" t="str">
        <f t="shared" si="453"/>
        <v>PCS</v>
      </c>
    </row>
    <row r="3029" spans="1:26" hidden="1">
      <c r="A3029" s="4"/>
      <c r="B3029" s="4"/>
      <c r="C3029" s="5"/>
      <c r="D3029" s="6"/>
      <c r="E3029" s="6"/>
      <c r="F3029" s="6"/>
      <c r="G3029" s="6"/>
      <c r="H3029" s="6"/>
      <c r="I3029" s="6"/>
      <c r="J3029" s="6"/>
      <c r="K3029" s="8"/>
      <c r="L3029" s="8"/>
      <c r="M3029" s="6"/>
      <c r="N3029" s="9"/>
      <c r="O3029" s="10"/>
      <c r="P3029" s="20"/>
      <c r="Q3029" s="20"/>
      <c r="R3029" s="20"/>
      <c r="S3029" s="20" t="s">
        <v>4855</v>
      </c>
      <c r="T3029" s="21" t="str">
        <f t="shared" si="452"/>
        <v>SABUK ONG MINI 2,5 X 20</v>
      </c>
      <c r="U3029" s="17">
        <v>1</v>
      </c>
      <c r="V3029" s="62">
        <f t="shared" si="454"/>
        <v>576</v>
      </c>
      <c r="W3029" s="20"/>
      <c r="X3029" s="20"/>
      <c r="Y3029" s="20" t="str">
        <f t="shared" si="453"/>
        <v>PCS</v>
      </c>
    </row>
    <row r="3030" spans="1:26">
      <c r="A3030" s="4">
        <v>319</v>
      </c>
      <c r="B3030" s="20" t="s">
        <v>2952</v>
      </c>
      <c r="C3030" s="5" t="s">
        <v>281</v>
      </c>
      <c r="D3030" s="6">
        <v>1142</v>
      </c>
      <c r="E3030" s="6">
        <f>D3030/72</f>
        <v>15.861111111111111</v>
      </c>
      <c r="F3030" s="6">
        <v>1271</v>
      </c>
      <c r="G3030" s="6">
        <v>1</v>
      </c>
      <c r="H3030" s="6">
        <v>1024</v>
      </c>
      <c r="I3030" s="6">
        <v>1</v>
      </c>
      <c r="J3030" s="6" t="s">
        <v>510</v>
      </c>
      <c r="K3030" s="15">
        <f>L3030</f>
        <v>864</v>
      </c>
      <c r="L3030" s="15">
        <f>N3030*Z3030</f>
        <v>864</v>
      </c>
      <c r="M3030" s="6" t="s">
        <v>510</v>
      </c>
      <c r="N3030" s="9">
        <f>VLOOKUP(B3030,tb_januari,9,FALSE)</f>
        <v>12</v>
      </c>
      <c r="O3030" s="10" t="s">
        <v>506</v>
      </c>
      <c r="P3030" s="20"/>
      <c r="Q3030" s="20"/>
      <c r="R3030" s="20"/>
      <c r="S3030" s="20" t="s">
        <v>1330</v>
      </c>
      <c r="T3030" s="21" t="str">
        <f t="shared" si="452"/>
        <v>DUPA 28 ATP PEKAT 3.2 RKN</v>
      </c>
      <c r="U3030" s="17">
        <v>0.44500000000000001</v>
      </c>
      <c r="V3030" s="62">
        <f>$K$3030*U3030</f>
        <v>384.48</v>
      </c>
      <c r="W3030" s="20"/>
      <c r="X3030" s="20"/>
      <c r="Y3030" s="20" t="str">
        <f t="shared" si="453"/>
        <v>KG</v>
      </c>
      <c r="Z3030" s="20">
        <v>72</v>
      </c>
    </row>
    <row r="3031" spans="1:26" hidden="1">
      <c r="A3031" s="4"/>
      <c r="B3031" s="4"/>
      <c r="C3031" s="5"/>
      <c r="D3031" s="6"/>
      <c r="E3031" s="6"/>
      <c r="F3031" s="6"/>
      <c r="G3031" s="6"/>
      <c r="H3031" s="6"/>
      <c r="I3031" s="6"/>
      <c r="J3031" s="6"/>
      <c r="K3031" s="8"/>
      <c r="L3031" s="8"/>
      <c r="M3031" s="6"/>
      <c r="N3031" s="9"/>
      <c r="O3031" s="10"/>
      <c r="P3031" s="20"/>
      <c r="Q3031" s="20"/>
      <c r="R3031" s="20"/>
      <c r="S3031" s="20" t="s">
        <v>1004</v>
      </c>
      <c r="T3031" s="21" t="str">
        <f t="shared" si="452"/>
        <v>C. SANAK KOMANG 8 X 16</v>
      </c>
      <c r="U3031" s="17">
        <v>1</v>
      </c>
      <c r="V3031" s="62">
        <f t="shared" ref="V3031:V3042" si="455">$K$3030*U3031</f>
        <v>864</v>
      </c>
      <c r="W3031" s="20"/>
      <c r="X3031" s="20"/>
      <c r="Y3031" s="20" t="str">
        <f t="shared" si="453"/>
        <v>PCS</v>
      </c>
    </row>
    <row r="3032" spans="1:26" hidden="1">
      <c r="A3032" s="4"/>
      <c r="B3032" s="4"/>
      <c r="C3032" s="5"/>
      <c r="D3032" s="6"/>
      <c r="E3032" s="6"/>
      <c r="F3032" s="6"/>
      <c r="G3032" s="6"/>
      <c r="H3032" s="6"/>
      <c r="I3032" s="6"/>
      <c r="J3032" s="6"/>
      <c r="K3032" s="8"/>
      <c r="L3032" s="8"/>
      <c r="M3032" s="6"/>
      <c r="N3032" s="9"/>
      <c r="O3032" s="10"/>
      <c r="P3032" s="20"/>
      <c r="Q3032" s="20"/>
      <c r="R3032" s="20"/>
      <c r="S3032" s="20" t="s">
        <v>3679</v>
      </c>
      <c r="T3032" s="21" t="str">
        <f t="shared" si="452"/>
        <v xml:space="preserve">ONGKARA OVAL </v>
      </c>
      <c r="U3032" s="17">
        <v>1</v>
      </c>
      <c r="V3032" s="62">
        <f t="shared" si="455"/>
        <v>864</v>
      </c>
      <c r="W3032" s="20"/>
      <c r="X3032" s="20"/>
      <c r="Y3032" s="20" t="str">
        <f t="shared" si="453"/>
        <v>PCS</v>
      </c>
    </row>
    <row r="3033" spans="1:26" hidden="1">
      <c r="A3033" s="4"/>
      <c r="B3033" s="4"/>
      <c r="C3033" s="5"/>
      <c r="D3033" s="6"/>
      <c r="E3033" s="6"/>
      <c r="F3033" s="6"/>
      <c r="G3033" s="6"/>
      <c r="H3033" s="6"/>
      <c r="I3033" s="6"/>
      <c r="J3033" s="6"/>
      <c r="K3033" s="8"/>
      <c r="L3033" s="8"/>
      <c r="M3033" s="6"/>
      <c r="N3033" s="9"/>
      <c r="O3033" s="10"/>
      <c r="P3033" s="20"/>
      <c r="Q3033" s="20"/>
      <c r="R3033" s="20"/>
      <c r="S3033" s="20" t="s">
        <v>988</v>
      </c>
      <c r="T3033" s="21" t="str">
        <f t="shared" si="452"/>
        <v xml:space="preserve">ATP </v>
      </c>
      <c r="U3033" s="17">
        <v>1</v>
      </c>
      <c r="V3033" s="62">
        <f t="shared" si="455"/>
        <v>864</v>
      </c>
      <c r="W3033" s="20"/>
      <c r="X3033" s="20"/>
      <c r="Y3033" s="20" t="str">
        <f t="shared" si="453"/>
        <v>PCS</v>
      </c>
    </row>
    <row r="3034" spans="1:26" hidden="1">
      <c r="A3034" s="4"/>
      <c r="B3034" s="4"/>
      <c r="C3034" s="5"/>
      <c r="D3034" s="6"/>
      <c r="E3034" s="6"/>
      <c r="F3034" s="6"/>
      <c r="G3034" s="6"/>
      <c r="H3034" s="6"/>
      <c r="I3034" s="6"/>
      <c r="J3034" s="6"/>
      <c r="K3034" s="8"/>
      <c r="L3034" s="8"/>
      <c r="M3034" s="6"/>
      <c r="N3034" s="9"/>
      <c r="O3034" s="10"/>
      <c r="P3034" s="20"/>
      <c r="Q3034" s="20"/>
      <c r="R3034" s="20"/>
      <c r="S3034" s="20" t="s">
        <v>5039</v>
      </c>
      <c r="T3034" s="21" t="str">
        <f t="shared" si="452"/>
        <v>STIKER MANTRA tanggung</v>
      </c>
      <c r="U3034" s="17">
        <v>1</v>
      </c>
      <c r="V3034" s="62">
        <f t="shared" si="455"/>
        <v>864</v>
      </c>
      <c r="W3034" s="20"/>
      <c r="X3034" s="20"/>
      <c r="Y3034" s="20" t="str">
        <f t="shared" si="453"/>
        <v>PCS</v>
      </c>
    </row>
    <row r="3035" spans="1:26" hidden="1">
      <c r="A3035" s="4"/>
      <c r="B3035" s="4"/>
      <c r="C3035" s="5"/>
      <c r="D3035" s="6"/>
      <c r="E3035" s="6"/>
      <c r="F3035" s="6"/>
      <c r="G3035" s="6"/>
      <c r="H3035" s="6"/>
      <c r="I3035" s="6"/>
      <c r="J3035" s="6"/>
      <c r="K3035" s="8"/>
      <c r="L3035" s="8"/>
      <c r="M3035" s="6"/>
      <c r="N3035" s="9"/>
      <c r="O3035" s="10"/>
      <c r="P3035" s="20"/>
      <c r="Q3035" s="20"/>
      <c r="R3035" s="20"/>
      <c r="S3035" s="20" t="s">
        <v>5033</v>
      </c>
      <c r="T3035" s="21" t="str">
        <f t="shared" si="452"/>
        <v xml:space="preserve">STIKER FULL AROMA </v>
      </c>
      <c r="U3035" s="17">
        <v>1</v>
      </c>
      <c r="V3035" s="62">
        <f t="shared" si="455"/>
        <v>864</v>
      </c>
      <c r="W3035" s="20"/>
      <c r="X3035" s="20"/>
      <c r="Y3035" s="20" t="str">
        <f t="shared" si="453"/>
        <v>PCS</v>
      </c>
    </row>
    <row r="3036" spans="1:26" hidden="1">
      <c r="A3036" s="4"/>
      <c r="B3036" s="4"/>
      <c r="C3036" s="5"/>
      <c r="D3036" s="6"/>
      <c r="E3036" s="6"/>
      <c r="F3036" s="6"/>
      <c r="G3036" s="6"/>
      <c r="H3036" s="6"/>
      <c r="I3036" s="6"/>
      <c r="J3036" s="6"/>
      <c r="K3036" s="8"/>
      <c r="L3036" s="8"/>
      <c r="M3036" s="6"/>
      <c r="N3036" s="9"/>
      <c r="O3036" s="10"/>
      <c r="P3036" s="20"/>
      <c r="Q3036" s="20"/>
      <c r="R3036" s="20"/>
      <c r="S3036" s="20" t="s">
        <v>4361</v>
      </c>
      <c r="T3036" s="21" t="str">
        <f t="shared" si="452"/>
        <v>PLASTIK 12 X 35</v>
      </c>
      <c r="U3036" s="17">
        <v>1</v>
      </c>
      <c r="V3036" s="62">
        <f t="shared" si="455"/>
        <v>864</v>
      </c>
      <c r="W3036" s="20"/>
      <c r="X3036" s="20"/>
      <c r="Y3036" s="20" t="str">
        <f t="shared" si="453"/>
        <v>PCS</v>
      </c>
    </row>
    <row r="3037" spans="1:26" hidden="1">
      <c r="A3037" s="4"/>
      <c r="B3037" s="4"/>
      <c r="C3037" s="5"/>
      <c r="D3037" s="6"/>
      <c r="E3037" s="6"/>
      <c r="F3037" s="6"/>
      <c r="G3037" s="6"/>
      <c r="H3037" s="6"/>
      <c r="I3037" s="6"/>
      <c r="J3037" s="6"/>
      <c r="K3037" s="8"/>
      <c r="L3037" s="8"/>
      <c r="M3037" s="6"/>
      <c r="N3037" s="9"/>
      <c r="O3037" s="10"/>
      <c r="P3037" s="20"/>
      <c r="Q3037" s="20"/>
      <c r="R3037" s="20"/>
      <c r="S3037" s="20" t="s">
        <v>3974</v>
      </c>
      <c r="T3037" s="21" t="str">
        <f t="shared" si="452"/>
        <v>OP FULL AROMA  CS KOMANG</v>
      </c>
      <c r="U3037" s="17">
        <v>4.7199999999999999E-2</v>
      </c>
      <c r="V3037" s="62">
        <f t="shared" si="455"/>
        <v>40.780799999999999</v>
      </c>
      <c r="W3037" s="20"/>
      <c r="X3037" s="20"/>
      <c r="Y3037" s="20" t="str">
        <f t="shared" si="453"/>
        <v>KG</v>
      </c>
    </row>
    <row r="3038" spans="1:26" hidden="1">
      <c r="A3038" s="4"/>
      <c r="B3038" s="4"/>
      <c r="C3038" s="5"/>
      <c r="D3038" s="6"/>
      <c r="E3038" s="6"/>
      <c r="F3038" s="6"/>
      <c r="G3038" s="6"/>
      <c r="H3038" s="6"/>
      <c r="I3038" s="6"/>
      <c r="J3038" s="6"/>
      <c r="K3038" s="8"/>
      <c r="L3038" s="8"/>
      <c r="M3038" s="6"/>
      <c r="N3038" s="9"/>
      <c r="O3038" s="10"/>
      <c r="P3038" s="20"/>
      <c r="Q3038" s="20"/>
      <c r="R3038" s="20"/>
      <c r="S3038" s="20" t="s">
        <v>5192</v>
      </c>
      <c r="T3038" s="21" t="str">
        <f t="shared" si="452"/>
        <v>oplosan solfen</v>
      </c>
      <c r="U3038" s="17">
        <v>0.1583</v>
      </c>
      <c r="V3038" s="62">
        <f t="shared" si="455"/>
        <v>136.77119999999999</v>
      </c>
      <c r="W3038" s="20"/>
      <c r="X3038" s="20"/>
      <c r="Y3038" s="20" t="str">
        <f t="shared" si="453"/>
        <v>KG</v>
      </c>
    </row>
    <row r="3039" spans="1:26" hidden="1">
      <c r="A3039" s="4"/>
      <c r="B3039" s="4"/>
      <c r="C3039" s="5"/>
      <c r="D3039" s="6"/>
      <c r="E3039" s="6"/>
      <c r="F3039" s="6"/>
      <c r="G3039" s="6"/>
      <c r="H3039" s="6"/>
      <c r="I3039" s="6"/>
      <c r="J3039" s="6"/>
      <c r="K3039" s="8"/>
      <c r="L3039" s="8"/>
      <c r="M3039" s="6"/>
      <c r="N3039" s="9"/>
      <c r="O3039" s="10"/>
      <c r="P3039" s="20"/>
      <c r="Q3039" s="20"/>
      <c r="R3039" s="20"/>
      <c r="S3039" s="20" t="s">
        <v>3715</v>
      </c>
      <c r="T3039" s="21" t="str">
        <f t="shared" si="452"/>
        <v>ONGKOS CELUP GK CATUR SNAK</v>
      </c>
      <c r="U3039" s="17">
        <v>1</v>
      </c>
      <c r="V3039" s="62">
        <f t="shared" si="455"/>
        <v>864</v>
      </c>
      <c r="W3039" s="20"/>
      <c r="X3039" s="20"/>
      <c r="Y3039" s="20" t="str">
        <f t="shared" si="453"/>
        <v>PCS</v>
      </c>
    </row>
    <row r="3040" spans="1:26" hidden="1">
      <c r="A3040" s="4"/>
      <c r="B3040" s="4"/>
      <c r="C3040" s="5"/>
      <c r="D3040" s="6"/>
      <c r="E3040" s="6"/>
      <c r="F3040" s="6"/>
      <c r="G3040" s="6"/>
      <c r="H3040" s="6"/>
      <c r="I3040" s="6"/>
      <c r="J3040" s="6"/>
      <c r="K3040" s="8"/>
      <c r="L3040" s="8"/>
      <c r="M3040" s="6"/>
      <c r="N3040" s="9"/>
      <c r="O3040" s="10"/>
      <c r="P3040" s="20"/>
      <c r="Q3040" s="20"/>
      <c r="R3040" s="20"/>
      <c r="S3040" s="20" t="s">
        <v>3910</v>
      </c>
      <c r="T3040" s="21" t="str">
        <f t="shared" si="452"/>
        <v>ONGKOS TIMBANG GK CS</v>
      </c>
      <c r="U3040" s="17">
        <v>1</v>
      </c>
      <c r="V3040" s="62">
        <f t="shared" si="455"/>
        <v>864</v>
      </c>
      <c r="W3040" s="20"/>
      <c r="X3040" s="20"/>
      <c r="Y3040" s="20" t="str">
        <f t="shared" si="453"/>
        <v>PCS</v>
      </c>
    </row>
    <row r="3041" spans="1:26" hidden="1">
      <c r="A3041" s="4"/>
      <c r="B3041" s="4"/>
      <c r="C3041" s="5"/>
      <c r="D3041" s="6"/>
      <c r="E3041" s="6"/>
      <c r="F3041" s="6"/>
      <c r="G3041" s="6"/>
      <c r="H3041" s="6"/>
      <c r="I3041" s="6"/>
      <c r="J3041" s="6"/>
      <c r="K3041" s="8"/>
      <c r="L3041" s="8"/>
      <c r="M3041" s="6"/>
      <c r="N3041" s="9"/>
      <c r="O3041" s="10"/>
      <c r="P3041" s="20"/>
      <c r="Q3041" s="20"/>
      <c r="R3041" s="20"/>
      <c r="S3041" s="20" t="s">
        <v>3803</v>
      </c>
      <c r="T3041" s="21" t="str">
        <f t="shared" si="452"/>
        <v>ONGKOS KEMAS GK CATUR SANAK</v>
      </c>
      <c r="U3041" s="17">
        <v>1</v>
      </c>
      <c r="V3041" s="62">
        <f t="shared" si="455"/>
        <v>864</v>
      </c>
      <c r="W3041" s="20"/>
      <c r="X3041" s="20"/>
      <c r="Y3041" s="20" t="str">
        <f t="shared" si="453"/>
        <v>PCS</v>
      </c>
    </row>
    <row r="3042" spans="1:26" hidden="1">
      <c r="A3042" s="4"/>
      <c r="B3042" s="4"/>
      <c r="C3042" s="5"/>
      <c r="D3042" s="6"/>
      <c r="E3042" s="6"/>
      <c r="F3042" s="6"/>
      <c r="G3042" s="6"/>
      <c r="H3042" s="6"/>
      <c r="I3042" s="6"/>
      <c r="J3042" s="6"/>
      <c r="K3042" s="8"/>
      <c r="L3042" s="8"/>
      <c r="M3042" s="6"/>
      <c r="N3042" s="9"/>
      <c r="O3042" s="10"/>
      <c r="P3042" s="20"/>
      <c r="Q3042" s="20"/>
      <c r="R3042" s="20"/>
      <c r="S3042" s="20" t="s">
        <v>4855</v>
      </c>
      <c r="T3042" s="21" t="str">
        <f t="shared" si="452"/>
        <v>SABUK ONG MINI 2,5 X 20</v>
      </c>
      <c r="U3042" s="17">
        <v>1</v>
      </c>
      <c r="V3042" s="62">
        <f t="shared" si="455"/>
        <v>864</v>
      </c>
      <c r="W3042" s="20"/>
      <c r="X3042" s="20"/>
      <c r="Y3042" s="20" t="str">
        <f t="shared" si="453"/>
        <v>PCS</v>
      </c>
    </row>
    <row r="3043" spans="1:26">
      <c r="A3043" s="4">
        <v>320</v>
      </c>
      <c r="B3043" s="20" t="s">
        <v>2953</v>
      </c>
      <c r="C3043" s="5" t="s">
        <v>282</v>
      </c>
      <c r="D3043" s="6">
        <v>661</v>
      </c>
      <c r="E3043" s="6">
        <f>D3043/72</f>
        <v>9.1805555555555554</v>
      </c>
      <c r="F3043" s="6">
        <v>682</v>
      </c>
      <c r="G3043" s="6">
        <v>1</v>
      </c>
      <c r="H3043" s="6">
        <v>725</v>
      </c>
      <c r="I3043" s="6">
        <v>1</v>
      </c>
      <c r="J3043" s="6" t="s">
        <v>510</v>
      </c>
      <c r="K3043" s="15">
        <f>L3043</f>
        <v>576</v>
      </c>
      <c r="L3043" s="15">
        <f>N3043*Z3043</f>
        <v>576</v>
      </c>
      <c r="M3043" s="6" t="s">
        <v>510</v>
      </c>
      <c r="N3043" s="9">
        <f>VLOOKUP(B3043,tb_januari,9,FALSE)</f>
        <v>8</v>
      </c>
      <c r="O3043" s="10" t="s">
        <v>506</v>
      </c>
      <c r="P3043" s="20"/>
      <c r="Q3043" s="20"/>
      <c r="R3043" s="20"/>
      <c r="S3043" s="20" t="s">
        <v>1330</v>
      </c>
      <c r="T3043" s="21" t="str">
        <f t="shared" si="452"/>
        <v>DUPA 28 ATP PEKAT 3.2 RKN</v>
      </c>
      <c r="U3043" s="17">
        <v>0.44500000000000001</v>
      </c>
      <c r="V3043" s="62">
        <f>$K$3043*U3043</f>
        <v>256.32</v>
      </c>
      <c r="W3043" s="20"/>
      <c r="X3043" s="20"/>
      <c r="Y3043" s="20" t="str">
        <f t="shared" si="453"/>
        <v>KG</v>
      </c>
      <c r="Z3043" s="20">
        <v>72</v>
      </c>
    </row>
    <row r="3044" spans="1:26" hidden="1">
      <c r="A3044" s="4"/>
      <c r="B3044" s="4"/>
      <c r="C3044" s="5"/>
      <c r="D3044" s="6"/>
      <c r="E3044" s="6"/>
      <c r="F3044" s="6"/>
      <c r="G3044" s="6"/>
      <c r="H3044" s="6"/>
      <c r="I3044" s="6"/>
      <c r="J3044" s="6"/>
      <c r="K3044" s="8"/>
      <c r="L3044" s="8"/>
      <c r="M3044" s="6"/>
      <c r="N3044" s="9"/>
      <c r="O3044" s="10"/>
      <c r="P3044" s="20"/>
      <c r="Q3044" s="20"/>
      <c r="R3044" s="20"/>
      <c r="S3044" s="20" t="s">
        <v>1010</v>
      </c>
      <c r="T3044" s="21" t="str">
        <f t="shared" si="452"/>
        <v>C. SANAK PUTU 8 X 16</v>
      </c>
      <c r="U3044" s="17">
        <v>1</v>
      </c>
      <c r="V3044" s="62">
        <f t="shared" ref="V3044:V3055" si="456">$K$3043*U3044</f>
        <v>576</v>
      </c>
      <c r="W3044" s="20"/>
      <c r="X3044" s="20"/>
      <c r="Y3044" s="20" t="str">
        <f t="shared" si="453"/>
        <v>PCS</v>
      </c>
    </row>
    <row r="3045" spans="1:26" hidden="1">
      <c r="A3045" s="4"/>
      <c r="B3045" s="4"/>
      <c r="C3045" s="5"/>
      <c r="D3045" s="6"/>
      <c r="E3045" s="6"/>
      <c r="F3045" s="6"/>
      <c r="G3045" s="6"/>
      <c r="H3045" s="6"/>
      <c r="I3045" s="6"/>
      <c r="J3045" s="6"/>
      <c r="K3045" s="8"/>
      <c r="L3045" s="8"/>
      <c r="M3045" s="6"/>
      <c r="N3045" s="9"/>
      <c r="O3045" s="10"/>
      <c r="P3045" s="20"/>
      <c r="Q3045" s="20"/>
      <c r="R3045" s="20"/>
      <c r="S3045" s="20" t="s">
        <v>3679</v>
      </c>
      <c r="T3045" s="21" t="str">
        <f t="shared" si="452"/>
        <v xml:space="preserve">ONGKARA OVAL </v>
      </c>
      <c r="U3045" s="17">
        <v>1</v>
      </c>
      <c r="V3045" s="62">
        <f t="shared" si="456"/>
        <v>576</v>
      </c>
      <c r="W3045" s="20"/>
      <c r="X3045" s="20"/>
      <c r="Y3045" s="20" t="str">
        <f t="shared" si="453"/>
        <v>PCS</v>
      </c>
    </row>
    <row r="3046" spans="1:26" hidden="1">
      <c r="A3046" s="4"/>
      <c r="B3046" s="4"/>
      <c r="C3046" s="5"/>
      <c r="D3046" s="6"/>
      <c r="E3046" s="6"/>
      <c r="F3046" s="6"/>
      <c r="G3046" s="6"/>
      <c r="H3046" s="6"/>
      <c r="I3046" s="6"/>
      <c r="J3046" s="6"/>
      <c r="K3046" s="8"/>
      <c r="L3046" s="8"/>
      <c r="M3046" s="6"/>
      <c r="N3046" s="9"/>
      <c r="O3046" s="10"/>
      <c r="P3046" s="20"/>
      <c r="Q3046" s="20"/>
      <c r="R3046" s="20"/>
      <c r="S3046" s="20" t="s">
        <v>5033</v>
      </c>
      <c r="T3046" s="21" t="str">
        <f t="shared" si="452"/>
        <v xml:space="preserve">STIKER FULL AROMA </v>
      </c>
      <c r="U3046" s="17">
        <v>1</v>
      </c>
      <c r="V3046" s="62">
        <f t="shared" si="456"/>
        <v>576</v>
      </c>
      <c r="W3046" s="20"/>
      <c r="X3046" s="20"/>
      <c r="Y3046" s="20" t="str">
        <f t="shared" si="453"/>
        <v>PCS</v>
      </c>
    </row>
    <row r="3047" spans="1:26" hidden="1">
      <c r="A3047" s="4"/>
      <c r="B3047" s="4"/>
      <c r="C3047" s="5"/>
      <c r="D3047" s="6"/>
      <c r="E3047" s="6"/>
      <c r="F3047" s="6"/>
      <c r="G3047" s="6"/>
      <c r="H3047" s="6"/>
      <c r="I3047" s="6"/>
      <c r="J3047" s="6"/>
      <c r="K3047" s="8"/>
      <c r="L3047" s="8"/>
      <c r="M3047" s="6"/>
      <c r="N3047" s="9"/>
      <c r="O3047" s="10"/>
      <c r="P3047" s="20"/>
      <c r="Q3047" s="20"/>
      <c r="R3047" s="20"/>
      <c r="S3047" s="20" t="s">
        <v>5039</v>
      </c>
      <c r="T3047" s="21" t="str">
        <f t="shared" si="452"/>
        <v>STIKER MANTRA tanggung</v>
      </c>
      <c r="U3047" s="17">
        <v>1</v>
      </c>
      <c r="V3047" s="62">
        <f t="shared" si="456"/>
        <v>576</v>
      </c>
      <c r="W3047" s="20"/>
      <c r="X3047" s="20"/>
      <c r="Y3047" s="20" t="str">
        <f t="shared" si="453"/>
        <v>PCS</v>
      </c>
    </row>
    <row r="3048" spans="1:26" hidden="1">
      <c r="A3048" s="4"/>
      <c r="B3048" s="4"/>
      <c r="C3048" s="5"/>
      <c r="D3048" s="6"/>
      <c r="E3048" s="6"/>
      <c r="F3048" s="6"/>
      <c r="G3048" s="6"/>
      <c r="H3048" s="6"/>
      <c r="I3048" s="6"/>
      <c r="J3048" s="6"/>
      <c r="K3048" s="8"/>
      <c r="L3048" s="8"/>
      <c r="M3048" s="6"/>
      <c r="N3048" s="9"/>
      <c r="O3048" s="10"/>
      <c r="P3048" s="20"/>
      <c r="Q3048" s="20"/>
      <c r="R3048" s="20"/>
      <c r="S3048" s="20" t="s">
        <v>988</v>
      </c>
      <c r="T3048" s="21" t="str">
        <f t="shared" si="452"/>
        <v xml:space="preserve">ATP </v>
      </c>
      <c r="U3048" s="17">
        <v>1</v>
      </c>
      <c r="V3048" s="62">
        <f t="shared" si="456"/>
        <v>576</v>
      </c>
      <c r="W3048" s="20"/>
      <c r="X3048" s="20"/>
      <c r="Y3048" s="20" t="str">
        <f t="shared" si="453"/>
        <v>PCS</v>
      </c>
    </row>
    <row r="3049" spans="1:26" hidden="1">
      <c r="A3049" s="4"/>
      <c r="B3049" s="4"/>
      <c r="C3049" s="5"/>
      <c r="D3049" s="6"/>
      <c r="E3049" s="6"/>
      <c r="F3049" s="6"/>
      <c r="G3049" s="6"/>
      <c r="H3049" s="6"/>
      <c r="I3049" s="6"/>
      <c r="J3049" s="6"/>
      <c r="K3049" s="8"/>
      <c r="L3049" s="8"/>
      <c r="M3049" s="6"/>
      <c r="N3049" s="9"/>
      <c r="O3049" s="10"/>
      <c r="P3049" s="20"/>
      <c r="Q3049" s="20"/>
      <c r="R3049" s="20"/>
      <c r="S3049" s="20" t="s">
        <v>4361</v>
      </c>
      <c r="T3049" s="21" t="str">
        <f t="shared" ref="T3049:T3080" si="457">VLOOKUP(S3049,db_barang,2,FALSE)</f>
        <v>PLASTIK 12 X 35</v>
      </c>
      <c r="U3049" s="17">
        <v>1</v>
      </c>
      <c r="V3049" s="62">
        <f t="shared" si="456"/>
        <v>576</v>
      </c>
      <c r="W3049" s="20"/>
      <c r="X3049" s="20"/>
      <c r="Y3049" s="20" t="str">
        <f t="shared" ref="Y3049:Y3080" si="458">VLOOKUP(S3049,db_barang,3,FALSE)</f>
        <v>PCS</v>
      </c>
    </row>
    <row r="3050" spans="1:26" hidden="1">
      <c r="A3050" s="4"/>
      <c r="B3050" s="4"/>
      <c r="C3050" s="5"/>
      <c r="D3050" s="6"/>
      <c r="E3050" s="6"/>
      <c r="F3050" s="6"/>
      <c r="G3050" s="6"/>
      <c r="H3050" s="6"/>
      <c r="I3050" s="6"/>
      <c r="J3050" s="6"/>
      <c r="K3050" s="8"/>
      <c r="L3050" s="8"/>
      <c r="M3050" s="6"/>
      <c r="N3050" s="9"/>
      <c r="O3050" s="10"/>
      <c r="P3050" s="20"/>
      <c r="Q3050" s="20"/>
      <c r="R3050" s="20"/>
      <c r="S3050" s="20" t="s">
        <v>3976</v>
      </c>
      <c r="T3050" s="21" t="str">
        <f t="shared" si="457"/>
        <v>OP FULL AROMA  CS PUTU</v>
      </c>
      <c r="U3050" s="17">
        <v>4.7199999999999999E-2</v>
      </c>
      <c r="V3050" s="62">
        <f t="shared" si="456"/>
        <v>27.187200000000001</v>
      </c>
      <c r="W3050" s="20"/>
      <c r="X3050" s="20"/>
      <c r="Y3050" s="20" t="str">
        <f t="shared" si="458"/>
        <v>KG</v>
      </c>
    </row>
    <row r="3051" spans="1:26" hidden="1">
      <c r="A3051" s="4"/>
      <c r="B3051" s="4"/>
      <c r="C3051" s="5"/>
      <c r="D3051" s="6"/>
      <c r="E3051" s="6"/>
      <c r="F3051" s="6"/>
      <c r="G3051" s="6"/>
      <c r="H3051" s="6"/>
      <c r="I3051" s="6"/>
      <c r="J3051" s="6"/>
      <c r="K3051" s="8"/>
      <c r="L3051" s="8"/>
      <c r="M3051" s="6"/>
      <c r="N3051" s="9"/>
      <c r="O3051" s="10"/>
      <c r="P3051" s="20"/>
      <c r="Q3051" s="20"/>
      <c r="R3051" s="20"/>
      <c r="S3051" s="20" t="s">
        <v>3715</v>
      </c>
      <c r="T3051" s="21" t="str">
        <f t="shared" si="457"/>
        <v>ONGKOS CELUP GK CATUR SNAK</v>
      </c>
      <c r="U3051" s="17">
        <v>1</v>
      </c>
      <c r="V3051" s="62">
        <f t="shared" si="456"/>
        <v>576</v>
      </c>
      <c r="W3051" s="20"/>
      <c r="X3051" s="20"/>
      <c r="Y3051" s="20" t="str">
        <f t="shared" si="458"/>
        <v>PCS</v>
      </c>
    </row>
    <row r="3052" spans="1:26" hidden="1">
      <c r="A3052" s="4"/>
      <c r="B3052" s="4"/>
      <c r="C3052" s="5"/>
      <c r="D3052" s="6"/>
      <c r="E3052" s="6"/>
      <c r="F3052" s="6"/>
      <c r="G3052" s="6"/>
      <c r="H3052" s="6"/>
      <c r="I3052" s="6"/>
      <c r="J3052" s="6"/>
      <c r="K3052" s="8"/>
      <c r="L3052" s="8"/>
      <c r="M3052" s="6"/>
      <c r="N3052" s="9"/>
      <c r="O3052" s="10"/>
      <c r="P3052" s="20"/>
      <c r="Q3052" s="20"/>
      <c r="R3052" s="20"/>
      <c r="S3052" s="20" t="s">
        <v>5192</v>
      </c>
      <c r="T3052" s="21" t="str">
        <f t="shared" si="457"/>
        <v>oplosan solfen</v>
      </c>
      <c r="U3052" s="17">
        <v>0.1583</v>
      </c>
      <c r="V3052" s="62">
        <f t="shared" si="456"/>
        <v>91.180800000000005</v>
      </c>
      <c r="W3052" s="20"/>
      <c r="X3052" s="20"/>
      <c r="Y3052" s="20" t="str">
        <f t="shared" si="458"/>
        <v>KG</v>
      </c>
    </row>
    <row r="3053" spans="1:26" hidden="1">
      <c r="A3053" s="4"/>
      <c r="B3053" s="4"/>
      <c r="C3053" s="5"/>
      <c r="D3053" s="6"/>
      <c r="E3053" s="6"/>
      <c r="F3053" s="6"/>
      <c r="G3053" s="6"/>
      <c r="H3053" s="6"/>
      <c r="I3053" s="6"/>
      <c r="J3053" s="6"/>
      <c r="K3053" s="8"/>
      <c r="L3053" s="8"/>
      <c r="M3053" s="6"/>
      <c r="N3053" s="9"/>
      <c r="O3053" s="10"/>
      <c r="P3053" s="20"/>
      <c r="Q3053" s="20"/>
      <c r="R3053" s="20"/>
      <c r="S3053" s="20" t="s">
        <v>3803</v>
      </c>
      <c r="T3053" s="21" t="str">
        <f t="shared" si="457"/>
        <v>ONGKOS KEMAS GK CATUR SANAK</v>
      </c>
      <c r="U3053" s="17">
        <v>1</v>
      </c>
      <c r="V3053" s="62">
        <f t="shared" si="456"/>
        <v>576</v>
      </c>
      <c r="W3053" s="20"/>
      <c r="X3053" s="20"/>
      <c r="Y3053" s="20" t="str">
        <f t="shared" si="458"/>
        <v>PCS</v>
      </c>
    </row>
    <row r="3054" spans="1:26" hidden="1">
      <c r="A3054" s="4"/>
      <c r="B3054" s="4"/>
      <c r="C3054" s="5"/>
      <c r="D3054" s="6"/>
      <c r="E3054" s="6"/>
      <c r="F3054" s="6"/>
      <c r="G3054" s="6"/>
      <c r="H3054" s="6"/>
      <c r="I3054" s="6"/>
      <c r="J3054" s="6"/>
      <c r="K3054" s="8"/>
      <c r="L3054" s="8"/>
      <c r="M3054" s="6"/>
      <c r="N3054" s="9"/>
      <c r="O3054" s="10"/>
      <c r="P3054" s="20"/>
      <c r="Q3054" s="20"/>
      <c r="R3054" s="20"/>
      <c r="S3054" s="20" t="s">
        <v>3910</v>
      </c>
      <c r="T3054" s="21" t="str">
        <f t="shared" si="457"/>
        <v>ONGKOS TIMBANG GK CS</v>
      </c>
      <c r="U3054" s="17">
        <v>1</v>
      </c>
      <c r="V3054" s="62">
        <f t="shared" si="456"/>
        <v>576</v>
      </c>
      <c r="W3054" s="20"/>
      <c r="X3054" s="20"/>
      <c r="Y3054" s="20" t="str">
        <f t="shared" si="458"/>
        <v>PCS</v>
      </c>
    </row>
    <row r="3055" spans="1:26" hidden="1">
      <c r="A3055" s="4"/>
      <c r="B3055" s="4"/>
      <c r="C3055" s="5"/>
      <c r="D3055" s="6"/>
      <c r="E3055" s="6"/>
      <c r="F3055" s="6"/>
      <c r="G3055" s="6"/>
      <c r="H3055" s="6"/>
      <c r="I3055" s="6"/>
      <c r="J3055" s="6"/>
      <c r="K3055" s="8"/>
      <c r="L3055" s="8"/>
      <c r="M3055" s="6"/>
      <c r="N3055" s="9"/>
      <c r="O3055" s="10"/>
      <c r="P3055" s="20"/>
      <c r="Q3055" s="20"/>
      <c r="R3055" s="20"/>
      <c r="S3055" s="20" t="s">
        <v>4855</v>
      </c>
      <c r="T3055" s="21" t="str">
        <f t="shared" si="457"/>
        <v>SABUK ONG MINI 2,5 X 20</v>
      </c>
      <c r="U3055" s="17">
        <v>1</v>
      </c>
      <c r="V3055" s="62">
        <f t="shared" si="456"/>
        <v>576</v>
      </c>
      <c r="W3055" s="20"/>
      <c r="X3055" s="20"/>
      <c r="Y3055" s="20" t="str">
        <f t="shared" si="458"/>
        <v>PCS</v>
      </c>
    </row>
    <row r="3056" spans="1:26">
      <c r="A3056" s="4">
        <v>321</v>
      </c>
      <c r="B3056" s="20" t="s">
        <v>2954</v>
      </c>
      <c r="C3056" s="5" t="s">
        <v>283</v>
      </c>
      <c r="D3056" s="6">
        <v>505</v>
      </c>
      <c r="E3056" s="6">
        <f>D3056/72</f>
        <v>7.0138888888888893</v>
      </c>
      <c r="F3056" s="6">
        <v>618</v>
      </c>
      <c r="G3056" s="6">
        <v>1</v>
      </c>
      <c r="H3056" s="6">
        <v>413</v>
      </c>
      <c r="I3056" s="6">
        <v>1</v>
      </c>
      <c r="J3056" s="6" t="s">
        <v>510</v>
      </c>
      <c r="K3056" s="15">
        <f>L3056</f>
        <v>288</v>
      </c>
      <c r="L3056" s="15">
        <f>N3056*Z3056</f>
        <v>288</v>
      </c>
      <c r="M3056" s="6" t="s">
        <v>510</v>
      </c>
      <c r="N3056" s="9">
        <f>VLOOKUP(B3056,tb_januari,9,FALSE)</f>
        <v>4</v>
      </c>
      <c r="O3056" s="10" t="s">
        <v>506</v>
      </c>
      <c r="P3056" s="20"/>
      <c r="Q3056" s="20"/>
      <c r="R3056" s="20"/>
      <c r="S3056" s="20" t="s">
        <v>1447</v>
      </c>
      <c r="T3056" s="21" t="str">
        <f t="shared" si="457"/>
        <v>DUPA 32 ATP PEKAT 3.2 RKN</v>
      </c>
      <c r="U3056" s="17">
        <v>0.45500000000000002</v>
      </c>
      <c r="V3056" s="62">
        <f>$K$3056*U3056</f>
        <v>131.04</v>
      </c>
      <c r="W3056" s="20"/>
      <c r="X3056" s="20"/>
      <c r="Y3056" s="20" t="str">
        <f t="shared" si="458"/>
        <v>KG</v>
      </c>
      <c r="Z3056" s="20">
        <v>72</v>
      </c>
    </row>
    <row r="3057" spans="1:26" hidden="1">
      <c r="A3057" s="4"/>
      <c r="B3057" s="4"/>
      <c r="C3057" s="5"/>
      <c r="D3057" s="6"/>
      <c r="E3057" s="6"/>
      <c r="F3057" s="6"/>
      <c r="G3057" s="6"/>
      <c r="H3057" s="6"/>
      <c r="I3057" s="6"/>
      <c r="J3057" s="6"/>
      <c r="K3057" s="8"/>
      <c r="L3057" s="8"/>
      <c r="M3057" s="6"/>
      <c r="N3057" s="9"/>
      <c r="O3057" s="10"/>
      <c r="P3057" s="20"/>
      <c r="Q3057" s="20"/>
      <c r="R3057" s="20"/>
      <c r="S3057" s="20" t="s">
        <v>3679</v>
      </c>
      <c r="T3057" s="21" t="str">
        <f t="shared" si="457"/>
        <v xml:space="preserve">ONGKARA OVAL </v>
      </c>
      <c r="U3057" s="17">
        <v>1</v>
      </c>
      <c r="V3057" s="62">
        <f t="shared" ref="V3057:V3068" si="459">$K$3056*U3057</f>
        <v>288</v>
      </c>
      <c r="W3057" s="20"/>
      <c r="X3057" s="20"/>
      <c r="Y3057" s="20" t="str">
        <f t="shared" si="458"/>
        <v>PCS</v>
      </c>
    </row>
    <row r="3058" spans="1:26" hidden="1">
      <c r="A3058" s="4"/>
      <c r="B3058" s="4"/>
      <c r="C3058" s="5"/>
      <c r="D3058" s="6"/>
      <c r="E3058" s="6"/>
      <c r="F3058" s="6"/>
      <c r="G3058" s="6"/>
      <c r="H3058" s="6"/>
      <c r="I3058" s="6"/>
      <c r="J3058" s="6"/>
      <c r="K3058" s="8"/>
      <c r="L3058" s="8"/>
      <c r="M3058" s="6"/>
      <c r="N3058" s="9"/>
      <c r="O3058" s="10"/>
      <c r="P3058" s="20"/>
      <c r="Q3058" s="20"/>
      <c r="R3058" s="20"/>
      <c r="S3058" s="20" t="s">
        <v>1020</v>
      </c>
      <c r="T3058" s="21" t="str">
        <f t="shared" si="457"/>
        <v>C.SANAK KADEK 8X 21</v>
      </c>
      <c r="U3058" s="17">
        <v>1</v>
      </c>
      <c r="V3058" s="62">
        <f t="shared" si="459"/>
        <v>288</v>
      </c>
      <c r="W3058" s="20"/>
      <c r="X3058" s="20"/>
      <c r="Y3058" s="20" t="str">
        <f t="shared" si="458"/>
        <v>PCS</v>
      </c>
    </row>
    <row r="3059" spans="1:26" hidden="1">
      <c r="A3059" s="4"/>
      <c r="B3059" s="4"/>
      <c r="C3059" s="5"/>
      <c r="D3059" s="6"/>
      <c r="E3059" s="6"/>
      <c r="F3059" s="6"/>
      <c r="G3059" s="6"/>
      <c r="H3059" s="6"/>
      <c r="I3059" s="6"/>
      <c r="J3059" s="6"/>
      <c r="K3059" s="8"/>
      <c r="L3059" s="8"/>
      <c r="M3059" s="6"/>
      <c r="N3059" s="9"/>
      <c r="O3059" s="10"/>
      <c r="P3059" s="20"/>
      <c r="Q3059" s="20"/>
      <c r="R3059" s="20"/>
      <c r="S3059" s="20" t="s">
        <v>5039</v>
      </c>
      <c r="T3059" s="21" t="str">
        <f t="shared" si="457"/>
        <v>STIKER MANTRA tanggung</v>
      </c>
      <c r="U3059" s="17">
        <v>1</v>
      </c>
      <c r="V3059" s="62">
        <f t="shared" si="459"/>
        <v>288</v>
      </c>
      <c r="W3059" s="20"/>
      <c r="X3059" s="20"/>
      <c r="Y3059" s="20" t="str">
        <f t="shared" si="458"/>
        <v>PCS</v>
      </c>
    </row>
    <row r="3060" spans="1:26" hidden="1">
      <c r="A3060" s="4"/>
      <c r="B3060" s="4"/>
      <c r="C3060" s="5"/>
      <c r="D3060" s="6"/>
      <c r="E3060" s="6"/>
      <c r="F3060" s="6"/>
      <c r="G3060" s="6"/>
      <c r="H3060" s="6"/>
      <c r="I3060" s="6"/>
      <c r="J3060" s="6"/>
      <c r="K3060" s="8"/>
      <c r="L3060" s="8"/>
      <c r="M3060" s="6"/>
      <c r="N3060" s="9"/>
      <c r="O3060" s="10"/>
      <c r="P3060" s="20"/>
      <c r="Q3060" s="20"/>
      <c r="R3060" s="20"/>
      <c r="S3060" s="20" t="s">
        <v>988</v>
      </c>
      <c r="T3060" s="21" t="str">
        <f t="shared" si="457"/>
        <v xml:space="preserve">ATP </v>
      </c>
      <c r="U3060" s="17">
        <v>1</v>
      </c>
      <c r="V3060" s="62">
        <f t="shared" si="459"/>
        <v>288</v>
      </c>
      <c r="W3060" s="20"/>
      <c r="X3060" s="20"/>
      <c r="Y3060" s="20" t="str">
        <f t="shared" si="458"/>
        <v>PCS</v>
      </c>
    </row>
    <row r="3061" spans="1:26" hidden="1">
      <c r="A3061" s="4"/>
      <c r="B3061" s="4"/>
      <c r="C3061" s="5"/>
      <c r="D3061" s="6"/>
      <c r="E3061" s="6"/>
      <c r="F3061" s="6"/>
      <c r="G3061" s="6"/>
      <c r="H3061" s="6"/>
      <c r="I3061" s="6"/>
      <c r="J3061" s="6"/>
      <c r="K3061" s="8"/>
      <c r="L3061" s="8"/>
      <c r="M3061" s="6"/>
      <c r="N3061" s="9"/>
      <c r="O3061" s="10"/>
      <c r="P3061" s="20"/>
      <c r="Q3061" s="20"/>
      <c r="R3061" s="20"/>
      <c r="S3061" s="20" t="s">
        <v>5033</v>
      </c>
      <c r="T3061" s="21" t="str">
        <f t="shared" si="457"/>
        <v xml:space="preserve">STIKER FULL AROMA </v>
      </c>
      <c r="U3061" s="17">
        <v>1</v>
      </c>
      <c r="V3061" s="62">
        <f t="shared" si="459"/>
        <v>288</v>
      </c>
      <c r="W3061" s="20"/>
      <c r="X3061" s="20"/>
      <c r="Y3061" s="20" t="str">
        <f t="shared" si="458"/>
        <v>PCS</v>
      </c>
    </row>
    <row r="3062" spans="1:26" hidden="1">
      <c r="A3062" s="4"/>
      <c r="B3062" s="4"/>
      <c r="C3062" s="5"/>
      <c r="D3062" s="6"/>
      <c r="E3062" s="6"/>
      <c r="F3062" s="6"/>
      <c r="G3062" s="6"/>
      <c r="H3062" s="6"/>
      <c r="I3062" s="6"/>
      <c r="J3062" s="6"/>
      <c r="K3062" s="8"/>
      <c r="L3062" s="8"/>
      <c r="M3062" s="6"/>
      <c r="N3062" s="9"/>
      <c r="O3062" s="10"/>
      <c r="P3062" s="20"/>
      <c r="Q3062" s="20"/>
      <c r="R3062" s="20"/>
      <c r="S3062" s="20" t="s">
        <v>613</v>
      </c>
      <c r="T3062" s="21" t="str">
        <f t="shared" si="457"/>
        <v>SABUK ONG KECIL 2,5 X 30</v>
      </c>
      <c r="U3062" s="17">
        <v>1</v>
      </c>
      <c r="V3062" s="62">
        <f t="shared" si="459"/>
        <v>288</v>
      </c>
      <c r="W3062" s="20"/>
      <c r="X3062" s="20"/>
      <c r="Y3062" s="20" t="str">
        <f t="shared" si="458"/>
        <v>PCS</v>
      </c>
    </row>
    <row r="3063" spans="1:26" hidden="1">
      <c r="A3063" s="4"/>
      <c r="B3063" s="4"/>
      <c r="C3063" s="5"/>
      <c r="D3063" s="6"/>
      <c r="E3063" s="6"/>
      <c r="F3063" s="6"/>
      <c r="G3063" s="6"/>
      <c r="H3063" s="6"/>
      <c r="I3063" s="6"/>
      <c r="J3063" s="6"/>
      <c r="K3063" s="8"/>
      <c r="L3063" s="8"/>
      <c r="M3063" s="6"/>
      <c r="N3063" s="9"/>
      <c r="O3063" s="10"/>
      <c r="P3063" s="20"/>
      <c r="Q3063" s="20"/>
      <c r="R3063" s="20"/>
      <c r="S3063" s="20" t="s">
        <v>3970</v>
      </c>
      <c r="T3063" s="21" t="str">
        <f t="shared" si="457"/>
        <v>OP FULL AROMA  CS KADEK</v>
      </c>
      <c r="U3063" s="17">
        <v>5.28E-2</v>
      </c>
      <c r="V3063" s="62">
        <f t="shared" si="459"/>
        <v>15.2064</v>
      </c>
      <c r="W3063" s="20"/>
      <c r="X3063" s="20"/>
      <c r="Y3063" s="20" t="str">
        <f t="shared" si="458"/>
        <v>KG</v>
      </c>
    </row>
    <row r="3064" spans="1:26" hidden="1">
      <c r="A3064" s="4"/>
      <c r="B3064" s="4"/>
      <c r="C3064" s="5"/>
      <c r="D3064" s="6"/>
      <c r="E3064" s="6"/>
      <c r="F3064" s="6"/>
      <c r="G3064" s="6"/>
      <c r="H3064" s="6"/>
      <c r="I3064" s="6"/>
      <c r="J3064" s="6"/>
      <c r="K3064" s="8"/>
      <c r="L3064" s="8"/>
      <c r="M3064" s="6"/>
      <c r="N3064" s="9"/>
      <c r="O3064" s="10"/>
      <c r="P3064" s="20"/>
      <c r="Q3064" s="20"/>
      <c r="R3064" s="20"/>
      <c r="S3064" s="20" t="s">
        <v>5192</v>
      </c>
      <c r="T3064" s="21" t="str">
        <f t="shared" si="457"/>
        <v>oplosan solfen</v>
      </c>
      <c r="U3064" s="17">
        <v>0.14399999999999999</v>
      </c>
      <c r="V3064" s="62">
        <f t="shared" si="459"/>
        <v>41.471999999999994</v>
      </c>
      <c r="W3064" s="20"/>
      <c r="X3064" s="20"/>
      <c r="Y3064" s="20" t="str">
        <f t="shared" si="458"/>
        <v>KG</v>
      </c>
    </row>
    <row r="3065" spans="1:26" hidden="1">
      <c r="A3065" s="4"/>
      <c r="B3065" s="4"/>
      <c r="C3065" s="5"/>
      <c r="D3065" s="6"/>
      <c r="E3065" s="6"/>
      <c r="F3065" s="6"/>
      <c r="G3065" s="6"/>
      <c r="H3065" s="6"/>
      <c r="I3065" s="6"/>
      <c r="J3065" s="6"/>
      <c r="K3065" s="8"/>
      <c r="L3065" s="8"/>
      <c r="M3065" s="6"/>
      <c r="N3065" s="9"/>
      <c r="O3065" s="10"/>
      <c r="P3065" s="20"/>
      <c r="Q3065" s="20"/>
      <c r="R3065" s="20"/>
      <c r="S3065" s="20" t="s">
        <v>3715</v>
      </c>
      <c r="T3065" s="21" t="str">
        <f t="shared" si="457"/>
        <v>ONGKOS CELUP GK CATUR SNAK</v>
      </c>
      <c r="U3065" s="17">
        <v>1</v>
      </c>
      <c r="V3065" s="62">
        <f t="shared" si="459"/>
        <v>288</v>
      </c>
      <c r="W3065" s="20"/>
      <c r="X3065" s="20"/>
      <c r="Y3065" s="20" t="str">
        <f t="shared" si="458"/>
        <v>PCS</v>
      </c>
    </row>
    <row r="3066" spans="1:26" hidden="1">
      <c r="A3066" s="4"/>
      <c r="B3066" s="4"/>
      <c r="C3066" s="5"/>
      <c r="D3066" s="6"/>
      <c r="E3066" s="6"/>
      <c r="F3066" s="6"/>
      <c r="G3066" s="6"/>
      <c r="H3066" s="6"/>
      <c r="I3066" s="6"/>
      <c r="J3066" s="6"/>
      <c r="K3066" s="8"/>
      <c r="L3066" s="8"/>
      <c r="M3066" s="6"/>
      <c r="N3066" s="9"/>
      <c r="O3066" s="10"/>
      <c r="P3066" s="20"/>
      <c r="Q3066" s="20"/>
      <c r="R3066" s="20"/>
      <c r="S3066" s="20" t="s">
        <v>3803</v>
      </c>
      <c r="T3066" s="21" t="str">
        <f t="shared" si="457"/>
        <v>ONGKOS KEMAS GK CATUR SANAK</v>
      </c>
      <c r="U3066" s="17">
        <v>1</v>
      </c>
      <c r="V3066" s="62">
        <f t="shared" si="459"/>
        <v>288</v>
      </c>
      <c r="W3066" s="20"/>
      <c r="X3066" s="20"/>
      <c r="Y3066" s="20" t="str">
        <f t="shared" si="458"/>
        <v>PCS</v>
      </c>
    </row>
    <row r="3067" spans="1:26" hidden="1">
      <c r="A3067" s="4"/>
      <c r="B3067" s="4"/>
      <c r="C3067" s="5"/>
      <c r="D3067" s="6"/>
      <c r="E3067" s="6"/>
      <c r="F3067" s="6"/>
      <c r="G3067" s="6"/>
      <c r="H3067" s="6"/>
      <c r="I3067" s="6"/>
      <c r="J3067" s="6"/>
      <c r="K3067" s="8"/>
      <c r="L3067" s="8"/>
      <c r="M3067" s="6"/>
      <c r="N3067" s="9"/>
      <c r="O3067" s="10"/>
      <c r="P3067" s="20"/>
      <c r="Q3067" s="20"/>
      <c r="R3067" s="20"/>
      <c r="S3067" s="20" t="s">
        <v>3910</v>
      </c>
      <c r="T3067" s="21" t="str">
        <f t="shared" si="457"/>
        <v>ONGKOS TIMBANG GK CS</v>
      </c>
      <c r="U3067" s="17">
        <v>1</v>
      </c>
      <c r="V3067" s="62">
        <f t="shared" si="459"/>
        <v>288</v>
      </c>
      <c r="W3067" s="20"/>
      <c r="X3067" s="20"/>
      <c r="Y3067" s="20" t="str">
        <f t="shared" si="458"/>
        <v>PCS</v>
      </c>
    </row>
    <row r="3068" spans="1:26" hidden="1">
      <c r="A3068" s="4"/>
      <c r="B3068" s="4"/>
      <c r="C3068" s="5"/>
      <c r="D3068" s="6"/>
      <c r="E3068" s="6"/>
      <c r="F3068" s="6"/>
      <c r="G3068" s="6"/>
      <c r="H3068" s="6"/>
      <c r="I3068" s="6"/>
      <c r="J3068" s="6"/>
      <c r="K3068" s="8"/>
      <c r="L3068" s="8"/>
      <c r="M3068" s="6"/>
      <c r="N3068" s="9"/>
      <c r="O3068" s="10"/>
      <c r="P3068" s="20"/>
      <c r="Q3068" s="20"/>
      <c r="R3068" s="20"/>
      <c r="S3068" s="20" t="s">
        <v>4363</v>
      </c>
      <c r="T3068" s="21" t="str">
        <f t="shared" si="457"/>
        <v>PLASTIK 12 X 45</v>
      </c>
      <c r="U3068" s="17">
        <v>1</v>
      </c>
      <c r="V3068" s="62">
        <f t="shared" si="459"/>
        <v>288</v>
      </c>
      <c r="W3068" s="20"/>
      <c r="X3068" s="20"/>
      <c r="Y3068" s="20" t="str">
        <f t="shared" si="458"/>
        <v>PCS</v>
      </c>
    </row>
    <row r="3069" spans="1:26">
      <c r="A3069" s="4">
        <v>322</v>
      </c>
      <c r="B3069" s="20" t="s">
        <v>2955</v>
      </c>
      <c r="C3069" s="5" t="s">
        <v>284</v>
      </c>
      <c r="D3069" s="6">
        <v>405</v>
      </c>
      <c r="E3069" s="6">
        <f>D3069/72</f>
        <v>5.625</v>
      </c>
      <c r="F3069" s="6">
        <v>560</v>
      </c>
      <c r="G3069" s="6">
        <v>1</v>
      </c>
      <c r="H3069" s="6">
        <v>358</v>
      </c>
      <c r="I3069" s="6">
        <v>1</v>
      </c>
      <c r="J3069" s="6" t="s">
        <v>510</v>
      </c>
      <c r="K3069" s="15">
        <f>L3069</f>
        <v>288</v>
      </c>
      <c r="L3069" s="15">
        <f>N3069*Z3069</f>
        <v>288</v>
      </c>
      <c r="M3069" s="6" t="s">
        <v>510</v>
      </c>
      <c r="N3069" s="9">
        <f>VLOOKUP(B3069,tb_januari,9,FALSE)</f>
        <v>4</v>
      </c>
      <c r="O3069" s="10" t="s">
        <v>506</v>
      </c>
      <c r="P3069" s="20"/>
      <c r="Q3069" s="20"/>
      <c r="R3069" s="20"/>
      <c r="S3069" s="20" t="s">
        <v>1447</v>
      </c>
      <c r="T3069" s="21" t="str">
        <f t="shared" si="457"/>
        <v>DUPA 32 ATP PEKAT 3.2 RKN</v>
      </c>
      <c r="U3069" s="17">
        <v>0.45500000000000002</v>
      </c>
      <c r="V3069" s="62">
        <f>$K$3069*U3069</f>
        <v>131.04</v>
      </c>
      <c r="W3069" s="20"/>
      <c r="X3069" s="20"/>
      <c r="Y3069" s="20" t="str">
        <f t="shared" si="458"/>
        <v>KG</v>
      </c>
      <c r="Z3069" s="20">
        <v>72</v>
      </c>
    </row>
    <row r="3070" spans="1:26" hidden="1">
      <c r="A3070" s="4"/>
      <c r="B3070" s="4"/>
      <c r="C3070" s="5"/>
      <c r="D3070" s="6"/>
      <c r="E3070" s="6"/>
      <c r="F3070" s="6"/>
      <c r="G3070" s="6"/>
      <c r="H3070" s="6"/>
      <c r="I3070" s="6"/>
      <c r="J3070" s="6"/>
      <c r="K3070" s="8"/>
      <c r="L3070" s="8"/>
      <c r="M3070" s="6"/>
      <c r="N3070" s="9"/>
      <c r="O3070" s="10"/>
      <c r="P3070" s="20"/>
      <c r="Q3070" s="20"/>
      <c r="R3070" s="20"/>
      <c r="S3070" s="20" t="s">
        <v>1025</v>
      </c>
      <c r="T3070" s="21" t="str">
        <f t="shared" si="457"/>
        <v>C.SANAK KETUT 8X 21</v>
      </c>
      <c r="U3070" s="17">
        <v>1</v>
      </c>
      <c r="V3070" s="62">
        <f t="shared" ref="V3070:V3081" si="460">$K$3069*U3070</f>
        <v>288</v>
      </c>
      <c r="W3070" s="20"/>
      <c r="X3070" s="20"/>
      <c r="Y3070" s="20" t="str">
        <f t="shared" si="458"/>
        <v>PCS</v>
      </c>
    </row>
    <row r="3071" spans="1:26" hidden="1">
      <c r="A3071" s="4"/>
      <c r="B3071" s="4"/>
      <c r="C3071" s="5"/>
      <c r="D3071" s="6"/>
      <c r="E3071" s="6"/>
      <c r="F3071" s="6"/>
      <c r="G3071" s="6"/>
      <c r="H3071" s="6"/>
      <c r="I3071" s="6"/>
      <c r="J3071" s="6"/>
      <c r="K3071" s="8"/>
      <c r="L3071" s="8"/>
      <c r="M3071" s="6"/>
      <c r="N3071" s="9"/>
      <c r="O3071" s="10"/>
      <c r="P3071" s="20"/>
      <c r="Q3071" s="20"/>
      <c r="R3071" s="20"/>
      <c r="S3071" s="20" t="s">
        <v>3679</v>
      </c>
      <c r="T3071" s="21" t="str">
        <f t="shared" si="457"/>
        <v xml:space="preserve">ONGKARA OVAL </v>
      </c>
      <c r="U3071" s="17">
        <v>1</v>
      </c>
      <c r="V3071" s="62">
        <f t="shared" si="460"/>
        <v>288</v>
      </c>
      <c r="W3071" s="20"/>
      <c r="X3071" s="20"/>
      <c r="Y3071" s="20" t="str">
        <f t="shared" si="458"/>
        <v>PCS</v>
      </c>
    </row>
    <row r="3072" spans="1:26" hidden="1">
      <c r="A3072" s="4"/>
      <c r="B3072" s="4"/>
      <c r="C3072" s="5"/>
      <c r="D3072" s="6"/>
      <c r="E3072" s="6"/>
      <c r="F3072" s="6"/>
      <c r="G3072" s="6"/>
      <c r="H3072" s="6"/>
      <c r="I3072" s="6"/>
      <c r="J3072" s="6"/>
      <c r="K3072" s="8"/>
      <c r="L3072" s="8"/>
      <c r="M3072" s="6"/>
      <c r="N3072" s="9"/>
      <c r="O3072" s="10"/>
      <c r="P3072" s="20"/>
      <c r="Q3072" s="20"/>
      <c r="R3072" s="20"/>
      <c r="S3072" s="20" t="s">
        <v>988</v>
      </c>
      <c r="T3072" s="21" t="str">
        <f t="shared" si="457"/>
        <v xml:space="preserve">ATP </v>
      </c>
      <c r="U3072" s="17">
        <v>1</v>
      </c>
      <c r="V3072" s="62">
        <f t="shared" si="460"/>
        <v>288</v>
      </c>
      <c r="W3072" s="20"/>
      <c r="X3072" s="20"/>
      <c r="Y3072" s="20" t="str">
        <f t="shared" si="458"/>
        <v>PCS</v>
      </c>
    </row>
    <row r="3073" spans="1:26" hidden="1">
      <c r="A3073" s="4"/>
      <c r="B3073" s="4"/>
      <c r="C3073" s="5"/>
      <c r="D3073" s="6"/>
      <c r="E3073" s="6"/>
      <c r="F3073" s="6"/>
      <c r="G3073" s="6"/>
      <c r="H3073" s="6"/>
      <c r="I3073" s="6"/>
      <c r="J3073" s="6"/>
      <c r="K3073" s="8"/>
      <c r="L3073" s="8"/>
      <c r="M3073" s="6"/>
      <c r="N3073" s="9"/>
      <c r="O3073" s="10"/>
      <c r="P3073" s="20"/>
      <c r="Q3073" s="20"/>
      <c r="R3073" s="20"/>
      <c r="S3073" s="20" t="s">
        <v>5039</v>
      </c>
      <c r="T3073" s="21" t="str">
        <f t="shared" si="457"/>
        <v>STIKER MANTRA tanggung</v>
      </c>
      <c r="U3073" s="17">
        <v>1</v>
      </c>
      <c r="V3073" s="62">
        <f t="shared" si="460"/>
        <v>288</v>
      </c>
      <c r="W3073" s="20"/>
      <c r="X3073" s="20"/>
      <c r="Y3073" s="20" t="str">
        <f t="shared" si="458"/>
        <v>PCS</v>
      </c>
    </row>
    <row r="3074" spans="1:26" hidden="1">
      <c r="A3074" s="4"/>
      <c r="B3074" s="4"/>
      <c r="C3074" s="5"/>
      <c r="D3074" s="6"/>
      <c r="E3074" s="6"/>
      <c r="F3074" s="6"/>
      <c r="G3074" s="6"/>
      <c r="H3074" s="6"/>
      <c r="I3074" s="6"/>
      <c r="J3074" s="6"/>
      <c r="K3074" s="8"/>
      <c r="L3074" s="8"/>
      <c r="M3074" s="6"/>
      <c r="N3074" s="9"/>
      <c r="O3074" s="10"/>
      <c r="P3074" s="20"/>
      <c r="Q3074" s="20"/>
      <c r="R3074" s="20"/>
      <c r="S3074" s="20" t="s">
        <v>5033</v>
      </c>
      <c r="T3074" s="21" t="str">
        <f t="shared" si="457"/>
        <v xml:space="preserve">STIKER FULL AROMA </v>
      </c>
      <c r="U3074" s="17">
        <v>1</v>
      </c>
      <c r="V3074" s="62">
        <f t="shared" si="460"/>
        <v>288</v>
      </c>
      <c r="W3074" s="20"/>
      <c r="X3074" s="20"/>
      <c r="Y3074" s="20" t="str">
        <f t="shared" si="458"/>
        <v>PCS</v>
      </c>
    </row>
    <row r="3075" spans="1:26" hidden="1">
      <c r="A3075" s="4"/>
      <c r="B3075" s="4"/>
      <c r="C3075" s="5"/>
      <c r="D3075" s="6"/>
      <c r="E3075" s="6"/>
      <c r="F3075" s="6"/>
      <c r="G3075" s="6"/>
      <c r="H3075" s="6"/>
      <c r="I3075" s="6"/>
      <c r="J3075" s="6"/>
      <c r="K3075" s="8"/>
      <c r="L3075" s="8"/>
      <c r="M3075" s="6"/>
      <c r="N3075" s="9"/>
      <c r="O3075" s="10"/>
      <c r="P3075" s="20"/>
      <c r="Q3075" s="20"/>
      <c r="R3075" s="20"/>
      <c r="S3075" s="20" t="s">
        <v>613</v>
      </c>
      <c r="T3075" s="21" t="str">
        <f t="shared" si="457"/>
        <v>SABUK ONG KECIL 2,5 X 30</v>
      </c>
      <c r="U3075" s="17">
        <v>1</v>
      </c>
      <c r="V3075" s="62">
        <f t="shared" si="460"/>
        <v>288</v>
      </c>
      <c r="W3075" s="20"/>
      <c r="X3075" s="20"/>
      <c r="Y3075" s="20" t="str">
        <f t="shared" si="458"/>
        <v>PCS</v>
      </c>
    </row>
    <row r="3076" spans="1:26" hidden="1">
      <c r="A3076" s="4"/>
      <c r="B3076" s="4"/>
      <c r="C3076" s="5"/>
      <c r="D3076" s="6"/>
      <c r="E3076" s="6"/>
      <c r="F3076" s="6"/>
      <c r="G3076" s="6"/>
      <c r="H3076" s="6"/>
      <c r="I3076" s="6"/>
      <c r="J3076" s="6"/>
      <c r="K3076" s="8"/>
      <c r="L3076" s="8"/>
      <c r="M3076" s="6"/>
      <c r="N3076" s="9"/>
      <c r="O3076" s="10"/>
      <c r="P3076" s="20"/>
      <c r="Q3076" s="20"/>
      <c r="R3076" s="20"/>
      <c r="S3076" s="20" t="s">
        <v>4363</v>
      </c>
      <c r="T3076" s="21" t="str">
        <f t="shared" si="457"/>
        <v>PLASTIK 12 X 45</v>
      </c>
      <c r="U3076" s="17">
        <v>1</v>
      </c>
      <c r="V3076" s="62">
        <f t="shared" si="460"/>
        <v>288</v>
      </c>
      <c r="W3076" s="20"/>
      <c r="X3076" s="20"/>
      <c r="Y3076" s="20" t="str">
        <f t="shared" si="458"/>
        <v>PCS</v>
      </c>
    </row>
    <row r="3077" spans="1:26" hidden="1">
      <c r="A3077" s="4"/>
      <c r="B3077" s="4"/>
      <c r="C3077" s="5"/>
      <c r="D3077" s="6"/>
      <c r="E3077" s="6"/>
      <c r="F3077" s="6"/>
      <c r="G3077" s="6"/>
      <c r="H3077" s="6"/>
      <c r="I3077" s="6"/>
      <c r="J3077" s="6"/>
      <c r="K3077" s="8"/>
      <c r="L3077" s="8"/>
      <c r="M3077" s="6"/>
      <c r="N3077" s="9"/>
      <c r="O3077" s="10"/>
      <c r="P3077" s="20"/>
      <c r="Q3077" s="20"/>
      <c r="R3077" s="20"/>
      <c r="S3077" s="20" t="s">
        <v>3972</v>
      </c>
      <c r="T3077" s="21" t="str">
        <f t="shared" si="457"/>
        <v>OP FULL AROMA  CS KETUT</v>
      </c>
      <c r="U3077" s="17">
        <v>5.28E-2</v>
      </c>
      <c r="V3077" s="62">
        <f t="shared" si="460"/>
        <v>15.2064</v>
      </c>
      <c r="W3077" s="20"/>
      <c r="X3077" s="20"/>
      <c r="Y3077" s="20" t="str">
        <f t="shared" si="458"/>
        <v>KG</v>
      </c>
    </row>
    <row r="3078" spans="1:26" hidden="1">
      <c r="A3078" s="4"/>
      <c r="B3078" s="4"/>
      <c r="C3078" s="5"/>
      <c r="D3078" s="6"/>
      <c r="E3078" s="6"/>
      <c r="F3078" s="6"/>
      <c r="G3078" s="6"/>
      <c r="H3078" s="6"/>
      <c r="I3078" s="6"/>
      <c r="J3078" s="6"/>
      <c r="K3078" s="8"/>
      <c r="L3078" s="8"/>
      <c r="M3078" s="6"/>
      <c r="N3078" s="9"/>
      <c r="O3078" s="10"/>
      <c r="P3078" s="20"/>
      <c r="Q3078" s="20"/>
      <c r="R3078" s="20"/>
      <c r="S3078" s="20" t="s">
        <v>5192</v>
      </c>
      <c r="T3078" s="21" t="str">
        <f t="shared" si="457"/>
        <v>oplosan solfen</v>
      </c>
      <c r="U3078" s="17">
        <v>0.14399999999999999</v>
      </c>
      <c r="V3078" s="62">
        <f t="shared" si="460"/>
        <v>41.471999999999994</v>
      </c>
      <c r="W3078" s="20"/>
      <c r="X3078" s="20"/>
      <c r="Y3078" s="20" t="str">
        <f t="shared" si="458"/>
        <v>KG</v>
      </c>
    </row>
    <row r="3079" spans="1:26" hidden="1">
      <c r="A3079" s="4"/>
      <c r="B3079" s="4"/>
      <c r="C3079" s="5"/>
      <c r="D3079" s="6"/>
      <c r="E3079" s="6"/>
      <c r="F3079" s="6"/>
      <c r="G3079" s="6"/>
      <c r="H3079" s="6"/>
      <c r="I3079" s="6"/>
      <c r="J3079" s="6"/>
      <c r="K3079" s="8"/>
      <c r="L3079" s="8"/>
      <c r="M3079" s="6"/>
      <c r="N3079" s="9"/>
      <c r="O3079" s="10"/>
      <c r="P3079" s="20"/>
      <c r="Q3079" s="20"/>
      <c r="R3079" s="20"/>
      <c r="S3079" s="20" t="s">
        <v>3715</v>
      </c>
      <c r="T3079" s="21" t="str">
        <f t="shared" si="457"/>
        <v>ONGKOS CELUP GK CATUR SNAK</v>
      </c>
      <c r="U3079" s="17">
        <v>1</v>
      </c>
      <c r="V3079" s="62">
        <f t="shared" si="460"/>
        <v>288</v>
      </c>
      <c r="W3079" s="20"/>
      <c r="X3079" s="20"/>
      <c r="Y3079" s="20" t="str">
        <f t="shared" si="458"/>
        <v>PCS</v>
      </c>
    </row>
    <row r="3080" spans="1:26" hidden="1">
      <c r="A3080" s="4"/>
      <c r="B3080" s="4"/>
      <c r="C3080" s="5"/>
      <c r="D3080" s="6"/>
      <c r="E3080" s="6"/>
      <c r="F3080" s="6"/>
      <c r="G3080" s="6"/>
      <c r="H3080" s="6"/>
      <c r="I3080" s="6"/>
      <c r="J3080" s="6"/>
      <c r="K3080" s="8"/>
      <c r="L3080" s="8"/>
      <c r="M3080" s="6"/>
      <c r="N3080" s="9"/>
      <c r="O3080" s="10"/>
      <c r="P3080" s="20"/>
      <c r="Q3080" s="20"/>
      <c r="R3080" s="20"/>
      <c r="S3080" s="20" t="s">
        <v>3910</v>
      </c>
      <c r="T3080" s="21" t="str">
        <f t="shared" si="457"/>
        <v>ONGKOS TIMBANG GK CS</v>
      </c>
      <c r="U3080" s="17">
        <v>1</v>
      </c>
      <c r="V3080" s="62">
        <f t="shared" si="460"/>
        <v>288</v>
      </c>
      <c r="W3080" s="20"/>
      <c r="X3080" s="20"/>
      <c r="Y3080" s="20" t="str">
        <f t="shared" si="458"/>
        <v>PCS</v>
      </c>
    </row>
    <row r="3081" spans="1:26" hidden="1">
      <c r="A3081" s="4"/>
      <c r="B3081" s="4"/>
      <c r="C3081" s="5"/>
      <c r="D3081" s="6"/>
      <c r="E3081" s="6"/>
      <c r="F3081" s="6"/>
      <c r="G3081" s="6"/>
      <c r="H3081" s="6"/>
      <c r="I3081" s="6"/>
      <c r="J3081" s="6"/>
      <c r="K3081" s="8"/>
      <c r="L3081" s="8"/>
      <c r="M3081" s="6"/>
      <c r="N3081" s="9"/>
      <c r="O3081" s="10"/>
      <c r="P3081" s="20"/>
      <c r="Q3081" s="20"/>
      <c r="R3081" s="20"/>
      <c r="S3081" s="20" t="s">
        <v>3803</v>
      </c>
      <c r="T3081" s="21" t="str">
        <f t="shared" ref="T3081:T3112" si="461">VLOOKUP(S3081,db_barang,2,FALSE)</f>
        <v>ONGKOS KEMAS GK CATUR SANAK</v>
      </c>
      <c r="U3081" s="17">
        <v>1</v>
      </c>
      <c r="V3081" s="62">
        <f t="shared" si="460"/>
        <v>288</v>
      </c>
      <c r="W3081" s="20"/>
      <c r="X3081" s="20"/>
      <c r="Y3081" s="20" t="str">
        <f t="shared" ref="Y3081:Y3137" si="462">VLOOKUP(S3081,db_barang,3,FALSE)</f>
        <v>PCS</v>
      </c>
    </row>
    <row r="3082" spans="1:26">
      <c r="A3082" s="4">
        <v>323</v>
      </c>
      <c r="B3082" s="20" t="s">
        <v>2956</v>
      </c>
      <c r="C3082" s="5" t="s">
        <v>285</v>
      </c>
      <c r="D3082" s="6">
        <v>332</v>
      </c>
      <c r="E3082" s="6">
        <f>D3082/72</f>
        <v>4.6111111111111107</v>
      </c>
      <c r="F3082" s="6">
        <v>799</v>
      </c>
      <c r="G3082" s="6">
        <v>1</v>
      </c>
      <c r="H3082" s="6">
        <v>423</v>
      </c>
      <c r="I3082" s="6">
        <v>1</v>
      </c>
      <c r="J3082" s="6" t="s">
        <v>510</v>
      </c>
      <c r="K3082" s="15">
        <f>L3082</f>
        <v>576</v>
      </c>
      <c r="L3082" s="15">
        <f>N3082*Z3082</f>
        <v>576</v>
      </c>
      <c r="M3082" s="6" t="s">
        <v>510</v>
      </c>
      <c r="N3082" s="9">
        <f>VLOOKUP(B3082,tb_januari,9,FALSE)</f>
        <v>8</v>
      </c>
      <c r="O3082" s="10" t="s">
        <v>506</v>
      </c>
      <c r="P3082" s="20"/>
      <c r="Q3082" s="20"/>
      <c r="R3082" s="20"/>
      <c r="S3082" s="20" t="s">
        <v>1447</v>
      </c>
      <c r="T3082" s="21" t="str">
        <f t="shared" si="461"/>
        <v>DUPA 32 ATP PEKAT 3.2 RKN</v>
      </c>
      <c r="U3082" s="17">
        <v>0.45500000000000002</v>
      </c>
      <c r="V3082" s="62">
        <f>$K$3082*U3082</f>
        <v>262.08</v>
      </c>
      <c r="W3082" s="20"/>
      <c r="X3082" s="20"/>
      <c r="Y3082" s="20" t="str">
        <f t="shared" si="462"/>
        <v>KG</v>
      </c>
      <c r="Z3082" s="20">
        <v>72</v>
      </c>
    </row>
    <row r="3083" spans="1:26" hidden="1">
      <c r="A3083" s="4"/>
      <c r="B3083" s="4"/>
      <c r="C3083" s="5"/>
      <c r="D3083" s="6"/>
      <c r="E3083" s="6"/>
      <c r="F3083" s="6"/>
      <c r="G3083" s="6"/>
      <c r="H3083" s="6"/>
      <c r="I3083" s="6"/>
      <c r="J3083" s="6"/>
      <c r="K3083" s="8"/>
      <c r="L3083" s="8"/>
      <c r="M3083" s="6"/>
      <c r="N3083" s="9"/>
      <c r="O3083" s="10"/>
      <c r="P3083" s="20"/>
      <c r="Q3083" s="20"/>
      <c r="R3083" s="20"/>
      <c r="S3083" s="20" t="s">
        <v>1006</v>
      </c>
      <c r="T3083" s="21" t="str">
        <f t="shared" si="461"/>
        <v>C. SANAK KOMANG 8X 21</v>
      </c>
      <c r="U3083" s="17">
        <v>1</v>
      </c>
      <c r="V3083" s="62">
        <f t="shared" ref="V3083:V3094" si="463">$K$3082*U3083</f>
        <v>576</v>
      </c>
      <c r="W3083" s="20"/>
      <c r="X3083" s="20"/>
      <c r="Y3083" s="20" t="str">
        <f t="shared" si="462"/>
        <v>PCS</v>
      </c>
    </row>
    <row r="3084" spans="1:26" hidden="1">
      <c r="A3084" s="4"/>
      <c r="B3084" s="4"/>
      <c r="C3084" s="5"/>
      <c r="D3084" s="6"/>
      <c r="E3084" s="6"/>
      <c r="F3084" s="6"/>
      <c r="G3084" s="6"/>
      <c r="H3084" s="6"/>
      <c r="I3084" s="6"/>
      <c r="J3084" s="6"/>
      <c r="K3084" s="8"/>
      <c r="L3084" s="8"/>
      <c r="M3084" s="6"/>
      <c r="N3084" s="9"/>
      <c r="O3084" s="10"/>
      <c r="P3084" s="20"/>
      <c r="Q3084" s="20"/>
      <c r="R3084" s="20"/>
      <c r="S3084" s="20" t="s">
        <v>3679</v>
      </c>
      <c r="T3084" s="21" t="str">
        <f t="shared" si="461"/>
        <v xml:space="preserve">ONGKARA OVAL </v>
      </c>
      <c r="U3084" s="17">
        <v>1</v>
      </c>
      <c r="V3084" s="62">
        <f t="shared" si="463"/>
        <v>576</v>
      </c>
      <c r="W3084" s="20"/>
      <c r="X3084" s="20"/>
      <c r="Y3084" s="20" t="str">
        <f t="shared" si="462"/>
        <v>PCS</v>
      </c>
    </row>
    <row r="3085" spans="1:26" hidden="1">
      <c r="A3085" s="4"/>
      <c r="B3085" s="4"/>
      <c r="C3085" s="5"/>
      <c r="D3085" s="6"/>
      <c r="E3085" s="6"/>
      <c r="F3085" s="6"/>
      <c r="G3085" s="6"/>
      <c r="H3085" s="6"/>
      <c r="I3085" s="6"/>
      <c r="J3085" s="6"/>
      <c r="K3085" s="8"/>
      <c r="L3085" s="8"/>
      <c r="M3085" s="6"/>
      <c r="N3085" s="9"/>
      <c r="O3085" s="10"/>
      <c r="P3085" s="20"/>
      <c r="Q3085" s="20"/>
      <c r="R3085" s="20"/>
      <c r="S3085" s="20" t="s">
        <v>5039</v>
      </c>
      <c r="T3085" s="21" t="str">
        <f t="shared" si="461"/>
        <v>STIKER MANTRA tanggung</v>
      </c>
      <c r="U3085" s="17">
        <v>1</v>
      </c>
      <c r="V3085" s="62">
        <f t="shared" si="463"/>
        <v>576</v>
      </c>
      <c r="W3085" s="20"/>
      <c r="X3085" s="20"/>
      <c r="Y3085" s="20" t="str">
        <f t="shared" si="462"/>
        <v>PCS</v>
      </c>
    </row>
    <row r="3086" spans="1:26" hidden="1">
      <c r="A3086" s="4"/>
      <c r="B3086" s="4"/>
      <c r="C3086" s="5"/>
      <c r="D3086" s="6"/>
      <c r="E3086" s="6"/>
      <c r="F3086" s="6"/>
      <c r="G3086" s="6"/>
      <c r="H3086" s="6"/>
      <c r="I3086" s="6"/>
      <c r="J3086" s="6"/>
      <c r="K3086" s="8"/>
      <c r="L3086" s="8"/>
      <c r="M3086" s="6"/>
      <c r="N3086" s="9"/>
      <c r="O3086" s="10"/>
      <c r="P3086" s="20"/>
      <c r="Q3086" s="20"/>
      <c r="R3086" s="20"/>
      <c r="S3086" s="20" t="s">
        <v>988</v>
      </c>
      <c r="T3086" s="21" t="str">
        <f t="shared" si="461"/>
        <v xml:space="preserve">ATP </v>
      </c>
      <c r="U3086" s="17">
        <v>1</v>
      </c>
      <c r="V3086" s="62">
        <f t="shared" si="463"/>
        <v>576</v>
      </c>
      <c r="W3086" s="20"/>
      <c r="X3086" s="20"/>
      <c r="Y3086" s="20" t="str">
        <f t="shared" si="462"/>
        <v>PCS</v>
      </c>
    </row>
    <row r="3087" spans="1:26" hidden="1">
      <c r="A3087" s="4"/>
      <c r="B3087" s="4"/>
      <c r="C3087" s="5"/>
      <c r="D3087" s="6"/>
      <c r="E3087" s="6"/>
      <c r="F3087" s="6"/>
      <c r="G3087" s="6"/>
      <c r="H3087" s="6"/>
      <c r="I3087" s="6"/>
      <c r="J3087" s="6"/>
      <c r="K3087" s="8"/>
      <c r="L3087" s="8"/>
      <c r="M3087" s="6"/>
      <c r="N3087" s="9"/>
      <c r="O3087" s="10"/>
      <c r="P3087" s="20"/>
      <c r="Q3087" s="20"/>
      <c r="R3087" s="20"/>
      <c r="S3087" s="20" t="s">
        <v>613</v>
      </c>
      <c r="T3087" s="21" t="str">
        <f t="shared" si="461"/>
        <v>SABUK ONG KECIL 2,5 X 30</v>
      </c>
      <c r="U3087" s="17">
        <v>1</v>
      </c>
      <c r="V3087" s="62">
        <f t="shared" si="463"/>
        <v>576</v>
      </c>
      <c r="W3087" s="20"/>
      <c r="X3087" s="20"/>
      <c r="Y3087" s="20" t="str">
        <f t="shared" si="462"/>
        <v>PCS</v>
      </c>
    </row>
    <row r="3088" spans="1:26" hidden="1">
      <c r="A3088" s="4"/>
      <c r="B3088" s="4"/>
      <c r="C3088" s="5"/>
      <c r="D3088" s="6"/>
      <c r="E3088" s="6"/>
      <c r="F3088" s="6"/>
      <c r="G3088" s="6"/>
      <c r="H3088" s="6"/>
      <c r="I3088" s="6"/>
      <c r="J3088" s="6"/>
      <c r="K3088" s="8"/>
      <c r="L3088" s="8"/>
      <c r="M3088" s="6"/>
      <c r="N3088" s="9"/>
      <c r="O3088" s="10"/>
      <c r="P3088" s="20"/>
      <c r="Q3088" s="20"/>
      <c r="R3088" s="20"/>
      <c r="S3088" s="20" t="s">
        <v>4363</v>
      </c>
      <c r="T3088" s="21" t="str">
        <f t="shared" si="461"/>
        <v>PLASTIK 12 X 45</v>
      </c>
      <c r="U3088" s="17">
        <v>1</v>
      </c>
      <c r="V3088" s="62">
        <f t="shared" si="463"/>
        <v>576</v>
      </c>
      <c r="W3088" s="20"/>
      <c r="X3088" s="20"/>
      <c r="Y3088" s="20" t="str">
        <f t="shared" si="462"/>
        <v>PCS</v>
      </c>
    </row>
    <row r="3089" spans="1:26" hidden="1">
      <c r="A3089" s="4"/>
      <c r="B3089" s="4"/>
      <c r="C3089" s="5"/>
      <c r="D3089" s="6"/>
      <c r="E3089" s="6"/>
      <c r="F3089" s="6"/>
      <c r="G3089" s="6"/>
      <c r="H3089" s="6"/>
      <c r="I3089" s="6"/>
      <c r="J3089" s="6"/>
      <c r="K3089" s="8"/>
      <c r="L3089" s="8"/>
      <c r="M3089" s="6"/>
      <c r="N3089" s="9"/>
      <c r="O3089" s="10"/>
      <c r="P3089" s="20"/>
      <c r="Q3089" s="20"/>
      <c r="R3089" s="20"/>
      <c r="S3089" s="20" t="s">
        <v>5033</v>
      </c>
      <c r="T3089" s="21" t="str">
        <f t="shared" si="461"/>
        <v xml:space="preserve">STIKER FULL AROMA </v>
      </c>
      <c r="U3089" s="17">
        <v>1</v>
      </c>
      <c r="V3089" s="62">
        <f t="shared" si="463"/>
        <v>576</v>
      </c>
      <c r="W3089" s="20"/>
      <c r="X3089" s="20"/>
      <c r="Y3089" s="20" t="str">
        <f t="shared" si="462"/>
        <v>PCS</v>
      </c>
    </row>
    <row r="3090" spans="1:26" hidden="1">
      <c r="A3090" s="4"/>
      <c r="B3090" s="4"/>
      <c r="C3090" s="5"/>
      <c r="D3090" s="6"/>
      <c r="E3090" s="6"/>
      <c r="F3090" s="6"/>
      <c r="G3090" s="6"/>
      <c r="H3090" s="6"/>
      <c r="I3090" s="6"/>
      <c r="J3090" s="6"/>
      <c r="K3090" s="8"/>
      <c r="L3090" s="8"/>
      <c r="M3090" s="6"/>
      <c r="N3090" s="9"/>
      <c r="O3090" s="10"/>
      <c r="P3090" s="20"/>
      <c r="Q3090" s="20"/>
      <c r="R3090" s="20"/>
      <c r="S3090" s="20" t="s">
        <v>3974</v>
      </c>
      <c r="T3090" s="21" t="str">
        <f t="shared" si="461"/>
        <v>OP FULL AROMA  CS KOMANG</v>
      </c>
      <c r="U3090" s="17">
        <v>5.28E-2</v>
      </c>
      <c r="V3090" s="62">
        <f t="shared" si="463"/>
        <v>30.412800000000001</v>
      </c>
      <c r="W3090" s="20"/>
      <c r="X3090" s="20"/>
      <c r="Y3090" s="20" t="str">
        <f t="shared" si="462"/>
        <v>KG</v>
      </c>
    </row>
    <row r="3091" spans="1:26" hidden="1">
      <c r="A3091" s="4"/>
      <c r="B3091" s="4"/>
      <c r="C3091" s="5"/>
      <c r="D3091" s="6"/>
      <c r="E3091" s="6"/>
      <c r="F3091" s="6"/>
      <c r="G3091" s="6"/>
      <c r="H3091" s="6"/>
      <c r="I3091" s="6"/>
      <c r="J3091" s="6"/>
      <c r="K3091" s="8"/>
      <c r="L3091" s="8"/>
      <c r="M3091" s="6"/>
      <c r="N3091" s="9"/>
      <c r="O3091" s="10"/>
      <c r="P3091" s="20"/>
      <c r="Q3091" s="20"/>
      <c r="R3091" s="20"/>
      <c r="S3091" s="20" t="s">
        <v>5192</v>
      </c>
      <c r="T3091" s="21" t="str">
        <f t="shared" si="461"/>
        <v>oplosan solfen</v>
      </c>
      <c r="U3091" s="17">
        <v>0.14399999999999999</v>
      </c>
      <c r="V3091" s="62">
        <f t="shared" si="463"/>
        <v>82.943999999999988</v>
      </c>
      <c r="W3091" s="20"/>
      <c r="X3091" s="20"/>
      <c r="Y3091" s="20" t="str">
        <f t="shared" si="462"/>
        <v>KG</v>
      </c>
    </row>
    <row r="3092" spans="1:26" hidden="1">
      <c r="A3092" s="4"/>
      <c r="B3092" s="4"/>
      <c r="C3092" s="5"/>
      <c r="D3092" s="6"/>
      <c r="E3092" s="6"/>
      <c r="F3092" s="6"/>
      <c r="G3092" s="6"/>
      <c r="H3092" s="6"/>
      <c r="I3092" s="6"/>
      <c r="J3092" s="6"/>
      <c r="K3092" s="8"/>
      <c r="L3092" s="8"/>
      <c r="M3092" s="6"/>
      <c r="N3092" s="9"/>
      <c r="O3092" s="10"/>
      <c r="P3092" s="20"/>
      <c r="Q3092" s="20"/>
      <c r="R3092" s="20"/>
      <c r="S3092" s="20" t="s">
        <v>3715</v>
      </c>
      <c r="T3092" s="21" t="str">
        <f t="shared" si="461"/>
        <v>ONGKOS CELUP GK CATUR SNAK</v>
      </c>
      <c r="U3092" s="17">
        <v>1</v>
      </c>
      <c r="V3092" s="62">
        <f t="shared" si="463"/>
        <v>576</v>
      </c>
      <c r="W3092" s="20"/>
      <c r="X3092" s="20"/>
      <c r="Y3092" s="20" t="str">
        <f t="shared" si="462"/>
        <v>PCS</v>
      </c>
    </row>
    <row r="3093" spans="1:26" hidden="1">
      <c r="A3093" s="4"/>
      <c r="B3093" s="4"/>
      <c r="C3093" s="5"/>
      <c r="D3093" s="6"/>
      <c r="E3093" s="6"/>
      <c r="F3093" s="6"/>
      <c r="G3093" s="6"/>
      <c r="H3093" s="6"/>
      <c r="I3093" s="6"/>
      <c r="J3093" s="6"/>
      <c r="K3093" s="8"/>
      <c r="L3093" s="8"/>
      <c r="M3093" s="6"/>
      <c r="N3093" s="9"/>
      <c r="O3093" s="10"/>
      <c r="P3093" s="20"/>
      <c r="Q3093" s="20"/>
      <c r="R3093" s="20"/>
      <c r="S3093" s="20" t="s">
        <v>3803</v>
      </c>
      <c r="T3093" s="21" t="str">
        <f t="shared" si="461"/>
        <v>ONGKOS KEMAS GK CATUR SANAK</v>
      </c>
      <c r="U3093" s="17">
        <v>1</v>
      </c>
      <c r="V3093" s="62">
        <f t="shared" si="463"/>
        <v>576</v>
      </c>
      <c r="W3093" s="20"/>
      <c r="X3093" s="20"/>
      <c r="Y3093" s="20" t="str">
        <f t="shared" si="462"/>
        <v>PCS</v>
      </c>
    </row>
    <row r="3094" spans="1:26" hidden="1">
      <c r="A3094" s="4"/>
      <c r="B3094" s="4"/>
      <c r="C3094" s="5"/>
      <c r="D3094" s="6"/>
      <c r="E3094" s="6"/>
      <c r="F3094" s="6"/>
      <c r="G3094" s="6"/>
      <c r="H3094" s="6"/>
      <c r="I3094" s="6"/>
      <c r="J3094" s="6"/>
      <c r="K3094" s="8"/>
      <c r="L3094" s="8"/>
      <c r="M3094" s="6"/>
      <c r="N3094" s="9"/>
      <c r="O3094" s="10"/>
      <c r="P3094" s="20"/>
      <c r="Q3094" s="20"/>
      <c r="R3094" s="20"/>
      <c r="S3094" s="20" t="s">
        <v>3910</v>
      </c>
      <c r="T3094" s="21" t="str">
        <f t="shared" si="461"/>
        <v>ONGKOS TIMBANG GK CS</v>
      </c>
      <c r="U3094" s="17">
        <v>1</v>
      </c>
      <c r="V3094" s="62">
        <f t="shared" si="463"/>
        <v>576</v>
      </c>
      <c r="W3094" s="20"/>
      <c r="X3094" s="20"/>
      <c r="Y3094" s="20" t="str">
        <f t="shared" si="462"/>
        <v>PCS</v>
      </c>
    </row>
    <row r="3095" spans="1:26">
      <c r="A3095" s="4">
        <v>324</v>
      </c>
      <c r="B3095" s="20" t="s">
        <v>2957</v>
      </c>
      <c r="C3095" s="5" t="s">
        <v>286</v>
      </c>
      <c r="D3095" s="6">
        <v>171</v>
      </c>
      <c r="E3095" s="6">
        <f>D3095/72</f>
        <v>2.375</v>
      </c>
      <c r="F3095" s="6">
        <v>441</v>
      </c>
      <c r="G3095" s="6">
        <v>1</v>
      </c>
      <c r="H3095" s="6">
        <v>243</v>
      </c>
      <c r="I3095" s="6">
        <v>1</v>
      </c>
      <c r="J3095" s="6" t="s">
        <v>510</v>
      </c>
      <c r="K3095" s="15">
        <f>L3095</f>
        <v>288</v>
      </c>
      <c r="L3095" s="15">
        <f>N3095*Z3095</f>
        <v>288</v>
      </c>
      <c r="M3095" s="6" t="s">
        <v>510</v>
      </c>
      <c r="N3095" s="9">
        <f>VLOOKUP(B3095,tb_januari,9,FALSE)</f>
        <v>4</v>
      </c>
      <c r="O3095" s="10" t="s">
        <v>506</v>
      </c>
      <c r="P3095" s="20"/>
      <c r="Q3095" s="20"/>
      <c r="R3095" s="20"/>
      <c r="S3095" s="20" t="s">
        <v>1447</v>
      </c>
      <c r="T3095" s="21" t="str">
        <f t="shared" si="461"/>
        <v>DUPA 32 ATP PEKAT 3.2 RKN</v>
      </c>
      <c r="U3095" s="17">
        <v>0.45500000000000002</v>
      </c>
      <c r="V3095" s="62">
        <f>$K$3095*U3095</f>
        <v>131.04</v>
      </c>
      <c r="W3095" s="20"/>
      <c r="X3095" s="20"/>
      <c r="Y3095" s="20" t="str">
        <f t="shared" si="462"/>
        <v>KG</v>
      </c>
      <c r="Z3095" s="20">
        <v>72</v>
      </c>
    </row>
    <row r="3096" spans="1:26" hidden="1">
      <c r="A3096" s="4"/>
      <c r="B3096" s="4"/>
      <c r="C3096" s="5"/>
      <c r="D3096" s="6"/>
      <c r="E3096" s="6"/>
      <c r="F3096" s="6"/>
      <c r="G3096" s="6"/>
      <c r="H3096" s="6"/>
      <c r="I3096" s="6"/>
      <c r="J3096" s="6"/>
      <c r="K3096" s="8"/>
      <c r="L3096" s="8"/>
      <c r="M3096" s="6"/>
      <c r="N3096" s="9"/>
      <c r="O3096" s="10"/>
      <c r="P3096" s="20"/>
      <c r="Q3096" s="20"/>
      <c r="R3096" s="20"/>
      <c r="S3096" s="20" t="s">
        <v>3679</v>
      </c>
      <c r="T3096" s="21" t="str">
        <f t="shared" si="461"/>
        <v xml:space="preserve">ONGKARA OVAL </v>
      </c>
      <c r="U3096" s="17">
        <v>1</v>
      </c>
      <c r="V3096" s="62">
        <f t="shared" ref="V3096:V3107" si="464">$K$3095*U3096</f>
        <v>288</v>
      </c>
      <c r="W3096" s="20"/>
      <c r="X3096" s="20"/>
      <c r="Y3096" s="20" t="str">
        <f t="shared" si="462"/>
        <v>PCS</v>
      </c>
    </row>
    <row r="3097" spans="1:26" hidden="1">
      <c r="A3097" s="4"/>
      <c r="B3097" s="4"/>
      <c r="C3097" s="5"/>
      <c r="D3097" s="6"/>
      <c r="E3097" s="6"/>
      <c r="F3097" s="6"/>
      <c r="G3097" s="6"/>
      <c r="H3097" s="6"/>
      <c r="I3097" s="6"/>
      <c r="J3097" s="6"/>
      <c r="K3097" s="8"/>
      <c r="L3097" s="8"/>
      <c r="M3097" s="6"/>
      <c r="N3097" s="9"/>
      <c r="O3097" s="10"/>
      <c r="P3097" s="20"/>
      <c r="Q3097" s="20"/>
      <c r="R3097" s="20"/>
      <c r="S3097" s="20" t="s">
        <v>1012</v>
      </c>
      <c r="T3097" s="21" t="str">
        <f t="shared" si="461"/>
        <v>C. SANAK PUTU 8X 21</v>
      </c>
      <c r="U3097" s="17">
        <v>1</v>
      </c>
      <c r="V3097" s="62">
        <f t="shared" si="464"/>
        <v>288</v>
      </c>
      <c r="W3097" s="20"/>
      <c r="X3097" s="20"/>
      <c r="Y3097" s="20" t="str">
        <f t="shared" si="462"/>
        <v>PCS</v>
      </c>
    </row>
    <row r="3098" spans="1:26" hidden="1">
      <c r="A3098" s="4"/>
      <c r="B3098" s="4"/>
      <c r="C3098" s="5"/>
      <c r="D3098" s="6"/>
      <c r="E3098" s="6"/>
      <c r="F3098" s="6"/>
      <c r="G3098" s="6"/>
      <c r="H3098" s="6"/>
      <c r="I3098" s="6"/>
      <c r="J3098" s="6"/>
      <c r="K3098" s="8"/>
      <c r="L3098" s="8"/>
      <c r="M3098" s="6"/>
      <c r="N3098" s="9"/>
      <c r="O3098" s="10"/>
      <c r="P3098" s="20"/>
      <c r="Q3098" s="20"/>
      <c r="R3098" s="20"/>
      <c r="S3098" s="20" t="s">
        <v>988</v>
      </c>
      <c r="T3098" s="21" t="str">
        <f t="shared" si="461"/>
        <v xml:space="preserve">ATP </v>
      </c>
      <c r="U3098" s="17">
        <v>1</v>
      </c>
      <c r="V3098" s="62">
        <f t="shared" si="464"/>
        <v>288</v>
      </c>
      <c r="W3098" s="20"/>
      <c r="X3098" s="20"/>
      <c r="Y3098" s="20" t="str">
        <f t="shared" si="462"/>
        <v>PCS</v>
      </c>
    </row>
    <row r="3099" spans="1:26" hidden="1">
      <c r="A3099" s="4"/>
      <c r="B3099" s="4"/>
      <c r="C3099" s="5"/>
      <c r="D3099" s="6"/>
      <c r="E3099" s="6"/>
      <c r="F3099" s="6"/>
      <c r="G3099" s="6"/>
      <c r="H3099" s="6"/>
      <c r="I3099" s="6"/>
      <c r="J3099" s="6"/>
      <c r="K3099" s="8"/>
      <c r="L3099" s="8"/>
      <c r="M3099" s="6"/>
      <c r="N3099" s="9"/>
      <c r="O3099" s="10"/>
      <c r="P3099" s="20"/>
      <c r="Q3099" s="20"/>
      <c r="R3099" s="20"/>
      <c r="S3099" s="20" t="s">
        <v>5039</v>
      </c>
      <c r="T3099" s="21" t="str">
        <f t="shared" si="461"/>
        <v>STIKER MANTRA tanggung</v>
      </c>
      <c r="U3099" s="17">
        <v>1</v>
      </c>
      <c r="V3099" s="62">
        <f t="shared" si="464"/>
        <v>288</v>
      </c>
      <c r="W3099" s="20"/>
      <c r="X3099" s="20"/>
      <c r="Y3099" s="20" t="str">
        <f t="shared" si="462"/>
        <v>PCS</v>
      </c>
    </row>
    <row r="3100" spans="1:26" hidden="1">
      <c r="A3100" s="4"/>
      <c r="B3100" s="4"/>
      <c r="C3100" s="5"/>
      <c r="D3100" s="6"/>
      <c r="E3100" s="6"/>
      <c r="F3100" s="6"/>
      <c r="G3100" s="6"/>
      <c r="H3100" s="6"/>
      <c r="I3100" s="6"/>
      <c r="J3100" s="6"/>
      <c r="K3100" s="8"/>
      <c r="L3100" s="8"/>
      <c r="M3100" s="6"/>
      <c r="N3100" s="9"/>
      <c r="O3100" s="10"/>
      <c r="P3100" s="20"/>
      <c r="Q3100" s="20"/>
      <c r="R3100" s="20"/>
      <c r="S3100" s="20" t="s">
        <v>5033</v>
      </c>
      <c r="T3100" s="21" t="str">
        <f t="shared" si="461"/>
        <v xml:space="preserve">STIKER FULL AROMA </v>
      </c>
      <c r="U3100" s="17">
        <v>1</v>
      </c>
      <c r="V3100" s="62">
        <f t="shared" si="464"/>
        <v>288</v>
      </c>
      <c r="W3100" s="20"/>
      <c r="X3100" s="20"/>
      <c r="Y3100" s="20" t="str">
        <f t="shared" si="462"/>
        <v>PCS</v>
      </c>
    </row>
    <row r="3101" spans="1:26" hidden="1">
      <c r="A3101" s="4"/>
      <c r="B3101" s="4"/>
      <c r="C3101" s="5"/>
      <c r="D3101" s="6"/>
      <c r="E3101" s="6"/>
      <c r="F3101" s="6"/>
      <c r="G3101" s="6"/>
      <c r="H3101" s="6"/>
      <c r="I3101" s="6"/>
      <c r="J3101" s="6"/>
      <c r="K3101" s="8"/>
      <c r="L3101" s="8"/>
      <c r="M3101" s="6"/>
      <c r="N3101" s="9"/>
      <c r="O3101" s="10"/>
      <c r="P3101" s="20"/>
      <c r="Q3101" s="20"/>
      <c r="R3101" s="20"/>
      <c r="S3101" s="20" t="s">
        <v>613</v>
      </c>
      <c r="T3101" s="21" t="str">
        <f t="shared" si="461"/>
        <v>SABUK ONG KECIL 2,5 X 30</v>
      </c>
      <c r="U3101" s="17">
        <v>1</v>
      </c>
      <c r="V3101" s="62">
        <f t="shared" si="464"/>
        <v>288</v>
      </c>
      <c r="W3101" s="20"/>
      <c r="X3101" s="20"/>
      <c r="Y3101" s="20" t="str">
        <f t="shared" si="462"/>
        <v>PCS</v>
      </c>
    </row>
    <row r="3102" spans="1:26" hidden="1">
      <c r="A3102" s="4"/>
      <c r="B3102" s="4"/>
      <c r="C3102" s="5"/>
      <c r="D3102" s="6"/>
      <c r="E3102" s="6"/>
      <c r="F3102" s="6"/>
      <c r="G3102" s="6"/>
      <c r="H3102" s="6"/>
      <c r="I3102" s="6"/>
      <c r="J3102" s="6"/>
      <c r="K3102" s="8"/>
      <c r="L3102" s="8"/>
      <c r="M3102" s="6"/>
      <c r="N3102" s="9"/>
      <c r="O3102" s="10"/>
      <c r="P3102" s="20"/>
      <c r="Q3102" s="20"/>
      <c r="R3102" s="20"/>
      <c r="S3102" s="20" t="s">
        <v>4363</v>
      </c>
      <c r="T3102" s="21" t="str">
        <f t="shared" si="461"/>
        <v>PLASTIK 12 X 45</v>
      </c>
      <c r="U3102" s="17">
        <v>1</v>
      </c>
      <c r="V3102" s="62">
        <f t="shared" si="464"/>
        <v>288</v>
      </c>
      <c r="W3102" s="20"/>
      <c r="X3102" s="20"/>
      <c r="Y3102" s="20" t="str">
        <f t="shared" si="462"/>
        <v>PCS</v>
      </c>
    </row>
    <row r="3103" spans="1:26" hidden="1">
      <c r="A3103" s="4"/>
      <c r="B3103" s="4"/>
      <c r="C3103" s="5"/>
      <c r="D3103" s="6"/>
      <c r="E3103" s="6"/>
      <c r="F3103" s="6"/>
      <c r="G3103" s="6"/>
      <c r="H3103" s="6"/>
      <c r="I3103" s="6"/>
      <c r="J3103" s="6"/>
      <c r="K3103" s="8"/>
      <c r="L3103" s="8"/>
      <c r="M3103" s="6"/>
      <c r="N3103" s="9"/>
      <c r="O3103" s="10"/>
      <c r="P3103" s="20"/>
      <c r="Q3103" s="20"/>
      <c r="R3103" s="20"/>
      <c r="S3103" s="20" t="s">
        <v>3976</v>
      </c>
      <c r="T3103" s="21" t="str">
        <f t="shared" si="461"/>
        <v>OP FULL AROMA  CS PUTU</v>
      </c>
      <c r="U3103" s="17">
        <v>5.28E-2</v>
      </c>
      <c r="V3103" s="62">
        <f t="shared" si="464"/>
        <v>15.2064</v>
      </c>
      <c r="W3103" s="20"/>
      <c r="X3103" s="20"/>
      <c r="Y3103" s="20" t="str">
        <f t="shared" si="462"/>
        <v>KG</v>
      </c>
    </row>
    <row r="3104" spans="1:26" hidden="1">
      <c r="A3104" s="4"/>
      <c r="B3104" s="4"/>
      <c r="C3104" s="5"/>
      <c r="D3104" s="6"/>
      <c r="E3104" s="6"/>
      <c r="F3104" s="6"/>
      <c r="G3104" s="6"/>
      <c r="H3104" s="6"/>
      <c r="I3104" s="6"/>
      <c r="J3104" s="6"/>
      <c r="K3104" s="8"/>
      <c r="L3104" s="8"/>
      <c r="M3104" s="6"/>
      <c r="N3104" s="9"/>
      <c r="O3104" s="10"/>
      <c r="P3104" s="20"/>
      <c r="Q3104" s="20"/>
      <c r="R3104" s="20"/>
      <c r="S3104" s="20" t="s">
        <v>3715</v>
      </c>
      <c r="T3104" s="21" t="str">
        <f t="shared" si="461"/>
        <v>ONGKOS CELUP GK CATUR SNAK</v>
      </c>
      <c r="U3104" s="17">
        <v>1</v>
      </c>
      <c r="V3104" s="62">
        <f t="shared" si="464"/>
        <v>288</v>
      </c>
      <c r="W3104" s="20"/>
      <c r="X3104" s="20"/>
      <c r="Y3104" s="20" t="str">
        <f t="shared" si="462"/>
        <v>PCS</v>
      </c>
    </row>
    <row r="3105" spans="1:26" hidden="1">
      <c r="A3105" s="4"/>
      <c r="B3105" s="4"/>
      <c r="C3105" s="5"/>
      <c r="D3105" s="6"/>
      <c r="E3105" s="6"/>
      <c r="F3105" s="6"/>
      <c r="G3105" s="6"/>
      <c r="H3105" s="6"/>
      <c r="I3105" s="6"/>
      <c r="J3105" s="6"/>
      <c r="K3105" s="8"/>
      <c r="L3105" s="8"/>
      <c r="M3105" s="6"/>
      <c r="N3105" s="9"/>
      <c r="O3105" s="10"/>
      <c r="P3105" s="20"/>
      <c r="Q3105" s="20"/>
      <c r="R3105" s="20"/>
      <c r="S3105" s="20" t="s">
        <v>5192</v>
      </c>
      <c r="T3105" s="21" t="str">
        <f t="shared" si="461"/>
        <v>oplosan solfen</v>
      </c>
      <c r="U3105" s="17">
        <v>0.14399999999999999</v>
      </c>
      <c r="V3105" s="62">
        <f t="shared" si="464"/>
        <v>41.471999999999994</v>
      </c>
      <c r="W3105" s="20"/>
      <c r="X3105" s="20"/>
      <c r="Y3105" s="20" t="str">
        <f t="shared" si="462"/>
        <v>KG</v>
      </c>
    </row>
    <row r="3106" spans="1:26" hidden="1">
      <c r="A3106" s="4"/>
      <c r="B3106" s="4"/>
      <c r="C3106" s="5"/>
      <c r="D3106" s="6"/>
      <c r="E3106" s="6"/>
      <c r="F3106" s="6"/>
      <c r="G3106" s="6"/>
      <c r="H3106" s="6"/>
      <c r="I3106" s="6"/>
      <c r="J3106" s="6"/>
      <c r="K3106" s="8"/>
      <c r="L3106" s="8"/>
      <c r="M3106" s="6"/>
      <c r="N3106" s="9"/>
      <c r="O3106" s="10"/>
      <c r="P3106" s="20"/>
      <c r="Q3106" s="20"/>
      <c r="R3106" s="20"/>
      <c r="S3106" s="20" t="s">
        <v>3803</v>
      </c>
      <c r="T3106" s="21" t="str">
        <f t="shared" si="461"/>
        <v>ONGKOS KEMAS GK CATUR SANAK</v>
      </c>
      <c r="U3106" s="17">
        <v>1</v>
      </c>
      <c r="V3106" s="62">
        <f t="shared" si="464"/>
        <v>288</v>
      </c>
      <c r="W3106" s="20"/>
      <c r="X3106" s="20"/>
      <c r="Y3106" s="20" t="str">
        <f t="shared" si="462"/>
        <v>PCS</v>
      </c>
    </row>
    <row r="3107" spans="1:26" hidden="1">
      <c r="A3107" s="4"/>
      <c r="B3107" s="4"/>
      <c r="C3107" s="5"/>
      <c r="D3107" s="6"/>
      <c r="E3107" s="6"/>
      <c r="F3107" s="6"/>
      <c r="G3107" s="6"/>
      <c r="H3107" s="6"/>
      <c r="I3107" s="6"/>
      <c r="J3107" s="6"/>
      <c r="K3107" s="8"/>
      <c r="L3107" s="8"/>
      <c r="M3107" s="6"/>
      <c r="N3107" s="9"/>
      <c r="O3107" s="10"/>
      <c r="P3107" s="20"/>
      <c r="Q3107" s="20"/>
      <c r="R3107" s="20"/>
      <c r="S3107" s="20" t="s">
        <v>3910</v>
      </c>
      <c r="T3107" s="21" t="str">
        <f t="shared" si="461"/>
        <v>ONGKOS TIMBANG GK CS</v>
      </c>
      <c r="U3107" s="17">
        <v>1</v>
      </c>
      <c r="V3107" s="62">
        <f t="shared" si="464"/>
        <v>288</v>
      </c>
      <c r="W3107" s="20"/>
      <c r="X3107" s="20"/>
      <c r="Y3107" s="20" t="str">
        <f t="shared" si="462"/>
        <v>PCS</v>
      </c>
    </row>
    <row r="3108" spans="1:26">
      <c r="A3108" s="4">
        <v>325</v>
      </c>
      <c r="B3108" s="20" t="s">
        <v>2962</v>
      </c>
      <c r="C3108" s="5" t="s">
        <v>287</v>
      </c>
      <c r="D3108" s="6">
        <v>42</v>
      </c>
      <c r="E3108" s="6">
        <f>D3108/72</f>
        <v>0.58333333333333337</v>
      </c>
      <c r="F3108" s="6">
        <v>99</v>
      </c>
      <c r="G3108" s="6">
        <v>1</v>
      </c>
      <c r="H3108" s="6">
        <v>172</v>
      </c>
      <c r="I3108" s="6">
        <v>1</v>
      </c>
      <c r="J3108" s="6" t="s">
        <v>510</v>
      </c>
      <c r="K3108" s="15">
        <f>L3108</f>
        <v>72</v>
      </c>
      <c r="L3108" s="15">
        <f>N3108*Z3108</f>
        <v>72</v>
      </c>
      <c r="M3108" s="6" t="s">
        <v>510</v>
      </c>
      <c r="N3108" s="9">
        <f>VLOOKUP(B3108,tb_januari,9,FALSE)</f>
        <v>1</v>
      </c>
      <c r="O3108" s="10" t="s">
        <v>506</v>
      </c>
      <c r="P3108" s="20"/>
      <c r="Q3108" s="20"/>
      <c r="R3108" s="20"/>
      <c r="S3108" s="20" t="s">
        <v>976</v>
      </c>
      <c r="T3108" s="21" t="str">
        <f t="shared" si="461"/>
        <v>ASTUNGKARA 5,5 X 14</v>
      </c>
      <c r="U3108" s="17">
        <v>1</v>
      </c>
      <c r="V3108" s="62">
        <f>$K$3108*U3108</f>
        <v>72</v>
      </c>
      <c r="W3108" s="20"/>
      <c r="X3108" s="20"/>
      <c r="Y3108" s="20" t="str">
        <f t="shared" si="462"/>
        <v>PCS</v>
      </c>
      <c r="Z3108" s="20">
        <v>72</v>
      </c>
    </row>
    <row r="3109" spans="1:26" hidden="1">
      <c r="A3109" s="4"/>
      <c r="B3109" s="4"/>
      <c r="C3109" s="5"/>
      <c r="D3109" s="6"/>
      <c r="E3109" s="6"/>
      <c r="F3109" s="6"/>
      <c r="G3109" s="6"/>
      <c r="H3109" s="6"/>
      <c r="I3109" s="6"/>
      <c r="J3109" s="6"/>
      <c r="K3109" s="8"/>
      <c r="L3109" s="8"/>
      <c r="M3109" s="6"/>
      <c r="N3109" s="9"/>
      <c r="O3109" s="10"/>
      <c r="P3109" s="20"/>
      <c r="Q3109" s="20"/>
      <c r="R3109" s="20"/>
      <c r="S3109" s="20" t="s">
        <v>3679</v>
      </c>
      <c r="T3109" s="21" t="str">
        <f t="shared" si="461"/>
        <v xml:space="preserve">ONGKARA OVAL </v>
      </c>
      <c r="U3109" s="17">
        <v>1</v>
      </c>
      <c r="V3109" s="62">
        <f t="shared" ref="V3109:V3117" si="465">$K$3108*U3109</f>
        <v>72</v>
      </c>
      <c r="W3109" s="20"/>
      <c r="X3109" s="20"/>
      <c r="Y3109" s="20" t="str">
        <f t="shared" si="462"/>
        <v>PCS</v>
      </c>
    </row>
    <row r="3110" spans="1:26" hidden="1">
      <c r="A3110" s="4"/>
      <c r="B3110" s="4"/>
      <c r="C3110" s="5"/>
      <c r="D3110" s="6"/>
      <c r="E3110" s="6"/>
      <c r="F3110" s="6"/>
      <c r="G3110" s="6"/>
      <c r="H3110" s="6"/>
      <c r="I3110" s="6"/>
      <c r="J3110" s="6"/>
      <c r="K3110" s="8"/>
      <c r="L3110" s="8"/>
      <c r="M3110" s="6"/>
      <c r="N3110" s="9"/>
      <c r="O3110" s="10"/>
      <c r="P3110" s="20"/>
      <c r="Q3110" s="20"/>
      <c r="R3110" s="20"/>
      <c r="S3110" s="20" t="s">
        <v>5036</v>
      </c>
      <c r="T3110" s="21" t="str">
        <f t="shared" si="461"/>
        <v>STIKER MANTRA kecil</v>
      </c>
      <c r="U3110" s="17">
        <v>1</v>
      </c>
      <c r="V3110" s="62">
        <f t="shared" si="465"/>
        <v>72</v>
      </c>
      <c r="W3110" s="20"/>
      <c r="X3110" s="20"/>
      <c r="Y3110" s="20" t="str">
        <f t="shared" si="462"/>
        <v>PCS</v>
      </c>
    </row>
    <row r="3111" spans="1:26" hidden="1">
      <c r="A3111" s="4"/>
      <c r="B3111" s="4"/>
      <c r="C3111" s="5"/>
      <c r="D3111" s="6"/>
      <c r="E3111" s="6"/>
      <c r="F3111" s="6"/>
      <c r="G3111" s="6"/>
      <c r="H3111" s="6"/>
      <c r="I3111" s="6"/>
      <c r="J3111" s="6"/>
      <c r="K3111" s="8"/>
      <c r="L3111" s="8"/>
      <c r="M3111" s="6"/>
      <c r="N3111" s="9"/>
      <c r="O3111" s="10"/>
      <c r="P3111" s="20"/>
      <c r="Q3111" s="20"/>
      <c r="R3111" s="20"/>
      <c r="S3111" s="20" t="s">
        <v>4855</v>
      </c>
      <c r="T3111" s="21" t="str">
        <f t="shared" si="461"/>
        <v>SABUK ONG MINI 2,5 X 20</v>
      </c>
      <c r="U3111" s="17">
        <v>1</v>
      </c>
      <c r="V3111" s="62">
        <f t="shared" si="465"/>
        <v>72</v>
      </c>
      <c r="W3111" s="20"/>
      <c r="X3111" s="20"/>
      <c r="Y3111" s="20" t="str">
        <f t="shared" si="462"/>
        <v>PCS</v>
      </c>
    </row>
    <row r="3112" spans="1:26" hidden="1">
      <c r="A3112" s="4"/>
      <c r="B3112" s="4"/>
      <c r="C3112" s="5"/>
      <c r="D3112" s="6"/>
      <c r="E3112" s="6"/>
      <c r="F3112" s="6"/>
      <c r="G3112" s="6"/>
      <c r="H3112" s="6"/>
      <c r="I3112" s="6"/>
      <c r="J3112" s="6"/>
      <c r="K3112" s="8"/>
      <c r="L3112" s="8"/>
      <c r="M3112" s="6"/>
      <c r="N3112" s="9"/>
      <c r="O3112" s="10"/>
      <c r="P3112" s="20"/>
      <c r="Q3112" s="20"/>
      <c r="R3112" s="20"/>
      <c r="S3112" s="20" t="s">
        <v>4361</v>
      </c>
      <c r="T3112" s="21" t="str">
        <f t="shared" si="461"/>
        <v>PLASTIK 12 X 35</v>
      </c>
      <c r="U3112" s="17">
        <v>1</v>
      </c>
      <c r="V3112" s="62">
        <f t="shared" si="465"/>
        <v>72</v>
      </c>
      <c r="W3112" s="20"/>
      <c r="X3112" s="20"/>
      <c r="Y3112" s="20" t="str">
        <f t="shared" si="462"/>
        <v>PCS</v>
      </c>
    </row>
    <row r="3113" spans="1:26" hidden="1">
      <c r="A3113" s="4"/>
      <c r="B3113" s="4"/>
      <c r="C3113" s="5"/>
      <c r="D3113" s="6"/>
      <c r="E3113" s="6"/>
      <c r="F3113" s="6"/>
      <c r="G3113" s="6"/>
      <c r="H3113" s="6"/>
      <c r="I3113" s="6"/>
      <c r="J3113" s="6"/>
      <c r="K3113" s="8"/>
      <c r="L3113" s="8"/>
      <c r="M3113" s="6"/>
      <c r="N3113" s="9"/>
      <c r="O3113" s="10"/>
      <c r="P3113" s="20"/>
      <c r="Q3113" s="20"/>
      <c r="R3113" s="20"/>
      <c r="S3113" s="20" t="s">
        <v>1249</v>
      </c>
      <c r="T3113" s="21" t="str">
        <f t="shared" ref="T3113:T3137" si="466">VLOOKUP(S3113,db_barang,2,FALSE)</f>
        <v>DUPA 22 PREMIUM</v>
      </c>
      <c r="U3113" s="17">
        <v>0.44</v>
      </c>
      <c r="V3113" s="62">
        <f t="shared" si="465"/>
        <v>31.68</v>
      </c>
      <c r="W3113" s="20"/>
      <c r="X3113" s="20"/>
      <c r="Y3113" s="20" t="str">
        <f t="shared" si="462"/>
        <v>KG</v>
      </c>
    </row>
    <row r="3114" spans="1:26" hidden="1">
      <c r="A3114" s="4"/>
      <c r="B3114" s="4"/>
      <c r="C3114" s="5"/>
      <c r="D3114" s="6"/>
      <c r="E3114" s="6"/>
      <c r="F3114" s="6"/>
      <c r="G3114" s="6"/>
      <c r="H3114" s="6"/>
      <c r="I3114" s="6"/>
      <c r="J3114" s="6"/>
      <c r="K3114" s="8"/>
      <c r="L3114" s="8"/>
      <c r="M3114" s="6"/>
      <c r="N3114" s="9"/>
      <c r="O3114" s="10"/>
      <c r="P3114" s="20"/>
      <c r="Q3114" s="20"/>
      <c r="R3114" s="20"/>
      <c r="S3114" s="20" t="s">
        <v>4156</v>
      </c>
      <c r="T3114" s="21" t="str">
        <f t="shared" si="466"/>
        <v>OP NON FUL AROMA EK ASTUNGKARA EKO</v>
      </c>
      <c r="U3114" s="17">
        <v>8.3000000000000001E-3</v>
      </c>
      <c r="V3114" s="62">
        <f t="shared" si="465"/>
        <v>0.59760000000000002</v>
      </c>
      <c r="W3114" s="20"/>
      <c r="X3114" s="20"/>
      <c r="Y3114" s="20" t="str">
        <f t="shared" si="462"/>
        <v>KG</v>
      </c>
    </row>
    <row r="3115" spans="1:26" hidden="1">
      <c r="A3115" s="4"/>
      <c r="B3115" s="4"/>
      <c r="C3115" s="5"/>
      <c r="D3115" s="6"/>
      <c r="E3115" s="6"/>
      <c r="F3115" s="6"/>
      <c r="G3115" s="6"/>
      <c r="H3115" s="6"/>
      <c r="I3115" s="6"/>
      <c r="J3115" s="6"/>
      <c r="K3115" s="8"/>
      <c r="L3115" s="8"/>
      <c r="M3115" s="6"/>
      <c r="N3115" s="9"/>
      <c r="O3115" s="10"/>
      <c r="P3115" s="20"/>
      <c r="Q3115" s="20"/>
      <c r="R3115" s="20"/>
      <c r="S3115" s="20" t="s">
        <v>3723</v>
      </c>
      <c r="T3115" s="21" t="str">
        <f t="shared" si="466"/>
        <v>ONGKOS CELUP GK PREMIUM</v>
      </c>
      <c r="U3115" s="17">
        <v>1</v>
      </c>
      <c r="V3115" s="62">
        <f t="shared" si="465"/>
        <v>72</v>
      </c>
      <c r="W3115" s="20"/>
      <c r="X3115" s="20"/>
      <c r="Y3115" s="20" t="str">
        <f t="shared" si="462"/>
        <v>PCS</v>
      </c>
    </row>
    <row r="3116" spans="1:26" hidden="1">
      <c r="A3116" s="4"/>
      <c r="B3116" s="4"/>
      <c r="C3116" s="5"/>
      <c r="D3116" s="6"/>
      <c r="E3116" s="6"/>
      <c r="F3116" s="6"/>
      <c r="G3116" s="6"/>
      <c r="H3116" s="6"/>
      <c r="I3116" s="6"/>
      <c r="J3116" s="6"/>
      <c r="K3116" s="8"/>
      <c r="L3116" s="8"/>
      <c r="M3116" s="6"/>
      <c r="N3116" s="9"/>
      <c r="O3116" s="10"/>
      <c r="P3116" s="20"/>
      <c r="Q3116" s="20"/>
      <c r="R3116" s="20"/>
      <c r="S3116" s="20" t="s">
        <v>3811</v>
      </c>
      <c r="T3116" s="21" t="str">
        <f t="shared" si="466"/>
        <v>ONGKOS KEMAS GK PREMIUM</v>
      </c>
      <c r="U3116" s="17">
        <v>1</v>
      </c>
      <c r="V3116" s="62">
        <f t="shared" si="465"/>
        <v>72</v>
      </c>
      <c r="W3116" s="20"/>
      <c r="X3116" s="20"/>
      <c r="Y3116" s="20" t="str">
        <f t="shared" si="462"/>
        <v>PCS</v>
      </c>
    </row>
    <row r="3117" spans="1:26" hidden="1">
      <c r="A3117" s="4"/>
      <c r="B3117" s="4"/>
      <c r="C3117" s="5"/>
      <c r="D3117" s="6"/>
      <c r="E3117" s="6"/>
      <c r="F3117" s="6"/>
      <c r="G3117" s="6"/>
      <c r="H3117" s="6"/>
      <c r="I3117" s="6"/>
      <c r="J3117" s="6"/>
      <c r="K3117" s="8"/>
      <c r="L3117" s="8"/>
      <c r="M3117" s="6"/>
      <c r="N3117" s="9"/>
      <c r="O3117" s="10"/>
      <c r="P3117" s="20"/>
      <c r="Q3117" s="20"/>
      <c r="R3117" s="20"/>
      <c r="S3117" s="20" t="s">
        <v>3918</v>
      </c>
      <c r="T3117" s="21" t="str">
        <f t="shared" si="466"/>
        <v>ONGKOS TIMBANG GK PREMIUM</v>
      </c>
      <c r="U3117" s="17">
        <v>1</v>
      </c>
      <c r="V3117" s="62">
        <f t="shared" si="465"/>
        <v>72</v>
      </c>
      <c r="W3117" s="20"/>
      <c r="X3117" s="20"/>
      <c r="Y3117" s="20" t="str">
        <f t="shared" si="462"/>
        <v>PCS</v>
      </c>
    </row>
    <row r="3118" spans="1:26">
      <c r="A3118" s="4">
        <v>326</v>
      </c>
      <c r="B3118" s="1" t="s">
        <v>2963</v>
      </c>
      <c r="C3118" s="5" t="s">
        <v>478</v>
      </c>
      <c r="D3118" s="6">
        <v>70</v>
      </c>
      <c r="E3118" s="6">
        <f>D3118/72</f>
        <v>0.97222222222222221</v>
      </c>
      <c r="F3118" s="6"/>
      <c r="G3118" s="6"/>
      <c r="H3118" s="6">
        <v>36</v>
      </c>
      <c r="I3118" s="6">
        <v>1</v>
      </c>
      <c r="J3118" s="6" t="s">
        <v>510</v>
      </c>
      <c r="K3118" s="15">
        <f>L3118</f>
        <v>0</v>
      </c>
      <c r="L3118" s="15">
        <f>N3118*Z3118</f>
        <v>0</v>
      </c>
      <c r="M3118" s="6" t="s">
        <v>510</v>
      </c>
      <c r="N3118" s="9">
        <f>VLOOKUP(B3118,tb_januari,9,FALSE)</f>
        <v>0</v>
      </c>
      <c r="O3118" s="10" t="s">
        <v>506</v>
      </c>
      <c r="P3118" s="20"/>
      <c r="Q3118" s="20"/>
      <c r="R3118" s="20"/>
      <c r="S3118" s="1" t="s">
        <v>1032</v>
      </c>
      <c r="T3118" s="21" t="str">
        <f t="shared" si="466"/>
        <v>CEMPAKA 5,5 X 14</v>
      </c>
      <c r="U3118" s="17">
        <v>1</v>
      </c>
      <c r="V3118" s="62">
        <f>$K$3118*U3118</f>
        <v>0</v>
      </c>
      <c r="W3118" s="20"/>
      <c r="X3118" s="20"/>
      <c r="Y3118" s="20" t="str">
        <f t="shared" si="462"/>
        <v>PCS</v>
      </c>
      <c r="Z3118" s="20">
        <v>72</v>
      </c>
    </row>
    <row r="3119" spans="1:26" hidden="1">
      <c r="A3119" s="4"/>
      <c r="B3119" s="1"/>
      <c r="C3119" s="5"/>
      <c r="D3119" s="6"/>
      <c r="E3119" s="6"/>
      <c r="F3119" s="6"/>
      <c r="G3119" s="6"/>
      <c r="H3119" s="6"/>
      <c r="I3119" s="6"/>
      <c r="J3119" s="6"/>
      <c r="K3119" s="8"/>
      <c r="L3119" s="8"/>
      <c r="M3119" s="6"/>
      <c r="N3119" s="9"/>
      <c r="O3119" s="10"/>
      <c r="P3119" s="20"/>
      <c r="Q3119" s="20"/>
      <c r="R3119" s="20"/>
      <c r="S3119" s="1" t="s">
        <v>3679</v>
      </c>
      <c r="T3119" s="21" t="str">
        <f t="shared" si="466"/>
        <v xml:space="preserve">ONGKARA OVAL </v>
      </c>
      <c r="U3119" s="17">
        <v>1</v>
      </c>
      <c r="V3119" s="62">
        <f t="shared" ref="V3119:V3126" si="467">$K$3118*U3119</f>
        <v>0</v>
      </c>
      <c r="W3119" s="20"/>
      <c r="X3119" s="20"/>
      <c r="Y3119" s="20" t="str">
        <f t="shared" si="462"/>
        <v>PCS</v>
      </c>
    </row>
    <row r="3120" spans="1:26" hidden="1">
      <c r="A3120" s="4"/>
      <c r="B3120" s="1"/>
      <c r="C3120" s="5"/>
      <c r="D3120" s="6"/>
      <c r="E3120" s="6"/>
      <c r="F3120" s="6"/>
      <c r="G3120" s="6"/>
      <c r="H3120" s="6"/>
      <c r="I3120" s="6"/>
      <c r="J3120" s="6"/>
      <c r="K3120" s="8"/>
      <c r="L3120" s="8"/>
      <c r="M3120" s="6"/>
      <c r="N3120" s="9"/>
      <c r="O3120" s="10"/>
      <c r="P3120" s="20"/>
      <c r="Q3120" s="20"/>
      <c r="R3120" s="20"/>
      <c r="S3120" s="1" t="s">
        <v>5036</v>
      </c>
      <c r="T3120" s="21" t="str">
        <f t="shared" si="466"/>
        <v>STIKER MANTRA kecil</v>
      </c>
      <c r="U3120" s="17">
        <v>1</v>
      </c>
      <c r="V3120" s="62">
        <f t="shared" si="467"/>
        <v>0</v>
      </c>
      <c r="W3120" s="20"/>
      <c r="X3120" s="20"/>
      <c r="Y3120" s="20" t="str">
        <f t="shared" si="462"/>
        <v>PCS</v>
      </c>
    </row>
    <row r="3121" spans="1:26" hidden="1">
      <c r="A3121" s="4"/>
      <c r="B3121" s="1"/>
      <c r="C3121" s="5"/>
      <c r="D3121" s="6"/>
      <c r="E3121" s="6"/>
      <c r="F3121" s="6"/>
      <c r="G3121" s="6"/>
      <c r="H3121" s="6"/>
      <c r="I3121" s="6"/>
      <c r="J3121" s="6"/>
      <c r="K3121" s="8"/>
      <c r="L3121" s="8"/>
      <c r="M3121" s="6"/>
      <c r="N3121" s="9"/>
      <c r="O3121" s="10"/>
      <c r="P3121" s="20"/>
      <c r="Q3121" s="20"/>
      <c r="R3121" s="20"/>
      <c r="S3121" s="1" t="s">
        <v>4855</v>
      </c>
      <c r="T3121" s="21" t="str">
        <f t="shared" si="466"/>
        <v>SABUK ONG MINI 2,5 X 20</v>
      </c>
      <c r="U3121" s="17">
        <v>1</v>
      </c>
      <c r="V3121" s="62">
        <f t="shared" si="467"/>
        <v>0</v>
      </c>
      <c r="W3121" s="20"/>
      <c r="X3121" s="20"/>
      <c r="Y3121" s="20" t="str">
        <f t="shared" si="462"/>
        <v>PCS</v>
      </c>
    </row>
    <row r="3122" spans="1:26" hidden="1">
      <c r="A3122" s="4"/>
      <c r="B3122" s="1"/>
      <c r="C3122" s="5"/>
      <c r="D3122" s="6"/>
      <c r="E3122" s="6"/>
      <c r="F3122" s="6"/>
      <c r="G3122" s="6"/>
      <c r="H3122" s="6"/>
      <c r="I3122" s="6"/>
      <c r="J3122" s="6"/>
      <c r="K3122" s="8"/>
      <c r="L3122" s="8"/>
      <c r="M3122" s="6"/>
      <c r="N3122" s="9"/>
      <c r="O3122" s="10"/>
      <c r="P3122" s="20"/>
      <c r="Q3122" s="20"/>
      <c r="R3122" s="20"/>
      <c r="S3122" s="1" t="s">
        <v>4361</v>
      </c>
      <c r="T3122" s="21" t="str">
        <f t="shared" si="466"/>
        <v>PLASTIK 12 X 35</v>
      </c>
      <c r="U3122" s="17">
        <v>1</v>
      </c>
      <c r="V3122" s="62">
        <f t="shared" si="467"/>
        <v>0</v>
      </c>
      <c r="W3122" s="20"/>
      <c r="X3122" s="20"/>
      <c r="Y3122" s="20" t="str">
        <f t="shared" si="462"/>
        <v>PCS</v>
      </c>
    </row>
    <row r="3123" spans="1:26" hidden="1">
      <c r="A3123" s="4"/>
      <c r="B3123" s="1"/>
      <c r="C3123" s="5"/>
      <c r="D3123" s="6"/>
      <c r="E3123" s="6"/>
      <c r="F3123" s="6"/>
      <c r="G3123" s="6"/>
      <c r="H3123" s="6"/>
      <c r="I3123" s="6"/>
      <c r="J3123" s="6"/>
      <c r="K3123" s="8"/>
      <c r="L3123" s="8"/>
      <c r="M3123" s="6"/>
      <c r="N3123" s="9"/>
      <c r="O3123" s="10"/>
      <c r="P3123" s="20"/>
      <c r="Q3123" s="20"/>
      <c r="R3123" s="20"/>
      <c r="S3123" s="1" t="s">
        <v>1249</v>
      </c>
      <c r="T3123" s="21" t="str">
        <f t="shared" si="466"/>
        <v>DUPA 22 PREMIUM</v>
      </c>
      <c r="U3123" s="17">
        <v>0.44</v>
      </c>
      <c r="V3123" s="62">
        <f t="shared" si="467"/>
        <v>0</v>
      </c>
      <c r="W3123" s="20"/>
      <c r="X3123" s="20"/>
      <c r="Y3123" s="20" t="str">
        <f t="shared" si="462"/>
        <v>KG</v>
      </c>
    </row>
    <row r="3124" spans="1:26" hidden="1">
      <c r="A3124" s="4"/>
      <c r="B3124" s="1"/>
      <c r="C3124" s="5"/>
      <c r="D3124" s="6"/>
      <c r="E3124" s="6"/>
      <c r="F3124" s="6"/>
      <c r="G3124" s="6"/>
      <c r="H3124" s="6"/>
      <c r="I3124" s="6"/>
      <c r="J3124" s="6"/>
      <c r="K3124" s="8"/>
      <c r="L3124" s="8"/>
      <c r="M3124" s="6"/>
      <c r="N3124" s="9"/>
      <c r="O3124" s="10"/>
      <c r="P3124" s="20"/>
      <c r="Q3124" s="20"/>
      <c r="R3124" s="20"/>
      <c r="S3124" s="1" t="s">
        <v>4158</v>
      </c>
      <c r="T3124" s="21" t="str">
        <f t="shared" si="466"/>
        <v>OP NON FUL AROMA EK CEMPAKA</v>
      </c>
      <c r="U3124" s="17">
        <v>8.3000000000000001E-3</v>
      </c>
      <c r="V3124" s="62">
        <f t="shared" si="467"/>
        <v>0</v>
      </c>
      <c r="W3124" s="20"/>
      <c r="X3124" s="20"/>
      <c r="Y3124" s="20" t="str">
        <f t="shared" si="462"/>
        <v>KG</v>
      </c>
    </row>
    <row r="3125" spans="1:26" hidden="1">
      <c r="A3125" s="4"/>
      <c r="B3125" s="1"/>
      <c r="C3125" s="5"/>
      <c r="D3125" s="6"/>
      <c r="E3125" s="6"/>
      <c r="F3125" s="6"/>
      <c r="G3125" s="6"/>
      <c r="H3125" s="6"/>
      <c r="I3125" s="6"/>
      <c r="J3125" s="6"/>
      <c r="K3125" s="8"/>
      <c r="L3125" s="8"/>
      <c r="M3125" s="6"/>
      <c r="N3125" s="9"/>
      <c r="O3125" s="10"/>
      <c r="P3125" s="20"/>
      <c r="Q3125" s="20"/>
      <c r="R3125" s="20"/>
      <c r="S3125" s="1" t="s">
        <v>3723</v>
      </c>
      <c r="T3125" s="21" t="str">
        <f t="shared" si="466"/>
        <v>ONGKOS CELUP GK PREMIUM</v>
      </c>
      <c r="U3125" s="17">
        <v>1</v>
      </c>
      <c r="V3125" s="62">
        <f t="shared" si="467"/>
        <v>0</v>
      </c>
      <c r="W3125" s="20"/>
      <c r="X3125" s="20"/>
      <c r="Y3125" s="20" t="str">
        <f t="shared" si="462"/>
        <v>PCS</v>
      </c>
    </row>
    <row r="3126" spans="1:26" hidden="1">
      <c r="A3126" s="4"/>
      <c r="B3126" s="1"/>
      <c r="C3126" s="5"/>
      <c r="D3126" s="6"/>
      <c r="E3126" s="6"/>
      <c r="F3126" s="6"/>
      <c r="G3126" s="6"/>
      <c r="H3126" s="6"/>
      <c r="I3126" s="6"/>
      <c r="J3126" s="6"/>
      <c r="K3126" s="8"/>
      <c r="L3126" s="8"/>
      <c r="M3126" s="6"/>
      <c r="N3126" s="9"/>
      <c r="O3126" s="10"/>
      <c r="P3126" s="20"/>
      <c r="Q3126" s="20"/>
      <c r="R3126" s="20"/>
      <c r="S3126" s="1" t="s">
        <v>3811</v>
      </c>
      <c r="T3126" s="21" t="str">
        <f t="shared" si="466"/>
        <v>ONGKOS KEMAS GK PREMIUM</v>
      </c>
      <c r="U3126" s="17">
        <v>1</v>
      </c>
      <c r="V3126" s="62">
        <f t="shared" si="467"/>
        <v>0</v>
      </c>
      <c r="W3126" s="20"/>
      <c r="X3126" s="20"/>
      <c r="Y3126" s="20" t="str">
        <f t="shared" si="462"/>
        <v>PCS</v>
      </c>
    </row>
    <row r="3127" spans="1:26" hidden="1">
      <c r="A3127" s="4"/>
      <c r="B3127" s="1"/>
      <c r="C3127" s="5"/>
      <c r="D3127" s="6"/>
      <c r="E3127" s="6"/>
      <c r="F3127" s="6"/>
      <c r="G3127" s="6"/>
      <c r="H3127" s="6"/>
      <c r="I3127" s="6"/>
      <c r="J3127" s="6"/>
      <c r="K3127" s="8"/>
      <c r="L3127" s="8"/>
      <c r="M3127" s="6"/>
      <c r="N3127" s="9"/>
      <c r="O3127" s="10"/>
      <c r="P3127" s="20"/>
      <c r="Q3127" s="20"/>
      <c r="R3127" s="20"/>
      <c r="S3127" s="1" t="s">
        <v>3918</v>
      </c>
      <c r="T3127" s="21" t="str">
        <f t="shared" si="466"/>
        <v>ONGKOS TIMBANG GK PREMIUM</v>
      </c>
      <c r="U3127" s="17">
        <v>1</v>
      </c>
      <c r="V3127" s="62">
        <f>$K$3118*U3127</f>
        <v>0</v>
      </c>
      <c r="W3127" s="20"/>
      <c r="X3127" s="20"/>
      <c r="Y3127" s="20" t="str">
        <f t="shared" si="462"/>
        <v>PCS</v>
      </c>
    </row>
    <row r="3128" spans="1:26">
      <c r="A3128" s="4">
        <v>327</v>
      </c>
      <c r="B3128" s="20" t="s">
        <v>2965</v>
      </c>
      <c r="C3128" s="5" t="s">
        <v>288</v>
      </c>
      <c r="D3128" s="6">
        <v>62</v>
      </c>
      <c r="E3128" s="6">
        <f>D3128/72</f>
        <v>0.86111111111111116</v>
      </c>
      <c r="F3128" s="6">
        <v>86</v>
      </c>
      <c r="G3128" s="6">
        <v>1</v>
      </c>
      <c r="H3128" s="6">
        <v>73</v>
      </c>
      <c r="I3128" s="6">
        <v>1</v>
      </c>
      <c r="J3128" s="6" t="s">
        <v>510</v>
      </c>
      <c r="K3128" s="15">
        <f>L3128</f>
        <v>0</v>
      </c>
      <c r="L3128" s="15">
        <f>N3128*Z3128</f>
        <v>0</v>
      </c>
      <c r="M3128" s="6" t="s">
        <v>510</v>
      </c>
      <c r="N3128" s="9">
        <f>VLOOKUP(B3128,tb_januari,9,FALSE)</f>
        <v>0</v>
      </c>
      <c r="O3128" s="10" t="s">
        <v>506</v>
      </c>
      <c r="P3128" s="20"/>
      <c r="Q3128" s="20"/>
      <c r="R3128" s="20"/>
      <c r="S3128" s="1" t="s">
        <v>3679</v>
      </c>
      <c r="T3128" s="21" t="str">
        <f t="shared" si="466"/>
        <v xml:space="preserve">ONGKARA OVAL </v>
      </c>
      <c r="U3128" s="17">
        <v>1</v>
      </c>
      <c r="V3128" s="62">
        <f>$K$3128*U3128</f>
        <v>0</v>
      </c>
      <c r="W3128" s="20"/>
      <c r="X3128" s="20"/>
      <c r="Y3128" s="20" t="str">
        <f t="shared" si="462"/>
        <v>PCS</v>
      </c>
      <c r="Z3128" s="20">
        <v>72</v>
      </c>
    </row>
    <row r="3129" spans="1:26" hidden="1">
      <c r="A3129" s="4"/>
      <c r="B3129" s="20"/>
      <c r="C3129" s="5"/>
      <c r="D3129" s="6"/>
      <c r="E3129" s="6"/>
      <c r="F3129" s="6"/>
      <c r="G3129" s="6"/>
      <c r="H3129" s="6"/>
      <c r="I3129" s="6"/>
      <c r="J3129" s="6"/>
      <c r="K3129" s="8"/>
      <c r="L3129" s="8"/>
      <c r="M3129" s="6"/>
      <c r="N3129" s="9"/>
      <c r="O3129" s="10"/>
      <c r="P3129" s="20"/>
      <c r="Q3129" s="20"/>
      <c r="R3129" s="20"/>
      <c r="S3129" s="1" t="s">
        <v>5036</v>
      </c>
      <c r="T3129" s="21" t="str">
        <f t="shared" si="466"/>
        <v>STIKER MANTRA kecil</v>
      </c>
      <c r="U3129" s="17">
        <v>1</v>
      </c>
      <c r="V3129" s="62">
        <f t="shared" ref="V3129:V3137" si="468">$K$3128*U3129</f>
        <v>0</v>
      </c>
      <c r="W3129" s="20"/>
      <c r="X3129" s="20"/>
      <c r="Y3129" s="20" t="str">
        <f t="shared" si="462"/>
        <v>PCS</v>
      </c>
    </row>
    <row r="3130" spans="1:26" hidden="1">
      <c r="A3130" s="4"/>
      <c r="B3130" s="20"/>
      <c r="C3130" s="5"/>
      <c r="D3130" s="6"/>
      <c r="E3130" s="6"/>
      <c r="F3130" s="6"/>
      <c r="G3130" s="6"/>
      <c r="H3130" s="6"/>
      <c r="I3130" s="6"/>
      <c r="J3130" s="6"/>
      <c r="K3130" s="8"/>
      <c r="L3130" s="8"/>
      <c r="M3130" s="6"/>
      <c r="N3130" s="9"/>
      <c r="O3130" s="10"/>
      <c r="P3130" s="20"/>
      <c r="Q3130" s="20"/>
      <c r="R3130" s="20"/>
      <c r="S3130" s="1" t="s">
        <v>4855</v>
      </c>
      <c r="T3130" s="21" t="str">
        <f t="shared" si="466"/>
        <v>SABUK ONG MINI 2,5 X 20</v>
      </c>
      <c r="U3130" s="17">
        <v>1</v>
      </c>
      <c r="V3130" s="62">
        <f t="shared" si="468"/>
        <v>0</v>
      </c>
      <c r="W3130" s="20"/>
      <c r="X3130" s="20"/>
      <c r="Y3130" s="20" t="str">
        <f t="shared" si="462"/>
        <v>PCS</v>
      </c>
    </row>
    <row r="3131" spans="1:26" hidden="1">
      <c r="A3131" s="4"/>
      <c r="B3131" s="20"/>
      <c r="C3131" s="5"/>
      <c r="D3131" s="6"/>
      <c r="E3131" s="6"/>
      <c r="F3131" s="6"/>
      <c r="G3131" s="6"/>
      <c r="H3131" s="6"/>
      <c r="I3131" s="6"/>
      <c r="J3131" s="6"/>
      <c r="K3131" s="8"/>
      <c r="L3131" s="8"/>
      <c r="M3131" s="6"/>
      <c r="N3131" s="9"/>
      <c r="O3131" s="10"/>
      <c r="P3131" s="20"/>
      <c r="Q3131" s="20"/>
      <c r="R3131" s="20"/>
      <c r="S3131" s="1" t="s">
        <v>4361</v>
      </c>
      <c r="T3131" s="21" t="str">
        <f t="shared" si="466"/>
        <v>PLASTIK 12 X 35</v>
      </c>
      <c r="U3131" s="17">
        <v>1</v>
      </c>
      <c r="V3131" s="62">
        <f t="shared" si="468"/>
        <v>0</v>
      </c>
      <c r="W3131" s="20"/>
      <c r="X3131" s="20"/>
      <c r="Y3131" s="20" t="str">
        <f t="shared" si="462"/>
        <v>PCS</v>
      </c>
    </row>
    <row r="3132" spans="1:26" hidden="1">
      <c r="A3132" s="4"/>
      <c r="B3132" s="20"/>
      <c r="C3132" s="5"/>
      <c r="D3132" s="6"/>
      <c r="E3132" s="6"/>
      <c r="F3132" s="6"/>
      <c r="G3132" s="6"/>
      <c r="H3132" s="6"/>
      <c r="I3132" s="6"/>
      <c r="J3132" s="6"/>
      <c r="K3132" s="8"/>
      <c r="L3132" s="8"/>
      <c r="M3132" s="6"/>
      <c r="N3132" s="9"/>
      <c r="O3132" s="10"/>
      <c r="P3132" s="20"/>
      <c r="Q3132" s="20"/>
      <c r="R3132" s="20"/>
      <c r="S3132" s="1" t="s">
        <v>1249</v>
      </c>
      <c r="T3132" s="21" t="str">
        <f t="shared" si="466"/>
        <v>DUPA 22 PREMIUM</v>
      </c>
      <c r="U3132" s="17">
        <v>0.44</v>
      </c>
      <c r="V3132" s="62">
        <f t="shared" si="468"/>
        <v>0</v>
      </c>
      <c r="W3132" s="20"/>
      <c r="X3132" s="20"/>
      <c r="Y3132" s="20" t="str">
        <f t="shared" si="462"/>
        <v>KG</v>
      </c>
    </row>
    <row r="3133" spans="1:26" hidden="1">
      <c r="A3133" s="4"/>
      <c r="B3133" s="20"/>
      <c r="C3133" s="5"/>
      <c r="D3133" s="6"/>
      <c r="E3133" s="6"/>
      <c r="F3133" s="6"/>
      <c r="G3133" s="6"/>
      <c r="H3133" s="6"/>
      <c r="I3133" s="6"/>
      <c r="J3133" s="6"/>
      <c r="K3133" s="8"/>
      <c r="L3133" s="8"/>
      <c r="M3133" s="6"/>
      <c r="N3133" s="9"/>
      <c r="O3133" s="10"/>
      <c r="P3133" s="20"/>
      <c r="Q3133" s="20"/>
      <c r="R3133" s="20"/>
      <c r="S3133" s="1" t="s">
        <v>4160</v>
      </c>
      <c r="T3133" s="21" t="str">
        <f t="shared" si="466"/>
        <v>OP NON FUL AROMA EK CENDANA</v>
      </c>
      <c r="U3133" s="17">
        <v>8.3300000000000006E-3</v>
      </c>
      <c r="V3133" s="62">
        <f t="shared" si="468"/>
        <v>0</v>
      </c>
      <c r="W3133" s="20"/>
      <c r="X3133" s="20"/>
      <c r="Y3133" s="20" t="str">
        <f t="shared" si="462"/>
        <v>KG</v>
      </c>
    </row>
    <row r="3134" spans="1:26" hidden="1">
      <c r="A3134" s="4"/>
      <c r="B3134" s="20"/>
      <c r="C3134" s="5"/>
      <c r="D3134" s="6"/>
      <c r="E3134" s="6"/>
      <c r="F3134" s="6"/>
      <c r="G3134" s="6"/>
      <c r="H3134" s="6"/>
      <c r="I3134" s="6"/>
      <c r="J3134" s="6"/>
      <c r="K3134" s="8"/>
      <c r="L3134" s="8"/>
      <c r="M3134" s="6"/>
      <c r="N3134" s="9"/>
      <c r="O3134" s="10"/>
      <c r="P3134" s="20"/>
      <c r="Q3134" s="20"/>
      <c r="R3134" s="20"/>
      <c r="S3134" s="1" t="s">
        <v>3723</v>
      </c>
      <c r="T3134" s="21" t="str">
        <f t="shared" si="466"/>
        <v>ONGKOS CELUP GK PREMIUM</v>
      </c>
      <c r="U3134" s="17">
        <v>1</v>
      </c>
      <c r="V3134" s="62">
        <f t="shared" si="468"/>
        <v>0</v>
      </c>
      <c r="W3134" s="20"/>
      <c r="X3134" s="20"/>
      <c r="Y3134" s="20" t="str">
        <f t="shared" si="462"/>
        <v>PCS</v>
      </c>
    </row>
    <row r="3135" spans="1:26" hidden="1">
      <c r="A3135" s="4"/>
      <c r="B3135" s="20"/>
      <c r="C3135" s="5"/>
      <c r="D3135" s="6"/>
      <c r="E3135" s="6"/>
      <c r="F3135" s="6"/>
      <c r="G3135" s="6"/>
      <c r="H3135" s="6"/>
      <c r="I3135" s="6"/>
      <c r="J3135" s="6"/>
      <c r="K3135" s="8"/>
      <c r="L3135" s="8"/>
      <c r="M3135" s="6"/>
      <c r="N3135" s="9"/>
      <c r="O3135" s="10"/>
      <c r="P3135" s="20"/>
      <c r="Q3135" s="20"/>
      <c r="R3135" s="20"/>
      <c r="S3135" s="1" t="s">
        <v>3811</v>
      </c>
      <c r="T3135" s="21" t="str">
        <f t="shared" si="466"/>
        <v>ONGKOS KEMAS GK PREMIUM</v>
      </c>
      <c r="U3135" s="17">
        <v>1</v>
      </c>
      <c r="V3135" s="62">
        <f t="shared" si="468"/>
        <v>0</v>
      </c>
      <c r="W3135" s="20"/>
      <c r="X3135" s="20"/>
      <c r="Y3135" s="20" t="str">
        <f t="shared" si="462"/>
        <v>PCS</v>
      </c>
    </row>
    <row r="3136" spans="1:26" hidden="1">
      <c r="A3136" s="4"/>
      <c r="B3136" s="20"/>
      <c r="C3136" s="5"/>
      <c r="D3136" s="6"/>
      <c r="E3136" s="6"/>
      <c r="F3136" s="6"/>
      <c r="G3136" s="6"/>
      <c r="H3136" s="6"/>
      <c r="I3136" s="6"/>
      <c r="J3136" s="6"/>
      <c r="K3136" s="8"/>
      <c r="L3136" s="8"/>
      <c r="M3136" s="6"/>
      <c r="N3136" s="9"/>
      <c r="O3136" s="10"/>
      <c r="P3136" s="20"/>
      <c r="Q3136" s="20"/>
      <c r="R3136" s="20"/>
      <c r="S3136" s="1" t="s">
        <v>3918</v>
      </c>
      <c r="T3136" s="21" t="str">
        <f t="shared" si="466"/>
        <v>ONGKOS TIMBANG GK PREMIUM</v>
      </c>
      <c r="U3136" s="17">
        <v>1</v>
      </c>
      <c r="V3136" s="62">
        <f t="shared" si="468"/>
        <v>0</v>
      </c>
      <c r="W3136" s="20"/>
      <c r="X3136" s="20"/>
      <c r="Y3136" s="20" t="str">
        <f t="shared" si="462"/>
        <v>PCS</v>
      </c>
    </row>
    <row r="3137" spans="1:26" hidden="1">
      <c r="A3137" s="4"/>
      <c r="B3137" s="20"/>
      <c r="C3137" s="5"/>
      <c r="D3137" s="6"/>
      <c r="E3137" s="6"/>
      <c r="F3137" s="6"/>
      <c r="G3137" s="6"/>
      <c r="H3137" s="6"/>
      <c r="I3137" s="6"/>
      <c r="J3137" s="6"/>
      <c r="K3137" s="8"/>
      <c r="L3137" s="8"/>
      <c r="M3137" s="6"/>
      <c r="N3137" s="9"/>
      <c r="O3137" s="10"/>
      <c r="P3137" s="20"/>
      <c r="Q3137" s="20"/>
      <c r="R3137" s="20"/>
      <c r="S3137" s="1" t="s">
        <v>1046</v>
      </c>
      <c r="T3137" s="21" t="str">
        <f t="shared" si="466"/>
        <v>CENDANA 5,5 X 14</v>
      </c>
      <c r="U3137" s="17">
        <v>1</v>
      </c>
      <c r="V3137" s="62">
        <f t="shared" si="468"/>
        <v>0</v>
      </c>
      <c r="W3137" s="20"/>
      <c r="X3137" s="20"/>
      <c r="Y3137" s="20" t="str">
        <f t="shared" si="462"/>
        <v>PCS</v>
      </c>
    </row>
    <row r="3138" spans="1:26">
      <c r="A3138" s="4">
        <v>328</v>
      </c>
      <c r="B3138" s="20" t="s">
        <v>2970</v>
      </c>
      <c r="C3138" s="5" t="s">
        <v>289</v>
      </c>
      <c r="D3138" s="6">
        <v>119</v>
      </c>
      <c r="E3138" s="6">
        <f>D3138/72</f>
        <v>1.6527777777777777</v>
      </c>
      <c r="F3138" s="6">
        <v>72</v>
      </c>
      <c r="G3138" s="6">
        <v>1</v>
      </c>
      <c r="H3138" s="6">
        <v>93</v>
      </c>
      <c r="I3138" s="6">
        <v>1</v>
      </c>
      <c r="J3138" s="6" t="s">
        <v>510</v>
      </c>
      <c r="K3138" s="15">
        <f>L3138</f>
        <v>144</v>
      </c>
      <c r="L3138" s="15">
        <f>N3138*Z3138</f>
        <v>144</v>
      </c>
      <c r="M3138" s="6" t="s">
        <v>510</v>
      </c>
      <c r="N3138" s="9">
        <f>VLOOKUP(B3138,tb_januari,9,FALSE)</f>
        <v>2</v>
      </c>
      <c r="O3138" s="10" t="s">
        <v>506</v>
      </c>
      <c r="P3138" s="20"/>
      <c r="Q3138" s="20"/>
      <c r="R3138" s="20"/>
      <c r="S3138" s="20" t="s">
        <v>3481</v>
      </c>
      <c r="T3138" s="21" t="str">
        <f t="shared" ref="T3138:T3177" si="469">VLOOKUP(S3138,db_barang,2,FALSE)</f>
        <v>JASMINE 5,5 X 14</v>
      </c>
      <c r="U3138" s="17">
        <v>1</v>
      </c>
      <c r="V3138" s="62">
        <f>$K$3138*U3138</f>
        <v>144</v>
      </c>
      <c r="W3138" s="20"/>
      <c r="X3138" s="20"/>
      <c r="Y3138" s="20" t="str">
        <f t="shared" ref="Y3138:Y3177" si="470">VLOOKUP(S3138,db_barang,3,FALSE)</f>
        <v>PCS</v>
      </c>
      <c r="Z3138" s="20">
        <v>72</v>
      </c>
    </row>
    <row r="3139" spans="1:26" hidden="1">
      <c r="A3139" s="4"/>
      <c r="B3139" s="4"/>
      <c r="C3139" s="5"/>
      <c r="D3139" s="6"/>
      <c r="E3139" s="6"/>
      <c r="F3139" s="6"/>
      <c r="G3139" s="6"/>
      <c r="H3139" s="6"/>
      <c r="I3139" s="6"/>
      <c r="J3139" s="6"/>
      <c r="K3139" s="8"/>
      <c r="L3139" s="8"/>
      <c r="M3139" s="6"/>
      <c r="N3139" s="9"/>
      <c r="O3139" s="10"/>
      <c r="P3139" s="20"/>
      <c r="Q3139" s="20"/>
      <c r="R3139" s="20"/>
      <c r="S3139" s="20" t="s">
        <v>3679</v>
      </c>
      <c r="T3139" s="21" t="str">
        <f t="shared" si="469"/>
        <v xml:space="preserve">ONGKARA OVAL </v>
      </c>
      <c r="U3139" s="17">
        <v>1</v>
      </c>
      <c r="V3139" s="62">
        <f t="shared" ref="V3139:V3147" si="471">$K$3138*U3139</f>
        <v>144</v>
      </c>
      <c r="W3139" s="20"/>
      <c r="X3139" s="20"/>
      <c r="Y3139" s="20" t="str">
        <f t="shared" si="470"/>
        <v>PCS</v>
      </c>
    </row>
    <row r="3140" spans="1:26" hidden="1">
      <c r="A3140" s="4"/>
      <c r="B3140" s="4"/>
      <c r="C3140" s="5"/>
      <c r="D3140" s="6"/>
      <c r="E3140" s="6"/>
      <c r="F3140" s="6"/>
      <c r="G3140" s="6"/>
      <c r="H3140" s="6"/>
      <c r="I3140" s="6"/>
      <c r="J3140" s="6"/>
      <c r="K3140" s="8"/>
      <c r="L3140" s="8"/>
      <c r="M3140" s="6"/>
      <c r="N3140" s="9"/>
      <c r="O3140" s="10"/>
      <c r="P3140" s="20"/>
      <c r="Q3140" s="20"/>
      <c r="R3140" s="20"/>
      <c r="S3140" s="20" t="s">
        <v>5036</v>
      </c>
      <c r="T3140" s="21" t="str">
        <f t="shared" si="469"/>
        <v>STIKER MANTRA kecil</v>
      </c>
      <c r="U3140" s="17">
        <v>1</v>
      </c>
      <c r="V3140" s="62">
        <f t="shared" si="471"/>
        <v>144</v>
      </c>
      <c r="W3140" s="20"/>
      <c r="X3140" s="20"/>
      <c r="Y3140" s="20" t="str">
        <f t="shared" si="470"/>
        <v>PCS</v>
      </c>
    </row>
    <row r="3141" spans="1:26" hidden="1">
      <c r="A3141" s="4"/>
      <c r="B3141" s="4"/>
      <c r="C3141" s="5"/>
      <c r="D3141" s="6"/>
      <c r="E3141" s="6"/>
      <c r="F3141" s="6"/>
      <c r="G3141" s="6"/>
      <c r="H3141" s="6"/>
      <c r="I3141" s="6"/>
      <c r="J3141" s="6"/>
      <c r="K3141" s="8"/>
      <c r="L3141" s="8"/>
      <c r="M3141" s="6"/>
      <c r="N3141" s="9"/>
      <c r="O3141" s="10"/>
      <c r="P3141" s="20"/>
      <c r="Q3141" s="20"/>
      <c r="R3141" s="20"/>
      <c r="S3141" s="20" t="s">
        <v>4855</v>
      </c>
      <c r="T3141" s="21" t="str">
        <f t="shared" si="469"/>
        <v>SABUK ONG MINI 2,5 X 20</v>
      </c>
      <c r="U3141" s="17">
        <v>1</v>
      </c>
      <c r="V3141" s="62">
        <f t="shared" si="471"/>
        <v>144</v>
      </c>
      <c r="W3141" s="20"/>
      <c r="X3141" s="20"/>
      <c r="Y3141" s="20" t="str">
        <f t="shared" si="470"/>
        <v>PCS</v>
      </c>
    </row>
    <row r="3142" spans="1:26" hidden="1">
      <c r="A3142" s="4"/>
      <c r="B3142" s="4"/>
      <c r="C3142" s="5"/>
      <c r="D3142" s="6"/>
      <c r="E3142" s="6"/>
      <c r="F3142" s="6"/>
      <c r="G3142" s="6"/>
      <c r="H3142" s="6"/>
      <c r="I3142" s="6"/>
      <c r="J3142" s="6"/>
      <c r="K3142" s="8"/>
      <c r="L3142" s="8"/>
      <c r="M3142" s="6"/>
      <c r="N3142" s="9"/>
      <c r="O3142" s="10"/>
      <c r="P3142" s="20"/>
      <c r="Q3142" s="20"/>
      <c r="R3142" s="20"/>
      <c r="S3142" s="20" t="s">
        <v>4361</v>
      </c>
      <c r="T3142" s="21" t="str">
        <f t="shared" si="469"/>
        <v>PLASTIK 12 X 35</v>
      </c>
      <c r="U3142" s="17">
        <v>1</v>
      </c>
      <c r="V3142" s="62">
        <f t="shared" si="471"/>
        <v>144</v>
      </c>
      <c r="W3142" s="20"/>
      <c r="X3142" s="20"/>
      <c r="Y3142" s="20" t="str">
        <f t="shared" si="470"/>
        <v>PCS</v>
      </c>
    </row>
    <row r="3143" spans="1:26" hidden="1">
      <c r="A3143" s="4"/>
      <c r="B3143" s="4"/>
      <c r="C3143" s="5"/>
      <c r="D3143" s="6"/>
      <c r="E3143" s="6"/>
      <c r="F3143" s="6"/>
      <c r="G3143" s="6"/>
      <c r="H3143" s="6"/>
      <c r="I3143" s="6"/>
      <c r="J3143" s="6"/>
      <c r="K3143" s="8"/>
      <c r="L3143" s="8"/>
      <c r="M3143" s="6"/>
      <c r="N3143" s="9"/>
      <c r="O3143" s="10"/>
      <c r="P3143" s="20"/>
      <c r="Q3143" s="20"/>
      <c r="R3143" s="20"/>
      <c r="S3143" s="20" t="s">
        <v>1249</v>
      </c>
      <c r="T3143" s="21" t="str">
        <f t="shared" si="469"/>
        <v>DUPA 22 PREMIUM</v>
      </c>
      <c r="U3143" s="17">
        <v>0.44</v>
      </c>
      <c r="V3143" s="62">
        <f t="shared" si="471"/>
        <v>63.36</v>
      </c>
      <c r="W3143" s="20"/>
      <c r="X3143" s="20"/>
      <c r="Y3143" s="20" t="str">
        <f t="shared" si="470"/>
        <v>KG</v>
      </c>
    </row>
    <row r="3144" spans="1:26" hidden="1">
      <c r="A3144" s="4"/>
      <c r="B3144" s="4"/>
      <c r="C3144" s="5"/>
      <c r="D3144" s="6"/>
      <c r="E3144" s="6"/>
      <c r="F3144" s="6"/>
      <c r="G3144" s="6"/>
      <c r="H3144" s="6"/>
      <c r="I3144" s="6"/>
      <c r="J3144" s="6"/>
      <c r="K3144" s="8"/>
      <c r="L3144" s="8"/>
      <c r="M3144" s="6"/>
      <c r="N3144" s="9"/>
      <c r="O3144" s="10"/>
      <c r="P3144" s="20"/>
      <c r="Q3144" s="20"/>
      <c r="R3144" s="20"/>
      <c r="S3144" s="20" t="s">
        <v>4164</v>
      </c>
      <c r="T3144" s="21" t="str">
        <f t="shared" si="469"/>
        <v>OP NON FUL AROMA EK JASMINE</v>
      </c>
      <c r="U3144" s="17">
        <v>8.3300000000000006E-3</v>
      </c>
      <c r="V3144" s="62">
        <f t="shared" si="471"/>
        <v>1.1995200000000001</v>
      </c>
      <c r="W3144" s="20"/>
      <c r="X3144" s="20"/>
      <c r="Y3144" s="20" t="str">
        <f t="shared" si="470"/>
        <v>KG</v>
      </c>
    </row>
    <row r="3145" spans="1:26" hidden="1">
      <c r="A3145" s="4"/>
      <c r="B3145" s="4"/>
      <c r="C3145" s="5"/>
      <c r="D3145" s="6"/>
      <c r="E3145" s="6"/>
      <c r="F3145" s="6"/>
      <c r="G3145" s="6"/>
      <c r="H3145" s="6"/>
      <c r="I3145" s="6"/>
      <c r="J3145" s="6"/>
      <c r="K3145" s="8"/>
      <c r="L3145" s="8"/>
      <c r="M3145" s="6"/>
      <c r="N3145" s="9"/>
      <c r="O3145" s="10"/>
      <c r="P3145" s="20"/>
      <c r="Q3145" s="20"/>
      <c r="R3145" s="20"/>
      <c r="S3145" s="20" t="s">
        <v>3723</v>
      </c>
      <c r="T3145" s="21" t="str">
        <f t="shared" si="469"/>
        <v>ONGKOS CELUP GK PREMIUM</v>
      </c>
      <c r="U3145" s="17">
        <v>1</v>
      </c>
      <c r="V3145" s="62">
        <f t="shared" si="471"/>
        <v>144</v>
      </c>
      <c r="W3145" s="20"/>
      <c r="X3145" s="20"/>
      <c r="Y3145" s="20" t="str">
        <f t="shared" si="470"/>
        <v>PCS</v>
      </c>
    </row>
    <row r="3146" spans="1:26" hidden="1">
      <c r="A3146" s="4"/>
      <c r="B3146" s="4"/>
      <c r="C3146" s="5"/>
      <c r="D3146" s="6"/>
      <c r="E3146" s="6"/>
      <c r="F3146" s="6"/>
      <c r="G3146" s="6"/>
      <c r="H3146" s="6"/>
      <c r="I3146" s="6"/>
      <c r="J3146" s="6"/>
      <c r="K3146" s="8"/>
      <c r="L3146" s="8"/>
      <c r="M3146" s="6"/>
      <c r="N3146" s="9"/>
      <c r="O3146" s="10"/>
      <c r="P3146" s="20"/>
      <c r="Q3146" s="20"/>
      <c r="R3146" s="20"/>
      <c r="S3146" s="20" t="s">
        <v>3811</v>
      </c>
      <c r="T3146" s="21" t="str">
        <f t="shared" si="469"/>
        <v>ONGKOS KEMAS GK PREMIUM</v>
      </c>
      <c r="U3146" s="17">
        <v>1</v>
      </c>
      <c r="V3146" s="62">
        <f t="shared" si="471"/>
        <v>144</v>
      </c>
      <c r="W3146" s="20"/>
      <c r="X3146" s="20"/>
      <c r="Y3146" s="20" t="str">
        <f t="shared" si="470"/>
        <v>PCS</v>
      </c>
    </row>
    <row r="3147" spans="1:26" hidden="1">
      <c r="A3147" s="4"/>
      <c r="B3147" s="4"/>
      <c r="C3147" s="5"/>
      <c r="D3147" s="6"/>
      <c r="E3147" s="6"/>
      <c r="F3147" s="6"/>
      <c r="G3147" s="6"/>
      <c r="H3147" s="6"/>
      <c r="I3147" s="6"/>
      <c r="J3147" s="6"/>
      <c r="K3147" s="8"/>
      <c r="L3147" s="8"/>
      <c r="M3147" s="6"/>
      <c r="N3147" s="9"/>
      <c r="O3147" s="10"/>
      <c r="P3147" s="20"/>
      <c r="Q3147" s="20"/>
      <c r="R3147" s="20"/>
      <c r="S3147" s="20" t="s">
        <v>3918</v>
      </c>
      <c r="T3147" s="21" t="str">
        <f t="shared" si="469"/>
        <v>ONGKOS TIMBANG GK PREMIUM</v>
      </c>
      <c r="U3147" s="17">
        <v>1</v>
      </c>
      <c r="V3147" s="62">
        <f t="shared" si="471"/>
        <v>144</v>
      </c>
      <c r="W3147" s="20"/>
      <c r="X3147" s="20"/>
      <c r="Y3147" s="20" t="str">
        <f t="shared" si="470"/>
        <v>PCS</v>
      </c>
    </row>
    <row r="3148" spans="1:26">
      <c r="A3148" s="4">
        <v>329</v>
      </c>
      <c r="B3148" s="20" t="s">
        <v>2973</v>
      </c>
      <c r="C3148" s="5" t="s">
        <v>290</v>
      </c>
      <c r="D3148" s="6">
        <v>60</v>
      </c>
      <c r="E3148" s="6">
        <f>D3148/72</f>
        <v>0.83333333333333337</v>
      </c>
      <c r="F3148" s="6">
        <v>12</v>
      </c>
      <c r="G3148" s="6">
        <v>1</v>
      </c>
      <c r="H3148" s="6">
        <v>72</v>
      </c>
      <c r="I3148" s="6">
        <v>1</v>
      </c>
      <c r="J3148" s="6" t="s">
        <v>510</v>
      </c>
      <c r="K3148" s="15">
        <f>L3148</f>
        <v>72</v>
      </c>
      <c r="L3148" s="15">
        <f>N3148*Z3148</f>
        <v>72</v>
      </c>
      <c r="M3148" s="6" t="s">
        <v>510</v>
      </c>
      <c r="N3148" s="9">
        <f>VLOOKUP(B3148,tb_januari,9,FALSE)</f>
        <v>1</v>
      </c>
      <c r="O3148" s="10" t="s">
        <v>506</v>
      </c>
      <c r="P3148" s="20"/>
      <c r="Q3148" s="20"/>
      <c r="R3148" s="20"/>
      <c r="S3148" s="20" t="s">
        <v>3497</v>
      </c>
      <c r="T3148" s="21" t="str">
        <f t="shared" si="469"/>
        <v>JEMPIRING 5,5 X 14</v>
      </c>
      <c r="U3148" s="17">
        <v>1</v>
      </c>
      <c r="V3148" s="62">
        <f>$K$3148*U3148</f>
        <v>72</v>
      </c>
      <c r="W3148" s="20"/>
      <c r="X3148" s="20"/>
      <c r="Y3148" s="20" t="str">
        <f t="shared" si="470"/>
        <v>PCS</v>
      </c>
      <c r="Z3148" s="20">
        <v>72</v>
      </c>
    </row>
    <row r="3149" spans="1:26" hidden="1">
      <c r="A3149" s="4"/>
      <c r="B3149" s="4"/>
      <c r="C3149" s="5"/>
      <c r="D3149" s="6"/>
      <c r="E3149" s="6"/>
      <c r="F3149" s="6"/>
      <c r="G3149" s="6"/>
      <c r="H3149" s="6"/>
      <c r="I3149" s="6"/>
      <c r="J3149" s="6"/>
      <c r="K3149" s="8"/>
      <c r="L3149" s="8"/>
      <c r="M3149" s="6"/>
      <c r="N3149" s="9"/>
      <c r="O3149" s="10"/>
      <c r="P3149" s="20"/>
      <c r="Q3149" s="20"/>
      <c r="R3149" s="20"/>
      <c r="S3149" s="20" t="s">
        <v>3679</v>
      </c>
      <c r="T3149" s="21" t="str">
        <f t="shared" si="469"/>
        <v xml:space="preserve">ONGKARA OVAL </v>
      </c>
      <c r="U3149" s="17">
        <v>1</v>
      </c>
      <c r="V3149" s="62">
        <f t="shared" ref="V3149:V3157" si="472">$K$3148*U3149</f>
        <v>72</v>
      </c>
      <c r="W3149" s="20"/>
      <c r="X3149" s="20"/>
      <c r="Y3149" s="20" t="str">
        <f t="shared" si="470"/>
        <v>PCS</v>
      </c>
    </row>
    <row r="3150" spans="1:26" hidden="1">
      <c r="A3150" s="4"/>
      <c r="B3150" s="4"/>
      <c r="C3150" s="5"/>
      <c r="D3150" s="6"/>
      <c r="E3150" s="6"/>
      <c r="F3150" s="6"/>
      <c r="G3150" s="6"/>
      <c r="H3150" s="6"/>
      <c r="I3150" s="6"/>
      <c r="J3150" s="6"/>
      <c r="K3150" s="8"/>
      <c r="L3150" s="8"/>
      <c r="M3150" s="6"/>
      <c r="N3150" s="9"/>
      <c r="O3150" s="10"/>
      <c r="P3150" s="20"/>
      <c r="Q3150" s="20"/>
      <c r="R3150" s="20"/>
      <c r="S3150" s="20" t="s">
        <v>5036</v>
      </c>
      <c r="T3150" s="21" t="str">
        <f t="shared" si="469"/>
        <v>STIKER MANTRA kecil</v>
      </c>
      <c r="U3150" s="17">
        <v>1</v>
      </c>
      <c r="V3150" s="62">
        <f t="shared" si="472"/>
        <v>72</v>
      </c>
      <c r="W3150" s="20"/>
      <c r="X3150" s="20"/>
      <c r="Y3150" s="20" t="str">
        <f t="shared" si="470"/>
        <v>PCS</v>
      </c>
    </row>
    <row r="3151" spans="1:26" hidden="1">
      <c r="A3151" s="4"/>
      <c r="B3151" s="4"/>
      <c r="C3151" s="5"/>
      <c r="D3151" s="6"/>
      <c r="E3151" s="6"/>
      <c r="F3151" s="6"/>
      <c r="G3151" s="6"/>
      <c r="H3151" s="6"/>
      <c r="I3151" s="6"/>
      <c r="J3151" s="6"/>
      <c r="K3151" s="8"/>
      <c r="L3151" s="8"/>
      <c r="M3151" s="6"/>
      <c r="N3151" s="9"/>
      <c r="O3151" s="10"/>
      <c r="P3151" s="20"/>
      <c r="Q3151" s="20"/>
      <c r="R3151" s="20"/>
      <c r="S3151" s="20" t="s">
        <v>4855</v>
      </c>
      <c r="T3151" s="21" t="str">
        <f t="shared" si="469"/>
        <v>SABUK ONG MINI 2,5 X 20</v>
      </c>
      <c r="U3151" s="17">
        <v>1</v>
      </c>
      <c r="V3151" s="62">
        <f t="shared" si="472"/>
        <v>72</v>
      </c>
      <c r="W3151" s="20"/>
      <c r="X3151" s="20"/>
      <c r="Y3151" s="20" t="str">
        <f t="shared" si="470"/>
        <v>PCS</v>
      </c>
    </row>
    <row r="3152" spans="1:26" hidden="1">
      <c r="A3152" s="4"/>
      <c r="B3152" s="4"/>
      <c r="C3152" s="5"/>
      <c r="D3152" s="6"/>
      <c r="E3152" s="6"/>
      <c r="F3152" s="6"/>
      <c r="G3152" s="6"/>
      <c r="H3152" s="6"/>
      <c r="I3152" s="6"/>
      <c r="J3152" s="6"/>
      <c r="K3152" s="8"/>
      <c r="L3152" s="8"/>
      <c r="M3152" s="6"/>
      <c r="N3152" s="9"/>
      <c r="O3152" s="10"/>
      <c r="P3152" s="20"/>
      <c r="Q3152" s="20"/>
      <c r="R3152" s="20"/>
      <c r="S3152" s="20" t="s">
        <v>4361</v>
      </c>
      <c r="T3152" s="21" t="str">
        <f t="shared" si="469"/>
        <v>PLASTIK 12 X 35</v>
      </c>
      <c r="U3152" s="17">
        <v>1</v>
      </c>
      <c r="V3152" s="62">
        <f t="shared" si="472"/>
        <v>72</v>
      </c>
      <c r="W3152" s="20"/>
      <c r="X3152" s="20"/>
      <c r="Y3152" s="20" t="str">
        <f t="shared" si="470"/>
        <v>PCS</v>
      </c>
    </row>
    <row r="3153" spans="1:26" hidden="1">
      <c r="A3153" s="4"/>
      <c r="B3153" s="4"/>
      <c r="C3153" s="5"/>
      <c r="D3153" s="6"/>
      <c r="E3153" s="6"/>
      <c r="F3153" s="6"/>
      <c r="G3153" s="6"/>
      <c r="H3153" s="6"/>
      <c r="I3153" s="6"/>
      <c r="J3153" s="6"/>
      <c r="K3153" s="8"/>
      <c r="L3153" s="8"/>
      <c r="M3153" s="6"/>
      <c r="N3153" s="9"/>
      <c r="O3153" s="10"/>
      <c r="P3153" s="20"/>
      <c r="Q3153" s="20"/>
      <c r="R3153" s="20"/>
      <c r="S3153" s="20" t="s">
        <v>1249</v>
      </c>
      <c r="T3153" s="21" t="str">
        <f t="shared" si="469"/>
        <v>DUPA 22 PREMIUM</v>
      </c>
      <c r="U3153" s="17">
        <v>0.44</v>
      </c>
      <c r="V3153" s="62">
        <f t="shared" si="472"/>
        <v>31.68</v>
      </c>
      <c r="W3153" s="20"/>
      <c r="X3153" s="20"/>
      <c r="Y3153" s="20" t="str">
        <f t="shared" si="470"/>
        <v>KG</v>
      </c>
    </row>
    <row r="3154" spans="1:26" hidden="1">
      <c r="A3154" s="4"/>
      <c r="B3154" s="4"/>
      <c r="C3154" s="5"/>
      <c r="D3154" s="6"/>
      <c r="E3154" s="6"/>
      <c r="F3154" s="6"/>
      <c r="G3154" s="6"/>
      <c r="H3154" s="6"/>
      <c r="I3154" s="6"/>
      <c r="J3154" s="6"/>
      <c r="K3154" s="8"/>
      <c r="L3154" s="8"/>
      <c r="M3154" s="6"/>
      <c r="N3154" s="9"/>
      <c r="O3154" s="10"/>
      <c r="P3154" s="20"/>
      <c r="Q3154" s="20"/>
      <c r="R3154" s="20"/>
      <c r="S3154" s="20" t="s">
        <v>615</v>
      </c>
      <c r="T3154" s="21" t="str">
        <f t="shared" si="469"/>
        <v>OP NON FUL AROMA EK JEMPIRING</v>
      </c>
      <c r="U3154" s="17">
        <v>8.3999999999999995E-3</v>
      </c>
      <c r="V3154" s="62">
        <f t="shared" si="472"/>
        <v>0.6048</v>
      </c>
      <c r="W3154" s="20"/>
      <c r="X3154" s="20"/>
      <c r="Y3154" s="20" t="str">
        <f t="shared" si="470"/>
        <v>KG</v>
      </c>
    </row>
    <row r="3155" spans="1:26" hidden="1">
      <c r="A3155" s="4"/>
      <c r="B3155" s="4"/>
      <c r="C3155" s="5"/>
      <c r="D3155" s="6"/>
      <c r="E3155" s="6"/>
      <c r="F3155" s="6"/>
      <c r="G3155" s="6"/>
      <c r="H3155" s="6"/>
      <c r="I3155" s="6"/>
      <c r="J3155" s="6"/>
      <c r="K3155" s="8"/>
      <c r="L3155" s="8"/>
      <c r="M3155" s="6"/>
      <c r="N3155" s="9"/>
      <c r="O3155" s="10"/>
      <c r="P3155" s="20"/>
      <c r="Q3155" s="20"/>
      <c r="R3155" s="20"/>
      <c r="S3155" s="20" t="s">
        <v>3723</v>
      </c>
      <c r="T3155" s="21" t="str">
        <f t="shared" si="469"/>
        <v>ONGKOS CELUP GK PREMIUM</v>
      </c>
      <c r="U3155" s="17">
        <v>1</v>
      </c>
      <c r="V3155" s="62">
        <f t="shared" si="472"/>
        <v>72</v>
      </c>
      <c r="W3155" s="20"/>
      <c r="X3155" s="20"/>
      <c r="Y3155" s="20" t="str">
        <f t="shared" si="470"/>
        <v>PCS</v>
      </c>
    </row>
    <row r="3156" spans="1:26" hidden="1">
      <c r="A3156" s="4"/>
      <c r="B3156" s="4"/>
      <c r="C3156" s="5"/>
      <c r="D3156" s="6"/>
      <c r="E3156" s="6"/>
      <c r="F3156" s="6"/>
      <c r="G3156" s="6"/>
      <c r="H3156" s="6"/>
      <c r="I3156" s="6"/>
      <c r="J3156" s="6"/>
      <c r="K3156" s="8"/>
      <c r="L3156" s="8"/>
      <c r="M3156" s="6"/>
      <c r="N3156" s="9"/>
      <c r="O3156" s="10"/>
      <c r="P3156" s="20"/>
      <c r="Q3156" s="20"/>
      <c r="R3156" s="20"/>
      <c r="S3156" s="20" t="s">
        <v>3811</v>
      </c>
      <c r="T3156" s="21" t="str">
        <f t="shared" si="469"/>
        <v>ONGKOS KEMAS GK PREMIUM</v>
      </c>
      <c r="U3156" s="17">
        <v>1</v>
      </c>
      <c r="V3156" s="62">
        <f t="shared" si="472"/>
        <v>72</v>
      </c>
      <c r="W3156" s="20"/>
      <c r="X3156" s="20"/>
      <c r="Y3156" s="20" t="str">
        <f t="shared" si="470"/>
        <v>PCS</v>
      </c>
    </row>
    <row r="3157" spans="1:26" hidden="1">
      <c r="A3157" s="4"/>
      <c r="B3157" s="4"/>
      <c r="C3157" s="5"/>
      <c r="D3157" s="6"/>
      <c r="E3157" s="6"/>
      <c r="F3157" s="6"/>
      <c r="G3157" s="6"/>
      <c r="H3157" s="6"/>
      <c r="I3157" s="6"/>
      <c r="J3157" s="6"/>
      <c r="K3157" s="8"/>
      <c r="L3157" s="8"/>
      <c r="M3157" s="6"/>
      <c r="N3157" s="9"/>
      <c r="O3157" s="10"/>
      <c r="P3157" s="20"/>
      <c r="Q3157" s="20"/>
      <c r="R3157" s="20"/>
      <c r="S3157" s="20" t="s">
        <v>3918</v>
      </c>
      <c r="T3157" s="21" t="str">
        <f t="shared" si="469"/>
        <v>ONGKOS TIMBANG GK PREMIUM</v>
      </c>
      <c r="U3157" s="17">
        <v>1</v>
      </c>
      <c r="V3157" s="62">
        <f t="shared" si="472"/>
        <v>72</v>
      </c>
      <c r="W3157" s="20"/>
      <c r="X3157" s="20"/>
      <c r="Y3157" s="20" t="str">
        <f t="shared" si="470"/>
        <v>PCS</v>
      </c>
    </row>
    <row r="3158" spans="1:26">
      <c r="A3158" s="4">
        <v>330</v>
      </c>
      <c r="B3158" s="20" t="s">
        <v>2976</v>
      </c>
      <c r="C3158" s="5" t="s">
        <v>291</v>
      </c>
      <c r="D3158" s="6"/>
      <c r="E3158" s="6">
        <f>D3158/72</f>
        <v>0</v>
      </c>
      <c r="F3158" s="6">
        <v>63</v>
      </c>
      <c r="G3158" s="6">
        <v>1</v>
      </c>
      <c r="H3158" s="6">
        <v>28</v>
      </c>
      <c r="I3158" s="6">
        <v>1</v>
      </c>
      <c r="J3158" s="6" t="s">
        <v>510</v>
      </c>
      <c r="K3158" s="15">
        <f>L3158</f>
        <v>144</v>
      </c>
      <c r="L3158" s="15">
        <f>N3158*Z3158</f>
        <v>144</v>
      </c>
      <c r="M3158" s="6" t="s">
        <v>510</v>
      </c>
      <c r="N3158" s="9">
        <f>VLOOKUP(B3158,tb_januari,9,FALSE)</f>
        <v>2</v>
      </c>
      <c r="O3158" s="10" t="s">
        <v>506</v>
      </c>
      <c r="P3158" s="20"/>
      <c r="Q3158" s="20"/>
      <c r="R3158" s="20"/>
      <c r="S3158" s="20" t="s">
        <v>3566</v>
      </c>
      <c r="T3158" s="21" t="str">
        <f t="shared" si="469"/>
        <v>LOTUS 5,5 X 14</v>
      </c>
      <c r="U3158" s="17">
        <v>1</v>
      </c>
      <c r="V3158" s="62">
        <f>$K$3158*U3158</f>
        <v>144</v>
      </c>
      <c r="W3158" s="20"/>
      <c r="X3158" s="20"/>
      <c r="Y3158" s="20" t="str">
        <f t="shared" si="470"/>
        <v>PCS</v>
      </c>
      <c r="Z3158" s="20">
        <v>72</v>
      </c>
    </row>
    <row r="3159" spans="1:26" hidden="1">
      <c r="A3159" s="4"/>
      <c r="B3159" s="4"/>
      <c r="C3159" s="5"/>
      <c r="D3159" s="6"/>
      <c r="E3159" s="6"/>
      <c r="F3159" s="6"/>
      <c r="G3159" s="6"/>
      <c r="H3159" s="6"/>
      <c r="I3159" s="6"/>
      <c r="J3159" s="6"/>
      <c r="K3159" s="8"/>
      <c r="L3159" s="8"/>
      <c r="M3159" s="6"/>
      <c r="N3159" s="9"/>
      <c r="O3159" s="10"/>
      <c r="P3159" s="20"/>
      <c r="Q3159" s="20"/>
      <c r="R3159" s="20"/>
      <c r="S3159" s="20" t="s">
        <v>3679</v>
      </c>
      <c r="T3159" s="21" t="str">
        <f t="shared" si="469"/>
        <v xml:space="preserve">ONGKARA OVAL </v>
      </c>
      <c r="U3159" s="17">
        <v>1</v>
      </c>
      <c r="V3159" s="62">
        <f t="shared" ref="V3159:V3167" si="473">$K$3158*U3159</f>
        <v>144</v>
      </c>
      <c r="W3159" s="20"/>
      <c r="X3159" s="20"/>
      <c r="Y3159" s="20" t="str">
        <f t="shared" si="470"/>
        <v>PCS</v>
      </c>
    </row>
    <row r="3160" spans="1:26" hidden="1">
      <c r="A3160" s="4"/>
      <c r="B3160" s="4"/>
      <c r="C3160" s="5"/>
      <c r="D3160" s="6"/>
      <c r="E3160" s="6"/>
      <c r="F3160" s="6"/>
      <c r="G3160" s="6"/>
      <c r="H3160" s="6"/>
      <c r="I3160" s="6"/>
      <c r="J3160" s="6"/>
      <c r="K3160" s="8"/>
      <c r="L3160" s="8"/>
      <c r="M3160" s="6"/>
      <c r="N3160" s="9"/>
      <c r="O3160" s="10"/>
      <c r="P3160" s="20"/>
      <c r="Q3160" s="20"/>
      <c r="R3160" s="20"/>
      <c r="S3160" s="20" t="s">
        <v>5036</v>
      </c>
      <c r="T3160" s="21" t="str">
        <f t="shared" si="469"/>
        <v>STIKER MANTRA kecil</v>
      </c>
      <c r="U3160" s="17">
        <v>1</v>
      </c>
      <c r="V3160" s="62">
        <f t="shared" si="473"/>
        <v>144</v>
      </c>
      <c r="W3160" s="20"/>
      <c r="X3160" s="20"/>
      <c r="Y3160" s="20" t="str">
        <f t="shared" si="470"/>
        <v>PCS</v>
      </c>
    </row>
    <row r="3161" spans="1:26" hidden="1">
      <c r="A3161" s="4"/>
      <c r="B3161" s="4"/>
      <c r="C3161" s="5"/>
      <c r="D3161" s="6"/>
      <c r="E3161" s="6"/>
      <c r="F3161" s="6"/>
      <c r="G3161" s="6"/>
      <c r="H3161" s="6"/>
      <c r="I3161" s="6"/>
      <c r="J3161" s="6"/>
      <c r="K3161" s="8"/>
      <c r="L3161" s="8"/>
      <c r="M3161" s="6"/>
      <c r="N3161" s="9"/>
      <c r="O3161" s="10"/>
      <c r="P3161" s="20"/>
      <c r="Q3161" s="20"/>
      <c r="R3161" s="20"/>
      <c r="S3161" s="20" t="s">
        <v>4855</v>
      </c>
      <c r="T3161" s="21" t="str">
        <f t="shared" si="469"/>
        <v>SABUK ONG MINI 2,5 X 20</v>
      </c>
      <c r="U3161" s="17">
        <v>1</v>
      </c>
      <c r="V3161" s="62">
        <f t="shared" si="473"/>
        <v>144</v>
      </c>
      <c r="W3161" s="20"/>
      <c r="X3161" s="20"/>
      <c r="Y3161" s="20" t="str">
        <f t="shared" si="470"/>
        <v>PCS</v>
      </c>
    </row>
    <row r="3162" spans="1:26" hidden="1">
      <c r="A3162" s="4"/>
      <c r="B3162" s="4"/>
      <c r="C3162" s="5"/>
      <c r="D3162" s="6"/>
      <c r="E3162" s="6"/>
      <c r="F3162" s="6"/>
      <c r="G3162" s="6"/>
      <c r="H3162" s="6"/>
      <c r="I3162" s="6"/>
      <c r="J3162" s="6"/>
      <c r="K3162" s="8"/>
      <c r="L3162" s="8"/>
      <c r="M3162" s="6"/>
      <c r="N3162" s="9"/>
      <c r="O3162" s="10"/>
      <c r="P3162" s="20"/>
      <c r="Q3162" s="20"/>
      <c r="R3162" s="20"/>
      <c r="S3162" s="20" t="s">
        <v>4361</v>
      </c>
      <c r="T3162" s="21" t="str">
        <f t="shared" si="469"/>
        <v>PLASTIK 12 X 35</v>
      </c>
      <c r="U3162" s="17">
        <v>1</v>
      </c>
      <c r="V3162" s="62">
        <f t="shared" si="473"/>
        <v>144</v>
      </c>
      <c r="W3162" s="20"/>
      <c r="X3162" s="20"/>
      <c r="Y3162" s="20" t="str">
        <f t="shared" si="470"/>
        <v>PCS</v>
      </c>
    </row>
    <row r="3163" spans="1:26" hidden="1">
      <c r="A3163" s="4"/>
      <c r="B3163" s="4"/>
      <c r="C3163" s="5"/>
      <c r="D3163" s="6"/>
      <c r="E3163" s="6"/>
      <c r="F3163" s="6"/>
      <c r="G3163" s="6"/>
      <c r="H3163" s="6"/>
      <c r="I3163" s="6"/>
      <c r="J3163" s="6"/>
      <c r="K3163" s="8"/>
      <c r="L3163" s="8"/>
      <c r="M3163" s="6"/>
      <c r="N3163" s="9"/>
      <c r="O3163" s="10"/>
      <c r="P3163" s="20"/>
      <c r="Q3163" s="20"/>
      <c r="R3163" s="20"/>
      <c r="S3163" s="20" t="s">
        <v>1249</v>
      </c>
      <c r="T3163" s="21" t="str">
        <f t="shared" si="469"/>
        <v>DUPA 22 PREMIUM</v>
      </c>
      <c r="U3163" s="17">
        <v>0.44</v>
      </c>
      <c r="V3163" s="62">
        <f t="shared" si="473"/>
        <v>63.36</v>
      </c>
      <c r="W3163" s="20"/>
      <c r="X3163" s="20"/>
      <c r="Y3163" s="20" t="str">
        <f t="shared" si="470"/>
        <v>KG</v>
      </c>
    </row>
    <row r="3164" spans="1:26" hidden="1">
      <c r="A3164" s="4"/>
      <c r="B3164" s="4"/>
      <c r="C3164" s="5"/>
      <c r="D3164" s="6"/>
      <c r="E3164" s="6"/>
      <c r="F3164" s="6"/>
      <c r="G3164" s="6"/>
      <c r="H3164" s="6"/>
      <c r="I3164" s="6"/>
      <c r="J3164" s="6"/>
      <c r="K3164" s="8"/>
      <c r="L3164" s="8"/>
      <c r="M3164" s="6"/>
      <c r="N3164" s="9"/>
      <c r="O3164" s="10"/>
      <c r="P3164" s="20"/>
      <c r="Q3164" s="20"/>
      <c r="R3164" s="20"/>
      <c r="S3164" s="20" t="s">
        <v>4169</v>
      </c>
      <c r="T3164" s="21" t="str">
        <f t="shared" si="469"/>
        <v>OP NON FUL AROMA EK LOTUS</v>
      </c>
      <c r="U3164" s="17">
        <v>8.3000000000000001E-3</v>
      </c>
      <c r="V3164" s="62">
        <f t="shared" si="473"/>
        <v>1.1952</v>
      </c>
      <c r="W3164" s="20"/>
      <c r="X3164" s="20"/>
      <c r="Y3164" s="20" t="str">
        <f t="shared" si="470"/>
        <v>KG</v>
      </c>
    </row>
    <row r="3165" spans="1:26" hidden="1">
      <c r="A3165" s="4"/>
      <c r="B3165" s="4"/>
      <c r="C3165" s="5"/>
      <c r="D3165" s="6"/>
      <c r="E3165" s="6"/>
      <c r="F3165" s="6"/>
      <c r="G3165" s="6"/>
      <c r="H3165" s="6"/>
      <c r="I3165" s="6"/>
      <c r="J3165" s="6"/>
      <c r="K3165" s="8"/>
      <c r="L3165" s="8"/>
      <c r="M3165" s="6"/>
      <c r="N3165" s="9"/>
      <c r="O3165" s="10"/>
      <c r="P3165" s="20"/>
      <c r="Q3165" s="20"/>
      <c r="R3165" s="20"/>
      <c r="S3165" s="20" t="s">
        <v>3723</v>
      </c>
      <c r="T3165" s="21" t="str">
        <f t="shared" si="469"/>
        <v>ONGKOS CELUP GK PREMIUM</v>
      </c>
      <c r="U3165" s="17">
        <v>1</v>
      </c>
      <c r="V3165" s="62">
        <f t="shared" si="473"/>
        <v>144</v>
      </c>
      <c r="W3165" s="20"/>
      <c r="X3165" s="20"/>
      <c r="Y3165" s="20" t="str">
        <f t="shared" si="470"/>
        <v>PCS</v>
      </c>
    </row>
    <row r="3166" spans="1:26" hidden="1">
      <c r="A3166" s="4"/>
      <c r="B3166" s="4"/>
      <c r="C3166" s="5"/>
      <c r="D3166" s="6"/>
      <c r="E3166" s="6"/>
      <c r="F3166" s="6"/>
      <c r="G3166" s="6"/>
      <c r="H3166" s="6"/>
      <c r="I3166" s="6"/>
      <c r="J3166" s="6"/>
      <c r="K3166" s="8"/>
      <c r="L3166" s="8"/>
      <c r="M3166" s="6"/>
      <c r="N3166" s="9"/>
      <c r="O3166" s="10"/>
      <c r="P3166" s="20"/>
      <c r="Q3166" s="20"/>
      <c r="R3166" s="20"/>
      <c r="S3166" s="20" t="s">
        <v>3811</v>
      </c>
      <c r="T3166" s="21" t="str">
        <f t="shared" si="469"/>
        <v>ONGKOS KEMAS GK PREMIUM</v>
      </c>
      <c r="U3166" s="17">
        <v>1</v>
      </c>
      <c r="V3166" s="62">
        <f t="shared" si="473"/>
        <v>144</v>
      </c>
      <c r="W3166" s="20"/>
      <c r="X3166" s="20"/>
      <c r="Y3166" s="20" t="str">
        <f t="shared" si="470"/>
        <v>PCS</v>
      </c>
    </row>
    <row r="3167" spans="1:26" hidden="1">
      <c r="A3167" s="4"/>
      <c r="B3167" s="4"/>
      <c r="C3167" s="5"/>
      <c r="D3167" s="6"/>
      <c r="E3167" s="6"/>
      <c r="F3167" s="6"/>
      <c r="G3167" s="6"/>
      <c r="H3167" s="6"/>
      <c r="I3167" s="6"/>
      <c r="J3167" s="6"/>
      <c r="K3167" s="8"/>
      <c r="L3167" s="8"/>
      <c r="M3167" s="6"/>
      <c r="N3167" s="9"/>
      <c r="O3167" s="10"/>
      <c r="P3167" s="20"/>
      <c r="Q3167" s="20"/>
      <c r="R3167" s="20"/>
      <c r="S3167" s="20" t="s">
        <v>3918</v>
      </c>
      <c r="T3167" s="21" t="str">
        <f t="shared" si="469"/>
        <v>ONGKOS TIMBANG GK PREMIUM</v>
      </c>
      <c r="U3167" s="17">
        <v>1</v>
      </c>
      <c r="V3167" s="62">
        <f t="shared" si="473"/>
        <v>144</v>
      </c>
      <c r="W3167" s="20"/>
      <c r="X3167" s="20"/>
      <c r="Y3167" s="20" t="str">
        <f t="shared" si="470"/>
        <v>PCS</v>
      </c>
    </row>
    <row r="3168" spans="1:26">
      <c r="A3168" s="4">
        <v>331</v>
      </c>
      <c r="B3168" s="20" t="s">
        <v>2983</v>
      </c>
      <c r="C3168" s="5" t="s">
        <v>292</v>
      </c>
      <c r="D3168" s="6">
        <v>68</v>
      </c>
      <c r="E3168" s="6">
        <f>D3168/72</f>
        <v>0.94444444444444442</v>
      </c>
      <c r="F3168" s="6">
        <v>49</v>
      </c>
      <c r="G3168" s="6">
        <v>1</v>
      </c>
      <c r="H3168" s="6">
        <v>31</v>
      </c>
      <c r="I3168" s="6">
        <v>1</v>
      </c>
      <c r="J3168" s="6" t="s">
        <v>510</v>
      </c>
      <c r="K3168" s="15">
        <f>L3168</f>
        <v>0</v>
      </c>
      <c r="L3168" s="15">
        <f>N3168*Z3168</f>
        <v>0</v>
      </c>
      <c r="M3168" s="6" t="s">
        <v>510</v>
      </c>
      <c r="N3168" s="9">
        <f>VLOOKUP(B3168,tb_januari,9,FALSE)</f>
        <v>0</v>
      </c>
      <c r="O3168" s="10" t="s">
        <v>506</v>
      </c>
      <c r="P3168" s="20"/>
      <c r="Q3168" s="20"/>
      <c r="R3168" s="20"/>
      <c r="S3168" s="1" t="s">
        <v>4867</v>
      </c>
      <c r="T3168" s="21" t="str">
        <f t="shared" si="469"/>
        <v>SANJIWANI 5,5 X 14</v>
      </c>
      <c r="U3168" s="17">
        <v>1</v>
      </c>
      <c r="V3168" s="62">
        <f>$K$3168*U3168</f>
        <v>0</v>
      </c>
      <c r="W3168" s="20"/>
      <c r="X3168" s="20"/>
      <c r="Y3168" s="20" t="str">
        <f t="shared" si="470"/>
        <v>PCS</v>
      </c>
      <c r="Z3168" s="20">
        <v>72</v>
      </c>
    </row>
    <row r="3169" spans="1:26" hidden="1">
      <c r="A3169" s="4"/>
      <c r="B3169" s="20"/>
      <c r="C3169" s="5"/>
      <c r="D3169" s="6"/>
      <c r="E3169" s="6"/>
      <c r="F3169" s="6"/>
      <c r="G3169" s="6"/>
      <c r="H3169" s="6"/>
      <c r="I3169" s="6"/>
      <c r="J3169" s="6"/>
      <c r="K3169" s="8"/>
      <c r="L3169" s="8"/>
      <c r="M3169" s="6"/>
      <c r="N3169" s="9"/>
      <c r="O3169" s="10"/>
      <c r="P3169" s="20"/>
      <c r="Q3169" s="20"/>
      <c r="R3169" s="20"/>
      <c r="S3169" s="1" t="s">
        <v>3679</v>
      </c>
      <c r="T3169" s="21" t="str">
        <f t="shared" si="469"/>
        <v xml:space="preserve">ONGKARA OVAL </v>
      </c>
      <c r="U3169" s="17">
        <v>1</v>
      </c>
      <c r="V3169" s="62">
        <f t="shared" ref="V3169:V3177" si="474">$K$3168*U3169</f>
        <v>0</v>
      </c>
      <c r="W3169" s="20"/>
      <c r="X3169" s="20"/>
      <c r="Y3169" s="20" t="str">
        <f t="shared" si="470"/>
        <v>PCS</v>
      </c>
    </row>
    <row r="3170" spans="1:26" hidden="1">
      <c r="A3170" s="4"/>
      <c r="B3170" s="20"/>
      <c r="C3170" s="5"/>
      <c r="D3170" s="6"/>
      <c r="E3170" s="6"/>
      <c r="F3170" s="6"/>
      <c r="G3170" s="6"/>
      <c r="H3170" s="6"/>
      <c r="I3170" s="6"/>
      <c r="J3170" s="6"/>
      <c r="K3170" s="8"/>
      <c r="L3170" s="8"/>
      <c r="M3170" s="6"/>
      <c r="N3170" s="9"/>
      <c r="O3170" s="10"/>
      <c r="P3170" s="20"/>
      <c r="Q3170" s="20"/>
      <c r="R3170" s="20"/>
      <c r="S3170" s="1" t="s">
        <v>5036</v>
      </c>
      <c r="T3170" s="21" t="str">
        <f t="shared" si="469"/>
        <v>STIKER MANTRA kecil</v>
      </c>
      <c r="U3170" s="17">
        <v>1</v>
      </c>
      <c r="V3170" s="62">
        <f t="shared" si="474"/>
        <v>0</v>
      </c>
      <c r="W3170" s="20"/>
      <c r="X3170" s="20"/>
      <c r="Y3170" s="20" t="str">
        <f t="shared" si="470"/>
        <v>PCS</v>
      </c>
    </row>
    <row r="3171" spans="1:26" hidden="1">
      <c r="A3171" s="4"/>
      <c r="B3171" s="20"/>
      <c r="C3171" s="5"/>
      <c r="D3171" s="6"/>
      <c r="E3171" s="6"/>
      <c r="F3171" s="6"/>
      <c r="G3171" s="6"/>
      <c r="H3171" s="6"/>
      <c r="I3171" s="6"/>
      <c r="J3171" s="6"/>
      <c r="K3171" s="8"/>
      <c r="L3171" s="8"/>
      <c r="M3171" s="6"/>
      <c r="N3171" s="9"/>
      <c r="O3171" s="10"/>
      <c r="P3171" s="20"/>
      <c r="Q3171" s="20"/>
      <c r="R3171" s="20"/>
      <c r="S3171" s="1" t="s">
        <v>4855</v>
      </c>
      <c r="T3171" s="21" t="str">
        <f t="shared" si="469"/>
        <v>SABUK ONG MINI 2,5 X 20</v>
      </c>
      <c r="U3171" s="17">
        <v>1</v>
      </c>
      <c r="V3171" s="62">
        <f t="shared" si="474"/>
        <v>0</v>
      </c>
      <c r="W3171" s="20"/>
      <c r="X3171" s="20"/>
      <c r="Y3171" s="20" t="str">
        <f t="shared" si="470"/>
        <v>PCS</v>
      </c>
    </row>
    <row r="3172" spans="1:26" hidden="1">
      <c r="A3172" s="4"/>
      <c r="B3172" s="20"/>
      <c r="C3172" s="5"/>
      <c r="D3172" s="6"/>
      <c r="E3172" s="6"/>
      <c r="F3172" s="6"/>
      <c r="G3172" s="6"/>
      <c r="H3172" s="6"/>
      <c r="I3172" s="6"/>
      <c r="J3172" s="6"/>
      <c r="K3172" s="8"/>
      <c r="L3172" s="8"/>
      <c r="M3172" s="6"/>
      <c r="N3172" s="9"/>
      <c r="O3172" s="10"/>
      <c r="P3172" s="20"/>
      <c r="Q3172" s="20"/>
      <c r="R3172" s="20"/>
      <c r="S3172" s="1" t="s">
        <v>4361</v>
      </c>
      <c r="T3172" s="21" t="str">
        <f t="shared" si="469"/>
        <v>PLASTIK 12 X 35</v>
      </c>
      <c r="U3172" s="17">
        <v>1</v>
      </c>
      <c r="V3172" s="62">
        <f t="shared" si="474"/>
        <v>0</v>
      </c>
      <c r="W3172" s="20"/>
      <c r="X3172" s="20"/>
      <c r="Y3172" s="20" t="str">
        <f t="shared" si="470"/>
        <v>PCS</v>
      </c>
    </row>
    <row r="3173" spans="1:26" hidden="1">
      <c r="A3173" s="4"/>
      <c r="B3173" s="20"/>
      <c r="C3173" s="5"/>
      <c r="D3173" s="6"/>
      <c r="E3173" s="6"/>
      <c r="F3173" s="6"/>
      <c r="G3173" s="6"/>
      <c r="H3173" s="6"/>
      <c r="I3173" s="6"/>
      <c r="J3173" s="6"/>
      <c r="K3173" s="8"/>
      <c r="L3173" s="8"/>
      <c r="M3173" s="6"/>
      <c r="N3173" s="9"/>
      <c r="O3173" s="10"/>
      <c r="P3173" s="20"/>
      <c r="Q3173" s="20"/>
      <c r="R3173" s="20"/>
      <c r="S3173" s="1" t="s">
        <v>1249</v>
      </c>
      <c r="T3173" s="21" t="str">
        <f t="shared" si="469"/>
        <v>DUPA 22 PREMIUM</v>
      </c>
      <c r="U3173" s="17">
        <v>0.44</v>
      </c>
      <c r="V3173" s="62">
        <f t="shared" si="474"/>
        <v>0</v>
      </c>
      <c r="W3173" s="20"/>
      <c r="X3173" s="20"/>
      <c r="Y3173" s="20" t="str">
        <f t="shared" si="470"/>
        <v>KG</v>
      </c>
    </row>
    <row r="3174" spans="1:26" hidden="1">
      <c r="A3174" s="4"/>
      <c r="B3174" s="20"/>
      <c r="C3174" s="5"/>
      <c r="D3174" s="6"/>
      <c r="E3174" s="6"/>
      <c r="F3174" s="6"/>
      <c r="G3174" s="6"/>
      <c r="H3174" s="6"/>
      <c r="I3174" s="6"/>
      <c r="J3174" s="6"/>
      <c r="K3174" s="8"/>
      <c r="L3174" s="8"/>
      <c r="M3174" s="6"/>
      <c r="N3174" s="9"/>
      <c r="O3174" s="10"/>
      <c r="P3174" s="20"/>
      <c r="Q3174" s="20"/>
      <c r="R3174" s="20"/>
      <c r="S3174" s="1" t="s">
        <v>4175</v>
      </c>
      <c r="T3174" s="21" t="str">
        <f t="shared" si="469"/>
        <v>OP NON FUL AROMA EK SANJIWANI EKO</v>
      </c>
      <c r="U3174" s="17">
        <v>8.3300000000000006E-3</v>
      </c>
      <c r="V3174" s="62">
        <f t="shared" si="474"/>
        <v>0</v>
      </c>
      <c r="W3174" s="20"/>
      <c r="X3174" s="20"/>
      <c r="Y3174" s="20" t="str">
        <f t="shared" si="470"/>
        <v>KG</v>
      </c>
    </row>
    <row r="3175" spans="1:26" hidden="1">
      <c r="A3175" s="4"/>
      <c r="B3175" s="20"/>
      <c r="C3175" s="5"/>
      <c r="D3175" s="6"/>
      <c r="E3175" s="6"/>
      <c r="F3175" s="6"/>
      <c r="G3175" s="6"/>
      <c r="H3175" s="6"/>
      <c r="I3175" s="6"/>
      <c r="J3175" s="6"/>
      <c r="K3175" s="8"/>
      <c r="L3175" s="8"/>
      <c r="M3175" s="6"/>
      <c r="N3175" s="9"/>
      <c r="O3175" s="10"/>
      <c r="P3175" s="20"/>
      <c r="Q3175" s="20"/>
      <c r="R3175" s="20"/>
      <c r="S3175" s="1" t="s">
        <v>3723</v>
      </c>
      <c r="T3175" s="21" t="str">
        <f t="shared" si="469"/>
        <v>ONGKOS CELUP GK PREMIUM</v>
      </c>
      <c r="U3175" s="17">
        <v>1</v>
      </c>
      <c r="V3175" s="62">
        <f t="shared" si="474"/>
        <v>0</v>
      </c>
      <c r="W3175" s="20"/>
      <c r="X3175" s="20"/>
      <c r="Y3175" s="20" t="str">
        <f t="shared" si="470"/>
        <v>PCS</v>
      </c>
    </row>
    <row r="3176" spans="1:26" hidden="1">
      <c r="A3176" s="4"/>
      <c r="B3176" s="20"/>
      <c r="C3176" s="5"/>
      <c r="D3176" s="6"/>
      <c r="E3176" s="6"/>
      <c r="F3176" s="6"/>
      <c r="G3176" s="6"/>
      <c r="H3176" s="6"/>
      <c r="I3176" s="6"/>
      <c r="J3176" s="6"/>
      <c r="K3176" s="8"/>
      <c r="L3176" s="8"/>
      <c r="M3176" s="6"/>
      <c r="N3176" s="9"/>
      <c r="O3176" s="10"/>
      <c r="P3176" s="20"/>
      <c r="Q3176" s="20"/>
      <c r="R3176" s="20"/>
      <c r="S3176" s="1" t="s">
        <v>3811</v>
      </c>
      <c r="T3176" s="21" t="str">
        <f t="shared" si="469"/>
        <v>ONGKOS KEMAS GK PREMIUM</v>
      </c>
      <c r="U3176" s="17">
        <v>1</v>
      </c>
      <c r="V3176" s="62">
        <f t="shared" si="474"/>
        <v>0</v>
      </c>
      <c r="W3176" s="20"/>
      <c r="X3176" s="20"/>
      <c r="Y3176" s="20" t="str">
        <f t="shared" si="470"/>
        <v>PCS</v>
      </c>
    </row>
    <row r="3177" spans="1:26" hidden="1">
      <c r="A3177" s="4"/>
      <c r="B3177" s="20"/>
      <c r="C3177" s="5"/>
      <c r="D3177" s="6"/>
      <c r="E3177" s="6"/>
      <c r="F3177" s="6"/>
      <c r="G3177" s="6"/>
      <c r="H3177" s="6"/>
      <c r="I3177" s="6"/>
      <c r="J3177" s="6"/>
      <c r="K3177" s="8"/>
      <c r="L3177" s="8"/>
      <c r="M3177" s="6"/>
      <c r="N3177" s="9"/>
      <c r="O3177" s="10"/>
      <c r="P3177" s="20"/>
      <c r="Q3177" s="20"/>
      <c r="R3177" s="20"/>
      <c r="S3177" s="1" t="s">
        <v>3918</v>
      </c>
      <c r="T3177" s="21" t="str">
        <f t="shared" si="469"/>
        <v>ONGKOS TIMBANG GK PREMIUM</v>
      </c>
      <c r="U3177" s="17">
        <v>1</v>
      </c>
      <c r="V3177" s="62">
        <f t="shared" si="474"/>
        <v>0</v>
      </c>
      <c r="W3177" s="20"/>
      <c r="X3177" s="20"/>
      <c r="Y3177" s="20" t="str">
        <f t="shared" si="470"/>
        <v>PCS</v>
      </c>
    </row>
    <row r="3178" spans="1:26">
      <c r="A3178" s="4">
        <v>332</v>
      </c>
      <c r="B3178" s="20" t="s">
        <v>2984</v>
      </c>
      <c r="C3178" s="5" t="s">
        <v>293</v>
      </c>
      <c r="D3178" s="6">
        <v>126</v>
      </c>
      <c r="E3178" s="6">
        <f>D3178/72</f>
        <v>1.75</v>
      </c>
      <c r="F3178" s="6">
        <v>17</v>
      </c>
      <c r="G3178" s="6">
        <v>1</v>
      </c>
      <c r="H3178" s="6">
        <v>253</v>
      </c>
      <c r="I3178" s="6">
        <v>1</v>
      </c>
      <c r="J3178" s="6" t="s">
        <v>510</v>
      </c>
      <c r="K3178" s="15">
        <f>L3178</f>
        <v>144</v>
      </c>
      <c r="L3178" s="15">
        <f>N3178*Z3178</f>
        <v>144</v>
      </c>
      <c r="M3178" s="6" t="s">
        <v>510</v>
      </c>
      <c r="N3178" s="9">
        <f>VLOOKUP(B3178,tb_januari,9,FALSE)</f>
        <v>2</v>
      </c>
      <c r="O3178" s="10" t="s">
        <v>506</v>
      </c>
      <c r="P3178" s="20"/>
      <c r="Q3178" s="20"/>
      <c r="R3178" s="20"/>
      <c r="S3178" s="20" t="s">
        <v>4177</v>
      </c>
      <c r="T3178" s="21" t="str">
        <f t="shared" ref="T3178:T3197" si="475">VLOOKUP(S3178,db_barang,2,FALSE)</f>
        <v>OP NON FUL AROMA EK SARI MADHU</v>
      </c>
      <c r="U3178" s="17">
        <v>8.3999999999999995E-3</v>
      </c>
      <c r="V3178" s="62">
        <f>$K$3178*U3178</f>
        <v>1.2096</v>
      </c>
      <c r="W3178" s="20"/>
      <c r="X3178" s="20"/>
      <c r="Y3178" s="20" t="str">
        <f t="shared" ref="Y3178:Y3197" si="476">VLOOKUP(S3178,db_barang,3,FALSE)</f>
        <v>KG</v>
      </c>
      <c r="Z3178" s="20">
        <v>72</v>
      </c>
    </row>
    <row r="3179" spans="1:26" hidden="1">
      <c r="A3179" s="4"/>
      <c r="B3179" s="4"/>
      <c r="C3179" s="5"/>
      <c r="D3179" s="6"/>
      <c r="E3179" s="6"/>
      <c r="F3179" s="6"/>
      <c r="G3179" s="6"/>
      <c r="H3179" s="6"/>
      <c r="I3179" s="6"/>
      <c r="J3179" s="6"/>
      <c r="K3179" s="8"/>
      <c r="L3179" s="8"/>
      <c r="M3179" s="6"/>
      <c r="N3179" s="9"/>
      <c r="O3179" s="10"/>
      <c r="P3179" s="20"/>
      <c r="Q3179" s="20"/>
      <c r="R3179" s="20"/>
      <c r="S3179" s="20" t="s">
        <v>4879</v>
      </c>
      <c r="T3179" s="21" t="str">
        <f t="shared" si="475"/>
        <v>SARI MADHU 5,5 X 14</v>
      </c>
      <c r="U3179" s="17">
        <v>1</v>
      </c>
      <c r="V3179" s="62">
        <f t="shared" ref="V3179:V3187" si="477">$K$3178*U3179</f>
        <v>144</v>
      </c>
      <c r="W3179" s="20"/>
      <c r="X3179" s="20"/>
      <c r="Y3179" s="20" t="str">
        <f t="shared" si="476"/>
        <v>PCS</v>
      </c>
    </row>
    <row r="3180" spans="1:26" hidden="1">
      <c r="A3180" s="4"/>
      <c r="B3180" s="4"/>
      <c r="C3180" s="5"/>
      <c r="D3180" s="6"/>
      <c r="E3180" s="6"/>
      <c r="F3180" s="6"/>
      <c r="G3180" s="6"/>
      <c r="H3180" s="6"/>
      <c r="I3180" s="6"/>
      <c r="J3180" s="6"/>
      <c r="K3180" s="8"/>
      <c r="L3180" s="8"/>
      <c r="M3180" s="6"/>
      <c r="N3180" s="9"/>
      <c r="O3180" s="10"/>
      <c r="P3180" s="20"/>
      <c r="Q3180" s="20"/>
      <c r="R3180" s="20"/>
      <c r="S3180" s="20" t="s">
        <v>3679</v>
      </c>
      <c r="T3180" s="21" t="str">
        <f t="shared" si="475"/>
        <v xml:space="preserve">ONGKARA OVAL </v>
      </c>
      <c r="U3180" s="17">
        <v>1</v>
      </c>
      <c r="V3180" s="62">
        <f t="shared" si="477"/>
        <v>144</v>
      </c>
      <c r="W3180" s="20"/>
      <c r="X3180" s="20"/>
      <c r="Y3180" s="20" t="str">
        <f t="shared" si="476"/>
        <v>PCS</v>
      </c>
    </row>
    <row r="3181" spans="1:26" hidden="1">
      <c r="A3181" s="4"/>
      <c r="B3181" s="4"/>
      <c r="C3181" s="5"/>
      <c r="D3181" s="6"/>
      <c r="E3181" s="6"/>
      <c r="F3181" s="6"/>
      <c r="G3181" s="6"/>
      <c r="H3181" s="6"/>
      <c r="I3181" s="6"/>
      <c r="J3181" s="6"/>
      <c r="K3181" s="8"/>
      <c r="L3181" s="8"/>
      <c r="M3181" s="6"/>
      <c r="N3181" s="9"/>
      <c r="O3181" s="10"/>
      <c r="P3181" s="20"/>
      <c r="Q3181" s="20"/>
      <c r="R3181" s="20"/>
      <c r="S3181" s="20" t="s">
        <v>5036</v>
      </c>
      <c r="T3181" s="21" t="str">
        <f t="shared" si="475"/>
        <v>STIKER MANTRA kecil</v>
      </c>
      <c r="U3181" s="17">
        <v>1</v>
      </c>
      <c r="V3181" s="62">
        <f t="shared" si="477"/>
        <v>144</v>
      </c>
      <c r="W3181" s="20"/>
      <c r="X3181" s="20"/>
      <c r="Y3181" s="20" t="str">
        <f t="shared" si="476"/>
        <v>PCS</v>
      </c>
    </row>
    <row r="3182" spans="1:26" hidden="1">
      <c r="A3182" s="4"/>
      <c r="B3182" s="4"/>
      <c r="C3182" s="5"/>
      <c r="D3182" s="6"/>
      <c r="E3182" s="6"/>
      <c r="F3182" s="6"/>
      <c r="G3182" s="6"/>
      <c r="H3182" s="6"/>
      <c r="I3182" s="6"/>
      <c r="J3182" s="6"/>
      <c r="K3182" s="8"/>
      <c r="L3182" s="8"/>
      <c r="M3182" s="6"/>
      <c r="N3182" s="9"/>
      <c r="O3182" s="10"/>
      <c r="P3182" s="20"/>
      <c r="Q3182" s="20"/>
      <c r="R3182" s="20"/>
      <c r="S3182" s="20" t="s">
        <v>4855</v>
      </c>
      <c r="T3182" s="21" t="str">
        <f t="shared" si="475"/>
        <v>SABUK ONG MINI 2,5 X 20</v>
      </c>
      <c r="U3182" s="17">
        <v>1</v>
      </c>
      <c r="V3182" s="62">
        <f t="shared" si="477"/>
        <v>144</v>
      </c>
      <c r="W3182" s="20"/>
      <c r="X3182" s="20"/>
      <c r="Y3182" s="20" t="str">
        <f t="shared" si="476"/>
        <v>PCS</v>
      </c>
    </row>
    <row r="3183" spans="1:26" hidden="1">
      <c r="A3183" s="4"/>
      <c r="B3183" s="4"/>
      <c r="C3183" s="5"/>
      <c r="D3183" s="6"/>
      <c r="E3183" s="6"/>
      <c r="F3183" s="6"/>
      <c r="G3183" s="6"/>
      <c r="H3183" s="6"/>
      <c r="I3183" s="6"/>
      <c r="J3183" s="6"/>
      <c r="K3183" s="8"/>
      <c r="L3183" s="8"/>
      <c r="M3183" s="6"/>
      <c r="N3183" s="9"/>
      <c r="O3183" s="10"/>
      <c r="P3183" s="20"/>
      <c r="Q3183" s="20"/>
      <c r="R3183" s="20"/>
      <c r="S3183" s="20" t="s">
        <v>4361</v>
      </c>
      <c r="T3183" s="21" t="str">
        <f t="shared" si="475"/>
        <v>PLASTIK 12 X 35</v>
      </c>
      <c r="U3183" s="17">
        <v>1</v>
      </c>
      <c r="V3183" s="62">
        <f t="shared" si="477"/>
        <v>144</v>
      </c>
      <c r="W3183" s="20"/>
      <c r="X3183" s="20"/>
      <c r="Y3183" s="20" t="str">
        <f t="shared" si="476"/>
        <v>PCS</v>
      </c>
    </row>
    <row r="3184" spans="1:26" hidden="1">
      <c r="A3184" s="4"/>
      <c r="B3184" s="4"/>
      <c r="C3184" s="5"/>
      <c r="D3184" s="6"/>
      <c r="E3184" s="6"/>
      <c r="F3184" s="6"/>
      <c r="G3184" s="6"/>
      <c r="H3184" s="6"/>
      <c r="I3184" s="6"/>
      <c r="J3184" s="6"/>
      <c r="K3184" s="8"/>
      <c r="L3184" s="8"/>
      <c r="M3184" s="6"/>
      <c r="N3184" s="9"/>
      <c r="O3184" s="10"/>
      <c r="P3184" s="20"/>
      <c r="Q3184" s="20"/>
      <c r="R3184" s="20"/>
      <c r="S3184" s="20" t="s">
        <v>1249</v>
      </c>
      <c r="T3184" s="21" t="str">
        <f t="shared" si="475"/>
        <v>DUPA 22 PREMIUM</v>
      </c>
      <c r="U3184" s="17">
        <v>0.44</v>
      </c>
      <c r="V3184" s="62">
        <f t="shared" si="477"/>
        <v>63.36</v>
      </c>
      <c r="W3184" s="20"/>
      <c r="X3184" s="20"/>
      <c r="Y3184" s="20" t="str">
        <f t="shared" si="476"/>
        <v>KG</v>
      </c>
    </row>
    <row r="3185" spans="1:26" hidden="1">
      <c r="A3185" s="4"/>
      <c r="B3185" s="4"/>
      <c r="C3185" s="5"/>
      <c r="D3185" s="6"/>
      <c r="E3185" s="6"/>
      <c r="F3185" s="6"/>
      <c r="G3185" s="6"/>
      <c r="H3185" s="6"/>
      <c r="I3185" s="6"/>
      <c r="J3185" s="6"/>
      <c r="K3185" s="8"/>
      <c r="L3185" s="8"/>
      <c r="M3185" s="6"/>
      <c r="N3185" s="9"/>
      <c r="O3185" s="10"/>
      <c r="P3185" s="20"/>
      <c r="Q3185" s="20"/>
      <c r="R3185" s="20"/>
      <c r="S3185" s="20" t="s">
        <v>3723</v>
      </c>
      <c r="T3185" s="21" t="str">
        <f t="shared" si="475"/>
        <v>ONGKOS CELUP GK PREMIUM</v>
      </c>
      <c r="U3185" s="17">
        <v>1</v>
      </c>
      <c r="V3185" s="62">
        <f t="shared" si="477"/>
        <v>144</v>
      </c>
      <c r="W3185" s="20"/>
      <c r="X3185" s="20"/>
      <c r="Y3185" s="20" t="str">
        <f t="shared" si="476"/>
        <v>PCS</v>
      </c>
    </row>
    <row r="3186" spans="1:26" hidden="1">
      <c r="A3186" s="4"/>
      <c r="B3186" s="4"/>
      <c r="C3186" s="5"/>
      <c r="D3186" s="6"/>
      <c r="E3186" s="6"/>
      <c r="F3186" s="6"/>
      <c r="G3186" s="6"/>
      <c r="H3186" s="6"/>
      <c r="I3186" s="6"/>
      <c r="J3186" s="6"/>
      <c r="K3186" s="8"/>
      <c r="L3186" s="8"/>
      <c r="M3186" s="6"/>
      <c r="N3186" s="9"/>
      <c r="O3186" s="10"/>
      <c r="P3186" s="20"/>
      <c r="Q3186" s="20"/>
      <c r="R3186" s="20"/>
      <c r="S3186" s="20" t="s">
        <v>3811</v>
      </c>
      <c r="T3186" s="21" t="str">
        <f t="shared" si="475"/>
        <v>ONGKOS KEMAS GK PREMIUM</v>
      </c>
      <c r="U3186" s="17">
        <v>1</v>
      </c>
      <c r="V3186" s="62">
        <f t="shared" si="477"/>
        <v>144</v>
      </c>
      <c r="W3186" s="20"/>
      <c r="X3186" s="20"/>
      <c r="Y3186" s="20" t="str">
        <f t="shared" si="476"/>
        <v>PCS</v>
      </c>
    </row>
    <row r="3187" spans="1:26" hidden="1">
      <c r="A3187" s="4"/>
      <c r="B3187" s="4"/>
      <c r="C3187" s="5"/>
      <c r="D3187" s="6"/>
      <c r="E3187" s="6"/>
      <c r="F3187" s="6"/>
      <c r="G3187" s="6"/>
      <c r="H3187" s="6"/>
      <c r="I3187" s="6"/>
      <c r="J3187" s="6"/>
      <c r="K3187" s="8"/>
      <c r="L3187" s="8"/>
      <c r="M3187" s="6"/>
      <c r="N3187" s="9"/>
      <c r="O3187" s="10"/>
      <c r="P3187" s="20"/>
      <c r="Q3187" s="20"/>
      <c r="R3187" s="20"/>
      <c r="S3187" s="20" t="s">
        <v>3918</v>
      </c>
      <c r="T3187" s="21" t="str">
        <f t="shared" si="475"/>
        <v>ONGKOS TIMBANG GK PREMIUM</v>
      </c>
      <c r="U3187" s="17">
        <v>1</v>
      </c>
      <c r="V3187" s="62">
        <f t="shared" si="477"/>
        <v>144</v>
      </c>
      <c r="W3187" s="20"/>
      <c r="X3187" s="20"/>
      <c r="Y3187" s="20" t="str">
        <f t="shared" si="476"/>
        <v>PCS</v>
      </c>
    </row>
    <row r="3188" spans="1:26">
      <c r="A3188" s="4">
        <v>333</v>
      </c>
      <c r="B3188" s="20" t="s">
        <v>2987</v>
      </c>
      <c r="C3188" s="5" t="s">
        <v>294</v>
      </c>
      <c r="D3188" s="6">
        <v>91</v>
      </c>
      <c r="E3188" s="6">
        <f>D3188/72</f>
        <v>1.2638888888888888</v>
      </c>
      <c r="F3188" s="6">
        <v>35</v>
      </c>
      <c r="G3188" s="6">
        <v>1</v>
      </c>
      <c r="H3188" s="6">
        <v>39</v>
      </c>
      <c r="I3188" s="6">
        <v>1</v>
      </c>
      <c r="J3188" s="6" t="s">
        <v>510</v>
      </c>
      <c r="K3188" s="15">
        <f>L3188</f>
        <v>0</v>
      </c>
      <c r="L3188" s="15">
        <f>N3188*Z3188</f>
        <v>0</v>
      </c>
      <c r="M3188" s="6" t="s">
        <v>510</v>
      </c>
      <c r="N3188" s="9">
        <f>VLOOKUP(B3188,tb_januari,9,FALSE)</f>
        <v>0</v>
      </c>
      <c r="O3188" s="10" t="s">
        <v>506</v>
      </c>
      <c r="P3188" s="20"/>
      <c r="Q3188" s="20"/>
      <c r="R3188" s="20"/>
      <c r="S3188" s="1" t="s">
        <v>627</v>
      </c>
      <c r="T3188" s="21" t="str">
        <f t="shared" si="475"/>
        <v>1000 BUNGA 5,5 X 14</v>
      </c>
      <c r="U3188" s="17">
        <v>1</v>
      </c>
      <c r="V3188" s="62">
        <f>$K$3188*U3188</f>
        <v>0</v>
      </c>
      <c r="W3188" s="20"/>
      <c r="X3188" s="20"/>
      <c r="Y3188" s="20" t="str">
        <f t="shared" si="476"/>
        <v>PCS</v>
      </c>
      <c r="Z3188" s="20">
        <v>72</v>
      </c>
    </row>
    <row r="3189" spans="1:26" hidden="1">
      <c r="A3189" s="4"/>
      <c r="B3189" s="20"/>
      <c r="C3189" s="5"/>
      <c r="D3189" s="6"/>
      <c r="E3189" s="6"/>
      <c r="F3189" s="6"/>
      <c r="G3189" s="6"/>
      <c r="H3189" s="6"/>
      <c r="I3189" s="6"/>
      <c r="J3189" s="6"/>
      <c r="K3189" s="8"/>
      <c r="L3189" s="8"/>
      <c r="M3189" s="6"/>
      <c r="N3189" s="9"/>
      <c r="O3189" s="10"/>
      <c r="P3189" s="20"/>
      <c r="Q3189" s="20"/>
      <c r="R3189" s="20"/>
      <c r="S3189" s="1" t="s">
        <v>3679</v>
      </c>
      <c r="T3189" s="21" t="str">
        <f t="shared" si="475"/>
        <v xml:space="preserve">ONGKARA OVAL </v>
      </c>
      <c r="U3189" s="17">
        <v>1</v>
      </c>
      <c r="V3189" s="62">
        <f t="shared" ref="V3189:V3197" si="478">$K$3188*U3189</f>
        <v>0</v>
      </c>
      <c r="W3189" s="20"/>
      <c r="X3189" s="20"/>
      <c r="Y3189" s="20" t="str">
        <f t="shared" si="476"/>
        <v>PCS</v>
      </c>
    </row>
    <row r="3190" spans="1:26" hidden="1">
      <c r="A3190" s="4"/>
      <c r="B3190" s="20"/>
      <c r="C3190" s="5"/>
      <c r="D3190" s="6"/>
      <c r="E3190" s="6"/>
      <c r="F3190" s="6"/>
      <c r="G3190" s="6"/>
      <c r="H3190" s="6"/>
      <c r="I3190" s="6"/>
      <c r="J3190" s="6"/>
      <c r="K3190" s="8"/>
      <c r="L3190" s="8"/>
      <c r="M3190" s="6"/>
      <c r="N3190" s="9"/>
      <c r="O3190" s="10"/>
      <c r="P3190" s="20"/>
      <c r="Q3190" s="20"/>
      <c r="R3190" s="20"/>
      <c r="S3190" s="1" t="s">
        <v>5036</v>
      </c>
      <c r="T3190" s="21" t="str">
        <f t="shared" si="475"/>
        <v>STIKER MANTRA kecil</v>
      </c>
      <c r="U3190" s="17">
        <v>1</v>
      </c>
      <c r="V3190" s="62">
        <f t="shared" si="478"/>
        <v>0</v>
      </c>
      <c r="W3190" s="20"/>
      <c r="X3190" s="20"/>
      <c r="Y3190" s="20" t="str">
        <f t="shared" si="476"/>
        <v>PCS</v>
      </c>
    </row>
    <row r="3191" spans="1:26" hidden="1">
      <c r="A3191" s="4"/>
      <c r="B3191" s="20"/>
      <c r="C3191" s="5"/>
      <c r="D3191" s="6"/>
      <c r="E3191" s="6"/>
      <c r="F3191" s="6"/>
      <c r="G3191" s="6"/>
      <c r="H3191" s="6"/>
      <c r="I3191" s="6"/>
      <c r="J3191" s="6"/>
      <c r="K3191" s="8"/>
      <c r="L3191" s="8"/>
      <c r="M3191" s="6"/>
      <c r="N3191" s="9"/>
      <c r="O3191" s="10"/>
      <c r="P3191" s="20"/>
      <c r="Q3191" s="20"/>
      <c r="R3191" s="20"/>
      <c r="S3191" s="1" t="s">
        <v>4855</v>
      </c>
      <c r="T3191" s="21" t="str">
        <f t="shared" si="475"/>
        <v>SABUK ONG MINI 2,5 X 20</v>
      </c>
      <c r="U3191" s="17">
        <v>1</v>
      </c>
      <c r="V3191" s="62">
        <f t="shared" si="478"/>
        <v>0</v>
      </c>
      <c r="W3191" s="20"/>
      <c r="X3191" s="20"/>
      <c r="Y3191" s="20" t="str">
        <f t="shared" si="476"/>
        <v>PCS</v>
      </c>
    </row>
    <row r="3192" spans="1:26" hidden="1">
      <c r="A3192" s="4"/>
      <c r="B3192" s="20"/>
      <c r="C3192" s="5"/>
      <c r="D3192" s="6"/>
      <c r="E3192" s="6"/>
      <c r="F3192" s="6"/>
      <c r="G3192" s="6"/>
      <c r="H3192" s="6"/>
      <c r="I3192" s="6"/>
      <c r="J3192" s="6"/>
      <c r="K3192" s="8"/>
      <c r="L3192" s="8"/>
      <c r="M3192" s="6"/>
      <c r="N3192" s="9"/>
      <c r="O3192" s="10"/>
      <c r="P3192" s="20"/>
      <c r="Q3192" s="20"/>
      <c r="R3192" s="20"/>
      <c r="S3192" s="1" t="s">
        <v>4361</v>
      </c>
      <c r="T3192" s="21" t="str">
        <f t="shared" si="475"/>
        <v>PLASTIK 12 X 35</v>
      </c>
      <c r="U3192" s="17">
        <v>1</v>
      </c>
      <c r="V3192" s="62">
        <f t="shared" si="478"/>
        <v>0</v>
      </c>
      <c r="W3192" s="20"/>
      <c r="X3192" s="20"/>
      <c r="Y3192" s="20" t="str">
        <f t="shared" si="476"/>
        <v>PCS</v>
      </c>
    </row>
    <row r="3193" spans="1:26" hidden="1">
      <c r="A3193" s="4"/>
      <c r="B3193" s="20"/>
      <c r="C3193" s="5"/>
      <c r="D3193" s="6"/>
      <c r="E3193" s="6"/>
      <c r="F3193" s="6"/>
      <c r="G3193" s="6"/>
      <c r="H3193" s="6"/>
      <c r="I3193" s="6"/>
      <c r="J3193" s="6"/>
      <c r="K3193" s="8"/>
      <c r="L3193" s="8"/>
      <c r="M3193" s="6"/>
      <c r="N3193" s="9"/>
      <c r="O3193" s="10"/>
      <c r="P3193" s="20"/>
      <c r="Q3193" s="20"/>
      <c r="R3193" s="20"/>
      <c r="S3193" s="1" t="s">
        <v>1249</v>
      </c>
      <c r="T3193" s="21" t="str">
        <f t="shared" si="475"/>
        <v>DUPA 22 PREMIUM</v>
      </c>
      <c r="U3193" s="17">
        <v>0.44</v>
      </c>
      <c r="V3193" s="62">
        <f t="shared" si="478"/>
        <v>0</v>
      </c>
      <c r="W3193" s="20"/>
      <c r="X3193" s="20"/>
      <c r="Y3193" s="20" t="str">
        <f t="shared" si="476"/>
        <v>KG</v>
      </c>
    </row>
    <row r="3194" spans="1:26" hidden="1">
      <c r="A3194" s="4"/>
      <c r="B3194" s="20"/>
      <c r="C3194" s="5"/>
      <c r="D3194" s="6"/>
      <c r="E3194" s="6"/>
      <c r="F3194" s="6"/>
      <c r="G3194" s="6"/>
      <c r="H3194" s="6"/>
      <c r="I3194" s="6"/>
      <c r="J3194" s="6"/>
      <c r="K3194" s="8"/>
      <c r="L3194" s="8"/>
      <c r="M3194" s="6"/>
      <c r="N3194" s="9"/>
      <c r="O3194" s="10"/>
      <c r="P3194" s="20"/>
      <c r="Q3194" s="20"/>
      <c r="R3194" s="20"/>
      <c r="S3194" s="1" t="s">
        <v>4150</v>
      </c>
      <c r="T3194" s="21" t="str">
        <f t="shared" si="475"/>
        <v>OP NON FUL AROMA EK 1000 BUNGA EKO</v>
      </c>
      <c r="U3194" s="17">
        <v>8.3000000000000001E-3</v>
      </c>
      <c r="V3194" s="62">
        <f t="shared" si="478"/>
        <v>0</v>
      </c>
      <c r="W3194" s="20"/>
      <c r="X3194" s="20"/>
      <c r="Y3194" s="20" t="str">
        <f t="shared" si="476"/>
        <v>KG</v>
      </c>
    </row>
    <row r="3195" spans="1:26" hidden="1">
      <c r="A3195" s="4"/>
      <c r="B3195" s="20"/>
      <c r="C3195" s="5"/>
      <c r="D3195" s="6"/>
      <c r="E3195" s="6"/>
      <c r="F3195" s="6"/>
      <c r="G3195" s="6"/>
      <c r="H3195" s="6"/>
      <c r="I3195" s="6"/>
      <c r="J3195" s="6"/>
      <c r="K3195" s="8"/>
      <c r="L3195" s="8"/>
      <c r="M3195" s="6"/>
      <c r="N3195" s="9"/>
      <c r="O3195" s="10"/>
      <c r="P3195" s="20"/>
      <c r="Q3195" s="20"/>
      <c r="R3195" s="20"/>
      <c r="S3195" s="1" t="s">
        <v>3723</v>
      </c>
      <c r="T3195" s="21" t="str">
        <f t="shared" si="475"/>
        <v>ONGKOS CELUP GK PREMIUM</v>
      </c>
      <c r="U3195" s="17">
        <v>1</v>
      </c>
      <c r="V3195" s="62">
        <f t="shared" si="478"/>
        <v>0</v>
      </c>
      <c r="W3195" s="20"/>
      <c r="X3195" s="20"/>
      <c r="Y3195" s="20" t="str">
        <f t="shared" si="476"/>
        <v>PCS</v>
      </c>
    </row>
    <row r="3196" spans="1:26" hidden="1">
      <c r="A3196" s="4"/>
      <c r="B3196" s="20"/>
      <c r="C3196" s="5"/>
      <c r="D3196" s="6"/>
      <c r="E3196" s="6"/>
      <c r="F3196" s="6"/>
      <c r="G3196" s="6"/>
      <c r="H3196" s="6"/>
      <c r="I3196" s="6"/>
      <c r="J3196" s="6"/>
      <c r="K3196" s="8"/>
      <c r="L3196" s="8"/>
      <c r="M3196" s="6"/>
      <c r="N3196" s="9"/>
      <c r="O3196" s="10"/>
      <c r="P3196" s="20"/>
      <c r="Q3196" s="20"/>
      <c r="R3196" s="20"/>
      <c r="S3196" s="1" t="s">
        <v>3811</v>
      </c>
      <c r="T3196" s="21" t="str">
        <f t="shared" si="475"/>
        <v>ONGKOS KEMAS GK PREMIUM</v>
      </c>
      <c r="U3196" s="17">
        <v>1</v>
      </c>
      <c r="V3196" s="62">
        <f t="shared" si="478"/>
        <v>0</v>
      </c>
      <c r="W3196" s="20"/>
      <c r="X3196" s="20"/>
      <c r="Y3196" s="20" t="str">
        <f t="shared" si="476"/>
        <v>PCS</v>
      </c>
    </row>
    <row r="3197" spans="1:26" hidden="1">
      <c r="A3197" s="4"/>
      <c r="B3197" s="20"/>
      <c r="C3197" s="5"/>
      <c r="D3197" s="6"/>
      <c r="E3197" s="6"/>
      <c r="F3197" s="6"/>
      <c r="G3197" s="6"/>
      <c r="H3197" s="6"/>
      <c r="I3197" s="6"/>
      <c r="J3197" s="6"/>
      <c r="K3197" s="8"/>
      <c r="L3197" s="8"/>
      <c r="M3197" s="6"/>
      <c r="N3197" s="9"/>
      <c r="O3197" s="10"/>
      <c r="P3197" s="20"/>
      <c r="Q3197" s="20"/>
      <c r="R3197" s="20"/>
      <c r="S3197" s="1" t="s">
        <v>3918</v>
      </c>
      <c r="T3197" s="21" t="str">
        <f t="shared" si="475"/>
        <v>ONGKOS TIMBANG GK PREMIUM</v>
      </c>
      <c r="U3197" s="17">
        <v>1</v>
      </c>
      <c r="V3197" s="62">
        <f t="shared" si="478"/>
        <v>0</v>
      </c>
      <c r="W3197" s="20"/>
      <c r="X3197" s="20"/>
      <c r="Y3197" s="20" t="str">
        <f t="shared" si="476"/>
        <v>PCS</v>
      </c>
    </row>
    <row r="3198" spans="1:26">
      <c r="A3198" s="4">
        <v>334</v>
      </c>
      <c r="B3198" s="20" t="s">
        <v>2994</v>
      </c>
      <c r="C3198" s="5" t="s">
        <v>295</v>
      </c>
      <c r="D3198" s="6">
        <v>494</v>
      </c>
      <c r="E3198" s="6">
        <f>D3198/72</f>
        <v>6.8611111111111107</v>
      </c>
      <c r="F3198" s="6">
        <v>940</v>
      </c>
      <c r="G3198" s="6">
        <v>1</v>
      </c>
      <c r="H3198" s="6">
        <v>700</v>
      </c>
      <c r="I3198" s="6">
        <v>1</v>
      </c>
      <c r="J3198" s="6" t="s">
        <v>510</v>
      </c>
      <c r="K3198" s="15">
        <f>L3198</f>
        <v>1080</v>
      </c>
      <c r="L3198" s="15">
        <f>N3198*Z3198</f>
        <v>1080</v>
      </c>
      <c r="M3198" s="6" t="s">
        <v>510</v>
      </c>
      <c r="N3198" s="9">
        <f>VLOOKUP(B3198,tb_januari,9,FALSE)</f>
        <v>15</v>
      </c>
      <c r="O3198" s="10" t="s">
        <v>506</v>
      </c>
      <c r="P3198" s="20"/>
      <c r="Q3198" s="20"/>
      <c r="R3198" s="20"/>
      <c r="S3198" s="20" t="s">
        <v>980</v>
      </c>
      <c r="T3198" s="21" t="str">
        <f t="shared" ref="T3198:T3229" si="479">VLOOKUP(S3198,db_barang,2,FALSE)</f>
        <v>ASTUNGKARA 8 X 16</v>
      </c>
      <c r="U3198" s="17">
        <v>1</v>
      </c>
      <c r="V3198" s="62">
        <f>$K$3198*U3198</f>
        <v>1080</v>
      </c>
      <c r="W3198" s="20"/>
      <c r="X3198" s="20"/>
      <c r="Y3198" s="20" t="str">
        <f t="shared" ref="Y3198:Y3229" si="480">VLOOKUP(S3198,db_barang,3,FALSE)</f>
        <v>PCS</v>
      </c>
      <c r="Z3198" s="20">
        <v>72</v>
      </c>
    </row>
    <row r="3199" spans="1:26" hidden="1">
      <c r="A3199" s="4"/>
      <c r="B3199" s="4"/>
      <c r="C3199" s="5"/>
      <c r="D3199" s="6"/>
      <c r="E3199" s="6"/>
      <c r="F3199" s="6"/>
      <c r="G3199" s="6"/>
      <c r="H3199" s="6"/>
      <c r="I3199" s="6"/>
      <c r="J3199" s="6"/>
      <c r="K3199" s="8"/>
      <c r="L3199" s="8"/>
      <c r="M3199" s="6"/>
      <c r="N3199" s="9"/>
      <c r="O3199" s="10"/>
      <c r="P3199" s="20"/>
      <c r="Q3199" s="20"/>
      <c r="R3199" s="20"/>
      <c r="S3199" s="20" t="s">
        <v>3679</v>
      </c>
      <c r="T3199" s="21" t="str">
        <f t="shared" si="479"/>
        <v xml:space="preserve">ONGKARA OVAL </v>
      </c>
      <c r="U3199" s="17">
        <v>1</v>
      </c>
      <c r="V3199" s="62">
        <f t="shared" ref="V3199:V3207" si="481">$K$3198*U3199</f>
        <v>1080</v>
      </c>
      <c r="W3199" s="20"/>
      <c r="X3199" s="20"/>
      <c r="Y3199" s="20" t="str">
        <f t="shared" si="480"/>
        <v>PCS</v>
      </c>
    </row>
    <row r="3200" spans="1:26" hidden="1">
      <c r="A3200" s="4"/>
      <c r="B3200" s="4"/>
      <c r="C3200" s="5"/>
      <c r="D3200" s="6"/>
      <c r="E3200" s="6"/>
      <c r="F3200" s="6"/>
      <c r="G3200" s="6"/>
      <c r="H3200" s="6"/>
      <c r="I3200" s="6"/>
      <c r="J3200" s="6"/>
      <c r="K3200" s="8"/>
      <c r="L3200" s="8"/>
      <c r="M3200" s="6"/>
      <c r="N3200" s="9"/>
      <c r="O3200" s="10"/>
      <c r="P3200" s="20"/>
      <c r="Q3200" s="20"/>
      <c r="R3200" s="20"/>
      <c r="S3200" s="20" t="s">
        <v>4855</v>
      </c>
      <c r="T3200" s="21" t="str">
        <f t="shared" si="479"/>
        <v>SABUK ONG MINI 2,5 X 20</v>
      </c>
      <c r="U3200" s="17">
        <v>1</v>
      </c>
      <c r="V3200" s="62">
        <f t="shared" si="481"/>
        <v>1080</v>
      </c>
      <c r="W3200" s="20"/>
      <c r="X3200" s="20"/>
      <c r="Y3200" s="20" t="str">
        <f t="shared" si="480"/>
        <v>PCS</v>
      </c>
    </row>
    <row r="3201" spans="1:26" hidden="1">
      <c r="A3201" s="4"/>
      <c r="B3201" s="4"/>
      <c r="C3201" s="5"/>
      <c r="D3201" s="6"/>
      <c r="E3201" s="6"/>
      <c r="F3201" s="6"/>
      <c r="G3201" s="6"/>
      <c r="H3201" s="6"/>
      <c r="I3201" s="6"/>
      <c r="J3201" s="6"/>
      <c r="K3201" s="8"/>
      <c r="L3201" s="8"/>
      <c r="M3201" s="6"/>
      <c r="N3201" s="9"/>
      <c r="O3201" s="10"/>
      <c r="P3201" s="20"/>
      <c r="Q3201" s="20"/>
      <c r="R3201" s="20"/>
      <c r="S3201" s="20" t="s">
        <v>4361</v>
      </c>
      <c r="T3201" s="21" t="str">
        <f t="shared" si="479"/>
        <v>PLASTIK 12 X 35</v>
      </c>
      <c r="U3201" s="17">
        <v>1</v>
      </c>
      <c r="V3201" s="62">
        <f t="shared" si="481"/>
        <v>1080</v>
      </c>
      <c r="W3201" s="20"/>
      <c r="X3201" s="20"/>
      <c r="Y3201" s="20" t="str">
        <f t="shared" si="480"/>
        <v>PCS</v>
      </c>
    </row>
    <row r="3202" spans="1:26" hidden="1">
      <c r="A3202" s="4"/>
      <c r="B3202" s="4"/>
      <c r="C3202" s="5"/>
      <c r="D3202" s="6"/>
      <c r="E3202" s="6"/>
      <c r="F3202" s="6"/>
      <c r="G3202" s="6"/>
      <c r="H3202" s="6"/>
      <c r="I3202" s="6"/>
      <c r="J3202" s="6"/>
      <c r="K3202" s="8"/>
      <c r="L3202" s="8"/>
      <c r="M3202" s="6"/>
      <c r="N3202" s="9"/>
      <c r="O3202" s="10"/>
      <c r="P3202" s="20"/>
      <c r="Q3202" s="20"/>
      <c r="R3202" s="20"/>
      <c r="S3202" s="20" t="s">
        <v>1378</v>
      </c>
      <c r="T3202" s="21" t="str">
        <f t="shared" si="479"/>
        <v>DUPA 28 PREMIUM</v>
      </c>
      <c r="U3202" s="17">
        <v>0.47</v>
      </c>
      <c r="V3202" s="62">
        <f t="shared" si="481"/>
        <v>507.59999999999997</v>
      </c>
      <c r="W3202" s="20"/>
      <c r="X3202" s="20"/>
      <c r="Y3202" s="20" t="str">
        <f t="shared" si="480"/>
        <v>KG</v>
      </c>
    </row>
    <row r="3203" spans="1:26" hidden="1">
      <c r="A3203" s="4"/>
      <c r="B3203" s="4"/>
      <c r="C3203" s="5"/>
      <c r="D3203" s="6"/>
      <c r="E3203" s="6"/>
      <c r="F3203" s="6"/>
      <c r="G3203" s="6"/>
      <c r="H3203" s="6"/>
      <c r="I3203" s="6"/>
      <c r="J3203" s="6"/>
      <c r="K3203" s="8"/>
      <c r="L3203" s="8"/>
      <c r="M3203" s="6"/>
      <c r="N3203" s="9"/>
      <c r="O3203" s="10"/>
      <c r="P3203" s="20"/>
      <c r="Q3203" s="20"/>
      <c r="R3203" s="20"/>
      <c r="S3203" s="20" t="s">
        <v>4156</v>
      </c>
      <c r="T3203" s="21" t="str">
        <f t="shared" si="479"/>
        <v>OP NON FUL AROMA EK ASTUNGKARA EKO</v>
      </c>
      <c r="U3203" s="17">
        <v>9.7300000000000008E-3</v>
      </c>
      <c r="V3203" s="62">
        <f t="shared" si="481"/>
        <v>10.508400000000002</v>
      </c>
      <c r="W3203" s="20"/>
      <c r="X3203" s="20"/>
      <c r="Y3203" s="20" t="str">
        <f t="shared" si="480"/>
        <v>KG</v>
      </c>
    </row>
    <row r="3204" spans="1:26" hidden="1">
      <c r="A3204" s="4"/>
      <c r="B3204" s="4"/>
      <c r="C3204" s="5"/>
      <c r="D3204" s="6"/>
      <c r="E3204" s="6"/>
      <c r="F3204" s="6"/>
      <c r="G3204" s="6"/>
      <c r="H3204" s="6"/>
      <c r="I3204" s="6"/>
      <c r="J3204" s="6"/>
      <c r="K3204" s="8"/>
      <c r="L3204" s="8"/>
      <c r="M3204" s="6"/>
      <c r="N3204" s="9"/>
      <c r="O3204" s="10"/>
      <c r="P3204" s="20"/>
      <c r="Q3204" s="20"/>
      <c r="R3204" s="20"/>
      <c r="S3204" s="20" t="s">
        <v>3723</v>
      </c>
      <c r="T3204" s="21" t="str">
        <f t="shared" si="479"/>
        <v>ONGKOS CELUP GK PREMIUM</v>
      </c>
      <c r="U3204" s="17">
        <v>1</v>
      </c>
      <c r="V3204" s="62">
        <f t="shared" si="481"/>
        <v>1080</v>
      </c>
      <c r="W3204" s="20"/>
      <c r="X3204" s="20"/>
      <c r="Y3204" s="20" t="str">
        <f t="shared" si="480"/>
        <v>PCS</v>
      </c>
    </row>
    <row r="3205" spans="1:26" hidden="1">
      <c r="A3205" s="4"/>
      <c r="B3205" s="4"/>
      <c r="C3205" s="5"/>
      <c r="D3205" s="6"/>
      <c r="E3205" s="6"/>
      <c r="F3205" s="6"/>
      <c r="G3205" s="6"/>
      <c r="H3205" s="6"/>
      <c r="I3205" s="6"/>
      <c r="J3205" s="6"/>
      <c r="K3205" s="8"/>
      <c r="L3205" s="8"/>
      <c r="M3205" s="6"/>
      <c r="N3205" s="9"/>
      <c r="O3205" s="10"/>
      <c r="P3205" s="20"/>
      <c r="Q3205" s="20"/>
      <c r="R3205" s="20"/>
      <c r="S3205" s="20" t="s">
        <v>3811</v>
      </c>
      <c r="T3205" s="21" t="str">
        <f t="shared" si="479"/>
        <v>ONGKOS KEMAS GK PREMIUM</v>
      </c>
      <c r="U3205" s="17">
        <v>1</v>
      </c>
      <c r="V3205" s="62">
        <f t="shared" si="481"/>
        <v>1080</v>
      </c>
      <c r="W3205" s="20"/>
      <c r="X3205" s="20"/>
      <c r="Y3205" s="20" t="str">
        <f t="shared" si="480"/>
        <v>PCS</v>
      </c>
    </row>
    <row r="3206" spans="1:26" hidden="1">
      <c r="A3206" s="4"/>
      <c r="B3206" s="4"/>
      <c r="C3206" s="5"/>
      <c r="D3206" s="6"/>
      <c r="E3206" s="6"/>
      <c r="F3206" s="6"/>
      <c r="G3206" s="6"/>
      <c r="H3206" s="6"/>
      <c r="I3206" s="6"/>
      <c r="J3206" s="6"/>
      <c r="K3206" s="8"/>
      <c r="L3206" s="8"/>
      <c r="M3206" s="6"/>
      <c r="N3206" s="9"/>
      <c r="O3206" s="10"/>
      <c r="P3206" s="20"/>
      <c r="Q3206" s="20"/>
      <c r="R3206" s="20"/>
      <c r="S3206" s="20" t="s">
        <v>3918</v>
      </c>
      <c r="T3206" s="21" t="str">
        <f t="shared" si="479"/>
        <v>ONGKOS TIMBANG GK PREMIUM</v>
      </c>
      <c r="U3206" s="17">
        <v>1</v>
      </c>
      <c r="V3206" s="62">
        <f t="shared" si="481"/>
        <v>1080</v>
      </c>
      <c r="W3206" s="20"/>
      <c r="X3206" s="20"/>
      <c r="Y3206" s="20" t="str">
        <f t="shared" si="480"/>
        <v>PCS</v>
      </c>
    </row>
    <row r="3207" spans="1:26" hidden="1">
      <c r="A3207" s="4"/>
      <c r="B3207" s="4"/>
      <c r="C3207" s="5"/>
      <c r="D3207" s="6"/>
      <c r="E3207" s="6"/>
      <c r="F3207" s="6"/>
      <c r="G3207" s="6"/>
      <c r="H3207" s="6"/>
      <c r="I3207" s="6"/>
      <c r="J3207" s="6"/>
      <c r="K3207" s="8"/>
      <c r="L3207" s="8"/>
      <c r="M3207" s="6"/>
      <c r="N3207" s="9"/>
      <c r="O3207" s="10"/>
      <c r="P3207" s="20"/>
      <c r="Q3207" s="20"/>
      <c r="R3207" s="20"/>
      <c r="S3207" s="20" t="s">
        <v>5039</v>
      </c>
      <c r="T3207" s="21" t="str">
        <f t="shared" si="479"/>
        <v>STIKER MANTRA tanggung</v>
      </c>
      <c r="U3207" s="17">
        <v>1</v>
      </c>
      <c r="V3207" s="62">
        <f t="shared" si="481"/>
        <v>1080</v>
      </c>
      <c r="W3207" s="20"/>
      <c r="X3207" s="20"/>
      <c r="Y3207" s="20" t="str">
        <f t="shared" si="480"/>
        <v>PCS</v>
      </c>
    </row>
    <row r="3208" spans="1:26">
      <c r="A3208" s="4">
        <v>335</v>
      </c>
      <c r="B3208" s="1" t="s">
        <v>2995</v>
      </c>
      <c r="C3208" s="5" t="s">
        <v>296</v>
      </c>
      <c r="D3208" s="6">
        <v>179</v>
      </c>
      <c r="E3208" s="6">
        <f>D3208/72</f>
        <v>2.4861111111111112</v>
      </c>
      <c r="F3208" s="6">
        <v>300</v>
      </c>
      <c r="G3208" s="6">
        <v>1</v>
      </c>
      <c r="H3208" s="6">
        <v>349</v>
      </c>
      <c r="I3208" s="6">
        <v>1</v>
      </c>
      <c r="J3208" s="6" t="s">
        <v>510</v>
      </c>
      <c r="K3208" s="15">
        <f>L3208</f>
        <v>288</v>
      </c>
      <c r="L3208" s="15">
        <f>N3208*Z3208</f>
        <v>288</v>
      </c>
      <c r="M3208" s="6" t="s">
        <v>510</v>
      </c>
      <c r="N3208" s="9">
        <f>VLOOKUP(B3208,tb_januari,9,FALSE)</f>
        <v>4</v>
      </c>
      <c r="O3208" s="10" t="s">
        <v>506</v>
      </c>
      <c r="P3208" s="20"/>
      <c r="Q3208" s="20"/>
      <c r="R3208" s="20"/>
      <c r="S3208" s="20" t="s">
        <v>1036</v>
      </c>
      <c r="T3208" s="21" t="str">
        <f t="shared" si="479"/>
        <v>CEMPAKA 8 X 16</v>
      </c>
      <c r="U3208" s="17">
        <v>1</v>
      </c>
      <c r="V3208" s="62">
        <f>$K$3208*U3208</f>
        <v>288</v>
      </c>
      <c r="W3208" s="20"/>
      <c r="X3208" s="20"/>
      <c r="Y3208" s="20" t="str">
        <f t="shared" si="480"/>
        <v>PCS</v>
      </c>
      <c r="Z3208" s="20">
        <v>72</v>
      </c>
    </row>
    <row r="3209" spans="1:26" hidden="1">
      <c r="A3209" s="4"/>
      <c r="B3209" s="4"/>
      <c r="C3209" s="5"/>
      <c r="D3209" s="6"/>
      <c r="E3209" s="6"/>
      <c r="F3209" s="6"/>
      <c r="G3209" s="6"/>
      <c r="H3209" s="6"/>
      <c r="I3209" s="6"/>
      <c r="J3209" s="6"/>
      <c r="K3209" s="8"/>
      <c r="L3209" s="8"/>
      <c r="M3209" s="6"/>
      <c r="N3209" s="9"/>
      <c r="O3209" s="10"/>
      <c r="P3209" s="20"/>
      <c r="Q3209" s="20"/>
      <c r="R3209" s="20"/>
      <c r="S3209" s="20" t="s">
        <v>3679</v>
      </c>
      <c r="T3209" s="21" t="str">
        <f t="shared" si="479"/>
        <v xml:space="preserve">ONGKARA OVAL </v>
      </c>
      <c r="U3209" s="17">
        <v>1</v>
      </c>
      <c r="V3209" s="62">
        <f t="shared" ref="V3209:V3217" si="482">$K$3208*U3209</f>
        <v>288</v>
      </c>
      <c r="W3209" s="20"/>
      <c r="X3209" s="20"/>
      <c r="Y3209" s="20" t="str">
        <f t="shared" si="480"/>
        <v>PCS</v>
      </c>
    </row>
    <row r="3210" spans="1:26" hidden="1">
      <c r="A3210" s="4"/>
      <c r="B3210" s="4"/>
      <c r="C3210" s="5"/>
      <c r="D3210" s="6"/>
      <c r="E3210" s="6"/>
      <c r="F3210" s="6"/>
      <c r="G3210" s="6"/>
      <c r="H3210" s="6"/>
      <c r="I3210" s="6"/>
      <c r="J3210" s="6"/>
      <c r="K3210" s="8"/>
      <c r="L3210" s="8"/>
      <c r="M3210" s="6"/>
      <c r="N3210" s="9"/>
      <c r="O3210" s="10"/>
      <c r="P3210" s="20"/>
      <c r="Q3210" s="20"/>
      <c r="R3210" s="20"/>
      <c r="S3210" s="20" t="s">
        <v>5039</v>
      </c>
      <c r="T3210" s="21" t="str">
        <f t="shared" si="479"/>
        <v>STIKER MANTRA tanggung</v>
      </c>
      <c r="U3210" s="17">
        <v>1</v>
      </c>
      <c r="V3210" s="62">
        <f t="shared" si="482"/>
        <v>288</v>
      </c>
      <c r="W3210" s="20"/>
      <c r="X3210" s="20"/>
      <c r="Y3210" s="20" t="str">
        <f t="shared" si="480"/>
        <v>PCS</v>
      </c>
    </row>
    <row r="3211" spans="1:26" hidden="1">
      <c r="A3211" s="4"/>
      <c r="B3211" s="4"/>
      <c r="C3211" s="5"/>
      <c r="D3211" s="6"/>
      <c r="E3211" s="6"/>
      <c r="F3211" s="6"/>
      <c r="G3211" s="6"/>
      <c r="H3211" s="6"/>
      <c r="I3211" s="6"/>
      <c r="J3211" s="6"/>
      <c r="K3211" s="8"/>
      <c r="L3211" s="8"/>
      <c r="M3211" s="6"/>
      <c r="N3211" s="9"/>
      <c r="O3211" s="10"/>
      <c r="P3211" s="20"/>
      <c r="Q3211" s="20"/>
      <c r="R3211" s="20"/>
      <c r="S3211" s="20" t="s">
        <v>4855</v>
      </c>
      <c r="T3211" s="21" t="str">
        <f t="shared" si="479"/>
        <v>SABUK ONG MINI 2,5 X 20</v>
      </c>
      <c r="U3211" s="17">
        <v>1</v>
      </c>
      <c r="V3211" s="62">
        <f t="shared" si="482"/>
        <v>288</v>
      </c>
      <c r="W3211" s="20"/>
      <c r="X3211" s="20"/>
      <c r="Y3211" s="20" t="str">
        <f t="shared" si="480"/>
        <v>PCS</v>
      </c>
    </row>
    <row r="3212" spans="1:26" hidden="1">
      <c r="A3212" s="4"/>
      <c r="B3212" s="4"/>
      <c r="C3212" s="5"/>
      <c r="D3212" s="6"/>
      <c r="E3212" s="6"/>
      <c r="F3212" s="6"/>
      <c r="G3212" s="6"/>
      <c r="H3212" s="6"/>
      <c r="I3212" s="6"/>
      <c r="J3212" s="6"/>
      <c r="K3212" s="8"/>
      <c r="L3212" s="8"/>
      <c r="M3212" s="6"/>
      <c r="N3212" s="9"/>
      <c r="O3212" s="10"/>
      <c r="P3212" s="20"/>
      <c r="Q3212" s="20"/>
      <c r="R3212" s="20"/>
      <c r="S3212" s="20" t="s">
        <v>4361</v>
      </c>
      <c r="T3212" s="21" t="str">
        <f t="shared" si="479"/>
        <v>PLASTIK 12 X 35</v>
      </c>
      <c r="U3212" s="17">
        <v>1</v>
      </c>
      <c r="V3212" s="62">
        <f t="shared" si="482"/>
        <v>288</v>
      </c>
      <c r="W3212" s="20"/>
      <c r="X3212" s="20"/>
      <c r="Y3212" s="20" t="str">
        <f t="shared" si="480"/>
        <v>PCS</v>
      </c>
    </row>
    <row r="3213" spans="1:26" hidden="1">
      <c r="A3213" s="4"/>
      <c r="B3213" s="4"/>
      <c r="C3213" s="5"/>
      <c r="D3213" s="6"/>
      <c r="E3213" s="6"/>
      <c r="F3213" s="6"/>
      <c r="G3213" s="6"/>
      <c r="H3213" s="6"/>
      <c r="I3213" s="6"/>
      <c r="J3213" s="6"/>
      <c r="K3213" s="8"/>
      <c r="L3213" s="8"/>
      <c r="M3213" s="6"/>
      <c r="N3213" s="9"/>
      <c r="O3213" s="10"/>
      <c r="P3213" s="20"/>
      <c r="Q3213" s="20"/>
      <c r="R3213" s="20"/>
      <c r="S3213" s="20" t="s">
        <v>1378</v>
      </c>
      <c r="T3213" s="21" t="str">
        <f t="shared" si="479"/>
        <v>DUPA 28 PREMIUM</v>
      </c>
      <c r="U3213" s="17">
        <v>0.47</v>
      </c>
      <c r="V3213" s="62">
        <f t="shared" si="482"/>
        <v>135.35999999999999</v>
      </c>
      <c r="W3213" s="20"/>
      <c r="X3213" s="20"/>
      <c r="Y3213" s="20" t="str">
        <f t="shared" si="480"/>
        <v>KG</v>
      </c>
    </row>
    <row r="3214" spans="1:26" hidden="1">
      <c r="A3214" s="4"/>
      <c r="B3214" s="4"/>
      <c r="C3214" s="5"/>
      <c r="D3214" s="6"/>
      <c r="E3214" s="6"/>
      <c r="F3214" s="6"/>
      <c r="G3214" s="6"/>
      <c r="H3214" s="6"/>
      <c r="I3214" s="6"/>
      <c r="J3214" s="6"/>
      <c r="K3214" s="8"/>
      <c r="L3214" s="8"/>
      <c r="M3214" s="6"/>
      <c r="N3214" s="9"/>
      <c r="O3214" s="10"/>
      <c r="P3214" s="20"/>
      <c r="Q3214" s="20"/>
      <c r="R3214" s="20"/>
      <c r="S3214" s="20" t="s">
        <v>4158</v>
      </c>
      <c r="T3214" s="21" t="str">
        <f t="shared" si="479"/>
        <v>OP NON FUL AROMA EK CEMPAKA</v>
      </c>
      <c r="U3214" s="17">
        <v>9.7000000000000003E-3</v>
      </c>
      <c r="V3214" s="62">
        <f t="shared" si="482"/>
        <v>2.7936000000000001</v>
      </c>
      <c r="W3214" s="20"/>
      <c r="X3214" s="20"/>
      <c r="Y3214" s="20" t="str">
        <f t="shared" si="480"/>
        <v>KG</v>
      </c>
    </row>
    <row r="3215" spans="1:26" hidden="1">
      <c r="A3215" s="4"/>
      <c r="B3215" s="4"/>
      <c r="C3215" s="5"/>
      <c r="D3215" s="6"/>
      <c r="E3215" s="6"/>
      <c r="F3215" s="6"/>
      <c r="G3215" s="6"/>
      <c r="H3215" s="6"/>
      <c r="I3215" s="6"/>
      <c r="J3215" s="6"/>
      <c r="K3215" s="8"/>
      <c r="L3215" s="8"/>
      <c r="M3215" s="6"/>
      <c r="N3215" s="9"/>
      <c r="O3215" s="10"/>
      <c r="P3215" s="20"/>
      <c r="Q3215" s="20"/>
      <c r="R3215" s="20"/>
      <c r="S3215" s="20" t="s">
        <v>3723</v>
      </c>
      <c r="T3215" s="21" t="str">
        <f t="shared" si="479"/>
        <v>ONGKOS CELUP GK PREMIUM</v>
      </c>
      <c r="U3215" s="17">
        <v>1</v>
      </c>
      <c r="V3215" s="62">
        <f t="shared" si="482"/>
        <v>288</v>
      </c>
      <c r="W3215" s="20"/>
      <c r="X3215" s="20"/>
      <c r="Y3215" s="20" t="str">
        <f t="shared" si="480"/>
        <v>PCS</v>
      </c>
    </row>
    <row r="3216" spans="1:26" hidden="1">
      <c r="A3216" s="4"/>
      <c r="B3216" s="4"/>
      <c r="C3216" s="5"/>
      <c r="D3216" s="6"/>
      <c r="E3216" s="6"/>
      <c r="F3216" s="6"/>
      <c r="G3216" s="6"/>
      <c r="H3216" s="6"/>
      <c r="I3216" s="6"/>
      <c r="J3216" s="6"/>
      <c r="K3216" s="8"/>
      <c r="L3216" s="8"/>
      <c r="M3216" s="6"/>
      <c r="N3216" s="9"/>
      <c r="O3216" s="10"/>
      <c r="P3216" s="20"/>
      <c r="Q3216" s="20"/>
      <c r="R3216" s="20"/>
      <c r="S3216" s="20" t="s">
        <v>3811</v>
      </c>
      <c r="T3216" s="21" t="str">
        <f t="shared" si="479"/>
        <v>ONGKOS KEMAS GK PREMIUM</v>
      </c>
      <c r="U3216" s="17">
        <v>1</v>
      </c>
      <c r="V3216" s="62">
        <f t="shared" si="482"/>
        <v>288</v>
      </c>
      <c r="W3216" s="20"/>
      <c r="X3216" s="20"/>
      <c r="Y3216" s="20" t="str">
        <f t="shared" si="480"/>
        <v>PCS</v>
      </c>
    </row>
    <row r="3217" spans="1:26" hidden="1">
      <c r="A3217" s="4"/>
      <c r="B3217" s="4"/>
      <c r="C3217" s="5"/>
      <c r="D3217" s="6"/>
      <c r="E3217" s="6"/>
      <c r="F3217" s="6"/>
      <c r="G3217" s="6"/>
      <c r="H3217" s="6"/>
      <c r="I3217" s="6"/>
      <c r="J3217" s="6"/>
      <c r="K3217" s="8"/>
      <c r="L3217" s="8"/>
      <c r="M3217" s="6"/>
      <c r="N3217" s="9"/>
      <c r="O3217" s="10"/>
      <c r="P3217" s="20"/>
      <c r="Q3217" s="20"/>
      <c r="R3217" s="20"/>
      <c r="S3217" s="20" t="s">
        <v>3918</v>
      </c>
      <c r="T3217" s="21" t="str">
        <f t="shared" si="479"/>
        <v>ONGKOS TIMBANG GK PREMIUM</v>
      </c>
      <c r="U3217" s="17">
        <v>1</v>
      </c>
      <c r="V3217" s="62">
        <f t="shared" si="482"/>
        <v>288</v>
      </c>
      <c r="W3217" s="20"/>
      <c r="X3217" s="20"/>
      <c r="Y3217" s="20" t="str">
        <f t="shared" si="480"/>
        <v>PCS</v>
      </c>
    </row>
    <row r="3218" spans="1:26">
      <c r="A3218" s="4">
        <v>336</v>
      </c>
      <c r="B3218" s="20" t="s">
        <v>2997</v>
      </c>
      <c r="C3218" s="5" t="s">
        <v>297</v>
      </c>
      <c r="D3218" s="6">
        <v>291</v>
      </c>
      <c r="E3218" s="6">
        <f>D3218/72</f>
        <v>4.041666666666667</v>
      </c>
      <c r="F3218" s="6">
        <v>778</v>
      </c>
      <c r="G3218" s="6">
        <v>1</v>
      </c>
      <c r="H3218" s="6">
        <v>392</v>
      </c>
      <c r="I3218" s="6">
        <v>1</v>
      </c>
      <c r="J3218" s="6" t="s">
        <v>510</v>
      </c>
      <c r="K3218" s="15">
        <f>L3218</f>
        <v>288</v>
      </c>
      <c r="L3218" s="15">
        <f>N3218*Z3218</f>
        <v>288</v>
      </c>
      <c r="M3218" s="6" t="s">
        <v>510</v>
      </c>
      <c r="N3218" s="9">
        <f>VLOOKUP(B3218,tb_januari,9,FALSE)</f>
        <v>4</v>
      </c>
      <c r="O3218" s="10" t="s">
        <v>506</v>
      </c>
      <c r="P3218" s="20"/>
      <c r="Q3218" s="20"/>
      <c r="R3218" s="20"/>
      <c r="S3218" s="20" t="s">
        <v>1050</v>
      </c>
      <c r="T3218" s="21" t="str">
        <f t="shared" si="479"/>
        <v>CENDANA 8 X 16</v>
      </c>
      <c r="U3218" s="17">
        <v>1</v>
      </c>
      <c r="V3218" s="62">
        <f>$K$3218*U3218</f>
        <v>288</v>
      </c>
      <c r="W3218" s="20"/>
      <c r="X3218" s="20"/>
      <c r="Y3218" s="20" t="str">
        <f t="shared" si="480"/>
        <v>PCS</v>
      </c>
      <c r="Z3218" s="20">
        <v>72</v>
      </c>
    </row>
    <row r="3219" spans="1:26" hidden="1">
      <c r="A3219" s="4"/>
      <c r="B3219" s="4"/>
      <c r="C3219" s="5"/>
      <c r="D3219" s="6"/>
      <c r="E3219" s="6"/>
      <c r="F3219" s="6"/>
      <c r="G3219" s="6"/>
      <c r="H3219" s="6"/>
      <c r="I3219" s="6"/>
      <c r="J3219" s="6"/>
      <c r="K3219" s="8"/>
      <c r="L3219" s="8"/>
      <c r="M3219" s="6"/>
      <c r="N3219" s="9"/>
      <c r="O3219" s="10"/>
      <c r="P3219" s="20"/>
      <c r="Q3219" s="20"/>
      <c r="R3219" s="20"/>
      <c r="S3219" s="20" t="s">
        <v>3679</v>
      </c>
      <c r="T3219" s="21" t="str">
        <f t="shared" si="479"/>
        <v xml:space="preserve">ONGKARA OVAL </v>
      </c>
      <c r="U3219" s="17">
        <v>1</v>
      </c>
      <c r="V3219" s="62">
        <f t="shared" ref="V3219:V3227" si="483">$K$3218*U3219</f>
        <v>288</v>
      </c>
      <c r="W3219" s="20"/>
      <c r="X3219" s="20"/>
      <c r="Y3219" s="20" t="str">
        <f t="shared" si="480"/>
        <v>PCS</v>
      </c>
    </row>
    <row r="3220" spans="1:26" hidden="1">
      <c r="A3220" s="4"/>
      <c r="B3220" s="4"/>
      <c r="C3220" s="5"/>
      <c r="D3220" s="6"/>
      <c r="E3220" s="6"/>
      <c r="F3220" s="6"/>
      <c r="G3220" s="6"/>
      <c r="H3220" s="6"/>
      <c r="I3220" s="6"/>
      <c r="J3220" s="6"/>
      <c r="K3220" s="8"/>
      <c r="L3220" s="8"/>
      <c r="M3220" s="6"/>
      <c r="N3220" s="9"/>
      <c r="O3220" s="10"/>
      <c r="P3220" s="20"/>
      <c r="Q3220" s="20"/>
      <c r="R3220" s="20"/>
      <c r="S3220" s="20" t="s">
        <v>4855</v>
      </c>
      <c r="T3220" s="21" t="str">
        <f t="shared" si="479"/>
        <v>SABUK ONG MINI 2,5 X 20</v>
      </c>
      <c r="U3220" s="17">
        <v>1</v>
      </c>
      <c r="V3220" s="62">
        <f t="shared" si="483"/>
        <v>288</v>
      </c>
      <c r="W3220" s="20"/>
      <c r="X3220" s="20"/>
      <c r="Y3220" s="20" t="str">
        <f t="shared" si="480"/>
        <v>PCS</v>
      </c>
    </row>
    <row r="3221" spans="1:26" hidden="1">
      <c r="A3221" s="4"/>
      <c r="B3221" s="4"/>
      <c r="C3221" s="5"/>
      <c r="D3221" s="6"/>
      <c r="E3221" s="6"/>
      <c r="F3221" s="6"/>
      <c r="G3221" s="6"/>
      <c r="H3221" s="6"/>
      <c r="I3221" s="6"/>
      <c r="J3221" s="6"/>
      <c r="K3221" s="8"/>
      <c r="L3221" s="8"/>
      <c r="M3221" s="6"/>
      <c r="N3221" s="9"/>
      <c r="O3221" s="10"/>
      <c r="P3221" s="20"/>
      <c r="Q3221" s="20"/>
      <c r="R3221" s="20"/>
      <c r="S3221" s="20" t="s">
        <v>4361</v>
      </c>
      <c r="T3221" s="21" t="str">
        <f t="shared" si="479"/>
        <v>PLASTIK 12 X 35</v>
      </c>
      <c r="U3221" s="17">
        <v>1</v>
      </c>
      <c r="V3221" s="62">
        <f t="shared" si="483"/>
        <v>288</v>
      </c>
      <c r="W3221" s="20"/>
      <c r="X3221" s="20"/>
      <c r="Y3221" s="20" t="str">
        <f t="shared" si="480"/>
        <v>PCS</v>
      </c>
    </row>
    <row r="3222" spans="1:26" hidden="1">
      <c r="A3222" s="4"/>
      <c r="B3222" s="4"/>
      <c r="C3222" s="5"/>
      <c r="D3222" s="6"/>
      <c r="E3222" s="6"/>
      <c r="F3222" s="6"/>
      <c r="G3222" s="6"/>
      <c r="H3222" s="6"/>
      <c r="I3222" s="6"/>
      <c r="J3222" s="6"/>
      <c r="K3222" s="8"/>
      <c r="L3222" s="8"/>
      <c r="M3222" s="6"/>
      <c r="N3222" s="9"/>
      <c r="O3222" s="10"/>
      <c r="P3222" s="20"/>
      <c r="Q3222" s="20"/>
      <c r="R3222" s="20"/>
      <c r="S3222" s="20" t="s">
        <v>1378</v>
      </c>
      <c r="T3222" s="21" t="str">
        <f t="shared" si="479"/>
        <v>DUPA 28 PREMIUM</v>
      </c>
      <c r="U3222" s="17">
        <v>0.47</v>
      </c>
      <c r="V3222" s="62">
        <f t="shared" si="483"/>
        <v>135.35999999999999</v>
      </c>
      <c r="W3222" s="20"/>
      <c r="X3222" s="20"/>
      <c r="Y3222" s="20" t="str">
        <f t="shared" si="480"/>
        <v>KG</v>
      </c>
    </row>
    <row r="3223" spans="1:26" hidden="1">
      <c r="A3223" s="4"/>
      <c r="B3223" s="4"/>
      <c r="C3223" s="5"/>
      <c r="D3223" s="6"/>
      <c r="E3223" s="6"/>
      <c r="F3223" s="6"/>
      <c r="G3223" s="6"/>
      <c r="H3223" s="6"/>
      <c r="I3223" s="6"/>
      <c r="J3223" s="6"/>
      <c r="K3223" s="8"/>
      <c r="L3223" s="8"/>
      <c r="M3223" s="6"/>
      <c r="N3223" s="9"/>
      <c r="O3223" s="10"/>
      <c r="P3223" s="20"/>
      <c r="Q3223" s="20"/>
      <c r="R3223" s="20"/>
      <c r="S3223" s="20" t="s">
        <v>4160</v>
      </c>
      <c r="T3223" s="21" t="str">
        <f t="shared" si="479"/>
        <v>OP NON FUL AROMA EK CENDANA</v>
      </c>
      <c r="U3223" s="17">
        <v>9.7000000000000003E-3</v>
      </c>
      <c r="V3223" s="62">
        <f t="shared" si="483"/>
        <v>2.7936000000000001</v>
      </c>
      <c r="W3223" s="20"/>
      <c r="X3223" s="20"/>
      <c r="Y3223" s="20" t="str">
        <f t="shared" si="480"/>
        <v>KG</v>
      </c>
    </row>
    <row r="3224" spans="1:26" hidden="1">
      <c r="A3224" s="4"/>
      <c r="B3224" s="4"/>
      <c r="C3224" s="5"/>
      <c r="D3224" s="6"/>
      <c r="E3224" s="6"/>
      <c r="F3224" s="6"/>
      <c r="G3224" s="6"/>
      <c r="H3224" s="6"/>
      <c r="I3224" s="6"/>
      <c r="J3224" s="6"/>
      <c r="K3224" s="8"/>
      <c r="L3224" s="8"/>
      <c r="M3224" s="6"/>
      <c r="N3224" s="9"/>
      <c r="O3224" s="10"/>
      <c r="P3224" s="20"/>
      <c r="Q3224" s="20"/>
      <c r="R3224" s="20"/>
      <c r="S3224" s="20" t="s">
        <v>3723</v>
      </c>
      <c r="T3224" s="21" t="str">
        <f t="shared" si="479"/>
        <v>ONGKOS CELUP GK PREMIUM</v>
      </c>
      <c r="U3224" s="17">
        <v>1</v>
      </c>
      <c r="V3224" s="62">
        <f t="shared" si="483"/>
        <v>288</v>
      </c>
      <c r="W3224" s="20"/>
      <c r="X3224" s="20"/>
      <c r="Y3224" s="20" t="str">
        <f t="shared" si="480"/>
        <v>PCS</v>
      </c>
    </row>
    <row r="3225" spans="1:26" hidden="1">
      <c r="A3225" s="4"/>
      <c r="B3225" s="4"/>
      <c r="C3225" s="5"/>
      <c r="D3225" s="6"/>
      <c r="E3225" s="6"/>
      <c r="F3225" s="6"/>
      <c r="G3225" s="6"/>
      <c r="H3225" s="6"/>
      <c r="I3225" s="6"/>
      <c r="J3225" s="6"/>
      <c r="K3225" s="8"/>
      <c r="L3225" s="8"/>
      <c r="M3225" s="6"/>
      <c r="N3225" s="9"/>
      <c r="O3225" s="10"/>
      <c r="P3225" s="20"/>
      <c r="Q3225" s="20"/>
      <c r="R3225" s="20"/>
      <c r="S3225" s="20" t="s">
        <v>3811</v>
      </c>
      <c r="T3225" s="21" t="str">
        <f t="shared" si="479"/>
        <v>ONGKOS KEMAS GK PREMIUM</v>
      </c>
      <c r="U3225" s="17">
        <v>1</v>
      </c>
      <c r="V3225" s="62">
        <f t="shared" si="483"/>
        <v>288</v>
      </c>
      <c r="W3225" s="20"/>
      <c r="X3225" s="20"/>
      <c r="Y3225" s="20" t="str">
        <f t="shared" si="480"/>
        <v>PCS</v>
      </c>
    </row>
    <row r="3226" spans="1:26" hidden="1">
      <c r="A3226" s="4"/>
      <c r="B3226" s="4"/>
      <c r="C3226" s="5"/>
      <c r="D3226" s="6"/>
      <c r="E3226" s="6"/>
      <c r="F3226" s="6"/>
      <c r="G3226" s="6"/>
      <c r="H3226" s="6"/>
      <c r="I3226" s="6"/>
      <c r="J3226" s="6"/>
      <c r="K3226" s="8"/>
      <c r="L3226" s="8"/>
      <c r="M3226" s="6"/>
      <c r="N3226" s="9"/>
      <c r="O3226" s="10"/>
      <c r="P3226" s="20"/>
      <c r="Q3226" s="20"/>
      <c r="R3226" s="20"/>
      <c r="S3226" s="20" t="s">
        <v>3918</v>
      </c>
      <c r="T3226" s="21" t="str">
        <f t="shared" si="479"/>
        <v>ONGKOS TIMBANG GK PREMIUM</v>
      </c>
      <c r="U3226" s="17">
        <v>1</v>
      </c>
      <c r="V3226" s="62">
        <f t="shared" si="483"/>
        <v>288</v>
      </c>
      <c r="W3226" s="20"/>
      <c r="X3226" s="20"/>
      <c r="Y3226" s="20" t="str">
        <f t="shared" si="480"/>
        <v>PCS</v>
      </c>
    </row>
    <row r="3227" spans="1:26" hidden="1">
      <c r="A3227" s="4"/>
      <c r="B3227" s="4"/>
      <c r="C3227" s="5"/>
      <c r="D3227" s="6"/>
      <c r="E3227" s="6"/>
      <c r="F3227" s="6"/>
      <c r="G3227" s="6"/>
      <c r="H3227" s="6"/>
      <c r="I3227" s="6"/>
      <c r="J3227" s="6"/>
      <c r="K3227" s="8"/>
      <c r="L3227" s="8"/>
      <c r="M3227" s="6"/>
      <c r="N3227" s="9"/>
      <c r="O3227" s="10"/>
      <c r="P3227" s="20"/>
      <c r="Q3227" s="20"/>
      <c r="R3227" s="20"/>
      <c r="S3227" s="20" t="s">
        <v>5039</v>
      </c>
      <c r="T3227" s="21" t="str">
        <f t="shared" si="479"/>
        <v>STIKER MANTRA tanggung</v>
      </c>
      <c r="U3227" s="17">
        <v>1</v>
      </c>
      <c r="V3227" s="62">
        <f t="shared" si="483"/>
        <v>288</v>
      </c>
      <c r="W3227" s="20"/>
      <c r="X3227" s="20"/>
      <c r="Y3227" s="20" t="str">
        <f t="shared" si="480"/>
        <v>PCS</v>
      </c>
    </row>
    <row r="3228" spans="1:26">
      <c r="A3228" s="4">
        <v>337</v>
      </c>
      <c r="B3228" s="20" t="s">
        <v>3000</v>
      </c>
      <c r="C3228" s="5" t="s">
        <v>298</v>
      </c>
      <c r="D3228" s="6">
        <v>396</v>
      </c>
      <c r="E3228" s="6">
        <f>D3228/72</f>
        <v>5.5</v>
      </c>
      <c r="F3228" s="6">
        <v>665</v>
      </c>
      <c r="G3228" s="6">
        <v>1</v>
      </c>
      <c r="H3228" s="6">
        <v>351</v>
      </c>
      <c r="I3228" s="6">
        <v>1</v>
      </c>
      <c r="J3228" s="6" t="s">
        <v>510</v>
      </c>
      <c r="K3228" s="15">
        <f>L3228</f>
        <v>288</v>
      </c>
      <c r="L3228" s="15">
        <f>N3228*Z3228</f>
        <v>288</v>
      </c>
      <c r="M3228" s="6" t="s">
        <v>510</v>
      </c>
      <c r="N3228" s="9">
        <f>VLOOKUP(B3228,tb_januari,9,FALSE)</f>
        <v>4</v>
      </c>
      <c r="O3228" s="10" t="s">
        <v>506</v>
      </c>
      <c r="P3228" s="20"/>
      <c r="Q3228" s="20"/>
      <c r="R3228" s="20"/>
      <c r="S3228" s="20" t="s">
        <v>3485</v>
      </c>
      <c r="T3228" s="21" t="str">
        <f t="shared" si="479"/>
        <v>JASMINE 8 X 16</v>
      </c>
      <c r="U3228" s="17">
        <v>1</v>
      </c>
      <c r="V3228" s="62">
        <f>$K$3228*U3228</f>
        <v>288</v>
      </c>
      <c r="W3228" s="20"/>
      <c r="X3228" s="20"/>
      <c r="Y3228" s="20" t="str">
        <f t="shared" si="480"/>
        <v>PCS</v>
      </c>
      <c r="Z3228" s="20">
        <v>72</v>
      </c>
    </row>
    <row r="3229" spans="1:26" hidden="1">
      <c r="A3229" s="4"/>
      <c r="B3229" s="4"/>
      <c r="C3229" s="5"/>
      <c r="D3229" s="6"/>
      <c r="E3229" s="6"/>
      <c r="F3229" s="6"/>
      <c r="G3229" s="6"/>
      <c r="H3229" s="6"/>
      <c r="I3229" s="6"/>
      <c r="J3229" s="6"/>
      <c r="K3229" s="8"/>
      <c r="L3229" s="8"/>
      <c r="M3229" s="6"/>
      <c r="N3229" s="9"/>
      <c r="O3229" s="10"/>
      <c r="P3229" s="20"/>
      <c r="Q3229" s="20"/>
      <c r="R3229" s="20"/>
      <c r="S3229" s="20" t="s">
        <v>3679</v>
      </c>
      <c r="T3229" s="21" t="str">
        <f t="shared" si="479"/>
        <v xml:space="preserve">ONGKARA OVAL </v>
      </c>
      <c r="U3229" s="17">
        <v>1</v>
      </c>
      <c r="V3229" s="62">
        <f t="shared" ref="V3229:V3237" si="484">$K$3228*U3229</f>
        <v>288</v>
      </c>
      <c r="W3229" s="20"/>
      <c r="X3229" s="20"/>
      <c r="Y3229" s="20" t="str">
        <f t="shared" si="480"/>
        <v>PCS</v>
      </c>
    </row>
    <row r="3230" spans="1:26" hidden="1">
      <c r="A3230" s="4"/>
      <c r="B3230" s="4"/>
      <c r="C3230" s="5"/>
      <c r="D3230" s="6"/>
      <c r="E3230" s="6"/>
      <c r="F3230" s="6"/>
      <c r="G3230" s="6"/>
      <c r="H3230" s="6"/>
      <c r="I3230" s="6"/>
      <c r="J3230" s="6"/>
      <c r="K3230" s="8"/>
      <c r="L3230" s="8"/>
      <c r="M3230" s="6"/>
      <c r="N3230" s="9"/>
      <c r="O3230" s="10"/>
      <c r="P3230" s="20"/>
      <c r="Q3230" s="20"/>
      <c r="R3230" s="20"/>
      <c r="S3230" s="20" t="s">
        <v>4855</v>
      </c>
      <c r="T3230" s="21" t="str">
        <f t="shared" ref="T3230:T3261" si="485">VLOOKUP(S3230,db_barang,2,FALSE)</f>
        <v>SABUK ONG MINI 2,5 X 20</v>
      </c>
      <c r="U3230" s="17">
        <v>1</v>
      </c>
      <c r="V3230" s="62">
        <f t="shared" si="484"/>
        <v>288</v>
      </c>
      <c r="W3230" s="20"/>
      <c r="X3230" s="20"/>
      <c r="Y3230" s="20" t="str">
        <f t="shared" ref="Y3230:Y3261" si="486">VLOOKUP(S3230,db_barang,3,FALSE)</f>
        <v>PCS</v>
      </c>
    </row>
    <row r="3231" spans="1:26" hidden="1">
      <c r="A3231" s="4"/>
      <c r="B3231" s="4"/>
      <c r="C3231" s="5"/>
      <c r="D3231" s="6"/>
      <c r="E3231" s="6"/>
      <c r="F3231" s="6"/>
      <c r="G3231" s="6"/>
      <c r="H3231" s="6"/>
      <c r="I3231" s="6"/>
      <c r="J3231" s="6"/>
      <c r="K3231" s="8"/>
      <c r="L3231" s="8"/>
      <c r="M3231" s="6"/>
      <c r="N3231" s="9"/>
      <c r="O3231" s="10"/>
      <c r="P3231" s="20"/>
      <c r="Q3231" s="20"/>
      <c r="R3231" s="20"/>
      <c r="S3231" s="20" t="s">
        <v>4361</v>
      </c>
      <c r="T3231" s="21" t="str">
        <f t="shared" si="485"/>
        <v>PLASTIK 12 X 35</v>
      </c>
      <c r="U3231" s="17">
        <v>1</v>
      </c>
      <c r="V3231" s="62">
        <f t="shared" si="484"/>
        <v>288</v>
      </c>
      <c r="W3231" s="20"/>
      <c r="X3231" s="20"/>
      <c r="Y3231" s="20" t="str">
        <f t="shared" si="486"/>
        <v>PCS</v>
      </c>
    </row>
    <row r="3232" spans="1:26" hidden="1">
      <c r="A3232" s="4"/>
      <c r="B3232" s="4"/>
      <c r="C3232" s="5"/>
      <c r="D3232" s="6"/>
      <c r="E3232" s="6"/>
      <c r="F3232" s="6"/>
      <c r="G3232" s="6"/>
      <c r="H3232" s="6"/>
      <c r="I3232" s="6"/>
      <c r="J3232" s="6"/>
      <c r="K3232" s="8"/>
      <c r="L3232" s="8"/>
      <c r="M3232" s="6"/>
      <c r="N3232" s="9"/>
      <c r="O3232" s="10"/>
      <c r="P3232" s="20"/>
      <c r="Q3232" s="20"/>
      <c r="R3232" s="20"/>
      <c r="S3232" s="20" t="s">
        <v>1378</v>
      </c>
      <c r="T3232" s="21" t="str">
        <f t="shared" si="485"/>
        <v>DUPA 28 PREMIUM</v>
      </c>
      <c r="U3232" s="17">
        <v>0.47</v>
      </c>
      <c r="V3232" s="62">
        <f t="shared" si="484"/>
        <v>135.35999999999999</v>
      </c>
      <c r="W3232" s="20"/>
      <c r="X3232" s="20"/>
      <c r="Y3232" s="20" t="str">
        <f t="shared" si="486"/>
        <v>KG</v>
      </c>
    </row>
    <row r="3233" spans="1:26" hidden="1">
      <c r="A3233" s="4"/>
      <c r="B3233" s="4"/>
      <c r="C3233" s="5"/>
      <c r="D3233" s="6"/>
      <c r="E3233" s="6"/>
      <c r="F3233" s="6"/>
      <c r="G3233" s="6"/>
      <c r="H3233" s="6"/>
      <c r="I3233" s="6"/>
      <c r="J3233" s="6"/>
      <c r="K3233" s="8"/>
      <c r="L3233" s="8"/>
      <c r="M3233" s="6"/>
      <c r="N3233" s="9"/>
      <c r="O3233" s="10"/>
      <c r="P3233" s="20"/>
      <c r="Q3233" s="20"/>
      <c r="R3233" s="20"/>
      <c r="S3233" s="20" t="s">
        <v>4164</v>
      </c>
      <c r="T3233" s="21" t="str">
        <f t="shared" si="485"/>
        <v>OP NON FUL AROMA EK JASMINE</v>
      </c>
      <c r="U3233" s="17">
        <v>9.7000000000000003E-3</v>
      </c>
      <c r="V3233" s="62">
        <f t="shared" si="484"/>
        <v>2.7936000000000001</v>
      </c>
      <c r="W3233" s="20"/>
      <c r="X3233" s="20"/>
      <c r="Y3233" s="20" t="str">
        <f t="shared" si="486"/>
        <v>KG</v>
      </c>
    </row>
    <row r="3234" spans="1:26" hidden="1">
      <c r="A3234" s="4"/>
      <c r="B3234" s="4"/>
      <c r="C3234" s="5"/>
      <c r="D3234" s="6"/>
      <c r="E3234" s="6"/>
      <c r="F3234" s="6"/>
      <c r="G3234" s="6"/>
      <c r="H3234" s="6"/>
      <c r="I3234" s="6"/>
      <c r="J3234" s="6"/>
      <c r="K3234" s="8"/>
      <c r="L3234" s="8"/>
      <c r="M3234" s="6"/>
      <c r="N3234" s="9"/>
      <c r="O3234" s="10"/>
      <c r="P3234" s="20"/>
      <c r="Q3234" s="20"/>
      <c r="R3234" s="20"/>
      <c r="S3234" s="20" t="s">
        <v>3723</v>
      </c>
      <c r="T3234" s="21" t="str">
        <f t="shared" si="485"/>
        <v>ONGKOS CELUP GK PREMIUM</v>
      </c>
      <c r="U3234" s="17">
        <v>1</v>
      </c>
      <c r="V3234" s="62">
        <f t="shared" si="484"/>
        <v>288</v>
      </c>
      <c r="W3234" s="20"/>
      <c r="X3234" s="20"/>
      <c r="Y3234" s="20" t="str">
        <f t="shared" si="486"/>
        <v>PCS</v>
      </c>
    </row>
    <row r="3235" spans="1:26" hidden="1">
      <c r="A3235" s="4"/>
      <c r="B3235" s="4"/>
      <c r="C3235" s="5"/>
      <c r="D3235" s="6"/>
      <c r="E3235" s="6"/>
      <c r="F3235" s="6"/>
      <c r="G3235" s="6"/>
      <c r="H3235" s="6"/>
      <c r="I3235" s="6"/>
      <c r="J3235" s="6"/>
      <c r="K3235" s="8"/>
      <c r="L3235" s="8"/>
      <c r="M3235" s="6"/>
      <c r="N3235" s="9"/>
      <c r="O3235" s="10"/>
      <c r="P3235" s="20"/>
      <c r="Q3235" s="20"/>
      <c r="R3235" s="20"/>
      <c r="S3235" s="20" t="s">
        <v>3811</v>
      </c>
      <c r="T3235" s="21" t="str">
        <f t="shared" si="485"/>
        <v>ONGKOS KEMAS GK PREMIUM</v>
      </c>
      <c r="U3235" s="17">
        <v>1</v>
      </c>
      <c r="V3235" s="62">
        <f t="shared" si="484"/>
        <v>288</v>
      </c>
      <c r="W3235" s="20"/>
      <c r="X3235" s="20"/>
      <c r="Y3235" s="20" t="str">
        <f t="shared" si="486"/>
        <v>PCS</v>
      </c>
    </row>
    <row r="3236" spans="1:26" hidden="1">
      <c r="A3236" s="4"/>
      <c r="B3236" s="4"/>
      <c r="C3236" s="5"/>
      <c r="D3236" s="6"/>
      <c r="E3236" s="6"/>
      <c r="F3236" s="6"/>
      <c r="G3236" s="6"/>
      <c r="H3236" s="6"/>
      <c r="I3236" s="6"/>
      <c r="J3236" s="6"/>
      <c r="K3236" s="8"/>
      <c r="L3236" s="8"/>
      <c r="M3236" s="6"/>
      <c r="N3236" s="9"/>
      <c r="O3236" s="10"/>
      <c r="P3236" s="20"/>
      <c r="Q3236" s="20"/>
      <c r="R3236" s="20"/>
      <c r="S3236" s="20" t="s">
        <v>3918</v>
      </c>
      <c r="T3236" s="21" t="str">
        <f t="shared" si="485"/>
        <v>ONGKOS TIMBANG GK PREMIUM</v>
      </c>
      <c r="U3236" s="17">
        <v>1</v>
      </c>
      <c r="V3236" s="62">
        <f t="shared" si="484"/>
        <v>288</v>
      </c>
      <c r="W3236" s="20"/>
      <c r="X3236" s="20"/>
      <c r="Y3236" s="20" t="str">
        <f t="shared" si="486"/>
        <v>PCS</v>
      </c>
    </row>
    <row r="3237" spans="1:26" hidden="1">
      <c r="A3237" s="4"/>
      <c r="B3237" s="4"/>
      <c r="C3237" s="5"/>
      <c r="D3237" s="6"/>
      <c r="E3237" s="6"/>
      <c r="F3237" s="6"/>
      <c r="G3237" s="6"/>
      <c r="H3237" s="6"/>
      <c r="I3237" s="6"/>
      <c r="J3237" s="6"/>
      <c r="K3237" s="8"/>
      <c r="L3237" s="8"/>
      <c r="M3237" s="6"/>
      <c r="N3237" s="9"/>
      <c r="O3237" s="10"/>
      <c r="P3237" s="20"/>
      <c r="Q3237" s="20"/>
      <c r="R3237" s="20"/>
      <c r="S3237" s="20" t="s">
        <v>5039</v>
      </c>
      <c r="T3237" s="21" t="str">
        <f t="shared" si="485"/>
        <v>STIKER MANTRA tanggung</v>
      </c>
      <c r="U3237" s="17">
        <v>1</v>
      </c>
      <c r="V3237" s="62">
        <f t="shared" si="484"/>
        <v>288</v>
      </c>
      <c r="W3237" s="20"/>
      <c r="X3237" s="20"/>
      <c r="Y3237" s="20" t="str">
        <f t="shared" si="486"/>
        <v>PCS</v>
      </c>
    </row>
    <row r="3238" spans="1:26">
      <c r="A3238" s="4">
        <v>338</v>
      </c>
      <c r="B3238" s="20" t="s">
        <v>3001</v>
      </c>
      <c r="C3238" s="5" t="s">
        <v>299</v>
      </c>
      <c r="D3238" s="6">
        <v>72</v>
      </c>
      <c r="E3238" s="6">
        <f>D3238/72</f>
        <v>1</v>
      </c>
      <c r="F3238" s="6">
        <v>368</v>
      </c>
      <c r="G3238" s="6">
        <v>1</v>
      </c>
      <c r="H3238" s="6">
        <v>165</v>
      </c>
      <c r="I3238" s="6">
        <v>1</v>
      </c>
      <c r="J3238" s="6" t="s">
        <v>510</v>
      </c>
      <c r="K3238" s="15">
        <f>L3238</f>
        <v>288</v>
      </c>
      <c r="L3238" s="15">
        <f>N3238*Z3238</f>
        <v>288</v>
      </c>
      <c r="M3238" s="6" t="s">
        <v>510</v>
      </c>
      <c r="N3238" s="9">
        <f>VLOOKUP(B3238,tb_januari,9,FALSE)</f>
        <v>4</v>
      </c>
      <c r="O3238" s="10" t="s">
        <v>506</v>
      </c>
      <c r="P3238" s="20"/>
      <c r="Q3238" s="20"/>
      <c r="R3238" s="20"/>
      <c r="S3238" s="20" t="s">
        <v>3501</v>
      </c>
      <c r="T3238" s="21" t="str">
        <f t="shared" si="485"/>
        <v>JEMPIRING 8 X 16</v>
      </c>
      <c r="U3238" s="17">
        <v>1</v>
      </c>
      <c r="V3238" s="62">
        <f>$K$3238*U3238</f>
        <v>288</v>
      </c>
      <c r="W3238" s="20"/>
      <c r="X3238" s="20"/>
      <c r="Y3238" s="20" t="str">
        <f t="shared" si="486"/>
        <v>PCS</v>
      </c>
      <c r="Z3238" s="20">
        <v>72</v>
      </c>
    </row>
    <row r="3239" spans="1:26" hidden="1">
      <c r="A3239" s="4"/>
      <c r="B3239" s="4"/>
      <c r="C3239" s="5"/>
      <c r="D3239" s="6"/>
      <c r="E3239" s="6"/>
      <c r="F3239" s="6"/>
      <c r="G3239" s="6"/>
      <c r="H3239" s="6"/>
      <c r="I3239" s="6"/>
      <c r="J3239" s="6"/>
      <c r="K3239" s="8"/>
      <c r="L3239" s="8"/>
      <c r="M3239" s="6"/>
      <c r="N3239" s="9"/>
      <c r="O3239" s="10"/>
      <c r="P3239" s="20"/>
      <c r="Q3239" s="20"/>
      <c r="R3239" s="20"/>
      <c r="S3239" s="20" t="s">
        <v>3679</v>
      </c>
      <c r="T3239" s="21" t="str">
        <f t="shared" si="485"/>
        <v xml:space="preserve">ONGKARA OVAL </v>
      </c>
      <c r="U3239" s="17">
        <v>1</v>
      </c>
      <c r="V3239" s="62">
        <f t="shared" ref="V3239:V3247" si="487">$K$3238*U3239</f>
        <v>288</v>
      </c>
      <c r="W3239" s="20"/>
      <c r="X3239" s="20"/>
      <c r="Y3239" s="20" t="str">
        <f t="shared" si="486"/>
        <v>PCS</v>
      </c>
    </row>
    <row r="3240" spans="1:26" hidden="1">
      <c r="A3240" s="4"/>
      <c r="B3240" s="4"/>
      <c r="C3240" s="5"/>
      <c r="D3240" s="6"/>
      <c r="E3240" s="6"/>
      <c r="F3240" s="6"/>
      <c r="G3240" s="6"/>
      <c r="H3240" s="6"/>
      <c r="I3240" s="6"/>
      <c r="J3240" s="6"/>
      <c r="K3240" s="8"/>
      <c r="L3240" s="8"/>
      <c r="M3240" s="6"/>
      <c r="N3240" s="9"/>
      <c r="O3240" s="10"/>
      <c r="P3240" s="20"/>
      <c r="Q3240" s="20"/>
      <c r="R3240" s="20"/>
      <c r="S3240" s="20" t="s">
        <v>5039</v>
      </c>
      <c r="T3240" s="21" t="str">
        <f t="shared" si="485"/>
        <v>STIKER MANTRA tanggung</v>
      </c>
      <c r="U3240" s="17">
        <v>1</v>
      </c>
      <c r="V3240" s="62">
        <f t="shared" si="487"/>
        <v>288</v>
      </c>
      <c r="W3240" s="20"/>
      <c r="X3240" s="20"/>
      <c r="Y3240" s="20" t="str">
        <f t="shared" si="486"/>
        <v>PCS</v>
      </c>
    </row>
    <row r="3241" spans="1:26" hidden="1">
      <c r="A3241" s="4"/>
      <c r="B3241" s="4"/>
      <c r="C3241" s="5"/>
      <c r="D3241" s="6"/>
      <c r="E3241" s="6"/>
      <c r="F3241" s="6"/>
      <c r="G3241" s="6"/>
      <c r="H3241" s="6"/>
      <c r="I3241" s="6"/>
      <c r="J3241" s="6"/>
      <c r="K3241" s="8"/>
      <c r="L3241" s="8"/>
      <c r="M3241" s="6"/>
      <c r="N3241" s="9"/>
      <c r="O3241" s="10"/>
      <c r="P3241" s="20"/>
      <c r="Q3241" s="20"/>
      <c r="R3241" s="20"/>
      <c r="S3241" s="20" t="s">
        <v>4855</v>
      </c>
      <c r="T3241" s="21" t="str">
        <f t="shared" si="485"/>
        <v>SABUK ONG MINI 2,5 X 20</v>
      </c>
      <c r="U3241" s="17">
        <v>1</v>
      </c>
      <c r="V3241" s="62">
        <f t="shared" si="487"/>
        <v>288</v>
      </c>
      <c r="W3241" s="20"/>
      <c r="X3241" s="20"/>
      <c r="Y3241" s="20" t="str">
        <f t="shared" si="486"/>
        <v>PCS</v>
      </c>
    </row>
    <row r="3242" spans="1:26" hidden="1">
      <c r="A3242" s="4"/>
      <c r="B3242" s="4"/>
      <c r="C3242" s="5"/>
      <c r="D3242" s="6"/>
      <c r="E3242" s="6"/>
      <c r="F3242" s="6"/>
      <c r="G3242" s="6"/>
      <c r="H3242" s="6"/>
      <c r="I3242" s="6"/>
      <c r="J3242" s="6"/>
      <c r="K3242" s="8"/>
      <c r="L3242" s="8"/>
      <c r="M3242" s="6"/>
      <c r="N3242" s="9"/>
      <c r="O3242" s="10"/>
      <c r="P3242" s="20"/>
      <c r="Q3242" s="20"/>
      <c r="R3242" s="20"/>
      <c r="S3242" s="20" t="s">
        <v>4361</v>
      </c>
      <c r="T3242" s="21" t="str">
        <f t="shared" si="485"/>
        <v>PLASTIK 12 X 35</v>
      </c>
      <c r="U3242" s="17">
        <v>1</v>
      </c>
      <c r="V3242" s="62">
        <f t="shared" si="487"/>
        <v>288</v>
      </c>
      <c r="W3242" s="20"/>
      <c r="X3242" s="20"/>
      <c r="Y3242" s="20" t="str">
        <f t="shared" si="486"/>
        <v>PCS</v>
      </c>
    </row>
    <row r="3243" spans="1:26" hidden="1">
      <c r="A3243" s="4"/>
      <c r="B3243" s="4"/>
      <c r="C3243" s="5"/>
      <c r="D3243" s="6"/>
      <c r="E3243" s="6"/>
      <c r="F3243" s="6"/>
      <c r="G3243" s="6"/>
      <c r="H3243" s="6"/>
      <c r="I3243" s="6"/>
      <c r="J3243" s="6"/>
      <c r="K3243" s="8"/>
      <c r="L3243" s="8"/>
      <c r="M3243" s="6"/>
      <c r="N3243" s="9"/>
      <c r="O3243" s="10"/>
      <c r="P3243" s="20"/>
      <c r="Q3243" s="20"/>
      <c r="R3243" s="20"/>
      <c r="S3243" s="20" t="s">
        <v>1378</v>
      </c>
      <c r="T3243" s="21" t="str">
        <f t="shared" si="485"/>
        <v>DUPA 28 PREMIUM</v>
      </c>
      <c r="U3243" s="17">
        <v>0.47</v>
      </c>
      <c r="V3243" s="62">
        <f t="shared" si="487"/>
        <v>135.35999999999999</v>
      </c>
      <c r="W3243" s="20"/>
      <c r="X3243" s="20"/>
      <c r="Y3243" s="20" t="str">
        <f t="shared" si="486"/>
        <v>KG</v>
      </c>
    </row>
    <row r="3244" spans="1:26" hidden="1">
      <c r="A3244" s="4"/>
      <c r="B3244" s="4"/>
      <c r="C3244" s="5"/>
      <c r="D3244" s="6"/>
      <c r="E3244" s="6"/>
      <c r="F3244" s="6"/>
      <c r="G3244" s="6"/>
      <c r="H3244" s="6"/>
      <c r="I3244" s="6"/>
      <c r="J3244" s="6"/>
      <c r="K3244" s="8"/>
      <c r="L3244" s="8"/>
      <c r="M3244" s="6"/>
      <c r="N3244" s="9"/>
      <c r="O3244" s="10"/>
      <c r="P3244" s="20"/>
      <c r="Q3244" s="20"/>
      <c r="R3244" s="20"/>
      <c r="S3244" s="20" t="s">
        <v>615</v>
      </c>
      <c r="T3244" s="21" t="str">
        <f t="shared" si="485"/>
        <v>OP NON FUL AROMA EK JEMPIRING</v>
      </c>
      <c r="U3244" s="17">
        <v>9.7000000000000003E-3</v>
      </c>
      <c r="V3244" s="62">
        <f t="shared" si="487"/>
        <v>2.7936000000000001</v>
      </c>
      <c r="W3244" s="20"/>
      <c r="X3244" s="20"/>
      <c r="Y3244" s="20" t="str">
        <f t="shared" si="486"/>
        <v>KG</v>
      </c>
    </row>
    <row r="3245" spans="1:26" hidden="1">
      <c r="A3245" s="4"/>
      <c r="B3245" s="4"/>
      <c r="C3245" s="5"/>
      <c r="D3245" s="6"/>
      <c r="E3245" s="6"/>
      <c r="F3245" s="6"/>
      <c r="G3245" s="6"/>
      <c r="H3245" s="6"/>
      <c r="I3245" s="6"/>
      <c r="J3245" s="6"/>
      <c r="K3245" s="8"/>
      <c r="L3245" s="8"/>
      <c r="M3245" s="6"/>
      <c r="N3245" s="9"/>
      <c r="O3245" s="10"/>
      <c r="P3245" s="20"/>
      <c r="Q3245" s="20"/>
      <c r="R3245" s="20"/>
      <c r="S3245" s="20" t="s">
        <v>3723</v>
      </c>
      <c r="T3245" s="21" t="str">
        <f t="shared" si="485"/>
        <v>ONGKOS CELUP GK PREMIUM</v>
      </c>
      <c r="U3245" s="17">
        <v>1</v>
      </c>
      <c r="V3245" s="62">
        <f t="shared" si="487"/>
        <v>288</v>
      </c>
      <c r="W3245" s="20"/>
      <c r="X3245" s="20"/>
      <c r="Y3245" s="20" t="str">
        <f t="shared" si="486"/>
        <v>PCS</v>
      </c>
    </row>
    <row r="3246" spans="1:26" hidden="1">
      <c r="A3246" s="4"/>
      <c r="B3246" s="4"/>
      <c r="C3246" s="5"/>
      <c r="D3246" s="6"/>
      <c r="E3246" s="6"/>
      <c r="F3246" s="6"/>
      <c r="G3246" s="6"/>
      <c r="H3246" s="6"/>
      <c r="I3246" s="6"/>
      <c r="J3246" s="6"/>
      <c r="K3246" s="8"/>
      <c r="L3246" s="8"/>
      <c r="M3246" s="6"/>
      <c r="N3246" s="9"/>
      <c r="O3246" s="10"/>
      <c r="P3246" s="20"/>
      <c r="Q3246" s="20"/>
      <c r="R3246" s="20"/>
      <c r="S3246" s="20" t="s">
        <v>3811</v>
      </c>
      <c r="T3246" s="21" t="str">
        <f t="shared" si="485"/>
        <v>ONGKOS KEMAS GK PREMIUM</v>
      </c>
      <c r="U3246" s="17">
        <v>1</v>
      </c>
      <c r="V3246" s="62">
        <f t="shared" si="487"/>
        <v>288</v>
      </c>
      <c r="W3246" s="20"/>
      <c r="X3246" s="20"/>
      <c r="Y3246" s="20" t="str">
        <f t="shared" si="486"/>
        <v>PCS</v>
      </c>
    </row>
    <row r="3247" spans="1:26" hidden="1">
      <c r="A3247" s="4"/>
      <c r="B3247" s="4"/>
      <c r="C3247" s="5"/>
      <c r="D3247" s="6"/>
      <c r="E3247" s="6"/>
      <c r="F3247" s="6"/>
      <c r="G3247" s="6"/>
      <c r="H3247" s="6"/>
      <c r="I3247" s="6"/>
      <c r="J3247" s="6"/>
      <c r="K3247" s="8"/>
      <c r="L3247" s="8"/>
      <c r="M3247" s="6"/>
      <c r="N3247" s="9"/>
      <c r="O3247" s="10"/>
      <c r="P3247" s="20"/>
      <c r="Q3247" s="20"/>
      <c r="R3247" s="20"/>
      <c r="S3247" s="20" t="s">
        <v>3918</v>
      </c>
      <c r="T3247" s="21" t="str">
        <f t="shared" si="485"/>
        <v>ONGKOS TIMBANG GK PREMIUM</v>
      </c>
      <c r="U3247" s="17">
        <v>1</v>
      </c>
      <c r="V3247" s="62">
        <f t="shared" si="487"/>
        <v>288</v>
      </c>
      <c r="W3247" s="20"/>
      <c r="X3247" s="20"/>
      <c r="Y3247" s="20" t="str">
        <f t="shared" si="486"/>
        <v>PCS</v>
      </c>
    </row>
    <row r="3248" spans="1:26">
      <c r="A3248" s="4">
        <v>339</v>
      </c>
      <c r="B3248" s="20" t="s">
        <v>3004</v>
      </c>
      <c r="C3248" s="5" t="s">
        <v>300</v>
      </c>
      <c r="D3248" s="6">
        <v>144</v>
      </c>
      <c r="E3248" s="6">
        <f>D3248/72</f>
        <v>2</v>
      </c>
      <c r="F3248" s="6">
        <v>72</v>
      </c>
      <c r="G3248" s="6">
        <v>1</v>
      </c>
      <c r="H3248" s="6">
        <v>445</v>
      </c>
      <c r="I3248" s="6">
        <v>1</v>
      </c>
      <c r="J3248" s="6" t="s">
        <v>510</v>
      </c>
      <c r="K3248" s="15">
        <f>L3248</f>
        <v>288</v>
      </c>
      <c r="L3248" s="15">
        <f>N3248*Z3248</f>
        <v>288</v>
      </c>
      <c r="M3248" s="6" t="s">
        <v>510</v>
      </c>
      <c r="N3248" s="9">
        <f>VLOOKUP(B3248,tb_januari,9,FALSE)</f>
        <v>4</v>
      </c>
      <c r="O3248" s="10" t="s">
        <v>506</v>
      </c>
      <c r="P3248" s="20"/>
      <c r="Q3248" s="20"/>
      <c r="R3248" s="20"/>
      <c r="S3248" s="20" t="s">
        <v>3570</v>
      </c>
      <c r="T3248" s="21" t="str">
        <f t="shared" si="485"/>
        <v>LOTUS 8 X 16</v>
      </c>
      <c r="U3248" s="17">
        <v>1</v>
      </c>
      <c r="V3248" s="62">
        <f>$K$3248*U3248</f>
        <v>288</v>
      </c>
      <c r="W3248" s="20"/>
      <c r="X3248" s="20"/>
      <c r="Y3248" s="20" t="str">
        <f t="shared" si="486"/>
        <v>PCS</v>
      </c>
      <c r="Z3248" s="20">
        <v>72</v>
      </c>
    </row>
    <row r="3249" spans="1:26" hidden="1">
      <c r="A3249" s="4"/>
      <c r="B3249" s="4"/>
      <c r="C3249" s="5"/>
      <c r="D3249" s="6"/>
      <c r="E3249" s="6"/>
      <c r="F3249" s="6"/>
      <c r="G3249" s="6"/>
      <c r="H3249" s="6"/>
      <c r="I3249" s="6"/>
      <c r="J3249" s="6"/>
      <c r="K3249" s="8"/>
      <c r="L3249" s="8"/>
      <c r="M3249" s="6"/>
      <c r="N3249" s="9"/>
      <c r="O3249" s="10"/>
      <c r="P3249" s="20"/>
      <c r="Q3249" s="20"/>
      <c r="R3249" s="20"/>
      <c r="S3249" s="20" t="s">
        <v>3679</v>
      </c>
      <c r="T3249" s="21" t="str">
        <f t="shared" si="485"/>
        <v xml:space="preserve">ONGKARA OVAL </v>
      </c>
      <c r="U3249" s="17">
        <v>1</v>
      </c>
      <c r="V3249" s="62">
        <f t="shared" ref="V3249:V3257" si="488">$K$3248*U3249</f>
        <v>288</v>
      </c>
      <c r="W3249" s="20"/>
      <c r="X3249" s="20"/>
      <c r="Y3249" s="20" t="str">
        <f t="shared" si="486"/>
        <v>PCS</v>
      </c>
    </row>
    <row r="3250" spans="1:26" hidden="1">
      <c r="A3250" s="4"/>
      <c r="B3250" s="4"/>
      <c r="C3250" s="5"/>
      <c r="D3250" s="6"/>
      <c r="E3250" s="6"/>
      <c r="F3250" s="6"/>
      <c r="G3250" s="6"/>
      <c r="H3250" s="6"/>
      <c r="I3250" s="6"/>
      <c r="J3250" s="6"/>
      <c r="K3250" s="8"/>
      <c r="L3250" s="8"/>
      <c r="M3250" s="6"/>
      <c r="N3250" s="9"/>
      <c r="O3250" s="10"/>
      <c r="P3250" s="20"/>
      <c r="Q3250" s="20"/>
      <c r="R3250" s="20"/>
      <c r="S3250" s="20" t="s">
        <v>5039</v>
      </c>
      <c r="T3250" s="21" t="str">
        <f t="shared" si="485"/>
        <v>STIKER MANTRA tanggung</v>
      </c>
      <c r="U3250" s="17">
        <v>1</v>
      </c>
      <c r="V3250" s="62">
        <f t="shared" si="488"/>
        <v>288</v>
      </c>
      <c r="W3250" s="20"/>
      <c r="X3250" s="20"/>
      <c r="Y3250" s="20" t="str">
        <f t="shared" si="486"/>
        <v>PCS</v>
      </c>
    </row>
    <row r="3251" spans="1:26" hidden="1">
      <c r="A3251" s="4"/>
      <c r="B3251" s="4"/>
      <c r="C3251" s="5"/>
      <c r="D3251" s="6"/>
      <c r="E3251" s="6"/>
      <c r="F3251" s="6"/>
      <c r="G3251" s="6"/>
      <c r="H3251" s="6"/>
      <c r="I3251" s="6"/>
      <c r="J3251" s="6"/>
      <c r="K3251" s="8"/>
      <c r="L3251" s="8"/>
      <c r="M3251" s="6"/>
      <c r="N3251" s="9"/>
      <c r="O3251" s="10"/>
      <c r="P3251" s="20"/>
      <c r="Q3251" s="20"/>
      <c r="R3251" s="20"/>
      <c r="S3251" s="20" t="s">
        <v>4855</v>
      </c>
      <c r="T3251" s="21" t="str">
        <f t="shared" si="485"/>
        <v>SABUK ONG MINI 2,5 X 20</v>
      </c>
      <c r="U3251" s="17">
        <v>1</v>
      </c>
      <c r="V3251" s="62">
        <f t="shared" si="488"/>
        <v>288</v>
      </c>
      <c r="W3251" s="20"/>
      <c r="X3251" s="20"/>
      <c r="Y3251" s="20" t="str">
        <f t="shared" si="486"/>
        <v>PCS</v>
      </c>
    </row>
    <row r="3252" spans="1:26" hidden="1">
      <c r="A3252" s="4"/>
      <c r="B3252" s="4"/>
      <c r="C3252" s="5"/>
      <c r="D3252" s="6"/>
      <c r="E3252" s="6"/>
      <c r="F3252" s="6"/>
      <c r="G3252" s="6"/>
      <c r="H3252" s="6"/>
      <c r="I3252" s="6"/>
      <c r="J3252" s="6"/>
      <c r="K3252" s="8"/>
      <c r="L3252" s="8"/>
      <c r="M3252" s="6"/>
      <c r="N3252" s="9"/>
      <c r="O3252" s="10"/>
      <c r="P3252" s="20"/>
      <c r="Q3252" s="20"/>
      <c r="R3252" s="20"/>
      <c r="S3252" s="20" t="s">
        <v>4361</v>
      </c>
      <c r="T3252" s="21" t="str">
        <f t="shared" si="485"/>
        <v>PLASTIK 12 X 35</v>
      </c>
      <c r="U3252" s="17">
        <v>1</v>
      </c>
      <c r="V3252" s="62">
        <f t="shared" si="488"/>
        <v>288</v>
      </c>
      <c r="W3252" s="20"/>
      <c r="X3252" s="20"/>
      <c r="Y3252" s="20" t="str">
        <f t="shared" si="486"/>
        <v>PCS</v>
      </c>
    </row>
    <row r="3253" spans="1:26" hidden="1">
      <c r="A3253" s="4"/>
      <c r="B3253" s="4"/>
      <c r="C3253" s="5"/>
      <c r="D3253" s="6"/>
      <c r="E3253" s="6"/>
      <c r="F3253" s="6"/>
      <c r="G3253" s="6"/>
      <c r="H3253" s="6"/>
      <c r="I3253" s="6"/>
      <c r="J3253" s="6"/>
      <c r="K3253" s="8"/>
      <c r="L3253" s="8"/>
      <c r="M3253" s="6"/>
      <c r="N3253" s="9"/>
      <c r="O3253" s="10"/>
      <c r="P3253" s="20"/>
      <c r="Q3253" s="20"/>
      <c r="R3253" s="20"/>
      <c r="S3253" s="20" t="s">
        <v>1378</v>
      </c>
      <c r="T3253" s="21" t="str">
        <f t="shared" si="485"/>
        <v>DUPA 28 PREMIUM</v>
      </c>
      <c r="U3253" s="17">
        <v>0.47</v>
      </c>
      <c r="V3253" s="62">
        <f t="shared" si="488"/>
        <v>135.35999999999999</v>
      </c>
      <c r="W3253" s="20"/>
      <c r="X3253" s="20"/>
      <c r="Y3253" s="20" t="str">
        <f t="shared" si="486"/>
        <v>KG</v>
      </c>
    </row>
    <row r="3254" spans="1:26" hidden="1">
      <c r="A3254" s="4"/>
      <c r="B3254" s="4"/>
      <c r="C3254" s="5"/>
      <c r="D3254" s="6"/>
      <c r="E3254" s="6"/>
      <c r="F3254" s="6"/>
      <c r="G3254" s="6"/>
      <c r="H3254" s="6"/>
      <c r="I3254" s="6"/>
      <c r="J3254" s="6"/>
      <c r="K3254" s="8"/>
      <c r="L3254" s="8"/>
      <c r="M3254" s="6"/>
      <c r="N3254" s="9"/>
      <c r="O3254" s="10"/>
      <c r="P3254" s="20"/>
      <c r="Q3254" s="20"/>
      <c r="R3254" s="20"/>
      <c r="S3254" s="20" t="s">
        <v>4169</v>
      </c>
      <c r="T3254" s="21" t="str">
        <f t="shared" si="485"/>
        <v>OP NON FUL AROMA EK LOTUS</v>
      </c>
      <c r="U3254" s="17">
        <v>9.7000000000000003E-3</v>
      </c>
      <c r="V3254" s="62">
        <f t="shared" si="488"/>
        <v>2.7936000000000001</v>
      </c>
      <c r="W3254" s="20"/>
      <c r="X3254" s="20"/>
      <c r="Y3254" s="20" t="str">
        <f t="shared" si="486"/>
        <v>KG</v>
      </c>
    </row>
    <row r="3255" spans="1:26" hidden="1">
      <c r="A3255" s="4"/>
      <c r="B3255" s="4"/>
      <c r="C3255" s="5"/>
      <c r="D3255" s="6"/>
      <c r="E3255" s="6"/>
      <c r="F3255" s="6"/>
      <c r="G3255" s="6"/>
      <c r="H3255" s="6"/>
      <c r="I3255" s="6"/>
      <c r="J3255" s="6"/>
      <c r="K3255" s="8"/>
      <c r="L3255" s="8"/>
      <c r="M3255" s="6"/>
      <c r="N3255" s="9"/>
      <c r="O3255" s="10"/>
      <c r="P3255" s="20"/>
      <c r="Q3255" s="20"/>
      <c r="R3255" s="20"/>
      <c r="S3255" s="20" t="s">
        <v>3723</v>
      </c>
      <c r="T3255" s="21" t="str">
        <f t="shared" si="485"/>
        <v>ONGKOS CELUP GK PREMIUM</v>
      </c>
      <c r="U3255" s="17">
        <v>1</v>
      </c>
      <c r="V3255" s="62">
        <f t="shared" si="488"/>
        <v>288</v>
      </c>
      <c r="W3255" s="20"/>
      <c r="X3255" s="20"/>
      <c r="Y3255" s="20" t="str">
        <f t="shared" si="486"/>
        <v>PCS</v>
      </c>
    </row>
    <row r="3256" spans="1:26" hidden="1">
      <c r="A3256" s="4"/>
      <c r="B3256" s="4"/>
      <c r="C3256" s="5"/>
      <c r="D3256" s="6"/>
      <c r="E3256" s="6"/>
      <c r="F3256" s="6"/>
      <c r="G3256" s="6"/>
      <c r="H3256" s="6"/>
      <c r="I3256" s="6"/>
      <c r="J3256" s="6"/>
      <c r="K3256" s="8"/>
      <c r="L3256" s="8"/>
      <c r="M3256" s="6"/>
      <c r="N3256" s="9"/>
      <c r="O3256" s="10"/>
      <c r="P3256" s="20"/>
      <c r="Q3256" s="20"/>
      <c r="R3256" s="20"/>
      <c r="S3256" s="20" t="s">
        <v>3811</v>
      </c>
      <c r="T3256" s="21" t="str">
        <f t="shared" si="485"/>
        <v>ONGKOS KEMAS GK PREMIUM</v>
      </c>
      <c r="U3256" s="17">
        <v>1</v>
      </c>
      <c r="V3256" s="62">
        <f t="shared" si="488"/>
        <v>288</v>
      </c>
      <c r="W3256" s="20"/>
      <c r="X3256" s="20"/>
      <c r="Y3256" s="20" t="str">
        <f t="shared" si="486"/>
        <v>PCS</v>
      </c>
    </row>
    <row r="3257" spans="1:26" hidden="1">
      <c r="A3257" s="4"/>
      <c r="B3257" s="4"/>
      <c r="C3257" s="5"/>
      <c r="D3257" s="6"/>
      <c r="E3257" s="6"/>
      <c r="F3257" s="6"/>
      <c r="G3257" s="6"/>
      <c r="H3257" s="6"/>
      <c r="I3257" s="6"/>
      <c r="J3257" s="6"/>
      <c r="K3257" s="8"/>
      <c r="L3257" s="8"/>
      <c r="M3257" s="6"/>
      <c r="N3257" s="9"/>
      <c r="O3257" s="10"/>
      <c r="P3257" s="20"/>
      <c r="Q3257" s="20"/>
      <c r="R3257" s="20"/>
      <c r="S3257" s="20" t="s">
        <v>3918</v>
      </c>
      <c r="T3257" s="21" t="str">
        <f t="shared" si="485"/>
        <v>ONGKOS TIMBANG GK PREMIUM</v>
      </c>
      <c r="U3257" s="17">
        <v>1</v>
      </c>
      <c r="V3257" s="62">
        <f t="shared" si="488"/>
        <v>288</v>
      </c>
      <c r="W3257" s="20"/>
      <c r="X3257" s="20"/>
      <c r="Y3257" s="20" t="str">
        <f t="shared" si="486"/>
        <v>PCS</v>
      </c>
    </row>
    <row r="3258" spans="1:26">
      <c r="A3258" s="4">
        <v>340</v>
      </c>
      <c r="B3258" s="20" t="s">
        <v>3009</v>
      </c>
      <c r="C3258" s="5" t="s">
        <v>301</v>
      </c>
      <c r="D3258" s="6">
        <v>72</v>
      </c>
      <c r="E3258" s="6">
        <f>D3258/72</f>
        <v>1</v>
      </c>
      <c r="F3258" s="6">
        <v>72</v>
      </c>
      <c r="G3258" s="6">
        <v>1</v>
      </c>
      <c r="H3258" s="6">
        <v>271</v>
      </c>
      <c r="I3258" s="6">
        <v>1</v>
      </c>
      <c r="J3258" s="6" t="s">
        <v>510</v>
      </c>
      <c r="K3258" s="15">
        <f>L3258</f>
        <v>288</v>
      </c>
      <c r="L3258" s="15">
        <f>N3258*Z3258</f>
        <v>288</v>
      </c>
      <c r="M3258" s="6" t="s">
        <v>510</v>
      </c>
      <c r="N3258" s="9">
        <f>VLOOKUP(B3258,tb_januari,9,FALSE)</f>
        <v>4</v>
      </c>
      <c r="O3258" s="10" t="s">
        <v>506</v>
      </c>
      <c r="P3258" s="20"/>
      <c r="Q3258" s="20"/>
      <c r="R3258" s="20"/>
      <c r="S3258" s="20" t="s">
        <v>4817</v>
      </c>
      <c r="T3258" s="21" t="str">
        <f t="shared" si="485"/>
        <v>PUDAK 8 X 16</v>
      </c>
      <c r="U3258" s="17">
        <v>1</v>
      </c>
      <c r="V3258" s="62">
        <f>$K$3258*U3258</f>
        <v>288</v>
      </c>
      <c r="W3258" s="20"/>
      <c r="X3258" s="20"/>
      <c r="Y3258" s="20" t="str">
        <f t="shared" si="486"/>
        <v>PCS</v>
      </c>
      <c r="Z3258" s="20">
        <v>72</v>
      </c>
    </row>
    <row r="3259" spans="1:26" hidden="1">
      <c r="A3259" s="4"/>
      <c r="B3259" s="4"/>
      <c r="C3259" s="5"/>
      <c r="D3259" s="6"/>
      <c r="E3259" s="6"/>
      <c r="F3259" s="6"/>
      <c r="G3259" s="6"/>
      <c r="H3259" s="6"/>
      <c r="I3259" s="6"/>
      <c r="J3259" s="6"/>
      <c r="K3259" s="8"/>
      <c r="L3259" s="8"/>
      <c r="M3259" s="6"/>
      <c r="N3259" s="9"/>
      <c r="O3259" s="10"/>
      <c r="P3259" s="20"/>
      <c r="Q3259" s="20"/>
      <c r="R3259" s="20"/>
      <c r="S3259" s="20" t="s">
        <v>3679</v>
      </c>
      <c r="T3259" s="21" t="str">
        <f t="shared" si="485"/>
        <v xml:space="preserve">ONGKARA OVAL </v>
      </c>
      <c r="U3259" s="17">
        <v>1</v>
      </c>
      <c r="V3259" s="62">
        <f t="shared" ref="V3259:V3267" si="489">$K$3258*U3259</f>
        <v>288</v>
      </c>
      <c r="W3259" s="20"/>
      <c r="X3259" s="20"/>
      <c r="Y3259" s="20" t="str">
        <f t="shared" si="486"/>
        <v>PCS</v>
      </c>
    </row>
    <row r="3260" spans="1:26" hidden="1">
      <c r="A3260" s="4"/>
      <c r="B3260" s="4"/>
      <c r="C3260" s="5"/>
      <c r="D3260" s="6"/>
      <c r="E3260" s="6"/>
      <c r="F3260" s="6"/>
      <c r="G3260" s="6"/>
      <c r="H3260" s="6"/>
      <c r="I3260" s="6"/>
      <c r="J3260" s="6"/>
      <c r="K3260" s="8"/>
      <c r="L3260" s="8"/>
      <c r="M3260" s="6"/>
      <c r="N3260" s="9"/>
      <c r="O3260" s="10"/>
      <c r="P3260" s="20"/>
      <c r="Q3260" s="20"/>
      <c r="R3260" s="20"/>
      <c r="S3260" s="20" t="s">
        <v>5039</v>
      </c>
      <c r="T3260" s="21" t="str">
        <f t="shared" si="485"/>
        <v>STIKER MANTRA tanggung</v>
      </c>
      <c r="U3260" s="17">
        <v>1</v>
      </c>
      <c r="V3260" s="62">
        <f t="shared" si="489"/>
        <v>288</v>
      </c>
      <c r="W3260" s="20"/>
      <c r="X3260" s="20"/>
      <c r="Y3260" s="20" t="str">
        <f t="shared" si="486"/>
        <v>PCS</v>
      </c>
    </row>
    <row r="3261" spans="1:26" hidden="1">
      <c r="A3261" s="4"/>
      <c r="B3261" s="4"/>
      <c r="C3261" s="5"/>
      <c r="D3261" s="6"/>
      <c r="E3261" s="6"/>
      <c r="F3261" s="6"/>
      <c r="G3261" s="6"/>
      <c r="H3261" s="6"/>
      <c r="I3261" s="6"/>
      <c r="J3261" s="6"/>
      <c r="K3261" s="8"/>
      <c r="L3261" s="8"/>
      <c r="M3261" s="6"/>
      <c r="N3261" s="9"/>
      <c r="O3261" s="10"/>
      <c r="P3261" s="20"/>
      <c r="Q3261" s="20"/>
      <c r="R3261" s="20"/>
      <c r="S3261" s="20" t="s">
        <v>4855</v>
      </c>
      <c r="T3261" s="21" t="str">
        <f t="shared" si="485"/>
        <v>SABUK ONG MINI 2,5 X 20</v>
      </c>
      <c r="U3261" s="17">
        <v>1</v>
      </c>
      <c r="V3261" s="62">
        <f t="shared" si="489"/>
        <v>288</v>
      </c>
      <c r="W3261" s="20"/>
      <c r="X3261" s="20"/>
      <c r="Y3261" s="20" t="str">
        <f t="shared" si="486"/>
        <v>PCS</v>
      </c>
    </row>
    <row r="3262" spans="1:26" hidden="1">
      <c r="A3262" s="4"/>
      <c r="B3262" s="4"/>
      <c r="C3262" s="5"/>
      <c r="D3262" s="6"/>
      <c r="E3262" s="6"/>
      <c r="F3262" s="6"/>
      <c r="G3262" s="6"/>
      <c r="H3262" s="6"/>
      <c r="I3262" s="6"/>
      <c r="J3262" s="6"/>
      <c r="K3262" s="8"/>
      <c r="L3262" s="8"/>
      <c r="M3262" s="6"/>
      <c r="N3262" s="9"/>
      <c r="O3262" s="10"/>
      <c r="P3262" s="20"/>
      <c r="Q3262" s="20"/>
      <c r="R3262" s="20"/>
      <c r="S3262" s="20" t="s">
        <v>4361</v>
      </c>
      <c r="T3262" s="21" t="str">
        <f t="shared" ref="T3262:T3293" si="490">VLOOKUP(S3262,db_barang,2,FALSE)</f>
        <v>PLASTIK 12 X 35</v>
      </c>
      <c r="U3262" s="17">
        <v>1</v>
      </c>
      <c r="V3262" s="62">
        <f t="shared" si="489"/>
        <v>288</v>
      </c>
      <c r="W3262" s="20"/>
      <c r="X3262" s="20"/>
      <c r="Y3262" s="20" t="str">
        <f t="shared" ref="Y3262:Y3293" si="491">VLOOKUP(S3262,db_barang,3,FALSE)</f>
        <v>PCS</v>
      </c>
    </row>
    <row r="3263" spans="1:26" hidden="1">
      <c r="A3263" s="4"/>
      <c r="B3263" s="4"/>
      <c r="C3263" s="5"/>
      <c r="D3263" s="6"/>
      <c r="E3263" s="6"/>
      <c r="F3263" s="6"/>
      <c r="G3263" s="6"/>
      <c r="H3263" s="6"/>
      <c r="I3263" s="6"/>
      <c r="J3263" s="6"/>
      <c r="K3263" s="8"/>
      <c r="L3263" s="8"/>
      <c r="M3263" s="6"/>
      <c r="N3263" s="9"/>
      <c r="O3263" s="10"/>
      <c r="P3263" s="20"/>
      <c r="Q3263" s="20"/>
      <c r="R3263" s="20"/>
      <c r="S3263" s="20" t="s">
        <v>1378</v>
      </c>
      <c r="T3263" s="21" t="str">
        <f t="shared" si="490"/>
        <v>DUPA 28 PREMIUM</v>
      </c>
      <c r="U3263" s="17">
        <v>0.47</v>
      </c>
      <c r="V3263" s="62">
        <f t="shared" si="489"/>
        <v>135.35999999999999</v>
      </c>
      <c r="W3263" s="20"/>
      <c r="X3263" s="20"/>
      <c r="Y3263" s="20" t="str">
        <f t="shared" si="491"/>
        <v>KG</v>
      </c>
    </row>
    <row r="3264" spans="1:26" hidden="1">
      <c r="A3264" s="4"/>
      <c r="B3264" s="4"/>
      <c r="C3264" s="5"/>
      <c r="D3264" s="6"/>
      <c r="E3264" s="6"/>
      <c r="F3264" s="6"/>
      <c r="G3264" s="6"/>
      <c r="H3264" s="6"/>
      <c r="I3264" s="6"/>
      <c r="J3264" s="6"/>
      <c r="K3264" s="8"/>
      <c r="L3264" s="8"/>
      <c r="M3264" s="6"/>
      <c r="N3264" s="9"/>
      <c r="O3264" s="10"/>
      <c r="P3264" s="20"/>
      <c r="Q3264" s="20"/>
      <c r="R3264" s="20"/>
      <c r="S3264" s="20" t="s">
        <v>4173</v>
      </c>
      <c r="T3264" s="21" t="str">
        <f t="shared" si="490"/>
        <v>OP NON FUL AROMA EK PUDAK</v>
      </c>
      <c r="U3264" s="17">
        <v>9.7000000000000003E-3</v>
      </c>
      <c r="V3264" s="62">
        <f t="shared" si="489"/>
        <v>2.7936000000000001</v>
      </c>
      <c r="W3264" s="20"/>
      <c r="X3264" s="20"/>
      <c r="Y3264" s="20" t="str">
        <f t="shared" si="491"/>
        <v>KG</v>
      </c>
    </row>
    <row r="3265" spans="1:26" hidden="1">
      <c r="A3265" s="4"/>
      <c r="B3265" s="4"/>
      <c r="C3265" s="5"/>
      <c r="D3265" s="6"/>
      <c r="E3265" s="6"/>
      <c r="F3265" s="6"/>
      <c r="G3265" s="6"/>
      <c r="H3265" s="6"/>
      <c r="I3265" s="6"/>
      <c r="J3265" s="6"/>
      <c r="K3265" s="8"/>
      <c r="L3265" s="8"/>
      <c r="M3265" s="6"/>
      <c r="N3265" s="9"/>
      <c r="O3265" s="10"/>
      <c r="P3265" s="20"/>
      <c r="Q3265" s="20"/>
      <c r="R3265" s="20"/>
      <c r="S3265" s="20" t="s">
        <v>3723</v>
      </c>
      <c r="T3265" s="21" t="str">
        <f t="shared" si="490"/>
        <v>ONGKOS CELUP GK PREMIUM</v>
      </c>
      <c r="U3265" s="17">
        <v>1</v>
      </c>
      <c r="V3265" s="62">
        <f t="shared" si="489"/>
        <v>288</v>
      </c>
      <c r="W3265" s="20"/>
      <c r="X3265" s="20"/>
      <c r="Y3265" s="20" t="str">
        <f t="shared" si="491"/>
        <v>PCS</v>
      </c>
    </row>
    <row r="3266" spans="1:26" hidden="1">
      <c r="A3266" s="4"/>
      <c r="B3266" s="4"/>
      <c r="C3266" s="5"/>
      <c r="D3266" s="6"/>
      <c r="E3266" s="6"/>
      <c r="F3266" s="6"/>
      <c r="G3266" s="6"/>
      <c r="H3266" s="6"/>
      <c r="I3266" s="6"/>
      <c r="J3266" s="6"/>
      <c r="K3266" s="8"/>
      <c r="L3266" s="8"/>
      <c r="M3266" s="6"/>
      <c r="N3266" s="9"/>
      <c r="O3266" s="10"/>
      <c r="P3266" s="20"/>
      <c r="Q3266" s="20"/>
      <c r="R3266" s="20"/>
      <c r="S3266" s="20" t="s">
        <v>3811</v>
      </c>
      <c r="T3266" s="21" t="str">
        <f t="shared" si="490"/>
        <v>ONGKOS KEMAS GK PREMIUM</v>
      </c>
      <c r="U3266" s="17">
        <v>1</v>
      </c>
      <c r="V3266" s="62">
        <f t="shared" si="489"/>
        <v>288</v>
      </c>
      <c r="W3266" s="20"/>
      <c r="X3266" s="20"/>
      <c r="Y3266" s="20" t="str">
        <f t="shared" si="491"/>
        <v>PCS</v>
      </c>
    </row>
    <row r="3267" spans="1:26" hidden="1">
      <c r="A3267" s="4"/>
      <c r="B3267" s="4"/>
      <c r="C3267" s="5"/>
      <c r="D3267" s="6"/>
      <c r="E3267" s="6"/>
      <c r="F3267" s="6"/>
      <c r="G3267" s="6"/>
      <c r="H3267" s="6"/>
      <c r="I3267" s="6"/>
      <c r="J3267" s="6"/>
      <c r="K3267" s="8"/>
      <c r="L3267" s="8"/>
      <c r="M3267" s="6"/>
      <c r="N3267" s="9"/>
      <c r="O3267" s="10"/>
      <c r="P3267" s="20"/>
      <c r="Q3267" s="20"/>
      <c r="R3267" s="20"/>
      <c r="S3267" s="20" t="s">
        <v>3918</v>
      </c>
      <c r="T3267" s="21" t="str">
        <f t="shared" si="490"/>
        <v>ONGKOS TIMBANG GK PREMIUM</v>
      </c>
      <c r="U3267" s="17">
        <v>1</v>
      </c>
      <c r="V3267" s="62">
        <f t="shared" si="489"/>
        <v>288</v>
      </c>
      <c r="W3267" s="20"/>
      <c r="X3267" s="20"/>
      <c r="Y3267" s="20" t="str">
        <f t="shared" si="491"/>
        <v>PCS</v>
      </c>
    </row>
    <row r="3268" spans="1:26">
      <c r="A3268" s="4">
        <v>341</v>
      </c>
      <c r="B3268" s="20" t="s">
        <v>3010</v>
      </c>
      <c r="C3268" s="5" t="s">
        <v>302</v>
      </c>
      <c r="D3268" s="6">
        <v>72</v>
      </c>
      <c r="E3268" s="6">
        <f>D3268/72</f>
        <v>1</v>
      </c>
      <c r="F3268" s="6">
        <v>72</v>
      </c>
      <c r="G3268" s="6">
        <v>1</v>
      </c>
      <c r="H3268" s="6">
        <v>144</v>
      </c>
      <c r="I3268" s="6">
        <v>1</v>
      </c>
      <c r="J3268" s="6" t="s">
        <v>510</v>
      </c>
      <c r="K3268" s="15">
        <f>L3268</f>
        <v>216</v>
      </c>
      <c r="L3268" s="15">
        <f>N3268*Z3268</f>
        <v>216</v>
      </c>
      <c r="M3268" s="6" t="s">
        <v>510</v>
      </c>
      <c r="N3268" s="9">
        <f>VLOOKUP(B3268,tb_januari,9,FALSE)</f>
        <v>3</v>
      </c>
      <c r="O3268" s="10" t="s">
        <v>506</v>
      </c>
      <c r="P3268" s="20"/>
      <c r="Q3268" s="20"/>
      <c r="R3268" s="20"/>
      <c r="S3268" s="20" t="s">
        <v>4871</v>
      </c>
      <c r="T3268" s="21" t="str">
        <f t="shared" si="490"/>
        <v>SANJIWANI 8 X 16</v>
      </c>
      <c r="U3268" s="17">
        <v>1</v>
      </c>
      <c r="V3268" s="62">
        <f>$K$3268*U3268</f>
        <v>216</v>
      </c>
      <c r="W3268" s="20"/>
      <c r="X3268" s="20"/>
      <c r="Y3268" s="20" t="str">
        <f t="shared" si="491"/>
        <v>PCS</v>
      </c>
      <c r="Z3268" s="20">
        <v>72</v>
      </c>
    </row>
    <row r="3269" spans="1:26" hidden="1">
      <c r="A3269" s="4"/>
      <c r="B3269" s="4"/>
      <c r="C3269" s="5"/>
      <c r="D3269" s="6"/>
      <c r="E3269" s="6"/>
      <c r="F3269" s="6"/>
      <c r="G3269" s="6"/>
      <c r="H3269" s="6"/>
      <c r="I3269" s="6"/>
      <c r="J3269" s="6"/>
      <c r="K3269" s="8"/>
      <c r="L3269" s="8"/>
      <c r="M3269" s="6"/>
      <c r="N3269" s="9"/>
      <c r="O3269" s="10"/>
      <c r="P3269" s="20"/>
      <c r="Q3269" s="20"/>
      <c r="R3269" s="20"/>
      <c r="S3269" s="20" t="s">
        <v>3679</v>
      </c>
      <c r="T3269" s="21" t="str">
        <f t="shared" si="490"/>
        <v xml:space="preserve">ONGKARA OVAL </v>
      </c>
      <c r="U3269" s="17">
        <v>1</v>
      </c>
      <c r="V3269" s="62">
        <f t="shared" ref="V3269:V3277" si="492">$K$3268*U3269</f>
        <v>216</v>
      </c>
      <c r="W3269" s="20"/>
      <c r="X3269" s="20"/>
      <c r="Y3269" s="20" t="str">
        <f t="shared" si="491"/>
        <v>PCS</v>
      </c>
    </row>
    <row r="3270" spans="1:26" hidden="1">
      <c r="A3270" s="4"/>
      <c r="B3270" s="4"/>
      <c r="C3270" s="5"/>
      <c r="D3270" s="6"/>
      <c r="E3270" s="6"/>
      <c r="F3270" s="6"/>
      <c r="G3270" s="6"/>
      <c r="H3270" s="6"/>
      <c r="I3270" s="6"/>
      <c r="J3270" s="6"/>
      <c r="K3270" s="8"/>
      <c r="L3270" s="8"/>
      <c r="M3270" s="6"/>
      <c r="N3270" s="9"/>
      <c r="O3270" s="10"/>
      <c r="P3270" s="20"/>
      <c r="Q3270" s="20"/>
      <c r="R3270" s="20"/>
      <c r="S3270" s="20" t="s">
        <v>5039</v>
      </c>
      <c r="T3270" s="21" t="str">
        <f t="shared" si="490"/>
        <v>STIKER MANTRA tanggung</v>
      </c>
      <c r="U3270" s="17">
        <v>1</v>
      </c>
      <c r="V3270" s="62">
        <f t="shared" si="492"/>
        <v>216</v>
      </c>
      <c r="W3270" s="20"/>
      <c r="X3270" s="20"/>
      <c r="Y3270" s="20" t="str">
        <f t="shared" si="491"/>
        <v>PCS</v>
      </c>
    </row>
    <row r="3271" spans="1:26" hidden="1">
      <c r="A3271" s="4"/>
      <c r="B3271" s="4"/>
      <c r="C3271" s="5"/>
      <c r="D3271" s="6"/>
      <c r="E3271" s="6"/>
      <c r="F3271" s="6"/>
      <c r="G3271" s="6"/>
      <c r="H3271" s="6"/>
      <c r="I3271" s="6"/>
      <c r="J3271" s="6"/>
      <c r="K3271" s="8"/>
      <c r="L3271" s="8"/>
      <c r="M3271" s="6"/>
      <c r="N3271" s="9"/>
      <c r="O3271" s="10"/>
      <c r="P3271" s="20"/>
      <c r="Q3271" s="20"/>
      <c r="R3271" s="20"/>
      <c r="S3271" s="20" t="s">
        <v>4855</v>
      </c>
      <c r="T3271" s="21" t="str">
        <f t="shared" si="490"/>
        <v>SABUK ONG MINI 2,5 X 20</v>
      </c>
      <c r="U3271" s="17">
        <v>1</v>
      </c>
      <c r="V3271" s="62">
        <f t="shared" si="492"/>
        <v>216</v>
      </c>
      <c r="W3271" s="20"/>
      <c r="X3271" s="20"/>
      <c r="Y3271" s="20" t="str">
        <f t="shared" si="491"/>
        <v>PCS</v>
      </c>
    </row>
    <row r="3272" spans="1:26" hidden="1">
      <c r="A3272" s="4"/>
      <c r="B3272" s="4"/>
      <c r="C3272" s="5"/>
      <c r="D3272" s="6"/>
      <c r="E3272" s="6"/>
      <c r="F3272" s="6"/>
      <c r="G3272" s="6"/>
      <c r="H3272" s="6"/>
      <c r="I3272" s="6"/>
      <c r="J3272" s="6"/>
      <c r="K3272" s="8"/>
      <c r="L3272" s="8"/>
      <c r="M3272" s="6"/>
      <c r="N3272" s="9"/>
      <c r="O3272" s="10"/>
      <c r="P3272" s="20"/>
      <c r="Q3272" s="20"/>
      <c r="R3272" s="20"/>
      <c r="S3272" s="20" t="s">
        <v>4361</v>
      </c>
      <c r="T3272" s="21" t="str">
        <f t="shared" si="490"/>
        <v>PLASTIK 12 X 35</v>
      </c>
      <c r="U3272" s="17">
        <v>1</v>
      </c>
      <c r="V3272" s="62">
        <f t="shared" si="492"/>
        <v>216</v>
      </c>
      <c r="W3272" s="20"/>
      <c r="X3272" s="20"/>
      <c r="Y3272" s="20" t="str">
        <f t="shared" si="491"/>
        <v>PCS</v>
      </c>
    </row>
    <row r="3273" spans="1:26" hidden="1">
      <c r="A3273" s="4"/>
      <c r="B3273" s="4"/>
      <c r="C3273" s="5"/>
      <c r="D3273" s="6"/>
      <c r="E3273" s="6"/>
      <c r="F3273" s="6"/>
      <c r="G3273" s="6"/>
      <c r="H3273" s="6"/>
      <c r="I3273" s="6"/>
      <c r="J3273" s="6"/>
      <c r="K3273" s="8"/>
      <c r="L3273" s="8"/>
      <c r="M3273" s="6"/>
      <c r="N3273" s="9"/>
      <c r="O3273" s="10"/>
      <c r="P3273" s="20"/>
      <c r="Q3273" s="20"/>
      <c r="R3273" s="20"/>
      <c r="S3273" s="20" t="s">
        <v>1378</v>
      </c>
      <c r="T3273" s="21" t="str">
        <f t="shared" si="490"/>
        <v>DUPA 28 PREMIUM</v>
      </c>
      <c r="U3273" s="17">
        <v>0.47</v>
      </c>
      <c r="V3273" s="62">
        <f t="shared" si="492"/>
        <v>101.52</v>
      </c>
      <c r="W3273" s="20"/>
      <c r="X3273" s="20"/>
      <c r="Y3273" s="20" t="str">
        <f t="shared" si="491"/>
        <v>KG</v>
      </c>
    </row>
    <row r="3274" spans="1:26" hidden="1">
      <c r="A3274" s="4"/>
      <c r="B3274" s="4"/>
      <c r="C3274" s="5"/>
      <c r="D3274" s="6"/>
      <c r="E3274" s="6"/>
      <c r="F3274" s="6"/>
      <c r="G3274" s="6"/>
      <c r="H3274" s="6"/>
      <c r="I3274" s="6"/>
      <c r="J3274" s="6"/>
      <c r="K3274" s="8"/>
      <c r="L3274" s="8"/>
      <c r="M3274" s="6"/>
      <c r="N3274" s="9"/>
      <c r="O3274" s="10"/>
      <c r="P3274" s="20"/>
      <c r="Q3274" s="20"/>
      <c r="R3274" s="20"/>
      <c r="S3274" s="20" t="s">
        <v>4175</v>
      </c>
      <c r="T3274" s="21" t="str">
        <f t="shared" si="490"/>
        <v>OP NON FUL AROMA EK SANJIWANI EKO</v>
      </c>
      <c r="U3274" s="17">
        <v>9.7000000000000003E-3</v>
      </c>
      <c r="V3274" s="62">
        <f t="shared" si="492"/>
        <v>2.0952000000000002</v>
      </c>
      <c r="W3274" s="20"/>
      <c r="X3274" s="20"/>
      <c r="Y3274" s="20" t="str">
        <f t="shared" si="491"/>
        <v>KG</v>
      </c>
    </row>
    <row r="3275" spans="1:26" hidden="1">
      <c r="A3275" s="4"/>
      <c r="B3275" s="4"/>
      <c r="C3275" s="5"/>
      <c r="D3275" s="6"/>
      <c r="E3275" s="6"/>
      <c r="F3275" s="6"/>
      <c r="G3275" s="6"/>
      <c r="H3275" s="6"/>
      <c r="I3275" s="6"/>
      <c r="J3275" s="6"/>
      <c r="K3275" s="8"/>
      <c r="L3275" s="8"/>
      <c r="M3275" s="6"/>
      <c r="N3275" s="9"/>
      <c r="O3275" s="10"/>
      <c r="P3275" s="20"/>
      <c r="Q3275" s="20"/>
      <c r="R3275" s="20"/>
      <c r="S3275" s="20" t="s">
        <v>3723</v>
      </c>
      <c r="T3275" s="21" t="str">
        <f t="shared" si="490"/>
        <v>ONGKOS CELUP GK PREMIUM</v>
      </c>
      <c r="U3275" s="17">
        <v>1</v>
      </c>
      <c r="V3275" s="62">
        <f t="shared" si="492"/>
        <v>216</v>
      </c>
      <c r="W3275" s="20"/>
      <c r="X3275" s="20"/>
      <c r="Y3275" s="20" t="str">
        <f t="shared" si="491"/>
        <v>PCS</v>
      </c>
    </row>
    <row r="3276" spans="1:26" hidden="1">
      <c r="A3276" s="4"/>
      <c r="B3276" s="4"/>
      <c r="C3276" s="5"/>
      <c r="D3276" s="6"/>
      <c r="E3276" s="6"/>
      <c r="F3276" s="6"/>
      <c r="G3276" s="6"/>
      <c r="H3276" s="6"/>
      <c r="I3276" s="6"/>
      <c r="J3276" s="6"/>
      <c r="K3276" s="8"/>
      <c r="L3276" s="8"/>
      <c r="M3276" s="6"/>
      <c r="N3276" s="9"/>
      <c r="O3276" s="10"/>
      <c r="P3276" s="20"/>
      <c r="Q3276" s="20"/>
      <c r="R3276" s="20"/>
      <c r="S3276" s="20" t="s">
        <v>3811</v>
      </c>
      <c r="T3276" s="21" t="str">
        <f t="shared" si="490"/>
        <v>ONGKOS KEMAS GK PREMIUM</v>
      </c>
      <c r="U3276" s="17">
        <v>1</v>
      </c>
      <c r="V3276" s="62">
        <f t="shared" si="492"/>
        <v>216</v>
      </c>
      <c r="W3276" s="20"/>
      <c r="X3276" s="20"/>
      <c r="Y3276" s="20" t="str">
        <f t="shared" si="491"/>
        <v>PCS</v>
      </c>
    </row>
    <row r="3277" spans="1:26" hidden="1">
      <c r="A3277" s="4"/>
      <c r="B3277" s="4"/>
      <c r="C3277" s="5"/>
      <c r="D3277" s="6"/>
      <c r="E3277" s="6"/>
      <c r="F3277" s="6"/>
      <c r="G3277" s="6"/>
      <c r="H3277" s="6"/>
      <c r="I3277" s="6"/>
      <c r="J3277" s="6"/>
      <c r="K3277" s="8"/>
      <c r="L3277" s="8"/>
      <c r="M3277" s="6"/>
      <c r="N3277" s="9"/>
      <c r="O3277" s="10"/>
      <c r="P3277" s="20"/>
      <c r="Q3277" s="20"/>
      <c r="R3277" s="20"/>
      <c r="S3277" s="20" t="s">
        <v>3918</v>
      </c>
      <c r="T3277" s="21" t="str">
        <f t="shared" si="490"/>
        <v>ONGKOS TIMBANG GK PREMIUM</v>
      </c>
      <c r="U3277" s="17">
        <v>1</v>
      </c>
      <c r="V3277" s="62">
        <f t="shared" si="492"/>
        <v>216</v>
      </c>
      <c r="W3277" s="20"/>
      <c r="X3277" s="20"/>
      <c r="Y3277" s="20" t="str">
        <f t="shared" si="491"/>
        <v>PCS</v>
      </c>
    </row>
    <row r="3278" spans="1:26">
      <c r="A3278" s="4">
        <v>342</v>
      </c>
      <c r="B3278" s="20" t="s">
        <v>3011</v>
      </c>
      <c r="C3278" s="5" t="s">
        <v>303</v>
      </c>
      <c r="D3278" s="6">
        <v>469</v>
      </c>
      <c r="E3278" s="6">
        <f>D3278/72</f>
        <v>6.5138888888888893</v>
      </c>
      <c r="F3278" s="6">
        <v>349</v>
      </c>
      <c r="G3278" s="6">
        <v>1</v>
      </c>
      <c r="H3278" s="6">
        <v>292</v>
      </c>
      <c r="I3278" s="6">
        <v>1</v>
      </c>
      <c r="J3278" s="6" t="s">
        <v>510</v>
      </c>
      <c r="K3278" s="15">
        <f>L3278</f>
        <v>288</v>
      </c>
      <c r="L3278" s="15">
        <f>N3278*Z3278</f>
        <v>288</v>
      </c>
      <c r="M3278" s="6" t="s">
        <v>510</v>
      </c>
      <c r="N3278" s="9">
        <f>VLOOKUP(B3278,tb_januari,9,FALSE)</f>
        <v>4</v>
      </c>
      <c r="O3278" s="10" t="s">
        <v>506</v>
      </c>
      <c r="P3278" s="20"/>
      <c r="Q3278" s="20"/>
      <c r="R3278" s="20"/>
      <c r="S3278" s="20" t="s">
        <v>4177</v>
      </c>
      <c r="T3278" s="21" t="str">
        <f t="shared" si="490"/>
        <v>OP NON FUL AROMA EK SARI MADHU</v>
      </c>
      <c r="U3278" s="17">
        <v>9.7000000000000003E-3</v>
      </c>
      <c r="V3278" s="62">
        <f>$K$3278*U3278</f>
        <v>2.7936000000000001</v>
      </c>
      <c r="W3278" s="20"/>
      <c r="X3278" s="20"/>
      <c r="Y3278" s="20" t="str">
        <f t="shared" si="491"/>
        <v>KG</v>
      </c>
      <c r="Z3278" s="20">
        <v>72</v>
      </c>
    </row>
    <row r="3279" spans="1:26" hidden="1">
      <c r="A3279" s="4"/>
      <c r="B3279" s="4"/>
      <c r="C3279" s="5"/>
      <c r="D3279" s="6"/>
      <c r="E3279" s="6"/>
      <c r="F3279" s="6"/>
      <c r="G3279" s="6"/>
      <c r="H3279" s="6"/>
      <c r="I3279" s="6"/>
      <c r="J3279" s="6"/>
      <c r="K3279" s="8"/>
      <c r="L3279" s="8"/>
      <c r="M3279" s="6"/>
      <c r="N3279" s="9"/>
      <c r="O3279" s="10"/>
      <c r="P3279" s="20"/>
      <c r="Q3279" s="20"/>
      <c r="R3279" s="20"/>
      <c r="S3279" s="20" t="s">
        <v>4883</v>
      </c>
      <c r="T3279" s="21" t="str">
        <f t="shared" si="490"/>
        <v>SARI MADHU 8 X 16</v>
      </c>
      <c r="U3279" s="17">
        <v>1</v>
      </c>
      <c r="V3279" s="62">
        <f t="shared" ref="V3279:V3287" si="493">$K$3278*U3279</f>
        <v>288</v>
      </c>
      <c r="W3279" s="20"/>
      <c r="X3279" s="20"/>
      <c r="Y3279" s="20" t="str">
        <f t="shared" si="491"/>
        <v>PCS</v>
      </c>
    </row>
    <row r="3280" spans="1:26" hidden="1">
      <c r="A3280" s="4"/>
      <c r="B3280" s="4"/>
      <c r="C3280" s="5"/>
      <c r="D3280" s="6"/>
      <c r="E3280" s="6"/>
      <c r="F3280" s="6"/>
      <c r="G3280" s="6"/>
      <c r="H3280" s="6"/>
      <c r="I3280" s="6"/>
      <c r="J3280" s="6"/>
      <c r="K3280" s="8"/>
      <c r="L3280" s="8"/>
      <c r="M3280" s="6"/>
      <c r="N3280" s="9"/>
      <c r="O3280" s="10"/>
      <c r="P3280" s="20"/>
      <c r="Q3280" s="20"/>
      <c r="R3280" s="20"/>
      <c r="S3280" s="20" t="s">
        <v>3679</v>
      </c>
      <c r="T3280" s="21" t="str">
        <f t="shared" si="490"/>
        <v xml:space="preserve">ONGKARA OVAL </v>
      </c>
      <c r="U3280" s="17">
        <v>1</v>
      </c>
      <c r="V3280" s="62">
        <f t="shared" si="493"/>
        <v>288</v>
      </c>
      <c r="W3280" s="20"/>
      <c r="X3280" s="20"/>
      <c r="Y3280" s="20" t="str">
        <f t="shared" si="491"/>
        <v>PCS</v>
      </c>
    </row>
    <row r="3281" spans="1:26" hidden="1">
      <c r="A3281" s="4"/>
      <c r="B3281" s="4"/>
      <c r="C3281" s="5"/>
      <c r="D3281" s="6"/>
      <c r="E3281" s="6"/>
      <c r="F3281" s="6"/>
      <c r="G3281" s="6"/>
      <c r="H3281" s="6"/>
      <c r="I3281" s="6"/>
      <c r="J3281" s="6"/>
      <c r="K3281" s="8"/>
      <c r="L3281" s="8"/>
      <c r="M3281" s="6"/>
      <c r="N3281" s="9"/>
      <c r="O3281" s="10"/>
      <c r="P3281" s="20"/>
      <c r="Q3281" s="20"/>
      <c r="R3281" s="20"/>
      <c r="S3281" s="20" t="s">
        <v>4855</v>
      </c>
      <c r="T3281" s="21" t="str">
        <f t="shared" si="490"/>
        <v>SABUK ONG MINI 2,5 X 20</v>
      </c>
      <c r="U3281" s="17">
        <v>1</v>
      </c>
      <c r="V3281" s="62">
        <f t="shared" si="493"/>
        <v>288</v>
      </c>
      <c r="W3281" s="20"/>
      <c r="X3281" s="20"/>
      <c r="Y3281" s="20" t="str">
        <f t="shared" si="491"/>
        <v>PCS</v>
      </c>
    </row>
    <row r="3282" spans="1:26" hidden="1">
      <c r="A3282" s="4"/>
      <c r="B3282" s="4"/>
      <c r="C3282" s="5"/>
      <c r="D3282" s="6"/>
      <c r="E3282" s="6"/>
      <c r="F3282" s="6"/>
      <c r="G3282" s="6"/>
      <c r="H3282" s="6"/>
      <c r="I3282" s="6"/>
      <c r="J3282" s="6"/>
      <c r="K3282" s="8"/>
      <c r="L3282" s="8"/>
      <c r="M3282" s="6"/>
      <c r="N3282" s="9"/>
      <c r="O3282" s="10"/>
      <c r="P3282" s="20"/>
      <c r="Q3282" s="20"/>
      <c r="R3282" s="20"/>
      <c r="S3282" s="20" t="s">
        <v>4361</v>
      </c>
      <c r="T3282" s="21" t="str">
        <f t="shared" si="490"/>
        <v>PLASTIK 12 X 35</v>
      </c>
      <c r="U3282" s="17">
        <v>1</v>
      </c>
      <c r="V3282" s="62">
        <f t="shared" si="493"/>
        <v>288</v>
      </c>
      <c r="W3282" s="20"/>
      <c r="X3282" s="20"/>
      <c r="Y3282" s="20" t="str">
        <f t="shared" si="491"/>
        <v>PCS</v>
      </c>
    </row>
    <row r="3283" spans="1:26" hidden="1">
      <c r="A3283" s="4"/>
      <c r="B3283" s="4"/>
      <c r="C3283" s="5"/>
      <c r="D3283" s="6"/>
      <c r="E3283" s="6"/>
      <c r="F3283" s="6"/>
      <c r="G3283" s="6"/>
      <c r="H3283" s="6"/>
      <c r="I3283" s="6"/>
      <c r="J3283" s="6"/>
      <c r="K3283" s="8"/>
      <c r="L3283" s="8"/>
      <c r="M3283" s="6"/>
      <c r="N3283" s="9"/>
      <c r="O3283" s="10"/>
      <c r="P3283" s="20"/>
      <c r="Q3283" s="20"/>
      <c r="R3283" s="20"/>
      <c r="S3283" s="20" t="s">
        <v>1378</v>
      </c>
      <c r="T3283" s="21" t="str">
        <f t="shared" si="490"/>
        <v>DUPA 28 PREMIUM</v>
      </c>
      <c r="U3283" s="17">
        <v>0.47</v>
      </c>
      <c r="V3283" s="62">
        <f t="shared" si="493"/>
        <v>135.35999999999999</v>
      </c>
      <c r="W3283" s="20"/>
      <c r="X3283" s="20"/>
      <c r="Y3283" s="20" t="str">
        <f t="shared" si="491"/>
        <v>KG</v>
      </c>
    </row>
    <row r="3284" spans="1:26" hidden="1">
      <c r="A3284" s="4"/>
      <c r="B3284" s="4"/>
      <c r="C3284" s="5"/>
      <c r="D3284" s="6"/>
      <c r="E3284" s="6"/>
      <c r="F3284" s="6"/>
      <c r="G3284" s="6"/>
      <c r="H3284" s="6"/>
      <c r="I3284" s="6"/>
      <c r="J3284" s="6"/>
      <c r="K3284" s="8"/>
      <c r="L3284" s="8"/>
      <c r="M3284" s="6"/>
      <c r="N3284" s="9"/>
      <c r="O3284" s="10"/>
      <c r="P3284" s="20"/>
      <c r="Q3284" s="20"/>
      <c r="R3284" s="20"/>
      <c r="S3284" s="20" t="s">
        <v>3723</v>
      </c>
      <c r="T3284" s="21" t="str">
        <f t="shared" si="490"/>
        <v>ONGKOS CELUP GK PREMIUM</v>
      </c>
      <c r="U3284" s="17">
        <v>1</v>
      </c>
      <c r="V3284" s="62">
        <f t="shared" si="493"/>
        <v>288</v>
      </c>
      <c r="W3284" s="20"/>
      <c r="X3284" s="20"/>
      <c r="Y3284" s="20" t="str">
        <f t="shared" si="491"/>
        <v>PCS</v>
      </c>
    </row>
    <row r="3285" spans="1:26" hidden="1">
      <c r="A3285" s="4"/>
      <c r="B3285" s="4"/>
      <c r="C3285" s="5"/>
      <c r="D3285" s="6"/>
      <c r="E3285" s="6"/>
      <c r="F3285" s="6"/>
      <c r="G3285" s="6"/>
      <c r="H3285" s="6"/>
      <c r="I3285" s="6"/>
      <c r="J3285" s="6"/>
      <c r="K3285" s="8"/>
      <c r="L3285" s="8"/>
      <c r="M3285" s="6"/>
      <c r="N3285" s="9"/>
      <c r="O3285" s="10"/>
      <c r="P3285" s="20"/>
      <c r="Q3285" s="20"/>
      <c r="R3285" s="20"/>
      <c r="S3285" s="20" t="s">
        <v>3811</v>
      </c>
      <c r="T3285" s="21" t="str">
        <f t="shared" si="490"/>
        <v>ONGKOS KEMAS GK PREMIUM</v>
      </c>
      <c r="U3285" s="17">
        <v>1</v>
      </c>
      <c r="V3285" s="62">
        <f t="shared" si="493"/>
        <v>288</v>
      </c>
      <c r="W3285" s="20"/>
      <c r="X3285" s="20"/>
      <c r="Y3285" s="20" t="str">
        <f t="shared" si="491"/>
        <v>PCS</v>
      </c>
    </row>
    <row r="3286" spans="1:26" hidden="1">
      <c r="A3286" s="4"/>
      <c r="B3286" s="4"/>
      <c r="C3286" s="5"/>
      <c r="D3286" s="6"/>
      <c r="E3286" s="6"/>
      <c r="F3286" s="6"/>
      <c r="G3286" s="6"/>
      <c r="H3286" s="6"/>
      <c r="I3286" s="6"/>
      <c r="J3286" s="6"/>
      <c r="K3286" s="8"/>
      <c r="L3286" s="8"/>
      <c r="M3286" s="6"/>
      <c r="N3286" s="9"/>
      <c r="O3286" s="10"/>
      <c r="P3286" s="20"/>
      <c r="Q3286" s="20"/>
      <c r="R3286" s="20"/>
      <c r="S3286" s="20" t="s">
        <v>3918</v>
      </c>
      <c r="T3286" s="21" t="str">
        <f t="shared" si="490"/>
        <v>ONGKOS TIMBANG GK PREMIUM</v>
      </c>
      <c r="U3286" s="17">
        <v>1</v>
      </c>
      <c r="V3286" s="62">
        <f t="shared" si="493"/>
        <v>288</v>
      </c>
      <c r="W3286" s="20"/>
      <c r="X3286" s="20"/>
      <c r="Y3286" s="20" t="str">
        <f t="shared" si="491"/>
        <v>PCS</v>
      </c>
    </row>
    <row r="3287" spans="1:26" hidden="1">
      <c r="A3287" s="4"/>
      <c r="B3287" s="4"/>
      <c r="C3287" s="5"/>
      <c r="D3287" s="6"/>
      <c r="E3287" s="6"/>
      <c r="F3287" s="6"/>
      <c r="G3287" s="6"/>
      <c r="H3287" s="6"/>
      <c r="I3287" s="6"/>
      <c r="J3287" s="6"/>
      <c r="K3287" s="8"/>
      <c r="L3287" s="8"/>
      <c r="M3287" s="6"/>
      <c r="N3287" s="9"/>
      <c r="O3287" s="10"/>
      <c r="P3287" s="20"/>
      <c r="Q3287" s="20"/>
      <c r="R3287" s="20"/>
      <c r="S3287" s="20" t="s">
        <v>5039</v>
      </c>
      <c r="T3287" s="21" t="str">
        <f t="shared" si="490"/>
        <v>STIKER MANTRA tanggung</v>
      </c>
      <c r="U3287" s="17">
        <v>1</v>
      </c>
      <c r="V3287" s="62">
        <f t="shared" si="493"/>
        <v>288</v>
      </c>
      <c r="W3287" s="20"/>
      <c r="X3287" s="20"/>
      <c r="Y3287" s="20" t="str">
        <f t="shared" si="491"/>
        <v>PCS</v>
      </c>
    </row>
    <row r="3288" spans="1:26">
      <c r="A3288" s="4">
        <v>343</v>
      </c>
      <c r="B3288" s="20" t="s">
        <v>3014</v>
      </c>
      <c r="C3288" s="5" t="s">
        <v>304</v>
      </c>
      <c r="D3288" s="6">
        <v>422</v>
      </c>
      <c r="E3288" s="6">
        <f>D3288/72</f>
        <v>5.8611111111111107</v>
      </c>
      <c r="F3288" s="6">
        <v>215</v>
      </c>
      <c r="G3288" s="6">
        <v>1</v>
      </c>
      <c r="H3288" s="6">
        <v>274</v>
      </c>
      <c r="I3288" s="6">
        <v>1</v>
      </c>
      <c r="J3288" s="6" t="s">
        <v>510</v>
      </c>
      <c r="K3288" s="15">
        <f>L3288</f>
        <v>288</v>
      </c>
      <c r="L3288" s="15">
        <f>N3288*Z3288</f>
        <v>288</v>
      </c>
      <c r="M3288" s="6" t="s">
        <v>510</v>
      </c>
      <c r="N3288" s="9">
        <f>VLOOKUP(B3288,tb_januari,9,FALSE)</f>
        <v>4</v>
      </c>
      <c r="O3288" s="10" t="s">
        <v>506</v>
      </c>
      <c r="P3288" s="20"/>
      <c r="Q3288" s="20"/>
      <c r="R3288" s="20"/>
      <c r="S3288" s="20" t="s">
        <v>631</v>
      </c>
      <c r="T3288" s="21" t="str">
        <f t="shared" si="490"/>
        <v>1000 BUNGA 8 X 16</v>
      </c>
      <c r="U3288" s="17">
        <v>1</v>
      </c>
      <c r="V3288" s="62">
        <f>$K$3288*U3288</f>
        <v>288</v>
      </c>
      <c r="W3288" s="20"/>
      <c r="X3288" s="20"/>
      <c r="Y3288" s="20" t="str">
        <f t="shared" si="491"/>
        <v>PCS</v>
      </c>
      <c r="Z3288" s="20">
        <v>72</v>
      </c>
    </row>
    <row r="3289" spans="1:26" hidden="1">
      <c r="A3289" s="4"/>
      <c r="B3289" s="4"/>
      <c r="C3289" s="5"/>
      <c r="D3289" s="6"/>
      <c r="E3289" s="6"/>
      <c r="F3289" s="6"/>
      <c r="G3289" s="6"/>
      <c r="H3289" s="6"/>
      <c r="I3289" s="6"/>
      <c r="J3289" s="6"/>
      <c r="K3289" s="8"/>
      <c r="L3289" s="8"/>
      <c r="M3289" s="6"/>
      <c r="N3289" s="9"/>
      <c r="O3289" s="10"/>
      <c r="P3289" s="20"/>
      <c r="Q3289" s="20"/>
      <c r="R3289" s="20"/>
      <c r="S3289" s="20" t="s">
        <v>3679</v>
      </c>
      <c r="T3289" s="21" t="str">
        <f t="shared" si="490"/>
        <v xml:space="preserve">ONGKARA OVAL </v>
      </c>
      <c r="U3289" s="17">
        <v>1</v>
      </c>
      <c r="V3289" s="62">
        <f t="shared" ref="V3289:V3297" si="494">$K$3288*U3289</f>
        <v>288</v>
      </c>
      <c r="W3289" s="20"/>
      <c r="X3289" s="20"/>
      <c r="Y3289" s="20" t="str">
        <f t="shared" si="491"/>
        <v>PCS</v>
      </c>
    </row>
    <row r="3290" spans="1:26" hidden="1">
      <c r="A3290" s="4"/>
      <c r="B3290" s="4"/>
      <c r="C3290" s="5"/>
      <c r="D3290" s="6"/>
      <c r="E3290" s="6"/>
      <c r="F3290" s="6"/>
      <c r="G3290" s="6"/>
      <c r="H3290" s="6"/>
      <c r="I3290" s="6"/>
      <c r="J3290" s="6"/>
      <c r="K3290" s="8"/>
      <c r="L3290" s="8"/>
      <c r="M3290" s="6"/>
      <c r="N3290" s="9"/>
      <c r="O3290" s="10"/>
      <c r="P3290" s="20"/>
      <c r="Q3290" s="20"/>
      <c r="R3290" s="20"/>
      <c r="S3290" s="20" t="s">
        <v>4855</v>
      </c>
      <c r="T3290" s="21" t="str">
        <f t="shared" si="490"/>
        <v>SABUK ONG MINI 2,5 X 20</v>
      </c>
      <c r="U3290" s="17">
        <v>1</v>
      </c>
      <c r="V3290" s="62">
        <f t="shared" si="494"/>
        <v>288</v>
      </c>
      <c r="W3290" s="20"/>
      <c r="X3290" s="20"/>
      <c r="Y3290" s="20" t="str">
        <f t="shared" si="491"/>
        <v>PCS</v>
      </c>
    </row>
    <row r="3291" spans="1:26" hidden="1">
      <c r="A3291" s="4"/>
      <c r="B3291" s="4"/>
      <c r="C3291" s="5"/>
      <c r="D3291" s="6"/>
      <c r="E3291" s="6"/>
      <c r="F3291" s="6"/>
      <c r="G3291" s="6"/>
      <c r="H3291" s="6"/>
      <c r="I3291" s="6"/>
      <c r="J3291" s="6"/>
      <c r="K3291" s="8"/>
      <c r="L3291" s="8"/>
      <c r="M3291" s="6"/>
      <c r="N3291" s="9"/>
      <c r="O3291" s="10"/>
      <c r="P3291" s="20"/>
      <c r="Q3291" s="20"/>
      <c r="R3291" s="20"/>
      <c r="S3291" s="20" t="s">
        <v>4361</v>
      </c>
      <c r="T3291" s="21" t="str">
        <f t="shared" si="490"/>
        <v>PLASTIK 12 X 35</v>
      </c>
      <c r="U3291" s="17">
        <v>1</v>
      </c>
      <c r="V3291" s="62">
        <f t="shared" si="494"/>
        <v>288</v>
      </c>
      <c r="W3291" s="20"/>
      <c r="X3291" s="20"/>
      <c r="Y3291" s="20" t="str">
        <f t="shared" si="491"/>
        <v>PCS</v>
      </c>
    </row>
    <row r="3292" spans="1:26" hidden="1">
      <c r="A3292" s="4"/>
      <c r="B3292" s="4"/>
      <c r="C3292" s="5"/>
      <c r="D3292" s="6"/>
      <c r="E3292" s="6"/>
      <c r="F3292" s="6"/>
      <c r="G3292" s="6"/>
      <c r="H3292" s="6"/>
      <c r="I3292" s="6"/>
      <c r="J3292" s="6"/>
      <c r="K3292" s="8"/>
      <c r="L3292" s="8"/>
      <c r="M3292" s="6"/>
      <c r="N3292" s="9"/>
      <c r="O3292" s="10"/>
      <c r="P3292" s="20"/>
      <c r="Q3292" s="20"/>
      <c r="R3292" s="20"/>
      <c r="S3292" s="20" t="s">
        <v>1378</v>
      </c>
      <c r="T3292" s="21" t="str">
        <f t="shared" si="490"/>
        <v>DUPA 28 PREMIUM</v>
      </c>
      <c r="U3292" s="17">
        <v>0.47</v>
      </c>
      <c r="V3292" s="62">
        <f t="shared" si="494"/>
        <v>135.35999999999999</v>
      </c>
      <c r="W3292" s="20"/>
      <c r="X3292" s="20"/>
      <c r="Y3292" s="20" t="str">
        <f t="shared" si="491"/>
        <v>KG</v>
      </c>
    </row>
    <row r="3293" spans="1:26" hidden="1">
      <c r="A3293" s="4"/>
      <c r="B3293" s="4"/>
      <c r="C3293" s="5"/>
      <c r="D3293" s="6"/>
      <c r="E3293" s="6"/>
      <c r="F3293" s="6"/>
      <c r="G3293" s="6"/>
      <c r="H3293" s="6"/>
      <c r="I3293" s="6"/>
      <c r="J3293" s="6"/>
      <c r="K3293" s="8"/>
      <c r="L3293" s="8"/>
      <c r="M3293" s="6"/>
      <c r="N3293" s="9"/>
      <c r="O3293" s="10"/>
      <c r="P3293" s="20"/>
      <c r="Q3293" s="20"/>
      <c r="R3293" s="20"/>
      <c r="S3293" s="20" t="s">
        <v>4150</v>
      </c>
      <c r="T3293" s="21" t="str">
        <f t="shared" si="490"/>
        <v>OP NON FUL AROMA EK 1000 BUNGA EKO</v>
      </c>
      <c r="U3293" s="17">
        <v>9.7000000000000003E-3</v>
      </c>
      <c r="V3293" s="62">
        <f t="shared" si="494"/>
        <v>2.7936000000000001</v>
      </c>
      <c r="W3293" s="20"/>
      <c r="X3293" s="20"/>
      <c r="Y3293" s="20" t="str">
        <f t="shared" si="491"/>
        <v>KG</v>
      </c>
    </row>
    <row r="3294" spans="1:26" hidden="1">
      <c r="A3294" s="4"/>
      <c r="B3294" s="4"/>
      <c r="C3294" s="5"/>
      <c r="D3294" s="6"/>
      <c r="E3294" s="6"/>
      <c r="F3294" s="6"/>
      <c r="G3294" s="6"/>
      <c r="H3294" s="6"/>
      <c r="I3294" s="6"/>
      <c r="J3294" s="6"/>
      <c r="K3294" s="8"/>
      <c r="L3294" s="8"/>
      <c r="M3294" s="6"/>
      <c r="N3294" s="9"/>
      <c r="O3294" s="10"/>
      <c r="P3294" s="20"/>
      <c r="Q3294" s="20"/>
      <c r="R3294" s="20"/>
      <c r="S3294" s="20" t="s">
        <v>3723</v>
      </c>
      <c r="T3294" s="21" t="str">
        <f t="shared" ref="T3294:T3325" si="495">VLOOKUP(S3294,db_barang,2,FALSE)</f>
        <v>ONGKOS CELUP GK PREMIUM</v>
      </c>
      <c r="U3294" s="17">
        <v>1</v>
      </c>
      <c r="V3294" s="62">
        <f t="shared" si="494"/>
        <v>288</v>
      </c>
      <c r="W3294" s="20"/>
      <c r="X3294" s="20"/>
      <c r="Y3294" s="20" t="str">
        <f t="shared" ref="Y3294:Y3325" si="496">VLOOKUP(S3294,db_barang,3,FALSE)</f>
        <v>PCS</v>
      </c>
    </row>
    <row r="3295" spans="1:26" hidden="1">
      <c r="A3295" s="4"/>
      <c r="B3295" s="4"/>
      <c r="C3295" s="5"/>
      <c r="D3295" s="6"/>
      <c r="E3295" s="6"/>
      <c r="F3295" s="6"/>
      <c r="G3295" s="6"/>
      <c r="H3295" s="6"/>
      <c r="I3295" s="6"/>
      <c r="J3295" s="6"/>
      <c r="K3295" s="8"/>
      <c r="L3295" s="8"/>
      <c r="M3295" s="6"/>
      <c r="N3295" s="9"/>
      <c r="O3295" s="10"/>
      <c r="P3295" s="20"/>
      <c r="Q3295" s="20"/>
      <c r="R3295" s="20"/>
      <c r="S3295" s="20" t="s">
        <v>3811</v>
      </c>
      <c r="T3295" s="21" t="str">
        <f t="shared" si="495"/>
        <v>ONGKOS KEMAS GK PREMIUM</v>
      </c>
      <c r="U3295" s="17">
        <v>1</v>
      </c>
      <c r="V3295" s="62">
        <f t="shared" si="494"/>
        <v>288</v>
      </c>
      <c r="W3295" s="20"/>
      <c r="X3295" s="20"/>
      <c r="Y3295" s="20" t="str">
        <f t="shared" si="496"/>
        <v>PCS</v>
      </c>
    </row>
    <row r="3296" spans="1:26" hidden="1">
      <c r="A3296" s="4"/>
      <c r="B3296" s="4"/>
      <c r="C3296" s="5"/>
      <c r="D3296" s="6"/>
      <c r="E3296" s="6"/>
      <c r="F3296" s="6"/>
      <c r="G3296" s="6"/>
      <c r="H3296" s="6"/>
      <c r="I3296" s="6"/>
      <c r="J3296" s="6"/>
      <c r="K3296" s="8"/>
      <c r="L3296" s="8"/>
      <c r="M3296" s="6"/>
      <c r="N3296" s="9"/>
      <c r="O3296" s="10"/>
      <c r="P3296" s="20"/>
      <c r="Q3296" s="20"/>
      <c r="R3296" s="20"/>
      <c r="S3296" s="20" t="s">
        <v>3918</v>
      </c>
      <c r="T3296" s="21" t="str">
        <f t="shared" si="495"/>
        <v>ONGKOS TIMBANG GK PREMIUM</v>
      </c>
      <c r="U3296" s="17">
        <v>1</v>
      </c>
      <c r="V3296" s="62">
        <f t="shared" si="494"/>
        <v>288</v>
      </c>
      <c r="W3296" s="20"/>
      <c r="X3296" s="20"/>
      <c r="Y3296" s="20" t="str">
        <f t="shared" si="496"/>
        <v>PCS</v>
      </c>
    </row>
    <row r="3297" spans="1:26" hidden="1">
      <c r="A3297" s="4"/>
      <c r="B3297" s="4"/>
      <c r="C3297" s="5"/>
      <c r="D3297" s="6"/>
      <c r="E3297" s="6"/>
      <c r="F3297" s="6"/>
      <c r="G3297" s="6"/>
      <c r="H3297" s="6"/>
      <c r="I3297" s="6"/>
      <c r="J3297" s="6"/>
      <c r="K3297" s="8"/>
      <c r="L3297" s="8"/>
      <c r="M3297" s="6"/>
      <c r="N3297" s="9"/>
      <c r="O3297" s="10"/>
      <c r="P3297" s="20"/>
      <c r="Q3297" s="20"/>
      <c r="R3297" s="20"/>
      <c r="S3297" s="20" t="s">
        <v>5036</v>
      </c>
      <c r="T3297" s="21" t="str">
        <f t="shared" si="495"/>
        <v>STIKER MANTRA kecil</v>
      </c>
      <c r="U3297" s="17">
        <v>1</v>
      </c>
      <c r="V3297" s="62">
        <f t="shared" si="494"/>
        <v>288</v>
      </c>
      <c r="W3297" s="20"/>
      <c r="X3297" s="20"/>
      <c r="Y3297" s="20" t="str">
        <f t="shared" si="496"/>
        <v>PCS</v>
      </c>
    </row>
    <row r="3298" spans="1:26">
      <c r="A3298" s="4">
        <v>344</v>
      </c>
      <c r="B3298" s="20" t="s">
        <v>3090</v>
      </c>
      <c r="C3298" s="5" t="s">
        <v>359</v>
      </c>
      <c r="D3298" s="6">
        <v>396</v>
      </c>
      <c r="E3298" s="6">
        <f>D3298/72</f>
        <v>5.5</v>
      </c>
      <c r="F3298" s="6">
        <v>384</v>
      </c>
      <c r="G3298" s="6">
        <v>1</v>
      </c>
      <c r="H3298" s="6">
        <v>450</v>
      </c>
      <c r="I3298" s="6">
        <v>1</v>
      </c>
      <c r="J3298" s="6" t="s">
        <v>510</v>
      </c>
      <c r="K3298" s="15">
        <f>L3298</f>
        <v>432</v>
      </c>
      <c r="L3298" s="15">
        <f>N3298*Z3298</f>
        <v>432</v>
      </c>
      <c r="M3298" s="6" t="s">
        <v>510</v>
      </c>
      <c r="N3298" s="9">
        <f>VLOOKUP(B3298,tb_januari,9,FALSE)</f>
        <v>6</v>
      </c>
      <c r="O3298" s="10" t="s">
        <v>506</v>
      </c>
      <c r="P3298" s="20"/>
      <c r="Q3298" s="20"/>
      <c r="R3298" s="20"/>
      <c r="S3298" s="20" t="s">
        <v>1203</v>
      </c>
      <c r="T3298" s="21" t="str">
        <f t="shared" si="495"/>
        <v>DUPA 22 ATP PEKAT 3.2 RKN</v>
      </c>
      <c r="U3298" s="17">
        <v>0.40100000000000002</v>
      </c>
      <c r="V3298" s="62">
        <f>$K$3298*U3298</f>
        <v>173.232</v>
      </c>
      <c r="W3298" s="20"/>
      <c r="X3298" s="20"/>
      <c r="Y3298" s="20" t="str">
        <f t="shared" si="496"/>
        <v>KG</v>
      </c>
      <c r="Z3298" s="20">
        <v>72</v>
      </c>
    </row>
    <row r="3299" spans="1:26" hidden="1">
      <c r="A3299" s="4"/>
      <c r="B3299" s="4"/>
      <c r="C3299" s="5"/>
      <c r="D3299" s="6"/>
      <c r="E3299" s="6"/>
      <c r="F3299" s="6"/>
      <c r="G3299" s="6"/>
      <c r="H3299" s="6"/>
      <c r="I3299" s="6"/>
      <c r="J3299" s="6"/>
      <c r="K3299" s="8"/>
      <c r="L3299" s="8"/>
      <c r="M3299" s="6"/>
      <c r="N3299" s="9"/>
      <c r="O3299" s="10"/>
      <c r="P3299" s="20"/>
      <c r="Q3299" s="20"/>
      <c r="R3299" s="20"/>
      <c r="S3299" s="20" t="s">
        <v>3578</v>
      </c>
      <c r="T3299" s="21" t="str">
        <f t="shared" si="495"/>
        <v>MAHADUPA 5,5 X 14</v>
      </c>
      <c r="U3299" s="17">
        <v>1</v>
      </c>
      <c r="V3299" s="62">
        <f>$K$3298*U3299</f>
        <v>432</v>
      </c>
      <c r="W3299" s="20"/>
      <c r="X3299" s="20"/>
      <c r="Y3299" s="20" t="str">
        <f t="shared" si="496"/>
        <v>PCS</v>
      </c>
    </row>
    <row r="3300" spans="1:26" hidden="1">
      <c r="A3300" s="4"/>
      <c r="B3300" s="4"/>
      <c r="C3300" s="5"/>
      <c r="D3300" s="6"/>
      <c r="E3300" s="6"/>
      <c r="F3300" s="6"/>
      <c r="G3300" s="6"/>
      <c r="H3300" s="6"/>
      <c r="I3300" s="6"/>
      <c r="J3300" s="6"/>
      <c r="K3300" s="8"/>
      <c r="L3300" s="8"/>
      <c r="M3300" s="6"/>
      <c r="N3300" s="9"/>
      <c r="O3300" s="10"/>
      <c r="P3300" s="20"/>
      <c r="Q3300" s="20"/>
      <c r="R3300" s="20"/>
      <c r="S3300" s="20" t="s">
        <v>3679</v>
      </c>
      <c r="T3300" s="21" t="str">
        <f t="shared" si="495"/>
        <v xml:space="preserve">ONGKARA OVAL </v>
      </c>
      <c r="U3300" s="17">
        <v>1</v>
      </c>
      <c r="V3300" s="62">
        <f t="shared" ref="V3300:V3310" si="497">$K$3298*U3300</f>
        <v>432</v>
      </c>
      <c r="W3300" s="20"/>
      <c r="X3300" s="20"/>
      <c r="Y3300" s="20" t="str">
        <f t="shared" si="496"/>
        <v>PCS</v>
      </c>
    </row>
    <row r="3301" spans="1:26" hidden="1">
      <c r="A3301" s="4"/>
      <c r="B3301" s="4"/>
      <c r="C3301" s="5"/>
      <c r="D3301" s="6"/>
      <c r="E3301" s="6"/>
      <c r="F3301" s="6"/>
      <c r="G3301" s="6"/>
      <c r="H3301" s="6"/>
      <c r="I3301" s="6"/>
      <c r="J3301" s="6"/>
      <c r="K3301" s="8"/>
      <c r="L3301" s="8"/>
      <c r="M3301" s="6"/>
      <c r="N3301" s="9"/>
      <c r="O3301" s="10"/>
      <c r="P3301" s="20"/>
      <c r="Q3301" s="20"/>
      <c r="R3301" s="20"/>
      <c r="S3301" s="20" t="s">
        <v>5036</v>
      </c>
      <c r="T3301" s="21" t="str">
        <f t="shared" si="495"/>
        <v>STIKER MANTRA kecil</v>
      </c>
      <c r="U3301" s="17">
        <v>1</v>
      </c>
      <c r="V3301" s="62">
        <f t="shared" si="497"/>
        <v>432</v>
      </c>
      <c r="W3301" s="20"/>
      <c r="X3301" s="20"/>
      <c r="Y3301" s="20" t="str">
        <f t="shared" si="496"/>
        <v>PCS</v>
      </c>
    </row>
    <row r="3302" spans="1:26" hidden="1">
      <c r="A3302" s="4"/>
      <c r="B3302" s="4"/>
      <c r="C3302" s="5"/>
      <c r="D3302" s="6"/>
      <c r="E3302" s="6"/>
      <c r="F3302" s="6"/>
      <c r="G3302" s="6"/>
      <c r="H3302" s="6"/>
      <c r="I3302" s="6"/>
      <c r="J3302" s="6"/>
      <c r="K3302" s="8"/>
      <c r="L3302" s="8"/>
      <c r="M3302" s="6"/>
      <c r="N3302" s="9"/>
      <c r="O3302" s="10"/>
      <c r="P3302" s="20"/>
      <c r="Q3302" s="20"/>
      <c r="R3302" s="20"/>
      <c r="S3302" s="20" t="s">
        <v>988</v>
      </c>
      <c r="T3302" s="21" t="str">
        <f t="shared" si="495"/>
        <v xml:space="preserve">ATP </v>
      </c>
      <c r="U3302" s="17">
        <v>1</v>
      </c>
      <c r="V3302" s="62">
        <f t="shared" si="497"/>
        <v>432</v>
      </c>
      <c r="W3302" s="20"/>
      <c r="X3302" s="20"/>
      <c r="Y3302" s="20" t="str">
        <f t="shared" si="496"/>
        <v>PCS</v>
      </c>
    </row>
    <row r="3303" spans="1:26" hidden="1">
      <c r="A3303" s="4"/>
      <c r="B3303" s="4"/>
      <c r="C3303" s="5"/>
      <c r="D3303" s="6"/>
      <c r="E3303" s="6"/>
      <c r="F3303" s="6"/>
      <c r="G3303" s="6"/>
      <c r="H3303" s="6"/>
      <c r="I3303" s="6"/>
      <c r="J3303" s="6"/>
      <c r="K3303" s="8"/>
      <c r="L3303" s="8"/>
      <c r="M3303" s="6"/>
      <c r="N3303" s="9"/>
      <c r="O3303" s="10"/>
      <c r="P3303" s="20"/>
      <c r="Q3303" s="20"/>
      <c r="R3303" s="20"/>
      <c r="S3303" s="20" t="s">
        <v>3588</v>
      </c>
      <c r="T3303" s="21" t="str">
        <f t="shared" si="495"/>
        <v>MAHADUPA TULISAN</v>
      </c>
      <c r="U3303" s="17">
        <v>1</v>
      </c>
      <c r="V3303" s="62">
        <f t="shared" si="497"/>
        <v>432</v>
      </c>
      <c r="W3303" s="20"/>
      <c r="X3303" s="20"/>
      <c r="Y3303" s="20" t="str">
        <f t="shared" si="496"/>
        <v>PCS</v>
      </c>
    </row>
    <row r="3304" spans="1:26" hidden="1">
      <c r="A3304" s="4"/>
      <c r="B3304" s="4"/>
      <c r="C3304" s="5"/>
      <c r="D3304" s="6"/>
      <c r="E3304" s="6"/>
      <c r="F3304" s="6"/>
      <c r="G3304" s="6"/>
      <c r="H3304" s="6"/>
      <c r="I3304" s="6"/>
      <c r="J3304" s="6"/>
      <c r="K3304" s="8"/>
      <c r="L3304" s="8"/>
      <c r="M3304" s="6"/>
      <c r="N3304" s="9"/>
      <c r="O3304" s="10"/>
      <c r="P3304" s="20"/>
      <c r="Q3304" s="20"/>
      <c r="R3304" s="20"/>
      <c r="S3304" s="20" t="s">
        <v>613</v>
      </c>
      <c r="T3304" s="21" t="str">
        <f t="shared" si="495"/>
        <v>SABUK ONG KECIL 2,5 X 30</v>
      </c>
      <c r="U3304" s="17">
        <v>1</v>
      </c>
      <c r="V3304" s="62">
        <f t="shared" si="497"/>
        <v>432</v>
      </c>
      <c r="W3304" s="20"/>
      <c r="X3304" s="20"/>
      <c r="Y3304" s="20" t="str">
        <f t="shared" si="496"/>
        <v>PCS</v>
      </c>
    </row>
    <row r="3305" spans="1:26" hidden="1">
      <c r="A3305" s="4"/>
      <c r="B3305" s="4"/>
      <c r="C3305" s="5"/>
      <c r="D3305" s="6"/>
      <c r="E3305" s="6"/>
      <c r="F3305" s="6"/>
      <c r="G3305" s="6"/>
      <c r="H3305" s="6"/>
      <c r="I3305" s="6"/>
      <c r="J3305" s="6"/>
      <c r="K3305" s="8"/>
      <c r="L3305" s="8"/>
      <c r="M3305" s="6"/>
      <c r="N3305" s="9"/>
      <c r="O3305" s="10"/>
      <c r="P3305" s="20"/>
      <c r="Q3305" s="20"/>
      <c r="R3305" s="20"/>
      <c r="S3305" s="20" t="s">
        <v>4361</v>
      </c>
      <c r="T3305" s="21" t="str">
        <f t="shared" si="495"/>
        <v>PLASTIK 12 X 35</v>
      </c>
      <c r="U3305" s="17">
        <v>1</v>
      </c>
      <c r="V3305" s="62">
        <f t="shared" si="497"/>
        <v>432</v>
      </c>
      <c r="W3305" s="20"/>
      <c r="X3305" s="20"/>
      <c r="Y3305" s="20" t="str">
        <f t="shared" si="496"/>
        <v>PCS</v>
      </c>
    </row>
    <row r="3306" spans="1:26" hidden="1">
      <c r="A3306" s="4"/>
      <c r="B3306" s="4"/>
      <c r="C3306" s="5"/>
      <c r="D3306" s="6"/>
      <c r="E3306" s="6"/>
      <c r="F3306" s="6"/>
      <c r="G3306" s="6"/>
      <c r="H3306" s="6"/>
      <c r="I3306" s="6"/>
      <c r="J3306" s="6"/>
      <c r="K3306" s="8"/>
      <c r="L3306" s="8"/>
      <c r="M3306" s="6"/>
      <c r="N3306" s="9"/>
      <c r="O3306" s="10"/>
      <c r="P3306" s="20"/>
      <c r="Q3306" s="20"/>
      <c r="R3306" s="20"/>
      <c r="S3306" s="20" t="s">
        <v>3992</v>
      </c>
      <c r="T3306" s="21" t="str">
        <f t="shared" si="495"/>
        <v>OP FULL AROMA  MD CLASIC</v>
      </c>
      <c r="U3306" s="25">
        <v>2.2200000000000001E-2</v>
      </c>
      <c r="V3306" s="62">
        <f t="shared" si="497"/>
        <v>9.5904000000000007</v>
      </c>
      <c r="W3306" s="20"/>
      <c r="X3306" s="20"/>
      <c r="Y3306" s="20" t="str">
        <f t="shared" si="496"/>
        <v>KG</v>
      </c>
    </row>
    <row r="3307" spans="1:26" hidden="1">
      <c r="A3307" s="4"/>
      <c r="B3307" s="4"/>
      <c r="C3307" s="5"/>
      <c r="D3307" s="6"/>
      <c r="E3307" s="6"/>
      <c r="F3307" s="6"/>
      <c r="G3307" s="6"/>
      <c r="H3307" s="6"/>
      <c r="I3307" s="6"/>
      <c r="J3307" s="6"/>
      <c r="K3307" s="8"/>
      <c r="L3307" s="8"/>
      <c r="M3307" s="6"/>
      <c r="N3307" s="9"/>
      <c r="O3307" s="10"/>
      <c r="P3307" s="20"/>
      <c r="Q3307" s="20"/>
      <c r="R3307" s="20"/>
      <c r="S3307" s="20" t="s">
        <v>5192</v>
      </c>
      <c r="T3307" s="21" t="str">
        <f t="shared" si="495"/>
        <v>oplosan solfen</v>
      </c>
      <c r="U3307" s="17">
        <v>0.1555</v>
      </c>
      <c r="V3307" s="62">
        <f t="shared" si="497"/>
        <v>67.176000000000002</v>
      </c>
      <c r="W3307" s="20"/>
      <c r="X3307" s="20"/>
      <c r="Y3307" s="20" t="str">
        <f t="shared" si="496"/>
        <v>KG</v>
      </c>
    </row>
    <row r="3308" spans="1:26" hidden="1">
      <c r="A3308" s="4"/>
      <c r="B3308" s="4"/>
      <c r="C3308" s="5"/>
      <c r="D3308" s="6"/>
      <c r="E3308" s="6"/>
      <c r="F3308" s="6"/>
      <c r="G3308" s="6"/>
      <c r="H3308" s="6"/>
      <c r="I3308" s="6"/>
      <c r="J3308" s="6"/>
      <c r="K3308" s="8"/>
      <c r="L3308" s="8"/>
      <c r="M3308" s="6"/>
      <c r="N3308" s="9"/>
      <c r="O3308" s="10"/>
      <c r="P3308" s="20"/>
      <c r="Q3308" s="20"/>
      <c r="R3308" s="20"/>
      <c r="S3308" s="20" t="s">
        <v>3721</v>
      </c>
      <c r="T3308" s="21" t="str">
        <f t="shared" si="495"/>
        <v>ONGKOS CELUP GK MAHA DUPA</v>
      </c>
      <c r="U3308" s="17">
        <v>1</v>
      </c>
      <c r="V3308" s="62">
        <f t="shared" si="497"/>
        <v>432</v>
      </c>
      <c r="W3308" s="20"/>
      <c r="X3308" s="20"/>
      <c r="Y3308" s="20" t="str">
        <f t="shared" si="496"/>
        <v>PCS</v>
      </c>
    </row>
    <row r="3309" spans="1:26" hidden="1">
      <c r="A3309" s="4"/>
      <c r="B3309" s="4"/>
      <c r="C3309" s="5"/>
      <c r="D3309" s="6"/>
      <c r="E3309" s="6"/>
      <c r="F3309" s="6"/>
      <c r="G3309" s="6"/>
      <c r="H3309" s="6"/>
      <c r="I3309" s="6"/>
      <c r="J3309" s="6"/>
      <c r="K3309" s="8"/>
      <c r="L3309" s="8"/>
      <c r="M3309" s="6"/>
      <c r="N3309" s="9"/>
      <c r="O3309" s="10"/>
      <c r="P3309" s="20"/>
      <c r="Q3309" s="20"/>
      <c r="R3309" s="20"/>
      <c r="S3309" s="20" t="s">
        <v>3809</v>
      </c>
      <c r="T3309" s="21" t="str">
        <f t="shared" si="495"/>
        <v>ONGKOS KEMAS GK MAHADUPA</v>
      </c>
      <c r="U3309" s="17">
        <v>1</v>
      </c>
      <c r="V3309" s="62">
        <f t="shared" si="497"/>
        <v>432</v>
      </c>
      <c r="W3309" s="20"/>
      <c r="X3309" s="20"/>
      <c r="Y3309" s="20" t="str">
        <f t="shared" si="496"/>
        <v>PCS</v>
      </c>
    </row>
    <row r="3310" spans="1:26" hidden="1">
      <c r="A3310" s="4"/>
      <c r="B3310" s="4"/>
      <c r="C3310" s="5"/>
      <c r="D3310" s="6"/>
      <c r="E3310" s="6"/>
      <c r="F3310" s="6"/>
      <c r="G3310" s="6"/>
      <c r="H3310" s="6"/>
      <c r="I3310" s="6"/>
      <c r="J3310" s="6"/>
      <c r="K3310" s="8"/>
      <c r="L3310" s="8"/>
      <c r="M3310" s="6"/>
      <c r="N3310" s="9"/>
      <c r="O3310" s="10"/>
      <c r="P3310" s="20"/>
      <c r="Q3310" s="20"/>
      <c r="R3310" s="20"/>
      <c r="S3310" s="20" t="s">
        <v>3924</v>
      </c>
      <c r="T3310" s="21" t="str">
        <f t="shared" si="495"/>
        <v>ONGKOS TIMBANG GM MAHA DUPA</v>
      </c>
      <c r="U3310" s="17">
        <v>1</v>
      </c>
      <c r="V3310" s="62">
        <f t="shared" si="497"/>
        <v>432</v>
      </c>
      <c r="W3310" s="20"/>
      <c r="X3310" s="20"/>
      <c r="Y3310" s="20" t="str">
        <f t="shared" si="496"/>
        <v>PCS</v>
      </c>
    </row>
    <row r="3311" spans="1:26">
      <c r="A3311" s="4">
        <v>345</v>
      </c>
      <c r="B3311" s="20" t="s">
        <v>3040</v>
      </c>
      <c r="C3311" s="5" t="s">
        <v>306</v>
      </c>
      <c r="D3311" s="6">
        <v>142</v>
      </c>
      <c r="E3311" s="6">
        <f>D3311/72</f>
        <v>1.9722222222222223</v>
      </c>
      <c r="F3311" s="6">
        <v>323</v>
      </c>
      <c r="G3311" s="6">
        <v>1</v>
      </c>
      <c r="H3311" s="6">
        <v>215</v>
      </c>
      <c r="I3311" s="6">
        <v>1</v>
      </c>
      <c r="J3311" s="6" t="s">
        <v>510</v>
      </c>
      <c r="K3311" s="15">
        <f>L3311</f>
        <v>216</v>
      </c>
      <c r="L3311" s="15">
        <f>N3311*Z3311</f>
        <v>216</v>
      </c>
      <c r="M3311" s="6" t="s">
        <v>510</v>
      </c>
      <c r="N3311" s="9">
        <f>VLOOKUP(B3311,tb_januari,9,FALSE)</f>
        <v>3</v>
      </c>
      <c r="O3311" s="10" t="s">
        <v>506</v>
      </c>
      <c r="P3311" s="20"/>
      <c r="Q3311" s="20"/>
      <c r="R3311" s="20"/>
      <c r="S3311" s="20" t="s">
        <v>976</v>
      </c>
      <c r="T3311" s="21" t="str">
        <f t="shared" si="495"/>
        <v>ASTUNGKARA 5,5 X 14</v>
      </c>
      <c r="U3311" s="17">
        <v>1</v>
      </c>
      <c r="V3311" s="62">
        <f>$K$3311*U3311</f>
        <v>216</v>
      </c>
      <c r="W3311" s="20"/>
      <c r="X3311" s="20"/>
      <c r="Y3311" s="20" t="str">
        <f t="shared" si="496"/>
        <v>PCS</v>
      </c>
      <c r="Z3311" s="20">
        <v>72</v>
      </c>
    </row>
    <row r="3312" spans="1:26" hidden="1">
      <c r="A3312" s="4"/>
      <c r="B3312" s="4"/>
      <c r="C3312" s="5"/>
      <c r="D3312" s="6"/>
      <c r="E3312" s="6"/>
      <c r="F3312" s="6"/>
      <c r="G3312" s="6"/>
      <c r="H3312" s="6"/>
      <c r="I3312" s="6"/>
      <c r="J3312" s="6"/>
      <c r="K3312" s="8"/>
      <c r="L3312" s="8"/>
      <c r="M3312" s="6"/>
      <c r="N3312" s="9"/>
      <c r="O3312" s="10"/>
      <c r="P3312" s="20"/>
      <c r="Q3312" s="20"/>
      <c r="R3312" s="20"/>
      <c r="S3312" s="20" t="s">
        <v>986</v>
      </c>
      <c r="T3312" s="21" t="str">
        <f t="shared" si="495"/>
        <v>ASTUNGKARA TULISAN</v>
      </c>
      <c r="U3312" s="17">
        <v>1</v>
      </c>
      <c r="V3312" s="62">
        <f t="shared" ref="V3312:V3323" si="498">$K$3311*U3312</f>
        <v>216</v>
      </c>
      <c r="W3312" s="20"/>
      <c r="X3312" s="20"/>
      <c r="Y3312" s="20" t="str">
        <f t="shared" si="496"/>
        <v>PCS</v>
      </c>
    </row>
    <row r="3313" spans="1:26" hidden="1">
      <c r="A3313" s="4"/>
      <c r="B3313" s="4"/>
      <c r="C3313" s="5"/>
      <c r="D3313" s="6"/>
      <c r="E3313" s="6"/>
      <c r="F3313" s="6"/>
      <c r="G3313" s="6"/>
      <c r="H3313" s="6"/>
      <c r="I3313" s="6"/>
      <c r="J3313" s="6"/>
      <c r="K3313" s="8"/>
      <c r="L3313" s="8"/>
      <c r="M3313" s="6"/>
      <c r="N3313" s="9"/>
      <c r="O3313" s="10"/>
      <c r="P3313" s="20"/>
      <c r="Q3313" s="20"/>
      <c r="R3313" s="20"/>
      <c r="S3313" s="20" t="s">
        <v>4084</v>
      </c>
      <c r="T3313" s="21" t="str">
        <f t="shared" si="495"/>
        <v>OP FULL AROMA SWT ASTUNGKARA</v>
      </c>
      <c r="U3313" s="17">
        <v>4.6199999999999998E-2</v>
      </c>
      <c r="V3313" s="62">
        <f t="shared" si="498"/>
        <v>9.9791999999999987</v>
      </c>
      <c r="W3313" s="20"/>
      <c r="X3313" s="20"/>
      <c r="Y3313" s="20" t="str">
        <f t="shared" si="496"/>
        <v>KG</v>
      </c>
    </row>
    <row r="3314" spans="1:26" hidden="1">
      <c r="A3314" s="4"/>
      <c r="B3314" s="4"/>
      <c r="C3314" s="5"/>
      <c r="D3314" s="6"/>
      <c r="E3314" s="6"/>
      <c r="F3314" s="6"/>
      <c r="G3314" s="6"/>
      <c r="H3314" s="6"/>
      <c r="I3314" s="6"/>
      <c r="J3314" s="6"/>
      <c r="K3314" s="8"/>
      <c r="L3314" s="8"/>
      <c r="M3314" s="6"/>
      <c r="N3314" s="9"/>
      <c r="O3314" s="10"/>
      <c r="P3314" s="20"/>
      <c r="Q3314" s="20"/>
      <c r="R3314" s="20"/>
      <c r="S3314" s="20" t="s">
        <v>5192</v>
      </c>
      <c r="T3314" s="21" t="str">
        <f t="shared" si="495"/>
        <v>oplosan solfen</v>
      </c>
      <c r="U3314" s="17">
        <v>0.1555</v>
      </c>
      <c r="V3314" s="62">
        <f t="shared" si="498"/>
        <v>33.588000000000001</v>
      </c>
      <c r="W3314" s="20"/>
      <c r="X3314" s="20"/>
      <c r="Y3314" s="20" t="str">
        <f t="shared" si="496"/>
        <v>KG</v>
      </c>
    </row>
    <row r="3315" spans="1:26" hidden="1">
      <c r="A3315" s="4"/>
      <c r="B3315" s="4"/>
      <c r="C3315" s="5"/>
      <c r="D3315" s="6"/>
      <c r="E3315" s="6"/>
      <c r="F3315" s="6"/>
      <c r="G3315" s="6"/>
      <c r="H3315" s="6"/>
      <c r="I3315" s="6"/>
      <c r="J3315" s="6"/>
      <c r="K3315" s="8"/>
      <c r="L3315" s="8"/>
      <c r="M3315" s="6"/>
      <c r="N3315" s="9"/>
      <c r="O3315" s="10"/>
      <c r="P3315" s="20"/>
      <c r="Q3315" s="20"/>
      <c r="R3315" s="20"/>
      <c r="S3315" s="20" t="s">
        <v>3679</v>
      </c>
      <c r="T3315" s="21" t="str">
        <f t="shared" si="495"/>
        <v xml:space="preserve">ONGKARA OVAL </v>
      </c>
      <c r="U3315" s="17">
        <v>1</v>
      </c>
      <c r="V3315" s="62">
        <f t="shared" si="498"/>
        <v>216</v>
      </c>
      <c r="W3315" s="20"/>
      <c r="X3315" s="20"/>
      <c r="Y3315" s="20" t="str">
        <f t="shared" si="496"/>
        <v>PCS</v>
      </c>
    </row>
    <row r="3316" spans="1:26" hidden="1">
      <c r="A3316" s="4"/>
      <c r="B3316" s="4"/>
      <c r="C3316" s="5"/>
      <c r="D3316" s="6"/>
      <c r="E3316" s="6"/>
      <c r="F3316" s="6"/>
      <c r="G3316" s="6"/>
      <c r="H3316" s="6"/>
      <c r="I3316" s="6"/>
      <c r="J3316" s="6"/>
      <c r="K3316" s="8"/>
      <c r="L3316" s="8"/>
      <c r="M3316" s="6"/>
      <c r="N3316" s="9"/>
      <c r="O3316" s="10"/>
      <c r="P3316" s="20"/>
      <c r="Q3316" s="20"/>
      <c r="R3316" s="20"/>
      <c r="S3316" s="20" t="s">
        <v>5036</v>
      </c>
      <c r="T3316" s="21" t="str">
        <f t="shared" si="495"/>
        <v>STIKER MANTRA kecil</v>
      </c>
      <c r="U3316" s="17">
        <v>1</v>
      </c>
      <c r="V3316" s="62">
        <f t="shared" si="498"/>
        <v>216</v>
      </c>
      <c r="W3316" s="20"/>
      <c r="X3316" s="20"/>
      <c r="Y3316" s="20" t="str">
        <f t="shared" si="496"/>
        <v>PCS</v>
      </c>
    </row>
    <row r="3317" spans="1:26" hidden="1">
      <c r="A3317" s="4"/>
      <c r="B3317" s="4"/>
      <c r="C3317" s="5"/>
      <c r="D3317" s="6"/>
      <c r="E3317" s="6"/>
      <c r="F3317" s="6"/>
      <c r="G3317" s="6"/>
      <c r="H3317" s="6"/>
      <c r="I3317" s="6"/>
      <c r="J3317" s="6"/>
      <c r="K3317" s="8"/>
      <c r="L3317" s="8"/>
      <c r="M3317" s="6"/>
      <c r="N3317" s="9"/>
      <c r="O3317" s="10"/>
      <c r="P3317" s="20"/>
      <c r="Q3317" s="20"/>
      <c r="R3317" s="20"/>
      <c r="S3317" s="20" t="s">
        <v>988</v>
      </c>
      <c r="T3317" s="21" t="str">
        <f t="shared" si="495"/>
        <v xml:space="preserve">ATP </v>
      </c>
      <c r="U3317" s="17">
        <v>1</v>
      </c>
      <c r="V3317" s="62">
        <f t="shared" si="498"/>
        <v>216</v>
      </c>
      <c r="W3317" s="20"/>
      <c r="X3317" s="20"/>
      <c r="Y3317" s="20" t="str">
        <f t="shared" si="496"/>
        <v>PCS</v>
      </c>
    </row>
    <row r="3318" spans="1:26" hidden="1">
      <c r="A3318" s="4"/>
      <c r="B3318" s="4"/>
      <c r="C3318" s="5"/>
      <c r="D3318" s="6"/>
      <c r="E3318" s="6"/>
      <c r="F3318" s="6"/>
      <c r="G3318" s="6"/>
      <c r="H3318" s="6"/>
      <c r="I3318" s="6"/>
      <c r="J3318" s="6"/>
      <c r="K3318" s="8"/>
      <c r="L3318" s="8"/>
      <c r="M3318" s="6"/>
      <c r="N3318" s="9"/>
      <c r="O3318" s="10"/>
      <c r="P3318" s="20"/>
      <c r="Q3318" s="20"/>
      <c r="R3318" s="20"/>
      <c r="S3318" s="20" t="s">
        <v>4361</v>
      </c>
      <c r="T3318" s="21" t="str">
        <f t="shared" si="495"/>
        <v>PLASTIK 12 X 35</v>
      </c>
      <c r="U3318" s="17">
        <v>1</v>
      </c>
      <c r="V3318" s="62">
        <f t="shared" si="498"/>
        <v>216</v>
      </c>
      <c r="W3318" s="20"/>
      <c r="X3318" s="20"/>
      <c r="Y3318" s="20" t="str">
        <f t="shared" si="496"/>
        <v>PCS</v>
      </c>
    </row>
    <row r="3319" spans="1:26" hidden="1">
      <c r="A3319" s="4"/>
      <c r="B3319" s="4"/>
      <c r="C3319" s="5"/>
      <c r="D3319" s="6"/>
      <c r="E3319" s="6"/>
      <c r="F3319" s="6"/>
      <c r="G3319" s="6"/>
      <c r="H3319" s="6"/>
      <c r="I3319" s="6"/>
      <c r="J3319" s="6"/>
      <c r="K3319" s="8"/>
      <c r="L3319" s="8"/>
      <c r="M3319" s="6"/>
      <c r="N3319" s="9"/>
      <c r="O3319" s="10"/>
      <c r="P3319" s="20"/>
      <c r="Q3319" s="20"/>
      <c r="R3319" s="20"/>
      <c r="S3319" s="20" t="s">
        <v>3725</v>
      </c>
      <c r="T3319" s="21" t="str">
        <f t="shared" si="495"/>
        <v>ONGKOS CELUP GK SARASWATI</v>
      </c>
      <c r="U3319" s="17">
        <v>1</v>
      </c>
      <c r="V3319" s="62">
        <f t="shared" si="498"/>
        <v>216</v>
      </c>
      <c r="W3319" s="20"/>
      <c r="X3319" s="20"/>
      <c r="Y3319" s="20" t="str">
        <f t="shared" si="496"/>
        <v>PCS</v>
      </c>
    </row>
    <row r="3320" spans="1:26" hidden="1">
      <c r="A3320" s="4"/>
      <c r="B3320" s="4"/>
      <c r="C3320" s="5"/>
      <c r="D3320" s="6"/>
      <c r="E3320" s="6"/>
      <c r="F3320" s="6"/>
      <c r="G3320" s="6"/>
      <c r="H3320" s="6"/>
      <c r="I3320" s="6"/>
      <c r="J3320" s="6"/>
      <c r="K3320" s="8"/>
      <c r="L3320" s="8"/>
      <c r="M3320" s="6"/>
      <c r="N3320" s="9"/>
      <c r="O3320" s="10"/>
      <c r="P3320" s="20"/>
      <c r="Q3320" s="20"/>
      <c r="R3320" s="20"/>
      <c r="S3320" s="20" t="s">
        <v>3813</v>
      </c>
      <c r="T3320" s="21" t="str">
        <f t="shared" si="495"/>
        <v>ONGKOS KEMAS GK SARASWATI</v>
      </c>
      <c r="U3320" s="17">
        <v>1</v>
      </c>
      <c r="V3320" s="62">
        <f t="shared" si="498"/>
        <v>216</v>
      </c>
      <c r="W3320" s="20"/>
      <c r="X3320" s="20"/>
      <c r="Y3320" s="20" t="str">
        <f t="shared" si="496"/>
        <v>PCS</v>
      </c>
    </row>
    <row r="3321" spans="1:26" hidden="1">
      <c r="A3321" s="4"/>
      <c r="B3321" s="4"/>
      <c r="C3321" s="5"/>
      <c r="D3321" s="6"/>
      <c r="E3321" s="6"/>
      <c r="F3321" s="6"/>
      <c r="G3321" s="6"/>
      <c r="H3321" s="6"/>
      <c r="I3321" s="6"/>
      <c r="J3321" s="6"/>
      <c r="K3321" s="8"/>
      <c r="L3321" s="8"/>
      <c r="M3321" s="6"/>
      <c r="N3321" s="9"/>
      <c r="O3321" s="10"/>
      <c r="P3321" s="20"/>
      <c r="Q3321" s="20"/>
      <c r="R3321" s="20"/>
      <c r="S3321" s="20" t="s">
        <v>3920</v>
      </c>
      <c r="T3321" s="21" t="str">
        <f t="shared" si="495"/>
        <v>ONGKOS TIMBANG GK SARASWATI</v>
      </c>
      <c r="U3321" s="17">
        <v>1</v>
      </c>
      <c r="V3321" s="62">
        <f t="shared" si="498"/>
        <v>216</v>
      </c>
      <c r="W3321" s="20"/>
      <c r="X3321" s="20"/>
      <c r="Y3321" s="20" t="str">
        <f t="shared" si="496"/>
        <v>PCS</v>
      </c>
    </row>
    <row r="3322" spans="1:26" hidden="1">
      <c r="A3322" s="4"/>
      <c r="B3322" s="4"/>
      <c r="C3322" s="5"/>
      <c r="D3322" s="6"/>
      <c r="E3322" s="6"/>
      <c r="F3322" s="6"/>
      <c r="G3322" s="6"/>
      <c r="H3322" s="6"/>
      <c r="I3322" s="6"/>
      <c r="J3322" s="6"/>
      <c r="K3322" s="8"/>
      <c r="L3322" s="8"/>
      <c r="M3322" s="6"/>
      <c r="N3322" s="9"/>
      <c r="O3322" s="10"/>
      <c r="P3322" s="20"/>
      <c r="Q3322" s="20"/>
      <c r="R3322" s="20"/>
      <c r="S3322" s="20" t="s">
        <v>1203</v>
      </c>
      <c r="T3322" s="21" t="str">
        <f t="shared" si="495"/>
        <v>DUPA 22 ATP PEKAT 3.2 RKN</v>
      </c>
      <c r="U3322" s="17">
        <v>0.40100000000000002</v>
      </c>
      <c r="V3322" s="62">
        <f t="shared" si="498"/>
        <v>86.616</v>
      </c>
      <c r="W3322" s="20"/>
      <c r="X3322" s="20"/>
      <c r="Y3322" s="20" t="str">
        <f t="shared" si="496"/>
        <v>KG</v>
      </c>
    </row>
    <row r="3323" spans="1:26" hidden="1">
      <c r="A3323" s="4"/>
      <c r="B3323" s="4"/>
      <c r="C3323" s="5"/>
      <c r="D3323" s="6"/>
      <c r="E3323" s="6"/>
      <c r="F3323" s="6"/>
      <c r="G3323" s="6"/>
      <c r="H3323" s="6"/>
      <c r="I3323" s="6"/>
      <c r="J3323" s="6"/>
      <c r="K3323" s="8"/>
      <c r="L3323" s="8"/>
      <c r="M3323" s="6"/>
      <c r="N3323" s="9"/>
      <c r="O3323" s="10"/>
      <c r="P3323" s="20"/>
      <c r="Q3323" s="20"/>
      <c r="R3323" s="20"/>
      <c r="S3323" s="20" t="s">
        <v>4855</v>
      </c>
      <c r="T3323" s="21" t="str">
        <f t="shared" si="495"/>
        <v>SABUK ONG MINI 2,5 X 20</v>
      </c>
      <c r="U3323" s="17">
        <v>1</v>
      </c>
      <c r="V3323" s="62">
        <f t="shared" si="498"/>
        <v>216</v>
      </c>
      <c r="W3323" s="20"/>
      <c r="X3323" s="20"/>
      <c r="Y3323" s="20" t="str">
        <f t="shared" si="496"/>
        <v>PCS</v>
      </c>
    </row>
    <row r="3324" spans="1:26">
      <c r="A3324" s="4">
        <v>346</v>
      </c>
      <c r="B3324" s="20" t="s">
        <v>3047</v>
      </c>
      <c r="C3324" s="5" t="s">
        <v>307</v>
      </c>
      <c r="D3324" s="6">
        <v>47</v>
      </c>
      <c r="E3324" s="6">
        <f>D3324/72</f>
        <v>0.65277777777777779</v>
      </c>
      <c r="F3324" s="6">
        <v>67</v>
      </c>
      <c r="G3324" s="6">
        <v>1</v>
      </c>
      <c r="H3324" s="6">
        <v>78</v>
      </c>
      <c r="I3324" s="6">
        <v>1</v>
      </c>
      <c r="J3324" s="6" t="s">
        <v>510</v>
      </c>
      <c r="K3324" s="15">
        <f>L3324</f>
        <v>72</v>
      </c>
      <c r="L3324" s="15">
        <f>N3324*Z3324</f>
        <v>72</v>
      </c>
      <c r="M3324" s="6" t="s">
        <v>510</v>
      </c>
      <c r="N3324" s="9">
        <f>VLOOKUP(B3324,tb_januari,9,FALSE)</f>
        <v>1</v>
      </c>
      <c r="O3324" s="10" t="s">
        <v>506</v>
      </c>
      <c r="P3324" s="20"/>
      <c r="Q3324" s="20"/>
      <c r="R3324" s="20"/>
      <c r="S3324" s="20" t="s">
        <v>1042</v>
      </c>
      <c r="T3324" s="21" t="str">
        <f t="shared" si="495"/>
        <v>CEMPAKA TULISAN</v>
      </c>
      <c r="U3324" s="17">
        <v>1</v>
      </c>
      <c r="V3324" s="62">
        <f>$K$3324*U3324</f>
        <v>72</v>
      </c>
      <c r="W3324" s="20"/>
      <c r="X3324" s="20"/>
      <c r="Y3324" s="20" t="str">
        <f t="shared" si="496"/>
        <v>PCS</v>
      </c>
      <c r="Z3324" s="20">
        <v>72</v>
      </c>
    </row>
    <row r="3325" spans="1:26" hidden="1">
      <c r="A3325" s="4"/>
      <c r="B3325" s="4"/>
      <c r="C3325" s="5"/>
      <c r="D3325" s="6"/>
      <c r="E3325" s="6"/>
      <c r="F3325" s="6"/>
      <c r="G3325" s="6"/>
      <c r="H3325" s="6"/>
      <c r="I3325" s="6"/>
      <c r="J3325" s="6"/>
      <c r="K3325" s="8"/>
      <c r="L3325" s="8"/>
      <c r="M3325" s="6"/>
      <c r="N3325" s="9"/>
      <c r="O3325" s="10"/>
      <c r="P3325" s="20"/>
      <c r="Q3325" s="20"/>
      <c r="R3325" s="20"/>
      <c r="S3325" s="20" t="s">
        <v>1032</v>
      </c>
      <c r="T3325" s="21" t="str">
        <f t="shared" si="495"/>
        <v>CEMPAKA 5,5 X 14</v>
      </c>
      <c r="U3325" s="17">
        <v>1</v>
      </c>
      <c r="V3325" s="62">
        <f t="shared" ref="V3325:V3336" si="499">$K$3324*U3325</f>
        <v>72</v>
      </c>
      <c r="W3325" s="20"/>
      <c r="X3325" s="20"/>
      <c r="Y3325" s="20" t="str">
        <f t="shared" si="496"/>
        <v>PCS</v>
      </c>
    </row>
    <row r="3326" spans="1:26" hidden="1">
      <c r="A3326" s="4"/>
      <c r="B3326" s="4"/>
      <c r="C3326" s="5"/>
      <c r="D3326" s="6"/>
      <c r="E3326" s="6"/>
      <c r="F3326" s="6"/>
      <c r="G3326" s="6"/>
      <c r="H3326" s="6"/>
      <c r="I3326" s="6"/>
      <c r="J3326" s="6"/>
      <c r="K3326" s="8"/>
      <c r="L3326" s="8"/>
      <c r="M3326" s="6"/>
      <c r="N3326" s="9"/>
      <c r="O3326" s="10"/>
      <c r="P3326" s="20"/>
      <c r="Q3326" s="20"/>
      <c r="R3326" s="20"/>
      <c r="S3326" s="20" t="s">
        <v>4086</v>
      </c>
      <c r="T3326" s="21" t="str">
        <f t="shared" ref="T3326:T3362" si="500">VLOOKUP(S3326,db_barang,2,FALSE)</f>
        <v>OP FULL AROMA SWT CEMPAKA</v>
      </c>
      <c r="U3326" s="17">
        <v>4.6199999999999998E-2</v>
      </c>
      <c r="V3326" s="62">
        <f t="shared" si="499"/>
        <v>3.3264</v>
      </c>
      <c r="W3326" s="20"/>
      <c r="X3326" s="20"/>
      <c r="Y3326" s="20" t="str">
        <f t="shared" ref="Y3326:Y3362" si="501">VLOOKUP(S3326,db_barang,3,FALSE)</f>
        <v>KG</v>
      </c>
    </row>
    <row r="3327" spans="1:26" hidden="1">
      <c r="A3327" s="4"/>
      <c r="B3327" s="4"/>
      <c r="C3327" s="5"/>
      <c r="D3327" s="6"/>
      <c r="E3327" s="6"/>
      <c r="F3327" s="6"/>
      <c r="G3327" s="6"/>
      <c r="H3327" s="6"/>
      <c r="I3327" s="6"/>
      <c r="J3327" s="6"/>
      <c r="K3327" s="8"/>
      <c r="L3327" s="8"/>
      <c r="M3327" s="6"/>
      <c r="N3327" s="9"/>
      <c r="O3327" s="10"/>
      <c r="P3327" s="20"/>
      <c r="Q3327" s="20"/>
      <c r="R3327" s="20"/>
      <c r="S3327" s="20" t="s">
        <v>5192</v>
      </c>
      <c r="T3327" s="21" t="str">
        <f t="shared" si="500"/>
        <v>oplosan solfen</v>
      </c>
      <c r="U3327" s="17">
        <v>0.1555</v>
      </c>
      <c r="V3327" s="62">
        <f t="shared" si="499"/>
        <v>11.196</v>
      </c>
      <c r="W3327" s="20"/>
      <c r="X3327" s="20"/>
      <c r="Y3327" s="20" t="str">
        <f t="shared" si="501"/>
        <v>KG</v>
      </c>
    </row>
    <row r="3328" spans="1:26" hidden="1">
      <c r="A3328" s="4"/>
      <c r="B3328" s="4"/>
      <c r="C3328" s="5"/>
      <c r="D3328" s="6"/>
      <c r="E3328" s="6"/>
      <c r="F3328" s="6"/>
      <c r="G3328" s="6"/>
      <c r="H3328" s="6"/>
      <c r="I3328" s="6"/>
      <c r="J3328" s="6"/>
      <c r="K3328" s="8"/>
      <c r="L3328" s="8"/>
      <c r="M3328" s="6"/>
      <c r="N3328" s="9"/>
      <c r="O3328" s="10"/>
      <c r="P3328" s="20"/>
      <c r="Q3328" s="20"/>
      <c r="R3328" s="20"/>
      <c r="S3328" s="20" t="s">
        <v>3679</v>
      </c>
      <c r="T3328" s="21" t="str">
        <f t="shared" si="500"/>
        <v xml:space="preserve">ONGKARA OVAL </v>
      </c>
      <c r="U3328" s="17">
        <v>1</v>
      </c>
      <c r="V3328" s="62">
        <f t="shared" si="499"/>
        <v>72</v>
      </c>
      <c r="W3328" s="20"/>
      <c r="X3328" s="20"/>
      <c r="Y3328" s="20" t="str">
        <f t="shared" si="501"/>
        <v>PCS</v>
      </c>
    </row>
    <row r="3329" spans="1:26" hidden="1">
      <c r="A3329" s="4"/>
      <c r="B3329" s="4"/>
      <c r="C3329" s="5"/>
      <c r="D3329" s="6"/>
      <c r="E3329" s="6"/>
      <c r="F3329" s="6"/>
      <c r="G3329" s="6"/>
      <c r="H3329" s="6"/>
      <c r="I3329" s="6"/>
      <c r="J3329" s="6"/>
      <c r="K3329" s="8"/>
      <c r="L3329" s="8"/>
      <c r="M3329" s="6"/>
      <c r="N3329" s="9"/>
      <c r="O3329" s="10"/>
      <c r="P3329" s="20"/>
      <c r="Q3329" s="20"/>
      <c r="R3329" s="20"/>
      <c r="S3329" s="20" t="s">
        <v>5036</v>
      </c>
      <c r="T3329" s="21" t="str">
        <f t="shared" si="500"/>
        <v>STIKER MANTRA kecil</v>
      </c>
      <c r="U3329" s="17">
        <v>1</v>
      </c>
      <c r="V3329" s="62">
        <f t="shared" si="499"/>
        <v>72</v>
      </c>
      <c r="W3329" s="20"/>
      <c r="X3329" s="20"/>
      <c r="Y3329" s="20" t="str">
        <f t="shared" si="501"/>
        <v>PCS</v>
      </c>
    </row>
    <row r="3330" spans="1:26" hidden="1">
      <c r="A3330" s="4"/>
      <c r="B3330" s="4"/>
      <c r="C3330" s="5"/>
      <c r="D3330" s="6"/>
      <c r="E3330" s="6"/>
      <c r="F3330" s="6"/>
      <c r="G3330" s="6"/>
      <c r="H3330" s="6"/>
      <c r="I3330" s="6"/>
      <c r="J3330" s="6"/>
      <c r="K3330" s="8"/>
      <c r="L3330" s="8"/>
      <c r="M3330" s="6"/>
      <c r="N3330" s="9"/>
      <c r="O3330" s="10"/>
      <c r="P3330" s="20"/>
      <c r="Q3330" s="20"/>
      <c r="R3330" s="20"/>
      <c r="S3330" s="20" t="s">
        <v>988</v>
      </c>
      <c r="T3330" s="21" t="str">
        <f t="shared" si="500"/>
        <v xml:space="preserve">ATP </v>
      </c>
      <c r="U3330" s="17">
        <v>1</v>
      </c>
      <c r="V3330" s="62">
        <f t="shared" si="499"/>
        <v>72</v>
      </c>
      <c r="W3330" s="20"/>
      <c r="X3330" s="20"/>
      <c r="Y3330" s="20" t="str">
        <f t="shared" si="501"/>
        <v>PCS</v>
      </c>
    </row>
    <row r="3331" spans="1:26" hidden="1">
      <c r="A3331" s="4"/>
      <c r="B3331" s="4"/>
      <c r="C3331" s="5"/>
      <c r="D3331" s="6"/>
      <c r="E3331" s="6"/>
      <c r="F3331" s="6"/>
      <c r="G3331" s="6"/>
      <c r="H3331" s="6"/>
      <c r="I3331" s="6"/>
      <c r="J3331" s="6"/>
      <c r="K3331" s="8"/>
      <c r="L3331" s="8"/>
      <c r="M3331" s="6"/>
      <c r="N3331" s="9"/>
      <c r="O3331" s="10"/>
      <c r="P3331" s="20"/>
      <c r="Q3331" s="20"/>
      <c r="R3331" s="20"/>
      <c r="S3331" s="20" t="s">
        <v>4361</v>
      </c>
      <c r="T3331" s="21" t="str">
        <f t="shared" si="500"/>
        <v>PLASTIK 12 X 35</v>
      </c>
      <c r="U3331" s="17">
        <v>1</v>
      </c>
      <c r="V3331" s="62">
        <f t="shared" si="499"/>
        <v>72</v>
      </c>
      <c r="W3331" s="20"/>
      <c r="X3331" s="20"/>
      <c r="Y3331" s="20" t="str">
        <f t="shared" si="501"/>
        <v>PCS</v>
      </c>
    </row>
    <row r="3332" spans="1:26" hidden="1">
      <c r="A3332" s="4"/>
      <c r="B3332" s="4"/>
      <c r="C3332" s="5"/>
      <c r="D3332" s="6"/>
      <c r="E3332" s="6"/>
      <c r="F3332" s="6"/>
      <c r="G3332" s="6"/>
      <c r="H3332" s="6"/>
      <c r="I3332" s="6"/>
      <c r="J3332" s="6"/>
      <c r="K3332" s="8"/>
      <c r="L3332" s="8"/>
      <c r="M3332" s="6"/>
      <c r="N3332" s="9"/>
      <c r="O3332" s="10"/>
      <c r="P3332" s="20"/>
      <c r="Q3332" s="20"/>
      <c r="R3332" s="20"/>
      <c r="S3332" s="20" t="s">
        <v>3725</v>
      </c>
      <c r="T3332" s="21" t="str">
        <f t="shared" si="500"/>
        <v>ONGKOS CELUP GK SARASWATI</v>
      </c>
      <c r="U3332" s="17">
        <v>1</v>
      </c>
      <c r="V3332" s="62">
        <f t="shared" si="499"/>
        <v>72</v>
      </c>
      <c r="W3332" s="20"/>
      <c r="X3332" s="20"/>
      <c r="Y3332" s="20" t="str">
        <f t="shared" si="501"/>
        <v>PCS</v>
      </c>
    </row>
    <row r="3333" spans="1:26" hidden="1">
      <c r="A3333" s="4"/>
      <c r="B3333" s="4"/>
      <c r="C3333" s="5"/>
      <c r="D3333" s="6"/>
      <c r="E3333" s="6"/>
      <c r="F3333" s="6"/>
      <c r="G3333" s="6"/>
      <c r="H3333" s="6"/>
      <c r="I3333" s="6"/>
      <c r="J3333" s="6"/>
      <c r="K3333" s="8"/>
      <c r="L3333" s="8"/>
      <c r="M3333" s="6"/>
      <c r="N3333" s="9"/>
      <c r="O3333" s="10"/>
      <c r="P3333" s="20"/>
      <c r="Q3333" s="20"/>
      <c r="R3333" s="20"/>
      <c r="S3333" s="20" t="s">
        <v>3813</v>
      </c>
      <c r="T3333" s="21" t="str">
        <f t="shared" si="500"/>
        <v>ONGKOS KEMAS GK SARASWATI</v>
      </c>
      <c r="U3333" s="17">
        <v>1</v>
      </c>
      <c r="V3333" s="62">
        <f t="shared" si="499"/>
        <v>72</v>
      </c>
      <c r="W3333" s="20"/>
      <c r="X3333" s="20"/>
      <c r="Y3333" s="20" t="str">
        <f t="shared" si="501"/>
        <v>PCS</v>
      </c>
    </row>
    <row r="3334" spans="1:26" hidden="1">
      <c r="A3334" s="4"/>
      <c r="B3334" s="4"/>
      <c r="C3334" s="5"/>
      <c r="D3334" s="6"/>
      <c r="E3334" s="6"/>
      <c r="F3334" s="6"/>
      <c r="G3334" s="6"/>
      <c r="H3334" s="6"/>
      <c r="I3334" s="6"/>
      <c r="J3334" s="6"/>
      <c r="K3334" s="8"/>
      <c r="L3334" s="8"/>
      <c r="M3334" s="6"/>
      <c r="N3334" s="9"/>
      <c r="O3334" s="10"/>
      <c r="P3334" s="20"/>
      <c r="Q3334" s="20"/>
      <c r="R3334" s="20"/>
      <c r="S3334" s="20" t="s">
        <v>3920</v>
      </c>
      <c r="T3334" s="21" t="str">
        <f t="shared" si="500"/>
        <v>ONGKOS TIMBANG GK SARASWATI</v>
      </c>
      <c r="U3334" s="17">
        <v>1</v>
      </c>
      <c r="V3334" s="62">
        <f t="shared" si="499"/>
        <v>72</v>
      </c>
      <c r="W3334" s="20"/>
      <c r="X3334" s="20"/>
      <c r="Y3334" s="20" t="str">
        <f t="shared" si="501"/>
        <v>PCS</v>
      </c>
    </row>
    <row r="3335" spans="1:26" hidden="1">
      <c r="A3335" s="4"/>
      <c r="B3335" s="4"/>
      <c r="C3335" s="5"/>
      <c r="D3335" s="6"/>
      <c r="E3335" s="6"/>
      <c r="F3335" s="6"/>
      <c r="G3335" s="6"/>
      <c r="H3335" s="6"/>
      <c r="I3335" s="6"/>
      <c r="J3335" s="6"/>
      <c r="K3335" s="8"/>
      <c r="L3335" s="8"/>
      <c r="M3335" s="6"/>
      <c r="N3335" s="9"/>
      <c r="O3335" s="10"/>
      <c r="P3335" s="20"/>
      <c r="Q3335" s="20"/>
      <c r="R3335" s="20"/>
      <c r="S3335" s="20" t="s">
        <v>1203</v>
      </c>
      <c r="T3335" s="21" t="str">
        <f t="shared" si="500"/>
        <v>DUPA 22 ATP PEKAT 3.2 RKN</v>
      </c>
      <c r="U3335" s="17">
        <v>0.40100000000000002</v>
      </c>
      <c r="V3335" s="62">
        <f t="shared" si="499"/>
        <v>28.872</v>
      </c>
      <c r="W3335" s="20"/>
      <c r="X3335" s="20"/>
      <c r="Y3335" s="20" t="str">
        <f t="shared" si="501"/>
        <v>KG</v>
      </c>
    </row>
    <row r="3336" spans="1:26" hidden="1">
      <c r="A3336" s="4"/>
      <c r="B3336" s="4"/>
      <c r="C3336" s="5"/>
      <c r="D3336" s="6"/>
      <c r="E3336" s="6"/>
      <c r="F3336" s="6"/>
      <c r="G3336" s="6"/>
      <c r="H3336" s="6"/>
      <c r="I3336" s="6"/>
      <c r="J3336" s="6"/>
      <c r="K3336" s="8"/>
      <c r="L3336" s="8"/>
      <c r="M3336" s="6"/>
      <c r="N3336" s="9"/>
      <c r="O3336" s="10"/>
      <c r="P3336" s="20"/>
      <c r="Q3336" s="20"/>
      <c r="R3336" s="20"/>
      <c r="S3336" s="20" t="s">
        <v>4855</v>
      </c>
      <c r="T3336" s="21" t="str">
        <f t="shared" si="500"/>
        <v>SABUK ONG MINI 2,5 X 20</v>
      </c>
      <c r="U3336" s="17">
        <v>1</v>
      </c>
      <c r="V3336" s="62">
        <f t="shared" si="499"/>
        <v>72</v>
      </c>
      <c r="W3336" s="20"/>
      <c r="X3336" s="20"/>
      <c r="Y3336" s="20" t="str">
        <f t="shared" si="501"/>
        <v>PCS</v>
      </c>
    </row>
    <row r="3337" spans="1:26">
      <c r="A3337" s="4">
        <v>347</v>
      </c>
      <c r="B3337" s="20" t="s">
        <v>3054</v>
      </c>
      <c r="C3337" s="5" t="s">
        <v>308</v>
      </c>
      <c r="D3337" s="6">
        <v>86</v>
      </c>
      <c r="E3337" s="6">
        <f>D3337/72</f>
        <v>1.1944444444444444</v>
      </c>
      <c r="F3337" s="6">
        <v>121</v>
      </c>
      <c r="G3337" s="6">
        <v>1</v>
      </c>
      <c r="H3337" s="6">
        <v>71</v>
      </c>
      <c r="I3337" s="6">
        <v>1</v>
      </c>
      <c r="J3337" s="6" t="s">
        <v>510</v>
      </c>
      <c r="K3337" s="15">
        <f>L3337</f>
        <v>72</v>
      </c>
      <c r="L3337" s="15">
        <f>N3337*Z3337</f>
        <v>72</v>
      </c>
      <c r="M3337" s="6" t="s">
        <v>510</v>
      </c>
      <c r="N3337" s="9">
        <f>VLOOKUP(B3337,tb_januari,9,FALSE)</f>
        <v>1</v>
      </c>
      <c r="O3337" s="10" t="s">
        <v>506</v>
      </c>
      <c r="P3337" s="20"/>
      <c r="Q3337" s="20"/>
      <c r="R3337" s="20"/>
      <c r="S3337" s="20" t="s">
        <v>1046</v>
      </c>
      <c r="T3337" s="21" t="str">
        <f t="shared" si="500"/>
        <v>CENDANA 5,5 X 14</v>
      </c>
      <c r="U3337" s="17">
        <v>1</v>
      </c>
      <c r="V3337" s="62">
        <f>$K$3337*U3337</f>
        <v>72</v>
      </c>
      <c r="W3337" s="20"/>
      <c r="X3337" s="20"/>
      <c r="Y3337" s="20" t="str">
        <f t="shared" si="501"/>
        <v>PCS</v>
      </c>
      <c r="Z3337" s="20">
        <v>72</v>
      </c>
    </row>
    <row r="3338" spans="1:26" hidden="1">
      <c r="A3338" s="4"/>
      <c r="B3338" s="4"/>
      <c r="C3338" s="5"/>
      <c r="D3338" s="6"/>
      <c r="E3338" s="6"/>
      <c r="F3338" s="6"/>
      <c r="G3338" s="6"/>
      <c r="H3338" s="6"/>
      <c r="I3338" s="6"/>
      <c r="J3338" s="6"/>
      <c r="K3338" s="8"/>
      <c r="L3338" s="8"/>
      <c r="M3338" s="6"/>
      <c r="N3338" s="9"/>
      <c r="O3338" s="10"/>
      <c r="P3338" s="20"/>
      <c r="Q3338" s="20"/>
      <c r="R3338" s="20"/>
      <c r="S3338" s="20" t="s">
        <v>1056</v>
      </c>
      <c r="T3338" s="21" t="str">
        <f t="shared" si="500"/>
        <v>CENDANA TULISAN</v>
      </c>
      <c r="U3338" s="17">
        <v>1</v>
      </c>
      <c r="V3338" s="62">
        <f t="shared" ref="V3338:V3349" si="502">$K$3337*U3338</f>
        <v>72</v>
      </c>
      <c r="W3338" s="20"/>
      <c r="X3338" s="20"/>
      <c r="Y3338" s="20" t="str">
        <f t="shared" si="501"/>
        <v>PCS</v>
      </c>
    </row>
    <row r="3339" spans="1:26" hidden="1">
      <c r="A3339" s="4"/>
      <c r="B3339" s="4"/>
      <c r="C3339" s="5"/>
      <c r="D3339" s="6"/>
      <c r="E3339" s="6"/>
      <c r="F3339" s="6"/>
      <c r="G3339" s="6"/>
      <c r="H3339" s="6"/>
      <c r="I3339" s="6"/>
      <c r="J3339" s="6"/>
      <c r="K3339" s="8"/>
      <c r="L3339" s="8"/>
      <c r="M3339" s="6"/>
      <c r="N3339" s="9"/>
      <c r="O3339" s="10"/>
      <c r="P3339" s="20"/>
      <c r="Q3339" s="20"/>
      <c r="R3339" s="20"/>
      <c r="S3339" s="20" t="s">
        <v>4088</v>
      </c>
      <c r="T3339" s="21" t="str">
        <f t="shared" si="500"/>
        <v>OP FULL AROMA SWT CENDANA</v>
      </c>
      <c r="U3339" s="17">
        <v>4.6199999999999998E-2</v>
      </c>
      <c r="V3339" s="62">
        <f t="shared" si="502"/>
        <v>3.3264</v>
      </c>
      <c r="W3339" s="20"/>
      <c r="X3339" s="20"/>
      <c r="Y3339" s="20" t="str">
        <f t="shared" si="501"/>
        <v>KG</v>
      </c>
    </row>
    <row r="3340" spans="1:26" hidden="1">
      <c r="A3340" s="4"/>
      <c r="B3340" s="4"/>
      <c r="C3340" s="5"/>
      <c r="D3340" s="6"/>
      <c r="E3340" s="6"/>
      <c r="F3340" s="6"/>
      <c r="G3340" s="6"/>
      <c r="H3340" s="6"/>
      <c r="I3340" s="6"/>
      <c r="J3340" s="6"/>
      <c r="K3340" s="8"/>
      <c r="L3340" s="8"/>
      <c r="M3340" s="6"/>
      <c r="N3340" s="9"/>
      <c r="O3340" s="10"/>
      <c r="P3340" s="20"/>
      <c r="Q3340" s="20"/>
      <c r="R3340" s="20"/>
      <c r="S3340" s="20" t="s">
        <v>5192</v>
      </c>
      <c r="T3340" s="21" t="str">
        <f t="shared" si="500"/>
        <v>oplosan solfen</v>
      </c>
      <c r="U3340" s="17">
        <v>0.1555</v>
      </c>
      <c r="V3340" s="62">
        <f t="shared" si="502"/>
        <v>11.196</v>
      </c>
      <c r="W3340" s="20"/>
      <c r="X3340" s="20"/>
      <c r="Y3340" s="20" t="str">
        <f t="shared" si="501"/>
        <v>KG</v>
      </c>
    </row>
    <row r="3341" spans="1:26" hidden="1">
      <c r="A3341" s="4"/>
      <c r="B3341" s="4"/>
      <c r="C3341" s="5"/>
      <c r="D3341" s="6"/>
      <c r="E3341" s="6"/>
      <c r="F3341" s="6"/>
      <c r="G3341" s="6"/>
      <c r="H3341" s="6"/>
      <c r="I3341" s="6"/>
      <c r="J3341" s="6"/>
      <c r="K3341" s="8"/>
      <c r="L3341" s="8"/>
      <c r="M3341" s="6"/>
      <c r="N3341" s="9"/>
      <c r="O3341" s="10"/>
      <c r="P3341" s="20"/>
      <c r="Q3341" s="20"/>
      <c r="R3341" s="20"/>
      <c r="S3341" s="20" t="s">
        <v>3679</v>
      </c>
      <c r="T3341" s="21" t="str">
        <f t="shared" si="500"/>
        <v xml:space="preserve">ONGKARA OVAL </v>
      </c>
      <c r="U3341" s="17">
        <v>1</v>
      </c>
      <c r="V3341" s="62">
        <f t="shared" si="502"/>
        <v>72</v>
      </c>
      <c r="W3341" s="20"/>
      <c r="X3341" s="20"/>
      <c r="Y3341" s="20" t="str">
        <f t="shared" si="501"/>
        <v>PCS</v>
      </c>
    </row>
    <row r="3342" spans="1:26" hidden="1">
      <c r="A3342" s="4"/>
      <c r="B3342" s="4"/>
      <c r="C3342" s="5"/>
      <c r="D3342" s="6"/>
      <c r="E3342" s="6"/>
      <c r="F3342" s="6"/>
      <c r="G3342" s="6"/>
      <c r="H3342" s="6"/>
      <c r="I3342" s="6"/>
      <c r="J3342" s="6"/>
      <c r="K3342" s="8"/>
      <c r="L3342" s="8"/>
      <c r="M3342" s="6"/>
      <c r="N3342" s="9"/>
      <c r="O3342" s="10"/>
      <c r="P3342" s="20"/>
      <c r="Q3342" s="20"/>
      <c r="R3342" s="20"/>
      <c r="S3342" s="20" t="s">
        <v>5036</v>
      </c>
      <c r="T3342" s="21" t="str">
        <f t="shared" si="500"/>
        <v>STIKER MANTRA kecil</v>
      </c>
      <c r="U3342" s="17">
        <v>1</v>
      </c>
      <c r="V3342" s="62">
        <f t="shared" si="502"/>
        <v>72</v>
      </c>
      <c r="W3342" s="20"/>
      <c r="X3342" s="20"/>
      <c r="Y3342" s="20" t="str">
        <f t="shared" si="501"/>
        <v>PCS</v>
      </c>
    </row>
    <row r="3343" spans="1:26" hidden="1">
      <c r="A3343" s="4"/>
      <c r="B3343" s="4"/>
      <c r="C3343" s="5"/>
      <c r="D3343" s="6"/>
      <c r="E3343" s="6"/>
      <c r="F3343" s="6"/>
      <c r="G3343" s="6"/>
      <c r="H3343" s="6"/>
      <c r="I3343" s="6"/>
      <c r="J3343" s="6"/>
      <c r="K3343" s="8"/>
      <c r="L3343" s="8"/>
      <c r="M3343" s="6"/>
      <c r="N3343" s="9"/>
      <c r="O3343" s="10"/>
      <c r="P3343" s="20"/>
      <c r="Q3343" s="20"/>
      <c r="R3343" s="20"/>
      <c r="S3343" s="20" t="s">
        <v>988</v>
      </c>
      <c r="T3343" s="21" t="str">
        <f t="shared" si="500"/>
        <v xml:space="preserve">ATP </v>
      </c>
      <c r="U3343" s="17">
        <v>1</v>
      </c>
      <c r="V3343" s="62">
        <f t="shared" si="502"/>
        <v>72</v>
      </c>
      <c r="W3343" s="20"/>
      <c r="X3343" s="20"/>
      <c r="Y3343" s="20" t="str">
        <f t="shared" si="501"/>
        <v>PCS</v>
      </c>
    </row>
    <row r="3344" spans="1:26" hidden="1">
      <c r="A3344" s="4"/>
      <c r="B3344" s="4"/>
      <c r="C3344" s="5"/>
      <c r="D3344" s="6"/>
      <c r="E3344" s="6"/>
      <c r="F3344" s="6"/>
      <c r="G3344" s="6"/>
      <c r="H3344" s="6"/>
      <c r="I3344" s="6"/>
      <c r="J3344" s="6"/>
      <c r="K3344" s="8"/>
      <c r="L3344" s="8"/>
      <c r="M3344" s="6"/>
      <c r="N3344" s="9"/>
      <c r="O3344" s="10"/>
      <c r="P3344" s="20"/>
      <c r="Q3344" s="20"/>
      <c r="R3344" s="20"/>
      <c r="S3344" s="20" t="s">
        <v>4361</v>
      </c>
      <c r="T3344" s="21" t="str">
        <f t="shared" si="500"/>
        <v>PLASTIK 12 X 35</v>
      </c>
      <c r="U3344" s="17">
        <v>1</v>
      </c>
      <c r="V3344" s="62">
        <f t="shared" si="502"/>
        <v>72</v>
      </c>
      <c r="W3344" s="20"/>
      <c r="X3344" s="20"/>
      <c r="Y3344" s="20" t="str">
        <f t="shared" si="501"/>
        <v>PCS</v>
      </c>
    </row>
    <row r="3345" spans="1:26" hidden="1">
      <c r="A3345" s="4"/>
      <c r="B3345" s="4"/>
      <c r="C3345" s="5"/>
      <c r="D3345" s="6"/>
      <c r="E3345" s="6"/>
      <c r="F3345" s="6"/>
      <c r="G3345" s="6"/>
      <c r="H3345" s="6"/>
      <c r="I3345" s="6"/>
      <c r="J3345" s="6"/>
      <c r="K3345" s="8"/>
      <c r="L3345" s="8"/>
      <c r="M3345" s="6"/>
      <c r="N3345" s="9"/>
      <c r="O3345" s="10"/>
      <c r="P3345" s="20"/>
      <c r="Q3345" s="20"/>
      <c r="R3345" s="20"/>
      <c r="S3345" s="20" t="s">
        <v>3725</v>
      </c>
      <c r="T3345" s="21" t="str">
        <f t="shared" si="500"/>
        <v>ONGKOS CELUP GK SARASWATI</v>
      </c>
      <c r="U3345" s="17">
        <v>1</v>
      </c>
      <c r="V3345" s="62">
        <f t="shared" si="502"/>
        <v>72</v>
      </c>
      <c r="W3345" s="20"/>
      <c r="X3345" s="20"/>
      <c r="Y3345" s="20" t="str">
        <f t="shared" si="501"/>
        <v>PCS</v>
      </c>
    </row>
    <row r="3346" spans="1:26" hidden="1">
      <c r="A3346" s="4"/>
      <c r="B3346" s="4"/>
      <c r="C3346" s="5"/>
      <c r="D3346" s="6"/>
      <c r="E3346" s="6"/>
      <c r="F3346" s="6"/>
      <c r="G3346" s="6"/>
      <c r="H3346" s="6"/>
      <c r="I3346" s="6"/>
      <c r="J3346" s="6"/>
      <c r="K3346" s="8"/>
      <c r="L3346" s="8"/>
      <c r="M3346" s="6"/>
      <c r="N3346" s="9"/>
      <c r="O3346" s="10"/>
      <c r="P3346" s="20"/>
      <c r="Q3346" s="20"/>
      <c r="R3346" s="20"/>
      <c r="S3346" s="20" t="s">
        <v>3813</v>
      </c>
      <c r="T3346" s="21" t="str">
        <f t="shared" si="500"/>
        <v>ONGKOS KEMAS GK SARASWATI</v>
      </c>
      <c r="U3346" s="17">
        <v>1</v>
      </c>
      <c r="V3346" s="62">
        <f t="shared" si="502"/>
        <v>72</v>
      </c>
      <c r="W3346" s="20"/>
      <c r="X3346" s="20"/>
      <c r="Y3346" s="20" t="str">
        <f t="shared" si="501"/>
        <v>PCS</v>
      </c>
    </row>
    <row r="3347" spans="1:26" hidden="1">
      <c r="A3347" s="4"/>
      <c r="B3347" s="4"/>
      <c r="C3347" s="5"/>
      <c r="D3347" s="6"/>
      <c r="E3347" s="6"/>
      <c r="F3347" s="6"/>
      <c r="G3347" s="6"/>
      <c r="H3347" s="6"/>
      <c r="I3347" s="6"/>
      <c r="J3347" s="6"/>
      <c r="K3347" s="8"/>
      <c r="L3347" s="8"/>
      <c r="M3347" s="6"/>
      <c r="N3347" s="9"/>
      <c r="O3347" s="10"/>
      <c r="P3347" s="20"/>
      <c r="Q3347" s="20"/>
      <c r="R3347" s="20"/>
      <c r="S3347" s="20" t="s">
        <v>3920</v>
      </c>
      <c r="T3347" s="21" t="str">
        <f t="shared" si="500"/>
        <v>ONGKOS TIMBANG GK SARASWATI</v>
      </c>
      <c r="U3347" s="17">
        <v>1</v>
      </c>
      <c r="V3347" s="62">
        <f t="shared" si="502"/>
        <v>72</v>
      </c>
      <c r="W3347" s="20"/>
      <c r="X3347" s="20"/>
      <c r="Y3347" s="20" t="str">
        <f t="shared" si="501"/>
        <v>PCS</v>
      </c>
    </row>
    <row r="3348" spans="1:26" hidden="1">
      <c r="A3348" s="4"/>
      <c r="B3348" s="4"/>
      <c r="C3348" s="5"/>
      <c r="D3348" s="6"/>
      <c r="E3348" s="6"/>
      <c r="F3348" s="6"/>
      <c r="G3348" s="6"/>
      <c r="H3348" s="6"/>
      <c r="I3348" s="6"/>
      <c r="J3348" s="6"/>
      <c r="K3348" s="8"/>
      <c r="L3348" s="8"/>
      <c r="M3348" s="6"/>
      <c r="N3348" s="9"/>
      <c r="O3348" s="10"/>
      <c r="P3348" s="20"/>
      <c r="Q3348" s="20"/>
      <c r="R3348" s="20"/>
      <c r="S3348" s="20" t="s">
        <v>1203</v>
      </c>
      <c r="T3348" s="21" t="str">
        <f t="shared" si="500"/>
        <v>DUPA 22 ATP PEKAT 3.2 RKN</v>
      </c>
      <c r="U3348" s="17">
        <v>0.40100000000000002</v>
      </c>
      <c r="V3348" s="62">
        <f t="shared" si="502"/>
        <v>28.872</v>
      </c>
      <c r="W3348" s="20"/>
      <c r="X3348" s="20"/>
      <c r="Y3348" s="20" t="str">
        <f t="shared" si="501"/>
        <v>KG</v>
      </c>
    </row>
    <row r="3349" spans="1:26" hidden="1">
      <c r="A3349" s="4"/>
      <c r="B3349" s="4"/>
      <c r="C3349" s="5"/>
      <c r="D3349" s="6"/>
      <c r="E3349" s="6"/>
      <c r="F3349" s="6"/>
      <c r="G3349" s="6"/>
      <c r="H3349" s="6"/>
      <c r="I3349" s="6"/>
      <c r="J3349" s="6"/>
      <c r="K3349" s="8"/>
      <c r="L3349" s="8"/>
      <c r="M3349" s="6"/>
      <c r="N3349" s="9"/>
      <c r="O3349" s="10"/>
      <c r="P3349" s="20"/>
      <c r="Q3349" s="20"/>
      <c r="R3349" s="20"/>
      <c r="S3349" s="20" t="s">
        <v>4855</v>
      </c>
      <c r="T3349" s="21" t="str">
        <f t="shared" si="500"/>
        <v>SABUK ONG MINI 2,5 X 20</v>
      </c>
      <c r="U3349" s="17">
        <v>1</v>
      </c>
      <c r="V3349" s="62">
        <f t="shared" si="502"/>
        <v>72</v>
      </c>
      <c r="W3349" s="20"/>
      <c r="X3349" s="20"/>
      <c r="Y3349" s="20" t="str">
        <f t="shared" si="501"/>
        <v>PCS</v>
      </c>
    </row>
    <row r="3350" spans="1:26">
      <c r="A3350" s="4">
        <v>348</v>
      </c>
      <c r="B3350" s="20" t="s">
        <v>3067</v>
      </c>
      <c r="C3350" s="5" t="s">
        <v>309</v>
      </c>
      <c r="D3350" s="6">
        <v>23</v>
      </c>
      <c r="E3350" s="6">
        <f>D3350/72</f>
        <v>0.31944444444444442</v>
      </c>
      <c r="F3350" s="6">
        <v>24</v>
      </c>
      <c r="G3350" s="6">
        <v>1</v>
      </c>
      <c r="H3350" s="6"/>
      <c r="I3350" s="6"/>
      <c r="J3350" s="6" t="s">
        <v>510</v>
      </c>
      <c r="K3350" s="15">
        <f>L3350</f>
        <v>0</v>
      </c>
      <c r="L3350" s="15">
        <f>N3350*Z3350</f>
        <v>0</v>
      </c>
      <c r="M3350" s="6" t="s">
        <v>510</v>
      </c>
      <c r="N3350" s="9">
        <f>VLOOKUP(B3350,tb_januari,9,FALSE)</f>
        <v>0</v>
      </c>
      <c r="O3350" s="10" t="s">
        <v>506</v>
      </c>
      <c r="P3350" s="20"/>
      <c r="Q3350" s="20"/>
      <c r="R3350" s="20"/>
      <c r="S3350" s="1" t="s">
        <v>3481</v>
      </c>
      <c r="T3350" s="21" t="str">
        <f t="shared" si="500"/>
        <v>JASMINE 5,5 X 14</v>
      </c>
      <c r="U3350" s="17">
        <v>1</v>
      </c>
      <c r="V3350" s="62">
        <f>$K$3350*U3350</f>
        <v>0</v>
      </c>
      <c r="W3350" s="20"/>
      <c r="X3350" s="20"/>
      <c r="Y3350" s="20" t="str">
        <f t="shared" si="501"/>
        <v>PCS</v>
      </c>
      <c r="Z3350" s="20">
        <v>72</v>
      </c>
    </row>
    <row r="3351" spans="1:26" hidden="1">
      <c r="A3351" s="4"/>
      <c r="B3351" s="20"/>
      <c r="C3351" s="5"/>
      <c r="D3351" s="6"/>
      <c r="E3351" s="6"/>
      <c r="F3351" s="6"/>
      <c r="G3351" s="6"/>
      <c r="H3351" s="6"/>
      <c r="I3351" s="6"/>
      <c r="J3351" s="6"/>
      <c r="K3351" s="8"/>
      <c r="L3351" s="8"/>
      <c r="M3351" s="6"/>
      <c r="N3351" s="9"/>
      <c r="O3351" s="10"/>
      <c r="P3351" s="20"/>
      <c r="Q3351" s="20"/>
      <c r="R3351" s="20"/>
      <c r="S3351" s="1" t="s">
        <v>3491</v>
      </c>
      <c r="T3351" s="21" t="str">
        <f t="shared" si="500"/>
        <v>JASMINE TULISAN</v>
      </c>
      <c r="U3351" s="17">
        <v>1</v>
      </c>
      <c r="V3351" s="62">
        <f t="shared" ref="V3351:V3362" si="503">$K$3350*U3351</f>
        <v>0</v>
      </c>
      <c r="W3351" s="20"/>
      <c r="X3351" s="20"/>
      <c r="Y3351" s="20" t="str">
        <f t="shared" si="501"/>
        <v>PCS</v>
      </c>
    </row>
    <row r="3352" spans="1:26" hidden="1">
      <c r="A3352" s="4"/>
      <c r="B3352" s="20"/>
      <c r="C3352" s="5"/>
      <c r="D3352" s="6"/>
      <c r="E3352" s="6"/>
      <c r="F3352" s="6"/>
      <c r="G3352" s="6"/>
      <c r="H3352" s="6"/>
      <c r="I3352" s="6"/>
      <c r="J3352" s="6"/>
      <c r="K3352" s="8"/>
      <c r="L3352" s="8"/>
      <c r="M3352" s="6"/>
      <c r="N3352" s="9"/>
      <c r="O3352" s="10"/>
      <c r="P3352" s="20"/>
      <c r="Q3352" s="20"/>
      <c r="R3352" s="20"/>
      <c r="S3352" s="1" t="s">
        <v>4092</v>
      </c>
      <c r="T3352" s="21" t="str">
        <f t="shared" si="500"/>
        <v>OP FULL AROMA SWT JASMINE</v>
      </c>
      <c r="U3352" s="17">
        <v>4.6199999999999998E-2</v>
      </c>
      <c r="V3352" s="62">
        <f t="shared" si="503"/>
        <v>0</v>
      </c>
      <c r="W3352" s="20"/>
      <c r="X3352" s="20"/>
      <c r="Y3352" s="20" t="str">
        <f t="shared" si="501"/>
        <v>KG</v>
      </c>
    </row>
    <row r="3353" spans="1:26" hidden="1">
      <c r="A3353" s="4"/>
      <c r="B3353" s="20"/>
      <c r="C3353" s="5"/>
      <c r="D3353" s="6"/>
      <c r="E3353" s="6"/>
      <c r="F3353" s="6"/>
      <c r="G3353" s="6"/>
      <c r="H3353" s="6"/>
      <c r="I3353" s="6"/>
      <c r="J3353" s="6"/>
      <c r="K3353" s="8"/>
      <c r="L3353" s="8"/>
      <c r="M3353" s="6"/>
      <c r="N3353" s="9"/>
      <c r="O3353" s="10"/>
      <c r="P3353" s="20"/>
      <c r="Q3353" s="20"/>
      <c r="R3353" s="20"/>
      <c r="S3353" s="1" t="s">
        <v>1185</v>
      </c>
      <c r="T3353" s="21" t="str">
        <f t="shared" si="500"/>
        <v>DUPA 22 ATP MERAH 3.2</v>
      </c>
      <c r="U3353" s="17">
        <v>0.40100000000000002</v>
      </c>
      <c r="V3353" s="62">
        <f t="shared" si="503"/>
        <v>0</v>
      </c>
      <c r="W3353" s="20"/>
      <c r="X3353" s="20"/>
      <c r="Y3353" s="20" t="str">
        <f t="shared" si="501"/>
        <v>KG</v>
      </c>
    </row>
    <row r="3354" spans="1:26" hidden="1">
      <c r="A3354" s="4"/>
      <c r="B3354" s="20"/>
      <c r="C3354" s="5"/>
      <c r="D3354" s="6"/>
      <c r="E3354" s="6"/>
      <c r="F3354" s="6"/>
      <c r="G3354" s="6"/>
      <c r="H3354" s="6"/>
      <c r="I3354" s="6"/>
      <c r="J3354" s="6"/>
      <c r="K3354" s="8"/>
      <c r="L3354" s="8"/>
      <c r="M3354" s="6"/>
      <c r="N3354" s="9"/>
      <c r="O3354" s="10"/>
      <c r="P3354" s="20"/>
      <c r="Q3354" s="20"/>
      <c r="R3354" s="20"/>
      <c r="S3354" s="1" t="s">
        <v>5192</v>
      </c>
      <c r="T3354" s="21" t="str">
        <f t="shared" si="500"/>
        <v>oplosan solfen</v>
      </c>
      <c r="U3354" s="17">
        <v>0.1555</v>
      </c>
      <c r="V3354" s="62">
        <f t="shared" si="503"/>
        <v>0</v>
      </c>
      <c r="W3354" s="20"/>
      <c r="X3354" s="20"/>
      <c r="Y3354" s="20" t="str">
        <f t="shared" si="501"/>
        <v>KG</v>
      </c>
    </row>
    <row r="3355" spans="1:26" hidden="1">
      <c r="A3355" s="4"/>
      <c r="B3355" s="20"/>
      <c r="C3355" s="5"/>
      <c r="D3355" s="6"/>
      <c r="E3355" s="6"/>
      <c r="F3355" s="6"/>
      <c r="G3355" s="6"/>
      <c r="H3355" s="6"/>
      <c r="I3355" s="6"/>
      <c r="J3355" s="6"/>
      <c r="K3355" s="8"/>
      <c r="L3355" s="8"/>
      <c r="M3355" s="6"/>
      <c r="N3355" s="9"/>
      <c r="O3355" s="10"/>
      <c r="P3355" s="20"/>
      <c r="Q3355" s="20"/>
      <c r="R3355" s="20"/>
      <c r="S3355" s="1" t="s">
        <v>3679</v>
      </c>
      <c r="T3355" s="21" t="str">
        <f t="shared" si="500"/>
        <v xml:space="preserve">ONGKARA OVAL </v>
      </c>
      <c r="U3355" s="17">
        <v>1</v>
      </c>
      <c r="V3355" s="62">
        <f t="shared" si="503"/>
        <v>0</v>
      </c>
      <c r="W3355" s="20"/>
      <c r="X3355" s="20"/>
      <c r="Y3355" s="20" t="str">
        <f t="shared" si="501"/>
        <v>PCS</v>
      </c>
    </row>
    <row r="3356" spans="1:26" hidden="1">
      <c r="A3356" s="4"/>
      <c r="B3356" s="20"/>
      <c r="C3356" s="5"/>
      <c r="D3356" s="6"/>
      <c r="E3356" s="6"/>
      <c r="F3356" s="6"/>
      <c r="G3356" s="6"/>
      <c r="H3356" s="6"/>
      <c r="I3356" s="6"/>
      <c r="J3356" s="6"/>
      <c r="K3356" s="8"/>
      <c r="L3356" s="8"/>
      <c r="M3356" s="6"/>
      <c r="N3356" s="9"/>
      <c r="O3356" s="10"/>
      <c r="P3356" s="20"/>
      <c r="Q3356" s="20"/>
      <c r="R3356" s="20"/>
      <c r="S3356" s="1" t="s">
        <v>5036</v>
      </c>
      <c r="T3356" s="21" t="str">
        <f t="shared" si="500"/>
        <v>STIKER MANTRA kecil</v>
      </c>
      <c r="U3356" s="17">
        <v>1</v>
      </c>
      <c r="V3356" s="62">
        <f t="shared" si="503"/>
        <v>0</v>
      </c>
      <c r="W3356" s="20"/>
      <c r="X3356" s="20"/>
      <c r="Y3356" s="20" t="str">
        <f t="shared" si="501"/>
        <v>PCS</v>
      </c>
    </row>
    <row r="3357" spans="1:26" hidden="1">
      <c r="A3357" s="4"/>
      <c r="B3357" s="20"/>
      <c r="C3357" s="5"/>
      <c r="D3357" s="6"/>
      <c r="E3357" s="6"/>
      <c r="F3357" s="6"/>
      <c r="G3357" s="6"/>
      <c r="H3357" s="6"/>
      <c r="I3357" s="6"/>
      <c r="J3357" s="6"/>
      <c r="K3357" s="8"/>
      <c r="L3357" s="8"/>
      <c r="M3357" s="6"/>
      <c r="N3357" s="9"/>
      <c r="O3357" s="10"/>
      <c r="P3357" s="20"/>
      <c r="Q3357" s="20"/>
      <c r="R3357" s="20"/>
      <c r="S3357" s="1" t="s">
        <v>988</v>
      </c>
      <c r="T3357" s="21" t="str">
        <f t="shared" si="500"/>
        <v xml:space="preserve">ATP </v>
      </c>
      <c r="U3357" s="17">
        <v>1</v>
      </c>
      <c r="V3357" s="62">
        <f t="shared" si="503"/>
        <v>0</v>
      </c>
      <c r="W3357" s="20"/>
      <c r="X3357" s="20"/>
      <c r="Y3357" s="20" t="str">
        <f t="shared" si="501"/>
        <v>PCS</v>
      </c>
    </row>
    <row r="3358" spans="1:26" hidden="1">
      <c r="A3358" s="4"/>
      <c r="B3358" s="20"/>
      <c r="C3358" s="5"/>
      <c r="D3358" s="6"/>
      <c r="E3358" s="6"/>
      <c r="F3358" s="6"/>
      <c r="G3358" s="6"/>
      <c r="H3358" s="6"/>
      <c r="I3358" s="6"/>
      <c r="J3358" s="6"/>
      <c r="K3358" s="8"/>
      <c r="L3358" s="8"/>
      <c r="M3358" s="6"/>
      <c r="N3358" s="9"/>
      <c r="O3358" s="10"/>
      <c r="P3358" s="20"/>
      <c r="Q3358" s="20"/>
      <c r="R3358" s="20"/>
      <c r="S3358" s="1" t="s">
        <v>613</v>
      </c>
      <c r="T3358" s="21" t="str">
        <f t="shared" si="500"/>
        <v>SABUK ONG KECIL 2,5 X 30</v>
      </c>
      <c r="U3358" s="17">
        <v>1</v>
      </c>
      <c r="V3358" s="62">
        <f t="shared" si="503"/>
        <v>0</v>
      </c>
      <c r="W3358" s="20"/>
      <c r="X3358" s="20"/>
      <c r="Y3358" s="20" t="str">
        <f t="shared" si="501"/>
        <v>PCS</v>
      </c>
    </row>
    <row r="3359" spans="1:26" hidden="1">
      <c r="A3359" s="4"/>
      <c r="B3359" s="20"/>
      <c r="C3359" s="5"/>
      <c r="D3359" s="6"/>
      <c r="E3359" s="6"/>
      <c r="F3359" s="6"/>
      <c r="G3359" s="6"/>
      <c r="H3359" s="6"/>
      <c r="I3359" s="6"/>
      <c r="J3359" s="6"/>
      <c r="K3359" s="8"/>
      <c r="L3359" s="8"/>
      <c r="M3359" s="6"/>
      <c r="N3359" s="9"/>
      <c r="O3359" s="10"/>
      <c r="P3359" s="20"/>
      <c r="Q3359" s="20"/>
      <c r="R3359" s="20"/>
      <c r="S3359" s="1" t="s">
        <v>4361</v>
      </c>
      <c r="T3359" s="21" t="str">
        <f t="shared" si="500"/>
        <v>PLASTIK 12 X 35</v>
      </c>
      <c r="U3359" s="17">
        <v>1</v>
      </c>
      <c r="V3359" s="62">
        <f t="shared" si="503"/>
        <v>0</v>
      </c>
      <c r="W3359" s="20"/>
      <c r="X3359" s="20"/>
      <c r="Y3359" s="20" t="str">
        <f t="shared" si="501"/>
        <v>PCS</v>
      </c>
    </row>
    <row r="3360" spans="1:26" hidden="1">
      <c r="A3360" s="4"/>
      <c r="B3360" s="20"/>
      <c r="C3360" s="5"/>
      <c r="D3360" s="6"/>
      <c r="E3360" s="6"/>
      <c r="F3360" s="6"/>
      <c r="G3360" s="6"/>
      <c r="H3360" s="6"/>
      <c r="I3360" s="6"/>
      <c r="J3360" s="6"/>
      <c r="K3360" s="8"/>
      <c r="L3360" s="8"/>
      <c r="M3360" s="6"/>
      <c r="N3360" s="9"/>
      <c r="O3360" s="10"/>
      <c r="P3360" s="20"/>
      <c r="Q3360" s="20"/>
      <c r="R3360" s="20"/>
      <c r="S3360" s="1" t="s">
        <v>3725</v>
      </c>
      <c r="T3360" s="21" t="str">
        <f t="shared" si="500"/>
        <v>ONGKOS CELUP GK SARASWATI</v>
      </c>
      <c r="U3360" s="17">
        <v>1</v>
      </c>
      <c r="V3360" s="62">
        <f t="shared" si="503"/>
        <v>0</v>
      </c>
      <c r="W3360" s="20"/>
      <c r="X3360" s="20"/>
      <c r="Y3360" s="20" t="str">
        <f t="shared" si="501"/>
        <v>PCS</v>
      </c>
    </row>
    <row r="3361" spans="1:26" hidden="1">
      <c r="A3361" s="4"/>
      <c r="B3361" s="20"/>
      <c r="C3361" s="5"/>
      <c r="D3361" s="6"/>
      <c r="E3361" s="6"/>
      <c r="F3361" s="6"/>
      <c r="G3361" s="6"/>
      <c r="H3361" s="6"/>
      <c r="I3361" s="6"/>
      <c r="J3361" s="6"/>
      <c r="K3361" s="8"/>
      <c r="L3361" s="8"/>
      <c r="M3361" s="6"/>
      <c r="N3361" s="9"/>
      <c r="O3361" s="10"/>
      <c r="P3361" s="20"/>
      <c r="Q3361" s="20"/>
      <c r="R3361" s="20"/>
      <c r="S3361" s="1" t="s">
        <v>3813</v>
      </c>
      <c r="T3361" s="21" t="str">
        <f t="shared" si="500"/>
        <v>ONGKOS KEMAS GK SARASWATI</v>
      </c>
      <c r="U3361" s="17">
        <v>1</v>
      </c>
      <c r="V3361" s="62">
        <f t="shared" si="503"/>
        <v>0</v>
      </c>
      <c r="W3361" s="20"/>
      <c r="X3361" s="20"/>
      <c r="Y3361" s="20" t="str">
        <f t="shared" si="501"/>
        <v>PCS</v>
      </c>
    </row>
    <row r="3362" spans="1:26" hidden="1">
      <c r="A3362" s="4"/>
      <c r="B3362" s="20"/>
      <c r="C3362" s="5"/>
      <c r="D3362" s="6"/>
      <c r="E3362" s="6"/>
      <c r="F3362" s="6"/>
      <c r="G3362" s="6"/>
      <c r="H3362" s="6"/>
      <c r="I3362" s="6"/>
      <c r="J3362" s="6"/>
      <c r="K3362" s="8"/>
      <c r="L3362" s="8"/>
      <c r="M3362" s="6"/>
      <c r="N3362" s="9"/>
      <c r="O3362" s="10"/>
      <c r="P3362" s="20"/>
      <c r="Q3362" s="20"/>
      <c r="R3362" s="20"/>
      <c r="S3362" s="1" t="s">
        <v>3920</v>
      </c>
      <c r="T3362" s="21" t="str">
        <f t="shared" si="500"/>
        <v>ONGKOS TIMBANG GK SARASWATI</v>
      </c>
      <c r="U3362" s="17">
        <v>1</v>
      </c>
      <c r="V3362" s="62">
        <f t="shared" si="503"/>
        <v>0</v>
      </c>
      <c r="W3362" s="20"/>
      <c r="X3362" s="20"/>
      <c r="Y3362" s="20" t="str">
        <f t="shared" si="501"/>
        <v>PCS</v>
      </c>
    </row>
    <row r="3363" spans="1:26">
      <c r="A3363" s="4">
        <v>349</v>
      </c>
      <c r="B3363" s="20" t="s">
        <v>3068</v>
      </c>
      <c r="C3363" s="5" t="s">
        <v>310</v>
      </c>
      <c r="D3363" s="6">
        <v>92</v>
      </c>
      <c r="E3363" s="6">
        <f>D3363/72</f>
        <v>1.2777777777777777</v>
      </c>
      <c r="F3363" s="6">
        <v>55</v>
      </c>
      <c r="G3363" s="6">
        <v>1</v>
      </c>
      <c r="H3363" s="6">
        <v>94</v>
      </c>
      <c r="I3363" s="6">
        <v>1</v>
      </c>
      <c r="J3363" s="6" t="s">
        <v>510</v>
      </c>
      <c r="K3363" s="15">
        <f>L3363</f>
        <v>72</v>
      </c>
      <c r="L3363" s="15">
        <f>N3363*Z3363</f>
        <v>72</v>
      </c>
      <c r="M3363" s="6" t="s">
        <v>510</v>
      </c>
      <c r="N3363" s="9">
        <f>VLOOKUP(B3363,tb_januari,9,FALSE)</f>
        <v>1</v>
      </c>
      <c r="O3363" s="10" t="s">
        <v>506</v>
      </c>
      <c r="P3363" s="20"/>
      <c r="Q3363" s="20"/>
      <c r="R3363" s="20"/>
      <c r="S3363" s="20" t="s">
        <v>3481</v>
      </c>
      <c r="T3363" s="21" t="str">
        <f t="shared" ref="T3363:T3394" si="504">VLOOKUP(S3363,db_barang,2,FALSE)</f>
        <v>JASMINE 5,5 X 14</v>
      </c>
      <c r="U3363" s="17">
        <v>1</v>
      </c>
      <c r="V3363" s="62">
        <f>$K$3363*U3363</f>
        <v>72</v>
      </c>
      <c r="W3363" s="20"/>
      <c r="X3363" s="20"/>
      <c r="Y3363" s="20" t="str">
        <f t="shared" ref="Y3363:Y3394" si="505">VLOOKUP(S3363,db_barang,3,FALSE)</f>
        <v>PCS</v>
      </c>
      <c r="Z3363" s="20">
        <v>72</v>
      </c>
    </row>
    <row r="3364" spans="1:26" hidden="1">
      <c r="A3364" s="4"/>
      <c r="B3364" s="4"/>
      <c r="C3364" s="5"/>
      <c r="D3364" s="6"/>
      <c r="E3364" s="6"/>
      <c r="F3364" s="6"/>
      <c r="G3364" s="6"/>
      <c r="H3364" s="6"/>
      <c r="I3364" s="6"/>
      <c r="J3364" s="6"/>
      <c r="K3364" s="8"/>
      <c r="L3364" s="8"/>
      <c r="M3364" s="6"/>
      <c r="N3364" s="9"/>
      <c r="O3364" s="10"/>
      <c r="P3364" s="20"/>
      <c r="Q3364" s="20"/>
      <c r="R3364" s="20"/>
      <c r="S3364" s="20" t="s">
        <v>3491</v>
      </c>
      <c r="T3364" s="21" t="str">
        <f t="shared" si="504"/>
        <v>JASMINE TULISAN</v>
      </c>
      <c r="U3364" s="17">
        <v>1</v>
      </c>
      <c r="V3364" s="62">
        <f t="shared" ref="V3364:V3375" si="506">$K$3363*U3364</f>
        <v>72</v>
      </c>
      <c r="W3364" s="20"/>
      <c r="X3364" s="20"/>
      <c r="Y3364" s="20" t="str">
        <f t="shared" si="505"/>
        <v>PCS</v>
      </c>
    </row>
    <row r="3365" spans="1:26" hidden="1">
      <c r="A3365" s="4"/>
      <c r="B3365" s="4"/>
      <c r="C3365" s="5"/>
      <c r="D3365" s="6"/>
      <c r="E3365" s="6"/>
      <c r="F3365" s="6"/>
      <c r="G3365" s="6"/>
      <c r="H3365" s="6"/>
      <c r="I3365" s="6"/>
      <c r="J3365" s="6"/>
      <c r="K3365" s="8"/>
      <c r="L3365" s="8"/>
      <c r="M3365" s="6"/>
      <c r="N3365" s="9"/>
      <c r="O3365" s="10"/>
      <c r="P3365" s="20"/>
      <c r="Q3365" s="20"/>
      <c r="R3365" s="20"/>
      <c r="S3365" s="20" t="s">
        <v>4092</v>
      </c>
      <c r="T3365" s="21" t="str">
        <f t="shared" si="504"/>
        <v>OP FULL AROMA SWT JASMINE</v>
      </c>
      <c r="U3365" s="17">
        <v>4.6199999999999998E-2</v>
      </c>
      <c r="V3365" s="62">
        <f t="shared" si="506"/>
        <v>3.3264</v>
      </c>
      <c r="W3365" s="20"/>
      <c r="X3365" s="20"/>
      <c r="Y3365" s="20" t="str">
        <f t="shared" si="505"/>
        <v>KG</v>
      </c>
    </row>
    <row r="3366" spans="1:26" hidden="1">
      <c r="A3366" s="4"/>
      <c r="B3366" s="4"/>
      <c r="C3366" s="5"/>
      <c r="D3366" s="6"/>
      <c r="E3366" s="6"/>
      <c r="F3366" s="6"/>
      <c r="G3366" s="6"/>
      <c r="H3366" s="6"/>
      <c r="I3366" s="6"/>
      <c r="J3366" s="6"/>
      <c r="K3366" s="8"/>
      <c r="L3366" s="8"/>
      <c r="M3366" s="6"/>
      <c r="N3366" s="9"/>
      <c r="O3366" s="10"/>
      <c r="P3366" s="20"/>
      <c r="Q3366" s="20"/>
      <c r="R3366" s="20"/>
      <c r="S3366" s="20" t="s">
        <v>5192</v>
      </c>
      <c r="T3366" s="21" t="str">
        <f t="shared" si="504"/>
        <v>oplosan solfen</v>
      </c>
      <c r="U3366" s="17">
        <v>0.1555</v>
      </c>
      <c r="V3366" s="62">
        <f t="shared" si="506"/>
        <v>11.196</v>
      </c>
      <c r="W3366" s="20"/>
      <c r="X3366" s="20"/>
      <c r="Y3366" s="20" t="str">
        <f t="shared" si="505"/>
        <v>KG</v>
      </c>
    </row>
    <row r="3367" spans="1:26" hidden="1">
      <c r="A3367" s="4"/>
      <c r="B3367" s="4"/>
      <c r="C3367" s="5"/>
      <c r="D3367" s="6"/>
      <c r="E3367" s="6"/>
      <c r="F3367" s="6"/>
      <c r="G3367" s="6"/>
      <c r="H3367" s="6"/>
      <c r="I3367" s="6"/>
      <c r="J3367" s="6"/>
      <c r="K3367" s="8"/>
      <c r="L3367" s="8"/>
      <c r="M3367" s="6"/>
      <c r="N3367" s="9"/>
      <c r="O3367" s="10"/>
      <c r="P3367" s="20"/>
      <c r="Q3367" s="20"/>
      <c r="R3367" s="20"/>
      <c r="S3367" s="20" t="s">
        <v>3679</v>
      </c>
      <c r="T3367" s="21" t="str">
        <f t="shared" si="504"/>
        <v xml:space="preserve">ONGKARA OVAL </v>
      </c>
      <c r="U3367" s="17">
        <v>1</v>
      </c>
      <c r="V3367" s="62">
        <f t="shared" si="506"/>
        <v>72</v>
      </c>
      <c r="W3367" s="20"/>
      <c r="X3367" s="20"/>
      <c r="Y3367" s="20" t="str">
        <f t="shared" si="505"/>
        <v>PCS</v>
      </c>
    </row>
    <row r="3368" spans="1:26" hidden="1">
      <c r="A3368" s="4"/>
      <c r="B3368" s="4"/>
      <c r="C3368" s="5"/>
      <c r="D3368" s="6"/>
      <c r="E3368" s="6"/>
      <c r="F3368" s="6"/>
      <c r="G3368" s="6"/>
      <c r="H3368" s="6"/>
      <c r="I3368" s="6"/>
      <c r="J3368" s="6"/>
      <c r="K3368" s="8"/>
      <c r="L3368" s="8"/>
      <c r="M3368" s="6"/>
      <c r="N3368" s="9"/>
      <c r="O3368" s="10"/>
      <c r="P3368" s="20"/>
      <c r="Q3368" s="20"/>
      <c r="R3368" s="20"/>
      <c r="S3368" s="20" t="s">
        <v>5036</v>
      </c>
      <c r="T3368" s="21" t="str">
        <f t="shared" si="504"/>
        <v>STIKER MANTRA kecil</v>
      </c>
      <c r="U3368" s="17">
        <v>1</v>
      </c>
      <c r="V3368" s="62">
        <f t="shared" si="506"/>
        <v>72</v>
      </c>
      <c r="W3368" s="20"/>
      <c r="X3368" s="20"/>
      <c r="Y3368" s="20" t="str">
        <f t="shared" si="505"/>
        <v>PCS</v>
      </c>
    </row>
    <row r="3369" spans="1:26" hidden="1">
      <c r="A3369" s="4"/>
      <c r="B3369" s="4"/>
      <c r="C3369" s="5"/>
      <c r="D3369" s="6"/>
      <c r="E3369" s="6"/>
      <c r="F3369" s="6"/>
      <c r="G3369" s="6"/>
      <c r="H3369" s="6"/>
      <c r="I3369" s="6"/>
      <c r="J3369" s="6"/>
      <c r="K3369" s="8"/>
      <c r="L3369" s="8"/>
      <c r="M3369" s="6"/>
      <c r="N3369" s="9"/>
      <c r="O3369" s="10"/>
      <c r="P3369" s="20"/>
      <c r="Q3369" s="20"/>
      <c r="R3369" s="20"/>
      <c r="S3369" s="20" t="s">
        <v>988</v>
      </c>
      <c r="T3369" s="21" t="str">
        <f t="shared" si="504"/>
        <v xml:space="preserve">ATP </v>
      </c>
      <c r="U3369" s="17">
        <v>1</v>
      </c>
      <c r="V3369" s="62">
        <f t="shared" si="506"/>
        <v>72</v>
      </c>
      <c r="W3369" s="20"/>
      <c r="X3369" s="20"/>
      <c r="Y3369" s="20" t="str">
        <f t="shared" si="505"/>
        <v>PCS</v>
      </c>
    </row>
    <row r="3370" spans="1:26" hidden="1">
      <c r="A3370" s="4"/>
      <c r="B3370" s="4"/>
      <c r="C3370" s="5"/>
      <c r="D3370" s="6"/>
      <c r="E3370" s="6"/>
      <c r="F3370" s="6"/>
      <c r="G3370" s="6"/>
      <c r="H3370" s="6"/>
      <c r="I3370" s="6"/>
      <c r="J3370" s="6"/>
      <c r="K3370" s="8"/>
      <c r="L3370" s="8"/>
      <c r="M3370" s="6"/>
      <c r="N3370" s="9"/>
      <c r="O3370" s="10"/>
      <c r="P3370" s="20"/>
      <c r="Q3370" s="20"/>
      <c r="R3370" s="20"/>
      <c r="S3370" s="20" t="s">
        <v>4361</v>
      </c>
      <c r="T3370" s="21" t="str">
        <f t="shared" si="504"/>
        <v>PLASTIK 12 X 35</v>
      </c>
      <c r="U3370" s="17">
        <v>1</v>
      </c>
      <c r="V3370" s="62">
        <f t="shared" si="506"/>
        <v>72</v>
      </c>
      <c r="W3370" s="20"/>
      <c r="X3370" s="20"/>
      <c r="Y3370" s="20" t="str">
        <f t="shared" si="505"/>
        <v>PCS</v>
      </c>
    </row>
    <row r="3371" spans="1:26" hidden="1">
      <c r="A3371" s="4"/>
      <c r="B3371" s="4"/>
      <c r="C3371" s="5"/>
      <c r="D3371" s="6"/>
      <c r="E3371" s="6"/>
      <c r="F3371" s="6"/>
      <c r="G3371" s="6"/>
      <c r="H3371" s="6"/>
      <c r="I3371" s="6"/>
      <c r="J3371" s="6"/>
      <c r="K3371" s="8"/>
      <c r="L3371" s="8"/>
      <c r="M3371" s="6"/>
      <c r="N3371" s="9"/>
      <c r="O3371" s="10"/>
      <c r="P3371" s="20"/>
      <c r="Q3371" s="20"/>
      <c r="R3371" s="20"/>
      <c r="S3371" s="20" t="s">
        <v>3725</v>
      </c>
      <c r="T3371" s="21" t="str">
        <f t="shared" si="504"/>
        <v>ONGKOS CELUP GK SARASWATI</v>
      </c>
      <c r="U3371" s="17">
        <v>1</v>
      </c>
      <c r="V3371" s="62">
        <f t="shared" si="506"/>
        <v>72</v>
      </c>
      <c r="W3371" s="20"/>
      <c r="X3371" s="20"/>
      <c r="Y3371" s="20" t="str">
        <f t="shared" si="505"/>
        <v>PCS</v>
      </c>
    </row>
    <row r="3372" spans="1:26" hidden="1">
      <c r="A3372" s="4"/>
      <c r="B3372" s="4"/>
      <c r="C3372" s="5"/>
      <c r="D3372" s="6"/>
      <c r="E3372" s="6"/>
      <c r="F3372" s="6"/>
      <c r="G3372" s="6"/>
      <c r="H3372" s="6"/>
      <c r="I3372" s="6"/>
      <c r="J3372" s="6"/>
      <c r="K3372" s="8"/>
      <c r="L3372" s="8"/>
      <c r="M3372" s="6"/>
      <c r="N3372" s="9"/>
      <c r="O3372" s="10"/>
      <c r="P3372" s="20"/>
      <c r="Q3372" s="20"/>
      <c r="R3372" s="20"/>
      <c r="S3372" s="20" t="s">
        <v>3813</v>
      </c>
      <c r="T3372" s="21" t="str">
        <f t="shared" si="504"/>
        <v>ONGKOS KEMAS GK SARASWATI</v>
      </c>
      <c r="U3372" s="17">
        <v>1</v>
      </c>
      <c r="V3372" s="62">
        <f t="shared" si="506"/>
        <v>72</v>
      </c>
      <c r="W3372" s="20"/>
      <c r="X3372" s="20"/>
      <c r="Y3372" s="20" t="str">
        <f t="shared" si="505"/>
        <v>PCS</v>
      </c>
    </row>
    <row r="3373" spans="1:26" hidden="1">
      <c r="A3373" s="4"/>
      <c r="B3373" s="4"/>
      <c r="C3373" s="5"/>
      <c r="D3373" s="6"/>
      <c r="E3373" s="6"/>
      <c r="F3373" s="6"/>
      <c r="G3373" s="6"/>
      <c r="H3373" s="6"/>
      <c r="I3373" s="6"/>
      <c r="J3373" s="6"/>
      <c r="K3373" s="8"/>
      <c r="L3373" s="8"/>
      <c r="M3373" s="6"/>
      <c r="N3373" s="9"/>
      <c r="O3373" s="10"/>
      <c r="P3373" s="20"/>
      <c r="Q3373" s="20"/>
      <c r="R3373" s="20"/>
      <c r="S3373" s="20" t="s">
        <v>3920</v>
      </c>
      <c r="T3373" s="21" t="str">
        <f t="shared" si="504"/>
        <v>ONGKOS TIMBANG GK SARASWATI</v>
      </c>
      <c r="U3373" s="17">
        <v>1</v>
      </c>
      <c r="V3373" s="62">
        <f t="shared" si="506"/>
        <v>72</v>
      </c>
      <c r="W3373" s="20"/>
      <c r="X3373" s="20"/>
      <c r="Y3373" s="20" t="str">
        <f t="shared" si="505"/>
        <v>PCS</v>
      </c>
    </row>
    <row r="3374" spans="1:26" hidden="1">
      <c r="A3374" s="4"/>
      <c r="B3374" s="4"/>
      <c r="C3374" s="5"/>
      <c r="D3374" s="6"/>
      <c r="E3374" s="6"/>
      <c r="F3374" s="6"/>
      <c r="G3374" s="6"/>
      <c r="H3374" s="6"/>
      <c r="I3374" s="6"/>
      <c r="J3374" s="6"/>
      <c r="K3374" s="8"/>
      <c r="L3374" s="8"/>
      <c r="M3374" s="6"/>
      <c r="N3374" s="9"/>
      <c r="O3374" s="10"/>
      <c r="P3374" s="20"/>
      <c r="Q3374" s="20"/>
      <c r="R3374" s="20"/>
      <c r="S3374" s="20" t="s">
        <v>1203</v>
      </c>
      <c r="T3374" s="21" t="str">
        <f t="shared" si="504"/>
        <v>DUPA 22 ATP PEKAT 3.2 RKN</v>
      </c>
      <c r="U3374" s="17">
        <v>0.40100000000000002</v>
      </c>
      <c r="V3374" s="62">
        <f t="shared" si="506"/>
        <v>28.872</v>
      </c>
      <c r="W3374" s="20"/>
      <c r="X3374" s="20"/>
      <c r="Y3374" s="20" t="str">
        <f t="shared" si="505"/>
        <v>KG</v>
      </c>
    </row>
    <row r="3375" spans="1:26" hidden="1">
      <c r="A3375" s="4"/>
      <c r="B3375" s="4"/>
      <c r="C3375" s="5"/>
      <c r="D3375" s="6"/>
      <c r="E3375" s="6"/>
      <c r="F3375" s="6"/>
      <c r="G3375" s="6"/>
      <c r="H3375" s="6"/>
      <c r="I3375" s="6"/>
      <c r="J3375" s="6"/>
      <c r="K3375" s="8"/>
      <c r="L3375" s="8"/>
      <c r="M3375" s="6"/>
      <c r="N3375" s="9"/>
      <c r="O3375" s="10"/>
      <c r="P3375" s="20"/>
      <c r="Q3375" s="20"/>
      <c r="R3375" s="20"/>
      <c r="S3375" s="20" t="s">
        <v>4855</v>
      </c>
      <c r="T3375" s="21" t="str">
        <f t="shared" si="504"/>
        <v>SABUK ONG MINI 2,5 X 20</v>
      </c>
      <c r="U3375" s="17">
        <v>1</v>
      </c>
      <c r="V3375" s="62">
        <f t="shared" si="506"/>
        <v>72</v>
      </c>
      <c r="W3375" s="20"/>
      <c r="X3375" s="20"/>
      <c r="Y3375" s="20" t="str">
        <f t="shared" si="505"/>
        <v>PCS</v>
      </c>
    </row>
    <row r="3376" spans="1:26">
      <c r="A3376" s="4">
        <v>350</v>
      </c>
      <c r="B3376" s="20" t="s">
        <v>3075</v>
      </c>
      <c r="C3376" s="5" t="s">
        <v>311</v>
      </c>
      <c r="D3376" s="6">
        <v>9</v>
      </c>
      <c r="E3376" s="6">
        <f>D3376/72</f>
        <v>0.125</v>
      </c>
      <c r="F3376" s="6">
        <v>14</v>
      </c>
      <c r="G3376" s="6">
        <v>1</v>
      </c>
      <c r="H3376" s="6">
        <v>20</v>
      </c>
      <c r="I3376" s="6">
        <v>1</v>
      </c>
      <c r="J3376" s="6" t="s">
        <v>510</v>
      </c>
      <c r="K3376" s="15">
        <f>L3376</f>
        <v>72</v>
      </c>
      <c r="L3376" s="15">
        <f>N3376*Z3376</f>
        <v>72</v>
      </c>
      <c r="M3376" s="6" t="s">
        <v>510</v>
      </c>
      <c r="N3376" s="9">
        <f>VLOOKUP(B3376,tb_januari,9,FALSE)</f>
        <v>1</v>
      </c>
      <c r="O3376" s="10" t="s">
        <v>506</v>
      </c>
      <c r="P3376" s="20"/>
      <c r="Q3376" s="20"/>
      <c r="R3376" s="20"/>
      <c r="S3376" s="20" t="s">
        <v>3507</v>
      </c>
      <c r="T3376" s="21" t="str">
        <f t="shared" si="504"/>
        <v>JEMPIRING TULISAN</v>
      </c>
      <c r="U3376" s="17">
        <v>1</v>
      </c>
      <c r="V3376" s="62">
        <f>$K$3376*U3376</f>
        <v>72</v>
      </c>
      <c r="W3376" s="20"/>
      <c r="X3376" s="20"/>
      <c r="Y3376" s="20" t="str">
        <f t="shared" si="505"/>
        <v>PCS</v>
      </c>
      <c r="Z3376" s="20">
        <v>72</v>
      </c>
    </row>
    <row r="3377" spans="1:26" hidden="1">
      <c r="A3377" s="4"/>
      <c r="B3377" s="4"/>
      <c r="C3377" s="5"/>
      <c r="D3377" s="6"/>
      <c r="E3377" s="6"/>
      <c r="F3377" s="6"/>
      <c r="G3377" s="6"/>
      <c r="H3377" s="6"/>
      <c r="I3377" s="6"/>
      <c r="J3377" s="6"/>
      <c r="K3377" s="8"/>
      <c r="L3377" s="8"/>
      <c r="M3377" s="6"/>
      <c r="N3377" s="9"/>
      <c r="O3377" s="10"/>
      <c r="P3377" s="20"/>
      <c r="Q3377" s="20"/>
      <c r="R3377" s="20"/>
      <c r="S3377" s="20" t="s">
        <v>3497</v>
      </c>
      <c r="T3377" s="21" t="str">
        <f t="shared" si="504"/>
        <v>JEMPIRING 5,5 X 14</v>
      </c>
      <c r="U3377" s="17">
        <v>1</v>
      </c>
      <c r="V3377" s="62">
        <f t="shared" ref="V3377:V3388" si="507">$K$3376*U3377</f>
        <v>72</v>
      </c>
      <c r="W3377" s="20"/>
      <c r="X3377" s="20"/>
      <c r="Y3377" s="20" t="str">
        <f t="shared" si="505"/>
        <v>PCS</v>
      </c>
    </row>
    <row r="3378" spans="1:26" hidden="1">
      <c r="A3378" s="4"/>
      <c r="B3378" s="4"/>
      <c r="C3378" s="5"/>
      <c r="D3378" s="6"/>
      <c r="E3378" s="6"/>
      <c r="F3378" s="6"/>
      <c r="G3378" s="6"/>
      <c r="H3378" s="6"/>
      <c r="I3378" s="6"/>
      <c r="J3378" s="6"/>
      <c r="K3378" s="8"/>
      <c r="L3378" s="8"/>
      <c r="M3378" s="6"/>
      <c r="N3378" s="9"/>
      <c r="O3378" s="10"/>
      <c r="P3378" s="20"/>
      <c r="Q3378" s="20"/>
      <c r="R3378" s="20"/>
      <c r="S3378" s="20" t="s">
        <v>4094</v>
      </c>
      <c r="T3378" s="21" t="str">
        <f t="shared" si="504"/>
        <v>OP FULL AROMA SWT JEMPIRING</v>
      </c>
      <c r="U3378" s="17">
        <v>4.6199999999999998E-2</v>
      </c>
      <c r="V3378" s="62">
        <f t="shared" si="507"/>
        <v>3.3264</v>
      </c>
      <c r="W3378" s="20"/>
      <c r="X3378" s="20"/>
      <c r="Y3378" s="20" t="str">
        <f t="shared" si="505"/>
        <v>KG</v>
      </c>
    </row>
    <row r="3379" spans="1:26" hidden="1">
      <c r="A3379" s="4"/>
      <c r="B3379" s="4"/>
      <c r="C3379" s="5"/>
      <c r="D3379" s="6"/>
      <c r="E3379" s="6"/>
      <c r="F3379" s="6"/>
      <c r="G3379" s="6"/>
      <c r="H3379" s="6"/>
      <c r="I3379" s="6"/>
      <c r="J3379" s="6"/>
      <c r="K3379" s="8"/>
      <c r="L3379" s="8"/>
      <c r="M3379" s="6"/>
      <c r="N3379" s="9"/>
      <c r="O3379" s="10"/>
      <c r="P3379" s="20"/>
      <c r="Q3379" s="20"/>
      <c r="R3379" s="20"/>
      <c r="S3379" s="20" t="s">
        <v>5192</v>
      </c>
      <c r="T3379" s="21" t="str">
        <f t="shared" si="504"/>
        <v>oplosan solfen</v>
      </c>
      <c r="U3379" s="17">
        <v>0.1555</v>
      </c>
      <c r="V3379" s="62">
        <f t="shared" si="507"/>
        <v>11.196</v>
      </c>
      <c r="W3379" s="20"/>
      <c r="X3379" s="20"/>
      <c r="Y3379" s="20" t="str">
        <f t="shared" si="505"/>
        <v>KG</v>
      </c>
    </row>
    <row r="3380" spans="1:26" hidden="1">
      <c r="A3380" s="4"/>
      <c r="B3380" s="4"/>
      <c r="C3380" s="5"/>
      <c r="D3380" s="6"/>
      <c r="E3380" s="6"/>
      <c r="F3380" s="6"/>
      <c r="G3380" s="6"/>
      <c r="H3380" s="6"/>
      <c r="I3380" s="6"/>
      <c r="J3380" s="6"/>
      <c r="K3380" s="8"/>
      <c r="L3380" s="8"/>
      <c r="M3380" s="6"/>
      <c r="N3380" s="9"/>
      <c r="O3380" s="10"/>
      <c r="P3380" s="20"/>
      <c r="Q3380" s="20"/>
      <c r="R3380" s="20"/>
      <c r="S3380" s="20" t="s">
        <v>3679</v>
      </c>
      <c r="T3380" s="21" t="str">
        <f t="shared" si="504"/>
        <v xml:space="preserve">ONGKARA OVAL </v>
      </c>
      <c r="U3380" s="17">
        <v>1</v>
      </c>
      <c r="V3380" s="62">
        <f t="shared" si="507"/>
        <v>72</v>
      </c>
      <c r="W3380" s="20"/>
      <c r="X3380" s="20"/>
      <c r="Y3380" s="20" t="str">
        <f t="shared" si="505"/>
        <v>PCS</v>
      </c>
    </row>
    <row r="3381" spans="1:26" hidden="1">
      <c r="A3381" s="4"/>
      <c r="B3381" s="4"/>
      <c r="C3381" s="5"/>
      <c r="D3381" s="6"/>
      <c r="E3381" s="6"/>
      <c r="F3381" s="6"/>
      <c r="G3381" s="6"/>
      <c r="H3381" s="6"/>
      <c r="I3381" s="6"/>
      <c r="J3381" s="6"/>
      <c r="K3381" s="8"/>
      <c r="L3381" s="8"/>
      <c r="M3381" s="6"/>
      <c r="N3381" s="9"/>
      <c r="O3381" s="10"/>
      <c r="P3381" s="20"/>
      <c r="Q3381" s="20"/>
      <c r="R3381" s="20"/>
      <c r="S3381" s="20" t="s">
        <v>5036</v>
      </c>
      <c r="T3381" s="21" t="str">
        <f t="shared" si="504"/>
        <v>STIKER MANTRA kecil</v>
      </c>
      <c r="U3381" s="17">
        <v>1</v>
      </c>
      <c r="V3381" s="62">
        <f t="shared" si="507"/>
        <v>72</v>
      </c>
      <c r="W3381" s="20"/>
      <c r="X3381" s="20"/>
      <c r="Y3381" s="20" t="str">
        <f t="shared" si="505"/>
        <v>PCS</v>
      </c>
    </row>
    <row r="3382" spans="1:26" hidden="1">
      <c r="A3382" s="4"/>
      <c r="B3382" s="4"/>
      <c r="C3382" s="5"/>
      <c r="D3382" s="6"/>
      <c r="E3382" s="6"/>
      <c r="F3382" s="6"/>
      <c r="G3382" s="6"/>
      <c r="H3382" s="6"/>
      <c r="I3382" s="6"/>
      <c r="J3382" s="6"/>
      <c r="K3382" s="8"/>
      <c r="L3382" s="8"/>
      <c r="M3382" s="6"/>
      <c r="N3382" s="9"/>
      <c r="O3382" s="10"/>
      <c r="P3382" s="20"/>
      <c r="Q3382" s="20"/>
      <c r="R3382" s="20"/>
      <c r="S3382" s="20" t="s">
        <v>988</v>
      </c>
      <c r="T3382" s="21" t="str">
        <f t="shared" si="504"/>
        <v xml:space="preserve">ATP </v>
      </c>
      <c r="U3382" s="17">
        <v>1</v>
      </c>
      <c r="V3382" s="62">
        <f t="shared" si="507"/>
        <v>72</v>
      </c>
      <c r="W3382" s="20"/>
      <c r="X3382" s="20"/>
      <c r="Y3382" s="20" t="str">
        <f t="shared" si="505"/>
        <v>PCS</v>
      </c>
    </row>
    <row r="3383" spans="1:26" hidden="1">
      <c r="A3383" s="4"/>
      <c r="B3383" s="4"/>
      <c r="C3383" s="5"/>
      <c r="D3383" s="6"/>
      <c r="E3383" s="6"/>
      <c r="F3383" s="6"/>
      <c r="G3383" s="6"/>
      <c r="H3383" s="6"/>
      <c r="I3383" s="6"/>
      <c r="J3383" s="6"/>
      <c r="K3383" s="8"/>
      <c r="L3383" s="8"/>
      <c r="M3383" s="6"/>
      <c r="N3383" s="9"/>
      <c r="O3383" s="10"/>
      <c r="P3383" s="20"/>
      <c r="Q3383" s="20"/>
      <c r="R3383" s="20"/>
      <c r="S3383" s="20" t="s">
        <v>4361</v>
      </c>
      <c r="T3383" s="21" t="str">
        <f t="shared" si="504"/>
        <v>PLASTIK 12 X 35</v>
      </c>
      <c r="U3383" s="17">
        <v>1</v>
      </c>
      <c r="V3383" s="62">
        <f t="shared" si="507"/>
        <v>72</v>
      </c>
      <c r="W3383" s="20"/>
      <c r="X3383" s="20"/>
      <c r="Y3383" s="20" t="str">
        <f t="shared" si="505"/>
        <v>PCS</v>
      </c>
    </row>
    <row r="3384" spans="1:26" hidden="1">
      <c r="A3384" s="4"/>
      <c r="B3384" s="4"/>
      <c r="C3384" s="5"/>
      <c r="D3384" s="6"/>
      <c r="E3384" s="6"/>
      <c r="F3384" s="6"/>
      <c r="G3384" s="6"/>
      <c r="H3384" s="6"/>
      <c r="I3384" s="6"/>
      <c r="J3384" s="6"/>
      <c r="K3384" s="8"/>
      <c r="L3384" s="8"/>
      <c r="M3384" s="6"/>
      <c r="N3384" s="9"/>
      <c r="O3384" s="10"/>
      <c r="P3384" s="20"/>
      <c r="Q3384" s="20"/>
      <c r="R3384" s="20"/>
      <c r="S3384" s="20" t="s">
        <v>3725</v>
      </c>
      <c r="T3384" s="21" t="str">
        <f t="shared" si="504"/>
        <v>ONGKOS CELUP GK SARASWATI</v>
      </c>
      <c r="U3384" s="17">
        <v>1</v>
      </c>
      <c r="V3384" s="62">
        <f t="shared" si="507"/>
        <v>72</v>
      </c>
      <c r="W3384" s="20"/>
      <c r="X3384" s="20"/>
      <c r="Y3384" s="20" t="str">
        <f t="shared" si="505"/>
        <v>PCS</v>
      </c>
    </row>
    <row r="3385" spans="1:26" hidden="1">
      <c r="A3385" s="4"/>
      <c r="B3385" s="4"/>
      <c r="C3385" s="5"/>
      <c r="D3385" s="6"/>
      <c r="E3385" s="6"/>
      <c r="F3385" s="6"/>
      <c r="G3385" s="6"/>
      <c r="H3385" s="6"/>
      <c r="I3385" s="6"/>
      <c r="J3385" s="6"/>
      <c r="K3385" s="8"/>
      <c r="L3385" s="8"/>
      <c r="M3385" s="6"/>
      <c r="N3385" s="9"/>
      <c r="O3385" s="10"/>
      <c r="P3385" s="20"/>
      <c r="Q3385" s="20"/>
      <c r="R3385" s="20"/>
      <c r="S3385" s="20" t="s">
        <v>3813</v>
      </c>
      <c r="T3385" s="21" t="str">
        <f t="shared" si="504"/>
        <v>ONGKOS KEMAS GK SARASWATI</v>
      </c>
      <c r="U3385" s="17">
        <v>1</v>
      </c>
      <c r="V3385" s="62">
        <f t="shared" si="507"/>
        <v>72</v>
      </c>
      <c r="W3385" s="20"/>
      <c r="X3385" s="20"/>
      <c r="Y3385" s="20" t="str">
        <f t="shared" si="505"/>
        <v>PCS</v>
      </c>
    </row>
    <row r="3386" spans="1:26" hidden="1">
      <c r="A3386" s="4"/>
      <c r="B3386" s="4"/>
      <c r="C3386" s="5"/>
      <c r="D3386" s="6"/>
      <c r="E3386" s="6"/>
      <c r="F3386" s="6"/>
      <c r="G3386" s="6"/>
      <c r="H3386" s="6"/>
      <c r="I3386" s="6"/>
      <c r="J3386" s="6"/>
      <c r="K3386" s="8"/>
      <c r="L3386" s="8"/>
      <c r="M3386" s="6"/>
      <c r="N3386" s="9"/>
      <c r="O3386" s="10"/>
      <c r="P3386" s="20"/>
      <c r="Q3386" s="20"/>
      <c r="R3386" s="20"/>
      <c r="S3386" s="20" t="s">
        <v>3920</v>
      </c>
      <c r="T3386" s="21" t="str">
        <f t="shared" si="504"/>
        <v>ONGKOS TIMBANG GK SARASWATI</v>
      </c>
      <c r="U3386" s="17">
        <v>1</v>
      </c>
      <c r="V3386" s="62">
        <f t="shared" si="507"/>
        <v>72</v>
      </c>
      <c r="W3386" s="20"/>
      <c r="X3386" s="20"/>
      <c r="Y3386" s="20" t="str">
        <f t="shared" si="505"/>
        <v>PCS</v>
      </c>
    </row>
    <row r="3387" spans="1:26" hidden="1">
      <c r="A3387" s="4"/>
      <c r="B3387" s="4"/>
      <c r="C3387" s="5"/>
      <c r="D3387" s="6"/>
      <c r="E3387" s="6"/>
      <c r="F3387" s="6"/>
      <c r="G3387" s="6"/>
      <c r="H3387" s="6"/>
      <c r="I3387" s="6"/>
      <c r="J3387" s="6"/>
      <c r="K3387" s="8"/>
      <c r="L3387" s="8"/>
      <c r="M3387" s="6"/>
      <c r="N3387" s="9"/>
      <c r="O3387" s="10"/>
      <c r="P3387" s="20"/>
      <c r="Q3387" s="20"/>
      <c r="R3387" s="20"/>
      <c r="S3387" s="20" t="s">
        <v>1203</v>
      </c>
      <c r="T3387" s="21" t="str">
        <f t="shared" si="504"/>
        <v>DUPA 22 ATP PEKAT 3.2 RKN</v>
      </c>
      <c r="U3387" s="17">
        <v>0.40100000000000002</v>
      </c>
      <c r="V3387" s="62">
        <f t="shared" si="507"/>
        <v>28.872</v>
      </c>
      <c r="W3387" s="20"/>
      <c r="X3387" s="20"/>
      <c r="Y3387" s="20" t="str">
        <f t="shared" si="505"/>
        <v>KG</v>
      </c>
    </row>
    <row r="3388" spans="1:26" hidden="1">
      <c r="A3388" s="4"/>
      <c r="B3388" s="4"/>
      <c r="C3388" s="5"/>
      <c r="D3388" s="6"/>
      <c r="E3388" s="6"/>
      <c r="F3388" s="6"/>
      <c r="G3388" s="6"/>
      <c r="H3388" s="6"/>
      <c r="I3388" s="6"/>
      <c r="J3388" s="6"/>
      <c r="K3388" s="8"/>
      <c r="L3388" s="8"/>
      <c r="M3388" s="6"/>
      <c r="N3388" s="9"/>
      <c r="O3388" s="10"/>
      <c r="P3388" s="20"/>
      <c r="Q3388" s="20"/>
      <c r="R3388" s="20"/>
      <c r="S3388" s="20" t="s">
        <v>4855</v>
      </c>
      <c r="T3388" s="21" t="str">
        <f t="shared" si="504"/>
        <v>SABUK ONG MINI 2,5 X 20</v>
      </c>
      <c r="U3388" s="17">
        <v>1</v>
      </c>
      <c r="V3388" s="62">
        <f t="shared" si="507"/>
        <v>72</v>
      </c>
      <c r="W3388" s="20"/>
      <c r="X3388" s="20"/>
      <c r="Y3388" s="20" t="str">
        <f t="shared" si="505"/>
        <v>PCS</v>
      </c>
    </row>
    <row r="3389" spans="1:26">
      <c r="A3389" s="4">
        <v>351</v>
      </c>
      <c r="B3389" s="20" t="s">
        <v>3082</v>
      </c>
      <c r="C3389" s="5" t="s">
        <v>312</v>
      </c>
      <c r="D3389" s="6">
        <v>18</v>
      </c>
      <c r="E3389" s="6">
        <f>D3389/72</f>
        <v>0.25</v>
      </c>
      <c r="F3389" s="6">
        <v>6</v>
      </c>
      <c r="G3389" s="6">
        <v>1</v>
      </c>
      <c r="H3389" s="6">
        <v>45</v>
      </c>
      <c r="I3389" s="6">
        <v>1</v>
      </c>
      <c r="J3389" s="6" t="s">
        <v>510</v>
      </c>
      <c r="K3389" s="15">
        <f>L3389</f>
        <v>72</v>
      </c>
      <c r="L3389" s="15">
        <f>N3389*Z3389</f>
        <v>72</v>
      </c>
      <c r="M3389" s="6" t="s">
        <v>510</v>
      </c>
      <c r="N3389" s="9">
        <f>VLOOKUP(B3389,tb_januari,9,FALSE)</f>
        <v>1</v>
      </c>
      <c r="O3389" s="10" t="s">
        <v>506</v>
      </c>
      <c r="P3389" s="20"/>
      <c r="Q3389" s="20"/>
      <c r="R3389" s="20"/>
      <c r="S3389" s="20" t="s">
        <v>3513</v>
      </c>
      <c r="T3389" s="21" t="str">
        <f t="shared" si="504"/>
        <v>JEPUN 5,5 X 14</v>
      </c>
      <c r="U3389" s="17">
        <v>1</v>
      </c>
      <c r="V3389" s="62">
        <f>$K$3389*U3389</f>
        <v>72</v>
      </c>
      <c r="W3389" s="20"/>
      <c r="X3389" s="20"/>
      <c r="Y3389" s="20" t="str">
        <f t="shared" si="505"/>
        <v>PCS</v>
      </c>
      <c r="Z3389" s="20">
        <v>72</v>
      </c>
    </row>
    <row r="3390" spans="1:26" hidden="1">
      <c r="A3390" s="4"/>
      <c r="B3390" s="4"/>
      <c r="C3390" s="5"/>
      <c r="D3390" s="6"/>
      <c r="E3390" s="6"/>
      <c r="F3390" s="6"/>
      <c r="G3390" s="6"/>
      <c r="H3390" s="6"/>
      <c r="I3390" s="6"/>
      <c r="J3390" s="6"/>
      <c r="K3390" s="8"/>
      <c r="L3390" s="8"/>
      <c r="M3390" s="6"/>
      <c r="N3390" s="9"/>
      <c r="O3390" s="10"/>
      <c r="P3390" s="20"/>
      <c r="Q3390" s="20"/>
      <c r="R3390" s="20"/>
      <c r="S3390" s="20" t="s">
        <v>3523</v>
      </c>
      <c r="T3390" s="21" t="str">
        <f t="shared" si="504"/>
        <v>JEPUN TULISAN</v>
      </c>
      <c r="U3390" s="17">
        <v>1</v>
      </c>
      <c r="V3390" s="62">
        <f t="shared" ref="V3390:V3401" si="508">$K$3389*U3390</f>
        <v>72</v>
      </c>
      <c r="W3390" s="20"/>
      <c r="X3390" s="20"/>
      <c r="Y3390" s="20" t="str">
        <f t="shared" si="505"/>
        <v>PCS</v>
      </c>
    </row>
    <row r="3391" spans="1:26" hidden="1">
      <c r="A3391" s="4"/>
      <c r="B3391" s="4"/>
      <c r="C3391" s="5"/>
      <c r="D3391" s="6"/>
      <c r="E3391" s="6"/>
      <c r="F3391" s="6"/>
      <c r="G3391" s="6"/>
      <c r="H3391" s="6"/>
      <c r="I3391" s="6"/>
      <c r="J3391" s="6"/>
      <c r="K3391" s="8"/>
      <c r="L3391" s="8"/>
      <c r="M3391" s="6"/>
      <c r="N3391" s="9"/>
      <c r="O3391" s="10"/>
      <c r="P3391" s="20"/>
      <c r="Q3391" s="20"/>
      <c r="R3391" s="20"/>
      <c r="S3391" s="20" t="s">
        <v>4096</v>
      </c>
      <c r="T3391" s="21" t="str">
        <f t="shared" si="504"/>
        <v>OP FULL AROMA SWT JEPUN</v>
      </c>
      <c r="U3391" s="17">
        <v>4.6199999999999998E-2</v>
      </c>
      <c r="V3391" s="62">
        <f t="shared" si="508"/>
        <v>3.3264</v>
      </c>
      <c r="W3391" s="20"/>
      <c r="X3391" s="20"/>
      <c r="Y3391" s="20" t="str">
        <f t="shared" si="505"/>
        <v>KG</v>
      </c>
    </row>
    <row r="3392" spans="1:26" hidden="1">
      <c r="A3392" s="4"/>
      <c r="B3392" s="4"/>
      <c r="C3392" s="5"/>
      <c r="D3392" s="6"/>
      <c r="E3392" s="6"/>
      <c r="F3392" s="6"/>
      <c r="G3392" s="6"/>
      <c r="H3392" s="6"/>
      <c r="I3392" s="6"/>
      <c r="J3392" s="6"/>
      <c r="K3392" s="8"/>
      <c r="L3392" s="8"/>
      <c r="M3392" s="6"/>
      <c r="N3392" s="9"/>
      <c r="O3392" s="10"/>
      <c r="P3392" s="20"/>
      <c r="Q3392" s="20"/>
      <c r="R3392" s="20"/>
      <c r="S3392" s="20" t="s">
        <v>5192</v>
      </c>
      <c r="T3392" s="21" t="str">
        <f t="shared" si="504"/>
        <v>oplosan solfen</v>
      </c>
      <c r="U3392" s="17">
        <v>0.1555</v>
      </c>
      <c r="V3392" s="62">
        <f t="shared" si="508"/>
        <v>11.196</v>
      </c>
      <c r="W3392" s="20"/>
      <c r="X3392" s="20"/>
      <c r="Y3392" s="20" t="str">
        <f t="shared" si="505"/>
        <v>KG</v>
      </c>
    </row>
    <row r="3393" spans="1:26" hidden="1">
      <c r="A3393" s="4"/>
      <c r="B3393" s="4"/>
      <c r="C3393" s="5"/>
      <c r="D3393" s="6"/>
      <c r="E3393" s="6"/>
      <c r="F3393" s="6"/>
      <c r="G3393" s="6"/>
      <c r="H3393" s="6"/>
      <c r="I3393" s="6"/>
      <c r="J3393" s="6"/>
      <c r="K3393" s="8"/>
      <c r="L3393" s="8"/>
      <c r="M3393" s="6"/>
      <c r="N3393" s="9"/>
      <c r="O3393" s="10"/>
      <c r="P3393" s="20"/>
      <c r="Q3393" s="20"/>
      <c r="R3393" s="20"/>
      <c r="S3393" s="20" t="s">
        <v>3679</v>
      </c>
      <c r="T3393" s="21" t="str">
        <f t="shared" si="504"/>
        <v xml:space="preserve">ONGKARA OVAL </v>
      </c>
      <c r="U3393" s="17">
        <v>1</v>
      </c>
      <c r="V3393" s="62">
        <f t="shared" si="508"/>
        <v>72</v>
      </c>
      <c r="W3393" s="20"/>
      <c r="X3393" s="20"/>
      <c r="Y3393" s="20" t="str">
        <f t="shared" si="505"/>
        <v>PCS</v>
      </c>
    </row>
    <row r="3394" spans="1:26" hidden="1">
      <c r="A3394" s="4"/>
      <c r="B3394" s="4"/>
      <c r="C3394" s="5"/>
      <c r="D3394" s="6"/>
      <c r="E3394" s="6"/>
      <c r="F3394" s="6"/>
      <c r="G3394" s="6"/>
      <c r="H3394" s="6"/>
      <c r="I3394" s="6"/>
      <c r="J3394" s="6"/>
      <c r="K3394" s="8"/>
      <c r="L3394" s="8"/>
      <c r="M3394" s="6"/>
      <c r="N3394" s="9"/>
      <c r="O3394" s="10"/>
      <c r="P3394" s="20"/>
      <c r="Q3394" s="20"/>
      <c r="R3394" s="20"/>
      <c r="S3394" s="20" t="s">
        <v>5036</v>
      </c>
      <c r="T3394" s="21" t="str">
        <f t="shared" si="504"/>
        <v>STIKER MANTRA kecil</v>
      </c>
      <c r="U3394" s="17">
        <v>1</v>
      </c>
      <c r="V3394" s="62">
        <f t="shared" si="508"/>
        <v>72</v>
      </c>
      <c r="W3394" s="20"/>
      <c r="X3394" s="20"/>
      <c r="Y3394" s="20" t="str">
        <f t="shared" si="505"/>
        <v>PCS</v>
      </c>
    </row>
    <row r="3395" spans="1:26" hidden="1">
      <c r="A3395" s="4"/>
      <c r="B3395" s="4"/>
      <c r="C3395" s="5"/>
      <c r="D3395" s="6"/>
      <c r="E3395" s="6"/>
      <c r="F3395" s="6"/>
      <c r="G3395" s="6"/>
      <c r="H3395" s="6"/>
      <c r="I3395" s="6"/>
      <c r="J3395" s="6"/>
      <c r="K3395" s="8"/>
      <c r="L3395" s="8"/>
      <c r="M3395" s="6"/>
      <c r="N3395" s="9"/>
      <c r="O3395" s="10"/>
      <c r="P3395" s="20"/>
      <c r="Q3395" s="20"/>
      <c r="R3395" s="20"/>
      <c r="S3395" s="20" t="s">
        <v>988</v>
      </c>
      <c r="T3395" s="21" t="str">
        <f t="shared" ref="T3395:T3440" si="509">VLOOKUP(S3395,db_barang,2,FALSE)</f>
        <v xml:space="preserve">ATP </v>
      </c>
      <c r="U3395" s="17">
        <v>1</v>
      </c>
      <c r="V3395" s="62">
        <f t="shared" si="508"/>
        <v>72</v>
      </c>
      <c r="W3395" s="20"/>
      <c r="X3395" s="20"/>
      <c r="Y3395" s="20" t="str">
        <f t="shared" ref="Y3395:Y3440" si="510">VLOOKUP(S3395,db_barang,3,FALSE)</f>
        <v>PCS</v>
      </c>
    </row>
    <row r="3396" spans="1:26" hidden="1">
      <c r="A3396" s="4"/>
      <c r="B3396" s="4"/>
      <c r="C3396" s="5"/>
      <c r="D3396" s="6"/>
      <c r="E3396" s="6"/>
      <c r="F3396" s="6"/>
      <c r="G3396" s="6"/>
      <c r="H3396" s="6"/>
      <c r="I3396" s="6"/>
      <c r="J3396" s="6"/>
      <c r="K3396" s="8"/>
      <c r="L3396" s="8"/>
      <c r="M3396" s="6"/>
      <c r="N3396" s="9"/>
      <c r="O3396" s="10"/>
      <c r="P3396" s="20"/>
      <c r="Q3396" s="20"/>
      <c r="R3396" s="20"/>
      <c r="S3396" s="20" t="s">
        <v>4361</v>
      </c>
      <c r="T3396" s="21" t="str">
        <f t="shared" si="509"/>
        <v>PLASTIK 12 X 35</v>
      </c>
      <c r="U3396" s="17">
        <v>1</v>
      </c>
      <c r="V3396" s="62">
        <f t="shared" si="508"/>
        <v>72</v>
      </c>
      <c r="W3396" s="20"/>
      <c r="X3396" s="20"/>
      <c r="Y3396" s="20" t="str">
        <f t="shared" si="510"/>
        <v>PCS</v>
      </c>
    </row>
    <row r="3397" spans="1:26" hidden="1">
      <c r="A3397" s="4"/>
      <c r="B3397" s="4"/>
      <c r="C3397" s="5"/>
      <c r="D3397" s="6"/>
      <c r="E3397" s="6"/>
      <c r="F3397" s="6"/>
      <c r="G3397" s="6"/>
      <c r="H3397" s="6"/>
      <c r="I3397" s="6"/>
      <c r="J3397" s="6"/>
      <c r="K3397" s="8"/>
      <c r="L3397" s="8"/>
      <c r="M3397" s="6"/>
      <c r="N3397" s="9"/>
      <c r="O3397" s="10"/>
      <c r="P3397" s="20"/>
      <c r="Q3397" s="20"/>
      <c r="R3397" s="20"/>
      <c r="S3397" s="20" t="s">
        <v>3725</v>
      </c>
      <c r="T3397" s="21" t="str">
        <f t="shared" si="509"/>
        <v>ONGKOS CELUP GK SARASWATI</v>
      </c>
      <c r="U3397" s="17">
        <v>1</v>
      </c>
      <c r="V3397" s="62">
        <f t="shared" si="508"/>
        <v>72</v>
      </c>
      <c r="W3397" s="20"/>
      <c r="X3397" s="20"/>
      <c r="Y3397" s="20" t="str">
        <f t="shared" si="510"/>
        <v>PCS</v>
      </c>
    </row>
    <row r="3398" spans="1:26" hidden="1">
      <c r="A3398" s="4"/>
      <c r="B3398" s="4"/>
      <c r="C3398" s="5"/>
      <c r="D3398" s="6"/>
      <c r="E3398" s="6"/>
      <c r="F3398" s="6"/>
      <c r="G3398" s="6"/>
      <c r="H3398" s="6"/>
      <c r="I3398" s="6"/>
      <c r="J3398" s="6"/>
      <c r="K3398" s="8"/>
      <c r="L3398" s="8"/>
      <c r="M3398" s="6"/>
      <c r="N3398" s="9"/>
      <c r="O3398" s="10"/>
      <c r="P3398" s="20"/>
      <c r="Q3398" s="20"/>
      <c r="R3398" s="20"/>
      <c r="S3398" s="20" t="s">
        <v>3813</v>
      </c>
      <c r="T3398" s="21" t="str">
        <f t="shared" si="509"/>
        <v>ONGKOS KEMAS GK SARASWATI</v>
      </c>
      <c r="U3398" s="17">
        <v>1</v>
      </c>
      <c r="V3398" s="62">
        <f t="shared" si="508"/>
        <v>72</v>
      </c>
      <c r="W3398" s="20"/>
      <c r="X3398" s="20"/>
      <c r="Y3398" s="20" t="str">
        <f t="shared" si="510"/>
        <v>PCS</v>
      </c>
    </row>
    <row r="3399" spans="1:26" hidden="1">
      <c r="A3399" s="4"/>
      <c r="B3399" s="4"/>
      <c r="C3399" s="5"/>
      <c r="D3399" s="6"/>
      <c r="E3399" s="6"/>
      <c r="F3399" s="6"/>
      <c r="G3399" s="6"/>
      <c r="H3399" s="6"/>
      <c r="I3399" s="6"/>
      <c r="J3399" s="6"/>
      <c r="K3399" s="8"/>
      <c r="L3399" s="8"/>
      <c r="M3399" s="6"/>
      <c r="N3399" s="9"/>
      <c r="O3399" s="10"/>
      <c r="P3399" s="20"/>
      <c r="Q3399" s="20"/>
      <c r="R3399" s="20"/>
      <c r="S3399" s="20" t="s">
        <v>3920</v>
      </c>
      <c r="T3399" s="21" t="str">
        <f t="shared" si="509"/>
        <v>ONGKOS TIMBANG GK SARASWATI</v>
      </c>
      <c r="U3399" s="17">
        <v>1</v>
      </c>
      <c r="V3399" s="62">
        <f t="shared" si="508"/>
        <v>72</v>
      </c>
      <c r="W3399" s="20"/>
      <c r="X3399" s="20"/>
      <c r="Y3399" s="20" t="str">
        <f t="shared" si="510"/>
        <v>PCS</v>
      </c>
    </row>
    <row r="3400" spans="1:26" hidden="1">
      <c r="A3400" s="4"/>
      <c r="B3400" s="4"/>
      <c r="C3400" s="5"/>
      <c r="D3400" s="6"/>
      <c r="E3400" s="6"/>
      <c r="F3400" s="6"/>
      <c r="G3400" s="6"/>
      <c r="H3400" s="6"/>
      <c r="I3400" s="6"/>
      <c r="J3400" s="6"/>
      <c r="K3400" s="8"/>
      <c r="L3400" s="8"/>
      <c r="M3400" s="6"/>
      <c r="N3400" s="9"/>
      <c r="O3400" s="10"/>
      <c r="P3400" s="20"/>
      <c r="Q3400" s="20"/>
      <c r="R3400" s="20"/>
      <c r="S3400" s="20" t="s">
        <v>1203</v>
      </c>
      <c r="T3400" s="21" t="str">
        <f t="shared" si="509"/>
        <v>DUPA 22 ATP PEKAT 3.2 RKN</v>
      </c>
      <c r="U3400" s="17">
        <v>0.40100000000000002</v>
      </c>
      <c r="V3400" s="62">
        <f t="shared" si="508"/>
        <v>28.872</v>
      </c>
      <c r="W3400" s="20"/>
      <c r="X3400" s="20"/>
      <c r="Y3400" s="20" t="str">
        <f t="shared" si="510"/>
        <v>KG</v>
      </c>
    </row>
    <row r="3401" spans="1:26" hidden="1">
      <c r="A3401" s="4"/>
      <c r="B3401" s="4"/>
      <c r="C3401" s="5"/>
      <c r="D3401" s="6"/>
      <c r="E3401" s="6"/>
      <c r="F3401" s="6"/>
      <c r="G3401" s="6"/>
      <c r="H3401" s="6"/>
      <c r="I3401" s="6"/>
      <c r="J3401" s="6"/>
      <c r="K3401" s="8"/>
      <c r="L3401" s="8"/>
      <c r="M3401" s="6"/>
      <c r="N3401" s="9"/>
      <c r="O3401" s="10"/>
      <c r="P3401" s="20"/>
      <c r="Q3401" s="20"/>
      <c r="R3401" s="20"/>
      <c r="S3401" s="20" t="s">
        <v>4855</v>
      </c>
      <c r="T3401" s="21" t="str">
        <f t="shared" si="509"/>
        <v>SABUK ONG MINI 2,5 X 20</v>
      </c>
      <c r="U3401" s="17">
        <v>1</v>
      </c>
      <c r="V3401" s="62">
        <f t="shared" si="508"/>
        <v>72</v>
      </c>
      <c r="W3401" s="20"/>
      <c r="X3401" s="20"/>
      <c r="Y3401" s="20" t="str">
        <f t="shared" si="510"/>
        <v>PCS</v>
      </c>
    </row>
    <row r="3402" spans="1:26">
      <c r="A3402" s="4">
        <v>352</v>
      </c>
      <c r="B3402" s="20" t="s">
        <v>3089</v>
      </c>
      <c r="C3402" s="5" t="s">
        <v>313</v>
      </c>
      <c r="D3402" s="6">
        <v>35</v>
      </c>
      <c r="E3402" s="6">
        <f>D3402/72</f>
        <v>0.4861111111111111</v>
      </c>
      <c r="F3402" s="6">
        <v>67</v>
      </c>
      <c r="G3402" s="6">
        <v>1</v>
      </c>
      <c r="H3402" s="6">
        <v>30</v>
      </c>
      <c r="I3402" s="6">
        <v>1</v>
      </c>
      <c r="J3402" s="6" t="s">
        <v>510</v>
      </c>
      <c r="K3402" s="15">
        <f>L3402</f>
        <v>72</v>
      </c>
      <c r="L3402" s="15">
        <f>N3402*Z3402</f>
        <v>72</v>
      </c>
      <c r="M3402" s="6" t="s">
        <v>510</v>
      </c>
      <c r="N3402" s="9">
        <f>VLOOKUP(B3402,tb_januari,9,FALSE)</f>
        <v>1</v>
      </c>
      <c r="O3402" s="10" t="s">
        <v>506</v>
      </c>
      <c r="P3402" s="20"/>
      <c r="Q3402" s="20"/>
      <c r="R3402" s="20"/>
      <c r="S3402" s="20" t="s">
        <v>3566</v>
      </c>
      <c r="T3402" s="21" t="str">
        <f t="shared" si="509"/>
        <v>LOTUS 5,5 X 14</v>
      </c>
      <c r="U3402" s="17">
        <v>1</v>
      </c>
      <c r="V3402" s="62">
        <f>$K$3402*U3402</f>
        <v>72</v>
      </c>
      <c r="W3402" s="20"/>
      <c r="X3402" s="20"/>
      <c r="Y3402" s="20" t="str">
        <f t="shared" si="510"/>
        <v>PCS</v>
      </c>
      <c r="Z3402" s="20">
        <v>72</v>
      </c>
    </row>
    <row r="3403" spans="1:26" hidden="1">
      <c r="A3403" s="4"/>
      <c r="B3403" s="4"/>
      <c r="C3403" s="5"/>
      <c r="D3403" s="6"/>
      <c r="E3403" s="6"/>
      <c r="F3403" s="6"/>
      <c r="G3403" s="6"/>
      <c r="H3403" s="6"/>
      <c r="I3403" s="6"/>
      <c r="J3403" s="6"/>
      <c r="K3403" s="8"/>
      <c r="L3403" s="8"/>
      <c r="M3403" s="6"/>
      <c r="N3403" s="9"/>
      <c r="O3403" s="10"/>
      <c r="P3403" s="20"/>
      <c r="Q3403" s="20"/>
      <c r="R3403" s="20"/>
      <c r="S3403" s="20" t="s">
        <v>4098</v>
      </c>
      <c r="T3403" s="21" t="str">
        <f t="shared" si="509"/>
        <v>OP FULL AROMA SWT LOTUS</v>
      </c>
      <c r="U3403" s="17">
        <v>4.6199999999999998E-2</v>
      </c>
      <c r="V3403" s="62">
        <f t="shared" ref="V3403:V3414" si="511">$K$3402*U3403</f>
        <v>3.3264</v>
      </c>
      <c r="W3403" s="20"/>
      <c r="X3403" s="20"/>
      <c r="Y3403" s="20" t="str">
        <f t="shared" si="510"/>
        <v>KG</v>
      </c>
    </row>
    <row r="3404" spans="1:26" hidden="1">
      <c r="A3404" s="4"/>
      <c r="B3404" s="4"/>
      <c r="C3404" s="5"/>
      <c r="D3404" s="6"/>
      <c r="E3404" s="6"/>
      <c r="F3404" s="6"/>
      <c r="G3404" s="6"/>
      <c r="H3404" s="6"/>
      <c r="I3404" s="6"/>
      <c r="J3404" s="6"/>
      <c r="K3404" s="8"/>
      <c r="L3404" s="8"/>
      <c r="M3404" s="6"/>
      <c r="N3404" s="9"/>
      <c r="O3404" s="10"/>
      <c r="P3404" s="20"/>
      <c r="Q3404" s="20"/>
      <c r="R3404" s="20"/>
      <c r="S3404" s="20" t="s">
        <v>5192</v>
      </c>
      <c r="T3404" s="21" t="str">
        <f t="shared" si="509"/>
        <v>oplosan solfen</v>
      </c>
      <c r="U3404" s="17">
        <v>0.1555</v>
      </c>
      <c r="V3404" s="62">
        <f t="shared" si="511"/>
        <v>11.196</v>
      </c>
      <c r="W3404" s="20"/>
      <c r="X3404" s="20"/>
      <c r="Y3404" s="20" t="str">
        <f t="shared" si="510"/>
        <v>KG</v>
      </c>
    </row>
    <row r="3405" spans="1:26" hidden="1">
      <c r="A3405" s="4"/>
      <c r="B3405" s="4"/>
      <c r="C3405" s="5"/>
      <c r="D3405" s="6"/>
      <c r="E3405" s="6"/>
      <c r="F3405" s="6"/>
      <c r="G3405" s="6"/>
      <c r="H3405" s="6"/>
      <c r="I3405" s="6"/>
      <c r="J3405" s="6"/>
      <c r="K3405" s="8"/>
      <c r="L3405" s="8"/>
      <c r="M3405" s="6"/>
      <c r="N3405" s="9"/>
      <c r="O3405" s="10"/>
      <c r="P3405" s="20"/>
      <c r="Q3405" s="20"/>
      <c r="R3405" s="20"/>
      <c r="S3405" s="20" t="s">
        <v>3679</v>
      </c>
      <c r="T3405" s="21" t="str">
        <f t="shared" si="509"/>
        <v xml:space="preserve">ONGKARA OVAL </v>
      </c>
      <c r="U3405" s="17">
        <v>1</v>
      </c>
      <c r="V3405" s="62">
        <f t="shared" si="511"/>
        <v>72</v>
      </c>
      <c r="W3405" s="20"/>
      <c r="X3405" s="20"/>
      <c r="Y3405" s="20" t="str">
        <f t="shared" si="510"/>
        <v>PCS</v>
      </c>
    </row>
    <row r="3406" spans="1:26" hidden="1">
      <c r="A3406" s="4"/>
      <c r="B3406" s="4"/>
      <c r="C3406" s="5"/>
      <c r="D3406" s="6"/>
      <c r="E3406" s="6"/>
      <c r="F3406" s="6"/>
      <c r="G3406" s="6"/>
      <c r="H3406" s="6"/>
      <c r="I3406" s="6"/>
      <c r="J3406" s="6"/>
      <c r="K3406" s="8"/>
      <c r="L3406" s="8"/>
      <c r="M3406" s="6"/>
      <c r="N3406" s="9"/>
      <c r="O3406" s="10"/>
      <c r="P3406" s="20"/>
      <c r="Q3406" s="20"/>
      <c r="R3406" s="20"/>
      <c r="S3406" s="20" t="s">
        <v>5036</v>
      </c>
      <c r="T3406" s="21" t="str">
        <f t="shared" si="509"/>
        <v>STIKER MANTRA kecil</v>
      </c>
      <c r="U3406" s="17">
        <v>1</v>
      </c>
      <c r="V3406" s="62">
        <f t="shared" si="511"/>
        <v>72</v>
      </c>
      <c r="W3406" s="20"/>
      <c r="X3406" s="20"/>
      <c r="Y3406" s="20" t="str">
        <f t="shared" si="510"/>
        <v>PCS</v>
      </c>
    </row>
    <row r="3407" spans="1:26" hidden="1">
      <c r="A3407" s="4"/>
      <c r="B3407" s="4"/>
      <c r="C3407" s="5"/>
      <c r="D3407" s="6"/>
      <c r="E3407" s="6"/>
      <c r="F3407" s="6"/>
      <c r="G3407" s="6"/>
      <c r="H3407" s="6"/>
      <c r="I3407" s="6"/>
      <c r="J3407" s="6"/>
      <c r="K3407" s="8"/>
      <c r="L3407" s="8"/>
      <c r="M3407" s="6"/>
      <c r="N3407" s="9"/>
      <c r="O3407" s="10"/>
      <c r="P3407" s="20"/>
      <c r="Q3407" s="20"/>
      <c r="R3407" s="20"/>
      <c r="S3407" s="20" t="s">
        <v>988</v>
      </c>
      <c r="T3407" s="21" t="str">
        <f t="shared" si="509"/>
        <v xml:space="preserve">ATP </v>
      </c>
      <c r="U3407" s="17">
        <v>1</v>
      </c>
      <c r="V3407" s="62">
        <f t="shared" si="511"/>
        <v>72</v>
      </c>
      <c r="W3407" s="20"/>
      <c r="X3407" s="20"/>
      <c r="Y3407" s="20" t="str">
        <f t="shared" si="510"/>
        <v>PCS</v>
      </c>
    </row>
    <row r="3408" spans="1:26" hidden="1">
      <c r="A3408" s="4"/>
      <c r="B3408" s="4"/>
      <c r="C3408" s="5"/>
      <c r="D3408" s="6"/>
      <c r="E3408" s="6"/>
      <c r="F3408" s="6"/>
      <c r="G3408" s="6"/>
      <c r="H3408" s="6"/>
      <c r="I3408" s="6"/>
      <c r="J3408" s="6"/>
      <c r="K3408" s="8"/>
      <c r="L3408" s="8"/>
      <c r="M3408" s="6"/>
      <c r="N3408" s="9"/>
      <c r="O3408" s="10"/>
      <c r="P3408" s="20"/>
      <c r="Q3408" s="20"/>
      <c r="R3408" s="20"/>
      <c r="S3408" s="20" t="s">
        <v>4361</v>
      </c>
      <c r="T3408" s="21" t="str">
        <f t="shared" si="509"/>
        <v>PLASTIK 12 X 35</v>
      </c>
      <c r="U3408" s="17">
        <v>1</v>
      </c>
      <c r="V3408" s="62">
        <f t="shared" si="511"/>
        <v>72</v>
      </c>
      <c r="W3408" s="20"/>
      <c r="X3408" s="20"/>
      <c r="Y3408" s="20" t="str">
        <f t="shared" si="510"/>
        <v>PCS</v>
      </c>
    </row>
    <row r="3409" spans="1:26" hidden="1">
      <c r="A3409" s="4"/>
      <c r="B3409" s="4"/>
      <c r="C3409" s="5"/>
      <c r="D3409" s="6"/>
      <c r="E3409" s="6"/>
      <c r="F3409" s="6"/>
      <c r="G3409" s="6"/>
      <c r="H3409" s="6"/>
      <c r="I3409" s="6"/>
      <c r="J3409" s="6"/>
      <c r="K3409" s="8"/>
      <c r="L3409" s="8"/>
      <c r="M3409" s="6"/>
      <c r="N3409" s="9"/>
      <c r="O3409" s="10"/>
      <c r="P3409" s="20"/>
      <c r="Q3409" s="20"/>
      <c r="R3409" s="20"/>
      <c r="S3409" s="20" t="s">
        <v>3725</v>
      </c>
      <c r="T3409" s="21" t="str">
        <f t="shared" si="509"/>
        <v>ONGKOS CELUP GK SARASWATI</v>
      </c>
      <c r="U3409" s="17">
        <v>1</v>
      </c>
      <c r="V3409" s="62">
        <f t="shared" si="511"/>
        <v>72</v>
      </c>
      <c r="W3409" s="20"/>
      <c r="X3409" s="20"/>
      <c r="Y3409" s="20" t="str">
        <f t="shared" si="510"/>
        <v>PCS</v>
      </c>
    </row>
    <row r="3410" spans="1:26" hidden="1">
      <c r="A3410" s="4"/>
      <c r="B3410" s="4"/>
      <c r="C3410" s="5"/>
      <c r="D3410" s="6"/>
      <c r="E3410" s="6"/>
      <c r="F3410" s="6"/>
      <c r="G3410" s="6"/>
      <c r="H3410" s="6"/>
      <c r="I3410" s="6"/>
      <c r="J3410" s="6"/>
      <c r="K3410" s="8"/>
      <c r="L3410" s="8"/>
      <c r="M3410" s="6"/>
      <c r="N3410" s="9"/>
      <c r="O3410" s="10"/>
      <c r="P3410" s="20"/>
      <c r="Q3410" s="20"/>
      <c r="R3410" s="20"/>
      <c r="S3410" s="20" t="s">
        <v>3813</v>
      </c>
      <c r="T3410" s="21" t="str">
        <f t="shared" si="509"/>
        <v>ONGKOS KEMAS GK SARASWATI</v>
      </c>
      <c r="U3410" s="17">
        <v>1</v>
      </c>
      <c r="V3410" s="62">
        <f t="shared" si="511"/>
        <v>72</v>
      </c>
      <c r="W3410" s="20"/>
      <c r="X3410" s="20"/>
      <c r="Y3410" s="20" t="str">
        <f t="shared" si="510"/>
        <v>PCS</v>
      </c>
    </row>
    <row r="3411" spans="1:26" hidden="1">
      <c r="A3411" s="4"/>
      <c r="B3411" s="4"/>
      <c r="C3411" s="5"/>
      <c r="D3411" s="6"/>
      <c r="E3411" s="6"/>
      <c r="F3411" s="6"/>
      <c r="G3411" s="6"/>
      <c r="H3411" s="6"/>
      <c r="I3411" s="6"/>
      <c r="J3411" s="6"/>
      <c r="K3411" s="8"/>
      <c r="L3411" s="8"/>
      <c r="M3411" s="6"/>
      <c r="N3411" s="9"/>
      <c r="O3411" s="10"/>
      <c r="P3411" s="20"/>
      <c r="Q3411" s="20"/>
      <c r="R3411" s="20"/>
      <c r="S3411" s="20" t="s">
        <v>3920</v>
      </c>
      <c r="T3411" s="21" t="str">
        <f t="shared" si="509"/>
        <v>ONGKOS TIMBANG GK SARASWATI</v>
      </c>
      <c r="U3411" s="17">
        <v>1</v>
      </c>
      <c r="V3411" s="62">
        <f t="shared" si="511"/>
        <v>72</v>
      </c>
      <c r="W3411" s="20"/>
      <c r="X3411" s="20"/>
      <c r="Y3411" s="20" t="str">
        <f t="shared" si="510"/>
        <v>PCS</v>
      </c>
    </row>
    <row r="3412" spans="1:26" hidden="1">
      <c r="A3412" s="4"/>
      <c r="B3412" s="4"/>
      <c r="C3412" s="5"/>
      <c r="D3412" s="6"/>
      <c r="E3412" s="6"/>
      <c r="F3412" s="6"/>
      <c r="G3412" s="6"/>
      <c r="H3412" s="6"/>
      <c r="I3412" s="6"/>
      <c r="J3412" s="6"/>
      <c r="K3412" s="8"/>
      <c r="L3412" s="8"/>
      <c r="M3412" s="6"/>
      <c r="N3412" s="9"/>
      <c r="O3412" s="10"/>
      <c r="P3412" s="20"/>
      <c r="Q3412" s="20"/>
      <c r="R3412" s="20"/>
      <c r="S3412" s="20" t="s">
        <v>1203</v>
      </c>
      <c r="T3412" s="21" t="str">
        <f t="shared" si="509"/>
        <v>DUPA 22 ATP PEKAT 3.2 RKN</v>
      </c>
      <c r="U3412" s="17">
        <v>0.40100000000000002</v>
      </c>
      <c r="V3412" s="62">
        <f t="shared" si="511"/>
        <v>28.872</v>
      </c>
      <c r="W3412" s="20"/>
      <c r="X3412" s="20"/>
      <c r="Y3412" s="20" t="str">
        <f t="shared" si="510"/>
        <v>KG</v>
      </c>
    </row>
    <row r="3413" spans="1:26" hidden="1">
      <c r="A3413" s="4"/>
      <c r="B3413" s="4"/>
      <c r="C3413" s="5"/>
      <c r="D3413" s="6"/>
      <c r="E3413" s="6"/>
      <c r="F3413" s="6"/>
      <c r="G3413" s="6"/>
      <c r="H3413" s="6"/>
      <c r="I3413" s="6"/>
      <c r="J3413" s="6"/>
      <c r="K3413" s="8"/>
      <c r="L3413" s="8"/>
      <c r="M3413" s="6"/>
      <c r="N3413" s="9"/>
      <c r="O3413" s="10"/>
      <c r="P3413" s="20"/>
      <c r="Q3413" s="20"/>
      <c r="R3413" s="20"/>
      <c r="S3413" s="20" t="s">
        <v>3576</v>
      </c>
      <c r="T3413" s="21" t="str">
        <f t="shared" si="509"/>
        <v>LOTUS TULISAN</v>
      </c>
      <c r="U3413" s="17">
        <v>1</v>
      </c>
      <c r="V3413" s="62">
        <f t="shared" si="511"/>
        <v>72</v>
      </c>
      <c r="W3413" s="20"/>
      <c r="X3413" s="20"/>
      <c r="Y3413" s="20" t="str">
        <f t="shared" si="510"/>
        <v>PCS</v>
      </c>
    </row>
    <row r="3414" spans="1:26" hidden="1">
      <c r="A3414" s="4"/>
      <c r="B3414" s="4"/>
      <c r="C3414" s="5"/>
      <c r="D3414" s="6"/>
      <c r="E3414" s="6"/>
      <c r="F3414" s="6"/>
      <c r="G3414" s="6"/>
      <c r="H3414" s="6"/>
      <c r="I3414" s="6"/>
      <c r="J3414" s="6"/>
      <c r="K3414" s="8"/>
      <c r="L3414" s="8"/>
      <c r="M3414" s="6"/>
      <c r="N3414" s="9"/>
      <c r="O3414" s="10"/>
      <c r="P3414" s="20"/>
      <c r="Q3414" s="20"/>
      <c r="R3414" s="20"/>
      <c r="S3414" s="20" t="s">
        <v>4855</v>
      </c>
      <c r="T3414" s="21" t="str">
        <f t="shared" si="509"/>
        <v>SABUK ONG MINI 2,5 X 20</v>
      </c>
      <c r="U3414" s="17">
        <v>1</v>
      </c>
      <c r="V3414" s="62">
        <f t="shared" si="511"/>
        <v>72</v>
      </c>
      <c r="W3414" s="20"/>
      <c r="X3414" s="20"/>
      <c r="Y3414" s="20" t="str">
        <f t="shared" si="510"/>
        <v>PCS</v>
      </c>
    </row>
    <row r="3415" spans="1:26">
      <c r="A3415" s="4">
        <v>353</v>
      </c>
      <c r="B3415" s="20" t="s">
        <v>3097</v>
      </c>
      <c r="C3415" s="5" t="s">
        <v>314</v>
      </c>
      <c r="D3415" s="6">
        <v>52</v>
      </c>
      <c r="E3415" s="6">
        <f>D3415/72</f>
        <v>0.72222222222222221</v>
      </c>
      <c r="F3415" s="6">
        <v>97</v>
      </c>
      <c r="G3415" s="6">
        <v>1</v>
      </c>
      <c r="H3415" s="6">
        <v>43</v>
      </c>
      <c r="I3415" s="6">
        <v>1</v>
      </c>
      <c r="J3415" s="6" t="s">
        <v>510</v>
      </c>
      <c r="K3415" s="15">
        <f>L3415</f>
        <v>0</v>
      </c>
      <c r="L3415" s="15">
        <f>N3415*Z3415</f>
        <v>0</v>
      </c>
      <c r="M3415" s="6" t="s">
        <v>510</v>
      </c>
      <c r="N3415" s="9">
        <f>VLOOKUP(B3415,tb_januari,9,FALSE)</f>
        <v>0</v>
      </c>
      <c r="O3415" s="10" t="s">
        <v>506</v>
      </c>
      <c r="P3415" s="20"/>
      <c r="Q3415" s="20"/>
      <c r="R3415" s="20"/>
      <c r="S3415" s="1" t="s">
        <v>3632</v>
      </c>
      <c r="T3415" s="21" t="str">
        <f t="shared" si="509"/>
        <v>NAYARA 5,5 X 14</v>
      </c>
      <c r="U3415" s="17">
        <v>1</v>
      </c>
      <c r="V3415" s="62">
        <f>$K$3415*U3415</f>
        <v>0</v>
      </c>
      <c r="W3415" s="20"/>
      <c r="X3415" s="20"/>
      <c r="Y3415" s="20" t="str">
        <f t="shared" si="510"/>
        <v>PCS</v>
      </c>
      <c r="Z3415" s="20">
        <v>72</v>
      </c>
    </row>
    <row r="3416" spans="1:26" hidden="1">
      <c r="A3416" s="4"/>
      <c r="B3416" s="20"/>
      <c r="C3416" s="5"/>
      <c r="D3416" s="6"/>
      <c r="E3416" s="6"/>
      <c r="F3416" s="6"/>
      <c r="G3416" s="6"/>
      <c r="H3416" s="6"/>
      <c r="I3416" s="6"/>
      <c r="J3416" s="6"/>
      <c r="K3416" s="8"/>
      <c r="L3416" s="8"/>
      <c r="M3416" s="6"/>
      <c r="N3416" s="9"/>
      <c r="O3416" s="10"/>
      <c r="P3416" s="20"/>
      <c r="Q3416" s="20"/>
      <c r="R3416" s="20"/>
      <c r="S3416" s="1" t="s">
        <v>4100</v>
      </c>
      <c r="T3416" s="21" t="str">
        <f t="shared" si="509"/>
        <v>OP FULL AROMA SWT NAYARA</v>
      </c>
      <c r="U3416" s="17">
        <v>4.6199999999999998E-2</v>
      </c>
      <c r="V3416" s="62">
        <f t="shared" ref="V3416:V3427" si="512">$K$3415*U3416</f>
        <v>0</v>
      </c>
      <c r="W3416" s="20"/>
      <c r="X3416" s="20"/>
      <c r="Y3416" s="20" t="str">
        <f t="shared" si="510"/>
        <v>KG</v>
      </c>
    </row>
    <row r="3417" spans="1:26" hidden="1">
      <c r="A3417" s="4"/>
      <c r="B3417" s="20"/>
      <c r="C3417" s="5"/>
      <c r="D3417" s="6"/>
      <c r="E3417" s="6"/>
      <c r="F3417" s="6"/>
      <c r="G3417" s="6"/>
      <c r="H3417" s="6"/>
      <c r="I3417" s="6"/>
      <c r="J3417" s="6"/>
      <c r="K3417" s="8"/>
      <c r="L3417" s="8"/>
      <c r="M3417" s="6"/>
      <c r="N3417" s="9"/>
      <c r="O3417" s="10"/>
      <c r="P3417" s="20"/>
      <c r="Q3417" s="20"/>
      <c r="R3417" s="20"/>
      <c r="S3417" s="1" t="s">
        <v>5192</v>
      </c>
      <c r="T3417" s="21" t="str">
        <f t="shared" si="509"/>
        <v>oplosan solfen</v>
      </c>
      <c r="U3417" s="17">
        <v>0.1555</v>
      </c>
      <c r="V3417" s="62">
        <f t="shared" si="512"/>
        <v>0</v>
      </c>
      <c r="W3417" s="20"/>
      <c r="X3417" s="20"/>
      <c r="Y3417" s="20" t="str">
        <f t="shared" si="510"/>
        <v>KG</v>
      </c>
    </row>
    <row r="3418" spans="1:26" hidden="1">
      <c r="A3418" s="4"/>
      <c r="B3418" s="20"/>
      <c r="C3418" s="5"/>
      <c r="D3418" s="6"/>
      <c r="E3418" s="6"/>
      <c r="F3418" s="6"/>
      <c r="G3418" s="6"/>
      <c r="H3418" s="6"/>
      <c r="I3418" s="6"/>
      <c r="J3418" s="6"/>
      <c r="K3418" s="8"/>
      <c r="L3418" s="8"/>
      <c r="M3418" s="6"/>
      <c r="N3418" s="9"/>
      <c r="O3418" s="10"/>
      <c r="P3418" s="20"/>
      <c r="Q3418" s="20"/>
      <c r="R3418" s="20"/>
      <c r="S3418" s="1" t="s">
        <v>3679</v>
      </c>
      <c r="T3418" s="21" t="str">
        <f t="shared" si="509"/>
        <v xml:space="preserve">ONGKARA OVAL </v>
      </c>
      <c r="U3418" s="17">
        <v>1</v>
      </c>
      <c r="V3418" s="62">
        <f t="shared" si="512"/>
        <v>0</v>
      </c>
      <c r="W3418" s="20"/>
      <c r="X3418" s="20"/>
      <c r="Y3418" s="20" t="str">
        <f t="shared" si="510"/>
        <v>PCS</v>
      </c>
    </row>
    <row r="3419" spans="1:26" hidden="1">
      <c r="A3419" s="4"/>
      <c r="B3419" s="20"/>
      <c r="C3419" s="5"/>
      <c r="D3419" s="6"/>
      <c r="E3419" s="6"/>
      <c r="F3419" s="6"/>
      <c r="G3419" s="6"/>
      <c r="H3419" s="6"/>
      <c r="I3419" s="6"/>
      <c r="J3419" s="6"/>
      <c r="K3419" s="8"/>
      <c r="L3419" s="8"/>
      <c r="M3419" s="6"/>
      <c r="N3419" s="9"/>
      <c r="O3419" s="10"/>
      <c r="P3419" s="20"/>
      <c r="Q3419" s="20"/>
      <c r="R3419" s="20"/>
      <c r="S3419" s="1" t="s">
        <v>5036</v>
      </c>
      <c r="T3419" s="21" t="str">
        <f t="shared" si="509"/>
        <v>STIKER MANTRA kecil</v>
      </c>
      <c r="U3419" s="17">
        <v>1</v>
      </c>
      <c r="V3419" s="62">
        <f t="shared" si="512"/>
        <v>0</v>
      </c>
      <c r="W3419" s="20"/>
      <c r="X3419" s="20"/>
      <c r="Y3419" s="20" t="str">
        <f t="shared" si="510"/>
        <v>PCS</v>
      </c>
    </row>
    <row r="3420" spans="1:26" hidden="1">
      <c r="A3420" s="4"/>
      <c r="B3420" s="20"/>
      <c r="C3420" s="5"/>
      <c r="D3420" s="6"/>
      <c r="E3420" s="6"/>
      <c r="F3420" s="6"/>
      <c r="G3420" s="6"/>
      <c r="H3420" s="6"/>
      <c r="I3420" s="6"/>
      <c r="J3420" s="6"/>
      <c r="K3420" s="8"/>
      <c r="L3420" s="8"/>
      <c r="M3420" s="6"/>
      <c r="N3420" s="9"/>
      <c r="O3420" s="10"/>
      <c r="P3420" s="20"/>
      <c r="Q3420" s="20"/>
      <c r="R3420" s="20"/>
      <c r="S3420" s="1" t="s">
        <v>988</v>
      </c>
      <c r="T3420" s="21" t="str">
        <f t="shared" si="509"/>
        <v xml:space="preserve">ATP </v>
      </c>
      <c r="U3420" s="17">
        <v>1</v>
      </c>
      <c r="V3420" s="62">
        <f t="shared" si="512"/>
        <v>0</v>
      </c>
      <c r="W3420" s="20"/>
      <c r="X3420" s="20"/>
      <c r="Y3420" s="20" t="str">
        <f t="shared" si="510"/>
        <v>PCS</v>
      </c>
    </row>
    <row r="3421" spans="1:26" hidden="1">
      <c r="A3421" s="4"/>
      <c r="B3421" s="20"/>
      <c r="C3421" s="5"/>
      <c r="D3421" s="6"/>
      <c r="E3421" s="6"/>
      <c r="F3421" s="6"/>
      <c r="G3421" s="6"/>
      <c r="H3421" s="6"/>
      <c r="I3421" s="6"/>
      <c r="J3421" s="6"/>
      <c r="K3421" s="8"/>
      <c r="L3421" s="8"/>
      <c r="M3421" s="6"/>
      <c r="N3421" s="9"/>
      <c r="O3421" s="10"/>
      <c r="P3421" s="20"/>
      <c r="Q3421" s="20"/>
      <c r="R3421" s="20"/>
      <c r="S3421" s="1" t="s">
        <v>4361</v>
      </c>
      <c r="T3421" s="21" t="str">
        <f t="shared" si="509"/>
        <v>PLASTIK 12 X 35</v>
      </c>
      <c r="U3421" s="17">
        <v>1</v>
      </c>
      <c r="V3421" s="62">
        <f t="shared" si="512"/>
        <v>0</v>
      </c>
      <c r="W3421" s="20"/>
      <c r="X3421" s="20"/>
      <c r="Y3421" s="20" t="str">
        <f t="shared" si="510"/>
        <v>PCS</v>
      </c>
    </row>
    <row r="3422" spans="1:26" hidden="1">
      <c r="A3422" s="4"/>
      <c r="B3422" s="20"/>
      <c r="C3422" s="5"/>
      <c r="D3422" s="6"/>
      <c r="E3422" s="6"/>
      <c r="F3422" s="6"/>
      <c r="G3422" s="6"/>
      <c r="H3422" s="6"/>
      <c r="I3422" s="6"/>
      <c r="J3422" s="6"/>
      <c r="K3422" s="8"/>
      <c r="L3422" s="8"/>
      <c r="M3422" s="6"/>
      <c r="N3422" s="9"/>
      <c r="O3422" s="10"/>
      <c r="P3422" s="20"/>
      <c r="Q3422" s="20"/>
      <c r="R3422" s="20"/>
      <c r="S3422" s="1" t="s">
        <v>3725</v>
      </c>
      <c r="T3422" s="21" t="str">
        <f t="shared" si="509"/>
        <v>ONGKOS CELUP GK SARASWATI</v>
      </c>
      <c r="U3422" s="17">
        <v>1</v>
      </c>
      <c r="V3422" s="62">
        <f t="shared" si="512"/>
        <v>0</v>
      </c>
      <c r="W3422" s="20"/>
      <c r="X3422" s="20"/>
      <c r="Y3422" s="20" t="str">
        <f t="shared" si="510"/>
        <v>PCS</v>
      </c>
    </row>
    <row r="3423" spans="1:26" hidden="1">
      <c r="A3423" s="4"/>
      <c r="B3423" s="20"/>
      <c r="C3423" s="5"/>
      <c r="D3423" s="6"/>
      <c r="E3423" s="6"/>
      <c r="F3423" s="6"/>
      <c r="G3423" s="6"/>
      <c r="H3423" s="6"/>
      <c r="I3423" s="6"/>
      <c r="J3423" s="6"/>
      <c r="K3423" s="8"/>
      <c r="L3423" s="8"/>
      <c r="M3423" s="6"/>
      <c r="N3423" s="9"/>
      <c r="O3423" s="10"/>
      <c r="P3423" s="20"/>
      <c r="Q3423" s="20"/>
      <c r="R3423" s="20"/>
      <c r="S3423" s="1" t="s">
        <v>3813</v>
      </c>
      <c r="T3423" s="21" t="str">
        <f t="shared" si="509"/>
        <v>ONGKOS KEMAS GK SARASWATI</v>
      </c>
      <c r="U3423" s="17">
        <v>1</v>
      </c>
      <c r="V3423" s="62">
        <f t="shared" si="512"/>
        <v>0</v>
      </c>
      <c r="W3423" s="20"/>
      <c r="X3423" s="20"/>
      <c r="Y3423" s="20" t="str">
        <f t="shared" si="510"/>
        <v>PCS</v>
      </c>
    </row>
    <row r="3424" spans="1:26" hidden="1">
      <c r="A3424" s="4"/>
      <c r="B3424" s="20"/>
      <c r="C3424" s="5"/>
      <c r="D3424" s="6"/>
      <c r="E3424" s="6"/>
      <c r="F3424" s="6"/>
      <c r="G3424" s="6"/>
      <c r="H3424" s="6"/>
      <c r="I3424" s="6"/>
      <c r="J3424" s="6"/>
      <c r="K3424" s="8"/>
      <c r="L3424" s="8"/>
      <c r="M3424" s="6"/>
      <c r="N3424" s="9"/>
      <c r="O3424" s="10"/>
      <c r="P3424" s="20"/>
      <c r="Q3424" s="20"/>
      <c r="R3424" s="20"/>
      <c r="S3424" s="1" t="s">
        <v>3920</v>
      </c>
      <c r="T3424" s="21" t="str">
        <f t="shared" si="509"/>
        <v>ONGKOS TIMBANG GK SARASWATI</v>
      </c>
      <c r="U3424" s="17">
        <v>1</v>
      </c>
      <c r="V3424" s="62">
        <f t="shared" si="512"/>
        <v>0</v>
      </c>
      <c r="W3424" s="20"/>
      <c r="X3424" s="20"/>
      <c r="Y3424" s="20" t="str">
        <f t="shared" si="510"/>
        <v>PCS</v>
      </c>
    </row>
    <row r="3425" spans="1:26" hidden="1">
      <c r="A3425" s="4"/>
      <c r="B3425" s="20"/>
      <c r="C3425" s="5"/>
      <c r="D3425" s="6"/>
      <c r="E3425" s="6"/>
      <c r="F3425" s="6"/>
      <c r="G3425" s="6"/>
      <c r="H3425" s="6"/>
      <c r="I3425" s="6"/>
      <c r="J3425" s="6"/>
      <c r="K3425" s="8"/>
      <c r="L3425" s="8"/>
      <c r="M3425" s="6"/>
      <c r="N3425" s="9"/>
      <c r="O3425" s="10"/>
      <c r="P3425" s="20"/>
      <c r="Q3425" s="20"/>
      <c r="R3425" s="20"/>
      <c r="S3425" s="1" t="s">
        <v>1203</v>
      </c>
      <c r="T3425" s="21" t="str">
        <f t="shared" si="509"/>
        <v>DUPA 22 ATP PEKAT 3.2 RKN</v>
      </c>
      <c r="U3425" s="17">
        <v>0.40100000000000002</v>
      </c>
      <c r="V3425" s="62">
        <f t="shared" si="512"/>
        <v>0</v>
      </c>
      <c r="W3425" s="20"/>
      <c r="X3425" s="20"/>
      <c r="Y3425" s="20" t="str">
        <f t="shared" si="510"/>
        <v>KG</v>
      </c>
    </row>
    <row r="3426" spans="1:26" hidden="1">
      <c r="A3426" s="4"/>
      <c r="B3426" s="20"/>
      <c r="C3426" s="5"/>
      <c r="D3426" s="6"/>
      <c r="E3426" s="6"/>
      <c r="F3426" s="6"/>
      <c r="G3426" s="6"/>
      <c r="H3426" s="6"/>
      <c r="I3426" s="6"/>
      <c r="J3426" s="6"/>
      <c r="K3426" s="8"/>
      <c r="L3426" s="8"/>
      <c r="M3426" s="6"/>
      <c r="N3426" s="9"/>
      <c r="O3426" s="10"/>
      <c r="P3426" s="20"/>
      <c r="Q3426" s="20"/>
      <c r="R3426" s="20"/>
      <c r="S3426" s="1" t="s">
        <v>4855</v>
      </c>
      <c r="T3426" s="21" t="str">
        <f t="shared" si="509"/>
        <v>SABUK ONG MINI 2,5 X 20</v>
      </c>
      <c r="U3426" s="17">
        <v>1</v>
      </c>
      <c r="V3426" s="62">
        <f t="shared" si="512"/>
        <v>0</v>
      </c>
      <c r="W3426" s="20"/>
      <c r="X3426" s="20"/>
      <c r="Y3426" s="20" t="str">
        <f t="shared" si="510"/>
        <v>PCS</v>
      </c>
    </row>
    <row r="3427" spans="1:26" hidden="1">
      <c r="A3427" s="4"/>
      <c r="B3427" s="20"/>
      <c r="C3427" s="5"/>
      <c r="D3427" s="6"/>
      <c r="E3427" s="6"/>
      <c r="F3427" s="6"/>
      <c r="G3427" s="6"/>
      <c r="H3427" s="6"/>
      <c r="I3427" s="6"/>
      <c r="J3427" s="6"/>
      <c r="K3427" s="8"/>
      <c r="L3427" s="8"/>
      <c r="M3427" s="6"/>
      <c r="N3427" s="9"/>
      <c r="O3427" s="10"/>
      <c r="P3427" s="20"/>
      <c r="Q3427" s="20"/>
      <c r="R3427" s="20"/>
      <c r="S3427" s="1" t="s">
        <v>3642</v>
      </c>
      <c r="T3427" s="21" t="str">
        <f t="shared" si="509"/>
        <v>NAYARA TULISAN</v>
      </c>
      <c r="U3427" s="17">
        <v>1</v>
      </c>
      <c r="V3427" s="62">
        <f t="shared" si="512"/>
        <v>0</v>
      </c>
      <c r="W3427" s="20"/>
      <c r="X3427" s="20"/>
      <c r="Y3427" s="20" t="str">
        <f t="shared" si="510"/>
        <v>PCS</v>
      </c>
    </row>
    <row r="3428" spans="1:26">
      <c r="A3428" s="4">
        <v>354</v>
      </c>
      <c r="B3428" s="20" t="s">
        <v>3112</v>
      </c>
      <c r="C3428" s="5" t="s">
        <v>315</v>
      </c>
      <c r="D3428" s="6">
        <v>32</v>
      </c>
      <c r="E3428" s="6">
        <f>D3428/72</f>
        <v>0.44444444444444442</v>
      </c>
      <c r="F3428" s="6">
        <v>66</v>
      </c>
      <c r="G3428" s="6">
        <v>1</v>
      </c>
      <c r="H3428" s="6">
        <v>24</v>
      </c>
      <c r="I3428" s="6">
        <v>1</v>
      </c>
      <c r="J3428" s="6" t="s">
        <v>510</v>
      </c>
      <c r="K3428" s="15">
        <f>L3428</f>
        <v>0</v>
      </c>
      <c r="L3428" s="15">
        <f>N3428*Z3428</f>
        <v>0</v>
      </c>
      <c r="M3428" s="6" t="s">
        <v>510</v>
      </c>
      <c r="N3428" s="9">
        <f>VLOOKUP(B3428,tb_januari,9,FALSE)</f>
        <v>0</v>
      </c>
      <c r="O3428" s="10" t="s">
        <v>506</v>
      </c>
      <c r="P3428" s="20"/>
      <c r="Q3428" s="20"/>
      <c r="R3428" s="20"/>
      <c r="S3428" s="1" t="s">
        <v>4823</v>
      </c>
      <c r="T3428" s="21" t="str">
        <f t="shared" si="509"/>
        <v>PUDAK TULISAN</v>
      </c>
      <c r="U3428" s="17">
        <v>1</v>
      </c>
      <c r="V3428" s="62">
        <f>$K$3428*U3428</f>
        <v>0</v>
      </c>
      <c r="W3428" s="20"/>
      <c r="X3428" s="20"/>
      <c r="Y3428" s="20" t="str">
        <f t="shared" si="510"/>
        <v>PCS</v>
      </c>
      <c r="Z3428" s="20">
        <v>72</v>
      </c>
    </row>
    <row r="3429" spans="1:26" hidden="1">
      <c r="A3429" s="4"/>
      <c r="B3429" s="20"/>
      <c r="C3429" s="5"/>
      <c r="D3429" s="6"/>
      <c r="E3429" s="6"/>
      <c r="F3429" s="6"/>
      <c r="G3429" s="6"/>
      <c r="H3429" s="6"/>
      <c r="I3429" s="6"/>
      <c r="J3429" s="6"/>
      <c r="K3429" s="8"/>
      <c r="L3429" s="8"/>
      <c r="M3429" s="6"/>
      <c r="N3429" s="9"/>
      <c r="O3429" s="10"/>
      <c r="P3429" s="20"/>
      <c r="Q3429" s="20"/>
      <c r="R3429" s="20"/>
      <c r="S3429" s="1" t="s">
        <v>4813</v>
      </c>
      <c r="T3429" s="21" t="str">
        <f t="shared" si="509"/>
        <v>PUDAK 5,5 X 14</v>
      </c>
      <c r="U3429" s="17">
        <v>1</v>
      </c>
      <c r="V3429" s="62">
        <f t="shared" ref="V3429:V3439" si="513">$K$3428*U3429</f>
        <v>0</v>
      </c>
      <c r="W3429" s="20"/>
      <c r="X3429" s="20"/>
      <c r="Y3429" s="20" t="str">
        <f t="shared" si="510"/>
        <v>PCS</v>
      </c>
    </row>
    <row r="3430" spans="1:26" hidden="1">
      <c r="A3430" s="4"/>
      <c r="B3430" s="20"/>
      <c r="C3430" s="5"/>
      <c r="D3430" s="6"/>
      <c r="E3430" s="6"/>
      <c r="F3430" s="6"/>
      <c r="G3430" s="6"/>
      <c r="H3430" s="6"/>
      <c r="I3430" s="6"/>
      <c r="J3430" s="6"/>
      <c r="K3430" s="8"/>
      <c r="L3430" s="8"/>
      <c r="M3430" s="6"/>
      <c r="N3430" s="9"/>
      <c r="O3430" s="10"/>
      <c r="P3430" s="20"/>
      <c r="Q3430" s="20"/>
      <c r="R3430" s="20"/>
      <c r="S3430" s="1" t="s">
        <v>4104</v>
      </c>
      <c r="T3430" s="21" t="str">
        <f t="shared" si="509"/>
        <v>OP FULL AROMA SWT PUDAK</v>
      </c>
      <c r="U3430" s="17">
        <v>4.6199999999999998E-2</v>
      </c>
      <c r="V3430" s="62">
        <f t="shared" si="513"/>
        <v>0</v>
      </c>
      <c r="W3430" s="20"/>
      <c r="X3430" s="20"/>
      <c r="Y3430" s="20" t="str">
        <f t="shared" si="510"/>
        <v>KG</v>
      </c>
    </row>
    <row r="3431" spans="1:26" hidden="1">
      <c r="A3431" s="4"/>
      <c r="B3431" s="20"/>
      <c r="C3431" s="5"/>
      <c r="D3431" s="6"/>
      <c r="E3431" s="6"/>
      <c r="F3431" s="6"/>
      <c r="G3431" s="6"/>
      <c r="H3431" s="6"/>
      <c r="I3431" s="6"/>
      <c r="J3431" s="6"/>
      <c r="K3431" s="8"/>
      <c r="L3431" s="8"/>
      <c r="M3431" s="6"/>
      <c r="N3431" s="9"/>
      <c r="O3431" s="10"/>
      <c r="P3431" s="20"/>
      <c r="Q3431" s="20"/>
      <c r="R3431" s="20"/>
      <c r="S3431" s="1" t="s">
        <v>5192</v>
      </c>
      <c r="T3431" s="21" t="str">
        <f t="shared" si="509"/>
        <v>oplosan solfen</v>
      </c>
      <c r="U3431" s="17">
        <v>0.1555</v>
      </c>
      <c r="V3431" s="62">
        <f t="shared" si="513"/>
        <v>0</v>
      </c>
      <c r="W3431" s="20"/>
      <c r="X3431" s="20"/>
      <c r="Y3431" s="20" t="str">
        <f t="shared" si="510"/>
        <v>KG</v>
      </c>
    </row>
    <row r="3432" spans="1:26" hidden="1">
      <c r="A3432" s="4"/>
      <c r="B3432" s="20"/>
      <c r="C3432" s="5"/>
      <c r="D3432" s="6"/>
      <c r="E3432" s="6"/>
      <c r="F3432" s="6"/>
      <c r="G3432" s="6"/>
      <c r="H3432" s="6"/>
      <c r="I3432" s="6"/>
      <c r="J3432" s="6"/>
      <c r="K3432" s="8"/>
      <c r="L3432" s="8"/>
      <c r="M3432" s="6"/>
      <c r="N3432" s="9"/>
      <c r="O3432" s="10"/>
      <c r="P3432" s="20"/>
      <c r="Q3432" s="20"/>
      <c r="R3432" s="20"/>
      <c r="S3432" s="1" t="s">
        <v>3679</v>
      </c>
      <c r="T3432" s="21" t="str">
        <f t="shared" si="509"/>
        <v xml:space="preserve">ONGKARA OVAL </v>
      </c>
      <c r="U3432" s="17">
        <v>1</v>
      </c>
      <c r="V3432" s="62">
        <f t="shared" si="513"/>
        <v>0</v>
      </c>
      <c r="W3432" s="20"/>
      <c r="X3432" s="20"/>
      <c r="Y3432" s="20" t="str">
        <f t="shared" si="510"/>
        <v>PCS</v>
      </c>
    </row>
    <row r="3433" spans="1:26" hidden="1">
      <c r="A3433" s="4"/>
      <c r="B3433" s="20"/>
      <c r="C3433" s="5"/>
      <c r="D3433" s="6"/>
      <c r="E3433" s="6"/>
      <c r="F3433" s="6"/>
      <c r="G3433" s="6"/>
      <c r="H3433" s="6"/>
      <c r="I3433" s="6"/>
      <c r="J3433" s="6"/>
      <c r="K3433" s="8"/>
      <c r="L3433" s="8"/>
      <c r="M3433" s="6"/>
      <c r="N3433" s="9"/>
      <c r="O3433" s="10"/>
      <c r="P3433" s="20"/>
      <c r="Q3433" s="20"/>
      <c r="R3433" s="20"/>
      <c r="S3433" s="1" t="s">
        <v>5036</v>
      </c>
      <c r="T3433" s="21" t="str">
        <f t="shared" si="509"/>
        <v>STIKER MANTRA kecil</v>
      </c>
      <c r="U3433" s="17">
        <v>1</v>
      </c>
      <c r="V3433" s="62">
        <f t="shared" si="513"/>
        <v>0</v>
      </c>
      <c r="W3433" s="20"/>
      <c r="X3433" s="20"/>
      <c r="Y3433" s="20" t="str">
        <f t="shared" si="510"/>
        <v>PCS</v>
      </c>
    </row>
    <row r="3434" spans="1:26" hidden="1">
      <c r="A3434" s="4"/>
      <c r="B3434" s="20"/>
      <c r="C3434" s="5"/>
      <c r="D3434" s="6"/>
      <c r="E3434" s="6"/>
      <c r="F3434" s="6"/>
      <c r="G3434" s="6"/>
      <c r="H3434" s="6"/>
      <c r="I3434" s="6"/>
      <c r="J3434" s="6"/>
      <c r="K3434" s="8"/>
      <c r="L3434" s="8"/>
      <c r="M3434" s="6"/>
      <c r="N3434" s="9"/>
      <c r="O3434" s="10"/>
      <c r="P3434" s="20"/>
      <c r="Q3434" s="20"/>
      <c r="R3434" s="20"/>
      <c r="S3434" s="1" t="s">
        <v>988</v>
      </c>
      <c r="T3434" s="21" t="str">
        <f t="shared" si="509"/>
        <v xml:space="preserve">ATP </v>
      </c>
      <c r="U3434" s="17">
        <v>1</v>
      </c>
      <c r="V3434" s="62">
        <f t="shared" si="513"/>
        <v>0</v>
      </c>
      <c r="W3434" s="20"/>
      <c r="X3434" s="20"/>
      <c r="Y3434" s="20" t="str">
        <f t="shared" si="510"/>
        <v>PCS</v>
      </c>
    </row>
    <row r="3435" spans="1:26" hidden="1">
      <c r="A3435" s="4"/>
      <c r="B3435" s="20"/>
      <c r="C3435" s="5"/>
      <c r="D3435" s="6"/>
      <c r="E3435" s="6"/>
      <c r="F3435" s="6"/>
      <c r="G3435" s="6"/>
      <c r="H3435" s="6"/>
      <c r="I3435" s="6"/>
      <c r="J3435" s="6"/>
      <c r="K3435" s="8"/>
      <c r="L3435" s="8"/>
      <c r="M3435" s="6"/>
      <c r="N3435" s="9"/>
      <c r="O3435" s="10"/>
      <c r="P3435" s="20"/>
      <c r="Q3435" s="20"/>
      <c r="R3435" s="20"/>
      <c r="S3435" s="1" t="s">
        <v>4361</v>
      </c>
      <c r="T3435" s="21" t="str">
        <f t="shared" si="509"/>
        <v>PLASTIK 12 X 35</v>
      </c>
      <c r="U3435" s="17">
        <v>1</v>
      </c>
      <c r="V3435" s="62">
        <f t="shared" si="513"/>
        <v>0</v>
      </c>
      <c r="W3435" s="20"/>
      <c r="X3435" s="20"/>
      <c r="Y3435" s="20" t="str">
        <f t="shared" si="510"/>
        <v>PCS</v>
      </c>
    </row>
    <row r="3436" spans="1:26" hidden="1">
      <c r="A3436" s="4"/>
      <c r="B3436" s="20"/>
      <c r="C3436" s="5"/>
      <c r="D3436" s="6"/>
      <c r="E3436" s="6"/>
      <c r="F3436" s="6"/>
      <c r="G3436" s="6"/>
      <c r="H3436" s="6"/>
      <c r="I3436" s="6"/>
      <c r="J3436" s="6"/>
      <c r="K3436" s="8"/>
      <c r="L3436" s="8"/>
      <c r="M3436" s="6"/>
      <c r="N3436" s="9"/>
      <c r="O3436" s="10"/>
      <c r="P3436" s="20"/>
      <c r="Q3436" s="20"/>
      <c r="R3436" s="20"/>
      <c r="S3436" s="1" t="s">
        <v>3725</v>
      </c>
      <c r="T3436" s="21" t="str">
        <f t="shared" si="509"/>
        <v>ONGKOS CELUP GK SARASWATI</v>
      </c>
      <c r="U3436" s="17">
        <v>1</v>
      </c>
      <c r="V3436" s="62">
        <f t="shared" si="513"/>
        <v>0</v>
      </c>
      <c r="W3436" s="20"/>
      <c r="X3436" s="20"/>
      <c r="Y3436" s="20" t="str">
        <f t="shared" si="510"/>
        <v>PCS</v>
      </c>
    </row>
    <row r="3437" spans="1:26" hidden="1">
      <c r="A3437" s="4"/>
      <c r="B3437" s="20"/>
      <c r="C3437" s="5"/>
      <c r="D3437" s="6"/>
      <c r="E3437" s="6"/>
      <c r="F3437" s="6"/>
      <c r="G3437" s="6"/>
      <c r="H3437" s="6"/>
      <c r="I3437" s="6"/>
      <c r="J3437" s="6"/>
      <c r="K3437" s="8"/>
      <c r="L3437" s="8"/>
      <c r="M3437" s="6"/>
      <c r="N3437" s="9"/>
      <c r="O3437" s="10"/>
      <c r="P3437" s="20"/>
      <c r="Q3437" s="20"/>
      <c r="R3437" s="20"/>
      <c r="S3437" s="1" t="s">
        <v>3813</v>
      </c>
      <c r="T3437" s="21" t="str">
        <f t="shared" si="509"/>
        <v>ONGKOS KEMAS GK SARASWATI</v>
      </c>
      <c r="U3437" s="17">
        <v>1</v>
      </c>
      <c r="V3437" s="62">
        <f t="shared" si="513"/>
        <v>0</v>
      </c>
      <c r="W3437" s="20"/>
      <c r="X3437" s="20"/>
      <c r="Y3437" s="20" t="str">
        <f t="shared" si="510"/>
        <v>PCS</v>
      </c>
    </row>
    <row r="3438" spans="1:26" hidden="1">
      <c r="A3438" s="4"/>
      <c r="B3438" s="20"/>
      <c r="C3438" s="5"/>
      <c r="D3438" s="6"/>
      <c r="E3438" s="6"/>
      <c r="F3438" s="6"/>
      <c r="G3438" s="6"/>
      <c r="H3438" s="6"/>
      <c r="I3438" s="6"/>
      <c r="J3438" s="6"/>
      <c r="K3438" s="8"/>
      <c r="L3438" s="8"/>
      <c r="M3438" s="6"/>
      <c r="N3438" s="9"/>
      <c r="O3438" s="10"/>
      <c r="P3438" s="20"/>
      <c r="Q3438" s="20"/>
      <c r="R3438" s="20"/>
      <c r="S3438" s="1" t="s">
        <v>3920</v>
      </c>
      <c r="T3438" s="21" t="str">
        <f t="shared" si="509"/>
        <v>ONGKOS TIMBANG GK SARASWATI</v>
      </c>
      <c r="U3438" s="17">
        <v>1</v>
      </c>
      <c r="V3438" s="62">
        <f t="shared" si="513"/>
        <v>0</v>
      </c>
      <c r="W3438" s="20"/>
      <c r="X3438" s="20"/>
      <c r="Y3438" s="20" t="str">
        <f t="shared" si="510"/>
        <v>PCS</v>
      </c>
    </row>
    <row r="3439" spans="1:26" hidden="1">
      <c r="A3439" s="4"/>
      <c r="B3439" s="20"/>
      <c r="C3439" s="5"/>
      <c r="D3439" s="6"/>
      <c r="E3439" s="6"/>
      <c r="F3439" s="6"/>
      <c r="G3439" s="6"/>
      <c r="H3439" s="6"/>
      <c r="I3439" s="6"/>
      <c r="J3439" s="6"/>
      <c r="K3439" s="8"/>
      <c r="L3439" s="8"/>
      <c r="M3439" s="6"/>
      <c r="N3439" s="9"/>
      <c r="O3439" s="10"/>
      <c r="P3439" s="20"/>
      <c r="Q3439" s="20"/>
      <c r="R3439" s="20"/>
      <c r="S3439" s="1" t="s">
        <v>1203</v>
      </c>
      <c r="T3439" s="21" t="str">
        <f t="shared" si="509"/>
        <v>DUPA 22 ATP PEKAT 3.2 RKN</v>
      </c>
      <c r="U3439" s="17">
        <v>0.40100000000000002</v>
      </c>
      <c r="V3439" s="62">
        <f t="shared" si="513"/>
        <v>0</v>
      </c>
      <c r="W3439" s="20"/>
      <c r="X3439" s="20"/>
      <c r="Y3439" s="20" t="str">
        <f t="shared" si="510"/>
        <v>KG</v>
      </c>
    </row>
    <row r="3440" spans="1:26" hidden="1">
      <c r="A3440" s="4"/>
      <c r="B3440" s="20"/>
      <c r="C3440" s="5"/>
      <c r="D3440" s="6"/>
      <c r="E3440" s="6"/>
      <c r="F3440" s="6"/>
      <c r="G3440" s="6"/>
      <c r="H3440" s="6"/>
      <c r="I3440" s="6"/>
      <c r="J3440" s="6"/>
      <c r="K3440" s="8"/>
      <c r="L3440" s="8"/>
      <c r="M3440" s="6"/>
      <c r="N3440" s="9"/>
      <c r="O3440" s="10"/>
      <c r="P3440" s="20"/>
      <c r="Q3440" s="20"/>
      <c r="R3440" s="20"/>
      <c r="S3440" s="1" t="s">
        <v>4855</v>
      </c>
      <c r="T3440" s="21" t="str">
        <f t="shared" si="509"/>
        <v>SABUK ONG MINI 2,5 X 20</v>
      </c>
      <c r="U3440" s="17">
        <v>1</v>
      </c>
      <c r="V3440" s="62">
        <f>$K$3428*U3440</f>
        <v>0</v>
      </c>
      <c r="W3440" s="20"/>
      <c r="X3440" s="20"/>
      <c r="Y3440" s="20" t="str">
        <f t="shared" si="510"/>
        <v>PCS</v>
      </c>
    </row>
    <row r="3441" spans="1:26">
      <c r="A3441" s="4">
        <v>355</v>
      </c>
      <c r="B3441" s="20" t="s">
        <v>3119</v>
      </c>
      <c r="C3441" s="5" t="s">
        <v>316</v>
      </c>
      <c r="D3441" s="6">
        <v>51</v>
      </c>
      <c r="E3441" s="6">
        <f>D3441/72</f>
        <v>0.70833333333333337</v>
      </c>
      <c r="F3441" s="6">
        <v>49</v>
      </c>
      <c r="G3441" s="6">
        <v>1</v>
      </c>
      <c r="H3441" s="6">
        <v>34</v>
      </c>
      <c r="I3441" s="6">
        <v>1</v>
      </c>
      <c r="J3441" s="6" t="s">
        <v>510</v>
      </c>
      <c r="K3441" s="15">
        <f>L3441</f>
        <v>72</v>
      </c>
      <c r="L3441" s="15">
        <f>N3441*Z3441</f>
        <v>72</v>
      </c>
      <c r="M3441" s="6" t="s">
        <v>510</v>
      </c>
      <c r="N3441" s="9">
        <f>VLOOKUP(B3441,tb_januari,9,FALSE)</f>
        <v>1</v>
      </c>
      <c r="O3441" s="10" t="s">
        <v>506</v>
      </c>
      <c r="P3441" s="20"/>
      <c r="Q3441" s="20"/>
      <c r="R3441" s="20"/>
      <c r="S3441" s="20" t="s">
        <v>4877</v>
      </c>
      <c r="T3441" s="21" t="str">
        <f t="shared" ref="T3441:T3472" si="514">VLOOKUP(S3441,db_barang,2,FALSE)</f>
        <v>SANJIWANI TULISAN</v>
      </c>
      <c r="U3441" s="17">
        <v>1</v>
      </c>
      <c r="V3441" s="62">
        <f>$K$3441*U3441</f>
        <v>72</v>
      </c>
      <c r="W3441" s="20"/>
      <c r="X3441" s="20"/>
      <c r="Y3441" s="20" t="str">
        <f t="shared" ref="Y3441:Y3472" si="515">VLOOKUP(S3441,db_barang,3,FALSE)</f>
        <v>PCS</v>
      </c>
      <c r="Z3441" s="20">
        <v>72</v>
      </c>
    </row>
    <row r="3442" spans="1:26" hidden="1">
      <c r="A3442" s="4"/>
      <c r="B3442" s="4"/>
      <c r="C3442" s="5"/>
      <c r="D3442" s="6"/>
      <c r="E3442" s="6"/>
      <c r="F3442" s="6"/>
      <c r="G3442" s="6"/>
      <c r="H3442" s="6"/>
      <c r="I3442" s="6"/>
      <c r="J3442" s="6"/>
      <c r="K3442" s="8"/>
      <c r="L3442" s="8"/>
      <c r="M3442" s="6"/>
      <c r="N3442" s="9"/>
      <c r="O3442" s="10"/>
      <c r="P3442" s="20"/>
      <c r="Q3442" s="20"/>
      <c r="R3442" s="20"/>
      <c r="S3442" s="20" t="s">
        <v>4867</v>
      </c>
      <c r="T3442" s="21" t="str">
        <f t="shared" si="514"/>
        <v>SANJIWANI 5,5 X 14</v>
      </c>
      <c r="U3442" s="17">
        <v>1</v>
      </c>
      <c r="V3442" s="62">
        <f t="shared" ref="V3442:V3453" si="516">$K$3441*U3442</f>
        <v>72</v>
      </c>
      <c r="W3442" s="20"/>
      <c r="X3442" s="20"/>
      <c r="Y3442" s="20" t="str">
        <f t="shared" si="515"/>
        <v>PCS</v>
      </c>
    </row>
    <row r="3443" spans="1:26" hidden="1">
      <c r="A3443" s="4"/>
      <c r="B3443" s="4"/>
      <c r="C3443" s="5"/>
      <c r="D3443" s="6"/>
      <c r="E3443" s="6"/>
      <c r="F3443" s="6"/>
      <c r="G3443" s="6"/>
      <c r="H3443" s="6"/>
      <c r="I3443" s="6"/>
      <c r="J3443" s="6"/>
      <c r="K3443" s="8"/>
      <c r="L3443" s="8"/>
      <c r="M3443" s="6"/>
      <c r="N3443" s="9"/>
      <c r="O3443" s="10"/>
      <c r="P3443" s="20"/>
      <c r="Q3443" s="20"/>
      <c r="R3443" s="20"/>
      <c r="S3443" s="20" t="s">
        <v>4106</v>
      </c>
      <c r="T3443" s="21" t="str">
        <f t="shared" si="514"/>
        <v>OP FULL AROMA SWT SANJIWANI</v>
      </c>
      <c r="U3443" s="17">
        <v>4.6199999999999998E-2</v>
      </c>
      <c r="V3443" s="62">
        <f t="shared" si="516"/>
        <v>3.3264</v>
      </c>
      <c r="W3443" s="20"/>
      <c r="X3443" s="20"/>
      <c r="Y3443" s="20" t="str">
        <f t="shared" si="515"/>
        <v>KG</v>
      </c>
    </row>
    <row r="3444" spans="1:26" hidden="1">
      <c r="A3444" s="4"/>
      <c r="B3444" s="4"/>
      <c r="C3444" s="5"/>
      <c r="D3444" s="6"/>
      <c r="E3444" s="6"/>
      <c r="F3444" s="6"/>
      <c r="G3444" s="6"/>
      <c r="H3444" s="6"/>
      <c r="I3444" s="6"/>
      <c r="J3444" s="6"/>
      <c r="K3444" s="8"/>
      <c r="L3444" s="8"/>
      <c r="M3444" s="6"/>
      <c r="N3444" s="9"/>
      <c r="O3444" s="10"/>
      <c r="P3444" s="20"/>
      <c r="Q3444" s="20"/>
      <c r="R3444" s="20"/>
      <c r="S3444" s="20" t="s">
        <v>5192</v>
      </c>
      <c r="T3444" s="21" t="str">
        <f t="shared" si="514"/>
        <v>oplosan solfen</v>
      </c>
      <c r="U3444" s="17">
        <v>0.1555</v>
      </c>
      <c r="V3444" s="62">
        <f t="shared" si="516"/>
        <v>11.196</v>
      </c>
      <c r="W3444" s="20"/>
      <c r="X3444" s="20"/>
      <c r="Y3444" s="20" t="str">
        <f t="shared" si="515"/>
        <v>KG</v>
      </c>
    </row>
    <row r="3445" spans="1:26" hidden="1">
      <c r="A3445" s="4"/>
      <c r="B3445" s="4"/>
      <c r="C3445" s="5"/>
      <c r="D3445" s="6"/>
      <c r="E3445" s="6"/>
      <c r="F3445" s="6"/>
      <c r="G3445" s="6"/>
      <c r="H3445" s="6"/>
      <c r="I3445" s="6"/>
      <c r="J3445" s="6"/>
      <c r="K3445" s="8"/>
      <c r="L3445" s="8"/>
      <c r="M3445" s="6"/>
      <c r="N3445" s="9"/>
      <c r="O3445" s="10"/>
      <c r="P3445" s="20"/>
      <c r="Q3445" s="20"/>
      <c r="R3445" s="20"/>
      <c r="S3445" s="20" t="s">
        <v>3679</v>
      </c>
      <c r="T3445" s="21" t="str">
        <f t="shared" si="514"/>
        <v xml:space="preserve">ONGKARA OVAL </v>
      </c>
      <c r="U3445" s="17">
        <v>1</v>
      </c>
      <c r="V3445" s="62">
        <f t="shared" si="516"/>
        <v>72</v>
      </c>
      <c r="W3445" s="20"/>
      <c r="X3445" s="20"/>
      <c r="Y3445" s="20" t="str">
        <f t="shared" si="515"/>
        <v>PCS</v>
      </c>
    </row>
    <row r="3446" spans="1:26" hidden="1">
      <c r="A3446" s="4"/>
      <c r="B3446" s="4"/>
      <c r="C3446" s="5"/>
      <c r="D3446" s="6"/>
      <c r="E3446" s="6"/>
      <c r="F3446" s="6"/>
      <c r="G3446" s="6"/>
      <c r="H3446" s="6"/>
      <c r="I3446" s="6"/>
      <c r="J3446" s="6"/>
      <c r="K3446" s="8"/>
      <c r="L3446" s="8"/>
      <c r="M3446" s="6"/>
      <c r="N3446" s="9"/>
      <c r="O3446" s="10"/>
      <c r="P3446" s="20"/>
      <c r="Q3446" s="20"/>
      <c r="R3446" s="20"/>
      <c r="S3446" s="20" t="s">
        <v>5036</v>
      </c>
      <c r="T3446" s="21" t="str">
        <f t="shared" si="514"/>
        <v>STIKER MANTRA kecil</v>
      </c>
      <c r="U3446" s="17">
        <v>1</v>
      </c>
      <c r="V3446" s="62">
        <f t="shared" si="516"/>
        <v>72</v>
      </c>
      <c r="W3446" s="20"/>
      <c r="X3446" s="20"/>
      <c r="Y3446" s="20" t="str">
        <f t="shared" si="515"/>
        <v>PCS</v>
      </c>
    </row>
    <row r="3447" spans="1:26" hidden="1">
      <c r="A3447" s="4"/>
      <c r="B3447" s="4"/>
      <c r="C3447" s="5"/>
      <c r="D3447" s="6"/>
      <c r="E3447" s="6"/>
      <c r="F3447" s="6"/>
      <c r="G3447" s="6"/>
      <c r="H3447" s="6"/>
      <c r="I3447" s="6"/>
      <c r="J3447" s="6"/>
      <c r="K3447" s="8"/>
      <c r="L3447" s="8"/>
      <c r="M3447" s="6"/>
      <c r="N3447" s="9"/>
      <c r="O3447" s="10"/>
      <c r="P3447" s="20"/>
      <c r="Q3447" s="20"/>
      <c r="R3447" s="20"/>
      <c r="S3447" s="20" t="s">
        <v>988</v>
      </c>
      <c r="T3447" s="21" t="str">
        <f t="shared" si="514"/>
        <v xml:space="preserve">ATP </v>
      </c>
      <c r="U3447" s="17">
        <v>1</v>
      </c>
      <c r="V3447" s="62">
        <f t="shared" si="516"/>
        <v>72</v>
      </c>
      <c r="W3447" s="20"/>
      <c r="X3447" s="20"/>
      <c r="Y3447" s="20" t="str">
        <f t="shared" si="515"/>
        <v>PCS</v>
      </c>
    </row>
    <row r="3448" spans="1:26" hidden="1">
      <c r="A3448" s="4"/>
      <c r="B3448" s="4"/>
      <c r="C3448" s="5"/>
      <c r="D3448" s="6"/>
      <c r="E3448" s="6"/>
      <c r="F3448" s="6"/>
      <c r="G3448" s="6"/>
      <c r="H3448" s="6"/>
      <c r="I3448" s="6"/>
      <c r="J3448" s="6"/>
      <c r="K3448" s="8"/>
      <c r="L3448" s="8"/>
      <c r="M3448" s="6"/>
      <c r="N3448" s="9"/>
      <c r="O3448" s="10"/>
      <c r="P3448" s="20"/>
      <c r="Q3448" s="20"/>
      <c r="R3448" s="20"/>
      <c r="S3448" s="20" t="s">
        <v>4361</v>
      </c>
      <c r="T3448" s="21" t="str">
        <f t="shared" si="514"/>
        <v>PLASTIK 12 X 35</v>
      </c>
      <c r="U3448" s="17">
        <v>1</v>
      </c>
      <c r="V3448" s="62">
        <f t="shared" si="516"/>
        <v>72</v>
      </c>
      <c r="W3448" s="20"/>
      <c r="X3448" s="20"/>
      <c r="Y3448" s="20" t="str">
        <f t="shared" si="515"/>
        <v>PCS</v>
      </c>
    </row>
    <row r="3449" spans="1:26" hidden="1">
      <c r="A3449" s="4"/>
      <c r="B3449" s="4"/>
      <c r="C3449" s="5"/>
      <c r="D3449" s="6"/>
      <c r="E3449" s="6"/>
      <c r="F3449" s="6"/>
      <c r="G3449" s="6"/>
      <c r="H3449" s="6"/>
      <c r="I3449" s="6"/>
      <c r="J3449" s="6"/>
      <c r="K3449" s="8"/>
      <c r="L3449" s="8"/>
      <c r="M3449" s="6"/>
      <c r="N3449" s="9"/>
      <c r="O3449" s="10"/>
      <c r="P3449" s="20"/>
      <c r="Q3449" s="20"/>
      <c r="R3449" s="20"/>
      <c r="S3449" s="20" t="s">
        <v>3725</v>
      </c>
      <c r="T3449" s="21" t="str">
        <f t="shared" si="514"/>
        <v>ONGKOS CELUP GK SARASWATI</v>
      </c>
      <c r="U3449" s="17">
        <v>1</v>
      </c>
      <c r="V3449" s="62">
        <f t="shared" si="516"/>
        <v>72</v>
      </c>
      <c r="W3449" s="20"/>
      <c r="X3449" s="20"/>
      <c r="Y3449" s="20" t="str">
        <f t="shared" si="515"/>
        <v>PCS</v>
      </c>
    </row>
    <row r="3450" spans="1:26" hidden="1">
      <c r="A3450" s="4"/>
      <c r="B3450" s="4"/>
      <c r="C3450" s="5"/>
      <c r="D3450" s="6"/>
      <c r="E3450" s="6"/>
      <c r="F3450" s="6"/>
      <c r="G3450" s="6"/>
      <c r="H3450" s="6"/>
      <c r="I3450" s="6"/>
      <c r="J3450" s="6"/>
      <c r="K3450" s="8"/>
      <c r="L3450" s="8"/>
      <c r="M3450" s="6"/>
      <c r="N3450" s="9"/>
      <c r="O3450" s="10"/>
      <c r="P3450" s="20"/>
      <c r="Q3450" s="20"/>
      <c r="R3450" s="20"/>
      <c r="S3450" s="20" t="s">
        <v>3813</v>
      </c>
      <c r="T3450" s="21" t="str">
        <f t="shared" si="514"/>
        <v>ONGKOS KEMAS GK SARASWATI</v>
      </c>
      <c r="U3450" s="17">
        <v>1</v>
      </c>
      <c r="V3450" s="62">
        <f t="shared" si="516"/>
        <v>72</v>
      </c>
      <c r="W3450" s="20"/>
      <c r="X3450" s="20"/>
      <c r="Y3450" s="20" t="str">
        <f t="shared" si="515"/>
        <v>PCS</v>
      </c>
    </row>
    <row r="3451" spans="1:26" hidden="1">
      <c r="A3451" s="4"/>
      <c r="B3451" s="4"/>
      <c r="C3451" s="5"/>
      <c r="D3451" s="6"/>
      <c r="E3451" s="6"/>
      <c r="F3451" s="6"/>
      <c r="G3451" s="6"/>
      <c r="H3451" s="6"/>
      <c r="I3451" s="6"/>
      <c r="J3451" s="6"/>
      <c r="K3451" s="8"/>
      <c r="L3451" s="8"/>
      <c r="M3451" s="6"/>
      <c r="N3451" s="9"/>
      <c r="O3451" s="10"/>
      <c r="P3451" s="20"/>
      <c r="Q3451" s="20"/>
      <c r="R3451" s="20"/>
      <c r="S3451" s="20" t="s">
        <v>3920</v>
      </c>
      <c r="T3451" s="21" t="str">
        <f t="shared" si="514"/>
        <v>ONGKOS TIMBANG GK SARASWATI</v>
      </c>
      <c r="U3451" s="17">
        <v>1</v>
      </c>
      <c r="V3451" s="62">
        <f t="shared" si="516"/>
        <v>72</v>
      </c>
      <c r="W3451" s="20"/>
      <c r="X3451" s="20"/>
      <c r="Y3451" s="20" t="str">
        <f t="shared" si="515"/>
        <v>PCS</v>
      </c>
    </row>
    <row r="3452" spans="1:26" hidden="1">
      <c r="A3452" s="4"/>
      <c r="B3452" s="4"/>
      <c r="C3452" s="5"/>
      <c r="D3452" s="6"/>
      <c r="E3452" s="6"/>
      <c r="F3452" s="6"/>
      <c r="G3452" s="6"/>
      <c r="H3452" s="6"/>
      <c r="I3452" s="6"/>
      <c r="J3452" s="6"/>
      <c r="K3452" s="8"/>
      <c r="L3452" s="8"/>
      <c r="M3452" s="6"/>
      <c r="N3452" s="9"/>
      <c r="O3452" s="10"/>
      <c r="P3452" s="20"/>
      <c r="Q3452" s="20"/>
      <c r="R3452" s="20"/>
      <c r="S3452" s="20" t="s">
        <v>1203</v>
      </c>
      <c r="T3452" s="21" t="str">
        <f t="shared" si="514"/>
        <v>DUPA 22 ATP PEKAT 3.2 RKN</v>
      </c>
      <c r="U3452" s="17">
        <v>0.40100000000000002</v>
      </c>
      <c r="V3452" s="62">
        <f t="shared" si="516"/>
        <v>28.872</v>
      </c>
      <c r="W3452" s="20"/>
      <c r="X3452" s="20"/>
      <c r="Y3452" s="20" t="str">
        <f t="shared" si="515"/>
        <v>KG</v>
      </c>
    </row>
    <row r="3453" spans="1:26" hidden="1">
      <c r="A3453" s="4"/>
      <c r="B3453" s="4"/>
      <c r="C3453" s="5"/>
      <c r="D3453" s="6"/>
      <c r="E3453" s="6"/>
      <c r="F3453" s="6"/>
      <c r="G3453" s="6"/>
      <c r="H3453" s="6"/>
      <c r="I3453" s="6"/>
      <c r="J3453" s="6"/>
      <c r="K3453" s="8"/>
      <c r="L3453" s="8"/>
      <c r="M3453" s="6"/>
      <c r="N3453" s="9"/>
      <c r="O3453" s="10"/>
      <c r="P3453" s="20"/>
      <c r="Q3453" s="20"/>
      <c r="R3453" s="20"/>
      <c r="S3453" s="20" t="s">
        <v>4855</v>
      </c>
      <c r="T3453" s="21" t="str">
        <f t="shared" si="514"/>
        <v>SABUK ONG MINI 2,5 X 20</v>
      </c>
      <c r="U3453" s="17">
        <v>1</v>
      </c>
      <c r="V3453" s="62">
        <f t="shared" si="516"/>
        <v>72</v>
      </c>
      <c r="W3453" s="20"/>
      <c r="X3453" s="20"/>
      <c r="Y3453" s="20" t="str">
        <f t="shared" si="515"/>
        <v>PCS</v>
      </c>
    </row>
    <row r="3454" spans="1:26">
      <c r="A3454" s="4">
        <v>356</v>
      </c>
      <c r="B3454" s="20" t="s">
        <v>3126</v>
      </c>
      <c r="C3454" s="5" t="s">
        <v>317</v>
      </c>
      <c r="D3454" s="6">
        <v>52</v>
      </c>
      <c r="E3454" s="6">
        <f>D3454/72</f>
        <v>0.72222222222222221</v>
      </c>
      <c r="F3454" s="6">
        <v>220</v>
      </c>
      <c r="G3454" s="6">
        <v>1</v>
      </c>
      <c r="H3454" s="6">
        <v>95</v>
      </c>
      <c r="I3454" s="6">
        <v>1</v>
      </c>
      <c r="J3454" s="6" t="s">
        <v>510</v>
      </c>
      <c r="K3454" s="15">
        <f>L3454</f>
        <v>216</v>
      </c>
      <c r="L3454" s="15">
        <f>N3454*Z3454</f>
        <v>216</v>
      </c>
      <c r="M3454" s="6" t="s">
        <v>510</v>
      </c>
      <c r="N3454" s="9">
        <f>VLOOKUP(B3454,tb_januari,9,FALSE)</f>
        <v>3</v>
      </c>
      <c r="O3454" s="10" t="s">
        <v>506</v>
      </c>
      <c r="P3454" s="20"/>
      <c r="Q3454" s="20"/>
      <c r="R3454" s="20"/>
      <c r="S3454" s="20" t="s">
        <v>4879</v>
      </c>
      <c r="T3454" s="21" t="str">
        <f t="shared" si="514"/>
        <v>SARI MADHU 5,5 X 14</v>
      </c>
      <c r="U3454" s="17">
        <v>1</v>
      </c>
      <c r="V3454" s="62">
        <f>$K$3454*U3454</f>
        <v>216</v>
      </c>
      <c r="W3454" s="20"/>
      <c r="X3454" s="20"/>
      <c r="Y3454" s="20" t="str">
        <f t="shared" si="515"/>
        <v>PCS</v>
      </c>
      <c r="Z3454" s="20">
        <v>72</v>
      </c>
    </row>
    <row r="3455" spans="1:26" hidden="1">
      <c r="A3455" s="4"/>
      <c r="B3455" s="4"/>
      <c r="C3455" s="5"/>
      <c r="D3455" s="6"/>
      <c r="E3455" s="6"/>
      <c r="F3455" s="6"/>
      <c r="G3455" s="6"/>
      <c r="H3455" s="6"/>
      <c r="I3455" s="6"/>
      <c r="J3455" s="6"/>
      <c r="K3455" s="8"/>
      <c r="L3455" s="8"/>
      <c r="M3455" s="6"/>
      <c r="N3455" s="9"/>
      <c r="O3455" s="10"/>
      <c r="P3455" s="20"/>
      <c r="Q3455" s="20"/>
      <c r="R3455" s="20"/>
      <c r="S3455" s="20" t="s">
        <v>4889</v>
      </c>
      <c r="T3455" s="21" t="str">
        <f t="shared" si="514"/>
        <v>SARI MADHU TULISAN</v>
      </c>
      <c r="U3455" s="17">
        <v>1</v>
      </c>
      <c r="V3455" s="62">
        <f t="shared" ref="V3455:V3466" si="517">$K$3454*U3455</f>
        <v>216</v>
      </c>
      <c r="W3455" s="20"/>
      <c r="X3455" s="20"/>
      <c r="Y3455" s="20" t="str">
        <f t="shared" si="515"/>
        <v>PCS</v>
      </c>
    </row>
    <row r="3456" spans="1:26" hidden="1">
      <c r="A3456" s="4"/>
      <c r="B3456" s="4"/>
      <c r="C3456" s="5"/>
      <c r="D3456" s="6"/>
      <c r="E3456" s="6"/>
      <c r="F3456" s="6"/>
      <c r="G3456" s="6"/>
      <c r="H3456" s="6"/>
      <c r="I3456" s="6"/>
      <c r="J3456" s="6"/>
      <c r="K3456" s="8"/>
      <c r="L3456" s="8"/>
      <c r="M3456" s="6"/>
      <c r="N3456" s="9"/>
      <c r="O3456" s="10"/>
      <c r="P3456" s="20"/>
      <c r="Q3456" s="20"/>
      <c r="R3456" s="20"/>
      <c r="S3456" s="20" t="s">
        <v>4108</v>
      </c>
      <c r="T3456" s="21" t="str">
        <f t="shared" si="514"/>
        <v>OP FULL AROMA SWT SARI MADHU</v>
      </c>
      <c r="U3456" s="17">
        <v>4.6199999999999998E-2</v>
      </c>
      <c r="V3456" s="62">
        <f t="shared" si="517"/>
        <v>9.9791999999999987</v>
      </c>
      <c r="W3456" s="20"/>
      <c r="X3456" s="20"/>
      <c r="Y3456" s="20" t="str">
        <f t="shared" si="515"/>
        <v>KG</v>
      </c>
    </row>
    <row r="3457" spans="1:26" hidden="1">
      <c r="A3457" s="4"/>
      <c r="B3457" s="4"/>
      <c r="C3457" s="5"/>
      <c r="D3457" s="6"/>
      <c r="E3457" s="6"/>
      <c r="F3457" s="6"/>
      <c r="G3457" s="6"/>
      <c r="H3457" s="6"/>
      <c r="I3457" s="6"/>
      <c r="J3457" s="6"/>
      <c r="K3457" s="8"/>
      <c r="L3457" s="8"/>
      <c r="M3457" s="6"/>
      <c r="N3457" s="9"/>
      <c r="O3457" s="10"/>
      <c r="P3457" s="20"/>
      <c r="Q3457" s="20"/>
      <c r="R3457" s="20"/>
      <c r="S3457" s="20" t="s">
        <v>5192</v>
      </c>
      <c r="T3457" s="21" t="str">
        <f t="shared" si="514"/>
        <v>oplosan solfen</v>
      </c>
      <c r="U3457" s="17">
        <v>0.1555</v>
      </c>
      <c r="V3457" s="62">
        <f t="shared" si="517"/>
        <v>33.588000000000001</v>
      </c>
      <c r="W3457" s="20"/>
      <c r="X3457" s="20"/>
      <c r="Y3457" s="20" t="str">
        <f t="shared" si="515"/>
        <v>KG</v>
      </c>
    </row>
    <row r="3458" spans="1:26" hidden="1">
      <c r="A3458" s="4"/>
      <c r="B3458" s="4"/>
      <c r="C3458" s="5"/>
      <c r="D3458" s="6"/>
      <c r="E3458" s="6"/>
      <c r="F3458" s="6"/>
      <c r="G3458" s="6"/>
      <c r="H3458" s="6"/>
      <c r="I3458" s="6"/>
      <c r="J3458" s="6"/>
      <c r="K3458" s="8"/>
      <c r="L3458" s="8"/>
      <c r="M3458" s="6"/>
      <c r="N3458" s="9"/>
      <c r="O3458" s="10"/>
      <c r="P3458" s="20"/>
      <c r="Q3458" s="20"/>
      <c r="R3458" s="20"/>
      <c r="S3458" s="20" t="s">
        <v>3679</v>
      </c>
      <c r="T3458" s="21" t="str">
        <f t="shared" si="514"/>
        <v xml:space="preserve">ONGKARA OVAL </v>
      </c>
      <c r="U3458" s="17">
        <v>1</v>
      </c>
      <c r="V3458" s="62">
        <f t="shared" si="517"/>
        <v>216</v>
      </c>
      <c r="W3458" s="20"/>
      <c r="X3458" s="20"/>
      <c r="Y3458" s="20" t="str">
        <f t="shared" si="515"/>
        <v>PCS</v>
      </c>
    </row>
    <row r="3459" spans="1:26" hidden="1">
      <c r="A3459" s="4"/>
      <c r="B3459" s="4"/>
      <c r="C3459" s="5"/>
      <c r="D3459" s="6"/>
      <c r="E3459" s="6"/>
      <c r="F3459" s="6"/>
      <c r="G3459" s="6"/>
      <c r="H3459" s="6"/>
      <c r="I3459" s="6"/>
      <c r="J3459" s="6"/>
      <c r="K3459" s="8"/>
      <c r="L3459" s="8"/>
      <c r="M3459" s="6"/>
      <c r="N3459" s="9"/>
      <c r="O3459" s="10"/>
      <c r="P3459" s="20"/>
      <c r="Q3459" s="20"/>
      <c r="R3459" s="20"/>
      <c r="S3459" s="20" t="s">
        <v>5036</v>
      </c>
      <c r="T3459" s="21" t="str">
        <f t="shared" si="514"/>
        <v>STIKER MANTRA kecil</v>
      </c>
      <c r="U3459" s="17">
        <v>1</v>
      </c>
      <c r="V3459" s="62">
        <f t="shared" si="517"/>
        <v>216</v>
      </c>
      <c r="W3459" s="20"/>
      <c r="X3459" s="20"/>
      <c r="Y3459" s="20" t="str">
        <f t="shared" si="515"/>
        <v>PCS</v>
      </c>
    </row>
    <row r="3460" spans="1:26" hidden="1">
      <c r="A3460" s="4"/>
      <c r="B3460" s="4"/>
      <c r="C3460" s="5"/>
      <c r="D3460" s="6"/>
      <c r="E3460" s="6"/>
      <c r="F3460" s="6"/>
      <c r="G3460" s="6"/>
      <c r="H3460" s="6"/>
      <c r="I3460" s="6"/>
      <c r="J3460" s="6"/>
      <c r="K3460" s="8"/>
      <c r="L3460" s="8"/>
      <c r="M3460" s="6"/>
      <c r="N3460" s="9"/>
      <c r="O3460" s="10"/>
      <c r="P3460" s="20"/>
      <c r="Q3460" s="20"/>
      <c r="R3460" s="20"/>
      <c r="S3460" s="20" t="s">
        <v>988</v>
      </c>
      <c r="T3460" s="21" t="str">
        <f t="shared" si="514"/>
        <v xml:space="preserve">ATP </v>
      </c>
      <c r="U3460" s="17">
        <v>1</v>
      </c>
      <c r="V3460" s="62">
        <f t="shared" si="517"/>
        <v>216</v>
      </c>
      <c r="W3460" s="20"/>
      <c r="X3460" s="20"/>
      <c r="Y3460" s="20" t="str">
        <f t="shared" si="515"/>
        <v>PCS</v>
      </c>
    </row>
    <row r="3461" spans="1:26" hidden="1">
      <c r="A3461" s="4"/>
      <c r="B3461" s="4"/>
      <c r="C3461" s="5"/>
      <c r="D3461" s="6"/>
      <c r="E3461" s="6"/>
      <c r="F3461" s="6"/>
      <c r="G3461" s="6"/>
      <c r="H3461" s="6"/>
      <c r="I3461" s="6"/>
      <c r="J3461" s="6"/>
      <c r="K3461" s="8"/>
      <c r="L3461" s="8"/>
      <c r="M3461" s="6"/>
      <c r="N3461" s="9"/>
      <c r="O3461" s="10"/>
      <c r="P3461" s="20"/>
      <c r="Q3461" s="20"/>
      <c r="R3461" s="20"/>
      <c r="S3461" s="20" t="s">
        <v>4361</v>
      </c>
      <c r="T3461" s="21" t="str">
        <f t="shared" si="514"/>
        <v>PLASTIK 12 X 35</v>
      </c>
      <c r="U3461" s="17">
        <v>1</v>
      </c>
      <c r="V3461" s="62">
        <f t="shared" si="517"/>
        <v>216</v>
      </c>
      <c r="W3461" s="20"/>
      <c r="X3461" s="20"/>
      <c r="Y3461" s="20" t="str">
        <f t="shared" si="515"/>
        <v>PCS</v>
      </c>
    </row>
    <row r="3462" spans="1:26" hidden="1">
      <c r="A3462" s="4"/>
      <c r="B3462" s="4"/>
      <c r="C3462" s="5"/>
      <c r="D3462" s="6"/>
      <c r="E3462" s="6"/>
      <c r="F3462" s="6"/>
      <c r="G3462" s="6"/>
      <c r="H3462" s="6"/>
      <c r="I3462" s="6"/>
      <c r="J3462" s="6"/>
      <c r="K3462" s="8"/>
      <c r="L3462" s="8"/>
      <c r="M3462" s="6"/>
      <c r="N3462" s="9"/>
      <c r="O3462" s="10"/>
      <c r="P3462" s="20"/>
      <c r="Q3462" s="20"/>
      <c r="R3462" s="20"/>
      <c r="S3462" s="20" t="s">
        <v>3725</v>
      </c>
      <c r="T3462" s="21" t="str">
        <f t="shared" si="514"/>
        <v>ONGKOS CELUP GK SARASWATI</v>
      </c>
      <c r="U3462" s="17">
        <v>1</v>
      </c>
      <c r="V3462" s="62">
        <f t="shared" si="517"/>
        <v>216</v>
      </c>
      <c r="W3462" s="20"/>
      <c r="X3462" s="20"/>
      <c r="Y3462" s="20" t="str">
        <f t="shared" si="515"/>
        <v>PCS</v>
      </c>
    </row>
    <row r="3463" spans="1:26" hidden="1">
      <c r="A3463" s="4"/>
      <c r="B3463" s="4"/>
      <c r="C3463" s="5"/>
      <c r="D3463" s="6"/>
      <c r="E3463" s="6"/>
      <c r="F3463" s="6"/>
      <c r="G3463" s="6"/>
      <c r="H3463" s="6"/>
      <c r="I3463" s="6"/>
      <c r="J3463" s="6"/>
      <c r="K3463" s="8"/>
      <c r="L3463" s="8"/>
      <c r="M3463" s="6"/>
      <c r="N3463" s="9"/>
      <c r="O3463" s="10"/>
      <c r="P3463" s="20"/>
      <c r="Q3463" s="20"/>
      <c r="R3463" s="20"/>
      <c r="S3463" s="20" t="s">
        <v>3813</v>
      </c>
      <c r="T3463" s="21" t="str">
        <f t="shared" si="514"/>
        <v>ONGKOS KEMAS GK SARASWATI</v>
      </c>
      <c r="U3463" s="17">
        <v>1</v>
      </c>
      <c r="V3463" s="62">
        <f t="shared" si="517"/>
        <v>216</v>
      </c>
      <c r="W3463" s="20"/>
      <c r="X3463" s="20"/>
      <c r="Y3463" s="20" t="str">
        <f t="shared" si="515"/>
        <v>PCS</v>
      </c>
    </row>
    <row r="3464" spans="1:26" hidden="1">
      <c r="A3464" s="4"/>
      <c r="B3464" s="4"/>
      <c r="C3464" s="5"/>
      <c r="D3464" s="6"/>
      <c r="E3464" s="6"/>
      <c r="F3464" s="6"/>
      <c r="G3464" s="6"/>
      <c r="H3464" s="6"/>
      <c r="I3464" s="6"/>
      <c r="J3464" s="6"/>
      <c r="K3464" s="8"/>
      <c r="L3464" s="8"/>
      <c r="M3464" s="6"/>
      <c r="N3464" s="9"/>
      <c r="O3464" s="10"/>
      <c r="P3464" s="20"/>
      <c r="Q3464" s="20"/>
      <c r="R3464" s="20"/>
      <c r="S3464" s="20" t="s">
        <v>3920</v>
      </c>
      <c r="T3464" s="21" t="str">
        <f t="shared" si="514"/>
        <v>ONGKOS TIMBANG GK SARASWATI</v>
      </c>
      <c r="U3464" s="17">
        <v>1</v>
      </c>
      <c r="V3464" s="62">
        <f t="shared" si="517"/>
        <v>216</v>
      </c>
      <c r="W3464" s="20"/>
      <c r="X3464" s="20"/>
      <c r="Y3464" s="20" t="str">
        <f t="shared" si="515"/>
        <v>PCS</v>
      </c>
    </row>
    <row r="3465" spans="1:26" hidden="1">
      <c r="A3465" s="4"/>
      <c r="B3465" s="4"/>
      <c r="C3465" s="5"/>
      <c r="D3465" s="6"/>
      <c r="E3465" s="6"/>
      <c r="F3465" s="6"/>
      <c r="G3465" s="6"/>
      <c r="H3465" s="6"/>
      <c r="I3465" s="6"/>
      <c r="J3465" s="6"/>
      <c r="K3465" s="8"/>
      <c r="L3465" s="8"/>
      <c r="M3465" s="6"/>
      <c r="N3465" s="9"/>
      <c r="O3465" s="10"/>
      <c r="P3465" s="20"/>
      <c r="Q3465" s="20"/>
      <c r="R3465" s="20"/>
      <c r="S3465" s="20" t="s">
        <v>1203</v>
      </c>
      <c r="T3465" s="21" t="str">
        <f t="shared" si="514"/>
        <v>DUPA 22 ATP PEKAT 3.2 RKN</v>
      </c>
      <c r="U3465" s="17">
        <v>0.40100000000000002</v>
      </c>
      <c r="V3465" s="62">
        <f t="shared" si="517"/>
        <v>86.616</v>
      </c>
      <c r="W3465" s="20"/>
      <c r="X3465" s="20"/>
      <c r="Y3465" s="20" t="str">
        <f t="shared" si="515"/>
        <v>KG</v>
      </c>
    </row>
    <row r="3466" spans="1:26" hidden="1">
      <c r="A3466" s="4"/>
      <c r="B3466" s="4"/>
      <c r="C3466" s="5"/>
      <c r="D3466" s="6"/>
      <c r="E3466" s="6"/>
      <c r="F3466" s="6"/>
      <c r="G3466" s="6"/>
      <c r="H3466" s="6"/>
      <c r="I3466" s="6"/>
      <c r="J3466" s="6"/>
      <c r="K3466" s="8"/>
      <c r="L3466" s="8"/>
      <c r="M3466" s="6"/>
      <c r="N3466" s="9"/>
      <c r="O3466" s="10"/>
      <c r="P3466" s="20"/>
      <c r="Q3466" s="20"/>
      <c r="R3466" s="20"/>
      <c r="S3466" s="20" t="s">
        <v>4855</v>
      </c>
      <c r="T3466" s="21" t="str">
        <f t="shared" si="514"/>
        <v>SABUK ONG MINI 2,5 X 20</v>
      </c>
      <c r="U3466" s="17">
        <v>1</v>
      </c>
      <c r="V3466" s="62">
        <f t="shared" si="517"/>
        <v>216</v>
      </c>
      <c r="W3466" s="20"/>
      <c r="X3466" s="20"/>
      <c r="Y3466" s="20" t="str">
        <f t="shared" si="515"/>
        <v>PCS</v>
      </c>
    </row>
    <row r="3467" spans="1:26">
      <c r="A3467" s="4">
        <v>357</v>
      </c>
      <c r="B3467" s="20" t="s">
        <v>3133</v>
      </c>
      <c r="C3467" s="5" t="s">
        <v>318</v>
      </c>
      <c r="D3467" s="6">
        <v>31</v>
      </c>
      <c r="E3467" s="6">
        <f>D3467/72</f>
        <v>0.43055555555555558</v>
      </c>
      <c r="F3467" s="6">
        <v>8</v>
      </c>
      <c r="G3467" s="6">
        <v>1</v>
      </c>
      <c r="H3467" s="6">
        <v>21</v>
      </c>
      <c r="I3467" s="6">
        <v>1</v>
      </c>
      <c r="J3467" s="6" t="s">
        <v>510</v>
      </c>
      <c r="K3467" s="15">
        <f>L3467</f>
        <v>72</v>
      </c>
      <c r="L3467" s="15">
        <f>N3467*Z3467</f>
        <v>72</v>
      </c>
      <c r="M3467" s="6" t="s">
        <v>510</v>
      </c>
      <c r="N3467" s="9">
        <f>VLOOKUP(B3467,tb_januari,9,FALSE)</f>
        <v>1</v>
      </c>
      <c r="O3467" s="10" t="s">
        <v>506</v>
      </c>
      <c r="P3467" s="20"/>
      <c r="Q3467" s="20"/>
      <c r="R3467" s="20"/>
      <c r="S3467" s="20" t="s">
        <v>4909</v>
      </c>
      <c r="T3467" s="21" t="str">
        <f t="shared" si="514"/>
        <v>SEKAR SARI TULISAN</v>
      </c>
      <c r="U3467" s="17">
        <v>1</v>
      </c>
      <c r="V3467" s="62">
        <f>$K$3467*U3467</f>
        <v>72</v>
      </c>
      <c r="W3467" s="20"/>
      <c r="X3467" s="20"/>
      <c r="Y3467" s="20" t="str">
        <f t="shared" si="515"/>
        <v>PCS</v>
      </c>
      <c r="Z3467" s="20">
        <v>72</v>
      </c>
    </row>
    <row r="3468" spans="1:26" hidden="1">
      <c r="A3468" s="4"/>
      <c r="B3468" s="4"/>
      <c r="C3468" s="5"/>
      <c r="D3468" s="6"/>
      <c r="E3468" s="6"/>
      <c r="F3468" s="6"/>
      <c r="G3468" s="6"/>
      <c r="H3468" s="6"/>
      <c r="I3468" s="6"/>
      <c r="J3468" s="6"/>
      <c r="K3468" s="8"/>
      <c r="L3468" s="8"/>
      <c r="M3468" s="6"/>
      <c r="N3468" s="9"/>
      <c r="O3468" s="10"/>
      <c r="P3468" s="20"/>
      <c r="Q3468" s="20"/>
      <c r="R3468" s="20"/>
      <c r="S3468" s="20" t="s">
        <v>4899</v>
      </c>
      <c r="T3468" s="21" t="str">
        <f t="shared" si="514"/>
        <v>SEKAR SARI 5,5 X 14</v>
      </c>
      <c r="U3468" s="17">
        <v>1</v>
      </c>
      <c r="V3468" s="62">
        <f t="shared" ref="V3468:V3479" si="518">$K$3467*U3468</f>
        <v>72</v>
      </c>
      <c r="W3468" s="20"/>
      <c r="X3468" s="20"/>
      <c r="Y3468" s="20" t="str">
        <f t="shared" si="515"/>
        <v>PCS</v>
      </c>
    </row>
    <row r="3469" spans="1:26" hidden="1">
      <c r="A3469" s="4"/>
      <c r="B3469" s="4"/>
      <c r="C3469" s="5"/>
      <c r="D3469" s="6"/>
      <c r="E3469" s="6"/>
      <c r="F3469" s="6"/>
      <c r="G3469" s="6"/>
      <c r="H3469" s="6"/>
      <c r="I3469" s="6"/>
      <c r="J3469" s="6"/>
      <c r="K3469" s="8"/>
      <c r="L3469" s="8"/>
      <c r="M3469" s="6"/>
      <c r="N3469" s="9"/>
      <c r="O3469" s="10"/>
      <c r="P3469" s="20"/>
      <c r="Q3469" s="20"/>
      <c r="R3469" s="20"/>
      <c r="S3469" s="20" t="s">
        <v>4110</v>
      </c>
      <c r="T3469" s="21" t="str">
        <f t="shared" si="514"/>
        <v>OP FULL AROMA SWT SEKAR SARI</v>
      </c>
      <c r="U3469" s="17">
        <v>4.6199999999999998E-2</v>
      </c>
      <c r="V3469" s="62">
        <f t="shared" si="518"/>
        <v>3.3264</v>
      </c>
      <c r="W3469" s="20"/>
      <c r="X3469" s="20"/>
      <c r="Y3469" s="20" t="str">
        <f t="shared" si="515"/>
        <v>KG</v>
      </c>
    </row>
    <row r="3470" spans="1:26" hidden="1">
      <c r="A3470" s="4"/>
      <c r="B3470" s="4"/>
      <c r="C3470" s="5"/>
      <c r="D3470" s="6"/>
      <c r="E3470" s="6"/>
      <c r="F3470" s="6"/>
      <c r="G3470" s="6"/>
      <c r="H3470" s="6"/>
      <c r="I3470" s="6"/>
      <c r="J3470" s="6"/>
      <c r="K3470" s="8"/>
      <c r="L3470" s="8"/>
      <c r="M3470" s="6"/>
      <c r="N3470" s="9"/>
      <c r="O3470" s="10"/>
      <c r="P3470" s="20"/>
      <c r="Q3470" s="20"/>
      <c r="R3470" s="20"/>
      <c r="S3470" s="20" t="s">
        <v>5192</v>
      </c>
      <c r="T3470" s="21" t="str">
        <f t="shared" si="514"/>
        <v>oplosan solfen</v>
      </c>
      <c r="U3470" s="17">
        <v>0.1555</v>
      </c>
      <c r="V3470" s="62">
        <f t="shared" si="518"/>
        <v>11.196</v>
      </c>
      <c r="W3470" s="20"/>
      <c r="X3470" s="20"/>
      <c r="Y3470" s="20" t="str">
        <f t="shared" si="515"/>
        <v>KG</v>
      </c>
    </row>
    <row r="3471" spans="1:26" hidden="1">
      <c r="A3471" s="4"/>
      <c r="B3471" s="4"/>
      <c r="C3471" s="5"/>
      <c r="D3471" s="6"/>
      <c r="E3471" s="6"/>
      <c r="F3471" s="6"/>
      <c r="G3471" s="6"/>
      <c r="H3471" s="6"/>
      <c r="I3471" s="6"/>
      <c r="J3471" s="6"/>
      <c r="K3471" s="8"/>
      <c r="L3471" s="8"/>
      <c r="M3471" s="6"/>
      <c r="N3471" s="9"/>
      <c r="O3471" s="10"/>
      <c r="P3471" s="20"/>
      <c r="Q3471" s="20"/>
      <c r="R3471" s="20"/>
      <c r="S3471" s="20" t="s">
        <v>3679</v>
      </c>
      <c r="T3471" s="21" t="str">
        <f t="shared" si="514"/>
        <v xml:space="preserve">ONGKARA OVAL </v>
      </c>
      <c r="U3471" s="17">
        <v>1</v>
      </c>
      <c r="V3471" s="62">
        <f t="shared" si="518"/>
        <v>72</v>
      </c>
      <c r="W3471" s="20"/>
      <c r="X3471" s="20"/>
      <c r="Y3471" s="20" t="str">
        <f t="shared" si="515"/>
        <v>PCS</v>
      </c>
    </row>
    <row r="3472" spans="1:26" hidden="1">
      <c r="A3472" s="4"/>
      <c r="B3472" s="4"/>
      <c r="C3472" s="5"/>
      <c r="D3472" s="6"/>
      <c r="E3472" s="6"/>
      <c r="F3472" s="6"/>
      <c r="G3472" s="6"/>
      <c r="H3472" s="6"/>
      <c r="I3472" s="6"/>
      <c r="J3472" s="6"/>
      <c r="K3472" s="8"/>
      <c r="L3472" s="8"/>
      <c r="M3472" s="6"/>
      <c r="N3472" s="9"/>
      <c r="O3472" s="10"/>
      <c r="P3472" s="20"/>
      <c r="Q3472" s="20"/>
      <c r="R3472" s="20"/>
      <c r="S3472" s="20" t="s">
        <v>5036</v>
      </c>
      <c r="T3472" s="21" t="str">
        <f t="shared" si="514"/>
        <v>STIKER MANTRA kecil</v>
      </c>
      <c r="U3472" s="17">
        <v>1</v>
      </c>
      <c r="V3472" s="62">
        <f t="shared" si="518"/>
        <v>72</v>
      </c>
      <c r="W3472" s="20"/>
      <c r="X3472" s="20"/>
      <c r="Y3472" s="20" t="str">
        <f t="shared" si="515"/>
        <v>PCS</v>
      </c>
    </row>
    <row r="3473" spans="1:26" hidden="1">
      <c r="A3473" s="4"/>
      <c r="B3473" s="4"/>
      <c r="C3473" s="5"/>
      <c r="D3473" s="6"/>
      <c r="E3473" s="6"/>
      <c r="F3473" s="6"/>
      <c r="G3473" s="6"/>
      <c r="H3473" s="6"/>
      <c r="I3473" s="6"/>
      <c r="J3473" s="6"/>
      <c r="K3473" s="8"/>
      <c r="L3473" s="8"/>
      <c r="M3473" s="6"/>
      <c r="N3473" s="9"/>
      <c r="O3473" s="10"/>
      <c r="P3473" s="20"/>
      <c r="Q3473" s="20"/>
      <c r="R3473" s="20"/>
      <c r="S3473" s="20" t="s">
        <v>988</v>
      </c>
      <c r="T3473" s="21" t="str">
        <f t="shared" ref="T3473:T3518" si="519">VLOOKUP(S3473,db_barang,2,FALSE)</f>
        <v xml:space="preserve">ATP </v>
      </c>
      <c r="U3473" s="17">
        <v>1</v>
      </c>
      <c r="V3473" s="62">
        <f t="shared" si="518"/>
        <v>72</v>
      </c>
      <c r="W3473" s="20"/>
      <c r="X3473" s="20"/>
      <c r="Y3473" s="20" t="str">
        <f t="shared" ref="Y3473:Y3518" si="520">VLOOKUP(S3473,db_barang,3,FALSE)</f>
        <v>PCS</v>
      </c>
    </row>
    <row r="3474" spans="1:26" hidden="1">
      <c r="A3474" s="4"/>
      <c r="B3474" s="4"/>
      <c r="C3474" s="5"/>
      <c r="D3474" s="6"/>
      <c r="E3474" s="6"/>
      <c r="F3474" s="6"/>
      <c r="G3474" s="6"/>
      <c r="H3474" s="6"/>
      <c r="I3474" s="6"/>
      <c r="J3474" s="6"/>
      <c r="K3474" s="8"/>
      <c r="L3474" s="8"/>
      <c r="M3474" s="6"/>
      <c r="N3474" s="9"/>
      <c r="O3474" s="10"/>
      <c r="P3474" s="20"/>
      <c r="Q3474" s="20"/>
      <c r="R3474" s="20"/>
      <c r="S3474" s="20" t="s">
        <v>4361</v>
      </c>
      <c r="T3474" s="21" t="str">
        <f t="shared" si="519"/>
        <v>PLASTIK 12 X 35</v>
      </c>
      <c r="U3474" s="17">
        <v>1</v>
      </c>
      <c r="V3474" s="62">
        <f t="shared" si="518"/>
        <v>72</v>
      </c>
      <c r="W3474" s="20"/>
      <c r="X3474" s="20"/>
      <c r="Y3474" s="20" t="str">
        <f t="shared" si="520"/>
        <v>PCS</v>
      </c>
    </row>
    <row r="3475" spans="1:26" hidden="1">
      <c r="A3475" s="4"/>
      <c r="B3475" s="4"/>
      <c r="C3475" s="5"/>
      <c r="D3475" s="6"/>
      <c r="E3475" s="6"/>
      <c r="F3475" s="6"/>
      <c r="G3475" s="6"/>
      <c r="H3475" s="6"/>
      <c r="I3475" s="6"/>
      <c r="J3475" s="6"/>
      <c r="K3475" s="8"/>
      <c r="L3475" s="8"/>
      <c r="M3475" s="6"/>
      <c r="N3475" s="9"/>
      <c r="O3475" s="10"/>
      <c r="P3475" s="20"/>
      <c r="Q3475" s="20"/>
      <c r="R3475" s="20"/>
      <c r="S3475" s="20" t="s">
        <v>3725</v>
      </c>
      <c r="T3475" s="21" t="str">
        <f t="shared" si="519"/>
        <v>ONGKOS CELUP GK SARASWATI</v>
      </c>
      <c r="U3475" s="17">
        <v>1</v>
      </c>
      <c r="V3475" s="62">
        <f t="shared" si="518"/>
        <v>72</v>
      </c>
      <c r="W3475" s="20"/>
      <c r="X3475" s="20"/>
      <c r="Y3475" s="20" t="str">
        <f t="shared" si="520"/>
        <v>PCS</v>
      </c>
    </row>
    <row r="3476" spans="1:26" hidden="1">
      <c r="A3476" s="4"/>
      <c r="B3476" s="4"/>
      <c r="C3476" s="5"/>
      <c r="D3476" s="6"/>
      <c r="E3476" s="6"/>
      <c r="F3476" s="6"/>
      <c r="G3476" s="6"/>
      <c r="H3476" s="6"/>
      <c r="I3476" s="6"/>
      <c r="J3476" s="6"/>
      <c r="K3476" s="8"/>
      <c r="L3476" s="8"/>
      <c r="M3476" s="6"/>
      <c r="N3476" s="9"/>
      <c r="O3476" s="10"/>
      <c r="P3476" s="20"/>
      <c r="Q3476" s="20"/>
      <c r="R3476" s="20"/>
      <c r="S3476" s="20" t="s">
        <v>3813</v>
      </c>
      <c r="T3476" s="21" t="str">
        <f t="shared" si="519"/>
        <v>ONGKOS KEMAS GK SARASWATI</v>
      </c>
      <c r="U3476" s="17">
        <v>1</v>
      </c>
      <c r="V3476" s="62">
        <f t="shared" si="518"/>
        <v>72</v>
      </c>
      <c r="W3476" s="20"/>
      <c r="X3476" s="20"/>
      <c r="Y3476" s="20" t="str">
        <f t="shared" si="520"/>
        <v>PCS</v>
      </c>
    </row>
    <row r="3477" spans="1:26" hidden="1">
      <c r="A3477" s="4"/>
      <c r="B3477" s="4"/>
      <c r="C3477" s="5"/>
      <c r="D3477" s="6"/>
      <c r="E3477" s="6"/>
      <c r="F3477" s="6"/>
      <c r="G3477" s="6"/>
      <c r="H3477" s="6"/>
      <c r="I3477" s="6"/>
      <c r="J3477" s="6"/>
      <c r="K3477" s="8"/>
      <c r="L3477" s="8"/>
      <c r="M3477" s="6"/>
      <c r="N3477" s="9"/>
      <c r="O3477" s="10"/>
      <c r="P3477" s="20"/>
      <c r="Q3477" s="20"/>
      <c r="R3477" s="20"/>
      <c r="S3477" s="20" t="s">
        <v>3920</v>
      </c>
      <c r="T3477" s="21" t="str">
        <f t="shared" si="519"/>
        <v>ONGKOS TIMBANG GK SARASWATI</v>
      </c>
      <c r="U3477" s="17">
        <v>1</v>
      </c>
      <c r="V3477" s="62">
        <f t="shared" si="518"/>
        <v>72</v>
      </c>
      <c r="W3477" s="20"/>
      <c r="X3477" s="20"/>
      <c r="Y3477" s="20" t="str">
        <f t="shared" si="520"/>
        <v>PCS</v>
      </c>
    </row>
    <row r="3478" spans="1:26" hidden="1">
      <c r="A3478" s="4"/>
      <c r="B3478" s="4"/>
      <c r="C3478" s="5"/>
      <c r="D3478" s="6"/>
      <c r="E3478" s="6"/>
      <c r="F3478" s="6"/>
      <c r="G3478" s="6"/>
      <c r="H3478" s="6"/>
      <c r="I3478" s="6"/>
      <c r="J3478" s="6"/>
      <c r="K3478" s="8"/>
      <c r="L3478" s="8"/>
      <c r="M3478" s="6"/>
      <c r="N3478" s="9"/>
      <c r="O3478" s="10"/>
      <c r="P3478" s="20"/>
      <c r="Q3478" s="20"/>
      <c r="R3478" s="20"/>
      <c r="S3478" s="20" t="s">
        <v>1203</v>
      </c>
      <c r="T3478" s="21" t="str">
        <f t="shared" si="519"/>
        <v>DUPA 22 ATP PEKAT 3.2 RKN</v>
      </c>
      <c r="U3478" s="17">
        <v>0.40100000000000002</v>
      </c>
      <c r="V3478" s="62">
        <f t="shared" si="518"/>
        <v>28.872</v>
      </c>
      <c r="W3478" s="20"/>
      <c r="X3478" s="20"/>
      <c r="Y3478" s="20" t="str">
        <f t="shared" si="520"/>
        <v>KG</v>
      </c>
    </row>
    <row r="3479" spans="1:26" hidden="1">
      <c r="A3479" s="4"/>
      <c r="B3479" s="4"/>
      <c r="C3479" s="5"/>
      <c r="D3479" s="6"/>
      <c r="E3479" s="6"/>
      <c r="F3479" s="6"/>
      <c r="G3479" s="6"/>
      <c r="H3479" s="6"/>
      <c r="I3479" s="6"/>
      <c r="J3479" s="6"/>
      <c r="K3479" s="8"/>
      <c r="L3479" s="8"/>
      <c r="M3479" s="6"/>
      <c r="N3479" s="9"/>
      <c r="O3479" s="10"/>
      <c r="P3479" s="20"/>
      <c r="Q3479" s="20"/>
      <c r="R3479" s="20"/>
      <c r="S3479" s="20" t="s">
        <v>4855</v>
      </c>
      <c r="T3479" s="21" t="str">
        <f t="shared" si="519"/>
        <v>SABUK ONG MINI 2,5 X 20</v>
      </c>
      <c r="U3479" s="17">
        <v>1</v>
      </c>
      <c r="V3479" s="62">
        <f t="shared" si="518"/>
        <v>72</v>
      </c>
      <c r="W3479" s="20"/>
      <c r="X3479" s="20"/>
      <c r="Y3479" s="20" t="str">
        <f t="shared" si="520"/>
        <v>PCS</v>
      </c>
    </row>
    <row r="3480" spans="1:26">
      <c r="A3480" s="4">
        <v>358</v>
      </c>
      <c r="B3480" s="20" t="s">
        <v>3140</v>
      </c>
      <c r="C3480" s="5" t="s">
        <v>319</v>
      </c>
      <c r="D3480" s="6">
        <v>42</v>
      </c>
      <c r="E3480" s="6">
        <f>D3480/72</f>
        <v>0.58333333333333337</v>
      </c>
      <c r="F3480" s="6">
        <v>124</v>
      </c>
      <c r="G3480" s="6">
        <v>1</v>
      </c>
      <c r="H3480" s="6">
        <v>56</v>
      </c>
      <c r="I3480" s="6">
        <v>1</v>
      </c>
      <c r="J3480" s="6" t="s">
        <v>510</v>
      </c>
      <c r="K3480" s="15">
        <f>L3480</f>
        <v>144</v>
      </c>
      <c r="L3480" s="15">
        <f>N3480*Z3480</f>
        <v>144</v>
      </c>
      <c r="M3480" s="6" t="s">
        <v>510</v>
      </c>
      <c r="N3480" s="9">
        <f>VLOOKUP(B3480,tb_januari,9,FALSE)</f>
        <v>2</v>
      </c>
      <c r="O3480" s="10" t="s">
        <v>506</v>
      </c>
      <c r="P3480" s="20"/>
      <c r="Q3480" s="20"/>
      <c r="R3480" s="20"/>
      <c r="S3480" s="20" t="s">
        <v>637</v>
      </c>
      <c r="T3480" s="21" t="str">
        <f t="shared" si="519"/>
        <v>1000 BUNGA TULISAN</v>
      </c>
      <c r="U3480" s="17">
        <v>1</v>
      </c>
      <c r="V3480" s="62">
        <f>$K$3480*U3480</f>
        <v>144</v>
      </c>
      <c r="W3480" s="20"/>
      <c r="X3480" s="20"/>
      <c r="Y3480" s="20" t="str">
        <f t="shared" si="520"/>
        <v>PCS</v>
      </c>
      <c r="Z3480" s="20">
        <v>72</v>
      </c>
    </row>
    <row r="3481" spans="1:26" hidden="1">
      <c r="A3481" s="4"/>
      <c r="B3481" s="4"/>
      <c r="C3481" s="5"/>
      <c r="D3481" s="6"/>
      <c r="E3481" s="6"/>
      <c r="F3481" s="6"/>
      <c r="G3481" s="6"/>
      <c r="H3481" s="6"/>
      <c r="I3481" s="6"/>
      <c r="J3481" s="6"/>
      <c r="K3481" s="8"/>
      <c r="L3481" s="8"/>
      <c r="M3481" s="6"/>
      <c r="N3481" s="9"/>
      <c r="O3481" s="10"/>
      <c r="P3481" s="20"/>
      <c r="Q3481" s="20"/>
      <c r="R3481" s="20"/>
      <c r="S3481" s="20" t="s">
        <v>627</v>
      </c>
      <c r="T3481" s="21" t="str">
        <f t="shared" si="519"/>
        <v>1000 BUNGA 5,5 X 14</v>
      </c>
      <c r="U3481" s="17">
        <v>1</v>
      </c>
      <c r="V3481" s="62">
        <f t="shared" ref="V3481:V3492" si="521">$K$3480*U3481</f>
        <v>144</v>
      </c>
      <c r="W3481" s="20"/>
      <c r="X3481" s="20"/>
      <c r="Y3481" s="20" t="str">
        <f t="shared" si="520"/>
        <v>PCS</v>
      </c>
    </row>
    <row r="3482" spans="1:26" hidden="1">
      <c r="A3482" s="4"/>
      <c r="B3482" s="4"/>
      <c r="C3482" s="5"/>
      <c r="D3482" s="6"/>
      <c r="E3482" s="6"/>
      <c r="F3482" s="6"/>
      <c r="G3482" s="6"/>
      <c r="H3482" s="6"/>
      <c r="I3482" s="6"/>
      <c r="J3482" s="6"/>
      <c r="K3482" s="8"/>
      <c r="L3482" s="8"/>
      <c r="M3482" s="6"/>
      <c r="N3482" s="9"/>
      <c r="O3482" s="10"/>
      <c r="P3482" s="20"/>
      <c r="Q3482" s="20"/>
      <c r="R3482" s="20"/>
      <c r="S3482" s="20" t="s">
        <v>4078</v>
      </c>
      <c r="T3482" s="21" t="str">
        <f t="shared" si="519"/>
        <v>OP FULL AROMA SWT 1000 BUNGA</v>
      </c>
      <c r="U3482" s="17">
        <v>4.6199999999999998E-2</v>
      </c>
      <c r="V3482" s="62">
        <f t="shared" si="521"/>
        <v>6.6528</v>
      </c>
      <c r="W3482" s="20"/>
      <c r="X3482" s="20"/>
      <c r="Y3482" s="20" t="str">
        <f t="shared" si="520"/>
        <v>KG</v>
      </c>
    </row>
    <row r="3483" spans="1:26" hidden="1">
      <c r="A3483" s="4"/>
      <c r="B3483" s="4"/>
      <c r="C3483" s="5"/>
      <c r="D3483" s="6"/>
      <c r="E3483" s="6"/>
      <c r="F3483" s="6"/>
      <c r="G3483" s="6"/>
      <c r="H3483" s="6"/>
      <c r="I3483" s="6"/>
      <c r="J3483" s="6"/>
      <c r="K3483" s="8"/>
      <c r="L3483" s="8"/>
      <c r="M3483" s="6"/>
      <c r="N3483" s="9"/>
      <c r="O3483" s="10"/>
      <c r="P3483" s="20"/>
      <c r="Q3483" s="20"/>
      <c r="R3483" s="20"/>
      <c r="S3483" s="20" t="s">
        <v>5192</v>
      </c>
      <c r="T3483" s="21" t="str">
        <f t="shared" si="519"/>
        <v>oplosan solfen</v>
      </c>
      <c r="U3483" s="17">
        <v>0.1555</v>
      </c>
      <c r="V3483" s="62">
        <f t="shared" si="521"/>
        <v>22.391999999999999</v>
      </c>
      <c r="W3483" s="20"/>
      <c r="X3483" s="20"/>
      <c r="Y3483" s="20" t="str">
        <f t="shared" si="520"/>
        <v>KG</v>
      </c>
    </row>
    <row r="3484" spans="1:26" hidden="1">
      <c r="A3484" s="4"/>
      <c r="B3484" s="4"/>
      <c r="C3484" s="5"/>
      <c r="D3484" s="6"/>
      <c r="E3484" s="6"/>
      <c r="F3484" s="6"/>
      <c r="G3484" s="6"/>
      <c r="H3484" s="6"/>
      <c r="I3484" s="6"/>
      <c r="J3484" s="6"/>
      <c r="K3484" s="8"/>
      <c r="L3484" s="8"/>
      <c r="M3484" s="6"/>
      <c r="N3484" s="9"/>
      <c r="O3484" s="10"/>
      <c r="P3484" s="20"/>
      <c r="Q3484" s="20"/>
      <c r="R3484" s="20"/>
      <c r="S3484" s="20" t="s">
        <v>3679</v>
      </c>
      <c r="T3484" s="21" t="str">
        <f t="shared" si="519"/>
        <v xml:space="preserve">ONGKARA OVAL </v>
      </c>
      <c r="U3484" s="17">
        <v>1</v>
      </c>
      <c r="V3484" s="62">
        <f t="shared" si="521"/>
        <v>144</v>
      </c>
      <c r="W3484" s="20"/>
      <c r="X3484" s="20"/>
      <c r="Y3484" s="20" t="str">
        <f t="shared" si="520"/>
        <v>PCS</v>
      </c>
    </row>
    <row r="3485" spans="1:26" hidden="1">
      <c r="A3485" s="4"/>
      <c r="B3485" s="4"/>
      <c r="C3485" s="5"/>
      <c r="D3485" s="6"/>
      <c r="E3485" s="6"/>
      <c r="F3485" s="6"/>
      <c r="G3485" s="6"/>
      <c r="H3485" s="6"/>
      <c r="I3485" s="6"/>
      <c r="J3485" s="6"/>
      <c r="K3485" s="8"/>
      <c r="L3485" s="8"/>
      <c r="M3485" s="6"/>
      <c r="N3485" s="9"/>
      <c r="O3485" s="10"/>
      <c r="P3485" s="20"/>
      <c r="Q3485" s="20"/>
      <c r="R3485" s="20"/>
      <c r="S3485" s="20" t="s">
        <v>5036</v>
      </c>
      <c r="T3485" s="21" t="str">
        <f t="shared" si="519"/>
        <v>STIKER MANTRA kecil</v>
      </c>
      <c r="U3485" s="17">
        <v>1</v>
      </c>
      <c r="V3485" s="62">
        <f t="shared" si="521"/>
        <v>144</v>
      </c>
      <c r="W3485" s="20"/>
      <c r="X3485" s="20"/>
      <c r="Y3485" s="20" t="str">
        <f t="shared" si="520"/>
        <v>PCS</v>
      </c>
    </row>
    <row r="3486" spans="1:26" hidden="1">
      <c r="A3486" s="4"/>
      <c r="B3486" s="4"/>
      <c r="C3486" s="5"/>
      <c r="D3486" s="6"/>
      <c r="E3486" s="6"/>
      <c r="F3486" s="6"/>
      <c r="G3486" s="6"/>
      <c r="H3486" s="6"/>
      <c r="I3486" s="6"/>
      <c r="J3486" s="6"/>
      <c r="K3486" s="8"/>
      <c r="L3486" s="8"/>
      <c r="M3486" s="6"/>
      <c r="N3486" s="9"/>
      <c r="O3486" s="10"/>
      <c r="P3486" s="20"/>
      <c r="Q3486" s="20"/>
      <c r="R3486" s="20"/>
      <c r="S3486" s="20" t="s">
        <v>988</v>
      </c>
      <c r="T3486" s="21" t="str">
        <f t="shared" si="519"/>
        <v xml:space="preserve">ATP </v>
      </c>
      <c r="U3486" s="17">
        <v>1</v>
      </c>
      <c r="V3486" s="62">
        <f t="shared" si="521"/>
        <v>144</v>
      </c>
      <c r="W3486" s="20"/>
      <c r="X3486" s="20"/>
      <c r="Y3486" s="20" t="str">
        <f t="shared" si="520"/>
        <v>PCS</v>
      </c>
    </row>
    <row r="3487" spans="1:26" hidden="1">
      <c r="A3487" s="4"/>
      <c r="B3487" s="4"/>
      <c r="C3487" s="5"/>
      <c r="D3487" s="6"/>
      <c r="E3487" s="6"/>
      <c r="F3487" s="6"/>
      <c r="G3487" s="6"/>
      <c r="H3487" s="6"/>
      <c r="I3487" s="6"/>
      <c r="J3487" s="6"/>
      <c r="K3487" s="8"/>
      <c r="L3487" s="8"/>
      <c r="M3487" s="6"/>
      <c r="N3487" s="9"/>
      <c r="O3487" s="10"/>
      <c r="P3487" s="20"/>
      <c r="Q3487" s="20"/>
      <c r="R3487" s="20"/>
      <c r="S3487" s="20" t="s">
        <v>4361</v>
      </c>
      <c r="T3487" s="21" t="str">
        <f t="shared" si="519"/>
        <v>PLASTIK 12 X 35</v>
      </c>
      <c r="U3487" s="17">
        <v>1</v>
      </c>
      <c r="V3487" s="62">
        <f t="shared" si="521"/>
        <v>144</v>
      </c>
      <c r="W3487" s="20"/>
      <c r="X3487" s="20"/>
      <c r="Y3487" s="20" t="str">
        <f t="shared" si="520"/>
        <v>PCS</v>
      </c>
    </row>
    <row r="3488" spans="1:26" hidden="1">
      <c r="A3488" s="4"/>
      <c r="B3488" s="4"/>
      <c r="C3488" s="5"/>
      <c r="D3488" s="6"/>
      <c r="E3488" s="6"/>
      <c r="F3488" s="6"/>
      <c r="G3488" s="6"/>
      <c r="H3488" s="6"/>
      <c r="I3488" s="6"/>
      <c r="J3488" s="6"/>
      <c r="K3488" s="8"/>
      <c r="L3488" s="8"/>
      <c r="M3488" s="6"/>
      <c r="N3488" s="9"/>
      <c r="O3488" s="10"/>
      <c r="P3488" s="20"/>
      <c r="Q3488" s="20"/>
      <c r="R3488" s="20"/>
      <c r="S3488" s="20" t="s">
        <v>3725</v>
      </c>
      <c r="T3488" s="21" t="str">
        <f t="shared" si="519"/>
        <v>ONGKOS CELUP GK SARASWATI</v>
      </c>
      <c r="U3488" s="17">
        <v>1</v>
      </c>
      <c r="V3488" s="62">
        <f t="shared" si="521"/>
        <v>144</v>
      </c>
      <c r="W3488" s="20"/>
      <c r="X3488" s="20"/>
      <c r="Y3488" s="20" t="str">
        <f t="shared" si="520"/>
        <v>PCS</v>
      </c>
    </row>
    <row r="3489" spans="1:26" hidden="1">
      <c r="A3489" s="4"/>
      <c r="B3489" s="4"/>
      <c r="C3489" s="5"/>
      <c r="D3489" s="6"/>
      <c r="E3489" s="6"/>
      <c r="F3489" s="6"/>
      <c r="G3489" s="6"/>
      <c r="H3489" s="6"/>
      <c r="I3489" s="6"/>
      <c r="J3489" s="6"/>
      <c r="K3489" s="8"/>
      <c r="L3489" s="8"/>
      <c r="M3489" s="6"/>
      <c r="N3489" s="9"/>
      <c r="O3489" s="10"/>
      <c r="P3489" s="20"/>
      <c r="Q3489" s="20"/>
      <c r="R3489" s="20"/>
      <c r="S3489" s="20" t="s">
        <v>3813</v>
      </c>
      <c r="T3489" s="21" t="str">
        <f t="shared" si="519"/>
        <v>ONGKOS KEMAS GK SARASWATI</v>
      </c>
      <c r="U3489" s="17">
        <v>1</v>
      </c>
      <c r="V3489" s="62">
        <f t="shared" si="521"/>
        <v>144</v>
      </c>
      <c r="W3489" s="20"/>
      <c r="X3489" s="20"/>
      <c r="Y3489" s="20" t="str">
        <f t="shared" si="520"/>
        <v>PCS</v>
      </c>
    </row>
    <row r="3490" spans="1:26" hidden="1">
      <c r="A3490" s="4"/>
      <c r="B3490" s="4"/>
      <c r="C3490" s="5"/>
      <c r="D3490" s="6"/>
      <c r="E3490" s="6"/>
      <c r="F3490" s="6"/>
      <c r="G3490" s="6"/>
      <c r="H3490" s="6"/>
      <c r="I3490" s="6"/>
      <c r="J3490" s="6"/>
      <c r="K3490" s="8"/>
      <c r="L3490" s="8"/>
      <c r="M3490" s="6"/>
      <c r="N3490" s="9"/>
      <c r="O3490" s="10"/>
      <c r="P3490" s="20"/>
      <c r="Q3490" s="20"/>
      <c r="R3490" s="20"/>
      <c r="S3490" s="20" t="s">
        <v>3920</v>
      </c>
      <c r="T3490" s="21" t="str">
        <f t="shared" si="519"/>
        <v>ONGKOS TIMBANG GK SARASWATI</v>
      </c>
      <c r="U3490" s="17">
        <v>1</v>
      </c>
      <c r="V3490" s="62">
        <f t="shared" si="521"/>
        <v>144</v>
      </c>
      <c r="W3490" s="20"/>
      <c r="X3490" s="20"/>
      <c r="Y3490" s="20" t="str">
        <f t="shared" si="520"/>
        <v>PCS</v>
      </c>
    </row>
    <row r="3491" spans="1:26" hidden="1">
      <c r="A3491" s="4"/>
      <c r="B3491" s="4"/>
      <c r="C3491" s="5"/>
      <c r="D3491" s="6"/>
      <c r="E3491" s="6"/>
      <c r="F3491" s="6"/>
      <c r="G3491" s="6"/>
      <c r="H3491" s="6"/>
      <c r="I3491" s="6"/>
      <c r="J3491" s="6"/>
      <c r="K3491" s="8"/>
      <c r="L3491" s="8"/>
      <c r="M3491" s="6"/>
      <c r="N3491" s="9"/>
      <c r="O3491" s="10"/>
      <c r="P3491" s="20"/>
      <c r="Q3491" s="20"/>
      <c r="R3491" s="20"/>
      <c r="S3491" s="20" t="s">
        <v>1203</v>
      </c>
      <c r="T3491" s="21" t="str">
        <f t="shared" si="519"/>
        <v>DUPA 22 ATP PEKAT 3.2 RKN</v>
      </c>
      <c r="U3491" s="17">
        <v>0.40100000000000002</v>
      </c>
      <c r="V3491" s="62">
        <f t="shared" si="521"/>
        <v>57.744</v>
      </c>
      <c r="W3491" s="20"/>
      <c r="X3491" s="20"/>
      <c r="Y3491" s="20" t="str">
        <f t="shared" si="520"/>
        <v>KG</v>
      </c>
    </row>
    <row r="3492" spans="1:26" hidden="1">
      <c r="A3492" s="4"/>
      <c r="B3492" s="4"/>
      <c r="C3492" s="5"/>
      <c r="D3492" s="6"/>
      <c r="E3492" s="6"/>
      <c r="F3492" s="6"/>
      <c r="G3492" s="6"/>
      <c r="H3492" s="6"/>
      <c r="I3492" s="6"/>
      <c r="J3492" s="6"/>
      <c r="K3492" s="8"/>
      <c r="L3492" s="8"/>
      <c r="M3492" s="6"/>
      <c r="N3492" s="9"/>
      <c r="O3492" s="10"/>
      <c r="P3492" s="20"/>
      <c r="Q3492" s="20"/>
      <c r="R3492" s="20"/>
      <c r="S3492" s="20" t="s">
        <v>4855</v>
      </c>
      <c r="T3492" s="21" t="str">
        <f t="shared" si="519"/>
        <v>SABUK ONG MINI 2,5 X 20</v>
      </c>
      <c r="U3492" s="17">
        <v>1</v>
      </c>
      <c r="V3492" s="62">
        <f t="shared" si="521"/>
        <v>144</v>
      </c>
      <c r="W3492" s="20"/>
      <c r="X3492" s="20"/>
      <c r="Y3492" s="20" t="str">
        <f t="shared" si="520"/>
        <v>PCS</v>
      </c>
    </row>
    <row r="3493" spans="1:26">
      <c r="A3493" s="4">
        <v>359</v>
      </c>
      <c r="B3493" s="20" t="s">
        <v>3147</v>
      </c>
      <c r="C3493" s="5" t="s">
        <v>320</v>
      </c>
      <c r="D3493" s="6">
        <v>4</v>
      </c>
      <c r="E3493" s="6">
        <f>D3493/72</f>
        <v>5.5555555555555552E-2</v>
      </c>
      <c r="F3493" s="6">
        <v>10</v>
      </c>
      <c r="G3493" s="6">
        <v>1</v>
      </c>
      <c r="H3493" s="6"/>
      <c r="I3493" s="6"/>
      <c r="J3493" s="6" t="s">
        <v>510</v>
      </c>
      <c r="K3493" s="15">
        <f>L3493</f>
        <v>0</v>
      </c>
      <c r="L3493" s="15">
        <f>N3493*Z3493</f>
        <v>0</v>
      </c>
      <c r="M3493" s="6" t="s">
        <v>510</v>
      </c>
      <c r="N3493" s="9">
        <f>VLOOKUP(B3493,tb_januari,9,FALSE)</f>
        <v>0</v>
      </c>
      <c r="O3493" s="10" t="s">
        <v>506</v>
      </c>
      <c r="P3493" s="20"/>
      <c r="Q3493" s="20"/>
      <c r="R3493" s="20"/>
      <c r="S3493" s="1" t="s">
        <v>5184</v>
      </c>
      <c r="T3493" s="21" t="str">
        <f t="shared" si="519"/>
        <v>TULIP TULISAN</v>
      </c>
      <c r="U3493" s="17">
        <v>1</v>
      </c>
      <c r="V3493" s="62">
        <f>$K$3493*U3493</f>
        <v>0</v>
      </c>
      <c r="W3493" s="20"/>
      <c r="X3493" s="20"/>
      <c r="Y3493" s="20" t="str">
        <f t="shared" si="520"/>
        <v>PCS</v>
      </c>
      <c r="Z3493" s="20">
        <v>72</v>
      </c>
    </row>
    <row r="3494" spans="1:26" hidden="1">
      <c r="A3494" s="4"/>
      <c r="B3494" s="20"/>
      <c r="C3494" s="5"/>
      <c r="D3494" s="6"/>
      <c r="E3494" s="6"/>
      <c r="F3494" s="6"/>
      <c r="G3494" s="6"/>
      <c r="H3494" s="6"/>
      <c r="I3494" s="6"/>
      <c r="J3494" s="6"/>
      <c r="K3494" s="8"/>
      <c r="L3494" s="8"/>
      <c r="M3494" s="6"/>
      <c r="N3494" s="9"/>
      <c r="O3494" s="10"/>
      <c r="P3494" s="20"/>
      <c r="Q3494" s="20"/>
      <c r="R3494" s="20"/>
      <c r="S3494" s="1" t="s">
        <v>5174</v>
      </c>
      <c r="T3494" s="21" t="str">
        <f t="shared" si="519"/>
        <v>TULIP 5,5 X 14</v>
      </c>
      <c r="U3494" s="17">
        <v>1</v>
      </c>
      <c r="V3494" s="62">
        <f t="shared" ref="V3494:V3504" si="522">$K$3493*U3494</f>
        <v>0</v>
      </c>
      <c r="W3494" s="20"/>
      <c r="X3494" s="20"/>
      <c r="Y3494" s="20" t="str">
        <f t="shared" si="520"/>
        <v>PCS</v>
      </c>
    </row>
    <row r="3495" spans="1:26" hidden="1">
      <c r="A3495" s="4"/>
      <c r="B3495" s="20"/>
      <c r="C3495" s="5"/>
      <c r="D3495" s="6"/>
      <c r="E3495" s="6"/>
      <c r="F3495" s="6"/>
      <c r="G3495" s="6"/>
      <c r="H3495" s="6"/>
      <c r="I3495" s="6"/>
      <c r="J3495" s="6"/>
      <c r="K3495" s="8"/>
      <c r="L3495" s="8"/>
      <c r="M3495" s="6"/>
      <c r="N3495" s="9"/>
      <c r="O3495" s="10"/>
      <c r="P3495" s="20"/>
      <c r="Q3495" s="20"/>
      <c r="R3495" s="20"/>
      <c r="S3495" s="1" t="s">
        <v>4112</v>
      </c>
      <c r="T3495" s="21" t="str">
        <f t="shared" si="519"/>
        <v>OP FULL AROMA SWT TULIP</v>
      </c>
      <c r="U3495" s="17">
        <v>4.6199999999999998E-2</v>
      </c>
      <c r="V3495" s="62">
        <f t="shared" si="522"/>
        <v>0</v>
      </c>
      <c r="W3495" s="20"/>
      <c r="X3495" s="20"/>
      <c r="Y3495" s="20" t="str">
        <f t="shared" si="520"/>
        <v>KG</v>
      </c>
    </row>
    <row r="3496" spans="1:26" hidden="1">
      <c r="A3496" s="4"/>
      <c r="B3496" s="20"/>
      <c r="C3496" s="5"/>
      <c r="D3496" s="6"/>
      <c r="E3496" s="6"/>
      <c r="F3496" s="6"/>
      <c r="G3496" s="6"/>
      <c r="H3496" s="6"/>
      <c r="I3496" s="6"/>
      <c r="J3496" s="6"/>
      <c r="K3496" s="8"/>
      <c r="L3496" s="8"/>
      <c r="M3496" s="6"/>
      <c r="N3496" s="9"/>
      <c r="O3496" s="10"/>
      <c r="P3496" s="20"/>
      <c r="Q3496" s="20"/>
      <c r="R3496" s="20"/>
      <c r="S3496" s="1" t="s">
        <v>5192</v>
      </c>
      <c r="T3496" s="21" t="str">
        <f t="shared" si="519"/>
        <v>oplosan solfen</v>
      </c>
      <c r="U3496" s="17">
        <v>0.1555</v>
      </c>
      <c r="V3496" s="62">
        <f t="shared" si="522"/>
        <v>0</v>
      </c>
      <c r="W3496" s="20"/>
      <c r="X3496" s="20"/>
      <c r="Y3496" s="20" t="str">
        <f t="shared" si="520"/>
        <v>KG</v>
      </c>
    </row>
    <row r="3497" spans="1:26" hidden="1">
      <c r="A3497" s="4"/>
      <c r="B3497" s="20"/>
      <c r="C3497" s="5"/>
      <c r="D3497" s="6"/>
      <c r="E3497" s="6"/>
      <c r="F3497" s="6"/>
      <c r="G3497" s="6"/>
      <c r="H3497" s="6"/>
      <c r="I3497" s="6"/>
      <c r="J3497" s="6"/>
      <c r="K3497" s="8"/>
      <c r="L3497" s="8"/>
      <c r="M3497" s="6"/>
      <c r="N3497" s="9"/>
      <c r="O3497" s="10"/>
      <c r="P3497" s="20"/>
      <c r="Q3497" s="20"/>
      <c r="R3497" s="20"/>
      <c r="S3497" s="1" t="s">
        <v>3679</v>
      </c>
      <c r="T3497" s="21" t="str">
        <f t="shared" si="519"/>
        <v xml:space="preserve">ONGKARA OVAL </v>
      </c>
      <c r="U3497" s="17">
        <v>1</v>
      </c>
      <c r="V3497" s="62">
        <f t="shared" si="522"/>
        <v>0</v>
      </c>
      <c r="W3497" s="20"/>
      <c r="X3497" s="20"/>
      <c r="Y3497" s="20" t="str">
        <f t="shared" si="520"/>
        <v>PCS</v>
      </c>
    </row>
    <row r="3498" spans="1:26" hidden="1">
      <c r="A3498" s="4"/>
      <c r="B3498" s="20"/>
      <c r="C3498" s="5"/>
      <c r="D3498" s="6"/>
      <c r="E3498" s="6"/>
      <c r="F3498" s="6"/>
      <c r="G3498" s="6"/>
      <c r="H3498" s="6"/>
      <c r="I3498" s="6"/>
      <c r="J3498" s="6"/>
      <c r="K3498" s="8"/>
      <c r="L3498" s="8"/>
      <c r="M3498" s="6"/>
      <c r="N3498" s="9"/>
      <c r="O3498" s="10"/>
      <c r="P3498" s="20"/>
      <c r="Q3498" s="20"/>
      <c r="R3498" s="20"/>
      <c r="S3498" s="1" t="s">
        <v>5036</v>
      </c>
      <c r="T3498" s="21" t="str">
        <f t="shared" si="519"/>
        <v>STIKER MANTRA kecil</v>
      </c>
      <c r="U3498" s="17">
        <v>1</v>
      </c>
      <c r="V3498" s="62">
        <f t="shared" si="522"/>
        <v>0</v>
      </c>
      <c r="W3498" s="20"/>
      <c r="X3498" s="20"/>
      <c r="Y3498" s="20" t="str">
        <f t="shared" si="520"/>
        <v>PCS</v>
      </c>
    </row>
    <row r="3499" spans="1:26" hidden="1">
      <c r="A3499" s="4"/>
      <c r="B3499" s="20"/>
      <c r="C3499" s="5"/>
      <c r="D3499" s="6"/>
      <c r="E3499" s="6"/>
      <c r="F3499" s="6"/>
      <c r="G3499" s="6"/>
      <c r="H3499" s="6"/>
      <c r="I3499" s="6"/>
      <c r="J3499" s="6"/>
      <c r="K3499" s="8"/>
      <c r="L3499" s="8"/>
      <c r="M3499" s="6"/>
      <c r="N3499" s="9"/>
      <c r="O3499" s="10"/>
      <c r="P3499" s="20"/>
      <c r="Q3499" s="20"/>
      <c r="R3499" s="20"/>
      <c r="S3499" s="1" t="s">
        <v>988</v>
      </c>
      <c r="T3499" s="21" t="str">
        <f t="shared" si="519"/>
        <v xml:space="preserve">ATP </v>
      </c>
      <c r="U3499" s="17">
        <v>1</v>
      </c>
      <c r="V3499" s="62">
        <f t="shared" si="522"/>
        <v>0</v>
      </c>
      <c r="W3499" s="20"/>
      <c r="X3499" s="20"/>
      <c r="Y3499" s="20" t="str">
        <f t="shared" si="520"/>
        <v>PCS</v>
      </c>
    </row>
    <row r="3500" spans="1:26" hidden="1">
      <c r="A3500" s="4"/>
      <c r="B3500" s="20"/>
      <c r="C3500" s="5"/>
      <c r="D3500" s="6"/>
      <c r="E3500" s="6"/>
      <c r="F3500" s="6"/>
      <c r="G3500" s="6"/>
      <c r="H3500" s="6"/>
      <c r="I3500" s="6"/>
      <c r="J3500" s="6"/>
      <c r="K3500" s="8"/>
      <c r="L3500" s="8"/>
      <c r="M3500" s="6"/>
      <c r="N3500" s="9"/>
      <c r="O3500" s="10"/>
      <c r="P3500" s="20"/>
      <c r="Q3500" s="20"/>
      <c r="R3500" s="20"/>
      <c r="S3500" s="1" t="s">
        <v>4361</v>
      </c>
      <c r="T3500" s="21" t="str">
        <f t="shared" si="519"/>
        <v>PLASTIK 12 X 35</v>
      </c>
      <c r="U3500" s="17">
        <v>1</v>
      </c>
      <c r="V3500" s="62">
        <f>$K$3493*U3500</f>
        <v>0</v>
      </c>
      <c r="W3500" s="20"/>
      <c r="X3500" s="20"/>
      <c r="Y3500" s="20" t="str">
        <f t="shared" si="520"/>
        <v>PCS</v>
      </c>
    </row>
    <row r="3501" spans="1:26" hidden="1">
      <c r="A3501" s="4"/>
      <c r="B3501" s="20"/>
      <c r="C3501" s="5"/>
      <c r="D3501" s="6"/>
      <c r="E3501" s="6"/>
      <c r="F3501" s="6"/>
      <c r="G3501" s="6"/>
      <c r="H3501" s="6"/>
      <c r="I3501" s="6"/>
      <c r="J3501" s="6"/>
      <c r="K3501" s="8"/>
      <c r="L3501" s="8"/>
      <c r="M3501" s="6"/>
      <c r="N3501" s="9"/>
      <c r="O3501" s="10"/>
      <c r="P3501" s="20"/>
      <c r="Q3501" s="20"/>
      <c r="R3501" s="20"/>
      <c r="S3501" s="1" t="s">
        <v>3725</v>
      </c>
      <c r="T3501" s="21" t="str">
        <f t="shared" si="519"/>
        <v>ONGKOS CELUP GK SARASWATI</v>
      </c>
      <c r="U3501" s="17">
        <v>1</v>
      </c>
      <c r="V3501" s="62">
        <f t="shared" si="522"/>
        <v>0</v>
      </c>
      <c r="W3501" s="20"/>
      <c r="X3501" s="20"/>
      <c r="Y3501" s="20" t="str">
        <f t="shared" si="520"/>
        <v>PCS</v>
      </c>
    </row>
    <row r="3502" spans="1:26" hidden="1">
      <c r="A3502" s="4"/>
      <c r="B3502" s="20"/>
      <c r="C3502" s="5"/>
      <c r="D3502" s="6"/>
      <c r="E3502" s="6"/>
      <c r="F3502" s="6"/>
      <c r="G3502" s="6"/>
      <c r="H3502" s="6"/>
      <c r="I3502" s="6"/>
      <c r="J3502" s="6"/>
      <c r="K3502" s="8"/>
      <c r="L3502" s="8"/>
      <c r="M3502" s="6"/>
      <c r="N3502" s="9"/>
      <c r="O3502" s="10"/>
      <c r="P3502" s="20"/>
      <c r="Q3502" s="20"/>
      <c r="R3502" s="20"/>
      <c r="S3502" s="1" t="s">
        <v>3813</v>
      </c>
      <c r="T3502" s="21" t="str">
        <f t="shared" si="519"/>
        <v>ONGKOS KEMAS GK SARASWATI</v>
      </c>
      <c r="U3502" s="17">
        <v>1</v>
      </c>
      <c r="V3502" s="62">
        <f t="shared" si="522"/>
        <v>0</v>
      </c>
      <c r="W3502" s="20"/>
      <c r="X3502" s="20"/>
      <c r="Y3502" s="20" t="str">
        <f t="shared" si="520"/>
        <v>PCS</v>
      </c>
    </row>
    <row r="3503" spans="1:26" hidden="1">
      <c r="A3503" s="4"/>
      <c r="B3503" s="20"/>
      <c r="C3503" s="5"/>
      <c r="D3503" s="6"/>
      <c r="E3503" s="6"/>
      <c r="F3503" s="6"/>
      <c r="G3503" s="6"/>
      <c r="H3503" s="6"/>
      <c r="I3503" s="6"/>
      <c r="J3503" s="6"/>
      <c r="K3503" s="8"/>
      <c r="L3503" s="8"/>
      <c r="M3503" s="6"/>
      <c r="N3503" s="9"/>
      <c r="O3503" s="10"/>
      <c r="P3503" s="20"/>
      <c r="Q3503" s="20"/>
      <c r="R3503" s="20"/>
      <c r="S3503" s="1" t="s">
        <v>3920</v>
      </c>
      <c r="T3503" s="21" t="str">
        <f t="shared" si="519"/>
        <v>ONGKOS TIMBANG GK SARASWATI</v>
      </c>
      <c r="U3503" s="17">
        <v>1</v>
      </c>
      <c r="V3503" s="62">
        <f t="shared" si="522"/>
        <v>0</v>
      </c>
      <c r="W3503" s="20"/>
      <c r="X3503" s="20"/>
      <c r="Y3503" s="20" t="str">
        <f t="shared" si="520"/>
        <v>PCS</v>
      </c>
    </row>
    <row r="3504" spans="1:26" hidden="1">
      <c r="A3504" s="4"/>
      <c r="B3504" s="20"/>
      <c r="C3504" s="5"/>
      <c r="D3504" s="6"/>
      <c r="E3504" s="6"/>
      <c r="F3504" s="6"/>
      <c r="G3504" s="6"/>
      <c r="H3504" s="6"/>
      <c r="I3504" s="6"/>
      <c r="J3504" s="6"/>
      <c r="K3504" s="8"/>
      <c r="L3504" s="8"/>
      <c r="M3504" s="6"/>
      <c r="N3504" s="9"/>
      <c r="O3504" s="10"/>
      <c r="P3504" s="20"/>
      <c r="Q3504" s="20"/>
      <c r="R3504" s="20"/>
      <c r="S3504" s="1" t="s">
        <v>1203</v>
      </c>
      <c r="T3504" s="21" t="str">
        <f t="shared" si="519"/>
        <v>DUPA 22 ATP PEKAT 3.2 RKN</v>
      </c>
      <c r="U3504" s="17">
        <v>0.40100000000000002</v>
      </c>
      <c r="V3504" s="62">
        <f t="shared" si="522"/>
        <v>0</v>
      </c>
      <c r="W3504" s="20"/>
      <c r="X3504" s="20"/>
      <c r="Y3504" s="20" t="str">
        <f t="shared" si="520"/>
        <v>KG</v>
      </c>
    </row>
    <row r="3505" spans="1:26" hidden="1">
      <c r="A3505" s="4"/>
      <c r="B3505" s="20"/>
      <c r="C3505" s="5"/>
      <c r="D3505" s="6"/>
      <c r="E3505" s="6"/>
      <c r="F3505" s="6"/>
      <c r="G3505" s="6"/>
      <c r="H3505" s="6"/>
      <c r="I3505" s="6"/>
      <c r="J3505" s="6"/>
      <c r="K3505" s="8"/>
      <c r="L3505" s="8"/>
      <c r="M3505" s="6"/>
      <c r="N3505" s="9"/>
      <c r="O3505" s="10"/>
      <c r="P3505" s="20"/>
      <c r="Q3505" s="20"/>
      <c r="R3505" s="20"/>
      <c r="S3505" s="1" t="s">
        <v>4855</v>
      </c>
      <c r="T3505" s="21" t="str">
        <f t="shared" si="519"/>
        <v>SABUK ONG MINI 2,5 X 20</v>
      </c>
      <c r="U3505" s="17">
        <v>1</v>
      </c>
      <c r="V3505" s="62">
        <f>$K$3493*U3505</f>
        <v>0</v>
      </c>
      <c r="W3505" s="20"/>
      <c r="X3505" s="20"/>
      <c r="Y3505" s="20" t="str">
        <f t="shared" si="520"/>
        <v>PCS</v>
      </c>
    </row>
    <row r="3506" spans="1:26">
      <c r="A3506" s="4">
        <v>360</v>
      </c>
      <c r="B3506" s="20" t="s">
        <v>3148</v>
      </c>
      <c r="C3506" s="5" t="s">
        <v>494</v>
      </c>
      <c r="D3506" s="6"/>
      <c r="E3506" s="6">
        <f>D3506/72</f>
        <v>0</v>
      </c>
      <c r="F3506" s="6"/>
      <c r="G3506" s="6"/>
      <c r="H3506" s="6">
        <v>18</v>
      </c>
      <c r="I3506" s="6">
        <v>1</v>
      </c>
      <c r="J3506" s="6" t="s">
        <v>510</v>
      </c>
      <c r="K3506" s="15">
        <f>L3506</f>
        <v>0</v>
      </c>
      <c r="L3506" s="15">
        <f>N3506*Z3506</f>
        <v>0</v>
      </c>
      <c r="M3506" s="6" t="s">
        <v>510</v>
      </c>
      <c r="N3506" s="9">
        <f>VLOOKUP(B3506,tb_januari,9,FALSE)</f>
        <v>0</v>
      </c>
      <c r="O3506" s="10" t="s">
        <v>506</v>
      </c>
      <c r="P3506" s="20"/>
      <c r="Q3506" s="20"/>
      <c r="R3506" s="20"/>
      <c r="S3506" s="1" t="s">
        <v>757</v>
      </c>
      <c r="T3506" s="21" t="str">
        <f t="shared" si="519"/>
        <v>ABHIKYA TULISAN</v>
      </c>
      <c r="U3506" s="17">
        <v>1</v>
      </c>
      <c r="V3506" s="62">
        <f>$K$3506*U3506</f>
        <v>0</v>
      </c>
      <c r="W3506" s="20"/>
      <c r="X3506" s="20"/>
      <c r="Y3506" s="20" t="str">
        <f t="shared" si="520"/>
        <v>PCS</v>
      </c>
      <c r="Z3506" s="20">
        <v>72</v>
      </c>
    </row>
    <row r="3507" spans="1:26" hidden="1">
      <c r="A3507" s="4"/>
      <c r="B3507" s="20"/>
      <c r="C3507" s="5"/>
      <c r="D3507" s="6"/>
      <c r="E3507" s="6"/>
      <c r="F3507" s="6"/>
      <c r="G3507" s="6"/>
      <c r="H3507" s="6"/>
      <c r="I3507" s="6"/>
      <c r="J3507" s="6"/>
      <c r="K3507" s="8"/>
      <c r="L3507" s="8"/>
      <c r="M3507" s="6"/>
      <c r="N3507" s="9"/>
      <c r="O3507" s="10"/>
      <c r="P3507" s="20"/>
      <c r="Q3507" s="20"/>
      <c r="R3507" s="20"/>
      <c r="S3507" s="1" t="s">
        <v>751</v>
      </c>
      <c r="T3507" s="21" t="str">
        <f t="shared" si="519"/>
        <v>ABHIKYA 8 X 16</v>
      </c>
      <c r="U3507" s="17">
        <v>1</v>
      </c>
      <c r="V3507" s="62">
        <f t="shared" ref="V3507:V3518" si="523">$K$3506*U3507</f>
        <v>0</v>
      </c>
      <c r="W3507" s="20"/>
      <c r="X3507" s="20"/>
      <c r="Y3507" s="20" t="str">
        <f t="shared" si="520"/>
        <v>PCS</v>
      </c>
    </row>
    <row r="3508" spans="1:26" hidden="1">
      <c r="A3508" s="4"/>
      <c r="B3508" s="20"/>
      <c r="C3508" s="5"/>
      <c r="D3508" s="6"/>
      <c r="E3508" s="6"/>
      <c r="F3508" s="6"/>
      <c r="G3508" s="6"/>
      <c r="H3508" s="6"/>
      <c r="I3508" s="6"/>
      <c r="J3508" s="6"/>
      <c r="K3508" s="8"/>
      <c r="L3508" s="8"/>
      <c r="M3508" s="6"/>
      <c r="N3508" s="9"/>
      <c r="O3508" s="10"/>
      <c r="P3508" s="20"/>
      <c r="Q3508" s="20"/>
      <c r="R3508" s="20"/>
      <c r="S3508" s="1" t="s">
        <v>4080</v>
      </c>
      <c r="T3508" s="21" t="str">
        <f t="shared" si="519"/>
        <v>OP FULL AROMA SWT ABHIKYA</v>
      </c>
      <c r="U3508" s="17">
        <v>5.2900000000000003E-2</v>
      </c>
      <c r="V3508" s="62">
        <f t="shared" si="523"/>
        <v>0</v>
      </c>
      <c r="W3508" s="20"/>
      <c r="X3508" s="20"/>
      <c r="Y3508" s="20" t="str">
        <f t="shared" si="520"/>
        <v>KG</v>
      </c>
    </row>
    <row r="3509" spans="1:26" hidden="1">
      <c r="A3509" s="4"/>
      <c r="B3509" s="20"/>
      <c r="C3509" s="5"/>
      <c r="D3509" s="6"/>
      <c r="E3509" s="6"/>
      <c r="F3509" s="6"/>
      <c r="G3509" s="6"/>
      <c r="H3509" s="6"/>
      <c r="I3509" s="6"/>
      <c r="J3509" s="6"/>
      <c r="K3509" s="8"/>
      <c r="L3509" s="8"/>
      <c r="M3509" s="6"/>
      <c r="N3509" s="9"/>
      <c r="O3509" s="10"/>
      <c r="P3509" s="20"/>
      <c r="Q3509" s="20"/>
      <c r="R3509" s="20"/>
      <c r="S3509" s="1" t="s">
        <v>5192</v>
      </c>
      <c r="T3509" s="21" t="str">
        <f t="shared" si="519"/>
        <v>oplosan solfen</v>
      </c>
      <c r="U3509" s="17">
        <v>0.17899999999999999</v>
      </c>
      <c r="V3509" s="62">
        <f t="shared" si="523"/>
        <v>0</v>
      </c>
      <c r="W3509" s="20"/>
      <c r="X3509" s="20"/>
      <c r="Y3509" s="20" t="str">
        <f t="shared" si="520"/>
        <v>KG</v>
      </c>
    </row>
    <row r="3510" spans="1:26" hidden="1">
      <c r="A3510" s="4"/>
      <c r="B3510" s="20"/>
      <c r="C3510" s="5"/>
      <c r="D3510" s="6"/>
      <c r="E3510" s="6"/>
      <c r="F3510" s="6"/>
      <c r="G3510" s="6"/>
      <c r="H3510" s="6"/>
      <c r="I3510" s="6"/>
      <c r="J3510" s="6"/>
      <c r="K3510" s="8"/>
      <c r="L3510" s="8"/>
      <c r="M3510" s="6"/>
      <c r="N3510" s="9"/>
      <c r="O3510" s="10"/>
      <c r="P3510" s="20"/>
      <c r="Q3510" s="20"/>
      <c r="R3510" s="20"/>
      <c r="S3510" s="1" t="s">
        <v>3679</v>
      </c>
      <c r="T3510" s="21" t="str">
        <f t="shared" si="519"/>
        <v xml:space="preserve">ONGKARA OVAL </v>
      </c>
      <c r="U3510" s="17">
        <v>1</v>
      </c>
      <c r="V3510" s="62">
        <f t="shared" si="523"/>
        <v>0</v>
      </c>
      <c r="W3510" s="20"/>
      <c r="X3510" s="20"/>
      <c r="Y3510" s="20" t="str">
        <f t="shared" si="520"/>
        <v>PCS</v>
      </c>
    </row>
    <row r="3511" spans="1:26" hidden="1">
      <c r="A3511" s="4"/>
      <c r="B3511" s="20"/>
      <c r="C3511" s="5"/>
      <c r="D3511" s="6"/>
      <c r="E3511" s="6"/>
      <c r="F3511" s="6"/>
      <c r="G3511" s="6"/>
      <c r="H3511" s="6"/>
      <c r="I3511" s="6"/>
      <c r="J3511" s="6"/>
      <c r="K3511" s="8"/>
      <c r="L3511" s="8"/>
      <c r="M3511" s="6"/>
      <c r="N3511" s="9"/>
      <c r="O3511" s="10"/>
      <c r="P3511" s="20"/>
      <c r="Q3511" s="20"/>
      <c r="R3511" s="20"/>
      <c r="S3511" s="1" t="s">
        <v>5039</v>
      </c>
      <c r="T3511" s="21" t="str">
        <f t="shared" si="519"/>
        <v>STIKER MANTRA tanggung</v>
      </c>
      <c r="U3511" s="17">
        <v>1</v>
      </c>
      <c r="V3511" s="62">
        <f t="shared" si="523"/>
        <v>0</v>
      </c>
      <c r="W3511" s="20"/>
      <c r="X3511" s="20"/>
      <c r="Y3511" s="20" t="str">
        <f t="shared" si="520"/>
        <v>PCS</v>
      </c>
    </row>
    <row r="3512" spans="1:26" hidden="1">
      <c r="A3512" s="4"/>
      <c r="B3512" s="20"/>
      <c r="C3512" s="5"/>
      <c r="D3512" s="6"/>
      <c r="E3512" s="6"/>
      <c r="F3512" s="6"/>
      <c r="G3512" s="6"/>
      <c r="H3512" s="6"/>
      <c r="I3512" s="6"/>
      <c r="J3512" s="6"/>
      <c r="K3512" s="8"/>
      <c r="L3512" s="8"/>
      <c r="M3512" s="6"/>
      <c r="N3512" s="9"/>
      <c r="O3512" s="10"/>
      <c r="P3512" s="20"/>
      <c r="Q3512" s="20"/>
      <c r="R3512" s="20"/>
      <c r="S3512" s="1" t="s">
        <v>988</v>
      </c>
      <c r="T3512" s="21" t="str">
        <f t="shared" si="519"/>
        <v xml:space="preserve">ATP </v>
      </c>
      <c r="U3512" s="17">
        <v>1</v>
      </c>
      <c r="V3512" s="62">
        <f t="shared" si="523"/>
        <v>0</v>
      </c>
      <c r="W3512" s="20"/>
      <c r="X3512" s="20"/>
      <c r="Y3512" s="20" t="str">
        <f t="shared" si="520"/>
        <v>PCS</v>
      </c>
    </row>
    <row r="3513" spans="1:26" hidden="1">
      <c r="A3513" s="4"/>
      <c r="B3513" s="20"/>
      <c r="C3513" s="5"/>
      <c r="D3513" s="6"/>
      <c r="E3513" s="6"/>
      <c r="F3513" s="6"/>
      <c r="G3513" s="6"/>
      <c r="H3513" s="6"/>
      <c r="I3513" s="6"/>
      <c r="J3513" s="6"/>
      <c r="K3513" s="8"/>
      <c r="L3513" s="8"/>
      <c r="M3513" s="6"/>
      <c r="N3513" s="9"/>
      <c r="O3513" s="10"/>
      <c r="P3513" s="20"/>
      <c r="Q3513" s="20"/>
      <c r="R3513" s="20"/>
      <c r="S3513" s="1" t="s">
        <v>4361</v>
      </c>
      <c r="T3513" s="21" t="str">
        <f t="shared" si="519"/>
        <v>PLASTIK 12 X 35</v>
      </c>
      <c r="U3513" s="17">
        <v>1</v>
      </c>
      <c r="V3513" s="62">
        <f t="shared" si="523"/>
        <v>0</v>
      </c>
      <c r="W3513" s="20"/>
      <c r="X3513" s="20"/>
      <c r="Y3513" s="20" t="str">
        <f t="shared" si="520"/>
        <v>PCS</v>
      </c>
    </row>
    <row r="3514" spans="1:26" hidden="1">
      <c r="A3514" s="4"/>
      <c r="B3514" s="20"/>
      <c r="C3514" s="5"/>
      <c r="D3514" s="6"/>
      <c r="E3514" s="6"/>
      <c r="F3514" s="6"/>
      <c r="G3514" s="6"/>
      <c r="H3514" s="6"/>
      <c r="I3514" s="6"/>
      <c r="J3514" s="6"/>
      <c r="K3514" s="8"/>
      <c r="L3514" s="8"/>
      <c r="M3514" s="6"/>
      <c r="N3514" s="9"/>
      <c r="O3514" s="10"/>
      <c r="P3514" s="20"/>
      <c r="Q3514" s="20"/>
      <c r="R3514" s="20"/>
      <c r="S3514" s="1" t="s">
        <v>3725</v>
      </c>
      <c r="T3514" s="21" t="str">
        <f t="shared" si="519"/>
        <v>ONGKOS CELUP GK SARASWATI</v>
      </c>
      <c r="U3514" s="17">
        <v>1</v>
      </c>
      <c r="V3514" s="62">
        <f t="shared" si="523"/>
        <v>0</v>
      </c>
      <c r="W3514" s="20"/>
      <c r="X3514" s="20"/>
      <c r="Y3514" s="20" t="str">
        <f t="shared" si="520"/>
        <v>PCS</v>
      </c>
    </row>
    <row r="3515" spans="1:26" hidden="1">
      <c r="A3515" s="4"/>
      <c r="B3515" s="20"/>
      <c r="C3515" s="5"/>
      <c r="D3515" s="6"/>
      <c r="E3515" s="6"/>
      <c r="F3515" s="6"/>
      <c r="G3515" s="6"/>
      <c r="H3515" s="6"/>
      <c r="I3515" s="6"/>
      <c r="J3515" s="6"/>
      <c r="K3515" s="8"/>
      <c r="L3515" s="8"/>
      <c r="M3515" s="6"/>
      <c r="N3515" s="9"/>
      <c r="O3515" s="10"/>
      <c r="P3515" s="20"/>
      <c r="Q3515" s="20"/>
      <c r="R3515" s="20"/>
      <c r="S3515" s="1" t="s">
        <v>3813</v>
      </c>
      <c r="T3515" s="21" t="str">
        <f t="shared" si="519"/>
        <v>ONGKOS KEMAS GK SARASWATI</v>
      </c>
      <c r="U3515" s="17">
        <v>1</v>
      </c>
      <c r="V3515" s="62">
        <f t="shared" si="523"/>
        <v>0</v>
      </c>
      <c r="W3515" s="20"/>
      <c r="X3515" s="20"/>
      <c r="Y3515" s="20" t="str">
        <f t="shared" si="520"/>
        <v>PCS</v>
      </c>
    </row>
    <row r="3516" spans="1:26" hidden="1">
      <c r="A3516" s="4"/>
      <c r="B3516" s="20"/>
      <c r="C3516" s="5"/>
      <c r="D3516" s="6"/>
      <c r="E3516" s="6"/>
      <c r="F3516" s="6"/>
      <c r="G3516" s="6"/>
      <c r="H3516" s="6"/>
      <c r="I3516" s="6"/>
      <c r="J3516" s="6"/>
      <c r="K3516" s="8"/>
      <c r="L3516" s="8"/>
      <c r="M3516" s="6"/>
      <c r="N3516" s="9"/>
      <c r="O3516" s="10"/>
      <c r="P3516" s="20"/>
      <c r="Q3516" s="20"/>
      <c r="R3516" s="20"/>
      <c r="S3516" s="1" t="s">
        <v>3920</v>
      </c>
      <c r="T3516" s="21" t="str">
        <f t="shared" si="519"/>
        <v>ONGKOS TIMBANG GK SARASWATI</v>
      </c>
      <c r="U3516" s="17">
        <v>1</v>
      </c>
      <c r="V3516" s="62">
        <f t="shared" si="523"/>
        <v>0</v>
      </c>
      <c r="W3516" s="20"/>
      <c r="X3516" s="20"/>
      <c r="Y3516" s="20" t="str">
        <f t="shared" si="520"/>
        <v>PCS</v>
      </c>
    </row>
    <row r="3517" spans="1:26" hidden="1">
      <c r="A3517" s="4"/>
      <c r="B3517" s="20"/>
      <c r="C3517" s="5"/>
      <c r="D3517" s="6"/>
      <c r="E3517" s="6"/>
      <c r="F3517" s="6"/>
      <c r="G3517" s="6"/>
      <c r="H3517" s="6"/>
      <c r="I3517" s="6"/>
      <c r="J3517" s="6"/>
      <c r="K3517" s="8"/>
      <c r="L3517" s="8"/>
      <c r="M3517" s="6"/>
      <c r="N3517" s="9"/>
      <c r="O3517" s="10"/>
      <c r="P3517" s="20"/>
      <c r="Q3517" s="20"/>
      <c r="R3517" s="20"/>
      <c r="S3517" s="1" t="s">
        <v>1330</v>
      </c>
      <c r="T3517" s="21" t="str">
        <f t="shared" si="519"/>
        <v>DUPA 28 ATP PEKAT 3.2 RKN</v>
      </c>
      <c r="U3517" s="17">
        <v>0.46</v>
      </c>
      <c r="V3517" s="62">
        <f t="shared" si="523"/>
        <v>0</v>
      </c>
      <c r="W3517" s="20"/>
      <c r="X3517" s="20"/>
      <c r="Y3517" s="20" t="str">
        <f t="shared" si="520"/>
        <v>KG</v>
      </c>
    </row>
    <row r="3518" spans="1:26" hidden="1">
      <c r="A3518" s="4"/>
      <c r="B3518" s="20"/>
      <c r="C3518" s="5"/>
      <c r="D3518" s="6"/>
      <c r="E3518" s="6"/>
      <c r="F3518" s="6"/>
      <c r="G3518" s="6"/>
      <c r="H3518" s="6"/>
      <c r="I3518" s="6"/>
      <c r="J3518" s="6"/>
      <c r="K3518" s="8"/>
      <c r="L3518" s="8"/>
      <c r="M3518" s="6"/>
      <c r="N3518" s="9"/>
      <c r="O3518" s="10"/>
      <c r="P3518" s="20"/>
      <c r="Q3518" s="20"/>
      <c r="R3518" s="20"/>
      <c r="S3518" s="1" t="s">
        <v>4855</v>
      </c>
      <c r="T3518" s="21" t="str">
        <f t="shared" si="519"/>
        <v>SABUK ONG MINI 2,5 X 20</v>
      </c>
      <c r="U3518" s="17">
        <v>1</v>
      </c>
      <c r="V3518" s="62">
        <f t="shared" si="523"/>
        <v>0</v>
      </c>
      <c r="W3518" s="20"/>
      <c r="X3518" s="20"/>
      <c r="Y3518" s="20" t="str">
        <f t="shared" si="520"/>
        <v>PCS</v>
      </c>
    </row>
    <row r="3519" spans="1:26">
      <c r="A3519" s="4">
        <v>361</v>
      </c>
      <c r="B3519" s="20" t="s">
        <v>3161</v>
      </c>
      <c r="C3519" s="5" t="s">
        <v>321</v>
      </c>
      <c r="D3519" s="6">
        <v>22</v>
      </c>
      <c r="E3519" s="6">
        <f>D3519/72</f>
        <v>0.30555555555555558</v>
      </c>
      <c r="F3519" s="6">
        <v>7</v>
      </c>
      <c r="G3519" s="6">
        <v>1</v>
      </c>
      <c r="H3519" s="6">
        <v>32</v>
      </c>
      <c r="I3519" s="6">
        <v>1</v>
      </c>
      <c r="J3519" s="6" t="s">
        <v>510</v>
      </c>
      <c r="K3519" s="15">
        <f>L3519</f>
        <v>72</v>
      </c>
      <c r="L3519" s="15">
        <f>N3519*Z3519</f>
        <v>72</v>
      </c>
      <c r="M3519" s="6" t="s">
        <v>510</v>
      </c>
      <c r="N3519" s="9">
        <f>VLOOKUP(B3519,tb_januari,9,FALSE)</f>
        <v>1</v>
      </c>
      <c r="O3519" s="10" t="s">
        <v>506</v>
      </c>
      <c r="P3519" s="20"/>
      <c r="Q3519" s="20"/>
      <c r="R3519" s="20"/>
      <c r="S3519" s="20" t="s">
        <v>735</v>
      </c>
      <c r="T3519" s="21" t="str">
        <f t="shared" ref="T3519:T3550" si="524">VLOOKUP(S3519,db_barang,2,FALSE)</f>
        <v>A.TERAPY 8 X 16</v>
      </c>
      <c r="U3519" s="17">
        <v>1</v>
      </c>
      <c r="V3519" s="62">
        <f>$K$3519*U3519</f>
        <v>72</v>
      </c>
      <c r="W3519" s="20"/>
      <c r="X3519" s="20"/>
      <c r="Y3519" s="20" t="str">
        <f t="shared" ref="Y3519:Y3550" si="525">VLOOKUP(S3519,db_barang,3,FALSE)</f>
        <v>PCS</v>
      </c>
      <c r="Z3519" s="20">
        <v>72</v>
      </c>
    </row>
    <row r="3520" spans="1:26" hidden="1">
      <c r="A3520" s="4"/>
      <c r="B3520" s="4"/>
      <c r="C3520" s="5"/>
      <c r="D3520" s="6"/>
      <c r="E3520" s="6"/>
      <c r="F3520" s="6"/>
      <c r="G3520" s="6"/>
      <c r="H3520" s="6"/>
      <c r="I3520" s="6"/>
      <c r="J3520" s="6"/>
      <c r="K3520" s="8"/>
      <c r="L3520" s="8"/>
      <c r="M3520" s="6"/>
      <c r="N3520" s="9"/>
      <c r="O3520" s="10"/>
      <c r="P3520" s="20"/>
      <c r="Q3520" s="20"/>
      <c r="R3520" s="20"/>
      <c r="S3520" s="20" t="s">
        <v>741</v>
      </c>
      <c r="T3520" s="21" t="str">
        <f t="shared" si="524"/>
        <v>A.TERAPY TULISAN</v>
      </c>
      <c r="U3520" s="17">
        <v>1</v>
      </c>
      <c r="V3520" s="62">
        <f t="shared" ref="V3520:V3531" si="526">$K$3519*U3520</f>
        <v>72</v>
      </c>
      <c r="W3520" s="20"/>
      <c r="X3520" s="20"/>
      <c r="Y3520" s="20" t="str">
        <f t="shared" si="525"/>
        <v>PCS</v>
      </c>
    </row>
    <row r="3521" spans="1:26" hidden="1">
      <c r="A3521" s="4"/>
      <c r="B3521" s="4"/>
      <c r="C3521" s="5"/>
      <c r="D3521" s="6"/>
      <c r="E3521" s="6"/>
      <c r="F3521" s="6"/>
      <c r="G3521" s="6"/>
      <c r="H3521" s="6"/>
      <c r="I3521" s="6"/>
      <c r="J3521" s="6"/>
      <c r="K3521" s="8"/>
      <c r="L3521" s="8"/>
      <c r="M3521" s="6"/>
      <c r="N3521" s="9"/>
      <c r="O3521" s="10"/>
      <c r="P3521" s="20"/>
      <c r="Q3521" s="20"/>
      <c r="R3521" s="20"/>
      <c r="S3521" s="20" t="s">
        <v>4082</v>
      </c>
      <c r="T3521" s="21" t="str">
        <f t="shared" si="524"/>
        <v>OP FULL AROMA SWT AROMA TERAPY</v>
      </c>
      <c r="U3521" s="17">
        <v>5.2900000000000003E-2</v>
      </c>
      <c r="V3521" s="62">
        <f t="shared" si="526"/>
        <v>3.8088000000000002</v>
      </c>
      <c r="W3521" s="20"/>
      <c r="X3521" s="20"/>
      <c r="Y3521" s="20" t="str">
        <f t="shared" si="525"/>
        <v>KG</v>
      </c>
    </row>
    <row r="3522" spans="1:26" hidden="1">
      <c r="A3522" s="4"/>
      <c r="B3522" s="4"/>
      <c r="C3522" s="5"/>
      <c r="D3522" s="6"/>
      <c r="E3522" s="6"/>
      <c r="F3522" s="6"/>
      <c r="G3522" s="6"/>
      <c r="H3522" s="6"/>
      <c r="I3522" s="6"/>
      <c r="J3522" s="6"/>
      <c r="K3522" s="8"/>
      <c r="L3522" s="8"/>
      <c r="M3522" s="6"/>
      <c r="N3522" s="9"/>
      <c r="O3522" s="10"/>
      <c r="P3522" s="20"/>
      <c r="Q3522" s="20"/>
      <c r="R3522" s="20"/>
      <c r="S3522" s="20" t="s">
        <v>5192</v>
      </c>
      <c r="T3522" s="21" t="str">
        <f t="shared" si="524"/>
        <v>oplosan solfen</v>
      </c>
      <c r="U3522" s="17">
        <v>0.17899999999999999</v>
      </c>
      <c r="V3522" s="62">
        <f t="shared" si="526"/>
        <v>12.888</v>
      </c>
      <c r="W3522" s="20"/>
      <c r="X3522" s="20"/>
      <c r="Y3522" s="20" t="str">
        <f t="shared" si="525"/>
        <v>KG</v>
      </c>
    </row>
    <row r="3523" spans="1:26" hidden="1">
      <c r="A3523" s="4"/>
      <c r="B3523" s="4"/>
      <c r="C3523" s="5"/>
      <c r="D3523" s="6"/>
      <c r="E3523" s="6"/>
      <c r="F3523" s="6"/>
      <c r="G3523" s="6"/>
      <c r="H3523" s="6"/>
      <c r="I3523" s="6"/>
      <c r="J3523" s="6"/>
      <c r="K3523" s="8"/>
      <c r="L3523" s="8"/>
      <c r="M3523" s="6"/>
      <c r="N3523" s="9"/>
      <c r="O3523" s="10"/>
      <c r="P3523" s="20"/>
      <c r="Q3523" s="20"/>
      <c r="R3523" s="20"/>
      <c r="S3523" s="20" t="s">
        <v>3679</v>
      </c>
      <c r="T3523" s="21" t="str">
        <f t="shared" si="524"/>
        <v xml:space="preserve">ONGKARA OVAL </v>
      </c>
      <c r="U3523" s="17">
        <v>1</v>
      </c>
      <c r="V3523" s="62">
        <f t="shared" si="526"/>
        <v>72</v>
      </c>
      <c r="W3523" s="20"/>
      <c r="X3523" s="20"/>
      <c r="Y3523" s="20" t="str">
        <f t="shared" si="525"/>
        <v>PCS</v>
      </c>
    </row>
    <row r="3524" spans="1:26" hidden="1">
      <c r="A3524" s="4"/>
      <c r="B3524" s="4"/>
      <c r="C3524" s="5"/>
      <c r="D3524" s="6"/>
      <c r="E3524" s="6"/>
      <c r="F3524" s="6"/>
      <c r="G3524" s="6"/>
      <c r="H3524" s="6"/>
      <c r="I3524" s="6"/>
      <c r="J3524" s="6"/>
      <c r="K3524" s="8"/>
      <c r="L3524" s="8"/>
      <c r="M3524" s="6"/>
      <c r="N3524" s="9"/>
      <c r="O3524" s="10"/>
      <c r="P3524" s="20"/>
      <c r="Q3524" s="20"/>
      <c r="R3524" s="20"/>
      <c r="S3524" s="20" t="s">
        <v>5039</v>
      </c>
      <c r="T3524" s="21" t="str">
        <f t="shared" si="524"/>
        <v>STIKER MANTRA tanggung</v>
      </c>
      <c r="U3524" s="17">
        <v>1</v>
      </c>
      <c r="V3524" s="62">
        <f t="shared" si="526"/>
        <v>72</v>
      </c>
      <c r="W3524" s="20"/>
      <c r="X3524" s="20"/>
      <c r="Y3524" s="20" t="str">
        <f t="shared" si="525"/>
        <v>PCS</v>
      </c>
    </row>
    <row r="3525" spans="1:26" hidden="1">
      <c r="A3525" s="4"/>
      <c r="B3525" s="4"/>
      <c r="C3525" s="5"/>
      <c r="D3525" s="6"/>
      <c r="E3525" s="6"/>
      <c r="F3525" s="6"/>
      <c r="G3525" s="6"/>
      <c r="H3525" s="6"/>
      <c r="I3525" s="6"/>
      <c r="J3525" s="6"/>
      <c r="K3525" s="8"/>
      <c r="L3525" s="8"/>
      <c r="M3525" s="6"/>
      <c r="N3525" s="9"/>
      <c r="O3525" s="10"/>
      <c r="P3525" s="20"/>
      <c r="Q3525" s="20"/>
      <c r="R3525" s="20"/>
      <c r="S3525" s="20" t="s">
        <v>988</v>
      </c>
      <c r="T3525" s="21" t="str">
        <f t="shared" si="524"/>
        <v xml:space="preserve">ATP </v>
      </c>
      <c r="U3525" s="17">
        <v>1</v>
      </c>
      <c r="V3525" s="62">
        <f t="shared" si="526"/>
        <v>72</v>
      </c>
      <c r="W3525" s="20"/>
      <c r="X3525" s="20"/>
      <c r="Y3525" s="20" t="str">
        <f t="shared" si="525"/>
        <v>PCS</v>
      </c>
    </row>
    <row r="3526" spans="1:26" hidden="1">
      <c r="A3526" s="4"/>
      <c r="B3526" s="4"/>
      <c r="C3526" s="5"/>
      <c r="D3526" s="6"/>
      <c r="E3526" s="6"/>
      <c r="F3526" s="6"/>
      <c r="G3526" s="6"/>
      <c r="H3526" s="6"/>
      <c r="I3526" s="6"/>
      <c r="J3526" s="6"/>
      <c r="K3526" s="8"/>
      <c r="L3526" s="8"/>
      <c r="M3526" s="6"/>
      <c r="N3526" s="9"/>
      <c r="O3526" s="10"/>
      <c r="P3526" s="20"/>
      <c r="Q3526" s="20"/>
      <c r="R3526" s="20"/>
      <c r="S3526" s="20" t="s">
        <v>4361</v>
      </c>
      <c r="T3526" s="21" t="str">
        <f t="shared" si="524"/>
        <v>PLASTIK 12 X 35</v>
      </c>
      <c r="U3526" s="17">
        <v>1</v>
      </c>
      <c r="V3526" s="62">
        <f t="shared" si="526"/>
        <v>72</v>
      </c>
      <c r="W3526" s="20"/>
      <c r="X3526" s="20"/>
      <c r="Y3526" s="20" t="str">
        <f t="shared" si="525"/>
        <v>PCS</v>
      </c>
    </row>
    <row r="3527" spans="1:26" hidden="1">
      <c r="A3527" s="4"/>
      <c r="B3527" s="4"/>
      <c r="C3527" s="5"/>
      <c r="D3527" s="6"/>
      <c r="E3527" s="6"/>
      <c r="F3527" s="6"/>
      <c r="G3527" s="6"/>
      <c r="H3527" s="6"/>
      <c r="I3527" s="6"/>
      <c r="J3527" s="6"/>
      <c r="K3527" s="8"/>
      <c r="L3527" s="8"/>
      <c r="M3527" s="6"/>
      <c r="N3527" s="9"/>
      <c r="O3527" s="10"/>
      <c r="P3527" s="20"/>
      <c r="Q3527" s="20"/>
      <c r="R3527" s="20"/>
      <c r="S3527" s="20" t="s">
        <v>3725</v>
      </c>
      <c r="T3527" s="21" t="str">
        <f t="shared" si="524"/>
        <v>ONGKOS CELUP GK SARASWATI</v>
      </c>
      <c r="U3527" s="17">
        <v>1</v>
      </c>
      <c r="V3527" s="62">
        <f t="shared" si="526"/>
        <v>72</v>
      </c>
      <c r="W3527" s="20"/>
      <c r="X3527" s="20"/>
      <c r="Y3527" s="20" t="str">
        <f t="shared" si="525"/>
        <v>PCS</v>
      </c>
    </row>
    <row r="3528" spans="1:26" hidden="1">
      <c r="A3528" s="4"/>
      <c r="B3528" s="4"/>
      <c r="C3528" s="5"/>
      <c r="D3528" s="6"/>
      <c r="E3528" s="6"/>
      <c r="F3528" s="6"/>
      <c r="G3528" s="6"/>
      <c r="H3528" s="6"/>
      <c r="I3528" s="6"/>
      <c r="J3528" s="6"/>
      <c r="K3528" s="8"/>
      <c r="L3528" s="8"/>
      <c r="M3528" s="6"/>
      <c r="N3528" s="9"/>
      <c r="O3528" s="10"/>
      <c r="P3528" s="20"/>
      <c r="Q3528" s="20"/>
      <c r="R3528" s="20"/>
      <c r="S3528" s="20" t="s">
        <v>3813</v>
      </c>
      <c r="T3528" s="21" t="str">
        <f t="shared" si="524"/>
        <v>ONGKOS KEMAS GK SARASWATI</v>
      </c>
      <c r="U3528" s="17">
        <v>1</v>
      </c>
      <c r="V3528" s="62">
        <f t="shared" si="526"/>
        <v>72</v>
      </c>
      <c r="W3528" s="20"/>
      <c r="X3528" s="20"/>
      <c r="Y3528" s="20" t="str">
        <f t="shared" si="525"/>
        <v>PCS</v>
      </c>
    </row>
    <row r="3529" spans="1:26" hidden="1">
      <c r="A3529" s="4"/>
      <c r="B3529" s="4"/>
      <c r="C3529" s="5"/>
      <c r="D3529" s="6"/>
      <c r="E3529" s="6"/>
      <c r="F3529" s="6"/>
      <c r="G3529" s="6"/>
      <c r="H3529" s="6"/>
      <c r="I3529" s="6"/>
      <c r="J3529" s="6"/>
      <c r="K3529" s="8"/>
      <c r="L3529" s="8"/>
      <c r="M3529" s="6"/>
      <c r="N3529" s="9"/>
      <c r="O3529" s="10"/>
      <c r="P3529" s="20"/>
      <c r="Q3529" s="20"/>
      <c r="R3529" s="20"/>
      <c r="S3529" s="20" t="s">
        <v>3920</v>
      </c>
      <c r="T3529" s="21" t="str">
        <f t="shared" si="524"/>
        <v>ONGKOS TIMBANG GK SARASWATI</v>
      </c>
      <c r="U3529" s="17">
        <v>1</v>
      </c>
      <c r="V3529" s="62">
        <f t="shared" si="526"/>
        <v>72</v>
      </c>
      <c r="W3529" s="20"/>
      <c r="X3529" s="20"/>
      <c r="Y3529" s="20" t="str">
        <f t="shared" si="525"/>
        <v>PCS</v>
      </c>
    </row>
    <row r="3530" spans="1:26" hidden="1">
      <c r="A3530" s="4"/>
      <c r="B3530" s="4"/>
      <c r="C3530" s="5"/>
      <c r="D3530" s="6"/>
      <c r="E3530" s="6"/>
      <c r="F3530" s="6"/>
      <c r="G3530" s="6"/>
      <c r="H3530" s="6"/>
      <c r="I3530" s="6"/>
      <c r="J3530" s="6"/>
      <c r="K3530" s="8"/>
      <c r="L3530" s="8"/>
      <c r="M3530" s="6"/>
      <c r="N3530" s="9"/>
      <c r="O3530" s="10"/>
      <c r="P3530" s="20"/>
      <c r="Q3530" s="20"/>
      <c r="R3530" s="20"/>
      <c r="S3530" s="20" t="s">
        <v>1330</v>
      </c>
      <c r="T3530" s="21" t="str">
        <f t="shared" si="524"/>
        <v>DUPA 28 ATP PEKAT 3.2 RKN</v>
      </c>
      <c r="U3530" s="17">
        <v>0.46</v>
      </c>
      <c r="V3530" s="62">
        <f t="shared" si="526"/>
        <v>33.120000000000005</v>
      </c>
      <c r="W3530" s="20"/>
      <c r="X3530" s="20"/>
      <c r="Y3530" s="20" t="str">
        <f t="shared" si="525"/>
        <v>KG</v>
      </c>
    </row>
    <row r="3531" spans="1:26" hidden="1">
      <c r="A3531" s="4"/>
      <c r="B3531" s="4"/>
      <c r="C3531" s="5"/>
      <c r="D3531" s="6"/>
      <c r="E3531" s="6"/>
      <c r="F3531" s="6"/>
      <c r="G3531" s="6"/>
      <c r="H3531" s="6"/>
      <c r="I3531" s="6"/>
      <c r="J3531" s="6"/>
      <c r="K3531" s="8"/>
      <c r="L3531" s="8"/>
      <c r="M3531" s="6"/>
      <c r="N3531" s="9"/>
      <c r="O3531" s="10"/>
      <c r="P3531" s="20"/>
      <c r="Q3531" s="20"/>
      <c r="R3531" s="20"/>
      <c r="S3531" s="20" t="s">
        <v>4855</v>
      </c>
      <c r="T3531" s="21" t="str">
        <f t="shared" si="524"/>
        <v>SABUK ONG MINI 2,5 X 20</v>
      </c>
      <c r="U3531" s="17">
        <v>1</v>
      </c>
      <c r="V3531" s="62">
        <f t="shared" si="526"/>
        <v>72</v>
      </c>
      <c r="W3531" s="20"/>
      <c r="X3531" s="20"/>
      <c r="Y3531" s="20" t="str">
        <f t="shared" si="525"/>
        <v>PCS</v>
      </c>
    </row>
    <row r="3532" spans="1:26">
      <c r="A3532" s="4">
        <v>362</v>
      </c>
      <c r="B3532" s="20" t="s">
        <v>3162</v>
      </c>
      <c r="C3532" s="5" t="s">
        <v>495</v>
      </c>
      <c r="D3532" s="6"/>
      <c r="E3532" s="6">
        <f>D3532/72</f>
        <v>0</v>
      </c>
      <c r="F3532" s="6"/>
      <c r="G3532" s="6"/>
      <c r="H3532" s="6">
        <v>64</v>
      </c>
      <c r="I3532" s="6">
        <v>1</v>
      </c>
      <c r="J3532" s="6" t="s">
        <v>510</v>
      </c>
      <c r="K3532" s="15">
        <f>L3532</f>
        <v>72</v>
      </c>
      <c r="L3532" s="15">
        <f>N3532*Z3532</f>
        <v>72</v>
      </c>
      <c r="M3532" s="6" t="s">
        <v>510</v>
      </c>
      <c r="N3532" s="9">
        <f>VLOOKUP(B3532,tb_januari,9,FALSE)</f>
        <v>1</v>
      </c>
      <c r="O3532" s="10" t="s">
        <v>506</v>
      </c>
      <c r="P3532" s="20"/>
      <c r="Q3532" s="20"/>
      <c r="R3532" s="20"/>
      <c r="S3532" s="20" t="s">
        <v>980</v>
      </c>
      <c r="T3532" s="21" t="str">
        <f t="shared" si="524"/>
        <v>ASTUNGKARA 8 X 16</v>
      </c>
      <c r="U3532" s="17">
        <v>1</v>
      </c>
      <c r="V3532" s="62">
        <f>$K$3532*U3532</f>
        <v>72</v>
      </c>
      <c r="W3532" s="20"/>
      <c r="X3532" s="20"/>
      <c r="Y3532" s="20" t="str">
        <f t="shared" si="525"/>
        <v>PCS</v>
      </c>
      <c r="Z3532" s="20">
        <v>72</v>
      </c>
    </row>
    <row r="3533" spans="1:26" hidden="1">
      <c r="A3533" s="4"/>
      <c r="B3533" s="4"/>
      <c r="C3533" s="5"/>
      <c r="D3533" s="6"/>
      <c r="E3533" s="6"/>
      <c r="F3533" s="6"/>
      <c r="G3533" s="6"/>
      <c r="H3533" s="6"/>
      <c r="I3533" s="6"/>
      <c r="J3533" s="6"/>
      <c r="K3533" s="8"/>
      <c r="L3533" s="8"/>
      <c r="M3533" s="6"/>
      <c r="N3533" s="9"/>
      <c r="O3533" s="10"/>
      <c r="P3533" s="20"/>
      <c r="Q3533" s="20"/>
      <c r="R3533" s="20"/>
      <c r="S3533" s="20" t="s">
        <v>986</v>
      </c>
      <c r="T3533" s="21" t="str">
        <f t="shared" si="524"/>
        <v>ASTUNGKARA TULISAN</v>
      </c>
      <c r="U3533" s="17">
        <v>1</v>
      </c>
      <c r="V3533" s="62">
        <f t="shared" ref="V3533:V3544" si="527">$K$3532*U3533</f>
        <v>72</v>
      </c>
      <c r="W3533" s="20"/>
      <c r="X3533" s="20"/>
      <c r="Y3533" s="20" t="str">
        <f t="shared" si="525"/>
        <v>PCS</v>
      </c>
    </row>
    <row r="3534" spans="1:26" hidden="1">
      <c r="A3534" s="4"/>
      <c r="B3534" s="4"/>
      <c r="C3534" s="5"/>
      <c r="D3534" s="6"/>
      <c r="E3534" s="6"/>
      <c r="F3534" s="6"/>
      <c r="G3534" s="6"/>
      <c r="H3534" s="6"/>
      <c r="I3534" s="6"/>
      <c r="J3534" s="6"/>
      <c r="K3534" s="8"/>
      <c r="L3534" s="8"/>
      <c r="M3534" s="6"/>
      <c r="N3534" s="9"/>
      <c r="O3534" s="10"/>
      <c r="P3534" s="20"/>
      <c r="Q3534" s="20"/>
      <c r="R3534" s="20"/>
      <c r="S3534" s="20" t="s">
        <v>4084</v>
      </c>
      <c r="T3534" s="21" t="str">
        <f t="shared" si="524"/>
        <v>OP FULL AROMA SWT ASTUNGKARA</v>
      </c>
      <c r="U3534" s="17">
        <v>5.2900000000000003E-2</v>
      </c>
      <c r="V3534" s="62">
        <f t="shared" si="527"/>
        <v>3.8088000000000002</v>
      </c>
      <c r="W3534" s="20"/>
      <c r="X3534" s="20"/>
      <c r="Y3534" s="20" t="str">
        <f t="shared" si="525"/>
        <v>KG</v>
      </c>
    </row>
    <row r="3535" spans="1:26" hidden="1">
      <c r="A3535" s="4"/>
      <c r="B3535" s="4"/>
      <c r="C3535" s="5"/>
      <c r="D3535" s="6"/>
      <c r="E3535" s="6"/>
      <c r="F3535" s="6"/>
      <c r="G3535" s="6"/>
      <c r="H3535" s="6"/>
      <c r="I3535" s="6"/>
      <c r="J3535" s="6"/>
      <c r="K3535" s="8"/>
      <c r="L3535" s="8"/>
      <c r="M3535" s="6"/>
      <c r="N3535" s="9"/>
      <c r="O3535" s="10"/>
      <c r="P3535" s="20"/>
      <c r="Q3535" s="20"/>
      <c r="R3535" s="20"/>
      <c r="S3535" s="20" t="s">
        <v>1296</v>
      </c>
      <c r="T3535" s="21" t="str">
        <f t="shared" si="524"/>
        <v>DUPA 28 ATP HIJAU 3.2</v>
      </c>
      <c r="U3535" s="17">
        <v>0.46</v>
      </c>
      <c r="V3535" s="62">
        <f t="shared" si="527"/>
        <v>33.120000000000005</v>
      </c>
      <c r="W3535" s="20"/>
      <c r="X3535" s="20"/>
      <c r="Y3535" s="20" t="str">
        <f t="shared" si="525"/>
        <v>KG</v>
      </c>
    </row>
    <row r="3536" spans="1:26" hidden="1">
      <c r="A3536" s="4"/>
      <c r="B3536" s="4"/>
      <c r="C3536" s="5"/>
      <c r="D3536" s="6"/>
      <c r="E3536" s="6"/>
      <c r="F3536" s="6"/>
      <c r="G3536" s="6"/>
      <c r="H3536" s="6"/>
      <c r="I3536" s="6"/>
      <c r="J3536" s="6"/>
      <c r="K3536" s="8"/>
      <c r="L3536" s="8"/>
      <c r="M3536" s="6"/>
      <c r="N3536" s="9"/>
      <c r="O3536" s="10"/>
      <c r="P3536" s="20"/>
      <c r="Q3536" s="20"/>
      <c r="R3536" s="20"/>
      <c r="S3536" s="20" t="s">
        <v>5192</v>
      </c>
      <c r="T3536" s="21" t="str">
        <f t="shared" si="524"/>
        <v>oplosan solfen</v>
      </c>
      <c r="U3536" s="17">
        <v>0.17899999999999999</v>
      </c>
      <c r="V3536" s="62">
        <f t="shared" si="527"/>
        <v>12.888</v>
      </c>
      <c r="W3536" s="20"/>
      <c r="X3536" s="20"/>
      <c r="Y3536" s="20" t="str">
        <f t="shared" si="525"/>
        <v>KG</v>
      </c>
    </row>
    <row r="3537" spans="1:26" hidden="1">
      <c r="A3537" s="4"/>
      <c r="B3537" s="4"/>
      <c r="C3537" s="5"/>
      <c r="D3537" s="6"/>
      <c r="E3537" s="6"/>
      <c r="F3537" s="6"/>
      <c r="G3537" s="6"/>
      <c r="H3537" s="6"/>
      <c r="I3537" s="6"/>
      <c r="J3537" s="6"/>
      <c r="K3537" s="8"/>
      <c r="L3537" s="8"/>
      <c r="M3537" s="6"/>
      <c r="N3537" s="9"/>
      <c r="O3537" s="10"/>
      <c r="P3537" s="20"/>
      <c r="Q3537" s="20"/>
      <c r="R3537" s="20"/>
      <c r="S3537" s="20" t="s">
        <v>3679</v>
      </c>
      <c r="T3537" s="21" t="str">
        <f t="shared" si="524"/>
        <v xml:space="preserve">ONGKARA OVAL </v>
      </c>
      <c r="U3537" s="17">
        <v>1</v>
      </c>
      <c r="V3537" s="62">
        <f t="shared" si="527"/>
        <v>72</v>
      </c>
      <c r="W3537" s="20"/>
      <c r="X3537" s="20"/>
      <c r="Y3537" s="20" t="str">
        <f t="shared" si="525"/>
        <v>PCS</v>
      </c>
    </row>
    <row r="3538" spans="1:26" hidden="1">
      <c r="A3538" s="4"/>
      <c r="B3538" s="4"/>
      <c r="C3538" s="5"/>
      <c r="D3538" s="6"/>
      <c r="E3538" s="6"/>
      <c r="F3538" s="6"/>
      <c r="G3538" s="6"/>
      <c r="H3538" s="6"/>
      <c r="I3538" s="6"/>
      <c r="J3538" s="6"/>
      <c r="K3538" s="8"/>
      <c r="L3538" s="8"/>
      <c r="M3538" s="6"/>
      <c r="N3538" s="9"/>
      <c r="O3538" s="10"/>
      <c r="P3538" s="20"/>
      <c r="Q3538" s="20"/>
      <c r="R3538" s="20"/>
      <c r="S3538" s="20" t="s">
        <v>5039</v>
      </c>
      <c r="T3538" s="21" t="str">
        <f t="shared" si="524"/>
        <v>STIKER MANTRA tanggung</v>
      </c>
      <c r="U3538" s="17">
        <v>1</v>
      </c>
      <c r="V3538" s="62">
        <f t="shared" si="527"/>
        <v>72</v>
      </c>
      <c r="W3538" s="20"/>
      <c r="X3538" s="20"/>
      <c r="Y3538" s="20" t="str">
        <f t="shared" si="525"/>
        <v>PCS</v>
      </c>
    </row>
    <row r="3539" spans="1:26" hidden="1">
      <c r="A3539" s="4"/>
      <c r="B3539" s="4"/>
      <c r="C3539" s="5"/>
      <c r="D3539" s="6"/>
      <c r="E3539" s="6"/>
      <c r="F3539" s="6"/>
      <c r="G3539" s="6"/>
      <c r="H3539" s="6"/>
      <c r="I3539" s="6"/>
      <c r="J3539" s="6"/>
      <c r="K3539" s="8"/>
      <c r="L3539" s="8"/>
      <c r="M3539" s="6"/>
      <c r="N3539" s="9"/>
      <c r="O3539" s="10"/>
      <c r="P3539" s="20"/>
      <c r="Q3539" s="20"/>
      <c r="R3539" s="20"/>
      <c r="S3539" s="20" t="s">
        <v>988</v>
      </c>
      <c r="T3539" s="21" t="str">
        <f t="shared" si="524"/>
        <v xml:space="preserve">ATP </v>
      </c>
      <c r="U3539" s="17">
        <v>1</v>
      </c>
      <c r="V3539" s="62">
        <f t="shared" si="527"/>
        <v>72</v>
      </c>
      <c r="W3539" s="20"/>
      <c r="X3539" s="20"/>
      <c r="Y3539" s="20" t="str">
        <f t="shared" si="525"/>
        <v>PCS</v>
      </c>
    </row>
    <row r="3540" spans="1:26" hidden="1">
      <c r="A3540" s="4"/>
      <c r="B3540" s="4"/>
      <c r="C3540" s="5"/>
      <c r="D3540" s="6"/>
      <c r="E3540" s="6"/>
      <c r="F3540" s="6"/>
      <c r="G3540" s="6"/>
      <c r="H3540" s="6"/>
      <c r="I3540" s="6"/>
      <c r="J3540" s="6"/>
      <c r="K3540" s="8"/>
      <c r="L3540" s="8"/>
      <c r="M3540" s="6"/>
      <c r="N3540" s="9"/>
      <c r="O3540" s="10"/>
      <c r="P3540" s="20"/>
      <c r="Q3540" s="20"/>
      <c r="R3540" s="20"/>
      <c r="S3540" s="20" t="s">
        <v>613</v>
      </c>
      <c r="T3540" s="21" t="str">
        <f t="shared" si="524"/>
        <v>SABUK ONG KECIL 2,5 X 30</v>
      </c>
      <c r="U3540" s="17">
        <v>1</v>
      </c>
      <c r="V3540" s="62">
        <f t="shared" si="527"/>
        <v>72</v>
      </c>
      <c r="W3540" s="20"/>
      <c r="X3540" s="20"/>
      <c r="Y3540" s="20" t="str">
        <f t="shared" si="525"/>
        <v>PCS</v>
      </c>
    </row>
    <row r="3541" spans="1:26" hidden="1">
      <c r="A3541" s="4"/>
      <c r="B3541" s="4"/>
      <c r="C3541" s="5"/>
      <c r="D3541" s="6"/>
      <c r="E3541" s="6"/>
      <c r="F3541" s="6"/>
      <c r="G3541" s="6"/>
      <c r="H3541" s="6"/>
      <c r="I3541" s="6"/>
      <c r="J3541" s="6"/>
      <c r="K3541" s="8"/>
      <c r="L3541" s="8"/>
      <c r="M3541" s="6"/>
      <c r="N3541" s="9"/>
      <c r="O3541" s="10"/>
      <c r="P3541" s="20"/>
      <c r="Q3541" s="20"/>
      <c r="R3541" s="20"/>
      <c r="S3541" s="20" t="s">
        <v>4361</v>
      </c>
      <c r="T3541" s="21" t="str">
        <f t="shared" si="524"/>
        <v>PLASTIK 12 X 35</v>
      </c>
      <c r="U3541" s="17">
        <v>1</v>
      </c>
      <c r="V3541" s="62">
        <f t="shared" si="527"/>
        <v>72</v>
      </c>
      <c r="W3541" s="20"/>
      <c r="X3541" s="20"/>
      <c r="Y3541" s="20" t="str">
        <f t="shared" si="525"/>
        <v>PCS</v>
      </c>
    </row>
    <row r="3542" spans="1:26" hidden="1">
      <c r="A3542" s="4"/>
      <c r="B3542" s="4"/>
      <c r="C3542" s="5"/>
      <c r="D3542" s="6"/>
      <c r="E3542" s="6"/>
      <c r="F3542" s="6"/>
      <c r="G3542" s="6"/>
      <c r="H3542" s="6"/>
      <c r="I3542" s="6"/>
      <c r="J3542" s="6"/>
      <c r="K3542" s="8"/>
      <c r="L3542" s="8"/>
      <c r="M3542" s="6"/>
      <c r="N3542" s="9"/>
      <c r="O3542" s="10"/>
      <c r="P3542" s="20"/>
      <c r="Q3542" s="20"/>
      <c r="R3542" s="20"/>
      <c r="S3542" s="20" t="s">
        <v>3725</v>
      </c>
      <c r="T3542" s="21" t="str">
        <f t="shared" si="524"/>
        <v>ONGKOS CELUP GK SARASWATI</v>
      </c>
      <c r="U3542" s="17">
        <v>1</v>
      </c>
      <c r="V3542" s="62">
        <f t="shared" si="527"/>
        <v>72</v>
      </c>
      <c r="W3542" s="20"/>
      <c r="X3542" s="20"/>
      <c r="Y3542" s="20" t="str">
        <f t="shared" si="525"/>
        <v>PCS</v>
      </c>
    </row>
    <row r="3543" spans="1:26" hidden="1">
      <c r="A3543" s="4"/>
      <c r="B3543" s="4"/>
      <c r="C3543" s="5"/>
      <c r="D3543" s="6"/>
      <c r="E3543" s="6"/>
      <c r="F3543" s="6"/>
      <c r="G3543" s="6"/>
      <c r="H3543" s="6"/>
      <c r="I3543" s="6"/>
      <c r="J3543" s="6"/>
      <c r="K3543" s="8"/>
      <c r="L3543" s="8"/>
      <c r="M3543" s="6"/>
      <c r="N3543" s="9"/>
      <c r="O3543" s="10"/>
      <c r="P3543" s="20"/>
      <c r="Q3543" s="20"/>
      <c r="R3543" s="20"/>
      <c r="S3543" s="20" t="s">
        <v>3813</v>
      </c>
      <c r="T3543" s="21" t="str">
        <f t="shared" si="524"/>
        <v>ONGKOS KEMAS GK SARASWATI</v>
      </c>
      <c r="U3543" s="17">
        <v>1</v>
      </c>
      <c r="V3543" s="62">
        <f t="shared" si="527"/>
        <v>72</v>
      </c>
      <c r="W3543" s="20"/>
      <c r="X3543" s="20"/>
      <c r="Y3543" s="20" t="str">
        <f t="shared" si="525"/>
        <v>PCS</v>
      </c>
    </row>
    <row r="3544" spans="1:26" hidden="1">
      <c r="A3544" s="4"/>
      <c r="B3544" s="4"/>
      <c r="C3544" s="5"/>
      <c r="D3544" s="6"/>
      <c r="E3544" s="6"/>
      <c r="F3544" s="6"/>
      <c r="G3544" s="6"/>
      <c r="H3544" s="6"/>
      <c r="I3544" s="6"/>
      <c r="J3544" s="6"/>
      <c r="K3544" s="8"/>
      <c r="L3544" s="8"/>
      <c r="M3544" s="6"/>
      <c r="N3544" s="9"/>
      <c r="O3544" s="10"/>
      <c r="P3544" s="20"/>
      <c r="Q3544" s="20"/>
      <c r="R3544" s="20"/>
      <c r="S3544" s="20" t="s">
        <v>3920</v>
      </c>
      <c r="T3544" s="21" t="str">
        <f t="shared" si="524"/>
        <v>ONGKOS TIMBANG GK SARASWATI</v>
      </c>
      <c r="U3544" s="17">
        <v>1</v>
      </c>
      <c r="V3544" s="62">
        <f t="shared" si="527"/>
        <v>72</v>
      </c>
      <c r="W3544" s="20"/>
      <c r="X3544" s="20"/>
      <c r="Y3544" s="20" t="str">
        <f t="shared" si="525"/>
        <v>PCS</v>
      </c>
    </row>
    <row r="3545" spans="1:26">
      <c r="A3545" s="4">
        <v>363</v>
      </c>
      <c r="B3545" s="20" t="s">
        <v>3165</v>
      </c>
      <c r="C3545" s="5" t="s">
        <v>322</v>
      </c>
      <c r="D3545" s="6">
        <v>140</v>
      </c>
      <c r="E3545" s="6">
        <f>D3545/72</f>
        <v>1.9444444444444444</v>
      </c>
      <c r="F3545" s="6">
        <v>65</v>
      </c>
      <c r="G3545" s="6">
        <v>1</v>
      </c>
      <c r="H3545" s="6"/>
      <c r="I3545" s="6"/>
      <c r="J3545" s="6" t="s">
        <v>510</v>
      </c>
      <c r="K3545" s="15">
        <f>L3545</f>
        <v>144</v>
      </c>
      <c r="L3545" s="15">
        <f>N3545*Z3545</f>
        <v>144</v>
      </c>
      <c r="M3545" s="6" t="s">
        <v>510</v>
      </c>
      <c r="N3545" s="9">
        <f>VLOOKUP(B3545,tb_januari,9,FALSE)</f>
        <v>2</v>
      </c>
      <c r="O3545" s="10" t="s">
        <v>506</v>
      </c>
      <c r="P3545" s="20"/>
      <c r="Q3545" s="20"/>
      <c r="R3545" s="20"/>
      <c r="S3545" s="20" t="s">
        <v>980</v>
      </c>
      <c r="T3545" s="21" t="str">
        <f t="shared" si="524"/>
        <v>ASTUNGKARA 8 X 16</v>
      </c>
      <c r="U3545" s="17">
        <v>1</v>
      </c>
      <c r="V3545" s="62">
        <f>$K$3545*U3545</f>
        <v>144</v>
      </c>
      <c r="W3545" s="20"/>
      <c r="X3545" s="20"/>
      <c r="Y3545" s="20" t="str">
        <f t="shared" si="525"/>
        <v>PCS</v>
      </c>
      <c r="Z3545" s="20">
        <v>72</v>
      </c>
    </row>
    <row r="3546" spans="1:26" hidden="1">
      <c r="A3546" s="4"/>
      <c r="B3546" s="4"/>
      <c r="C3546" s="5"/>
      <c r="D3546" s="6"/>
      <c r="E3546" s="6"/>
      <c r="F3546" s="6"/>
      <c r="G3546" s="6"/>
      <c r="H3546" s="6"/>
      <c r="I3546" s="6"/>
      <c r="J3546" s="6"/>
      <c r="K3546" s="8"/>
      <c r="L3546" s="8"/>
      <c r="M3546" s="6"/>
      <c r="N3546" s="9"/>
      <c r="O3546" s="10"/>
      <c r="P3546" s="20"/>
      <c r="Q3546" s="20"/>
      <c r="R3546" s="20"/>
      <c r="S3546" s="20" t="s">
        <v>986</v>
      </c>
      <c r="T3546" s="21" t="str">
        <f t="shared" si="524"/>
        <v>ASTUNGKARA TULISAN</v>
      </c>
      <c r="U3546" s="17">
        <v>1</v>
      </c>
      <c r="V3546" s="62">
        <f t="shared" ref="V3546:V3557" si="528">$K$3545*U3546</f>
        <v>144</v>
      </c>
      <c r="W3546" s="20"/>
      <c r="X3546" s="20"/>
      <c r="Y3546" s="20" t="str">
        <f t="shared" si="525"/>
        <v>PCS</v>
      </c>
    </row>
    <row r="3547" spans="1:26" hidden="1">
      <c r="A3547" s="4"/>
      <c r="B3547" s="4"/>
      <c r="C3547" s="5"/>
      <c r="D3547" s="6"/>
      <c r="E3547" s="6"/>
      <c r="F3547" s="6"/>
      <c r="G3547" s="6"/>
      <c r="H3547" s="6"/>
      <c r="I3547" s="6"/>
      <c r="J3547" s="6"/>
      <c r="K3547" s="8"/>
      <c r="L3547" s="8"/>
      <c r="M3547" s="6"/>
      <c r="N3547" s="9"/>
      <c r="O3547" s="10"/>
      <c r="P3547" s="20"/>
      <c r="Q3547" s="20"/>
      <c r="R3547" s="20"/>
      <c r="S3547" s="20" t="s">
        <v>4084</v>
      </c>
      <c r="T3547" s="21" t="str">
        <f t="shared" si="524"/>
        <v>OP FULL AROMA SWT ASTUNGKARA</v>
      </c>
      <c r="U3547" s="17">
        <v>5.2900000000000003E-2</v>
      </c>
      <c r="V3547" s="62">
        <f t="shared" si="528"/>
        <v>7.6176000000000004</v>
      </c>
      <c r="W3547" s="20"/>
      <c r="X3547" s="20"/>
      <c r="Y3547" s="20" t="str">
        <f t="shared" si="525"/>
        <v>KG</v>
      </c>
    </row>
    <row r="3548" spans="1:26" hidden="1">
      <c r="A3548" s="4"/>
      <c r="B3548" s="4"/>
      <c r="C3548" s="5"/>
      <c r="D3548" s="6"/>
      <c r="E3548" s="6"/>
      <c r="F3548" s="6"/>
      <c r="G3548" s="6"/>
      <c r="H3548" s="6"/>
      <c r="I3548" s="6"/>
      <c r="J3548" s="6"/>
      <c r="K3548" s="8"/>
      <c r="L3548" s="8"/>
      <c r="M3548" s="6"/>
      <c r="N3548" s="9"/>
      <c r="O3548" s="10"/>
      <c r="P3548" s="20"/>
      <c r="Q3548" s="20"/>
      <c r="R3548" s="20"/>
      <c r="S3548" s="20" t="s">
        <v>1304</v>
      </c>
      <c r="T3548" s="21" t="str">
        <f t="shared" si="524"/>
        <v>DUPA 28 ATP MERAH 3.2</v>
      </c>
      <c r="U3548" s="17">
        <v>0.46</v>
      </c>
      <c r="V3548" s="62">
        <f t="shared" si="528"/>
        <v>66.240000000000009</v>
      </c>
      <c r="W3548" s="20"/>
      <c r="X3548" s="20"/>
      <c r="Y3548" s="20" t="str">
        <f t="shared" si="525"/>
        <v>KG</v>
      </c>
    </row>
    <row r="3549" spans="1:26" hidden="1">
      <c r="A3549" s="4"/>
      <c r="B3549" s="4"/>
      <c r="C3549" s="5"/>
      <c r="D3549" s="6"/>
      <c r="E3549" s="6"/>
      <c r="F3549" s="6"/>
      <c r="G3549" s="6"/>
      <c r="H3549" s="6"/>
      <c r="I3549" s="6"/>
      <c r="J3549" s="6"/>
      <c r="K3549" s="8"/>
      <c r="L3549" s="8"/>
      <c r="M3549" s="6"/>
      <c r="N3549" s="9"/>
      <c r="O3549" s="10"/>
      <c r="P3549" s="20"/>
      <c r="Q3549" s="20"/>
      <c r="R3549" s="20"/>
      <c r="S3549" s="20" t="s">
        <v>5192</v>
      </c>
      <c r="T3549" s="21" t="str">
        <f t="shared" si="524"/>
        <v>oplosan solfen</v>
      </c>
      <c r="U3549" s="17">
        <v>0.17899999999999999</v>
      </c>
      <c r="V3549" s="62">
        <f t="shared" si="528"/>
        <v>25.776</v>
      </c>
      <c r="W3549" s="20"/>
      <c r="X3549" s="20"/>
      <c r="Y3549" s="20" t="str">
        <f t="shared" si="525"/>
        <v>KG</v>
      </c>
    </row>
    <row r="3550" spans="1:26" hidden="1">
      <c r="A3550" s="4"/>
      <c r="B3550" s="4"/>
      <c r="C3550" s="5"/>
      <c r="D3550" s="6"/>
      <c r="E3550" s="6"/>
      <c r="F3550" s="6"/>
      <c r="G3550" s="6"/>
      <c r="H3550" s="6"/>
      <c r="I3550" s="6"/>
      <c r="J3550" s="6"/>
      <c r="K3550" s="8"/>
      <c r="L3550" s="8"/>
      <c r="M3550" s="6"/>
      <c r="N3550" s="9"/>
      <c r="O3550" s="10"/>
      <c r="P3550" s="20"/>
      <c r="Q3550" s="20"/>
      <c r="R3550" s="20"/>
      <c r="S3550" s="20" t="s">
        <v>3679</v>
      </c>
      <c r="T3550" s="21" t="str">
        <f t="shared" si="524"/>
        <v xml:space="preserve">ONGKARA OVAL </v>
      </c>
      <c r="U3550" s="17">
        <v>1</v>
      </c>
      <c r="V3550" s="62">
        <f t="shared" si="528"/>
        <v>144</v>
      </c>
      <c r="W3550" s="20"/>
      <c r="X3550" s="20"/>
      <c r="Y3550" s="20" t="str">
        <f t="shared" si="525"/>
        <v>PCS</v>
      </c>
    </row>
    <row r="3551" spans="1:26" hidden="1">
      <c r="A3551" s="4"/>
      <c r="B3551" s="4"/>
      <c r="C3551" s="5"/>
      <c r="D3551" s="6"/>
      <c r="E3551" s="6"/>
      <c r="F3551" s="6"/>
      <c r="G3551" s="6"/>
      <c r="H3551" s="6"/>
      <c r="I3551" s="6"/>
      <c r="J3551" s="6"/>
      <c r="K3551" s="8"/>
      <c r="L3551" s="8"/>
      <c r="M3551" s="6"/>
      <c r="N3551" s="9"/>
      <c r="O3551" s="10"/>
      <c r="P3551" s="20"/>
      <c r="Q3551" s="20"/>
      <c r="R3551" s="20"/>
      <c r="S3551" s="20" t="s">
        <v>5039</v>
      </c>
      <c r="T3551" s="21" t="str">
        <f t="shared" ref="T3551:T3582" si="529">VLOOKUP(S3551,db_barang,2,FALSE)</f>
        <v>STIKER MANTRA tanggung</v>
      </c>
      <c r="U3551" s="17">
        <v>1</v>
      </c>
      <c r="V3551" s="62">
        <f t="shared" si="528"/>
        <v>144</v>
      </c>
      <c r="W3551" s="20"/>
      <c r="X3551" s="20"/>
      <c r="Y3551" s="20" t="str">
        <f t="shared" ref="Y3551:Y3582" si="530">VLOOKUP(S3551,db_barang,3,FALSE)</f>
        <v>PCS</v>
      </c>
    </row>
    <row r="3552" spans="1:26" hidden="1">
      <c r="A3552" s="4"/>
      <c r="B3552" s="4"/>
      <c r="C3552" s="5"/>
      <c r="D3552" s="6"/>
      <c r="E3552" s="6"/>
      <c r="F3552" s="6"/>
      <c r="G3552" s="6"/>
      <c r="H3552" s="6"/>
      <c r="I3552" s="6"/>
      <c r="J3552" s="6"/>
      <c r="K3552" s="8"/>
      <c r="L3552" s="8"/>
      <c r="M3552" s="6"/>
      <c r="N3552" s="9"/>
      <c r="O3552" s="10"/>
      <c r="P3552" s="20"/>
      <c r="Q3552" s="20"/>
      <c r="R3552" s="20"/>
      <c r="S3552" s="20" t="s">
        <v>988</v>
      </c>
      <c r="T3552" s="21" t="str">
        <f t="shared" si="529"/>
        <v xml:space="preserve">ATP </v>
      </c>
      <c r="U3552" s="17">
        <v>1</v>
      </c>
      <c r="V3552" s="62">
        <f t="shared" si="528"/>
        <v>144</v>
      </c>
      <c r="W3552" s="20"/>
      <c r="X3552" s="20"/>
      <c r="Y3552" s="20" t="str">
        <f t="shared" si="530"/>
        <v>PCS</v>
      </c>
    </row>
    <row r="3553" spans="1:26" hidden="1">
      <c r="A3553" s="4"/>
      <c r="B3553" s="4"/>
      <c r="C3553" s="5"/>
      <c r="D3553" s="6"/>
      <c r="E3553" s="6"/>
      <c r="F3553" s="6"/>
      <c r="G3553" s="6"/>
      <c r="H3553" s="6"/>
      <c r="I3553" s="6"/>
      <c r="J3553" s="6"/>
      <c r="K3553" s="8"/>
      <c r="L3553" s="8"/>
      <c r="M3553" s="6"/>
      <c r="N3553" s="9"/>
      <c r="O3553" s="10"/>
      <c r="P3553" s="20"/>
      <c r="Q3553" s="20"/>
      <c r="R3553" s="20"/>
      <c r="S3553" s="20" t="s">
        <v>613</v>
      </c>
      <c r="T3553" s="21" t="str">
        <f t="shared" si="529"/>
        <v>SABUK ONG KECIL 2,5 X 30</v>
      </c>
      <c r="U3553" s="17">
        <v>1</v>
      </c>
      <c r="V3553" s="62">
        <f t="shared" si="528"/>
        <v>144</v>
      </c>
      <c r="W3553" s="20"/>
      <c r="X3553" s="20"/>
      <c r="Y3553" s="20" t="str">
        <f t="shared" si="530"/>
        <v>PCS</v>
      </c>
    </row>
    <row r="3554" spans="1:26" hidden="1">
      <c r="A3554" s="4"/>
      <c r="B3554" s="4"/>
      <c r="C3554" s="5"/>
      <c r="D3554" s="6"/>
      <c r="E3554" s="6"/>
      <c r="F3554" s="6"/>
      <c r="G3554" s="6"/>
      <c r="H3554" s="6"/>
      <c r="I3554" s="6"/>
      <c r="J3554" s="6"/>
      <c r="K3554" s="8"/>
      <c r="L3554" s="8"/>
      <c r="M3554" s="6"/>
      <c r="N3554" s="9"/>
      <c r="O3554" s="10"/>
      <c r="P3554" s="20"/>
      <c r="Q3554" s="20"/>
      <c r="R3554" s="20"/>
      <c r="S3554" s="20" t="s">
        <v>4361</v>
      </c>
      <c r="T3554" s="21" t="str">
        <f t="shared" si="529"/>
        <v>PLASTIK 12 X 35</v>
      </c>
      <c r="U3554" s="17">
        <v>1</v>
      </c>
      <c r="V3554" s="62">
        <f t="shared" si="528"/>
        <v>144</v>
      </c>
      <c r="W3554" s="20"/>
      <c r="X3554" s="20"/>
      <c r="Y3554" s="20" t="str">
        <f t="shared" si="530"/>
        <v>PCS</v>
      </c>
    </row>
    <row r="3555" spans="1:26" hidden="1">
      <c r="A3555" s="4"/>
      <c r="B3555" s="4"/>
      <c r="C3555" s="5"/>
      <c r="D3555" s="6"/>
      <c r="E3555" s="6"/>
      <c r="F3555" s="6"/>
      <c r="G3555" s="6"/>
      <c r="H3555" s="6"/>
      <c r="I3555" s="6"/>
      <c r="J3555" s="6"/>
      <c r="K3555" s="8"/>
      <c r="L3555" s="8"/>
      <c r="M3555" s="6"/>
      <c r="N3555" s="9"/>
      <c r="O3555" s="10"/>
      <c r="P3555" s="20"/>
      <c r="Q3555" s="20"/>
      <c r="R3555" s="20"/>
      <c r="S3555" s="20" t="s">
        <v>3725</v>
      </c>
      <c r="T3555" s="21" t="str">
        <f t="shared" si="529"/>
        <v>ONGKOS CELUP GK SARASWATI</v>
      </c>
      <c r="U3555" s="17">
        <v>1</v>
      </c>
      <c r="V3555" s="62">
        <f t="shared" si="528"/>
        <v>144</v>
      </c>
      <c r="W3555" s="20"/>
      <c r="X3555" s="20"/>
      <c r="Y3555" s="20" t="str">
        <f t="shared" si="530"/>
        <v>PCS</v>
      </c>
    </row>
    <row r="3556" spans="1:26" hidden="1">
      <c r="A3556" s="4"/>
      <c r="B3556" s="4"/>
      <c r="C3556" s="5"/>
      <c r="D3556" s="6"/>
      <c r="E3556" s="6"/>
      <c r="F3556" s="6"/>
      <c r="G3556" s="6"/>
      <c r="H3556" s="6"/>
      <c r="I3556" s="6"/>
      <c r="J3556" s="6"/>
      <c r="K3556" s="8"/>
      <c r="L3556" s="8"/>
      <c r="M3556" s="6"/>
      <c r="N3556" s="9"/>
      <c r="O3556" s="10"/>
      <c r="P3556" s="20"/>
      <c r="Q3556" s="20"/>
      <c r="R3556" s="20"/>
      <c r="S3556" s="20" t="s">
        <v>3813</v>
      </c>
      <c r="T3556" s="21" t="str">
        <f t="shared" si="529"/>
        <v>ONGKOS KEMAS GK SARASWATI</v>
      </c>
      <c r="U3556" s="17">
        <v>1</v>
      </c>
      <c r="V3556" s="62">
        <f t="shared" si="528"/>
        <v>144</v>
      </c>
      <c r="W3556" s="20"/>
      <c r="X3556" s="20"/>
      <c r="Y3556" s="20" t="str">
        <f t="shared" si="530"/>
        <v>PCS</v>
      </c>
    </row>
    <row r="3557" spans="1:26" hidden="1">
      <c r="A3557" s="4"/>
      <c r="B3557" s="4"/>
      <c r="C3557" s="5"/>
      <c r="D3557" s="6"/>
      <c r="E3557" s="6"/>
      <c r="F3557" s="6"/>
      <c r="G3557" s="6"/>
      <c r="H3557" s="6"/>
      <c r="I3557" s="6"/>
      <c r="J3557" s="6"/>
      <c r="K3557" s="8"/>
      <c r="L3557" s="8"/>
      <c r="M3557" s="6"/>
      <c r="N3557" s="9"/>
      <c r="O3557" s="10"/>
      <c r="P3557" s="20"/>
      <c r="Q3557" s="20"/>
      <c r="R3557" s="20"/>
      <c r="S3557" s="20" t="s">
        <v>3920</v>
      </c>
      <c r="T3557" s="21" t="str">
        <f t="shared" si="529"/>
        <v>ONGKOS TIMBANG GK SARASWATI</v>
      </c>
      <c r="U3557" s="17">
        <v>1</v>
      </c>
      <c r="V3557" s="62">
        <f t="shared" si="528"/>
        <v>144</v>
      </c>
      <c r="W3557" s="20"/>
      <c r="X3557" s="20"/>
      <c r="Y3557" s="20" t="str">
        <f t="shared" si="530"/>
        <v>PCS</v>
      </c>
    </row>
    <row r="3558" spans="1:26">
      <c r="A3558" s="4">
        <v>364</v>
      </c>
      <c r="B3558" s="20" t="s">
        <v>3166</v>
      </c>
      <c r="C3558" s="5" t="s">
        <v>323</v>
      </c>
      <c r="D3558" s="6">
        <v>724</v>
      </c>
      <c r="E3558" s="6">
        <f>D3558/72</f>
        <v>10.055555555555555</v>
      </c>
      <c r="F3558" s="6">
        <v>920</v>
      </c>
      <c r="G3558" s="6">
        <v>1</v>
      </c>
      <c r="H3558" s="6">
        <v>935</v>
      </c>
      <c r="I3558" s="6">
        <v>1</v>
      </c>
      <c r="J3558" s="6" t="s">
        <v>510</v>
      </c>
      <c r="K3558" s="15">
        <f>L3558</f>
        <v>576</v>
      </c>
      <c r="L3558" s="15">
        <f>N3558*Z3558</f>
        <v>576</v>
      </c>
      <c r="M3558" s="6" t="s">
        <v>510</v>
      </c>
      <c r="N3558" s="9">
        <f>VLOOKUP(B3558,tb_januari,9,FALSE)</f>
        <v>8</v>
      </c>
      <c r="O3558" s="10" t="s">
        <v>506</v>
      </c>
      <c r="P3558" s="20"/>
      <c r="Q3558" s="20"/>
      <c r="R3558" s="20"/>
      <c r="S3558" s="20" t="s">
        <v>980</v>
      </c>
      <c r="T3558" s="21" t="str">
        <f t="shared" si="529"/>
        <v>ASTUNGKARA 8 X 16</v>
      </c>
      <c r="U3558" s="17">
        <v>1</v>
      </c>
      <c r="V3558" s="62">
        <f>$K$3558*U3558</f>
        <v>576</v>
      </c>
      <c r="W3558" s="20"/>
      <c r="X3558" s="20"/>
      <c r="Y3558" s="20" t="str">
        <f t="shared" si="530"/>
        <v>PCS</v>
      </c>
      <c r="Z3558" s="20">
        <v>72</v>
      </c>
    </row>
    <row r="3559" spans="1:26" hidden="1">
      <c r="A3559" s="4"/>
      <c r="B3559" s="4"/>
      <c r="C3559" s="5"/>
      <c r="D3559" s="6"/>
      <c r="E3559" s="6"/>
      <c r="F3559" s="6"/>
      <c r="G3559" s="6"/>
      <c r="H3559" s="6"/>
      <c r="I3559" s="6"/>
      <c r="J3559" s="6"/>
      <c r="K3559" s="8"/>
      <c r="L3559" s="8"/>
      <c r="M3559" s="6"/>
      <c r="N3559" s="9"/>
      <c r="O3559" s="10"/>
      <c r="P3559" s="20"/>
      <c r="Q3559" s="20"/>
      <c r="R3559" s="20"/>
      <c r="S3559" s="20" t="s">
        <v>986</v>
      </c>
      <c r="T3559" s="21" t="str">
        <f t="shared" si="529"/>
        <v>ASTUNGKARA TULISAN</v>
      </c>
      <c r="U3559" s="17">
        <v>1</v>
      </c>
      <c r="V3559" s="62">
        <f t="shared" ref="V3559:V3570" si="531">$K$3558*U3559</f>
        <v>576</v>
      </c>
      <c r="W3559" s="20"/>
      <c r="X3559" s="20"/>
      <c r="Y3559" s="20" t="str">
        <f t="shared" si="530"/>
        <v>PCS</v>
      </c>
    </row>
    <row r="3560" spans="1:26" hidden="1">
      <c r="A3560" s="4"/>
      <c r="B3560" s="4"/>
      <c r="C3560" s="5"/>
      <c r="D3560" s="6"/>
      <c r="E3560" s="6"/>
      <c r="F3560" s="6"/>
      <c r="G3560" s="6"/>
      <c r="H3560" s="6"/>
      <c r="I3560" s="6"/>
      <c r="J3560" s="6"/>
      <c r="K3560" s="8"/>
      <c r="L3560" s="8"/>
      <c r="M3560" s="6"/>
      <c r="N3560" s="9"/>
      <c r="O3560" s="10"/>
      <c r="P3560" s="20"/>
      <c r="Q3560" s="20"/>
      <c r="R3560" s="20"/>
      <c r="S3560" s="20" t="s">
        <v>4084</v>
      </c>
      <c r="T3560" s="21" t="str">
        <f t="shared" si="529"/>
        <v>OP FULL AROMA SWT ASTUNGKARA</v>
      </c>
      <c r="U3560" s="17">
        <v>5.2900000000000003E-2</v>
      </c>
      <c r="V3560" s="62">
        <f t="shared" si="531"/>
        <v>30.470400000000001</v>
      </c>
      <c r="W3560" s="20"/>
      <c r="X3560" s="20"/>
      <c r="Y3560" s="20" t="str">
        <f t="shared" si="530"/>
        <v>KG</v>
      </c>
    </row>
    <row r="3561" spans="1:26" hidden="1">
      <c r="A3561" s="4"/>
      <c r="B3561" s="4"/>
      <c r="C3561" s="5"/>
      <c r="D3561" s="6"/>
      <c r="E3561" s="6"/>
      <c r="F3561" s="6"/>
      <c r="G3561" s="6"/>
      <c r="H3561" s="6"/>
      <c r="I3561" s="6"/>
      <c r="J3561" s="6"/>
      <c r="K3561" s="8"/>
      <c r="L3561" s="8"/>
      <c r="M3561" s="6"/>
      <c r="N3561" s="9"/>
      <c r="O3561" s="10"/>
      <c r="P3561" s="20"/>
      <c r="Q3561" s="20"/>
      <c r="R3561" s="20"/>
      <c r="S3561" s="20" t="s">
        <v>5192</v>
      </c>
      <c r="T3561" s="21" t="str">
        <f t="shared" si="529"/>
        <v>oplosan solfen</v>
      </c>
      <c r="U3561" s="17">
        <v>0.17899999999999999</v>
      </c>
      <c r="V3561" s="62">
        <f t="shared" si="531"/>
        <v>103.104</v>
      </c>
      <c r="W3561" s="20"/>
      <c r="X3561" s="20"/>
      <c r="Y3561" s="20" t="str">
        <f t="shared" si="530"/>
        <v>KG</v>
      </c>
    </row>
    <row r="3562" spans="1:26" hidden="1">
      <c r="A3562" s="4"/>
      <c r="B3562" s="4"/>
      <c r="C3562" s="5"/>
      <c r="D3562" s="6"/>
      <c r="E3562" s="6"/>
      <c r="F3562" s="6"/>
      <c r="G3562" s="6"/>
      <c r="H3562" s="6"/>
      <c r="I3562" s="6"/>
      <c r="J3562" s="6"/>
      <c r="K3562" s="8"/>
      <c r="L3562" s="8"/>
      <c r="M3562" s="6"/>
      <c r="N3562" s="9"/>
      <c r="O3562" s="10"/>
      <c r="P3562" s="20"/>
      <c r="Q3562" s="20"/>
      <c r="R3562" s="20"/>
      <c r="S3562" s="20" t="s">
        <v>3679</v>
      </c>
      <c r="T3562" s="21" t="str">
        <f t="shared" si="529"/>
        <v xml:space="preserve">ONGKARA OVAL </v>
      </c>
      <c r="U3562" s="17">
        <v>1</v>
      </c>
      <c r="V3562" s="62">
        <f t="shared" si="531"/>
        <v>576</v>
      </c>
      <c r="W3562" s="20"/>
      <c r="X3562" s="20"/>
      <c r="Y3562" s="20" t="str">
        <f t="shared" si="530"/>
        <v>PCS</v>
      </c>
    </row>
    <row r="3563" spans="1:26" hidden="1">
      <c r="A3563" s="4"/>
      <c r="B3563" s="4"/>
      <c r="C3563" s="5"/>
      <c r="D3563" s="6"/>
      <c r="E3563" s="6"/>
      <c r="F3563" s="6"/>
      <c r="G3563" s="6"/>
      <c r="H3563" s="6"/>
      <c r="I3563" s="6"/>
      <c r="J3563" s="6"/>
      <c r="K3563" s="8"/>
      <c r="L3563" s="8"/>
      <c r="M3563" s="6"/>
      <c r="N3563" s="9"/>
      <c r="O3563" s="10"/>
      <c r="P3563" s="20"/>
      <c r="Q3563" s="20"/>
      <c r="R3563" s="20"/>
      <c r="S3563" s="20" t="s">
        <v>5039</v>
      </c>
      <c r="T3563" s="21" t="str">
        <f t="shared" si="529"/>
        <v>STIKER MANTRA tanggung</v>
      </c>
      <c r="U3563" s="17">
        <v>1</v>
      </c>
      <c r="V3563" s="62">
        <f t="shared" si="531"/>
        <v>576</v>
      </c>
      <c r="W3563" s="20"/>
      <c r="X3563" s="20"/>
      <c r="Y3563" s="20" t="str">
        <f t="shared" si="530"/>
        <v>PCS</v>
      </c>
    </row>
    <row r="3564" spans="1:26" hidden="1">
      <c r="A3564" s="4"/>
      <c r="B3564" s="4"/>
      <c r="C3564" s="5"/>
      <c r="D3564" s="6"/>
      <c r="E3564" s="6"/>
      <c r="F3564" s="6"/>
      <c r="G3564" s="6"/>
      <c r="H3564" s="6"/>
      <c r="I3564" s="6"/>
      <c r="J3564" s="6"/>
      <c r="K3564" s="8"/>
      <c r="L3564" s="8"/>
      <c r="M3564" s="6"/>
      <c r="N3564" s="9"/>
      <c r="O3564" s="10"/>
      <c r="P3564" s="20"/>
      <c r="Q3564" s="20"/>
      <c r="R3564" s="20"/>
      <c r="S3564" s="20" t="s">
        <v>988</v>
      </c>
      <c r="T3564" s="21" t="str">
        <f t="shared" si="529"/>
        <v xml:space="preserve">ATP </v>
      </c>
      <c r="U3564" s="17">
        <v>1</v>
      </c>
      <c r="V3564" s="62">
        <f t="shared" si="531"/>
        <v>576</v>
      </c>
      <c r="W3564" s="20"/>
      <c r="X3564" s="20"/>
      <c r="Y3564" s="20" t="str">
        <f t="shared" si="530"/>
        <v>PCS</v>
      </c>
    </row>
    <row r="3565" spans="1:26" hidden="1">
      <c r="A3565" s="4"/>
      <c r="B3565" s="4"/>
      <c r="C3565" s="5"/>
      <c r="D3565" s="6"/>
      <c r="E3565" s="6"/>
      <c r="F3565" s="6"/>
      <c r="G3565" s="6"/>
      <c r="H3565" s="6"/>
      <c r="I3565" s="6"/>
      <c r="J3565" s="6"/>
      <c r="K3565" s="8"/>
      <c r="L3565" s="8"/>
      <c r="M3565" s="6"/>
      <c r="N3565" s="9"/>
      <c r="O3565" s="10"/>
      <c r="P3565" s="20"/>
      <c r="Q3565" s="20"/>
      <c r="R3565" s="20"/>
      <c r="S3565" s="20" t="s">
        <v>4361</v>
      </c>
      <c r="T3565" s="21" t="str">
        <f t="shared" si="529"/>
        <v>PLASTIK 12 X 35</v>
      </c>
      <c r="U3565" s="17">
        <v>1</v>
      </c>
      <c r="V3565" s="62">
        <f t="shared" si="531"/>
        <v>576</v>
      </c>
      <c r="W3565" s="20"/>
      <c r="X3565" s="20"/>
      <c r="Y3565" s="20" t="str">
        <f t="shared" si="530"/>
        <v>PCS</v>
      </c>
    </row>
    <row r="3566" spans="1:26" hidden="1">
      <c r="A3566" s="4"/>
      <c r="B3566" s="4"/>
      <c r="C3566" s="5"/>
      <c r="D3566" s="6"/>
      <c r="E3566" s="6"/>
      <c r="F3566" s="6"/>
      <c r="G3566" s="6"/>
      <c r="H3566" s="6"/>
      <c r="I3566" s="6"/>
      <c r="J3566" s="6"/>
      <c r="K3566" s="8"/>
      <c r="L3566" s="8"/>
      <c r="M3566" s="6"/>
      <c r="N3566" s="9"/>
      <c r="O3566" s="10"/>
      <c r="P3566" s="20"/>
      <c r="Q3566" s="20"/>
      <c r="R3566" s="20"/>
      <c r="S3566" s="20" t="s">
        <v>3725</v>
      </c>
      <c r="T3566" s="21" t="str">
        <f t="shared" si="529"/>
        <v>ONGKOS CELUP GK SARASWATI</v>
      </c>
      <c r="U3566" s="17">
        <v>1</v>
      </c>
      <c r="V3566" s="62">
        <f t="shared" si="531"/>
        <v>576</v>
      </c>
      <c r="W3566" s="20"/>
      <c r="X3566" s="20"/>
      <c r="Y3566" s="20" t="str">
        <f t="shared" si="530"/>
        <v>PCS</v>
      </c>
    </row>
    <row r="3567" spans="1:26" hidden="1">
      <c r="A3567" s="4"/>
      <c r="B3567" s="4"/>
      <c r="C3567" s="5"/>
      <c r="D3567" s="6"/>
      <c r="E3567" s="6"/>
      <c r="F3567" s="6"/>
      <c r="G3567" s="6"/>
      <c r="H3567" s="6"/>
      <c r="I3567" s="6"/>
      <c r="J3567" s="6"/>
      <c r="K3567" s="8"/>
      <c r="L3567" s="8"/>
      <c r="M3567" s="6"/>
      <c r="N3567" s="9"/>
      <c r="O3567" s="10"/>
      <c r="P3567" s="20"/>
      <c r="Q3567" s="20"/>
      <c r="R3567" s="20"/>
      <c r="S3567" s="20" t="s">
        <v>3813</v>
      </c>
      <c r="T3567" s="21" t="str">
        <f t="shared" si="529"/>
        <v>ONGKOS KEMAS GK SARASWATI</v>
      </c>
      <c r="U3567" s="17">
        <v>1</v>
      </c>
      <c r="V3567" s="62">
        <f t="shared" si="531"/>
        <v>576</v>
      </c>
      <c r="W3567" s="20"/>
      <c r="X3567" s="20"/>
      <c r="Y3567" s="20" t="str">
        <f t="shared" si="530"/>
        <v>PCS</v>
      </c>
    </row>
    <row r="3568" spans="1:26" hidden="1">
      <c r="A3568" s="4"/>
      <c r="B3568" s="4"/>
      <c r="C3568" s="5"/>
      <c r="D3568" s="6"/>
      <c r="E3568" s="6"/>
      <c r="F3568" s="6"/>
      <c r="G3568" s="6"/>
      <c r="H3568" s="6"/>
      <c r="I3568" s="6"/>
      <c r="J3568" s="6"/>
      <c r="K3568" s="8"/>
      <c r="L3568" s="8"/>
      <c r="M3568" s="6"/>
      <c r="N3568" s="9"/>
      <c r="O3568" s="10"/>
      <c r="P3568" s="20"/>
      <c r="Q3568" s="20"/>
      <c r="R3568" s="20"/>
      <c r="S3568" s="20" t="s">
        <v>3920</v>
      </c>
      <c r="T3568" s="21" t="str">
        <f t="shared" si="529"/>
        <v>ONGKOS TIMBANG GK SARASWATI</v>
      </c>
      <c r="U3568" s="17">
        <v>1</v>
      </c>
      <c r="V3568" s="62">
        <f t="shared" si="531"/>
        <v>576</v>
      </c>
      <c r="W3568" s="20"/>
      <c r="X3568" s="20"/>
      <c r="Y3568" s="20" t="str">
        <f t="shared" si="530"/>
        <v>PCS</v>
      </c>
    </row>
    <row r="3569" spans="1:26" hidden="1">
      <c r="A3569" s="4"/>
      <c r="B3569" s="4"/>
      <c r="C3569" s="5"/>
      <c r="D3569" s="6"/>
      <c r="E3569" s="6"/>
      <c r="F3569" s="6"/>
      <c r="G3569" s="6"/>
      <c r="H3569" s="6"/>
      <c r="I3569" s="6"/>
      <c r="J3569" s="6"/>
      <c r="K3569" s="8"/>
      <c r="L3569" s="8"/>
      <c r="M3569" s="6"/>
      <c r="N3569" s="9"/>
      <c r="O3569" s="10"/>
      <c r="P3569" s="20"/>
      <c r="Q3569" s="20"/>
      <c r="R3569" s="20"/>
      <c r="S3569" s="20" t="s">
        <v>1330</v>
      </c>
      <c r="T3569" s="21" t="str">
        <f t="shared" si="529"/>
        <v>DUPA 28 ATP PEKAT 3.2 RKN</v>
      </c>
      <c r="U3569" s="17">
        <v>0.46</v>
      </c>
      <c r="V3569" s="62">
        <f t="shared" si="531"/>
        <v>264.96000000000004</v>
      </c>
      <c r="W3569" s="20"/>
      <c r="X3569" s="20"/>
      <c r="Y3569" s="20" t="str">
        <f t="shared" si="530"/>
        <v>KG</v>
      </c>
    </row>
    <row r="3570" spans="1:26" hidden="1">
      <c r="A3570" s="4"/>
      <c r="B3570" s="4"/>
      <c r="C3570" s="5"/>
      <c r="D3570" s="6"/>
      <c r="E3570" s="6"/>
      <c r="F3570" s="6"/>
      <c r="G3570" s="6"/>
      <c r="H3570" s="6"/>
      <c r="I3570" s="6"/>
      <c r="J3570" s="6"/>
      <c r="K3570" s="8"/>
      <c r="L3570" s="8"/>
      <c r="M3570" s="6"/>
      <c r="N3570" s="9"/>
      <c r="O3570" s="10"/>
      <c r="P3570" s="20"/>
      <c r="Q3570" s="20"/>
      <c r="R3570" s="20"/>
      <c r="S3570" s="20" t="s">
        <v>4855</v>
      </c>
      <c r="T3570" s="21" t="str">
        <f t="shared" si="529"/>
        <v>SABUK ONG MINI 2,5 X 20</v>
      </c>
      <c r="U3570" s="17">
        <v>1</v>
      </c>
      <c r="V3570" s="62">
        <f t="shared" si="531"/>
        <v>576</v>
      </c>
      <c r="W3570" s="20"/>
      <c r="X3570" s="20"/>
      <c r="Y3570" s="20" t="str">
        <f t="shared" si="530"/>
        <v>PCS</v>
      </c>
    </row>
    <row r="3571" spans="1:26">
      <c r="A3571" s="4">
        <v>365</v>
      </c>
      <c r="B3571" s="20" t="s">
        <v>3173</v>
      </c>
      <c r="C3571" s="5" t="s">
        <v>324</v>
      </c>
      <c r="D3571" s="6">
        <v>156</v>
      </c>
      <c r="E3571" s="6">
        <f>D3571/72</f>
        <v>2.1666666666666665</v>
      </c>
      <c r="F3571" s="6">
        <v>131</v>
      </c>
      <c r="G3571" s="6">
        <v>1</v>
      </c>
      <c r="H3571" s="6">
        <v>106</v>
      </c>
      <c r="I3571" s="6">
        <v>1</v>
      </c>
      <c r="J3571" s="6" t="s">
        <v>510</v>
      </c>
      <c r="K3571" s="15">
        <f>L3571</f>
        <v>72</v>
      </c>
      <c r="L3571" s="15">
        <f>N3571*Z3571</f>
        <v>72</v>
      </c>
      <c r="M3571" s="6" t="s">
        <v>510</v>
      </c>
      <c r="N3571" s="9">
        <f>VLOOKUP(B3571,tb_januari,9,FALSE)</f>
        <v>1</v>
      </c>
      <c r="O3571" s="10" t="s">
        <v>506</v>
      </c>
      <c r="P3571" s="20"/>
      <c r="Q3571" s="20"/>
      <c r="R3571" s="20"/>
      <c r="S3571" s="20" t="s">
        <v>1036</v>
      </c>
      <c r="T3571" s="21" t="str">
        <f t="shared" si="529"/>
        <v>CEMPAKA 8 X 16</v>
      </c>
      <c r="U3571" s="17">
        <v>1</v>
      </c>
      <c r="V3571" s="62">
        <f>$K$3571*U3571</f>
        <v>72</v>
      </c>
      <c r="W3571" s="20"/>
      <c r="X3571" s="20"/>
      <c r="Y3571" s="20" t="str">
        <f t="shared" si="530"/>
        <v>PCS</v>
      </c>
      <c r="Z3571" s="20">
        <v>72</v>
      </c>
    </row>
    <row r="3572" spans="1:26" hidden="1">
      <c r="A3572" s="4"/>
      <c r="B3572" s="4"/>
      <c r="C3572" s="5"/>
      <c r="D3572" s="6"/>
      <c r="E3572" s="6"/>
      <c r="F3572" s="6"/>
      <c r="G3572" s="6"/>
      <c r="H3572" s="6"/>
      <c r="I3572" s="6"/>
      <c r="J3572" s="6"/>
      <c r="K3572" s="8"/>
      <c r="L3572" s="8"/>
      <c r="M3572" s="6"/>
      <c r="N3572" s="9"/>
      <c r="O3572" s="10"/>
      <c r="P3572" s="20"/>
      <c r="Q3572" s="20"/>
      <c r="R3572" s="20"/>
      <c r="S3572" s="20" t="s">
        <v>4086</v>
      </c>
      <c r="T3572" s="21" t="str">
        <f t="shared" si="529"/>
        <v>OP FULL AROMA SWT CEMPAKA</v>
      </c>
      <c r="U3572" s="17">
        <v>5.2900000000000003E-2</v>
      </c>
      <c r="V3572" s="62">
        <f t="shared" ref="V3572:V3583" si="532">$K$3571*U3572</f>
        <v>3.8088000000000002</v>
      </c>
      <c r="W3572" s="20"/>
      <c r="X3572" s="20"/>
      <c r="Y3572" s="20" t="str">
        <f t="shared" si="530"/>
        <v>KG</v>
      </c>
    </row>
    <row r="3573" spans="1:26" hidden="1">
      <c r="A3573" s="4"/>
      <c r="B3573" s="4"/>
      <c r="C3573" s="5"/>
      <c r="D3573" s="6"/>
      <c r="E3573" s="6"/>
      <c r="F3573" s="6"/>
      <c r="G3573" s="6"/>
      <c r="H3573" s="6"/>
      <c r="I3573" s="6"/>
      <c r="J3573" s="6"/>
      <c r="K3573" s="8"/>
      <c r="L3573" s="8"/>
      <c r="M3573" s="6"/>
      <c r="N3573" s="9"/>
      <c r="O3573" s="10"/>
      <c r="P3573" s="20"/>
      <c r="Q3573" s="20"/>
      <c r="R3573" s="20"/>
      <c r="S3573" s="20" t="s">
        <v>5192</v>
      </c>
      <c r="T3573" s="21" t="str">
        <f t="shared" si="529"/>
        <v>oplosan solfen</v>
      </c>
      <c r="U3573" s="17">
        <v>0.17899999999999999</v>
      </c>
      <c r="V3573" s="62">
        <f>$K$3571*U3573</f>
        <v>12.888</v>
      </c>
      <c r="W3573" s="20"/>
      <c r="X3573" s="20"/>
      <c r="Y3573" s="20" t="str">
        <f t="shared" si="530"/>
        <v>KG</v>
      </c>
    </row>
    <row r="3574" spans="1:26" hidden="1">
      <c r="A3574" s="4"/>
      <c r="B3574" s="4"/>
      <c r="C3574" s="5"/>
      <c r="D3574" s="6"/>
      <c r="E3574" s="6"/>
      <c r="F3574" s="6"/>
      <c r="G3574" s="6"/>
      <c r="H3574" s="6"/>
      <c r="I3574" s="6"/>
      <c r="J3574" s="6"/>
      <c r="K3574" s="8"/>
      <c r="L3574" s="8"/>
      <c r="M3574" s="6"/>
      <c r="N3574" s="9"/>
      <c r="O3574" s="10"/>
      <c r="P3574" s="20"/>
      <c r="Q3574" s="20"/>
      <c r="R3574" s="20"/>
      <c r="S3574" s="20" t="s">
        <v>3679</v>
      </c>
      <c r="T3574" s="21" t="str">
        <f t="shared" si="529"/>
        <v xml:space="preserve">ONGKARA OVAL </v>
      </c>
      <c r="U3574" s="17">
        <v>1</v>
      </c>
      <c r="V3574" s="62">
        <f t="shared" si="532"/>
        <v>72</v>
      </c>
      <c r="W3574" s="20"/>
      <c r="X3574" s="20"/>
      <c r="Y3574" s="20" t="str">
        <f t="shared" si="530"/>
        <v>PCS</v>
      </c>
    </row>
    <row r="3575" spans="1:26" hidden="1">
      <c r="A3575" s="4"/>
      <c r="B3575" s="4"/>
      <c r="C3575" s="5"/>
      <c r="D3575" s="6"/>
      <c r="E3575" s="6"/>
      <c r="F3575" s="6"/>
      <c r="G3575" s="6"/>
      <c r="H3575" s="6"/>
      <c r="I3575" s="6"/>
      <c r="J3575" s="6"/>
      <c r="K3575" s="8"/>
      <c r="L3575" s="8"/>
      <c r="M3575" s="6"/>
      <c r="N3575" s="9"/>
      <c r="O3575" s="10"/>
      <c r="P3575" s="20"/>
      <c r="Q3575" s="20"/>
      <c r="R3575" s="20"/>
      <c r="S3575" s="20" t="s">
        <v>5039</v>
      </c>
      <c r="T3575" s="21" t="str">
        <f t="shared" si="529"/>
        <v>STIKER MANTRA tanggung</v>
      </c>
      <c r="U3575" s="17">
        <v>1</v>
      </c>
      <c r="V3575" s="62">
        <f t="shared" si="532"/>
        <v>72</v>
      </c>
      <c r="W3575" s="20"/>
      <c r="X3575" s="20"/>
      <c r="Y3575" s="20" t="str">
        <f t="shared" si="530"/>
        <v>PCS</v>
      </c>
    </row>
    <row r="3576" spans="1:26" hidden="1">
      <c r="A3576" s="4"/>
      <c r="B3576" s="4"/>
      <c r="C3576" s="5"/>
      <c r="D3576" s="6"/>
      <c r="E3576" s="6"/>
      <c r="F3576" s="6"/>
      <c r="G3576" s="6"/>
      <c r="H3576" s="6"/>
      <c r="I3576" s="6"/>
      <c r="J3576" s="6"/>
      <c r="K3576" s="8"/>
      <c r="L3576" s="8"/>
      <c r="M3576" s="6"/>
      <c r="N3576" s="9"/>
      <c r="O3576" s="10"/>
      <c r="P3576" s="20"/>
      <c r="Q3576" s="20"/>
      <c r="R3576" s="20"/>
      <c r="S3576" s="20" t="s">
        <v>988</v>
      </c>
      <c r="T3576" s="21" t="str">
        <f t="shared" si="529"/>
        <v xml:space="preserve">ATP </v>
      </c>
      <c r="U3576" s="17">
        <v>1</v>
      </c>
      <c r="V3576" s="62">
        <f t="shared" si="532"/>
        <v>72</v>
      </c>
      <c r="W3576" s="20"/>
      <c r="X3576" s="20"/>
      <c r="Y3576" s="20" t="str">
        <f t="shared" si="530"/>
        <v>PCS</v>
      </c>
    </row>
    <row r="3577" spans="1:26" hidden="1">
      <c r="A3577" s="4"/>
      <c r="B3577" s="4"/>
      <c r="C3577" s="5"/>
      <c r="D3577" s="6"/>
      <c r="E3577" s="6"/>
      <c r="F3577" s="6"/>
      <c r="G3577" s="6"/>
      <c r="H3577" s="6"/>
      <c r="I3577" s="6"/>
      <c r="J3577" s="6"/>
      <c r="K3577" s="8"/>
      <c r="L3577" s="8"/>
      <c r="M3577" s="6"/>
      <c r="N3577" s="9"/>
      <c r="O3577" s="10"/>
      <c r="P3577" s="20"/>
      <c r="Q3577" s="20"/>
      <c r="R3577" s="20"/>
      <c r="S3577" s="20" t="s">
        <v>4361</v>
      </c>
      <c r="T3577" s="21" t="str">
        <f t="shared" si="529"/>
        <v>PLASTIK 12 X 35</v>
      </c>
      <c r="U3577" s="17">
        <v>1</v>
      </c>
      <c r="V3577" s="62">
        <f t="shared" si="532"/>
        <v>72</v>
      </c>
      <c r="W3577" s="20"/>
      <c r="X3577" s="20"/>
      <c r="Y3577" s="20" t="str">
        <f t="shared" si="530"/>
        <v>PCS</v>
      </c>
    </row>
    <row r="3578" spans="1:26" hidden="1">
      <c r="A3578" s="4"/>
      <c r="B3578" s="4"/>
      <c r="C3578" s="5"/>
      <c r="D3578" s="6"/>
      <c r="E3578" s="6"/>
      <c r="F3578" s="6"/>
      <c r="G3578" s="6"/>
      <c r="H3578" s="6"/>
      <c r="I3578" s="6"/>
      <c r="J3578" s="6"/>
      <c r="K3578" s="8"/>
      <c r="L3578" s="8"/>
      <c r="M3578" s="6"/>
      <c r="N3578" s="9"/>
      <c r="O3578" s="10"/>
      <c r="P3578" s="20"/>
      <c r="Q3578" s="20"/>
      <c r="R3578" s="20"/>
      <c r="S3578" s="20" t="s">
        <v>3725</v>
      </c>
      <c r="T3578" s="21" t="str">
        <f t="shared" si="529"/>
        <v>ONGKOS CELUP GK SARASWATI</v>
      </c>
      <c r="U3578" s="17">
        <v>1</v>
      </c>
      <c r="V3578" s="62">
        <f t="shared" si="532"/>
        <v>72</v>
      </c>
      <c r="W3578" s="20"/>
      <c r="X3578" s="20"/>
      <c r="Y3578" s="20" t="str">
        <f t="shared" si="530"/>
        <v>PCS</v>
      </c>
    </row>
    <row r="3579" spans="1:26" hidden="1">
      <c r="A3579" s="4"/>
      <c r="B3579" s="4"/>
      <c r="C3579" s="5"/>
      <c r="D3579" s="6"/>
      <c r="E3579" s="6"/>
      <c r="F3579" s="6"/>
      <c r="G3579" s="6"/>
      <c r="H3579" s="6"/>
      <c r="I3579" s="6"/>
      <c r="J3579" s="6"/>
      <c r="K3579" s="8"/>
      <c r="L3579" s="8"/>
      <c r="M3579" s="6"/>
      <c r="N3579" s="9"/>
      <c r="O3579" s="10"/>
      <c r="P3579" s="20"/>
      <c r="Q3579" s="20"/>
      <c r="R3579" s="20"/>
      <c r="S3579" s="20" t="s">
        <v>3813</v>
      </c>
      <c r="T3579" s="21" t="str">
        <f t="shared" si="529"/>
        <v>ONGKOS KEMAS GK SARASWATI</v>
      </c>
      <c r="U3579" s="17">
        <v>1</v>
      </c>
      <c r="V3579" s="62">
        <f t="shared" si="532"/>
        <v>72</v>
      </c>
      <c r="W3579" s="20"/>
      <c r="X3579" s="20"/>
      <c r="Y3579" s="20" t="str">
        <f t="shared" si="530"/>
        <v>PCS</v>
      </c>
    </row>
    <row r="3580" spans="1:26" hidden="1">
      <c r="A3580" s="4"/>
      <c r="B3580" s="4"/>
      <c r="C3580" s="5"/>
      <c r="D3580" s="6"/>
      <c r="E3580" s="6"/>
      <c r="F3580" s="6"/>
      <c r="G3580" s="6"/>
      <c r="H3580" s="6"/>
      <c r="I3580" s="6"/>
      <c r="J3580" s="6"/>
      <c r="K3580" s="8"/>
      <c r="L3580" s="8"/>
      <c r="M3580" s="6"/>
      <c r="N3580" s="9"/>
      <c r="O3580" s="10"/>
      <c r="P3580" s="20"/>
      <c r="Q3580" s="20"/>
      <c r="R3580" s="20"/>
      <c r="S3580" s="20" t="s">
        <v>3920</v>
      </c>
      <c r="T3580" s="21" t="str">
        <f t="shared" si="529"/>
        <v>ONGKOS TIMBANG GK SARASWATI</v>
      </c>
      <c r="U3580" s="17">
        <v>1</v>
      </c>
      <c r="V3580" s="62">
        <f t="shared" si="532"/>
        <v>72</v>
      </c>
      <c r="W3580" s="20"/>
      <c r="X3580" s="20"/>
      <c r="Y3580" s="20" t="str">
        <f t="shared" si="530"/>
        <v>PCS</v>
      </c>
    </row>
    <row r="3581" spans="1:26" hidden="1">
      <c r="A3581" s="4"/>
      <c r="B3581" s="4"/>
      <c r="C3581" s="5"/>
      <c r="D3581" s="6"/>
      <c r="E3581" s="6"/>
      <c r="F3581" s="6"/>
      <c r="G3581" s="6"/>
      <c r="H3581" s="6"/>
      <c r="I3581" s="6"/>
      <c r="J3581" s="6"/>
      <c r="K3581" s="8"/>
      <c r="L3581" s="8"/>
      <c r="M3581" s="6"/>
      <c r="N3581" s="9"/>
      <c r="O3581" s="10"/>
      <c r="P3581" s="20"/>
      <c r="Q3581" s="20"/>
      <c r="R3581" s="20"/>
      <c r="S3581" s="20" t="s">
        <v>1330</v>
      </c>
      <c r="T3581" s="21" t="str">
        <f t="shared" si="529"/>
        <v>DUPA 28 ATP PEKAT 3.2 RKN</v>
      </c>
      <c r="U3581" s="17">
        <v>0.46</v>
      </c>
      <c r="V3581" s="62">
        <f t="shared" si="532"/>
        <v>33.120000000000005</v>
      </c>
      <c r="W3581" s="20"/>
      <c r="X3581" s="20"/>
      <c r="Y3581" s="20" t="str">
        <f t="shared" si="530"/>
        <v>KG</v>
      </c>
    </row>
    <row r="3582" spans="1:26" hidden="1">
      <c r="A3582" s="4"/>
      <c r="B3582" s="4"/>
      <c r="C3582" s="5"/>
      <c r="D3582" s="6"/>
      <c r="E3582" s="6"/>
      <c r="F3582" s="6"/>
      <c r="G3582" s="6"/>
      <c r="H3582" s="6"/>
      <c r="I3582" s="6"/>
      <c r="J3582" s="6"/>
      <c r="K3582" s="8"/>
      <c r="L3582" s="8"/>
      <c r="M3582" s="6"/>
      <c r="N3582" s="9"/>
      <c r="O3582" s="10"/>
      <c r="P3582" s="20"/>
      <c r="Q3582" s="20"/>
      <c r="R3582" s="20"/>
      <c r="S3582" s="20" t="s">
        <v>1042</v>
      </c>
      <c r="T3582" s="21" t="str">
        <f t="shared" si="529"/>
        <v>CEMPAKA TULISAN</v>
      </c>
      <c r="U3582" s="17">
        <v>1</v>
      </c>
      <c r="V3582" s="62">
        <f>$K$3571*U3582</f>
        <v>72</v>
      </c>
      <c r="W3582" s="20"/>
      <c r="X3582" s="20"/>
      <c r="Y3582" s="20" t="str">
        <f t="shared" si="530"/>
        <v>PCS</v>
      </c>
    </row>
    <row r="3583" spans="1:26" hidden="1">
      <c r="A3583" s="4"/>
      <c r="B3583" s="4"/>
      <c r="C3583" s="5"/>
      <c r="D3583" s="6"/>
      <c r="E3583" s="6"/>
      <c r="F3583" s="6"/>
      <c r="G3583" s="6"/>
      <c r="H3583" s="6"/>
      <c r="I3583" s="6"/>
      <c r="J3583" s="6"/>
      <c r="K3583" s="8"/>
      <c r="L3583" s="8"/>
      <c r="M3583" s="6"/>
      <c r="N3583" s="9"/>
      <c r="O3583" s="10"/>
      <c r="P3583" s="20"/>
      <c r="Q3583" s="20"/>
      <c r="R3583" s="20"/>
      <c r="S3583" s="20" t="s">
        <v>4855</v>
      </c>
      <c r="T3583" s="21" t="str">
        <f t="shared" ref="T3583:T3609" si="533">VLOOKUP(S3583,db_barang,2,FALSE)</f>
        <v>SABUK ONG MINI 2,5 X 20</v>
      </c>
      <c r="U3583" s="17">
        <v>1</v>
      </c>
      <c r="V3583" s="62">
        <f t="shared" si="532"/>
        <v>72</v>
      </c>
      <c r="W3583" s="20"/>
      <c r="X3583" s="20"/>
      <c r="Y3583" s="20" t="str">
        <f t="shared" ref="Y3583:Y3609" si="534">VLOOKUP(S3583,db_barang,3,FALSE)</f>
        <v>PCS</v>
      </c>
    </row>
    <row r="3584" spans="1:26">
      <c r="A3584" s="4">
        <v>366</v>
      </c>
      <c r="B3584" s="20" t="s">
        <v>3180</v>
      </c>
      <c r="C3584" s="5" t="s">
        <v>325</v>
      </c>
      <c r="D3584" s="6">
        <v>307</v>
      </c>
      <c r="E3584" s="6">
        <f>D3584/72</f>
        <v>4.2638888888888893</v>
      </c>
      <c r="F3584" s="6">
        <v>364</v>
      </c>
      <c r="G3584" s="6">
        <v>1</v>
      </c>
      <c r="H3584" s="6">
        <v>193</v>
      </c>
      <c r="I3584" s="6">
        <v>1</v>
      </c>
      <c r="J3584" s="6" t="s">
        <v>510</v>
      </c>
      <c r="K3584" s="15">
        <f>L3584</f>
        <v>360</v>
      </c>
      <c r="L3584" s="15">
        <f>N3584*Z3584</f>
        <v>360</v>
      </c>
      <c r="M3584" s="6" t="s">
        <v>510</v>
      </c>
      <c r="N3584" s="9">
        <f>VLOOKUP(B3584,tb_januari,9,FALSE)</f>
        <v>5</v>
      </c>
      <c r="O3584" s="10" t="s">
        <v>506</v>
      </c>
      <c r="P3584" s="20"/>
      <c r="Q3584" s="20"/>
      <c r="R3584" s="20"/>
      <c r="S3584" s="20" t="s">
        <v>1050</v>
      </c>
      <c r="T3584" s="21" t="str">
        <f t="shared" si="533"/>
        <v>CENDANA 8 X 16</v>
      </c>
      <c r="U3584" s="17">
        <v>1</v>
      </c>
      <c r="V3584" s="62">
        <f>$K$3584*U3584</f>
        <v>360</v>
      </c>
      <c r="W3584" s="20"/>
      <c r="X3584" s="20"/>
      <c r="Y3584" s="20" t="str">
        <f t="shared" si="534"/>
        <v>PCS</v>
      </c>
      <c r="Z3584" s="20">
        <v>72</v>
      </c>
    </row>
    <row r="3585" spans="1:26" hidden="1">
      <c r="A3585" s="4"/>
      <c r="B3585" s="4"/>
      <c r="C3585" s="5"/>
      <c r="D3585" s="6"/>
      <c r="E3585" s="6"/>
      <c r="F3585" s="6"/>
      <c r="G3585" s="6"/>
      <c r="H3585" s="6"/>
      <c r="I3585" s="6"/>
      <c r="J3585" s="6"/>
      <c r="K3585" s="8"/>
      <c r="L3585" s="8"/>
      <c r="M3585" s="6"/>
      <c r="N3585" s="9"/>
      <c r="O3585" s="10"/>
      <c r="P3585" s="20"/>
      <c r="Q3585" s="20"/>
      <c r="R3585" s="20"/>
      <c r="S3585" s="20" t="s">
        <v>1056</v>
      </c>
      <c r="T3585" s="21" t="str">
        <f t="shared" si="533"/>
        <v>CENDANA TULISAN</v>
      </c>
      <c r="U3585" s="17">
        <v>1</v>
      </c>
      <c r="V3585" s="62">
        <f t="shared" ref="V3585:V3595" si="535">$K$3584*U3585</f>
        <v>360</v>
      </c>
      <c r="W3585" s="20"/>
      <c r="X3585" s="20"/>
      <c r="Y3585" s="20" t="str">
        <f t="shared" si="534"/>
        <v>PCS</v>
      </c>
    </row>
    <row r="3586" spans="1:26" hidden="1">
      <c r="A3586" s="4"/>
      <c r="B3586" s="4"/>
      <c r="C3586" s="5"/>
      <c r="D3586" s="6"/>
      <c r="E3586" s="6"/>
      <c r="F3586" s="6"/>
      <c r="G3586" s="6"/>
      <c r="H3586" s="6"/>
      <c r="I3586" s="6"/>
      <c r="J3586" s="6"/>
      <c r="K3586" s="8"/>
      <c r="L3586" s="8"/>
      <c r="M3586" s="6"/>
      <c r="N3586" s="9"/>
      <c r="O3586" s="10"/>
      <c r="P3586" s="20"/>
      <c r="Q3586" s="20"/>
      <c r="R3586" s="20"/>
      <c r="S3586" s="20" t="s">
        <v>4088</v>
      </c>
      <c r="T3586" s="21" t="str">
        <f t="shared" si="533"/>
        <v>OP FULL AROMA SWT CENDANA</v>
      </c>
      <c r="U3586" s="17">
        <v>5.2900000000000003E-2</v>
      </c>
      <c r="V3586" s="62">
        <f t="shared" si="535"/>
        <v>19.044</v>
      </c>
      <c r="W3586" s="20"/>
      <c r="X3586" s="20"/>
      <c r="Y3586" s="20" t="str">
        <f t="shared" si="534"/>
        <v>KG</v>
      </c>
    </row>
    <row r="3587" spans="1:26" hidden="1">
      <c r="A3587" s="4"/>
      <c r="B3587" s="4"/>
      <c r="C3587" s="5"/>
      <c r="D3587" s="6"/>
      <c r="E3587" s="6"/>
      <c r="F3587" s="6"/>
      <c r="G3587" s="6"/>
      <c r="H3587" s="6"/>
      <c r="I3587" s="6"/>
      <c r="J3587" s="6"/>
      <c r="K3587" s="8"/>
      <c r="L3587" s="8"/>
      <c r="M3587" s="6"/>
      <c r="N3587" s="9"/>
      <c r="O3587" s="10"/>
      <c r="P3587" s="20"/>
      <c r="Q3587" s="20"/>
      <c r="R3587" s="20"/>
      <c r="S3587" s="20" t="s">
        <v>5192</v>
      </c>
      <c r="T3587" s="21" t="str">
        <f t="shared" si="533"/>
        <v>oplosan solfen</v>
      </c>
      <c r="U3587" s="17">
        <v>0.17899999999999999</v>
      </c>
      <c r="V3587" s="62">
        <f t="shared" si="535"/>
        <v>64.44</v>
      </c>
      <c r="W3587" s="20"/>
      <c r="X3587" s="20"/>
      <c r="Y3587" s="20" t="str">
        <f t="shared" si="534"/>
        <v>KG</v>
      </c>
    </row>
    <row r="3588" spans="1:26" hidden="1">
      <c r="A3588" s="4"/>
      <c r="B3588" s="4"/>
      <c r="C3588" s="5"/>
      <c r="D3588" s="6"/>
      <c r="E3588" s="6"/>
      <c r="F3588" s="6"/>
      <c r="G3588" s="6"/>
      <c r="H3588" s="6"/>
      <c r="I3588" s="6"/>
      <c r="J3588" s="6"/>
      <c r="K3588" s="8"/>
      <c r="L3588" s="8"/>
      <c r="M3588" s="6"/>
      <c r="N3588" s="9"/>
      <c r="O3588" s="10"/>
      <c r="P3588" s="20"/>
      <c r="Q3588" s="20"/>
      <c r="R3588" s="20"/>
      <c r="S3588" s="20" t="s">
        <v>3679</v>
      </c>
      <c r="T3588" s="21" t="str">
        <f t="shared" si="533"/>
        <v xml:space="preserve">ONGKARA OVAL </v>
      </c>
      <c r="U3588" s="17">
        <v>1</v>
      </c>
      <c r="V3588" s="62">
        <f t="shared" si="535"/>
        <v>360</v>
      </c>
      <c r="W3588" s="20"/>
      <c r="X3588" s="20"/>
      <c r="Y3588" s="20" t="str">
        <f t="shared" si="534"/>
        <v>PCS</v>
      </c>
    </row>
    <row r="3589" spans="1:26" hidden="1">
      <c r="A3589" s="4"/>
      <c r="B3589" s="4"/>
      <c r="C3589" s="5"/>
      <c r="D3589" s="6"/>
      <c r="E3589" s="6"/>
      <c r="F3589" s="6"/>
      <c r="G3589" s="6"/>
      <c r="H3589" s="6"/>
      <c r="I3589" s="6"/>
      <c r="J3589" s="6"/>
      <c r="K3589" s="8"/>
      <c r="L3589" s="8"/>
      <c r="M3589" s="6"/>
      <c r="N3589" s="9"/>
      <c r="O3589" s="10"/>
      <c r="P3589" s="20"/>
      <c r="Q3589" s="20"/>
      <c r="R3589" s="20"/>
      <c r="S3589" s="20" t="s">
        <v>5039</v>
      </c>
      <c r="T3589" s="21" t="str">
        <f t="shared" si="533"/>
        <v>STIKER MANTRA tanggung</v>
      </c>
      <c r="U3589" s="17">
        <v>1</v>
      </c>
      <c r="V3589" s="62">
        <f t="shared" si="535"/>
        <v>360</v>
      </c>
      <c r="W3589" s="20"/>
      <c r="X3589" s="20"/>
      <c r="Y3589" s="20" t="str">
        <f t="shared" si="534"/>
        <v>PCS</v>
      </c>
    </row>
    <row r="3590" spans="1:26" hidden="1">
      <c r="A3590" s="4"/>
      <c r="B3590" s="4"/>
      <c r="C3590" s="5"/>
      <c r="D3590" s="6"/>
      <c r="E3590" s="6"/>
      <c r="F3590" s="6"/>
      <c r="G3590" s="6"/>
      <c r="H3590" s="6"/>
      <c r="I3590" s="6"/>
      <c r="J3590" s="6"/>
      <c r="K3590" s="8"/>
      <c r="L3590" s="8"/>
      <c r="M3590" s="6"/>
      <c r="N3590" s="9"/>
      <c r="O3590" s="10"/>
      <c r="P3590" s="20"/>
      <c r="Q3590" s="20"/>
      <c r="R3590" s="20"/>
      <c r="S3590" s="20" t="s">
        <v>988</v>
      </c>
      <c r="T3590" s="21" t="str">
        <f t="shared" si="533"/>
        <v xml:space="preserve">ATP </v>
      </c>
      <c r="U3590" s="17">
        <v>1</v>
      </c>
      <c r="V3590" s="62">
        <f t="shared" si="535"/>
        <v>360</v>
      </c>
      <c r="W3590" s="20"/>
      <c r="X3590" s="20"/>
      <c r="Y3590" s="20" t="str">
        <f t="shared" si="534"/>
        <v>PCS</v>
      </c>
    </row>
    <row r="3591" spans="1:26" hidden="1">
      <c r="A3591" s="4"/>
      <c r="B3591" s="4"/>
      <c r="C3591" s="5"/>
      <c r="D3591" s="6"/>
      <c r="E3591" s="6"/>
      <c r="F3591" s="6"/>
      <c r="G3591" s="6"/>
      <c r="H3591" s="6"/>
      <c r="I3591" s="6"/>
      <c r="J3591" s="6"/>
      <c r="K3591" s="8"/>
      <c r="L3591" s="8"/>
      <c r="M3591" s="6"/>
      <c r="N3591" s="9"/>
      <c r="O3591" s="10"/>
      <c r="P3591" s="20"/>
      <c r="Q3591" s="20"/>
      <c r="R3591" s="20"/>
      <c r="S3591" s="20" t="s">
        <v>4361</v>
      </c>
      <c r="T3591" s="21" t="str">
        <f t="shared" si="533"/>
        <v>PLASTIK 12 X 35</v>
      </c>
      <c r="U3591" s="17">
        <v>1</v>
      </c>
      <c r="V3591" s="62">
        <f t="shared" si="535"/>
        <v>360</v>
      </c>
      <c r="W3591" s="20"/>
      <c r="X3591" s="20"/>
      <c r="Y3591" s="20" t="str">
        <f t="shared" si="534"/>
        <v>PCS</v>
      </c>
    </row>
    <row r="3592" spans="1:26" hidden="1">
      <c r="A3592" s="4"/>
      <c r="B3592" s="4"/>
      <c r="C3592" s="5"/>
      <c r="D3592" s="6"/>
      <c r="E3592" s="6"/>
      <c r="F3592" s="6"/>
      <c r="G3592" s="6"/>
      <c r="H3592" s="6"/>
      <c r="I3592" s="6"/>
      <c r="J3592" s="6"/>
      <c r="K3592" s="8"/>
      <c r="L3592" s="8"/>
      <c r="M3592" s="6"/>
      <c r="N3592" s="9"/>
      <c r="O3592" s="10"/>
      <c r="P3592" s="20"/>
      <c r="Q3592" s="20"/>
      <c r="R3592" s="20"/>
      <c r="S3592" s="20" t="s">
        <v>3725</v>
      </c>
      <c r="T3592" s="21" t="str">
        <f t="shared" si="533"/>
        <v>ONGKOS CELUP GK SARASWATI</v>
      </c>
      <c r="U3592" s="17">
        <v>1</v>
      </c>
      <c r="V3592" s="62">
        <f t="shared" si="535"/>
        <v>360</v>
      </c>
      <c r="W3592" s="20"/>
      <c r="X3592" s="20"/>
      <c r="Y3592" s="20" t="str">
        <f t="shared" si="534"/>
        <v>PCS</v>
      </c>
    </row>
    <row r="3593" spans="1:26" hidden="1">
      <c r="A3593" s="4"/>
      <c r="B3593" s="4"/>
      <c r="C3593" s="5"/>
      <c r="D3593" s="6"/>
      <c r="E3593" s="6"/>
      <c r="F3593" s="6"/>
      <c r="G3593" s="6"/>
      <c r="H3593" s="6"/>
      <c r="I3593" s="6"/>
      <c r="J3593" s="6"/>
      <c r="K3593" s="8"/>
      <c r="L3593" s="8"/>
      <c r="M3593" s="6"/>
      <c r="N3593" s="9"/>
      <c r="O3593" s="10"/>
      <c r="P3593" s="20"/>
      <c r="Q3593" s="20"/>
      <c r="R3593" s="20"/>
      <c r="S3593" s="20" t="s">
        <v>3813</v>
      </c>
      <c r="T3593" s="21" t="str">
        <f t="shared" si="533"/>
        <v>ONGKOS KEMAS GK SARASWATI</v>
      </c>
      <c r="U3593" s="17">
        <v>1</v>
      </c>
      <c r="V3593" s="62">
        <f t="shared" si="535"/>
        <v>360</v>
      </c>
      <c r="W3593" s="20"/>
      <c r="X3593" s="20"/>
      <c r="Y3593" s="20" t="str">
        <f t="shared" si="534"/>
        <v>PCS</v>
      </c>
    </row>
    <row r="3594" spans="1:26" hidden="1">
      <c r="A3594" s="4"/>
      <c r="B3594" s="4"/>
      <c r="C3594" s="5"/>
      <c r="D3594" s="6"/>
      <c r="E3594" s="6"/>
      <c r="F3594" s="6"/>
      <c r="G3594" s="6"/>
      <c r="H3594" s="6"/>
      <c r="I3594" s="6"/>
      <c r="J3594" s="6"/>
      <c r="K3594" s="8"/>
      <c r="L3594" s="8"/>
      <c r="M3594" s="6"/>
      <c r="N3594" s="9"/>
      <c r="O3594" s="10"/>
      <c r="P3594" s="20"/>
      <c r="Q3594" s="20"/>
      <c r="R3594" s="20"/>
      <c r="S3594" s="20" t="s">
        <v>3920</v>
      </c>
      <c r="T3594" s="21" t="str">
        <f t="shared" si="533"/>
        <v>ONGKOS TIMBANG GK SARASWATI</v>
      </c>
      <c r="U3594" s="17">
        <v>1</v>
      </c>
      <c r="V3594" s="62">
        <f t="shared" si="535"/>
        <v>360</v>
      </c>
      <c r="W3594" s="20"/>
      <c r="X3594" s="20"/>
      <c r="Y3594" s="20" t="str">
        <f t="shared" si="534"/>
        <v>PCS</v>
      </c>
    </row>
    <row r="3595" spans="1:26" hidden="1">
      <c r="A3595" s="4"/>
      <c r="B3595" s="4"/>
      <c r="C3595" s="5"/>
      <c r="D3595" s="6"/>
      <c r="E3595" s="6"/>
      <c r="F3595" s="6"/>
      <c r="G3595" s="6"/>
      <c r="H3595" s="6"/>
      <c r="I3595" s="6"/>
      <c r="J3595" s="6"/>
      <c r="K3595" s="8"/>
      <c r="L3595" s="8"/>
      <c r="M3595" s="6"/>
      <c r="N3595" s="9"/>
      <c r="O3595" s="10"/>
      <c r="P3595" s="20"/>
      <c r="Q3595" s="20"/>
      <c r="R3595" s="20"/>
      <c r="S3595" s="20" t="s">
        <v>1330</v>
      </c>
      <c r="T3595" s="21" t="str">
        <f t="shared" si="533"/>
        <v>DUPA 28 ATP PEKAT 3.2 RKN</v>
      </c>
      <c r="U3595" s="17">
        <v>0.46</v>
      </c>
      <c r="V3595" s="62">
        <f t="shared" si="535"/>
        <v>165.6</v>
      </c>
      <c r="W3595" s="20"/>
      <c r="X3595" s="20"/>
      <c r="Y3595" s="20" t="str">
        <f t="shared" si="534"/>
        <v>KG</v>
      </c>
    </row>
    <row r="3596" spans="1:26" hidden="1">
      <c r="A3596" s="4"/>
      <c r="B3596" s="4"/>
      <c r="C3596" s="5"/>
      <c r="D3596" s="6"/>
      <c r="E3596" s="6"/>
      <c r="F3596" s="6"/>
      <c r="G3596" s="6"/>
      <c r="H3596" s="6"/>
      <c r="I3596" s="6"/>
      <c r="J3596" s="6"/>
      <c r="K3596" s="8"/>
      <c r="L3596" s="8"/>
      <c r="M3596" s="6"/>
      <c r="N3596" s="9"/>
      <c r="O3596" s="10"/>
      <c r="P3596" s="20"/>
      <c r="Q3596" s="20"/>
      <c r="R3596" s="20"/>
      <c r="S3596" s="20" t="s">
        <v>4855</v>
      </c>
      <c r="T3596" s="21" t="str">
        <f t="shared" si="533"/>
        <v>SABUK ONG MINI 2,5 X 20</v>
      </c>
      <c r="U3596" s="17">
        <v>1</v>
      </c>
      <c r="V3596" s="62">
        <f>$K$3584*U3596</f>
        <v>360</v>
      </c>
      <c r="W3596" s="20"/>
      <c r="X3596" s="20"/>
      <c r="Y3596" s="20" t="str">
        <f t="shared" si="534"/>
        <v>PCS</v>
      </c>
    </row>
    <row r="3597" spans="1:26">
      <c r="A3597" s="4">
        <v>367</v>
      </c>
      <c r="B3597" s="20" t="s">
        <v>3193</v>
      </c>
      <c r="C3597" s="5" t="s">
        <v>326</v>
      </c>
      <c r="D3597" s="6"/>
      <c r="E3597" s="6">
        <f>D3597/72</f>
        <v>0</v>
      </c>
      <c r="F3597" s="6">
        <v>1</v>
      </c>
      <c r="G3597" s="6">
        <v>1</v>
      </c>
      <c r="H3597" s="6"/>
      <c r="I3597" s="6"/>
      <c r="J3597" s="6" t="s">
        <v>510</v>
      </c>
      <c r="K3597" s="15">
        <f>L3597</f>
        <v>0</v>
      </c>
      <c r="L3597" s="15">
        <f>N3597*Z3597</f>
        <v>0</v>
      </c>
      <c r="M3597" s="6" t="s">
        <v>510</v>
      </c>
      <c r="N3597" s="9">
        <f>VLOOKUP(B3597,tb_januari,9,FALSE)</f>
        <v>0</v>
      </c>
      <c r="O3597" s="10" t="s">
        <v>506</v>
      </c>
      <c r="P3597" s="20"/>
      <c r="Q3597" s="20"/>
      <c r="R3597" s="20"/>
      <c r="S3597" s="1" t="s">
        <v>3485</v>
      </c>
      <c r="T3597" s="21" t="str">
        <f t="shared" si="533"/>
        <v>JASMINE 8 X 16</v>
      </c>
      <c r="U3597" s="17">
        <v>1</v>
      </c>
      <c r="V3597" s="62">
        <f>$K$3597*U3597</f>
        <v>0</v>
      </c>
      <c r="W3597" s="20"/>
      <c r="X3597" s="20"/>
      <c r="Y3597" s="20" t="str">
        <f t="shared" si="534"/>
        <v>PCS</v>
      </c>
      <c r="Z3597" s="20">
        <v>72</v>
      </c>
    </row>
    <row r="3598" spans="1:26" hidden="1">
      <c r="A3598" s="4"/>
      <c r="B3598" s="20"/>
      <c r="C3598" s="5"/>
      <c r="D3598" s="6"/>
      <c r="E3598" s="6"/>
      <c r="F3598" s="6"/>
      <c r="G3598" s="6"/>
      <c r="H3598" s="6"/>
      <c r="I3598" s="6"/>
      <c r="J3598" s="6"/>
      <c r="K3598" s="8"/>
      <c r="L3598" s="8"/>
      <c r="M3598" s="6"/>
      <c r="N3598" s="9"/>
      <c r="O3598" s="10"/>
      <c r="P3598" s="20"/>
      <c r="Q3598" s="20"/>
      <c r="R3598" s="20"/>
      <c r="S3598" s="1" t="s">
        <v>3491</v>
      </c>
      <c r="T3598" s="21" t="str">
        <f t="shared" si="533"/>
        <v>JASMINE TULISAN</v>
      </c>
      <c r="U3598" s="17">
        <v>1</v>
      </c>
      <c r="V3598" s="62">
        <f t="shared" ref="V3598:V3609" si="536">$K$3597*U3598</f>
        <v>0</v>
      </c>
      <c r="W3598" s="20"/>
      <c r="X3598" s="20"/>
      <c r="Y3598" s="20" t="str">
        <f t="shared" si="534"/>
        <v>PCS</v>
      </c>
    </row>
    <row r="3599" spans="1:26" hidden="1">
      <c r="A3599" s="4"/>
      <c r="B3599" s="20"/>
      <c r="C3599" s="5"/>
      <c r="D3599" s="6"/>
      <c r="E3599" s="6"/>
      <c r="F3599" s="6"/>
      <c r="G3599" s="6"/>
      <c r="H3599" s="6"/>
      <c r="I3599" s="6"/>
      <c r="J3599" s="6"/>
      <c r="K3599" s="8"/>
      <c r="L3599" s="8"/>
      <c r="M3599" s="6"/>
      <c r="N3599" s="9"/>
      <c r="O3599" s="10"/>
      <c r="P3599" s="20"/>
      <c r="Q3599" s="20"/>
      <c r="R3599" s="20"/>
      <c r="S3599" s="1" t="s">
        <v>4092</v>
      </c>
      <c r="T3599" s="21" t="str">
        <f t="shared" si="533"/>
        <v>OP FULL AROMA SWT JASMINE</v>
      </c>
      <c r="U3599" s="17">
        <v>5.2900000000000003E-2</v>
      </c>
      <c r="V3599" s="62">
        <f t="shared" si="536"/>
        <v>0</v>
      </c>
      <c r="W3599" s="20"/>
      <c r="X3599" s="20"/>
      <c r="Y3599" s="20" t="str">
        <f t="shared" si="534"/>
        <v>KG</v>
      </c>
    </row>
    <row r="3600" spans="1:26" hidden="1">
      <c r="A3600" s="4"/>
      <c r="B3600" s="20"/>
      <c r="C3600" s="5"/>
      <c r="D3600" s="6"/>
      <c r="E3600" s="6"/>
      <c r="F3600" s="6"/>
      <c r="G3600" s="6"/>
      <c r="H3600" s="6"/>
      <c r="I3600" s="6"/>
      <c r="J3600" s="6"/>
      <c r="K3600" s="8"/>
      <c r="L3600" s="8"/>
      <c r="M3600" s="6"/>
      <c r="N3600" s="9"/>
      <c r="O3600" s="10"/>
      <c r="P3600" s="20"/>
      <c r="Q3600" s="20"/>
      <c r="R3600" s="20"/>
      <c r="S3600" s="1" t="s">
        <v>1304</v>
      </c>
      <c r="T3600" s="21" t="str">
        <f t="shared" si="533"/>
        <v>DUPA 28 ATP MERAH 3.2</v>
      </c>
      <c r="U3600" s="17">
        <v>0.46</v>
      </c>
      <c r="V3600" s="62">
        <f t="shared" si="536"/>
        <v>0</v>
      </c>
      <c r="W3600" s="20"/>
      <c r="X3600" s="20"/>
      <c r="Y3600" s="20" t="str">
        <f t="shared" si="534"/>
        <v>KG</v>
      </c>
    </row>
    <row r="3601" spans="1:26" hidden="1">
      <c r="A3601" s="4"/>
      <c r="B3601" s="20"/>
      <c r="C3601" s="5"/>
      <c r="D3601" s="6"/>
      <c r="E3601" s="6"/>
      <c r="F3601" s="6"/>
      <c r="G3601" s="6"/>
      <c r="H3601" s="6"/>
      <c r="I3601" s="6"/>
      <c r="J3601" s="6"/>
      <c r="K3601" s="8"/>
      <c r="L3601" s="8"/>
      <c r="M3601" s="6"/>
      <c r="N3601" s="9"/>
      <c r="O3601" s="10"/>
      <c r="P3601" s="20"/>
      <c r="Q3601" s="20"/>
      <c r="R3601" s="20"/>
      <c r="S3601" s="1" t="s">
        <v>5192</v>
      </c>
      <c r="T3601" s="21" t="str">
        <f t="shared" si="533"/>
        <v>oplosan solfen</v>
      </c>
      <c r="U3601" s="17">
        <v>0.17899999999999999</v>
      </c>
      <c r="V3601" s="62">
        <f t="shared" si="536"/>
        <v>0</v>
      </c>
      <c r="W3601" s="20"/>
      <c r="X3601" s="20"/>
      <c r="Y3601" s="20" t="str">
        <f t="shared" si="534"/>
        <v>KG</v>
      </c>
    </row>
    <row r="3602" spans="1:26" hidden="1">
      <c r="A3602" s="4"/>
      <c r="B3602" s="20"/>
      <c r="C3602" s="5"/>
      <c r="D3602" s="6"/>
      <c r="E3602" s="6"/>
      <c r="F3602" s="6"/>
      <c r="G3602" s="6"/>
      <c r="H3602" s="6"/>
      <c r="I3602" s="6"/>
      <c r="J3602" s="6"/>
      <c r="K3602" s="8"/>
      <c r="L3602" s="8"/>
      <c r="M3602" s="6"/>
      <c r="N3602" s="9"/>
      <c r="O3602" s="10"/>
      <c r="P3602" s="20"/>
      <c r="Q3602" s="20"/>
      <c r="R3602" s="20"/>
      <c r="S3602" s="1" t="s">
        <v>3679</v>
      </c>
      <c r="T3602" s="21" t="str">
        <f t="shared" si="533"/>
        <v xml:space="preserve">ONGKARA OVAL </v>
      </c>
      <c r="U3602" s="17">
        <v>1</v>
      </c>
      <c r="V3602" s="62">
        <f t="shared" si="536"/>
        <v>0</v>
      </c>
      <c r="W3602" s="20"/>
      <c r="X3602" s="20"/>
      <c r="Y3602" s="20" t="str">
        <f t="shared" si="534"/>
        <v>PCS</v>
      </c>
    </row>
    <row r="3603" spans="1:26" hidden="1">
      <c r="A3603" s="4"/>
      <c r="B3603" s="20"/>
      <c r="C3603" s="5"/>
      <c r="D3603" s="6"/>
      <c r="E3603" s="6"/>
      <c r="F3603" s="6"/>
      <c r="G3603" s="6"/>
      <c r="H3603" s="6"/>
      <c r="I3603" s="6"/>
      <c r="J3603" s="6"/>
      <c r="K3603" s="8"/>
      <c r="L3603" s="8"/>
      <c r="M3603" s="6"/>
      <c r="N3603" s="9"/>
      <c r="O3603" s="10"/>
      <c r="P3603" s="20"/>
      <c r="Q3603" s="20"/>
      <c r="R3603" s="20"/>
      <c r="S3603" s="1" t="s">
        <v>5039</v>
      </c>
      <c r="T3603" s="21" t="str">
        <f t="shared" si="533"/>
        <v>STIKER MANTRA tanggung</v>
      </c>
      <c r="U3603" s="17">
        <v>1</v>
      </c>
      <c r="V3603" s="62">
        <f t="shared" si="536"/>
        <v>0</v>
      </c>
      <c r="W3603" s="20"/>
      <c r="X3603" s="20"/>
      <c r="Y3603" s="20" t="str">
        <f t="shared" si="534"/>
        <v>PCS</v>
      </c>
    </row>
    <row r="3604" spans="1:26" hidden="1">
      <c r="A3604" s="4"/>
      <c r="B3604" s="20"/>
      <c r="C3604" s="5"/>
      <c r="D3604" s="6"/>
      <c r="E3604" s="6"/>
      <c r="F3604" s="6"/>
      <c r="G3604" s="6"/>
      <c r="H3604" s="6"/>
      <c r="I3604" s="6"/>
      <c r="J3604" s="6"/>
      <c r="K3604" s="8"/>
      <c r="L3604" s="8"/>
      <c r="M3604" s="6"/>
      <c r="N3604" s="9"/>
      <c r="O3604" s="10"/>
      <c r="P3604" s="20"/>
      <c r="Q3604" s="20"/>
      <c r="R3604" s="20"/>
      <c r="S3604" s="1" t="s">
        <v>988</v>
      </c>
      <c r="T3604" s="21" t="str">
        <f t="shared" si="533"/>
        <v xml:space="preserve">ATP </v>
      </c>
      <c r="U3604" s="17">
        <v>1</v>
      </c>
      <c r="V3604" s="62">
        <f t="shared" si="536"/>
        <v>0</v>
      </c>
      <c r="W3604" s="20"/>
      <c r="X3604" s="20"/>
      <c r="Y3604" s="20" t="str">
        <f t="shared" si="534"/>
        <v>PCS</v>
      </c>
    </row>
    <row r="3605" spans="1:26" hidden="1">
      <c r="A3605" s="4"/>
      <c r="B3605" s="20"/>
      <c r="C3605" s="5"/>
      <c r="D3605" s="6"/>
      <c r="E3605" s="6"/>
      <c r="F3605" s="6"/>
      <c r="G3605" s="6"/>
      <c r="H3605" s="6"/>
      <c r="I3605" s="6"/>
      <c r="J3605" s="6"/>
      <c r="K3605" s="8"/>
      <c r="L3605" s="8"/>
      <c r="M3605" s="6"/>
      <c r="N3605" s="9"/>
      <c r="O3605" s="10"/>
      <c r="P3605" s="20"/>
      <c r="Q3605" s="20"/>
      <c r="R3605" s="20"/>
      <c r="S3605" s="1" t="s">
        <v>613</v>
      </c>
      <c r="T3605" s="21" t="str">
        <f t="shared" si="533"/>
        <v>SABUK ONG KECIL 2,5 X 30</v>
      </c>
      <c r="U3605" s="17">
        <v>1</v>
      </c>
      <c r="V3605" s="62">
        <f t="shared" si="536"/>
        <v>0</v>
      </c>
      <c r="W3605" s="20"/>
      <c r="X3605" s="20"/>
      <c r="Y3605" s="20" t="str">
        <f t="shared" si="534"/>
        <v>PCS</v>
      </c>
    </row>
    <row r="3606" spans="1:26" hidden="1">
      <c r="A3606" s="4"/>
      <c r="B3606" s="20"/>
      <c r="C3606" s="5"/>
      <c r="D3606" s="6"/>
      <c r="E3606" s="6"/>
      <c r="F3606" s="6"/>
      <c r="G3606" s="6"/>
      <c r="H3606" s="6"/>
      <c r="I3606" s="6"/>
      <c r="J3606" s="6"/>
      <c r="K3606" s="8"/>
      <c r="L3606" s="8"/>
      <c r="M3606" s="6"/>
      <c r="N3606" s="9"/>
      <c r="O3606" s="10"/>
      <c r="P3606" s="20"/>
      <c r="Q3606" s="20"/>
      <c r="R3606" s="20"/>
      <c r="S3606" s="1" t="s">
        <v>4361</v>
      </c>
      <c r="T3606" s="21" t="str">
        <f t="shared" si="533"/>
        <v>PLASTIK 12 X 35</v>
      </c>
      <c r="U3606" s="17">
        <v>1</v>
      </c>
      <c r="V3606" s="62">
        <f t="shared" si="536"/>
        <v>0</v>
      </c>
      <c r="W3606" s="20"/>
      <c r="X3606" s="20"/>
      <c r="Y3606" s="20" t="str">
        <f t="shared" si="534"/>
        <v>PCS</v>
      </c>
    </row>
    <row r="3607" spans="1:26" hidden="1">
      <c r="A3607" s="4"/>
      <c r="B3607" s="20"/>
      <c r="C3607" s="5"/>
      <c r="D3607" s="6"/>
      <c r="E3607" s="6"/>
      <c r="F3607" s="6"/>
      <c r="G3607" s="6"/>
      <c r="H3607" s="6"/>
      <c r="I3607" s="6"/>
      <c r="J3607" s="6"/>
      <c r="K3607" s="8"/>
      <c r="L3607" s="8"/>
      <c r="M3607" s="6"/>
      <c r="N3607" s="9"/>
      <c r="O3607" s="10"/>
      <c r="P3607" s="20"/>
      <c r="Q3607" s="20"/>
      <c r="R3607" s="20"/>
      <c r="S3607" s="1" t="s">
        <v>3725</v>
      </c>
      <c r="T3607" s="21" t="str">
        <f t="shared" si="533"/>
        <v>ONGKOS CELUP GK SARASWATI</v>
      </c>
      <c r="U3607" s="17">
        <v>1</v>
      </c>
      <c r="V3607" s="62">
        <f t="shared" si="536"/>
        <v>0</v>
      </c>
      <c r="W3607" s="20"/>
      <c r="X3607" s="20"/>
      <c r="Y3607" s="20" t="str">
        <f t="shared" si="534"/>
        <v>PCS</v>
      </c>
    </row>
    <row r="3608" spans="1:26" hidden="1">
      <c r="A3608" s="4"/>
      <c r="B3608" s="20"/>
      <c r="C3608" s="5"/>
      <c r="D3608" s="6"/>
      <c r="E3608" s="6"/>
      <c r="F3608" s="6"/>
      <c r="G3608" s="6"/>
      <c r="H3608" s="6"/>
      <c r="I3608" s="6"/>
      <c r="J3608" s="6"/>
      <c r="K3608" s="8"/>
      <c r="L3608" s="8"/>
      <c r="M3608" s="6"/>
      <c r="N3608" s="9"/>
      <c r="O3608" s="10"/>
      <c r="P3608" s="20"/>
      <c r="Q3608" s="20"/>
      <c r="R3608" s="20"/>
      <c r="S3608" s="1" t="s">
        <v>3813</v>
      </c>
      <c r="T3608" s="21" t="str">
        <f t="shared" si="533"/>
        <v>ONGKOS KEMAS GK SARASWATI</v>
      </c>
      <c r="U3608" s="17">
        <v>1</v>
      </c>
      <c r="V3608" s="62">
        <f t="shared" si="536"/>
        <v>0</v>
      </c>
      <c r="W3608" s="20"/>
      <c r="X3608" s="20"/>
      <c r="Y3608" s="20" t="str">
        <f t="shared" si="534"/>
        <v>PCS</v>
      </c>
    </row>
    <row r="3609" spans="1:26" hidden="1">
      <c r="A3609" s="4"/>
      <c r="B3609" s="20"/>
      <c r="C3609" s="5"/>
      <c r="D3609" s="6"/>
      <c r="E3609" s="6"/>
      <c r="F3609" s="6"/>
      <c r="G3609" s="6"/>
      <c r="H3609" s="6"/>
      <c r="I3609" s="6"/>
      <c r="J3609" s="6"/>
      <c r="K3609" s="8"/>
      <c r="L3609" s="8"/>
      <c r="M3609" s="6"/>
      <c r="N3609" s="9"/>
      <c r="O3609" s="10"/>
      <c r="P3609" s="20"/>
      <c r="Q3609" s="20"/>
      <c r="R3609" s="20"/>
      <c r="S3609" s="1" t="s">
        <v>3920</v>
      </c>
      <c r="T3609" s="21" t="str">
        <f t="shared" si="533"/>
        <v>ONGKOS TIMBANG GK SARASWATI</v>
      </c>
      <c r="U3609" s="17">
        <v>1</v>
      </c>
      <c r="V3609" s="62">
        <f t="shared" si="536"/>
        <v>0</v>
      </c>
      <c r="W3609" s="20"/>
      <c r="X3609" s="20"/>
      <c r="Y3609" s="20" t="str">
        <f t="shared" si="534"/>
        <v>PCS</v>
      </c>
    </row>
    <row r="3610" spans="1:26">
      <c r="A3610" s="4">
        <v>368</v>
      </c>
      <c r="B3610" s="20" t="s">
        <v>3194</v>
      </c>
      <c r="C3610" s="5" t="s">
        <v>327</v>
      </c>
      <c r="D3610" s="6">
        <v>318</v>
      </c>
      <c r="E3610" s="6">
        <f>D3610/72</f>
        <v>4.416666666666667</v>
      </c>
      <c r="F3610" s="6">
        <v>349</v>
      </c>
      <c r="G3610" s="6">
        <v>1</v>
      </c>
      <c r="H3610" s="6">
        <v>244</v>
      </c>
      <c r="I3610" s="6">
        <v>1</v>
      </c>
      <c r="J3610" s="6" t="s">
        <v>510</v>
      </c>
      <c r="K3610" s="15">
        <f>L3610</f>
        <v>144</v>
      </c>
      <c r="L3610" s="15">
        <f>N3610*Z3610</f>
        <v>144</v>
      </c>
      <c r="M3610" s="6" t="s">
        <v>510</v>
      </c>
      <c r="N3610" s="9">
        <f>VLOOKUP(B3610,tb_januari,9,FALSE)</f>
        <v>2</v>
      </c>
      <c r="O3610" s="10" t="s">
        <v>506</v>
      </c>
      <c r="P3610" s="20"/>
      <c r="Q3610" s="20"/>
      <c r="R3610" s="20"/>
      <c r="S3610" s="20" t="s">
        <v>3485</v>
      </c>
      <c r="T3610" s="21" t="str">
        <f t="shared" ref="T3610:T3641" si="537">VLOOKUP(S3610,db_barang,2,FALSE)</f>
        <v>JASMINE 8 X 16</v>
      </c>
      <c r="U3610" s="17">
        <v>1</v>
      </c>
      <c r="V3610" s="62">
        <f>$K$3610*U3610</f>
        <v>144</v>
      </c>
      <c r="W3610" s="20"/>
      <c r="X3610" s="20"/>
      <c r="Y3610" s="20" t="str">
        <f t="shared" ref="Y3610:Y3641" si="538">VLOOKUP(S3610,db_barang,3,FALSE)</f>
        <v>PCS</v>
      </c>
      <c r="Z3610" s="20">
        <v>72</v>
      </c>
    </row>
    <row r="3611" spans="1:26" hidden="1">
      <c r="A3611" s="4"/>
      <c r="B3611" s="4"/>
      <c r="C3611" s="5"/>
      <c r="D3611" s="6"/>
      <c r="E3611" s="6"/>
      <c r="F3611" s="6"/>
      <c r="G3611" s="6"/>
      <c r="H3611" s="6"/>
      <c r="I3611" s="6"/>
      <c r="J3611" s="6"/>
      <c r="K3611" s="8"/>
      <c r="L3611" s="8"/>
      <c r="M3611" s="6"/>
      <c r="N3611" s="9"/>
      <c r="O3611" s="10"/>
      <c r="P3611" s="20"/>
      <c r="Q3611" s="20"/>
      <c r="R3611" s="20"/>
      <c r="S3611" s="20" t="s">
        <v>3491</v>
      </c>
      <c r="T3611" s="21" t="str">
        <f t="shared" si="537"/>
        <v>JASMINE TULISAN</v>
      </c>
      <c r="U3611" s="17">
        <v>1</v>
      </c>
      <c r="V3611" s="62">
        <f t="shared" ref="V3611:V3621" si="539">$K$3610*U3611</f>
        <v>144</v>
      </c>
      <c r="W3611" s="20"/>
      <c r="X3611" s="20"/>
      <c r="Y3611" s="20" t="str">
        <f t="shared" si="538"/>
        <v>PCS</v>
      </c>
    </row>
    <row r="3612" spans="1:26" hidden="1">
      <c r="A3612" s="4"/>
      <c r="B3612" s="4"/>
      <c r="C3612" s="5"/>
      <c r="D3612" s="6"/>
      <c r="E3612" s="6"/>
      <c r="F3612" s="6"/>
      <c r="G3612" s="6"/>
      <c r="H3612" s="6"/>
      <c r="I3612" s="6"/>
      <c r="J3612" s="6"/>
      <c r="K3612" s="8"/>
      <c r="L3612" s="8"/>
      <c r="M3612" s="6"/>
      <c r="N3612" s="9"/>
      <c r="O3612" s="10"/>
      <c r="P3612" s="20"/>
      <c r="Q3612" s="20"/>
      <c r="R3612" s="20"/>
      <c r="S3612" s="20" t="s">
        <v>4092</v>
      </c>
      <c r="T3612" s="21" t="str">
        <f t="shared" si="537"/>
        <v>OP FULL AROMA SWT JASMINE</v>
      </c>
      <c r="U3612" s="17">
        <v>5.2900000000000003E-2</v>
      </c>
      <c r="V3612" s="62">
        <f t="shared" si="539"/>
        <v>7.6176000000000004</v>
      </c>
      <c r="W3612" s="20"/>
      <c r="X3612" s="20"/>
      <c r="Y3612" s="20" t="str">
        <f t="shared" si="538"/>
        <v>KG</v>
      </c>
    </row>
    <row r="3613" spans="1:26" hidden="1">
      <c r="A3613" s="4"/>
      <c r="B3613" s="4"/>
      <c r="C3613" s="5"/>
      <c r="D3613" s="6"/>
      <c r="E3613" s="6"/>
      <c r="F3613" s="6"/>
      <c r="G3613" s="6"/>
      <c r="H3613" s="6"/>
      <c r="I3613" s="6"/>
      <c r="J3613" s="6"/>
      <c r="K3613" s="8"/>
      <c r="L3613" s="8"/>
      <c r="M3613" s="6"/>
      <c r="N3613" s="9"/>
      <c r="O3613" s="10"/>
      <c r="P3613" s="20"/>
      <c r="Q3613" s="20"/>
      <c r="R3613" s="20"/>
      <c r="S3613" s="20" t="s">
        <v>5192</v>
      </c>
      <c r="T3613" s="21" t="str">
        <f t="shared" si="537"/>
        <v>oplosan solfen</v>
      </c>
      <c r="U3613" s="17">
        <v>0.17899999999999999</v>
      </c>
      <c r="V3613" s="62">
        <f t="shared" si="539"/>
        <v>25.776</v>
      </c>
      <c r="W3613" s="20"/>
      <c r="X3613" s="20"/>
      <c r="Y3613" s="20" t="str">
        <f t="shared" si="538"/>
        <v>KG</v>
      </c>
    </row>
    <row r="3614" spans="1:26" hidden="1">
      <c r="A3614" s="4"/>
      <c r="B3614" s="4"/>
      <c r="C3614" s="5"/>
      <c r="D3614" s="6"/>
      <c r="E3614" s="6"/>
      <c r="F3614" s="6"/>
      <c r="G3614" s="6"/>
      <c r="H3614" s="6"/>
      <c r="I3614" s="6"/>
      <c r="J3614" s="6"/>
      <c r="K3614" s="8"/>
      <c r="L3614" s="8"/>
      <c r="M3614" s="6"/>
      <c r="N3614" s="9"/>
      <c r="O3614" s="10"/>
      <c r="P3614" s="20"/>
      <c r="Q3614" s="20"/>
      <c r="R3614" s="20"/>
      <c r="S3614" s="20" t="s">
        <v>3679</v>
      </c>
      <c r="T3614" s="21" t="str">
        <f t="shared" si="537"/>
        <v xml:space="preserve">ONGKARA OVAL </v>
      </c>
      <c r="U3614" s="17">
        <v>1</v>
      </c>
      <c r="V3614" s="62">
        <f t="shared" si="539"/>
        <v>144</v>
      </c>
      <c r="W3614" s="20"/>
      <c r="X3614" s="20"/>
      <c r="Y3614" s="20" t="str">
        <f t="shared" si="538"/>
        <v>PCS</v>
      </c>
    </row>
    <row r="3615" spans="1:26" hidden="1">
      <c r="A3615" s="4"/>
      <c r="B3615" s="4"/>
      <c r="C3615" s="5"/>
      <c r="D3615" s="6"/>
      <c r="E3615" s="6"/>
      <c r="F3615" s="6"/>
      <c r="G3615" s="6"/>
      <c r="H3615" s="6"/>
      <c r="I3615" s="6"/>
      <c r="J3615" s="6"/>
      <c r="K3615" s="8"/>
      <c r="L3615" s="8"/>
      <c r="M3615" s="6"/>
      <c r="N3615" s="9"/>
      <c r="O3615" s="10"/>
      <c r="P3615" s="20"/>
      <c r="Q3615" s="20"/>
      <c r="R3615" s="20"/>
      <c r="S3615" s="20" t="s">
        <v>5039</v>
      </c>
      <c r="T3615" s="21" t="str">
        <f t="shared" si="537"/>
        <v>STIKER MANTRA tanggung</v>
      </c>
      <c r="U3615" s="17">
        <v>1</v>
      </c>
      <c r="V3615" s="62">
        <f t="shared" si="539"/>
        <v>144</v>
      </c>
      <c r="W3615" s="20"/>
      <c r="X3615" s="20"/>
      <c r="Y3615" s="20" t="str">
        <f t="shared" si="538"/>
        <v>PCS</v>
      </c>
    </row>
    <row r="3616" spans="1:26" hidden="1">
      <c r="A3616" s="4"/>
      <c r="B3616" s="4"/>
      <c r="C3616" s="5"/>
      <c r="D3616" s="6"/>
      <c r="E3616" s="6"/>
      <c r="F3616" s="6"/>
      <c r="G3616" s="6"/>
      <c r="H3616" s="6"/>
      <c r="I3616" s="6"/>
      <c r="J3616" s="6"/>
      <c r="K3616" s="8"/>
      <c r="L3616" s="8"/>
      <c r="M3616" s="6"/>
      <c r="N3616" s="9"/>
      <c r="O3616" s="10"/>
      <c r="P3616" s="20"/>
      <c r="Q3616" s="20"/>
      <c r="R3616" s="20"/>
      <c r="S3616" s="20" t="s">
        <v>988</v>
      </c>
      <c r="T3616" s="21" t="str">
        <f t="shared" si="537"/>
        <v xml:space="preserve">ATP </v>
      </c>
      <c r="U3616" s="17">
        <v>1</v>
      </c>
      <c r="V3616" s="62">
        <f t="shared" si="539"/>
        <v>144</v>
      </c>
      <c r="W3616" s="20"/>
      <c r="X3616" s="20"/>
      <c r="Y3616" s="20" t="str">
        <f t="shared" si="538"/>
        <v>PCS</v>
      </c>
    </row>
    <row r="3617" spans="1:26" hidden="1">
      <c r="A3617" s="4"/>
      <c r="B3617" s="4"/>
      <c r="C3617" s="5"/>
      <c r="D3617" s="6"/>
      <c r="E3617" s="6"/>
      <c r="F3617" s="6"/>
      <c r="G3617" s="6"/>
      <c r="H3617" s="6"/>
      <c r="I3617" s="6"/>
      <c r="J3617" s="6"/>
      <c r="K3617" s="8"/>
      <c r="L3617" s="8"/>
      <c r="M3617" s="6"/>
      <c r="N3617" s="9"/>
      <c r="O3617" s="10"/>
      <c r="P3617" s="20"/>
      <c r="Q3617" s="20"/>
      <c r="R3617" s="20"/>
      <c r="S3617" s="20" t="s">
        <v>4361</v>
      </c>
      <c r="T3617" s="21" t="str">
        <f t="shared" si="537"/>
        <v>PLASTIK 12 X 35</v>
      </c>
      <c r="U3617" s="17">
        <v>1</v>
      </c>
      <c r="V3617" s="62">
        <f t="shared" si="539"/>
        <v>144</v>
      </c>
      <c r="W3617" s="20"/>
      <c r="X3617" s="20"/>
      <c r="Y3617" s="20" t="str">
        <f t="shared" si="538"/>
        <v>PCS</v>
      </c>
    </row>
    <row r="3618" spans="1:26" hidden="1">
      <c r="A3618" s="4"/>
      <c r="B3618" s="4"/>
      <c r="C3618" s="5"/>
      <c r="D3618" s="6"/>
      <c r="E3618" s="6"/>
      <c r="F3618" s="6"/>
      <c r="G3618" s="6"/>
      <c r="H3618" s="6"/>
      <c r="I3618" s="6"/>
      <c r="J3618" s="6"/>
      <c r="K3618" s="8"/>
      <c r="L3618" s="8"/>
      <c r="M3618" s="6"/>
      <c r="N3618" s="9"/>
      <c r="O3618" s="10"/>
      <c r="P3618" s="20"/>
      <c r="Q3618" s="20"/>
      <c r="R3618" s="20"/>
      <c r="S3618" s="20" t="s">
        <v>3725</v>
      </c>
      <c r="T3618" s="21" t="str">
        <f t="shared" si="537"/>
        <v>ONGKOS CELUP GK SARASWATI</v>
      </c>
      <c r="U3618" s="17">
        <v>1</v>
      </c>
      <c r="V3618" s="62">
        <f t="shared" si="539"/>
        <v>144</v>
      </c>
      <c r="W3618" s="20"/>
      <c r="X3618" s="20"/>
      <c r="Y3618" s="20" t="str">
        <f t="shared" si="538"/>
        <v>PCS</v>
      </c>
    </row>
    <row r="3619" spans="1:26" hidden="1">
      <c r="A3619" s="4"/>
      <c r="B3619" s="4"/>
      <c r="C3619" s="5"/>
      <c r="D3619" s="6"/>
      <c r="E3619" s="6"/>
      <c r="F3619" s="6"/>
      <c r="G3619" s="6"/>
      <c r="H3619" s="6"/>
      <c r="I3619" s="6"/>
      <c r="J3619" s="6"/>
      <c r="K3619" s="8"/>
      <c r="L3619" s="8"/>
      <c r="M3619" s="6"/>
      <c r="N3619" s="9"/>
      <c r="O3619" s="10"/>
      <c r="P3619" s="20"/>
      <c r="Q3619" s="20"/>
      <c r="R3619" s="20"/>
      <c r="S3619" s="20" t="s">
        <v>3813</v>
      </c>
      <c r="T3619" s="21" t="str">
        <f t="shared" si="537"/>
        <v>ONGKOS KEMAS GK SARASWATI</v>
      </c>
      <c r="U3619" s="17">
        <v>1</v>
      </c>
      <c r="V3619" s="62">
        <f t="shared" si="539"/>
        <v>144</v>
      </c>
      <c r="W3619" s="20"/>
      <c r="X3619" s="20"/>
      <c r="Y3619" s="20" t="str">
        <f t="shared" si="538"/>
        <v>PCS</v>
      </c>
    </row>
    <row r="3620" spans="1:26" hidden="1">
      <c r="A3620" s="4"/>
      <c r="B3620" s="4"/>
      <c r="C3620" s="5"/>
      <c r="D3620" s="6"/>
      <c r="E3620" s="6"/>
      <c r="F3620" s="6"/>
      <c r="G3620" s="6"/>
      <c r="H3620" s="6"/>
      <c r="I3620" s="6"/>
      <c r="J3620" s="6"/>
      <c r="K3620" s="8"/>
      <c r="L3620" s="8"/>
      <c r="M3620" s="6"/>
      <c r="N3620" s="9"/>
      <c r="O3620" s="10"/>
      <c r="P3620" s="20"/>
      <c r="Q3620" s="20"/>
      <c r="R3620" s="20"/>
      <c r="S3620" s="20" t="s">
        <v>3920</v>
      </c>
      <c r="T3620" s="21" t="str">
        <f t="shared" si="537"/>
        <v>ONGKOS TIMBANG GK SARASWATI</v>
      </c>
      <c r="U3620" s="17">
        <v>1</v>
      </c>
      <c r="V3620" s="62">
        <f t="shared" si="539"/>
        <v>144</v>
      </c>
      <c r="W3620" s="20"/>
      <c r="X3620" s="20"/>
      <c r="Y3620" s="20" t="str">
        <f t="shared" si="538"/>
        <v>PCS</v>
      </c>
    </row>
    <row r="3621" spans="1:26" hidden="1">
      <c r="A3621" s="4"/>
      <c r="B3621" s="4"/>
      <c r="C3621" s="5"/>
      <c r="D3621" s="6"/>
      <c r="E3621" s="6"/>
      <c r="F3621" s="6"/>
      <c r="G3621" s="6"/>
      <c r="H3621" s="6"/>
      <c r="I3621" s="6"/>
      <c r="J3621" s="6"/>
      <c r="K3621" s="8"/>
      <c r="L3621" s="8"/>
      <c r="M3621" s="6"/>
      <c r="N3621" s="9"/>
      <c r="O3621" s="10"/>
      <c r="P3621" s="20"/>
      <c r="Q3621" s="20"/>
      <c r="R3621" s="20"/>
      <c r="S3621" s="20" t="s">
        <v>1330</v>
      </c>
      <c r="T3621" s="21" t="str">
        <f t="shared" si="537"/>
        <v>DUPA 28 ATP PEKAT 3.2 RKN</v>
      </c>
      <c r="U3621" s="17">
        <v>0.46</v>
      </c>
      <c r="V3621" s="62">
        <f t="shared" si="539"/>
        <v>66.240000000000009</v>
      </c>
      <c r="W3621" s="20"/>
      <c r="X3621" s="20"/>
      <c r="Y3621" s="20" t="str">
        <f t="shared" si="538"/>
        <v>KG</v>
      </c>
    </row>
    <row r="3622" spans="1:26" hidden="1">
      <c r="A3622" s="4"/>
      <c r="B3622" s="4"/>
      <c r="C3622" s="5"/>
      <c r="D3622" s="6"/>
      <c r="E3622" s="6"/>
      <c r="F3622" s="6"/>
      <c r="G3622" s="6"/>
      <c r="H3622" s="6"/>
      <c r="I3622" s="6"/>
      <c r="J3622" s="6"/>
      <c r="K3622" s="8"/>
      <c r="L3622" s="8"/>
      <c r="M3622" s="6"/>
      <c r="N3622" s="9"/>
      <c r="O3622" s="10"/>
      <c r="P3622" s="20"/>
      <c r="Q3622" s="20"/>
      <c r="R3622" s="20"/>
      <c r="S3622" s="20" t="s">
        <v>4855</v>
      </c>
      <c r="T3622" s="21" t="str">
        <f t="shared" si="537"/>
        <v>SABUK ONG MINI 2,5 X 20</v>
      </c>
      <c r="U3622" s="17">
        <v>1</v>
      </c>
      <c r="V3622" s="62">
        <f>$K$3610*U3622</f>
        <v>144</v>
      </c>
      <c r="W3622" s="20"/>
      <c r="X3622" s="20"/>
      <c r="Y3622" s="20" t="str">
        <f t="shared" si="538"/>
        <v>PCS</v>
      </c>
    </row>
    <row r="3623" spans="1:26">
      <c r="A3623" s="4">
        <v>369</v>
      </c>
      <c r="B3623" s="20" t="s">
        <v>3201</v>
      </c>
      <c r="C3623" s="5" t="s">
        <v>328</v>
      </c>
      <c r="D3623" s="6">
        <v>71</v>
      </c>
      <c r="E3623" s="6">
        <f>D3623/72</f>
        <v>0.98611111111111116</v>
      </c>
      <c r="F3623" s="6">
        <v>58</v>
      </c>
      <c r="G3623" s="6">
        <v>1</v>
      </c>
      <c r="H3623" s="6">
        <v>72</v>
      </c>
      <c r="I3623" s="6">
        <v>1</v>
      </c>
      <c r="J3623" s="6" t="s">
        <v>510</v>
      </c>
      <c r="K3623" s="15">
        <f>L3623</f>
        <v>72</v>
      </c>
      <c r="L3623" s="15">
        <f>N3623*Z3623</f>
        <v>72</v>
      </c>
      <c r="M3623" s="6" t="s">
        <v>510</v>
      </c>
      <c r="N3623" s="9">
        <f>VLOOKUP(B3623,tb_januari,9,FALSE)</f>
        <v>1</v>
      </c>
      <c r="O3623" s="10" t="s">
        <v>506</v>
      </c>
      <c r="P3623" s="20"/>
      <c r="Q3623" s="20"/>
      <c r="R3623" s="20"/>
      <c r="S3623" s="20" t="s">
        <v>3507</v>
      </c>
      <c r="T3623" s="21" t="str">
        <f t="shared" si="537"/>
        <v>JEMPIRING TULISAN</v>
      </c>
      <c r="U3623" s="25">
        <v>1</v>
      </c>
      <c r="V3623" s="62">
        <f>$K$3623*U3623</f>
        <v>72</v>
      </c>
      <c r="W3623" s="20"/>
      <c r="X3623" s="20"/>
      <c r="Y3623" s="20" t="str">
        <f t="shared" si="538"/>
        <v>PCS</v>
      </c>
      <c r="Z3623" s="20">
        <v>72</v>
      </c>
    </row>
    <row r="3624" spans="1:26" hidden="1">
      <c r="A3624" s="4"/>
      <c r="B3624" s="4"/>
      <c r="C3624" s="5"/>
      <c r="D3624" s="6"/>
      <c r="E3624" s="6"/>
      <c r="F3624" s="6"/>
      <c r="G3624" s="6"/>
      <c r="H3624" s="6"/>
      <c r="I3624" s="6"/>
      <c r="J3624" s="6"/>
      <c r="K3624" s="8"/>
      <c r="L3624" s="8"/>
      <c r="M3624" s="6"/>
      <c r="N3624" s="9"/>
      <c r="O3624" s="10"/>
      <c r="P3624" s="20"/>
      <c r="Q3624" s="20"/>
      <c r="R3624" s="20"/>
      <c r="S3624" s="20" t="s">
        <v>3501</v>
      </c>
      <c r="T3624" s="21" t="str">
        <f t="shared" si="537"/>
        <v>JEMPIRING 8 X 16</v>
      </c>
      <c r="U3624" s="17">
        <v>1</v>
      </c>
      <c r="V3624" s="62">
        <f t="shared" ref="V3624:V3635" si="540">$K$3623*U3624</f>
        <v>72</v>
      </c>
      <c r="W3624" s="20"/>
      <c r="X3624" s="20"/>
      <c r="Y3624" s="20" t="str">
        <f t="shared" si="538"/>
        <v>PCS</v>
      </c>
    </row>
    <row r="3625" spans="1:26" hidden="1">
      <c r="A3625" s="4"/>
      <c r="B3625" s="4"/>
      <c r="C3625" s="5"/>
      <c r="D3625" s="6"/>
      <c r="E3625" s="6"/>
      <c r="F3625" s="6"/>
      <c r="G3625" s="6"/>
      <c r="H3625" s="6"/>
      <c r="I3625" s="6"/>
      <c r="J3625" s="6"/>
      <c r="K3625" s="8"/>
      <c r="L3625" s="8"/>
      <c r="M3625" s="6"/>
      <c r="N3625" s="9"/>
      <c r="O3625" s="10"/>
      <c r="P3625" s="20"/>
      <c r="Q3625" s="20"/>
      <c r="R3625" s="20"/>
      <c r="S3625" s="20" t="s">
        <v>4094</v>
      </c>
      <c r="T3625" s="21" t="str">
        <f t="shared" si="537"/>
        <v>OP FULL AROMA SWT JEMPIRING</v>
      </c>
      <c r="U3625" s="17">
        <v>5.2900000000000003E-2</v>
      </c>
      <c r="V3625" s="62">
        <f t="shared" si="540"/>
        <v>3.8088000000000002</v>
      </c>
      <c r="W3625" s="20"/>
      <c r="X3625" s="20"/>
      <c r="Y3625" s="20" t="str">
        <f t="shared" si="538"/>
        <v>KG</v>
      </c>
    </row>
    <row r="3626" spans="1:26" hidden="1">
      <c r="A3626" s="4"/>
      <c r="B3626" s="4"/>
      <c r="C3626" s="5"/>
      <c r="D3626" s="6"/>
      <c r="E3626" s="6"/>
      <c r="F3626" s="6"/>
      <c r="G3626" s="6"/>
      <c r="H3626" s="6"/>
      <c r="I3626" s="6"/>
      <c r="J3626" s="6"/>
      <c r="K3626" s="8"/>
      <c r="L3626" s="8"/>
      <c r="M3626" s="6"/>
      <c r="N3626" s="9"/>
      <c r="O3626" s="10"/>
      <c r="P3626" s="20"/>
      <c r="Q3626" s="20"/>
      <c r="R3626" s="20"/>
      <c r="S3626" s="20" t="s">
        <v>5192</v>
      </c>
      <c r="T3626" s="21" t="str">
        <f t="shared" si="537"/>
        <v>oplosan solfen</v>
      </c>
      <c r="U3626" s="17">
        <v>0.17899999999999999</v>
      </c>
      <c r="V3626" s="62">
        <f t="shared" si="540"/>
        <v>12.888</v>
      </c>
      <c r="W3626" s="20"/>
      <c r="X3626" s="20"/>
      <c r="Y3626" s="20" t="str">
        <f t="shared" si="538"/>
        <v>KG</v>
      </c>
    </row>
    <row r="3627" spans="1:26" hidden="1">
      <c r="A3627" s="4"/>
      <c r="B3627" s="4"/>
      <c r="C3627" s="5"/>
      <c r="D3627" s="6"/>
      <c r="E3627" s="6"/>
      <c r="F3627" s="6"/>
      <c r="G3627" s="6"/>
      <c r="H3627" s="6"/>
      <c r="I3627" s="6"/>
      <c r="J3627" s="6"/>
      <c r="K3627" s="8"/>
      <c r="L3627" s="8"/>
      <c r="M3627" s="6"/>
      <c r="N3627" s="9"/>
      <c r="O3627" s="10"/>
      <c r="P3627" s="20"/>
      <c r="Q3627" s="20"/>
      <c r="R3627" s="20"/>
      <c r="S3627" s="20" t="s">
        <v>3679</v>
      </c>
      <c r="T3627" s="21" t="str">
        <f t="shared" si="537"/>
        <v xml:space="preserve">ONGKARA OVAL </v>
      </c>
      <c r="U3627" s="17">
        <v>1</v>
      </c>
      <c r="V3627" s="62">
        <f t="shared" si="540"/>
        <v>72</v>
      </c>
      <c r="W3627" s="20"/>
      <c r="X3627" s="20"/>
      <c r="Y3627" s="20" t="str">
        <f t="shared" si="538"/>
        <v>PCS</v>
      </c>
    </row>
    <row r="3628" spans="1:26" hidden="1">
      <c r="A3628" s="4"/>
      <c r="B3628" s="4"/>
      <c r="C3628" s="5"/>
      <c r="D3628" s="6"/>
      <c r="E3628" s="6"/>
      <c r="F3628" s="6"/>
      <c r="G3628" s="6"/>
      <c r="H3628" s="6"/>
      <c r="I3628" s="6"/>
      <c r="J3628" s="6"/>
      <c r="K3628" s="8"/>
      <c r="L3628" s="8"/>
      <c r="M3628" s="6"/>
      <c r="N3628" s="9"/>
      <c r="O3628" s="10"/>
      <c r="P3628" s="20"/>
      <c r="Q3628" s="20"/>
      <c r="R3628" s="20"/>
      <c r="S3628" s="20" t="s">
        <v>5039</v>
      </c>
      <c r="T3628" s="21" t="str">
        <f t="shared" si="537"/>
        <v>STIKER MANTRA tanggung</v>
      </c>
      <c r="U3628" s="17">
        <v>1</v>
      </c>
      <c r="V3628" s="62">
        <f t="shared" si="540"/>
        <v>72</v>
      </c>
      <c r="W3628" s="20"/>
      <c r="X3628" s="20"/>
      <c r="Y3628" s="20" t="str">
        <f t="shared" si="538"/>
        <v>PCS</v>
      </c>
    </row>
    <row r="3629" spans="1:26" hidden="1">
      <c r="A3629" s="4"/>
      <c r="B3629" s="4"/>
      <c r="C3629" s="5"/>
      <c r="D3629" s="6"/>
      <c r="E3629" s="6"/>
      <c r="F3629" s="6"/>
      <c r="G3629" s="6"/>
      <c r="H3629" s="6"/>
      <c r="I3629" s="6"/>
      <c r="J3629" s="6"/>
      <c r="K3629" s="8"/>
      <c r="L3629" s="8"/>
      <c r="M3629" s="6"/>
      <c r="N3629" s="9"/>
      <c r="O3629" s="10"/>
      <c r="P3629" s="20"/>
      <c r="Q3629" s="20"/>
      <c r="R3629" s="20"/>
      <c r="S3629" s="20" t="s">
        <v>988</v>
      </c>
      <c r="T3629" s="21" t="str">
        <f t="shared" si="537"/>
        <v xml:space="preserve">ATP </v>
      </c>
      <c r="U3629" s="17">
        <v>1</v>
      </c>
      <c r="V3629" s="62">
        <f t="shared" si="540"/>
        <v>72</v>
      </c>
      <c r="W3629" s="20"/>
      <c r="X3629" s="20"/>
      <c r="Y3629" s="20" t="str">
        <f t="shared" si="538"/>
        <v>PCS</v>
      </c>
    </row>
    <row r="3630" spans="1:26" hidden="1">
      <c r="A3630" s="4"/>
      <c r="B3630" s="4"/>
      <c r="C3630" s="5"/>
      <c r="D3630" s="6"/>
      <c r="E3630" s="6"/>
      <c r="F3630" s="6"/>
      <c r="G3630" s="6"/>
      <c r="H3630" s="6"/>
      <c r="I3630" s="6"/>
      <c r="J3630" s="6"/>
      <c r="K3630" s="8"/>
      <c r="L3630" s="8"/>
      <c r="M3630" s="6"/>
      <c r="N3630" s="9"/>
      <c r="O3630" s="10"/>
      <c r="P3630" s="20"/>
      <c r="Q3630" s="20"/>
      <c r="R3630" s="20"/>
      <c r="S3630" s="20" t="s">
        <v>4361</v>
      </c>
      <c r="T3630" s="21" t="str">
        <f t="shared" si="537"/>
        <v>PLASTIK 12 X 35</v>
      </c>
      <c r="U3630" s="17">
        <v>1</v>
      </c>
      <c r="V3630" s="62">
        <f t="shared" si="540"/>
        <v>72</v>
      </c>
      <c r="W3630" s="20"/>
      <c r="X3630" s="20"/>
      <c r="Y3630" s="20" t="str">
        <f t="shared" si="538"/>
        <v>PCS</v>
      </c>
    </row>
    <row r="3631" spans="1:26" hidden="1">
      <c r="A3631" s="4"/>
      <c r="B3631" s="4"/>
      <c r="C3631" s="5"/>
      <c r="D3631" s="6"/>
      <c r="E3631" s="6"/>
      <c r="F3631" s="6"/>
      <c r="G3631" s="6"/>
      <c r="H3631" s="6"/>
      <c r="I3631" s="6"/>
      <c r="J3631" s="6"/>
      <c r="K3631" s="8"/>
      <c r="L3631" s="8"/>
      <c r="M3631" s="6"/>
      <c r="N3631" s="9"/>
      <c r="O3631" s="10"/>
      <c r="P3631" s="20"/>
      <c r="Q3631" s="20"/>
      <c r="R3631" s="20"/>
      <c r="S3631" s="20" t="s">
        <v>3725</v>
      </c>
      <c r="T3631" s="21" t="str">
        <f t="shared" si="537"/>
        <v>ONGKOS CELUP GK SARASWATI</v>
      </c>
      <c r="U3631" s="17">
        <v>1</v>
      </c>
      <c r="V3631" s="62">
        <f t="shared" si="540"/>
        <v>72</v>
      </c>
      <c r="W3631" s="20"/>
      <c r="X3631" s="20"/>
      <c r="Y3631" s="20" t="str">
        <f t="shared" si="538"/>
        <v>PCS</v>
      </c>
    </row>
    <row r="3632" spans="1:26" hidden="1">
      <c r="A3632" s="4"/>
      <c r="B3632" s="4"/>
      <c r="C3632" s="5"/>
      <c r="D3632" s="6"/>
      <c r="E3632" s="6"/>
      <c r="F3632" s="6"/>
      <c r="G3632" s="6"/>
      <c r="H3632" s="6"/>
      <c r="I3632" s="6"/>
      <c r="J3632" s="6"/>
      <c r="K3632" s="8"/>
      <c r="L3632" s="8"/>
      <c r="M3632" s="6"/>
      <c r="N3632" s="9"/>
      <c r="O3632" s="10"/>
      <c r="P3632" s="20"/>
      <c r="Q3632" s="20"/>
      <c r="R3632" s="20"/>
      <c r="S3632" s="20" t="s">
        <v>3813</v>
      </c>
      <c r="T3632" s="21" t="str">
        <f t="shared" si="537"/>
        <v>ONGKOS KEMAS GK SARASWATI</v>
      </c>
      <c r="U3632" s="17">
        <v>1</v>
      </c>
      <c r="V3632" s="62">
        <f t="shared" si="540"/>
        <v>72</v>
      </c>
      <c r="W3632" s="20"/>
      <c r="X3632" s="20"/>
      <c r="Y3632" s="20" t="str">
        <f t="shared" si="538"/>
        <v>PCS</v>
      </c>
    </row>
    <row r="3633" spans="1:26" hidden="1">
      <c r="A3633" s="4"/>
      <c r="B3633" s="4"/>
      <c r="C3633" s="5"/>
      <c r="D3633" s="6"/>
      <c r="E3633" s="6"/>
      <c r="F3633" s="6"/>
      <c r="G3633" s="6"/>
      <c r="H3633" s="6"/>
      <c r="I3633" s="6"/>
      <c r="J3633" s="6"/>
      <c r="K3633" s="8"/>
      <c r="L3633" s="8"/>
      <c r="M3633" s="6"/>
      <c r="N3633" s="9"/>
      <c r="O3633" s="10"/>
      <c r="P3633" s="20"/>
      <c r="Q3633" s="20"/>
      <c r="R3633" s="20"/>
      <c r="S3633" s="20" t="s">
        <v>3920</v>
      </c>
      <c r="T3633" s="21" t="str">
        <f t="shared" si="537"/>
        <v>ONGKOS TIMBANG GK SARASWATI</v>
      </c>
      <c r="U3633" s="17">
        <v>1</v>
      </c>
      <c r="V3633" s="62">
        <f t="shared" si="540"/>
        <v>72</v>
      </c>
      <c r="W3633" s="20"/>
      <c r="X3633" s="20"/>
      <c r="Y3633" s="20" t="str">
        <f t="shared" si="538"/>
        <v>PCS</v>
      </c>
    </row>
    <row r="3634" spans="1:26" hidden="1">
      <c r="A3634" s="4"/>
      <c r="B3634" s="4"/>
      <c r="C3634" s="5"/>
      <c r="D3634" s="6"/>
      <c r="E3634" s="6"/>
      <c r="F3634" s="6"/>
      <c r="G3634" s="6"/>
      <c r="H3634" s="6"/>
      <c r="I3634" s="6"/>
      <c r="J3634" s="6"/>
      <c r="K3634" s="8"/>
      <c r="L3634" s="8"/>
      <c r="M3634" s="6"/>
      <c r="N3634" s="9"/>
      <c r="O3634" s="10"/>
      <c r="P3634" s="20"/>
      <c r="Q3634" s="20"/>
      <c r="R3634" s="20"/>
      <c r="S3634" s="20" t="s">
        <v>1330</v>
      </c>
      <c r="T3634" s="21" t="str">
        <f t="shared" si="537"/>
        <v>DUPA 28 ATP PEKAT 3.2 RKN</v>
      </c>
      <c r="U3634" s="17">
        <v>0.46</v>
      </c>
      <c r="V3634" s="62">
        <f t="shared" si="540"/>
        <v>33.120000000000005</v>
      </c>
      <c r="W3634" s="20"/>
      <c r="X3634" s="20"/>
      <c r="Y3634" s="20" t="str">
        <f t="shared" si="538"/>
        <v>KG</v>
      </c>
    </row>
    <row r="3635" spans="1:26" hidden="1">
      <c r="A3635" s="4"/>
      <c r="B3635" s="4"/>
      <c r="C3635" s="5"/>
      <c r="D3635" s="6"/>
      <c r="E3635" s="6"/>
      <c r="F3635" s="6"/>
      <c r="G3635" s="6"/>
      <c r="H3635" s="6"/>
      <c r="I3635" s="6"/>
      <c r="J3635" s="6"/>
      <c r="K3635" s="8"/>
      <c r="L3635" s="8"/>
      <c r="M3635" s="6"/>
      <c r="N3635" s="9"/>
      <c r="O3635" s="10"/>
      <c r="P3635" s="20"/>
      <c r="Q3635" s="20"/>
      <c r="R3635" s="20"/>
      <c r="S3635" s="20" t="s">
        <v>4855</v>
      </c>
      <c r="T3635" s="21" t="str">
        <f t="shared" si="537"/>
        <v>SABUK ONG MINI 2,5 X 20</v>
      </c>
      <c r="U3635" s="17">
        <v>1</v>
      </c>
      <c r="V3635" s="62">
        <f t="shared" si="540"/>
        <v>72</v>
      </c>
      <c r="W3635" s="20"/>
      <c r="X3635" s="20"/>
      <c r="Y3635" s="20" t="str">
        <f t="shared" si="538"/>
        <v>PCS</v>
      </c>
    </row>
    <row r="3636" spans="1:26">
      <c r="A3636" s="4">
        <v>370</v>
      </c>
      <c r="B3636" s="20" t="s">
        <v>3208</v>
      </c>
      <c r="C3636" s="5" t="s">
        <v>329</v>
      </c>
      <c r="D3636" s="6">
        <v>49</v>
      </c>
      <c r="E3636" s="6">
        <f>D3636/72</f>
        <v>0.68055555555555558</v>
      </c>
      <c r="F3636" s="6">
        <v>88</v>
      </c>
      <c r="G3636" s="6">
        <v>1</v>
      </c>
      <c r="H3636" s="6">
        <v>135</v>
      </c>
      <c r="I3636" s="6">
        <v>1</v>
      </c>
      <c r="J3636" s="6" t="s">
        <v>510</v>
      </c>
      <c r="K3636" s="15">
        <f>L3636</f>
        <v>144</v>
      </c>
      <c r="L3636" s="15">
        <f>N3636*Z3636</f>
        <v>144</v>
      </c>
      <c r="M3636" s="6" t="s">
        <v>510</v>
      </c>
      <c r="N3636" s="9">
        <f>VLOOKUP(B3636,tb_januari,9,FALSE)</f>
        <v>2</v>
      </c>
      <c r="O3636" s="10" t="s">
        <v>506</v>
      </c>
      <c r="P3636" s="20"/>
      <c r="Q3636" s="20"/>
      <c r="R3636" s="20"/>
      <c r="S3636" s="20" t="s">
        <v>3517</v>
      </c>
      <c r="T3636" s="21" t="str">
        <f t="shared" si="537"/>
        <v>JEPUN 8 X 16</v>
      </c>
      <c r="U3636" s="17">
        <v>1</v>
      </c>
      <c r="V3636" s="62">
        <f>$K$3636*U3636</f>
        <v>144</v>
      </c>
      <c r="W3636" s="20"/>
      <c r="X3636" s="20"/>
      <c r="Y3636" s="20" t="str">
        <f t="shared" si="538"/>
        <v>PCS</v>
      </c>
      <c r="Z3636" s="20">
        <v>72</v>
      </c>
    </row>
    <row r="3637" spans="1:26" hidden="1">
      <c r="A3637" s="4"/>
      <c r="B3637" s="4"/>
      <c r="C3637" s="5"/>
      <c r="D3637" s="6"/>
      <c r="E3637" s="6"/>
      <c r="F3637" s="6"/>
      <c r="G3637" s="6"/>
      <c r="H3637" s="6"/>
      <c r="I3637" s="6"/>
      <c r="J3637" s="6"/>
      <c r="K3637" s="8"/>
      <c r="L3637" s="8"/>
      <c r="M3637" s="6"/>
      <c r="N3637" s="9"/>
      <c r="O3637" s="10"/>
      <c r="P3637" s="20"/>
      <c r="Q3637" s="20"/>
      <c r="R3637" s="20"/>
      <c r="S3637" s="20" t="s">
        <v>3523</v>
      </c>
      <c r="T3637" s="21" t="str">
        <f t="shared" si="537"/>
        <v>JEPUN TULISAN</v>
      </c>
      <c r="U3637" s="17">
        <v>1</v>
      </c>
      <c r="V3637" s="62">
        <f t="shared" ref="V3637:V3648" si="541">$K$3636*U3637</f>
        <v>144</v>
      </c>
      <c r="W3637" s="20"/>
      <c r="X3637" s="20"/>
      <c r="Y3637" s="20" t="str">
        <f t="shared" si="538"/>
        <v>PCS</v>
      </c>
    </row>
    <row r="3638" spans="1:26" hidden="1">
      <c r="A3638" s="4"/>
      <c r="B3638" s="4"/>
      <c r="C3638" s="5"/>
      <c r="D3638" s="6"/>
      <c r="E3638" s="6"/>
      <c r="F3638" s="6"/>
      <c r="G3638" s="6"/>
      <c r="H3638" s="6"/>
      <c r="I3638" s="6"/>
      <c r="J3638" s="6"/>
      <c r="K3638" s="8"/>
      <c r="L3638" s="8"/>
      <c r="M3638" s="6"/>
      <c r="N3638" s="9"/>
      <c r="O3638" s="10"/>
      <c r="P3638" s="20"/>
      <c r="Q3638" s="20"/>
      <c r="R3638" s="20"/>
      <c r="S3638" s="20" t="s">
        <v>4096</v>
      </c>
      <c r="T3638" s="21" t="str">
        <f t="shared" si="537"/>
        <v>OP FULL AROMA SWT JEPUN</v>
      </c>
      <c r="U3638" s="17">
        <v>5.2900000000000003E-2</v>
      </c>
      <c r="V3638" s="62">
        <f t="shared" si="541"/>
        <v>7.6176000000000004</v>
      </c>
      <c r="W3638" s="20"/>
      <c r="X3638" s="20"/>
      <c r="Y3638" s="20" t="str">
        <f t="shared" si="538"/>
        <v>KG</v>
      </c>
    </row>
    <row r="3639" spans="1:26" hidden="1">
      <c r="A3639" s="4"/>
      <c r="B3639" s="4"/>
      <c r="C3639" s="5"/>
      <c r="D3639" s="6"/>
      <c r="E3639" s="6"/>
      <c r="F3639" s="6"/>
      <c r="G3639" s="6"/>
      <c r="H3639" s="6"/>
      <c r="I3639" s="6"/>
      <c r="J3639" s="6"/>
      <c r="K3639" s="8"/>
      <c r="L3639" s="8"/>
      <c r="M3639" s="6"/>
      <c r="N3639" s="9"/>
      <c r="O3639" s="10"/>
      <c r="P3639" s="20"/>
      <c r="Q3639" s="20"/>
      <c r="R3639" s="20"/>
      <c r="S3639" s="20" t="s">
        <v>5192</v>
      </c>
      <c r="T3639" s="21" t="str">
        <f t="shared" si="537"/>
        <v>oplosan solfen</v>
      </c>
      <c r="U3639" s="17">
        <v>0.17899999999999999</v>
      </c>
      <c r="V3639" s="62">
        <f t="shared" si="541"/>
        <v>25.776</v>
      </c>
      <c r="W3639" s="20"/>
      <c r="X3639" s="20"/>
      <c r="Y3639" s="20" t="str">
        <f t="shared" si="538"/>
        <v>KG</v>
      </c>
    </row>
    <row r="3640" spans="1:26" hidden="1">
      <c r="A3640" s="4"/>
      <c r="B3640" s="4"/>
      <c r="C3640" s="5"/>
      <c r="D3640" s="6"/>
      <c r="E3640" s="6"/>
      <c r="F3640" s="6"/>
      <c r="G3640" s="6"/>
      <c r="H3640" s="6"/>
      <c r="I3640" s="6"/>
      <c r="J3640" s="6"/>
      <c r="K3640" s="8"/>
      <c r="L3640" s="8"/>
      <c r="M3640" s="6"/>
      <c r="N3640" s="9"/>
      <c r="O3640" s="10"/>
      <c r="P3640" s="20"/>
      <c r="Q3640" s="20"/>
      <c r="R3640" s="20"/>
      <c r="S3640" s="20" t="s">
        <v>3679</v>
      </c>
      <c r="T3640" s="21" t="str">
        <f t="shared" si="537"/>
        <v xml:space="preserve">ONGKARA OVAL </v>
      </c>
      <c r="U3640" s="17">
        <v>1</v>
      </c>
      <c r="V3640" s="62">
        <f t="shared" si="541"/>
        <v>144</v>
      </c>
      <c r="W3640" s="20"/>
      <c r="X3640" s="20"/>
      <c r="Y3640" s="20" t="str">
        <f t="shared" si="538"/>
        <v>PCS</v>
      </c>
    </row>
    <row r="3641" spans="1:26" hidden="1">
      <c r="A3641" s="4"/>
      <c r="B3641" s="4"/>
      <c r="C3641" s="5"/>
      <c r="D3641" s="6"/>
      <c r="E3641" s="6"/>
      <c r="F3641" s="6"/>
      <c r="G3641" s="6"/>
      <c r="H3641" s="6"/>
      <c r="I3641" s="6"/>
      <c r="J3641" s="6"/>
      <c r="K3641" s="8"/>
      <c r="L3641" s="8"/>
      <c r="M3641" s="6"/>
      <c r="N3641" s="9"/>
      <c r="O3641" s="10"/>
      <c r="P3641" s="20"/>
      <c r="Q3641" s="20"/>
      <c r="R3641" s="20"/>
      <c r="S3641" s="20" t="s">
        <v>5039</v>
      </c>
      <c r="T3641" s="21" t="str">
        <f t="shared" si="537"/>
        <v>STIKER MANTRA tanggung</v>
      </c>
      <c r="U3641" s="17">
        <v>1</v>
      </c>
      <c r="V3641" s="62">
        <f t="shared" si="541"/>
        <v>144</v>
      </c>
      <c r="W3641" s="20"/>
      <c r="X3641" s="20"/>
      <c r="Y3641" s="20" t="str">
        <f t="shared" si="538"/>
        <v>PCS</v>
      </c>
    </row>
    <row r="3642" spans="1:26" hidden="1">
      <c r="A3642" s="4"/>
      <c r="B3642" s="4"/>
      <c r="C3642" s="5"/>
      <c r="D3642" s="6"/>
      <c r="E3642" s="6"/>
      <c r="F3642" s="6"/>
      <c r="G3642" s="6"/>
      <c r="H3642" s="6"/>
      <c r="I3642" s="6"/>
      <c r="J3642" s="6"/>
      <c r="K3642" s="8"/>
      <c r="L3642" s="8"/>
      <c r="M3642" s="6"/>
      <c r="N3642" s="9"/>
      <c r="O3642" s="10"/>
      <c r="P3642" s="20"/>
      <c r="Q3642" s="20"/>
      <c r="R3642" s="20"/>
      <c r="S3642" s="20" t="s">
        <v>988</v>
      </c>
      <c r="T3642" s="21" t="str">
        <f t="shared" ref="T3642:T3673" si="542">VLOOKUP(S3642,db_barang,2,FALSE)</f>
        <v xml:space="preserve">ATP </v>
      </c>
      <c r="U3642" s="17">
        <v>1</v>
      </c>
      <c r="V3642" s="62">
        <f t="shared" si="541"/>
        <v>144</v>
      </c>
      <c r="W3642" s="20"/>
      <c r="X3642" s="20"/>
      <c r="Y3642" s="20" t="str">
        <f t="shared" ref="Y3642:Y3673" si="543">VLOOKUP(S3642,db_barang,3,FALSE)</f>
        <v>PCS</v>
      </c>
    </row>
    <row r="3643" spans="1:26" hidden="1">
      <c r="A3643" s="4"/>
      <c r="B3643" s="4"/>
      <c r="C3643" s="5"/>
      <c r="D3643" s="6"/>
      <c r="E3643" s="6"/>
      <c r="F3643" s="6"/>
      <c r="G3643" s="6"/>
      <c r="H3643" s="6"/>
      <c r="I3643" s="6"/>
      <c r="J3643" s="6"/>
      <c r="K3643" s="8"/>
      <c r="L3643" s="8"/>
      <c r="M3643" s="6"/>
      <c r="N3643" s="9"/>
      <c r="O3643" s="10"/>
      <c r="P3643" s="20"/>
      <c r="Q3643" s="20"/>
      <c r="R3643" s="20"/>
      <c r="S3643" s="20" t="s">
        <v>4361</v>
      </c>
      <c r="T3643" s="21" t="str">
        <f t="shared" si="542"/>
        <v>PLASTIK 12 X 35</v>
      </c>
      <c r="U3643" s="17">
        <v>1</v>
      </c>
      <c r="V3643" s="62">
        <f t="shared" si="541"/>
        <v>144</v>
      </c>
      <c r="W3643" s="20"/>
      <c r="X3643" s="20"/>
      <c r="Y3643" s="20" t="str">
        <f t="shared" si="543"/>
        <v>PCS</v>
      </c>
    </row>
    <row r="3644" spans="1:26" hidden="1">
      <c r="A3644" s="4"/>
      <c r="B3644" s="4"/>
      <c r="C3644" s="5"/>
      <c r="D3644" s="6"/>
      <c r="E3644" s="6"/>
      <c r="F3644" s="6"/>
      <c r="G3644" s="6"/>
      <c r="H3644" s="6"/>
      <c r="I3644" s="6"/>
      <c r="J3644" s="6"/>
      <c r="K3644" s="8"/>
      <c r="L3644" s="8"/>
      <c r="M3644" s="6"/>
      <c r="N3644" s="9"/>
      <c r="O3644" s="10"/>
      <c r="P3644" s="20"/>
      <c r="Q3644" s="20"/>
      <c r="R3644" s="20"/>
      <c r="S3644" s="20" t="s">
        <v>3725</v>
      </c>
      <c r="T3644" s="21" t="str">
        <f t="shared" si="542"/>
        <v>ONGKOS CELUP GK SARASWATI</v>
      </c>
      <c r="U3644" s="17">
        <v>1</v>
      </c>
      <c r="V3644" s="62">
        <f t="shared" si="541"/>
        <v>144</v>
      </c>
      <c r="W3644" s="20"/>
      <c r="X3644" s="20"/>
      <c r="Y3644" s="20" t="str">
        <f t="shared" si="543"/>
        <v>PCS</v>
      </c>
    </row>
    <row r="3645" spans="1:26" hidden="1">
      <c r="A3645" s="4"/>
      <c r="B3645" s="4"/>
      <c r="C3645" s="5"/>
      <c r="D3645" s="6"/>
      <c r="E3645" s="6"/>
      <c r="F3645" s="6"/>
      <c r="G3645" s="6"/>
      <c r="H3645" s="6"/>
      <c r="I3645" s="6"/>
      <c r="J3645" s="6"/>
      <c r="K3645" s="8"/>
      <c r="L3645" s="8"/>
      <c r="M3645" s="6"/>
      <c r="N3645" s="9"/>
      <c r="O3645" s="10"/>
      <c r="P3645" s="20"/>
      <c r="Q3645" s="20"/>
      <c r="R3645" s="20"/>
      <c r="S3645" s="20" t="s">
        <v>3813</v>
      </c>
      <c r="T3645" s="21" t="str">
        <f t="shared" si="542"/>
        <v>ONGKOS KEMAS GK SARASWATI</v>
      </c>
      <c r="U3645" s="17">
        <v>1</v>
      </c>
      <c r="V3645" s="62">
        <f t="shared" si="541"/>
        <v>144</v>
      </c>
      <c r="W3645" s="20"/>
      <c r="X3645" s="20"/>
      <c r="Y3645" s="20" t="str">
        <f t="shared" si="543"/>
        <v>PCS</v>
      </c>
    </row>
    <row r="3646" spans="1:26" hidden="1">
      <c r="A3646" s="4"/>
      <c r="B3646" s="4"/>
      <c r="C3646" s="5"/>
      <c r="D3646" s="6"/>
      <c r="E3646" s="6"/>
      <c r="F3646" s="6"/>
      <c r="G3646" s="6"/>
      <c r="H3646" s="6"/>
      <c r="I3646" s="6"/>
      <c r="J3646" s="6"/>
      <c r="K3646" s="8"/>
      <c r="L3646" s="8"/>
      <c r="M3646" s="6"/>
      <c r="N3646" s="9"/>
      <c r="O3646" s="10"/>
      <c r="P3646" s="20"/>
      <c r="Q3646" s="20"/>
      <c r="R3646" s="20"/>
      <c r="S3646" s="20" t="s">
        <v>3920</v>
      </c>
      <c r="T3646" s="21" t="str">
        <f t="shared" si="542"/>
        <v>ONGKOS TIMBANG GK SARASWATI</v>
      </c>
      <c r="U3646" s="17">
        <v>1</v>
      </c>
      <c r="V3646" s="62">
        <f t="shared" si="541"/>
        <v>144</v>
      </c>
      <c r="W3646" s="20"/>
      <c r="X3646" s="20"/>
      <c r="Y3646" s="20" t="str">
        <f t="shared" si="543"/>
        <v>PCS</v>
      </c>
    </row>
    <row r="3647" spans="1:26" hidden="1">
      <c r="A3647" s="4"/>
      <c r="B3647" s="4"/>
      <c r="C3647" s="5"/>
      <c r="D3647" s="6"/>
      <c r="E3647" s="6"/>
      <c r="F3647" s="6"/>
      <c r="G3647" s="6"/>
      <c r="H3647" s="6"/>
      <c r="I3647" s="6"/>
      <c r="J3647" s="6"/>
      <c r="K3647" s="8"/>
      <c r="L3647" s="8"/>
      <c r="M3647" s="6"/>
      <c r="N3647" s="9"/>
      <c r="O3647" s="10"/>
      <c r="P3647" s="20"/>
      <c r="Q3647" s="20"/>
      <c r="R3647" s="20"/>
      <c r="S3647" s="20" t="s">
        <v>1330</v>
      </c>
      <c r="T3647" s="21" t="str">
        <f t="shared" si="542"/>
        <v>DUPA 28 ATP PEKAT 3.2 RKN</v>
      </c>
      <c r="U3647" s="17">
        <v>0.46</v>
      </c>
      <c r="V3647" s="62">
        <f t="shared" si="541"/>
        <v>66.240000000000009</v>
      </c>
      <c r="W3647" s="20"/>
      <c r="X3647" s="20"/>
      <c r="Y3647" s="20" t="str">
        <f t="shared" si="543"/>
        <v>KG</v>
      </c>
    </row>
    <row r="3648" spans="1:26" hidden="1">
      <c r="A3648" s="4"/>
      <c r="B3648" s="4"/>
      <c r="C3648" s="5"/>
      <c r="D3648" s="6"/>
      <c r="E3648" s="6"/>
      <c r="F3648" s="6"/>
      <c r="G3648" s="6"/>
      <c r="H3648" s="6"/>
      <c r="I3648" s="6"/>
      <c r="J3648" s="6"/>
      <c r="K3648" s="8"/>
      <c r="L3648" s="8"/>
      <c r="M3648" s="6"/>
      <c r="N3648" s="9"/>
      <c r="O3648" s="10"/>
      <c r="P3648" s="20"/>
      <c r="Q3648" s="20"/>
      <c r="R3648" s="20"/>
      <c r="S3648" s="20" t="s">
        <v>4855</v>
      </c>
      <c r="T3648" s="21" t="str">
        <f t="shared" si="542"/>
        <v>SABUK ONG MINI 2,5 X 20</v>
      </c>
      <c r="U3648" s="17">
        <v>1</v>
      </c>
      <c r="V3648" s="62">
        <f t="shared" si="541"/>
        <v>144</v>
      </c>
      <c r="W3648" s="20"/>
      <c r="X3648" s="20"/>
      <c r="Y3648" s="20" t="str">
        <f t="shared" si="543"/>
        <v>PCS</v>
      </c>
    </row>
    <row r="3649" spans="1:26">
      <c r="A3649" s="4">
        <v>371</v>
      </c>
      <c r="B3649" s="20" t="s">
        <v>3215</v>
      </c>
      <c r="C3649" s="5" t="s">
        <v>330</v>
      </c>
      <c r="D3649" s="6">
        <v>114</v>
      </c>
      <c r="E3649" s="6">
        <f>D3649/72</f>
        <v>1.5833333333333333</v>
      </c>
      <c r="F3649" s="6">
        <v>177</v>
      </c>
      <c r="G3649" s="6">
        <v>1</v>
      </c>
      <c r="H3649" s="6">
        <v>157</v>
      </c>
      <c r="I3649" s="6">
        <v>1</v>
      </c>
      <c r="J3649" s="6" t="s">
        <v>510</v>
      </c>
      <c r="K3649" s="15">
        <f>L3649</f>
        <v>144</v>
      </c>
      <c r="L3649" s="15">
        <f>N3649*Z3649</f>
        <v>144</v>
      </c>
      <c r="M3649" s="6" t="s">
        <v>510</v>
      </c>
      <c r="N3649" s="9">
        <f>VLOOKUP(B3649,tb_januari,9,FALSE)</f>
        <v>2</v>
      </c>
      <c r="O3649" s="10" t="s">
        <v>506</v>
      </c>
      <c r="P3649" s="20"/>
      <c r="Q3649" s="20"/>
      <c r="R3649" s="20"/>
      <c r="S3649" s="20" t="s">
        <v>3570</v>
      </c>
      <c r="T3649" s="21" t="str">
        <f t="shared" si="542"/>
        <v>LOTUS 8 X 16</v>
      </c>
      <c r="U3649" s="17">
        <v>1</v>
      </c>
      <c r="V3649" s="62">
        <f>$K$3649*U3649</f>
        <v>144</v>
      </c>
      <c r="W3649" s="20"/>
      <c r="X3649" s="20"/>
      <c r="Y3649" s="20" t="str">
        <f t="shared" si="543"/>
        <v>PCS</v>
      </c>
      <c r="Z3649" s="20">
        <v>72</v>
      </c>
    </row>
    <row r="3650" spans="1:26" hidden="1">
      <c r="A3650" s="4"/>
      <c r="B3650" s="4"/>
      <c r="C3650" s="5"/>
      <c r="D3650" s="6"/>
      <c r="E3650" s="6"/>
      <c r="F3650" s="6"/>
      <c r="G3650" s="6"/>
      <c r="H3650" s="6"/>
      <c r="I3650" s="6"/>
      <c r="J3650" s="6"/>
      <c r="K3650" s="8"/>
      <c r="L3650" s="8"/>
      <c r="M3650" s="6"/>
      <c r="N3650" s="9"/>
      <c r="O3650" s="10"/>
      <c r="P3650" s="20"/>
      <c r="Q3650" s="20"/>
      <c r="R3650" s="20"/>
      <c r="S3650" s="20" t="s">
        <v>3576</v>
      </c>
      <c r="T3650" s="21" t="str">
        <f t="shared" si="542"/>
        <v>LOTUS TULISAN</v>
      </c>
      <c r="U3650" s="17">
        <v>1</v>
      </c>
      <c r="V3650" s="62">
        <f t="shared" ref="V3650:V3661" si="544">$K$3649*U3650</f>
        <v>144</v>
      </c>
      <c r="W3650" s="20"/>
      <c r="X3650" s="20"/>
      <c r="Y3650" s="20" t="str">
        <f t="shared" si="543"/>
        <v>PCS</v>
      </c>
    </row>
    <row r="3651" spans="1:26" hidden="1">
      <c r="A3651" s="4"/>
      <c r="B3651" s="4"/>
      <c r="C3651" s="5"/>
      <c r="D3651" s="6"/>
      <c r="E3651" s="6"/>
      <c r="F3651" s="6"/>
      <c r="G3651" s="6"/>
      <c r="H3651" s="6"/>
      <c r="I3651" s="6"/>
      <c r="J3651" s="6"/>
      <c r="K3651" s="8"/>
      <c r="L3651" s="8"/>
      <c r="M3651" s="6"/>
      <c r="N3651" s="9"/>
      <c r="O3651" s="10"/>
      <c r="P3651" s="20"/>
      <c r="Q3651" s="20"/>
      <c r="R3651" s="20"/>
      <c r="S3651" s="20" t="s">
        <v>4098</v>
      </c>
      <c r="T3651" s="21" t="str">
        <f t="shared" si="542"/>
        <v>OP FULL AROMA SWT LOTUS</v>
      </c>
      <c r="U3651" s="17">
        <v>5.2900000000000003E-2</v>
      </c>
      <c r="V3651" s="62">
        <f t="shared" si="544"/>
        <v>7.6176000000000004</v>
      </c>
      <c r="W3651" s="20"/>
      <c r="X3651" s="20"/>
      <c r="Y3651" s="20" t="str">
        <f t="shared" si="543"/>
        <v>KG</v>
      </c>
    </row>
    <row r="3652" spans="1:26" hidden="1">
      <c r="A3652" s="4"/>
      <c r="B3652" s="4"/>
      <c r="C3652" s="5"/>
      <c r="D3652" s="6"/>
      <c r="E3652" s="6"/>
      <c r="F3652" s="6"/>
      <c r="G3652" s="6"/>
      <c r="H3652" s="6"/>
      <c r="I3652" s="6"/>
      <c r="J3652" s="6"/>
      <c r="K3652" s="8"/>
      <c r="L3652" s="8"/>
      <c r="M3652" s="6"/>
      <c r="N3652" s="9"/>
      <c r="O3652" s="10"/>
      <c r="P3652" s="20"/>
      <c r="Q3652" s="20"/>
      <c r="R3652" s="20"/>
      <c r="S3652" s="20" t="s">
        <v>5192</v>
      </c>
      <c r="T3652" s="21" t="str">
        <f t="shared" si="542"/>
        <v>oplosan solfen</v>
      </c>
      <c r="U3652" s="17">
        <v>0.17899999999999999</v>
      </c>
      <c r="V3652" s="62">
        <f t="shared" si="544"/>
        <v>25.776</v>
      </c>
      <c r="W3652" s="20"/>
      <c r="X3652" s="20"/>
      <c r="Y3652" s="20" t="str">
        <f t="shared" si="543"/>
        <v>KG</v>
      </c>
    </row>
    <row r="3653" spans="1:26" hidden="1">
      <c r="A3653" s="4"/>
      <c r="B3653" s="4"/>
      <c r="C3653" s="5"/>
      <c r="D3653" s="6"/>
      <c r="E3653" s="6"/>
      <c r="F3653" s="6"/>
      <c r="G3653" s="6"/>
      <c r="H3653" s="6"/>
      <c r="I3653" s="6"/>
      <c r="J3653" s="6"/>
      <c r="K3653" s="8"/>
      <c r="L3653" s="8"/>
      <c r="M3653" s="6"/>
      <c r="N3653" s="9"/>
      <c r="O3653" s="10"/>
      <c r="P3653" s="20"/>
      <c r="Q3653" s="20"/>
      <c r="R3653" s="20"/>
      <c r="S3653" s="20" t="s">
        <v>3679</v>
      </c>
      <c r="T3653" s="21" t="str">
        <f t="shared" si="542"/>
        <v xml:space="preserve">ONGKARA OVAL </v>
      </c>
      <c r="U3653" s="17">
        <v>1</v>
      </c>
      <c r="V3653" s="62">
        <f t="shared" si="544"/>
        <v>144</v>
      </c>
      <c r="W3653" s="20"/>
      <c r="X3653" s="20"/>
      <c r="Y3653" s="20" t="str">
        <f t="shared" si="543"/>
        <v>PCS</v>
      </c>
    </row>
    <row r="3654" spans="1:26" hidden="1">
      <c r="A3654" s="4"/>
      <c r="B3654" s="4"/>
      <c r="C3654" s="5"/>
      <c r="D3654" s="6"/>
      <c r="E3654" s="6"/>
      <c r="F3654" s="6"/>
      <c r="G3654" s="6"/>
      <c r="H3654" s="6"/>
      <c r="I3654" s="6"/>
      <c r="J3654" s="6"/>
      <c r="K3654" s="8"/>
      <c r="L3654" s="8"/>
      <c r="M3654" s="6"/>
      <c r="N3654" s="9"/>
      <c r="O3654" s="10"/>
      <c r="P3654" s="20"/>
      <c r="Q3654" s="20"/>
      <c r="R3654" s="20"/>
      <c r="S3654" s="20" t="s">
        <v>5039</v>
      </c>
      <c r="T3654" s="21" t="str">
        <f t="shared" si="542"/>
        <v>STIKER MANTRA tanggung</v>
      </c>
      <c r="U3654" s="17">
        <v>1</v>
      </c>
      <c r="V3654" s="62">
        <f t="shared" si="544"/>
        <v>144</v>
      </c>
      <c r="W3654" s="20"/>
      <c r="X3654" s="20"/>
      <c r="Y3654" s="20" t="str">
        <f t="shared" si="543"/>
        <v>PCS</v>
      </c>
    </row>
    <row r="3655" spans="1:26" hidden="1">
      <c r="A3655" s="4"/>
      <c r="B3655" s="4"/>
      <c r="C3655" s="5"/>
      <c r="D3655" s="6"/>
      <c r="E3655" s="6"/>
      <c r="F3655" s="6"/>
      <c r="G3655" s="6"/>
      <c r="H3655" s="6"/>
      <c r="I3655" s="6"/>
      <c r="J3655" s="6"/>
      <c r="K3655" s="8"/>
      <c r="L3655" s="8"/>
      <c r="M3655" s="6"/>
      <c r="N3655" s="9"/>
      <c r="O3655" s="10"/>
      <c r="P3655" s="20"/>
      <c r="Q3655" s="20"/>
      <c r="R3655" s="20"/>
      <c r="S3655" s="20" t="s">
        <v>988</v>
      </c>
      <c r="T3655" s="21" t="str">
        <f t="shared" si="542"/>
        <v xml:space="preserve">ATP </v>
      </c>
      <c r="U3655" s="17">
        <v>1</v>
      </c>
      <c r="V3655" s="62">
        <f t="shared" si="544"/>
        <v>144</v>
      </c>
      <c r="W3655" s="20"/>
      <c r="X3655" s="20"/>
      <c r="Y3655" s="20" t="str">
        <f t="shared" si="543"/>
        <v>PCS</v>
      </c>
    </row>
    <row r="3656" spans="1:26" hidden="1">
      <c r="A3656" s="4"/>
      <c r="B3656" s="4"/>
      <c r="C3656" s="5"/>
      <c r="D3656" s="6"/>
      <c r="E3656" s="6"/>
      <c r="F3656" s="6"/>
      <c r="G3656" s="6"/>
      <c r="H3656" s="6"/>
      <c r="I3656" s="6"/>
      <c r="J3656" s="6"/>
      <c r="K3656" s="8"/>
      <c r="L3656" s="8"/>
      <c r="M3656" s="6"/>
      <c r="N3656" s="9"/>
      <c r="O3656" s="10"/>
      <c r="P3656" s="20"/>
      <c r="Q3656" s="20"/>
      <c r="R3656" s="20"/>
      <c r="S3656" s="20" t="s">
        <v>4361</v>
      </c>
      <c r="T3656" s="21" t="str">
        <f t="shared" si="542"/>
        <v>PLASTIK 12 X 35</v>
      </c>
      <c r="U3656" s="17">
        <v>1</v>
      </c>
      <c r="V3656" s="62">
        <f t="shared" si="544"/>
        <v>144</v>
      </c>
      <c r="W3656" s="20"/>
      <c r="X3656" s="20"/>
      <c r="Y3656" s="20" t="str">
        <f t="shared" si="543"/>
        <v>PCS</v>
      </c>
    </row>
    <row r="3657" spans="1:26" hidden="1">
      <c r="A3657" s="4"/>
      <c r="B3657" s="4"/>
      <c r="C3657" s="5"/>
      <c r="D3657" s="6"/>
      <c r="E3657" s="6"/>
      <c r="F3657" s="6"/>
      <c r="G3657" s="6"/>
      <c r="H3657" s="6"/>
      <c r="I3657" s="6"/>
      <c r="J3657" s="6"/>
      <c r="K3657" s="8"/>
      <c r="L3657" s="8"/>
      <c r="M3657" s="6"/>
      <c r="N3657" s="9"/>
      <c r="O3657" s="10"/>
      <c r="P3657" s="20"/>
      <c r="Q3657" s="20"/>
      <c r="R3657" s="20"/>
      <c r="S3657" s="20" t="s">
        <v>3725</v>
      </c>
      <c r="T3657" s="21" t="str">
        <f t="shared" si="542"/>
        <v>ONGKOS CELUP GK SARASWATI</v>
      </c>
      <c r="U3657" s="17">
        <v>1</v>
      </c>
      <c r="V3657" s="62">
        <f t="shared" si="544"/>
        <v>144</v>
      </c>
      <c r="W3657" s="20"/>
      <c r="X3657" s="20"/>
      <c r="Y3657" s="20" t="str">
        <f t="shared" si="543"/>
        <v>PCS</v>
      </c>
    </row>
    <row r="3658" spans="1:26" hidden="1">
      <c r="A3658" s="4"/>
      <c r="B3658" s="4"/>
      <c r="C3658" s="5"/>
      <c r="D3658" s="6"/>
      <c r="E3658" s="6"/>
      <c r="F3658" s="6"/>
      <c r="G3658" s="6"/>
      <c r="H3658" s="6"/>
      <c r="I3658" s="6"/>
      <c r="J3658" s="6"/>
      <c r="K3658" s="8"/>
      <c r="L3658" s="8"/>
      <c r="M3658" s="6"/>
      <c r="N3658" s="9"/>
      <c r="O3658" s="10"/>
      <c r="P3658" s="20"/>
      <c r="Q3658" s="20"/>
      <c r="R3658" s="20"/>
      <c r="S3658" s="20" t="s">
        <v>3813</v>
      </c>
      <c r="T3658" s="21" t="str">
        <f t="shared" si="542"/>
        <v>ONGKOS KEMAS GK SARASWATI</v>
      </c>
      <c r="U3658" s="17">
        <v>1</v>
      </c>
      <c r="V3658" s="62">
        <f t="shared" si="544"/>
        <v>144</v>
      </c>
      <c r="W3658" s="20"/>
      <c r="X3658" s="20"/>
      <c r="Y3658" s="20" t="str">
        <f t="shared" si="543"/>
        <v>PCS</v>
      </c>
    </row>
    <row r="3659" spans="1:26" hidden="1">
      <c r="A3659" s="4"/>
      <c r="B3659" s="4"/>
      <c r="C3659" s="5"/>
      <c r="D3659" s="6"/>
      <c r="E3659" s="6"/>
      <c r="F3659" s="6"/>
      <c r="G3659" s="6"/>
      <c r="H3659" s="6"/>
      <c r="I3659" s="6"/>
      <c r="J3659" s="6"/>
      <c r="K3659" s="8"/>
      <c r="L3659" s="8"/>
      <c r="M3659" s="6"/>
      <c r="N3659" s="9"/>
      <c r="O3659" s="10"/>
      <c r="P3659" s="20"/>
      <c r="Q3659" s="20"/>
      <c r="R3659" s="20"/>
      <c r="S3659" s="20" t="s">
        <v>3920</v>
      </c>
      <c r="T3659" s="21" t="str">
        <f t="shared" si="542"/>
        <v>ONGKOS TIMBANG GK SARASWATI</v>
      </c>
      <c r="U3659" s="17">
        <v>1</v>
      </c>
      <c r="V3659" s="62">
        <f t="shared" si="544"/>
        <v>144</v>
      </c>
      <c r="W3659" s="20"/>
      <c r="X3659" s="20"/>
      <c r="Y3659" s="20" t="str">
        <f t="shared" si="543"/>
        <v>PCS</v>
      </c>
    </row>
    <row r="3660" spans="1:26" hidden="1">
      <c r="A3660" s="4"/>
      <c r="B3660" s="4"/>
      <c r="C3660" s="5"/>
      <c r="D3660" s="6"/>
      <c r="E3660" s="6"/>
      <c r="F3660" s="6"/>
      <c r="G3660" s="6"/>
      <c r="H3660" s="6"/>
      <c r="I3660" s="6"/>
      <c r="J3660" s="6"/>
      <c r="K3660" s="8"/>
      <c r="L3660" s="8"/>
      <c r="M3660" s="6"/>
      <c r="N3660" s="9"/>
      <c r="O3660" s="10"/>
      <c r="P3660" s="20"/>
      <c r="Q3660" s="20"/>
      <c r="R3660" s="20"/>
      <c r="S3660" s="20" t="s">
        <v>1330</v>
      </c>
      <c r="T3660" s="21" t="str">
        <f t="shared" si="542"/>
        <v>DUPA 28 ATP PEKAT 3.2 RKN</v>
      </c>
      <c r="U3660" s="17">
        <v>0.46</v>
      </c>
      <c r="V3660" s="62">
        <f t="shared" si="544"/>
        <v>66.240000000000009</v>
      </c>
      <c r="W3660" s="20"/>
      <c r="X3660" s="20"/>
      <c r="Y3660" s="20" t="str">
        <f t="shared" si="543"/>
        <v>KG</v>
      </c>
    </row>
    <row r="3661" spans="1:26" hidden="1">
      <c r="A3661" s="4"/>
      <c r="B3661" s="4"/>
      <c r="C3661" s="5"/>
      <c r="D3661" s="6"/>
      <c r="E3661" s="6"/>
      <c r="F3661" s="6"/>
      <c r="G3661" s="6"/>
      <c r="H3661" s="6"/>
      <c r="I3661" s="6"/>
      <c r="J3661" s="6"/>
      <c r="K3661" s="8"/>
      <c r="L3661" s="8"/>
      <c r="M3661" s="6"/>
      <c r="N3661" s="9"/>
      <c r="O3661" s="10"/>
      <c r="P3661" s="20"/>
      <c r="Q3661" s="20"/>
      <c r="R3661" s="20"/>
      <c r="S3661" s="20" t="s">
        <v>4855</v>
      </c>
      <c r="T3661" s="21" t="str">
        <f t="shared" si="542"/>
        <v>SABUK ONG MINI 2,5 X 20</v>
      </c>
      <c r="U3661" s="17">
        <v>1</v>
      </c>
      <c r="V3661" s="62">
        <f t="shared" si="544"/>
        <v>144</v>
      </c>
      <c r="W3661" s="20"/>
      <c r="X3661" s="20"/>
      <c r="Y3661" s="20" t="str">
        <f t="shared" si="543"/>
        <v>PCS</v>
      </c>
    </row>
    <row r="3662" spans="1:26">
      <c r="A3662" s="4">
        <v>372</v>
      </c>
      <c r="B3662" s="20" t="s">
        <v>3216</v>
      </c>
      <c r="C3662" s="5" t="s">
        <v>360</v>
      </c>
      <c r="D3662" s="6">
        <v>1005</v>
      </c>
      <c r="E3662" s="6">
        <f>D3662/72</f>
        <v>13.958333333333334</v>
      </c>
      <c r="F3662" s="6">
        <v>1246</v>
      </c>
      <c r="G3662" s="6">
        <v>1</v>
      </c>
      <c r="H3662" s="6">
        <v>1200</v>
      </c>
      <c r="I3662" s="6">
        <v>1</v>
      </c>
      <c r="J3662" s="6" t="s">
        <v>510</v>
      </c>
      <c r="K3662" s="15">
        <f>L3662</f>
        <v>576</v>
      </c>
      <c r="L3662" s="15">
        <f>N3662*Z3662</f>
        <v>576</v>
      </c>
      <c r="M3662" s="6" t="s">
        <v>510</v>
      </c>
      <c r="N3662" s="9">
        <f>VLOOKUP(B3662,tb_januari,9,FALSE)</f>
        <v>8</v>
      </c>
      <c r="O3662" s="10" t="s">
        <v>506</v>
      </c>
      <c r="P3662" s="20"/>
      <c r="Q3662" s="20"/>
      <c r="R3662" s="20"/>
      <c r="S3662" s="20" t="s">
        <v>3582</v>
      </c>
      <c r="T3662" s="21" t="str">
        <f t="shared" si="542"/>
        <v>MAHADUPA 8 X 16</v>
      </c>
      <c r="U3662" s="17">
        <v>1</v>
      </c>
      <c r="V3662" s="62">
        <f>$K$3662*U3662</f>
        <v>576</v>
      </c>
      <c r="W3662" s="20"/>
      <c r="X3662" s="20"/>
      <c r="Y3662" s="20" t="str">
        <f t="shared" si="543"/>
        <v>PCS</v>
      </c>
      <c r="Z3662" s="20">
        <v>72</v>
      </c>
    </row>
    <row r="3663" spans="1:26" hidden="1">
      <c r="A3663" s="4"/>
      <c r="B3663" s="4"/>
      <c r="C3663" s="5"/>
      <c r="D3663" s="6"/>
      <c r="E3663" s="6"/>
      <c r="F3663" s="6"/>
      <c r="G3663" s="6"/>
      <c r="H3663" s="6"/>
      <c r="I3663" s="6"/>
      <c r="J3663" s="6"/>
      <c r="K3663" s="8"/>
      <c r="L3663" s="8"/>
      <c r="M3663" s="6"/>
      <c r="N3663" s="9"/>
      <c r="O3663" s="10"/>
      <c r="P3663" s="20"/>
      <c r="Q3663" s="20"/>
      <c r="R3663" s="20"/>
      <c r="S3663" s="20" t="s">
        <v>3679</v>
      </c>
      <c r="T3663" s="21" t="str">
        <f t="shared" si="542"/>
        <v xml:space="preserve">ONGKARA OVAL </v>
      </c>
      <c r="U3663" s="17">
        <v>1</v>
      </c>
      <c r="V3663" s="62">
        <f t="shared" ref="V3663:V3674" si="545">$K$3662*U3663</f>
        <v>576</v>
      </c>
      <c r="W3663" s="20"/>
      <c r="X3663" s="20"/>
      <c r="Y3663" s="20" t="str">
        <f t="shared" si="543"/>
        <v>PCS</v>
      </c>
    </row>
    <row r="3664" spans="1:26" hidden="1">
      <c r="A3664" s="4"/>
      <c r="B3664" s="4"/>
      <c r="C3664" s="5"/>
      <c r="D3664" s="6"/>
      <c r="E3664" s="6"/>
      <c r="F3664" s="6"/>
      <c r="G3664" s="6"/>
      <c r="H3664" s="6"/>
      <c r="I3664" s="6"/>
      <c r="J3664" s="6"/>
      <c r="K3664" s="8"/>
      <c r="L3664" s="8"/>
      <c r="M3664" s="6"/>
      <c r="N3664" s="9"/>
      <c r="O3664" s="10"/>
      <c r="P3664" s="20"/>
      <c r="Q3664" s="20"/>
      <c r="R3664" s="20"/>
      <c r="S3664" s="20" t="s">
        <v>5039</v>
      </c>
      <c r="T3664" s="21" t="str">
        <f t="shared" si="542"/>
        <v>STIKER MANTRA tanggung</v>
      </c>
      <c r="U3664" s="17">
        <v>1</v>
      </c>
      <c r="V3664" s="62">
        <f t="shared" si="545"/>
        <v>576</v>
      </c>
      <c r="W3664" s="20"/>
      <c r="X3664" s="20"/>
      <c r="Y3664" s="20" t="str">
        <f t="shared" si="543"/>
        <v>PCS</v>
      </c>
    </row>
    <row r="3665" spans="1:26" hidden="1">
      <c r="A3665" s="4"/>
      <c r="B3665" s="4"/>
      <c r="C3665" s="5"/>
      <c r="D3665" s="6"/>
      <c r="E3665" s="6"/>
      <c r="F3665" s="6"/>
      <c r="G3665" s="6"/>
      <c r="H3665" s="6"/>
      <c r="I3665" s="6"/>
      <c r="J3665" s="6"/>
      <c r="K3665" s="8"/>
      <c r="L3665" s="8"/>
      <c r="M3665" s="6"/>
      <c r="N3665" s="9"/>
      <c r="O3665" s="10"/>
      <c r="P3665" s="20"/>
      <c r="Q3665" s="20"/>
      <c r="R3665" s="20"/>
      <c r="S3665" s="20" t="s">
        <v>988</v>
      </c>
      <c r="T3665" s="21" t="str">
        <f t="shared" si="542"/>
        <v xml:space="preserve">ATP </v>
      </c>
      <c r="U3665" s="17">
        <v>1</v>
      </c>
      <c r="V3665" s="62">
        <f t="shared" si="545"/>
        <v>576</v>
      </c>
      <c r="W3665" s="20"/>
      <c r="X3665" s="20"/>
      <c r="Y3665" s="20" t="str">
        <f t="shared" si="543"/>
        <v>PCS</v>
      </c>
    </row>
    <row r="3666" spans="1:26" hidden="1">
      <c r="A3666" s="4"/>
      <c r="B3666" s="4"/>
      <c r="C3666" s="5"/>
      <c r="D3666" s="6"/>
      <c r="E3666" s="6"/>
      <c r="F3666" s="6"/>
      <c r="G3666" s="6"/>
      <c r="H3666" s="6"/>
      <c r="I3666" s="6"/>
      <c r="J3666" s="6"/>
      <c r="K3666" s="8"/>
      <c r="L3666" s="8"/>
      <c r="M3666" s="6"/>
      <c r="N3666" s="9"/>
      <c r="O3666" s="10"/>
      <c r="P3666" s="20"/>
      <c r="Q3666" s="20"/>
      <c r="R3666" s="20"/>
      <c r="S3666" s="20" t="s">
        <v>3588</v>
      </c>
      <c r="T3666" s="21" t="str">
        <f t="shared" si="542"/>
        <v>MAHADUPA TULISAN</v>
      </c>
      <c r="U3666" s="17">
        <v>1</v>
      </c>
      <c r="V3666" s="62">
        <f t="shared" si="545"/>
        <v>576</v>
      </c>
      <c r="W3666" s="20"/>
      <c r="X3666" s="20"/>
      <c r="Y3666" s="20" t="str">
        <f t="shared" si="543"/>
        <v>PCS</v>
      </c>
    </row>
    <row r="3667" spans="1:26" hidden="1">
      <c r="A3667" s="4"/>
      <c r="B3667" s="4"/>
      <c r="C3667" s="5"/>
      <c r="D3667" s="6"/>
      <c r="E3667" s="6"/>
      <c r="F3667" s="6"/>
      <c r="G3667" s="6"/>
      <c r="H3667" s="6"/>
      <c r="I3667" s="6"/>
      <c r="J3667" s="6"/>
      <c r="K3667" s="8"/>
      <c r="L3667" s="8"/>
      <c r="M3667" s="6"/>
      <c r="N3667" s="9"/>
      <c r="O3667" s="10"/>
      <c r="P3667" s="20"/>
      <c r="Q3667" s="20"/>
      <c r="R3667" s="20"/>
      <c r="S3667" s="20" t="s">
        <v>613</v>
      </c>
      <c r="T3667" s="21" t="str">
        <f t="shared" si="542"/>
        <v>SABUK ONG KECIL 2,5 X 30</v>
      </c>
      <c r="U3667" s="17">
        <v>1</v>
      </c>
      <c r="V3667" s="62">
        <f t="shared" si="545"/>
        <v>576</v>
      </c>
      <c r="W3667" s="20"/>
      <c r="X3667" s="20"/>
      <c r="Y3667" s="20" t="str">
        <f t="shared" si="543"/>
        <v>PCS</v>
      </c>
    </row>
    <row r="3668" spans="1:26" hidden="1">
      <c r="A3668" s="4"/>
      <c r="B3668" s="4"/>
      <c r="C3668" s="5"/>
      <c r="D3668" s="6"/>
      <c r="E3668" s="6"/>
      <c r="F3668" s="6"/>
      <c r="G3668" s="6"/>
      <c r="H3668" s="6"/>
      <c r="I3668" s="6"/>
      <c r="J3668" s="6"/>
      <c r="K3668" s="8"/>
      <c r="L3668" s="8"/>
      <c r="M3668" s="6"/>
      <c r="N3668" s="9"/>
      <c r="O3668" s="10"/>
      <c r="P3668" s="20"/>
      <c r="Q3668" s="20"/>
      <c r="R3668" s="20"/>
      <c r="S3668" s="20" t="s">
        <v>4361</v>
      </c>
      <c r="T3668" s="21" t="str">
        <f t="shared" si="542"/>
        <v>PLASTIK 12 X 35</v>
      </c>
      <c r="U3668" s="17">
        <v>1</v>
      </c>
      <c r="V3668" s="62">
        <f t="shared" si="545"/>
        <v>576</v>
      </c>
      <c r="W3668" s="20"/>
      <c r="X3668" s="20"/>
      <c r="Y3668" s="20" t="str">
        <f t="shared" si="543"/>
        <v>PCS</v>
      </c>
    </row>
    <row r="3669" spans="1:26" hidden="1">
      <c r="A3669" s="4"/>
      <c r="B3669" s="4"/>
      <c r="C3669" s="5"/>
      <c r="D3669" s="6"/>
      <c r="E3669" s="6"/>
      <c r="F3669" s="6"/>
      <c r="G3669" s="6"/>
      <c r="H3669" s="6"/>
      <c r="I3669" s="6"/>
      <c r="J3669" s="6"/>
      <c r="K3669" s="8"/>
      <c r="L3669" s="8"/>
      <c r="M3669" s="6"/>
      <c r="N3669" s="9"/>
      <c r="O3669" s="10"/>
      <c r="P3669" s="20"/>
      <c r="Q3669" s="20"/>
      <c r="R3669" s="20"/>
      <c r="S3669" s="20" t="s">
        <v>3992</v>
      </c>
      <c r="T3669" s="21" t="str">
        <f t="shared" si="542"/>
        <v>OP FULL AROMA  MD CLASIC</v>
      </c>
      <c r="U3669" s="17">
        <v>4.48E-2</v>
      </c>
      <c r="V3669" s="62">
        <f t="shared" si="545"/>
        <v>25.8048</v>
      </c>
      <c r="W3669" s="20"/>
      <c r="X3669" s="20"/>
      <c r="Y3669" s="20" t="str">
        <f t="shared" si="543"/>
        <v>KG</v>
      </c>
    </row>
    <row r="3670" spans="1:26" hidden="1">
      <c r="A3670" s="4"/>
      <c r="B3670" s="4"/>
      <c r="C3670" s="5"/>
      <c r="D3670" s="6"/>
      <c r="E3670" s="6"/>
      <c r="F3670" s="6"/>
      <c r="G3670" s="6"/>
      <c r="H3670" s="6"/>
      <c r="I3670" s="6"/>
      <c r="J3670" s="6"/>
      <c r="K3670" s="8"/>
      <c r="L3670" s="8"/>
      <c r="M3670" s="6"/>
      <c r="N3670" s="9"/>
      <c r="O3670" s="10"/>
      <c r="P3670" s="20"/>
      <c r="Q3670" s="20"/>
      <c r="R3670" s="20"/>
      <c r="S3670" s="20" t="s">
        <v>5192</v>
      </c>
      <c r="T3670" s="21" t="str">
        <f t="shared" si="542"/>
        <v>oplosan solfen</v>
      </c>
      <c r="U3670" s="17">
        <v>0.17299999999999999</v>
      </c>
      <c r="V3670" s="62">
        <f t="shared" si="545"/>
        <v>99.647999999999996</v>
      </c>
      <c r="W3670" s="20"/>
      <c r="X3670" s="20"/>
      <c r="Y3670" s="20" t="str">
        <f t="shared" si="543"/>
        <v>KG</v>
      </c>
    </row>
    <row r="3671" spans="1:26" hidden="1">
      <c r="A3671" s="4"/>
      <c r="B3671" s="4"/>
      <c r="C3671" s="5"/>
      <c r="D3671" s="6"/>
      <c r="E3671" s="6"/>
      <c r="F3671" s="6"/>
      <c r="G3671" s="6"/>
      <c r="H3671" s="6"/>
      <c r="I3671" s="6"/>
      <c r="J3671" s="6"/>
      <c r="K3671" s="8"/>
      <c r="L3671" s="8"/>
      <c r="M3671" s="6"/>
      <c r="N3671" s="9"/>
      <c r="O3671" s="10"/>
      <c r="P3671" s="20"/>
      <c r="Q3671" s="20"/>
      <c r="R3671" s="20"/>
      <c r="S3671" s="20" t="s">
        <v>3721</v>
      </c>
      <c r="T3671" s="21" t="str">
        <f t="shared" si="542"/>
        <v>ONGKOS CELUP GK MAHA DUPA</v>
      </c>
      <c r="U3671" s="17">
        <v>1</v>
      </c>
      <c r="V3671" s="62">
        <f t="shared" si="545"/>
        <v>576</v>
      </c>
      <c r="W3671" s="20"/>
      <c r="X3671" s="20"/>
      <c r="Y3671" s="20" t="str">
        <f t="shared" si="543"/>
        <v>PCS</v>
      </c>
    </row>
    <row r="3672" spans="1:26" hidden="1">
      <c r="A3672" s="4"/>
      <c r="B3672" s="4"/>
      <c r="C3672" s="5"/>
      <c r="D3672" s="6"/>
      <c r="E3672" s="6"/>
      <c r="F3672" s="6"/>
      <c r="G3672" s="6"/>
      <c r="H3672" s="6"/>
      <c r="I3672" s="6"/>
      <c r="J3672" s="6"/>
      <c r="K3672" s="8"/>
      <c r="L3672" s="8"/>
      <c r="M3672" s="6"/>
      <c r="N3672" s="9"/>
      <c r="O3672" s="10"/>
      <c r="P3672" s="20"/>
      <c r="Q3672" s="20"/>
      <c r="R3672" s="20"/>
      <c r="S3672" s="20" t="s">
        <v>3809</v>
      </c>
      <c r="T3672" s="21" t="str">
        <f t="shared" si="542"/>
        <v>ONGKOS KEMAS GK MAHADUPA</v>
      </c>
      <c r="U3672" s="17">
        <v>1</v>
      </c>
      <c r="V3672" s="62">
        <f t="shared" si="545"/>
        <v>576</v>
      </c>
      <c r="W3672" s="20"/>
      <c r="X3672" s="20"/>
      <c r="Y3672" s="20" t="str">
        <f t="shared" si="543"/>
        <v>PCS</v>
      </c>
    </row>
    <row r="3673" spans="1:26" hidden="1">
      <c r="A3673" s="4"/>
      <c r="B3673" s="4"/>
      <c r="C3673" s="5"/>
      <c r="D3673" s="6"/>
      <c r="E3673" s="6"/>
      <c r="F3673" s="6"/>
      <c r="G3673" s="6"/>
      <c r="H3673" s="6"/>
      <c r="I3673" s="6"/>
      <c r="J3673" s="6"/>
      <c r="K3673" s="8"/>
      <c r="L3673" s="8"/>
      <c r="M3673" s="6"/>
      <c r="N3673" s="9"/>
      <c r="O3673" s="10"/>
      <c r="P3673" s="20"/>
      <c r="Q3673" s="20"/>
      <c r="R3673" s="20"/>
      <c r="S3673" s="20" t="s">
        <v>3924</v>
      </c>
      <c r="T3673" s="21" t="str">
        <f t="shared" si="542"/>
        <v>ONGKOS TIMBANG GM MAHA DUPA</v>
      </c>
      <c r="U3673" s="17">
        <v>1</v>
      </c>
      <c r="V3673" s="62">
        <f t="shared" si="545"/>
        <v>576</v>
      </c>
      <c r="W3673" s="20"/>
      <c r="X3673" s="20"/>
      <c r="Y3673" s="20" t="str">
        <f t="shared" si="543"/>
        <v>PCS</v>
      </c>
    </row>
    <row r="3674" spans="1:26" hidden="1">
      <c r="A3674" s="4"/>
      <c r="B3674" s="4"/>
      <c r="C3674" s="5"/>
      <c r="D3674" s="6"/>
      <c r="E3674" s="6"/>
      <c r="F3674" s="6"/>
      <c r="G3674" s="6"/>
      <c r="H3674" s="6"/>
      <c r="I3674" s="6"/>
      <c r="J3674" s="6"/>
      <c r="K3674" s="8"/>
      <c r="L3674" s="8"/>
      <c r="M3674" s="6"/>
      <c r="N3674" s="9"/>
      <c r="O3674" s="10"/>
      <c r="P3674" s="20"/>
      <c r="Q3674" s="20"/>
      <c r="R3674" s="20"/>
      <c r="S3674" s="20" t="s">
        <v>1330</v>
      </c>
      <c r="T3674" s="21" t="str">
        <f t="shared" ref="T3674:T3700" si="546">VLOOKUP(S3674,db_barang,2,FALSE)</f>
        <v>DUPA 28 ATP PEKAT 3.2 RKN</v>
      </c>
      <c r="U3674" s="17">
        <v>0.46</v>
      </c>
      <c r="V3674" s="62">
        <f t="shared" si="545"/>
        <v>264.96000000000004</v>
      </c>
      <c r="W3674" s="20"/>
      <c r="X3674" s="20"/>
      <c r="Y3674" s="20" t="str">
        <f t="shared" ref="Y3674:Y3700" si="547">VLOOKUP(S3674,db_barang,3,FALSE)</f>
        <v>KG</v>
      </c>
    </row>
    <row r="3675" spans="1:26">
      <c r="A3675" s="4">
        <v>373</v>
      </c>
      <c r="B3675" s="20" t="s">
        <v>3223</v>
      </c>
      <c r="C3675" s="5" t="s">
        <v>331</v>
      </c>
      <c r="D3675" s="6">
        <v>89</v>
      </c>
      <c r="E3675" s="6">
        <f>D3675/72</f>
        <v>1.2361111111111112</v>
      </c>
      <c r="F3675" s="6">
        <v>144</v>
      </c>
      <c r="G3675" s="6">
        <v>1</v>
      </c>
      <c r="H3675" s="6">
        <v>119</v>
      </c>
      <c r="I3675" s="6">
        <v>1</v>
      </c>
      <c r="J3675" s="6" t="s">
        <v>510</v>
      </c>
      <c r="K3675" s="15">
        <f>L3675</f>
        <v>144</v>
      </c>
      <c r="L3675" s="15">
        <f>N3675*Z3675</f>
        <v>144</v>
      </c>
      <c r="M3675" s="6" t="s">
        <v>510</v>
      </c>
      <c r="N3675" s="9">
        <f>VLOOKUP(B3675,tb_januari,9,FALSE)</f>
        <v>2</v>
      </c>
      <c r="O3675" s="10" t="s">
        <v>506</v>
      </c>
      <c r="P3675" s="20"/>
      <c r="Q3675" s="20"/>
      <c r="R3675" s="20"/>
      <c r="S3675" s="20" t="s">
        <v>3642</v>
      </c>
      <c r="T3675" s="21" t="str">
        <f t="shared" si="546"/>
        <v>NAYARA TULISAN</v>
      </c>
      <c r="U3675" s="17">
        <v>1</v>
      </c>
      <c r="V3675" s="62">
        <f>$K$3675*U3675</f>
        <v>144</v>
      </c>
      <c r="W3675" s="20"/>
      <c r="X3675" s="20"/>
      <c r="Y3675" s="20" t="str">
        <f t="shared" si="547"/>
        <v>PCS</v>
      </c>
      <c r="Z3675" s="20">
        <v>72</v>
      </c>
    </row>
    <row r="3676" spans="1:26" hidden="1">
      <c r="A3676" s="4"/>
      <c r="B3676" s="4"/>
      <c r="C3676" s="5"/>
      <c r="D3676" s="6"/>
      <c r="E3676" s="6"/>
      <c r="F3676" s="6"/>
      <c r="G3676" s="6"/>
      <c r="H3676" s="6"/>
      <c r="I3676" s="6"/>
      <c r="J3676" s="6"/>
      <c r="K3676" s="8"/>
      <c r="L3676" s="8"/>
      <c r="M3676" s="6"/>
      <c r="N3676" s="9"/>
      <c r="O3676" s="10"/>
      <c r="P3676" s="20"/>
      <c r="Q3676" s="20"/>
      <c r="R3676" s="20"/>
      <c r="S3676" s="20" t="s">
        <v>3636</v>
      </c>
      <c r="T3676" s="21" t="str">
        <f t="shared" si="546"/>
        <v>NAYARA 8 X 16</v>
      </c>
      <c r="U3676" s="17">
        <v>1</v>
      </c>
      <c r="V3676" s="62">
        <f t="shared" ref="V3676:V3686" si="548">$K$3675*U3676</f>
        <v>144</v>
      </c>
      <c r="W3676" s="20"/>
      <c r="X3676" s="20"/>
      <c r="Y3676" s="20" t="str">
        <f t="shared" si="547"/>
        <v>PCS</v>
      </c>
    </row>
    <row r="3677" spans="1:26" hidden="1">
      <c r="A3677" s="4"/>
      <c r="B3677" s="4"/>
      <c r="C3677" s="5"/>
      <c r="D3677" s="6"/>
      <c r="E3677" s="6"/>
      <c r="F3677" s="6"/>
      <c r="G3677" s="6"/>
      <c r="H3677" s="6"/>
      <c r="I3677" s="6"/>
      <c r="J3677" s="6"/>
      <c r="K3677" s="8"/>
      <c r="L3677" s="8"/>
      <c r="M3677" s="6"/>
      <c r="N3677" s="9"/>
      <c r="O3677" s="10"/>
      <c r="P3677" s="20"/>
      <c r="Q3677" s="20"/>
      <c r="R3677" s="20"/>
      <c r="S3677" s="20" t="s">
        <v>4100</v>
      </c>
      <c r="T3677" s="21" t="str">
        <f t="shared" si="546"/>
        <v>OP FULL AROMA SWT NAYARA</v>
      </c>
      <c r="U3677" s="17">
        <v>5.2900000000000003E-2</v>
      </c>
      <c r="V3677" s="62">
        <f t="shared" si="548"/>
        <v>7.6176000000000004</v>
      </c>
      <c r="W3677" s="20"/>
      <c r="X3677" s="20"/>
      <c r="Y3677" s="20" t="str">
        <f t="shared" si="547"/>
        <v>KG</v>
      </c>
    </row>
    <row r="3678" spans="1:26" hidden="1">
      <c r="A3678" s="4"/>
      <c r="B3678" s="4"/>
      <c r="C3678" s="5"/>
      <c r="D3678" s="6"/>
      <c r="E3678" s="6"/>
      <c r="F3678" s="6"/>
      <c r="G3678" s="6"/>
      <c r="H3678" s="6"/>
      <c r="I3678" s="6"/>
      <c r="J3678" s="6"/>
      <c r="K3678" s="8"/>
      <c r="L3678" s="8"/>
      <c r="M3678" s="6"/>
      <c r="N3678" s="9"/>
      <c r="O3678" s="10"/>
      <c r="P3678" s="20"/>
      <c r="Q3678" s="20"/>
      <c r="R3678" s="20"/>
      <c r="S3678" s="20" t="s">
        <v>5192</v>
      </c>
      <c r="T3678" s="21" t="str">
        <f t="shared" si="546"/>
        <v>oplosan solfen</v>
      </c>
      <c r="U3678" s="17">
        <v>0.17899999999999999</v>
      </c>
      <c r="V3678" s="62">
        <f t="shared" si="548"/>
        <v>25.776</v>
      </c>
      <c r="W3678" s="20"/>
      <c r="X3678" s="20"/>
      <c r="Y3678" s="20" t="str">
        <f t="shared" si="547"/>
        <v>KG</v>
      </c>
    </row>
    <row r="3679" spans="1:26" hidden="1">
      <c r="A3679" s="4"/>
      <c r="B3679" s="4"/>
      <c r="C3679" s="5"/>
      <c r="D3679" s="6"/>
      <c r="E3679" s="6"/>
      <c r="F3679" s="6"/>
      <c r="G3679" s="6"/>
      <c r="H3679" s="6"/>
      <c r="I3679" s="6"/>
      <c r="J3679" s="6"/>
      <c r="K3679" s="8"/>
      <c r="L3679" s="8"/>
      <c r="M3679" s="6"/>
      <c r="N3679" s="9"/>
      <c r="O3679" s="10"/>
      <c r="P3679" s="20"/>
      <c r="Q3679" s="20"/>
      <c r="R3679" s="20"/>
      <c r="S3679" s="20" t="s">
        <v>3679</v>
      </c>
      <c r="T3679" s="21" t="str">
        <f t="shared" si="546"/>
        <v xml:space="preserve">ONGKARA OVAL </v>
      </c>
      <c r="U3679" s="17">
        <v>1</v>
      </c>
      <c r="V3679" s="62">
        <f t="shared" si="548"/>
        <v>144</v>
      </c>
      <c r="W3679" s="20"/>
      <c r="X3679" s="20"/>
      <c r="Y3679" s="20" t="str">
        <f t="shared" si="547"/>
        <v>PCS</v>
      </c>
    </row>
    <row r="3680" spans="1:26" hidden="1">
      <c r="A3680" s="4"/>
      <c r="B3680" s="4"/>
      <c r="C3680" s="5"/>
      <c r="D3680" s="6"/>
      <c r="E3680" s="6"/>
      <c r="F3680" s="6"/>
      <c r="G3680" s="6"/>
      <c r="H3680" s="6"/>
      <c r="I3680" s="6"/>
      <c r="J3680" s="6"/>
      <c r="K3680" s="8"/>
      <c r="L3680" s="8"/>
      <c r="M3680" s="6"/>
      <c r="N3680" s="9"/>
      <c r="O3680" s="10"/>
      <c r="P3680" s="20"/>
      <c r="Q3680" s="20"/>
      <c r="R3680" s="20"/>
      <c r="S3680" s="20" t="s">
        <v>5039</v>
      </c>
      <c r="T3680" s="21" t="str">
        <f t="shared" si="546"/>
        <v>STIKER MANTRA tanggung</v>
      </c>
      <c r="U3680" s="17">
        <v>1</v>
      </c>
      <c r="V3680" s="62">
        <f t="shared" si="548"/>
        <v>144</v>
      </c>
      <c r="W3680" s="20"/>
      <c r="X3680" s="20"/>
      <c r="Y3680" s="20" t="str">
        <f t="shared" si="547"/>
        <v>PCS</v>
      </c>
    </row>
    <row r="3681" spans="1:26" hidden="1">
      <c r="A3681" s="4"/>
      <c r="B3681" s="4"/>
      <c r="C3681" s="5"/>
      <c r="D3681" s="6"/>
      <c r="E3681" s="6"/>
      <c r="F3681" s="6"/>
      <c r="G3681" s="6"/>
      <c r="H3681" s="6"/>
      <c r="I3681" s="6"/>
      <c r="J3681" s="6"/>
      <c r="K3681" s="8"/>
      <c r="L3681" s="8"/>
      <c r="M3681" s="6"/>
      <c r="N3681" s="9"/>
      <c r="O3681" s="10"/>
      <c r="P3681" s="20"/>
      <c r="Q3681" s="20"/>
      <c r="R3681" s="20"/>
      <c r="S3681" s="20" t="s">
        <v>988</v>
      </c>
      <c r="T3681" s="21" t="str">
        <f t="shared" si="546"/>
        <v xml:space="preserve">ATP </v>
      </c>
      <c r="U3681" s="17">
        <v>1</v>
      </c>
      <c r="V3681" s="62">
        <f t="shared" si="548"/>
        <v>144</v>
      </c>
      <c r="W3681" s="20"/>
      <c r="X3681" s="20"/>
      <c r="Y3681" s="20" t="str">
        <f t="shared" si="547"/>
        <v>PCS</v>
      </c>
    </row>
    <row r="3682" spans="1:26" hidden="1">
      <c r="A3682" s="4"/>
      <c r="B3682" s="4"/>
      <c r="C3682" s="5"/>
      <c r="D3682" s="6"/>
      <c r="E3682" s="6"/>
      <c r="F3682" s="6"/>
      <c r="G3682" s="6"/>
      <c r="H3682" s="6"/>
      <c r="I3682" s="6"/>
      <c r="J3682" s="6"/>
      <c r="K3682" s="8"/>
      <c r="L3682" s="8"/>
      <c r="M3682" s="6"/>
      <c r="N3682" s="9"/>
      <c r="O3682" s="10"/>
      <c r="P3682" s="20"/>
      <c r="Q3682" s="20"/>
      <c r="R3682" s="20"/>
      <c r="S3682" s="20" t="s">
        <v>4361</v>
      </c>
      <c r="T3682" s="21" t="str">
        <f t="shared" si="546"/>
        <v>PLASTIK 12 X 35</v>
      </c>
      <c r="U3682" s="17">
        <v>1</v>
      </c>
      <c r="V3682" s="62">
        <f t="shared" si="548"/>
        <v>144</v>
      </c>
      <c r="W3682" s="20"/>
      <c r="X3682" s="20"/>
      <c r="Y3682" s="20" t="str">
        <f t="shared" si="547"/>
        <v>PCS</v>
      </c>
    </row>
    <row r="3683" spans="1:26" hidden="1">
      <c r="A3683" s="4"/>
      <c r="B3683" s="4"/>
      <c r="C3683" s="5"/>
      <c r="D3683" s="6"/>
      <c r="E3683" s="6"/>
      <c r="F3683" s="6"/>
      <c r="G3683" s="6"/>
      <c r="H3683" s="6"/>
      <c r="I3683" s="6"/>
      <c r="J3683" s="6"/>
      <c r="K3683" s="8"/>
      <c r="L3683" s="8"/>
      <c r="M3683" s="6"/>
      <c r="N3683" s="9"/>
      <c r="O3683" s="10"/>
      <c r="P3683" s="20"/>
      <c r="Q3683" s="20"/>
      <c r="R3683" s="20"/>
      <c r="S3683" s="20" t="s">
        <v>3725</v>
      </c>
      <c r="T3683" s="21" t="str">
        <f t="shared" si="546"/>
        <v>ONGKOS CELUP GK SARASWATI</v>
      </c>
      <c r="U3683" s="17">
        <v>1</v>
      </c>
      <c r="V3683" s="62">
        <f t="shared" si="548"/>
        <v>144</v>
      </c>
      <c r="W3683" s="20"/>
      <c r="X3683" s="20"/>
      <c r="Y3683" s="20" t="str">
        <f t="shared" si="547"/>
        <v>PCS</v>
      </c>
    </row>
    <row r="3684" spans="1:26" hidden="1">
      <c r="A3684" s="4"/>
      <c r="B3684" s="4"/>
      <c r="C3684" s="5"/>
      <c r="D3684" s="6"/>
      <c r="E3684" s="6"/>
      <c r="F3684" s="6"/>
      <c r="G3684" s="6"/>
      <c r="H3684" s="6"/>
      <c r="I3684" s="6"/>
      <c r="J3684" s="6"/>
      <c r="K3684" s="8"/>
      <c r="L3684" s="8"/>
      <c r="M3684" s="6"/>
      <c r="N3684" s="9"/>
      <c r="O3684" s="10"/>
      <c r="P3684" s="20"/>
      <c r="Q3684" s="20"/>
      <c r="R3684" s="20"/>
      <c r="S3684" s="20" t="s">
        <v>3813</v>
      </c>
      <c r="T3684" s="21" t="str">
        <f t="shared" si="546"/>
        <v>ONGKOS KEMAS GK SARASWATI</v>
      </c>
      <c r="U3684" s="17">
        <v>1</v>
      </c>
      <c r="V3684" s="62">
        <f t="shared" si="548"/>
        <v>144</v>
      </c>
      <c r="W3684" s="20"/>
      <c r="X3684" s="20"/>
      <c r="Y3684" s="20" t="str">
        <f t="shared" si="547"/>
        <v>PCS</v>
      </c>
    </row>
    <row r="3685" spans="1:26" hidden="1">
      <c r="A3685" s="4"/>
      <c r="B3685" s="4"/>
      <c r="C3685" s="5"/>
      <c r="D3685" s="6"/>
      <c r="E3685" s="6"/>
      <c r="F3685" s="6"/>
      <c r="G3685" s="6"/>
      <c r="H3685" s="6"/>
      <c r="I3685" s="6"/>
      <c r="J3685" s="6"/>
      <c r="K3685" s="8"/>
      <c r="L3685" s="8"/>
      <c r="M3685" s="6"/>
      <c r="N3685" s="9"/>
      <c r="O3685" s="10"/>
      <c r="P3685" s="20"/>
      <c r="Q3685" s="20"/>
      <c r="R3685" s="20"/>
      <c r="S3685" s="20" t="s">
        <v>3920</v>
      </c>
      <c r="T3685" s="21" t="str">
        <f t="shared" si="546"/>
        <v>ONGKOS TIMBANG GK SARASWATI</v>
      </c>
      <c r="U3685" s="17">
        <v>1</v>
      </c>
      <c r="V3685" s="62">
        <f t="shared" si="548"/>
        <v>144</v>
      </c>
      <c r="W3685" s="20"/>
      <c r="X3685" s="20"/>
      <c r="Y3685" s="20" t="str">
        <f t="shared" si="547"/>
        <v>PCS</v>
      </c>
    </row>
    <row r="3686" spans="1:26" hidden="1">
      <c r="A3686" s="4"/>
      <c r="B3686" s="4"/>
      <c r="C3686" s="5"/>
      <c r="D3686" s="6"/>
      <c r="E3686" s="6"/>
      <c r="F3686" s="6"/>
      <c r="G3686" s="6"/>
      <c r="H3686" s="6"/>
      <c r="I3686" s="6"/>
      <c r="J3686" s="6"/>
      <c r="K3686" s="8"/>
      <c r="L3686" s="8"/>
      <c r="M3686" s="6"/>
      <c r="N3686" s="9"/>
      <c r="O3686" s="10"/>
      <c r="P3686" s="20"/>
      <c r="Q3686" s="20"/>
      <c r="R3686" s="20"/>
      <c r="S3686" s="20" t="s">
        <v>1330</v>
      </c>
      <c r="T3686" s="21" t="str">
        <f t="shared" si="546"/>
        <v>DUPA 28 ATP PEKAT 3.2 RKN</v>
      </c>
      <c r="U3686" s="17">
        <v>0.46</v>
      </c>
      <c r="V3686" s="62">
        <f t="shared" si="548"/>
        <v>66.240000000000009</v>
      </c>
      <c r="W3686" s="20"/>
      <c r="X3686" s="20"/>
      <c r="Y3686" s="20" t="str">
        <f t="shared" si="547"/>
        <v>KG</v>
      </c>
    </row>
    <row r="3687" spans="1:26" hidden="1">
      <c r="A3687" s="4"/>
      <c r="B3687" s="4"/>
      <c r="C3687" s="5"/>
      <c r="D3687" s="6"/>
      <c r="E3687" s="6"/>
      <c r="F3687" s="6"/>
      <c r="G3687" s="6"/>
      <c r="H3687" s="6"/>
      <c r="I3687" s="6"/>
      <c r="J3687" s="6"/>
      <c r="K3687" s="8"/>
      <c r="L3687" s="8"/>
      <c r="M3687" s="6"/>
      <c r="N3687" s="9"/>
      <c r="O3687" s="10"/>
      <c r="P3687" s="20"/>
      <c r="Q3687" s="20"/>
      <c r="R3687" s="20"/>
      <c r="S3687" s="20" t="s">
        <v>4855</v>
      </c>
      <c r="T3687" s="21" t="str">
        <f t="shared" si="546"/>
        <v>SABUK ONG MINI 2,5 X 20</v>
      </c>
      <c r="U3687" s="17">
        <v>1</v>
      </c>
      <c r="V3687" s="62">
        <f>$K$3675*U3687</f>
        <v>144</v>
      </c>
      <c r="W3687" s="20"/>
      <c r="X3687" s="20"/>
      <c r="Y3687" s="20" t="str">
        <f t="shared" si="547"/>
        <v>PCS</v>
      </c>
    </row>
    <row r="3688" spans="1:26">
      <c r="A3688" s="4">
        <v>374</v>
      </c>
      <c r="B3688" s="20" t="s">
        <v>3230</v>
      </c>
      <c r="C3688" s="5" t="s">
        <v>332</v>
      </c>
      <c r="D3688" s="6">
        <v>29</v>
      </c>
      <c r="E3688" s="6">
        <f>D3688/72</f>
        <v>0.40277777777777779</v>
      </c>
      <c r="F3688" s="6">
        <v>20</v>
      </c>
      <c r="G3688" s="6">
        <v>1</v>
      </c>
      <c r="H3688" s="6">
        <v>30</v>
      </c>
      <c r="I3688" s="6">
        <v>1</v>
      </c>
      <c r="J3688" s="6" t="s">
        <v>510</v>
      </c>
      <c r="K3688" s="15">
        <f>L3688</f>
        <v>0</v>
      </c>
      <c r="L3688" s="15">
        <f>N3688*Z3688</f>
        <v>0</v>
      </c>
      <c r="M3688" s="6" t="s">
        <v>510</v>
      </c>
      <c r="N3688" s="9">
        <f>VLOOKUP(B3688,tb_januari,9,FALSE)</f>
        <v>0</v>
      </c>
      <c r="O3688" s="10" t="s">
        <v>506</v>
      </c>
      <c r="P3688" s="20"/>
      <c r="Q3688" s="20"/>
      <c r="R3688" s="20"/>
      <c r="S3688" s="1" t="s">
        <v>5058</v>
      </c>
      <c r="T3688" s="21" t="str">
        <f t="shared" si="546"/>
        <v>SWASTIASTU 8 X 16</v>
      </c>
      <c r="U3688" s="17">
        <v>1</v>
      </c>
      <c r="V3688" s="62">
        <f>$K$3688*U3688</f>
        <v>0</v>
      </c>
      <c r="W3688" s="20"/>
      <c r="X3688" s="20"/>
      <c r="Y3688" s="20" t="str">
        <f t="shared" si="547"/>
        <v>PCS</v>
      </c>
      <c r="Z3688" s="20">
        <v>72</v>
      </c>
    </row>
    <row r="3689" spans="1:26" hidden="1">
      <c r="A3689" s="4"/>
      <c r="B3689" s="20"/>
      <c r="C3689" s="5"/>
      <c r="D3689" s="6"/>
      <c r="E3689" s="6"/>
      <c r="F3689" s="6"/>
      <c r="G3689" s="6"/>
      <c r="H3689" s="6"/>
      <c r="I3689" s="6"/>
      <c r="J3689" s="6"/>
      <c r="K3689" s="8"/>
      <c r="L3689" s="8"/>
      <c r="M3689" s="6"/>
      <c r="N3689" s="9"/>
      <c r="O3689" s="10"/>
      <c r="P3689" s="20"/>
      <c r="Q3689" s="20"/>
      <c r="R3689" s="20"/>
      <c r="S3689" s="1" t="s">
        <v>5064</v>
      </c>
      <c r="T3689" s="21" t="str">
        <f t="shared" si="546"/>
        <v>SWASTIASTU TULISAN</v>
      </c>
      <c r="U3689" s="17">
        <v>1</v>
      </c>
      <c r="V3689" s="62">
        <f t="shared" ref="V3689:V3700" si="549">$K$3688*U3689</f>
        <v>0</v>
      </c>
      <c r="W3689" s="20"/>
      <c r="X3689" s="20"/>
      <c r="Y3689" s="20" t="str">
        <f t="shared" si="547"/>
        <v>PCS</v>
      </c>
    </row>
    <row r="3690" spans="1:26" hidden="1">
      <c r="A3690" s="4"/>
      <c r="B3690" s="20"/>
      <c r="C3690" s="5"/>
      <c r="D3690" s="6"/>
      <c r="E3690" s="6"/>
      <c r="F3690" s="6"/>
      <c r="G3690" s="6"/>
      <c r="H3690" s="6"/>
      <c r="I3690" s="6"/>
      <c r="J3690" s="6"/>
      <c r="K3690" s="8"/>
      <c r="L3690" s="8"/>
      <c r="M3690" s="6"/>
      <c r="N3690" s="9"/>
      <c r="O3690" s="10"/>
      <c r="P3690" s="20"/>
      <c r="Q3690" s="20"/>
      <c r="R3690" s="20"/>
      <c r="S3690" s="1" t="s">
        <v>4102</v>
      </c>
      <c r="T3690" s="21" t="str">
        <f t="shared" si="546"/>
        <v>OP FULL AROMA SWT OM SWASTIASTU BIASA</v>
      </c>
      <c r="U3690" s="17">
        <v>5.2900000000000003E-2</v>
      </c>
      <c r="V3690" s="62">
        <f t="shared" si="549"/>
        <v>0</v>
      </c>
      <c r="W3690" s="20"/>
      <c r="X3690" s="20"/>
      <c r="Y3690" s="20" t="str">
        <f t="shared" si="547"/>
        <v>KG</v>
      </c>
    </row>
    <row r="3691" spans="1:26" hidden="1">
      <c r="A3691" s="4"/>
      <c r="B3691" s="20"/>
      <c r="C3691" s="5"/>
      <c r="D3691" s="6"/>
      <c r="E3691" s="6"/>
      <c r="F3691" s="6"/>
      <c r="G3691" s="6"/>
      <c r="H3691" s="6"/>
      <c r="I3691" s="6"/>
      <c r="J3691" s="6"/>
      <c r="K3691" s="8"/>
      <c r="L3691" s="8"/>
      <c r="M3691" s="6"/>
      <c r="N3691" s="9"/>
      <c r="O3691" s="10"/>
      <c r="P3691" s="20"/>
      <c r="Q3691" s="20"/>
      <c r="R3691" s="20"/>
      <c r="S3691" s="1" t="s">
        <v>5192</v>
      </c>
      <c r="T3691" s="21" t="str">
        <f t="shared" si="546"/>
        <v>oplosan solfen</v>
      </c>
      <c r="U3691" s="17">
        <v>0.17899999999999999</v>
      </c>
      <c r="V3691" s="62">
        <f t="shared" si="549"/>
        <v>0</v>
      </c>
      <c r="W3691" s="20"/>
      <c r="X3691" s="20"/>
      <c r="Y3691" s="20" t="str">
        <f t="shared" si="547"/>
        <v>KG</v>
      </c>
    </row>
    <row r="3692" spans="1:26" hidden="1">
      <c r="A3692" s="4"/>
      <c r="B3692" s="20"/>
      <c r="C3692" s="5"/>
      <c r="D3692" s="6"/>
      <c r="E3692" s="6"/>
      <c r="F3692" s="6"/>
      <c r="G3692" s="6"/>
      <c r="H3692" s="6"/>
      <c r="I3692" s="6"/>
      <c r="J3692" s="6"/>
      <c r="K3692" s="8"/>
      <c r="L3692" s="8"/>
      <c r="M3692" s="6"/>
      <c r="N3692" s="9"/>
      <c r="O3692" s="10"/>
      <c r="P3692" s="20"/>
      <c r="Q3692" s="20"/>
      <c r="R3692" s="20"/>
      <c r="S3692" s="1" t="s">
        <v>3679</v>
      </c>
      <c r="T3692" s="21" t="str">
        <f t="shared" si="546"/>
        <v xml:space="preserve">ONGKARA OVAL </v>
      </c>
      <c r="U3692" s="17">
        <v>1</v>
      </c>
      <c r="V3692" s="62">
        <f t="shared" si="549"/>
        <v>0</v>
      </c>
      <c r="W3692" s="20"/>
      <c r="X3692" s="20"/>
      <c r="Y3692" s="20" t="str">
        <f t="shared" si="547"/>
        <v>PCS</v>
      </c>
    </row>
    <row r="3693" spans="1:26" hidden="1">
      <c r="A3693" s="4"/>
      <c r="B3693" s="20"/>
      <c r="C3693" s="5"/>
      <c r="D3693" s="6"/>
      <c r="E3693" s="6"/>
      <c r="F3693" s="6"/>
      <c r="G3693" s="6"/>
      <c r="H3693" s="6"/>
      <c r="I3693" s="6"/>
      <c r="J3693" s="6"/>
      <c r="K3693" s="8"/>
      <c r="L3693" s="8"/>
      <c r="M3693" s="6"/>
      <c r="N3693" s="9"/>
      <c r="O3693" s="10"/>
      <c r="P3693" s="20"/>
      <c r="Q3693" s="20"/>
      <c r="R3693" s="20"/>
      <c r="S3693" s="1" t="s">
        <v>5039</v>
      </c>
      <c r="T3693" s="21" t="str">
        <f t="shared" si="546"/>
        <v>STIKER MANTRA tanggung</v>
      </c>
      <c r="U3693" s="17">
        <v>1</v>
      </c>
      <c r="V3693" s="62">
        <f t="shared" si="549"/>
        <v>0</v>
      </c>
      <c r="W3693" s="20"/>
      <c r="X3693" s="20"/>
      <c r="Y3693" s="20" t="str">
        <f t="shared" si="547"/>
        <v>PCS</v>
      </c>
    </row>
    <row r="3694" spans="1:26" hidden="1">
      <c r="A3694" s="4"/>
      <c r="B3694" s="20"/>
      <c r="C3694" s="5"/>
      <c r="D3694" s="6"/>
      <c r="E3694" s="6"/>
      <c r="F3694" s="6"/>
      <c r="G3694" s="6"/>
      <c r="H3694" s="6"/>
      <c r="I3694" s="6"/>
      <c r="J3694" s="6"/>
      <c r="K3694" s="8"/>
      <c r="L3694" s="8"/>
      <c r="M3694" s="6"/>
      <c r="N3694" s="9"/>
      <c r="O3694" s="10"/>
      <c r="P3694" s="20"/>
      <c r="Q3694" s="20"/>
      <c r="R3694" s="20"/>
      <c r="S3694" s="1" t="s">
        <v>988</v>
      </c>
      <c r="T3694" s="21" t="str">
        <f t="shared" si="546"/>
        <v xml:space="preserve">ATP </v>
      </c>
      <c r="U3694" s="17">
        <v>1</v>
      </c>
      <c r="V3694" s="62">
        <f t="shared" si="549"/>
        <v>0</v>
      </c>
      <c r="W3694" s="20"/>
      <c r="X3694" s="20"/>
      <c r="Y3694" s="20" t="str">
        <f t="shared" si="547"/>
        <v>PCS</v>
      </c>
    </row>
    <row r="3695" spans="1:26" hidden="1">
      <c r="A3695" s="4"/>
      <c r="B3695" s="20"/>
      <c r="C3695" s="5"/>
      <c r="D3695" s="6"/>
      <c r="E3695" s="6"/>
      <c r="F3695" s="6"/>
      <c r="G3695" s="6"/>
      <c r="H3695" s="6"/>
      <c r="I3695" s="6"/>
      <c r="J3695" s="6"/>
      <c r="K3695" s="8"/>
      <c r="L3695" s="8"/>
      <c r="M3695" s="6"/>
      <c r="N3695" s="9"/>
      <c r="O3695" s="10"/>
      <c r="P3695" s="20"/>
      <c r="Q3695" s="20"/>
      <c r="R3695" s="20"/>
      <c r="S3695" s="1" t="s">
        <v>4361</v>
      </c>
      <c r="T3695" s="21" t="str">
        <f t="shared" si="546"/>
        <v>PLASTIK 12 X 35</v>
      </c>
      <c r="U3695" s="17">
        <v>1</v>
      </c>
      <c r="V3695" s="62">
        <f t="shared" si="549"/>
        <v>0</v>
      </c>
      <c r="W3695" s="20"/>
      <c r="X3695" s="20"/>
      <c r="Y3695" s="20" t="str">
        <f t="shared" si="547"/>
        <v>PCS</v>
      </c>
    </row>
    <row r="3696" spans="1:26" hidden="1">
      <c r="A3696" s="4"/>
      <c r="B3696" s="20"/>
      <c r="C3696" s="5"/>
      <c r="D3696" s="6"/>
      <c r="E3696" s="6"/>
      <c r="F3696" s="6"/>
      <c r="G3696" s="6"/>
      <c r="H3696" s="6"/>
      <c r="I3696" s="6"/>
      <c r="J3696" s="6"/>
      <c r="K3696" s="8"/>
      <c r="L3696" s="8"/>
      <c r="M3696" s="6"/>
      <c r="N3696" s="9"/>
      <c r="O3696" s="10"/>
      <c r="P3696" s="20"/>
      <c r="Q3696" s="20"/>
      <c r="R3696" s="20"/>
      <c r="S3696" s="1" t="s">
        <v>3725</v>
      </c>
      <c r="T3696" s="21" t="str">
        <f t="shared" si="546"/>
        <v>ONGKOS CELUP GK SARASWATI</v>
      </c>
      <c r="U3696" s="17">
        <v>1</v>
      </c>
      <c r="V3696" s="62">
        <f t="shared" si="549"/>
        <v>0</v>
      </c>
      <c r="W3696" s="20"/>
      <c r="X3696" s="20"/>
      <c r="Y3696" s="20" t="str">
        <f t="shared" si="547"/>
        <v>PCS</v>
      </c>
    </row>
    <row r="3697" spans="1:26" hidden="1">
      <c r="A3697" s="4"/>
      <c r="B3697" s="20"/>
      <c r="C3697" s="5"/>
      <c r="D3697" s="6"/>
      <c r="E3697" s="6"/>
      <c r="F3697" s="6"/>
      <c r="G3697" s="6"/>
      <c r="H3697" s="6"/>
      <c r="I3697" s="6"/>
      <c r="J3697" s="6"/>
      <c r="K3697" s="8"/>
      <c r="L3697" s="8"/>
      <c r="M3697" s="6"/>
      <c r="N3697" s="9"/>
      <c r="O3697" s="10"/>
      <c r="P3697" s="20"/>
      <c r="Q3697" s="20"/>
      <c r="R3697" s="20"/>
      <c r="S3697" s="1" t="s">
        <v>3813</v>
      </c>
      <c r="T3697" s="21" t="str">
        <f t="shared" si="546"/>
        <v>ONGKOS KEMAS GK SARASWATI</v>
      </c>
      <c r="U3697" s="17">
        <v>1</v>
      </c>
      <c r="V3697" s="62">
        <f t="shared" si="549"/>
        <v>0</v>
      </c>
      <c r="W3697" s="20"/>
      <c r="X3697" s="20"/>
      <c r="Y3697" s="20" t="str">
        <f t="shared" si="547"/>
        <v>PCS</v>
      </c>
    </row>
    <row r="3698" spans="1:26" hidden="1">
      <c r="A3698" s="4"/>
      <c r="B3698" s="20"/>
      <c r="C3698" s="5"/>
      <c r="D3698" s="6"/>
      <c r="E3698" s="6"/>
      <c r="F3698" s="6"/>
      <c r="G3698" s="6"/>
      <c r="H3698" s="6"/>
      <c r="I3698" s="6"/>
      <c r="J3698" s="6"/>
      <c r="K3698" s="8"/>
      <c r="L3698" s="8"/>
      <c r="M3698" s="6"/>
      <c r="N3698" s="9"/>
      <c r="O3698" s="10"/>
      <c r="P3698" s="20"/>
      <c r="Q3698" s="20"/>
      <c r="R3698" s="20"/>
      <c r="S3698" s="1" t="s">
        <v>3920</v>
      </c>
      <c r="T3698" s="21" t="str">
        <f t="shared" si="546"/>
        <v>ONGKOS TIMBANG GK SARASWATI</v>
      </c>
      <c r="U3698" s="17">
        <v>1</v>
      </c>
      <c r="V3698" s="62">
        <f t="shared" si="549"/>
        <v>0</v>
      </c>
      <c r="W3698" s="20"/>
      <c r="X3698" s="20"/>
      <c r="Y3698" s="20" t="str">
        <f t="shared" si="547"/>
        <v>PCS</v>
      </c>
    </row>
    <row r="3699" spans="1:26" hidden="1">
      <c r="A3699" s="4"/>
      <c r="B3699" s="20"/>
      <c r="C3699" s="5"/>
      <c r="D3699" s="6"/>
      <c r="E3699" s="6"/>
      <c r="F3699" s="6"/>
      <c r="G3699" s="6"/>
      <c r="H3699" s="6"/>
      <c r="I3699" s="6"/>
      <c r="J3699" s="6"/>
      <c r="K3699" s="8"/>
      <c r="L3699" s="8"/>
      <c r="M3699" s="6"/>
      <c r="N3699" s="9"/>
      <c r="O3699" s="10"/>
      <c r="P3699" s="20"/>
      <c r="Q3699" s="20"/>
      <c r="R3699" s="20"/>
      <c r="S3699" s="1" t="s">
        <v>1330</v>
      </c>
      <c r="T3699" s="21" t="str">
        <f t="shared" si="546"/>
        <v>DUPA 28 ATP PEKAT 3.2 RKN</v>
      </c>
      <c r="U3699" s="17">
        <v>0.46</v>
      </c>
      <c r="V3699" s="62">
        <f t="shared" si="549"/>
        <v>0</v>
      </c>
      <c r="W3699" s="20"/>
      <c r="X3699" s="20"/>
      <c r="Y3699" s="20" t="str">
        <f t="shared" si="547"/>
        <v>KG</v>
      </c>
    </row>
    <row r="3700" spans="1:26" hidden="1">
      <c r="A3700" s="4"/>
      <c r="B3700" s="20"/>
      <c r="C3700" s="5"/>
      <c r="D3700" s="6"/>
      <c r="E3700" s="6"/>
      <c r="F3700" s="6"/>
      <c r="G3700" s="6"/>
      <c r="H3700" s="6"/>
      <c r="I3700" s="6"/>
      <c r="J3700" s="6"/>
      <c r="K3700" s="8"/>
      <c r="L3700" s="8"/>
      <c r="M3700" s="6"/>
      <c r="N3700" s="9"/>
      <c r="O3700" s="10"/>
      <c r="P3700" s="20"/>
      <c r="Q3700" s="20"/>
      <c r="R3700" s="20"/>
      <c r="S3700" s="1" t="s">
        <v>4855</v>
      </c>
      <c r="T3700" s="21" t="str">
        <f t="shared" si="546"/>
        <v>SABUK ONG MINI 2,5 X 20</v>
      </c>
      <c r="U3700" s="17">
        <v>1</v>
      </c>
      <c r="V3700" s="62">
        <f t="shared" si="549"/>
        <v>0</v>
      </c>
      <c r="W3700" s="20"/>
      <c r="X3700" s="20"/>
      <c r="Y3700" s="20" t="str">
        <f t="shared" si="547"/>
        <v>PCS</v>
      </c>
    </row>
    <row r="3701" spans="1:26">
      <c r="A3701" s="4">
        <v>375</v>
      </c>
      <c r="B3701" s="20" t="s">
        <v>3237</v>
      </c>
      <c r="C3701" s="5" t="s">
        <v>333</v>
      </c>
      <c r="D3701" s="6">
        <v>86</v>
      </c>
      <c r="E3701" s="6">
        <f>D3701/72</f>
        <v>1.1944444444444444</v>
      </c>
      <c r="F3701" s="6">
        <v>102</v>
      </c>
      <c r="G3701" s="6">
        <v>1</v>
      </c>
      <c r="H3701" s="6">
        <v>86</v>
      </c>
      <c r="I3701" s="6">
        <v>1</v>
      </c>
      <c r="J3701" s="6" t="s">
        <v>510</v>
      </c>
      <c r="K3701" s="15">
        <f>L3701</f>
        <v>72</v>
      </c>
      <c r="L3701" s="15">
        <f>N3701*Z3701</f>
        <v>72</v>
      </c>
      <c r="M3701" s="6" t="s">
        <v>510</v>
      </c>
      <c r="N3701" s="9">
        <f>VLOOKUP(B3701,tb_januari,9,FALSE)</f>
        <v>1</v>
      </c>
      <c r="O3701" s="10" t="s">
        <v>506</v>
      </c>
      <c r="P3701" s="20"/>
      <c r="Q3701" s="20"/>
      <c r="R3701" s="20"/>
      <c r="S3701" s="20" t="s">
        <v>4817</v>
      </c>
      <c r="T3701" s="21" t="str">
        <f t="shared" ref="T3701:T3732" si="550">VLOOKUP(S3701,db_barang,2,FALSE)</f>
        <v>PUDAK 8 X 16</v>
      </c>
      <c r="U3701" s="17">
        <v>1</v>
      </c>
      <c r="V3701" s="62">
        <f>$K$3701*U3701</f>
        <v>72</v>
      </c>
      <c r="W3701" s="20"/>
      <c r="X3701" s="20"/>
      <c r="Y3701" s="20" t="str">
        <f t="shared" ref="Y3701:Y3732" si="551">VLOOKUP(S3701,db_barang,3,FALSE)</f>
        <v>PCS</v>
      </c>
      <c r="Z3701" s="20">
        <v>72</v>
      </c>
    </row>
    <row r="3702" spans="1:26" hidden="1">
      <c r="A3702" s="4"/>
      <c r="B3702" s="4"/>
      <c r="C3702" s="5"/>
      <c r="D3702" s="6"/>
      <c r="E3702" s="6"/>
      <c r="F3702" s="6"/>
      <c r="G3702" s="6"/>
      <c r="H3702" s="6"/>
      <c r="I3702" s="6"/>
      <c r="J3702" s="6"/>
      <c r="K3702" s="8"/>
      <c r="L3702" s="8"/>
      <c r="M3702" s="6"/>
      <c r="N3702" s="9"/>
      <c r="O3702" s="10"/>
      <c r="P3702" s="20"/>
      <c r="Q3702" s="20"/>
      <c r="R3702" s="20"/>
      <c r="S3702" s="20" t="s">
        <v>4104</v>
      </c>
      <c r="T3702" s="21" t="str">
        <f t="shared" si="550"/>
        <v>OP FULL AROMA SWT PUDAK</v>
      </c>
      <c r="U3702" s="17">
        <v>5.2900000000000003E-2</v>
      </c>
      <c r="V3702" s="62">
        <f t="shared" ref="V3702:V3713" si="552">$K$3701*U3702</f>
        <v>3.8088000000000002</v>
      </c>
      <c r="W3702" s="20"/>
      <c r="X3702" s="20"/>
      <c r="Y3702" s="20" t="str">
        <f t="shared" si="551"/>
        <v>KG</v>
      </c>
    </row>
    <row r="3703" spans="1:26" hidden="1">
      <c r="A3703" s="4"/>
      <c r="B3703" s="4"/>
      <c r="C3703" s="5"/>
      <c r="D3703" s="6"/>
      <c r="E3703" s="6"/>
      <c r="F3703" s="6"/>
      <c r="G3703" s="6"/>
      <c r="H3703" s="6"/>
      <c r="I3703" s="6"/>
      <c r="J3703" s="6"/>
      <c r="K3703" s="8"/>
      <c r="L3703" s="8"/>
      <c r="M3703" s="6"/>
      <c r="N3703" s="9"/>
      <c r="O3703" s="10"/>
      <c r="P3703" s="20"/>
      <c r="Q3703" s="20"/>
      <c r="R3703" s="20"/>
      <c r="S3703" s="20" t="s">
        <v>5192</v>
      </c>
      <c r="T3703" s="21" t="str">
        <f t="shared" si="550"/>
        <v>oplosan solfen</v>
      </c>
      <c r="U3703" s="17">
        <v>0.17899999999999999</v>
      </c>
      <c r="V3703" s="62">
        <f t="shared" si="552"/>
        <v>12.888</v>
      </c>
      <c r="W3703" s="20"/>
      <c r="X3703" s="20"/>
      <c r="Y3703" s="20" t="str">
        <f t="shared" si="551"/>
        <v>KG</v>
      </c>
    </row>
    <row r="3704" spans="1:26" hidden="1">
      <c r="A3704" s="4"/>
      <c r="B3704" s="4"/>
      <c r="C3704" s="5"/>
      <c r="D3704" s="6"/>
      <c r="E3704" s="6"/>
      <c r="F3704" s="6"/>
      <c r="G3704" s="6"/>
      <c r="H3704" s="6"/>
      <c r="I3704" s="6"/>
      <c r="J3704" s="6"/>
      <c r="K3704" s="8"/>
      <c r="L3704" s="8"/>
      <c r="M3704" s="6"/>
      <c r="N3704" s="9"/>
      <c r="O3704" s="10"/>
      <c r="P3704" s="20"/>
      <c r="Q3704" s="20"/>
      <c r="R3704" s="20"/>
      <c r="S3704" s="20" t="s">
        <v>3679</v>
      </c>
      <c r="T3704" s="21" t="str">
        <f t="shared" si="550"/>
        <v xml:space="preserve">ONGKARA OVAL </v>
      </c>
      <c r="U3704" s="17">
        <v>1</v>
      </c>
      <c r="V3704" s="62">
        <f t="shared" si="552"/>
        <v>72</v>
      </c>
      <c r="W3704" s="20"/>
      <c r="X3704" s="20"/>
      <c r="Y3704" s="20" t="str">
        <f t="shared" si="551"/>
        <v>PCS</v>
      </c>
    </row>
    <row r="3705" spans="1:26" hidden="1">
      <c r="A3705" s="4"/>
      <c r="B3705" s="4"/>
      <c r="C3705" s="5"/>
      <c r="D3705" s="6"/>
      <c r="E3705" s="6"/>
      <c r="F3705" s="6"/>
      <c r="G3705" s="6"/>
      <c r="H3705" s="6"/>
      <c r="I3705" s="6"/>
      <c r="J3705" s="6"/>
      <c r="K3705" s="8"/>
      <c r="L3705" s="8"/>
      <c r="M3705" s="6"/>
      <c r="N3705" s="9"/>
      <c r="O3705" s="10"/>
      <c r="P3705" s="20"/>
      <c r="Q3705" s="20"/>
      <c r="R3705" s="20"/>
      <c r="S3705" s="20" t="s">
        <v>5039</v>
      </c>
      <c r="T3705" s="21" t="str">
        <f t="shared" si="550"/>
        <v>STIKER MANTRA tanggung</v>
      </c>
      <c r="U3705" s="17">
        <v>1</v>
      </c>
      <c r="V3705" s="62">
        <f t="shared" si="552"/>
        <v>72</v>
      </c>
      <c r="W3705" s="20"/>
      <c r="X3705" s="20"/>
      <c r="Y3705" s="20" t="str">
        <f t="shared" si="551"/>
        <v>PCS</v>
      </c>
    </row>
    <row r="3706" spans="1:26" hidden="1">
      <c r="A3706" s="4"/>
      <c r="B3706" s="4"/>
      <c r="C3706" s="5"/>
      <c r="D3706" s="6"/>
      <c r="E3706" s="6"/>
      <c r="F3706" s="6"/>
      <c r="G3706" s="6"/>
      <c r="H3706" s="6"/>
      <c r="I3706" s="6"/>
      <c r="J3706" s="6"/>
      <c r="K3706" s="8"/>
      <c r="L3706" s="8"/>
      <c r="M3706" s="6"/>
      <c r="N3706" s="9"/>
      <c r="O3706" s="10"/>
      <c r="P3706" s="20"/>
      <c r="Q3706" s="20"/>
      <c r="R3706" s="20"/>
      <c r="S3706" s="20" t="s">
        <v>988</v>
      </c>
      <c r="T3706" s="21" t="str">
        <f t="shared" si="550"/>
        <v xml:space="preserve">ATP </v>
      </c>
      <c r="U3706" s="17">
        <v>1</v>
      </c>
      <c r="V3706" s="62">
        <f t="shared" si="552"/>
        <v>72</v>
      </c>
      <c r="W3706" s="20"/>
      <c r="X3706" s="20"/>
      <c r="Y3706" s="20" t="str">
        <f t="shared" si="551"/>
        <v>PCS</v>
      </c>
    </row>
    <row r="3707" spans="1:26" hidden="1">
      <c r="A3707" s="4"/>
      <c r="B3707" s="4"/>
      <c r="C3707" s="5"/>
      <c r="D3707" s="6"/>
      <c r="E3707" s="6"/>
      <c r="F3707" s="6"/>
      <c r="G3707" s="6"/>
      <c r="H3707" s="6"/>
      <c r="I3707" s="6"/>
      <c r="J3707" s="6"/>
      <c r="K3707" s="8"/>
      <c r="L3707" s="8"/>
      <c r="M3707" s="6"/>
      <c r="N3707" s="9"/>
      <c r="O3707" s="10"/>
      <c r="P3707" s="20"/>
      <c r="Q3707" s="20"/>
      <c r="R3707" s="20"/>
      <c r="S3707" s="20" t="s">
        <v>4361</v>
      </c>
      <c r="T3707" s="21" t="str">
        <f t="shared" si="550"/>
        <v>PLASTIK 12 X 35</v>
      </c>
      <c r="U3707" s="17">
        <v>1</v>
      </c>
      <c r="V3707" s="62">
        <f t="shared" si="552"/>
        <v>72</v>
      </c>
      <c r="W3707" s="20"/>
      <c r="X3707" s="20"/>
      <c r="Y3707" s="20" t="str">
        <f t="shared" si="551"/>
        <v>PCS</v>
      </c>
    </row>
    <row r="3708" spans="1:26" hidden="1">
      <c r="A3708" s="4"/>
      <c r="B3708" s="4"/>
      <c r="C3708" s="5"/>
      <c r="D3708" s="6"/>
      <c r="E3708" s="6"/>
      <c r="F3708" s="6"/>
      <c r="G3708" s="6"/>
      <c r="H3708" s="6"/>
      <c r="I3708" s="6"/>
      <c r="J3708" s="6"/>
      <c r="K3708" s="8"/>
      <c r="L3708" s="8"/>
      <c r="M3708" s="6"/>
      <c r="N3708" s="9"/>
      <c r="O3708" s="10"/>
      <c r="P3708" s="20"/>
      <c r="Q3708" s="20"/>
      <c r="R3708" s="20"/>
      <c r="S3708" s="20" t="s">
        <v>3725</v>
      </c>
      <c r="T3708" s="21" t="str">
        <f t="shared" si="550"/>
        <v>ONGKOS CELUP GK SARASWATI</v>
      </c>
      <c r="U3708" s="17">
        <v>1</v>
      </c>
      <c r="V3708" s="62">
        <f t="shared" si="552"/>
        <v>72</v>
      </c>
      <c r="W3708" s="20"/>
      <c r="X3708" s="20"/>
      <c r="Y3708" s="20" t="str">
        <f t="shared" si="551"/>
        <v>PCS</v>
      </c>
    </row>
    <row r="3709" spans="1:26" hidden="1">
      <c r="A3709" s="4"/>
      <c r="B3709" s="4"/>
      <c r="C3709" s="5"/>
      <c r="D3709" s="6"/>
      <c r="E3709" s="6"/>
      <c r="F3709" s="6"/>
      <c r="G3709" s="6"/>
      <c r="H3709" s="6"/>
      <c r="I3709" s="6"/>
      <c r="J3709" s="6"/>
      <c r="K3709" s="8"/>
      <c r="L3709" s="8"/>
      <c r="M3709" s="6"/>
      <c r="N3709" s="9"/>
      <c r="O3709" s="10"/>
      <c r="P3709" s="20"/>
      <c r="Q3709" s="20"/>
      <c r="R3709" s="20"/>
      <c r="S3709" s="20" t="s">
        <v>3813</v>
      </c>
      <c r="T3709" s="21" t="str">
        <f t="shared" si="550"/>
        <v>ONGKOS KEMAS GK SARASWATI</v>
      </c>
      <c r="U3709" s="17">
        <v>1</v>
      </c>
      <c r="V3709" s="62">
        <f t="shared" si="552"/>
        <v>72</v>
      </c>
      <c r="W3709" s="20"/>
      <c r="X3709" s="20"/>
      <c r="Y3709" s="20" t="str">
        <f t="shared" si="551"/>
        <v>PCS</v>
      </c>
    </row>
    <row r="3710" spans="1:26" hidden="1">
      <c r="A3710" s="4"/>
      <c r="B3710" s="4"/>
      <c r="C3710" s="5"/>
      <c r="D3710" s="6"/>
      <c r="E3710" s="6"/>
      <c r="F3710" s="6"/>
      <c r="G3710" s="6"/>
      <c r="H3710" s="6"/>
      <c r="I3710" s="6"/>
      <c r="J3710" s="6"/>
      <c r="K3710" s="8"/>
      <c r="L3710" s="8"/>
      <c r="M3710" s="6"/>
      <c r="N3710" s="9"/>
      <c r="O3710" s="10"/>
      <c r="P3710" s="20"/>
      <c r="Q3710" s="20"/>
      <c r="R3710" s="20"/>
      <c r="S3710" s="20" t="s">
        <v>3920</v>
      </c>
      <c r="T3710" s="21" t="str">
        <f t="shared" si="550"/>
        <v>ONGKOS TIMBANG GK SARASWATI</v>
      </c>
      <c r="U3710" s="17">
        <v>1</v>
      </c>
      <c r="V3710" s="62">
        <f t="shared" si="552"/>
        <v>72</v>
      </c>
      <c r="W3710" s="20"/>
      <c r="X3710" s="20"/>
      <c r="Y3710" s="20" t="str">
        <f t="shared" si="551"/>
        <v>PCS</v>
      </c>
    </row>
    <row r="3711" spans="1:26" hidden="1">
      <c r="A3711" s="4"/>
      <c r="B3711" s="4"/>
      <c r="C3711" s="5"/>
      <c r="D3711" s="6"/>
      <c r="E3711" s="6"/>
      <c r="F3711" s="6"/>
      <c r="G3711" s="6"/>
      <c r="H3711" s="6"/>
      <c r="I3711" s="6"/>
      <c r="J3711" s="6"/>
      <c r="K3711" s="8"/>
      <c r="L3711" s="8"/>
      <c r="M3711" s="6"/>
      <c r="N3711" s="9"/>
      <c r="O3711" s="10"/>
      <c r="P3711" s="20"/>
      <c r="Q3711" s="20"/>
      <c r="R3711" s="20"/>
      <c r="S3711" s="20" t="s">
        <v>4823</v>
      </c>
      <c r="T3711" s="21" t="str">
        <f t="shared" si="550"/>
        <v>PUDAK TULISAN</v>
      </c>
      <c r="U3711" s="17">
        <v>1</v>
      </c>
      <c r="V3711" s="62">
        <f t="shared" si="552"/>
        <v>72</v>
      </c>
      <c r="W3711" s="20"/>
      <c r="X3711" s="20"/>
      <c r="Y3711" s="20" t="str">
        <f t="shared" si="551"/>
        <v>PCS</v>
      </c>
    </row>
    <row r="3712" spans="1:26" hidden="1">
      <c r="A3712" s="4"/>
      <c r="B3712" s="4"/>
      <c r="C3712" s="5"/>
      <c r="D3712" s="6"/>
      <c r="E3712" s="6"/>
      <c r="F3712" s="6"/>
      <c r="G3712" s="6"/>
      <c r="H3712" s="6"/>
      <c r="I3712" s="6"/>
      <c r="J3712" s="6"/>
      <c r="K3712" s="8"/>
      <c r="L3712" s="8"/>
      <c r="M3712" s="6"/>
      <c r="N3712" s="9"/>
      <c r="O3712" s="10"/>
      <c r="P3712" s="20"/>
      <c r="Q3712" s="20"/>
      <c r="R3712" s="20"/>
      <c r="S3712" s="20" t="s">
        <v>1330</v>
      </c>
      <c r="T3712" s="21" t="str">
        <f t="shared" si="550"/>
        <v>DUPA 28 ATP PEKAT 3.2 RKN</v>
      </c>
      <c r="U3712" s="17">
        <v>0.46</v>
      </c>
      <c r="V3712" s="62">
        <f t="shared" si="552"/>
        <v>33.120000000000005</v>
      </c>
      <c r="W3712" s="20"/>
      <c r="X3712" s="20"/>
      <c r="Y3712" s="20" t="str">
        <f t="shared" si="551"/>
        <v>KG</v>
      </c>
    </row>
    <row r="3713" spans="1:26" hidden="1">
      <c r="A3713" s="4"/>
      <c r="B3713" s="4"/>
      <c r="C3713" s="5"/>
      <c r="D3713" s="6"/>
      <c r="E3713" s="6"/>
      <c r="F3713" s="6"/>
      <c r="G3713" s="6"/>
      <c r="H3713" s="6"/>
      <c r="I3713" s="6"/>
      <c r="J3713" s="6"/>
      <c r="K3713" s="8"/>
      <c r="L3713" s="8"/>
      <c r="M3713" s="6"/>
      <c r="N3713" s="9"/>
      <c r="O3713" s="10"/>
      <c r="P3713" s="20"/>
      <c r="Q3713" s="20"/>
      <c r="R3713" s="20"/>
      <c r="S3713" s="20" t="s">
        <v>4855</v>
      </c>
      <c r="T3713" s="21" t="str">
        <f t="shared" si="550"/>
        <v>SABUK ONG MINI 2,5 X 20</v>
      </c>
      <c r="U3713" s="17">
        <v>1</v>
      </c>
      <c r="V3713" s="62">
        <f t="shared" si="552"/>
        <v>72</v>
      </c>
      <c r="W3713" s="20"/>
      <c r="X3713" s="20"/>
      <c r="Y3713" s="20" t="str">
        <f t="shared" si="551"/>
        <v>PCS</v>
      </c>
    </row>
    <row r="3714" spans="1:26">
      <c r="A3714" s="4">
        <v>376</v>
      </c>
      <c r="B3714" s="20" t="s">
        <v>3244</v>
      </c>
      <c r="C3714" s="5" t="s">
        <v>334</v>
      </c>
      <c r="D3714" s="6">
        <v>205</v>
      </c>
      <c r="E3714" s="6">
        <f>D3714/72</f>
        <v>2.8472222222222223</v>
      </c>
      <c r="F3714" s="6">
        <v>290</v>
      </c>
      <c r="G3714" s="6">
        <v>1</v>
      </c>
      <c r="H3714" s="6">
        <v>220</v>
      </c>
      <c r="I3714" s="6">
        <v>1</v>
      </c>
      <c r="J3714" s="6" t="s">
        <v>510</v>
      </c>
      <c r="K3714" s="15">
        <f>L3714</f>
        <v>216</v>
      </c>
      <c r="L3714" s="15">
        <f>N3714*Z3714</f>
        <v>216</v>
      </c>
      <c r="M3714" s="6" t="s">
        <v>510</v>
      </c>
      <c r="N3714" s="9">
        <f>VLOOKUP(B3714,tb_januari,9,FALSE)</f>
        <v>3</v>
      </c>
      <c r="O3714" s="10" t="s">
        <v>506</v>
      </c>
      <c r="P3714" s="20"/>
      <c r="Q3714" s="20"/>
      <c r="R3714" s="20"/>
      <c r="S3714" s="20" t="s">
        <v>4871</v>
      </c>
      <c r="T3714" s="21" t="str">
        <f t="shared" si="550"/>
        <v>SANJIWANI 8 X 16</v>
      </c>
      <c r="U3714" s="17">
        <v>1</v>
      </c>
      <c r="V3714" s="62">
        <f>$K$3714*U3714</f>
        <v>216</v>
      </c>
      <c r="W3714" s="20"/>
      <c r="X3714" s="20"/>
      <c r="Y3714" s="20" t="str">
        <f t="shared" si="551"/>
        <v>PCS</v>
      </c>
      <c r="Z3714" s="20">
        <v>72</v>
      </c>
    </row>
    <row r="3715" spans="1:26" hidden="1">
      <c r="A3715" s="4"/>
      <c r="B3715" s="4"/>
      <c r="C3715" s="5"/>
      <c r="D3715" s="6"/>
      <c r="E3715" s="6"/>
      <c r="F3715" s="6"/>
      <c r="G3715" s="6"/>
      <c r="H3715" s="6"/>
      <c r="I3715" s="6"/>
      <c r="J3715" s="6"/>
      <c r="K3715" s="8"/>
      <c r="L3715" s="8"/>
      <c r="M3715" s="6"/>
      <c r="N3715" s="9"/>
      <c r="O3715" s="10"/>
      <c r="P3715" s="20"/>
      <c r="Q3715" s="20"/>
      <c r="R3715" s="20"/>
      <c r="S3715" s="20" t="s">
        <v>4877</v>
      </c>
      <c r="T3715" s="21" t="str">
        <f t="shared" si="550"/>
        <v>SANJIWANI TULISAN</v>
      </c>
      <c r="U3715" s="17">
        <v>1</v>
      </c>
      <c r="V3715" s="62">
        <f t="shared" ref="V3715:V3726" si="553">$K$3714*U3715</f>
        <v>216</v>
      </c>
      <c r="W3715" s="20"/>
      <c r="X3715" s="20"/>
      <c r="Y3715" s="20" t="str">
        <f t="shared" si="551"/>
        <v>PCS</v>
      </c>
    </row>
    <row r="3716" spans="1:26" hidden="1">
      <c r="A3716" s="4"/>
      <c r="B3716" s="4"/>
      <c r="C3716" s="5"/>
      <c r="D3716" s="6"/>
      <c r="E3716" s="6"/>
      <c r="F3716" s="6"/>
      <c r="G3716" s="6"/>
      <c r="H3716" s="6"/>
      <c r="I3716" s="6"/>
      <c r="J3716" s="6"/>
      <c r="K3716" s="8"/>
      <c r="L3716" s="8"/>
      <c r="M3716" s="6"/>
      <c r="N3716" s="9"/>
      <c r="O3716" s="10"/>
      <c r="P3716" s="20"/>
      <c r="Q3716" s="20"/>
      <c r="R3716" s="20"/>
      <c r="S3716" s="20" t="s">
        <v>4106</v>
      </c>
      <c r="T3716" s="21" t="str">
        <f t="shared" si="550"/>
        <v>OP FULL AROMA SWT SANJIWANI</v>
      </c>
      <c r="U3716" s="17">
        <v>5.2900000000000003E-2</v>
      </c>
      <c r="V3716" s="62">
        <f t="shared" si="553"/>
        <v>11.426400000000001</v>
      </c>
      <c r="W3716" s="20"/>
      <c r="X3716" s="20"/>
      <c r="Y3716" s="20" t="str">
        <f t="shared" si="551"/>
        <v>KG</v>
      </c>
    </row>
    <row r="3717" spans="1:26" hidden="1">
      <c r="A3717" s="4"/>
      <c r="B3717" s="4"/>
      <c r="C3717" s="5"/>
      <c r="D3717" s="6"/>
      <c r="E3717" s="6"/>
      <c r="F3717" s="6"/>
      <c r="G3717" s="6"/>
      <c r="H3717" s="6"/>
      <c r="I3717" s="6"/>
      <c r="J3717" s="6"/>
      <c r="K3717" s="8"/>
      <c r="L3717" s="8"/>
      <c r="M3717" s="6"/>
      <c r="N3717" s="9"/>
      <c r="O3717" s="10"/>
      <c r="P3717" s="20"/>
      <c r="Q3717" s="20"/>
      <c r="R3717" s="20"/>
      <c r="S3717" s="20" t="s">
        <v>5192</v>
      </c>
      <c r="T3717" s="21" t="str">
        <f t="shared" si="550"/>
        <v>oplosan solfen</v>
      </c>
      <c r="U3717" s="17">
        <v>0.17899999999999999</v>
      </c>
      <c r="V3717" s="62">
        <f t="shared" si="553"/>
        <v>38.664000000000001</v>
      </c>
      <c r="W3717" s="20"/>
      <c r="X3717" s="20"/>
      <c r="Y3717" s="20" t="str">
        <f t="shared" si="551"/>
        <v>KG</v>
      </c>
    </row>
    <row r="3718" spans="1:26" hidden="1">
      <c r="A3718" s="4"/>
      <c r="B3718" s="4"/>
      <c r="C3718" s="5"/>
      <c r="D3718" s="6"/>
      <c r="E3718" s="6"/>
      <c r="F3718" s="6"/>
      <c r="G3718" s="6"/>
      <c r="H3718" s="6"/>
      <c r="I3718" s="6"/>
      <c r="J3718" s="6"/>
      <c r="K3718" s="8"/>
      <c r="L3718" s="8"/>
      <c r="M3718" s="6"/>
      <c r="N3718" s="9"/>
      <c r="O3718" s="10"/>
      <c r="P3718" s="20"/>
      <c r="Q3718" s="20"/>
      <c r="R3718" s="20"/>
      <c r="S3718" s="20" t="s">
        <v>3679</v>
      </c>
      <c r="T3718" s="21" t="str">
        <f t="shared" si="550"/>
        <v xml:space="preserve">ONGKARA OVAL </v>
      </c>
      <c r="U3718" s="17">
        <v>1</v>
      </c>
      <c r="V3718" s="62">
        <f t="shared" si="553"/>
        <v>216</v>
      </c>
      <c r="W3718" s="20"/>
      <c r="X3718" s="20"/>
      <c r="Y3718" s="20" t="str">
        <f t="shared" si="551"/>
        <v>PCS</v>
      </c>
    </row>
    <row r="3719" spans="1:26" hidden="1">
      <c r="A3719" s="4"/>
      <c r="B3719" s="4"/>
      <c r="C3719" s="5"/>
      <c r="D3719" s="6"/>
      <c r="E3719" s="6"/>
      <c r="F3719" s="6"/>
      <c r="G3719" s="6"/>
      <c r="H3719" s="6"/>
      <c r="I3719" s="6"/>
      <c r="J3719" s="6"/>
      <c r="K3719" s="8"/>
      <c r="L3719" s="8"/>
      <c r="M3719" s="6"/>
      <c r="N3719" s="9"/>
      <c r="O3719" s="10"/>
      <c r="P3719" s="20"/>
      <c r="Q3719" s="20"/>
      <c r="R3719" s="20"/>
      <c r="S3719" s="20" t="s">
        <v>5039</v>
      </c>
      <c r="T3719" s="21" t="str">
        <f t="shared" si="550"/>
        <v>STIKER MANTRA tanggung</v>
      </c>
      <c r="U3719" s="17">
        <v>1</v>
      </c>
      <c r="V3719" s="62">
        <f t="shared" si="553"/>
        <v>216</v>
      </c>
      <c r="W3719" s="20"/>
      <c r="X3719" s="20"/>
      <c r="Y3719" s="20" t="str">
        <f t="shared" si="551"/>
        <v>PCS</v>
      </c>
    </row>
    <row r="3720" spans="1:26" hidden="1">
      <c r="A3720" s="4"/>
      <c r="B3720" s="4"/>
      <c r="C3720" s="5"/>
      <c r="D3720" s="6"/>
      <c r="E3720" s="6"/>
      <c r="F3720" s="6"/>
      <c r="G3720" s="6"/>
      <c r="H3720" s="6"/>
      <c r="I3720" s="6"/>
      <c r="J3720" s="6"/>
      <c r="K3720" s="8"/>
      <c r="L3720" s="8"/>
      <c r="M3720" s="6"/>
      <c r="N3720" s="9"/>
      <c r="O3720" s="10"/>
      <c r="P3720" s="20"/>
      <c r="Q3720" s="20"/>
      <c r="R3720" s="20"/>
      <c r="S3720" s="20" t="s">
        <v>988</v>
      </c>
      <c r="T3720" s="21" t="str">
        <f t="shared" si="550"/>
        <v xml:space="preserve">ATP </v>
      </c>
      <c r="U3720" s="17">
        <v>1</v>
      </c>
      <c r="V3720" s="62">
        <f t="shared" si="553"/>
        <v>216</v>
      </c>
      <c r="W3720" s="20"/>
      <c r="X3720" s="20"/>
      <c r="Y3720" s="20" t="str">
        <f t="shared" si="551"/>
        <v>PCS</v>
      </c>
    </row>
    <row r="3721" spans="1:26" hidden="1">
      <c r="A3721" s="4"/>
      <c r="B3721" s="4"/>
      <c r="C3721" s="5"/>
      <c r="D3721" s="6"/>
      <c r="E3721" s="6"/>
      <c r="F3721" s="6"/>
      <c r="G3721" s="6"/>
      <c r="H3721" s="6"/>
      <c r="I3721" s="6"/>
      <c r="J3721" s="6"/>
      <c r="K3721" s="8"/>
      <c r="L3721" s="8"/>
      <c r="M3721" s="6"/>
      <c r="N3721" s="9"/>
      <c r="O3721" s="10"/>
      <c r="P3721" s="20"/>
      <c r="Q3721" s="20"/>
      <c r="R3721" s="20"/>
      <c r="S3721" s="20" t="s">
        <v>4361</v>
      </c>
      <c r="T3721" s="21" t="str">
        <f t="shared" si="550"/>
        <v>PLASTIK 12 X 35</v>
      </c>
      <c r="U3721" s="17">
        <v>1</v>
      </c>
      <c r="V3721" s="62">
        <f t="shared" si="553"/>
        <v>216</v>
      </c>
      <c r="W3721" s="20"/>
      <c r="X3721" s="20"/>
      <c r="Y3721" s="20" t="str">
        <f t="shared" si="551"/>
        <v>PCS</v>
      </c>
    </row>
    <row r="3722" spans="1:26" hidden="1">
      <c r="A3722" s="4"/>
      <c r="B3722" s="4"/>
      <c r="C3722" s="5"/>
      <c r="D3722" s="6"/>
      <c r="E3722" s="6"/>
      <c r="F3722" s="6"/>
      <c r="G3722" s="6"/>
      <c r="H3722" s="6"/>
      <c r="I3722" s="6"/>
      <c r="J3722" s="6"/>
      <c r="K3722" s="8"/>
      <c r="L3722" s="8"/>
      <c r="M3722" s="6"/>
      <c r="N3722" s="9"/>
      <c r="O3722" s="10"/>
      <c r="P3722" s="20"/>
      <c r="Q3722" s="20"/>
      <c r="R3722" s="20"/>
      <c r="S3722" s="20" t="s">
        <v>3725</v>
      </c>
      <c r="T3722" s="21" t="str">
        <f t="shared" si="550"/>
        <v>ONGKOS CELUP GK SARASWATI</v>
      </c>
      <c r="U3722" s="17">
        <v>1</v>
      </c>
      <c r="V3722" s="62">
        <f t="shared" si="553"/>
        <v>216</v>
      </c>
      <c r="W3722" s="20"/>
      <c r="X3722" s="20"/>
      <c r="Y3722" s="20" t="str">
        <f t="shared" si="551"/>
        <v>PCS</v>
      </c>
    </row>
    <row r="3723" spans="1:26" hidden="1">
      <c r="A3723" s="4"/>
      <c r="B3723" s="4"/>
      <c r="C3723" s="5"/>
      <c r="D3723" s="6"/>
      <c r="E3723" s="6"/>
      <c r="F3723" s="6"/>
      <c r="G3723" s="6"/>
      <c r="H3723" s="6"/>
      <c r="I3723" s="6"/>
      <c r="J3723" s="6"/>
      <c r="K3723" s="8"/>
      <c r="L3723" s="8"/>
      <c r="M3723" s="6"/>
      <c r="N3723" s="9"/>
      <c r="O3723" s="10"/>
      <c r="P3723" s="20"/>
      <c r="Q3723" s="20"/>
      <c r="R3723" s="20"/>
      <c r="S3723" s="20" t="s">
        <v>3813</v>
      </c>
      <c r="T3723" s="21" t="str">
        <f t="shared" si="550"/>
        <v>ONGKOS KEMAS GK SARASWATI</v>
      </c>
      <c r="U3723" s="17">
        <v>1</v>
      </c>
      <c r="V3723" s="62">
        <f t="shared" si="553"/>
        <v>216</v>
      </c>
      <c r="W3723" s="20"/>
      <c r="X3723" s="20"/>
      <c r="Y3723" s="20" t="str">
        <f t="shared" si="551"/>
        <v>PCS</v>
      </c>
    </row>
    <row r="3724" spans="1:26" hidden="1">
      <c r="A3724" s="4"/>
      <c r="B3724" s="4"/>
      <c r="C3724" s="5"/>
      <c r="D3724" s="6"/>
      <c r="E3724" s="6"/>
      <c r="F3724" s="6"/>
      <c r="G3724" s="6"/>
      <c r="H3724" s="6"/>
      <c r="I3724" s="6"/>
      <c r="J3724" s="6"/>
      <c r="K3724" s="8"/>
      <c r="L3724" s="8"/>
      <c r="M3724" s="6"/>
      <c r="N3724" s="9"/>
      <c r="O3724" s="10"/>
      <c r="P3724" s="20"/>
      <c r="Q3724" s="20"/>
      <c r="R3724" s="20"/>
      <c r="S3724" s="20" t="s">
        <v>3920</v>
      </c>
      <c r="T3724" s="21" t="str">
        <f t="shared" si="550"/>
        <v>ONGKOS TIMBANG GK SARASWATI</v>
      </c>
      <c r="U3724" s="17">
        <v>1</v>
      </c>
      <c r="V3724" s="62">
        <f t="shared" si="553"/>
        <v>216</v>
      </c>
      <c r="W3724" s="20"/>
      <c r="X3724" s="20"/>
      <c r="Y3724" s="20" t="str">
        <f t="shared" si="551"/>
        <v>PCS</v>
      </c>
    </row>
    <row r="3725" spans="1:26" hidden="1">
      <c r="A3725" s="4"/>
      <c r="B3725" s="4"/>
      <c r="C3725" s="5"/>
      <c r="D3725" s="6"/>
      <c r="E3725" s="6"/>
      <c r="F3725" s="6"/>
      <c r="G3725" s="6"/>
      <c r="H3725" s="6"/>
      <c r="I3725" s="6"/>
      <c r="J3725" s="6"/>
      <c r="K3725" s="8"/>
      <c r="L3725" s="8"/>
      <c r="M3725" s="6"/>
      <c r="N3725" s="9"/>
      <c r="O3725" s="10"/>
      <c r="P3725" s="20"/>
      <c r="Q3725" s="20"/>
      <c r="R3725" s="20"/>
      <c r="S3725" s="20" t="s">
        <v>1330</v>
      </c>
      <c r="T3725" s="21" t="str">
        <f t="shared" si="550"/>
        <v>DUPA 28 ATP PEKAT 3.2 RKN</v>
      </c>
      <c r="U3725" s="17">
        <v>0.46</v>
      </c>
      <c r="V3725" s="62">
        <f t="shared" si="553"/>
        <v>99.36</v>
      </c>
      <c r="W3725" s="20"/>
      <c r="X3725" s="20"/>
      <c r="Y3725" s="20" t="str">
        <f t="shared" si="551"/>
        <v>KG</v>
      </c>
    </row>
    <row r="3726" spans="1:26" hidden="1">
      <c r="A3726" s="4"/>
      <c r="B3726" s="4"/>
      <c r="C3726" s="5"/>
      <c r="D3726" s="6"/>
      <c r="E3726" s="6"/>
      <c r="F3726" s="6"/>
      <c r="G3726" s="6"/>
      <c r="H3726" s="6"/>
      <c r="I3726" s="6"/>
      <c r="J3726" s="6"/>
      <c r="K3726" s="8"/>
      <c r="L3726" s="8"/>
      <c r="M3726" s="6"/>
      <c r="N3726" s="9"/>
      <c r="O3726" s="10"/>
      <c r="P3726" s="20"/>
      <c r="Q3726" s="20"/>
      <c r="R3726" s="20"/>
      <c r="S3726" s="20" t="s">
        <v>4855</v>
      </c>
      <c r="T3726" s="21" t="str">
        <f t="shared" si="550"/>
        <v>SABUK ONG MINI 2,5 X 20</v>
      </c>
      <c r="U3726" s="17">
        <v>1</v>
      </c>
      <c r="V3726" s="62">
        <f t="shared" si="553"/>
        <v>216</v>
      </c>
      <c r="W3726" s="20"/>
      <c r="X3726" s="20"/>
      <c r="Y3726" s="20" t="str">
        <f t="shared" si="551"/>
        <v>PCS</v>
      </c>
    </row>
    <row r="3727" spans="1:26">
      <c r="A3727" s="4">
        <v>377</v>
      </c>
      <c r="B3727" s="20" t="s">
        <v>3251</v>
      </c>
      <c r="C3727" s="5" t="s">
        <v>335</v>
      </c>
      <c r="D3727" s="6">
        <v>230</v>
      </c>
      <c r="E3727" s="6">
        <f>D3727/72</f>
        <v>3.1944444444444446</v>
      </c>
      <c r="F3727" s="6">
        <v>440</v>
      </c>
      <c r="G3727" s="6">
        <v>1</v>
      </c>
      <c r="H3727" s="6">
        <v>417</v>
      </c>
      <c r="I3727" s="6">
        <v>1</v>
      </c>
      <c r="J3727" s="6" t="s">
        <v>510</v>
      </c>
      <c r="K3727" s="15">
        <f>L3727</f>
        <v>360</v>
      </c>
      <c r="L3727" s="15">
        <f>N3727*Z3727</f>
        <v>360</v>
      </c>
      <c r="M3727" s="6" t="s">
        <v>510</v>
      </c>
      <c r="N3727" s="9">
        <f>VLOOKUP(B3727,tb_januari,9,FALSE)</f>
        <v>5</v>
      </c>
      <c r="O3727" s="10" t="s">
        <v>506</v>
      </c>
      <c r="P3727" s="20"/>
      <c r="Q3727" s="20"/>
      <c r="R3727" s="20"/>
      <c r="S3727" s="20" t="s">
        <v>4883</v>
      </c>
      <c r="T3727" s="21" t="str">
        <f t="shared" si="550"/>
        <v>SARI MADHU 8 X 16</v>
      </c>
      <c r="U3727" s="17">
        <v>1</v>
      </c>
      <c r="V3727" s="62">
        <f>$K$3727*U3727</f>
        <v>360</v>
      </c>
      <c r="W3727" s="20"/>
      <c r="X3727" s="20"/>
      <c r="Y3727" s="20" t="str">
        <f t="shared" si="551"/>
        <v>PCS</v>
      </c>
      <c r="Z3727" s="20">
        <v>72</v>
      </c>
    </row>
    <row r="3728" spans="1:26" hidden="1">
      <c r="A3728" s="4"/>
      <c r="B3728" s="4"/>
      <c r="C3728" s="5"/>
      <c r="D3728" s="6"/>
      <c r="E3728" s="6"/>
      <c r="F3728" s="6"/>
      <c r="G3728" s="6"/>
      <c r="H3728" s="6"/>
      <c r="I3728" s="6"/>
      <c r="J3728" s="6"/>
      <c r="K3728" s="8"/>
      <c r="L3728" s="8"/>
      <c r="M3728" s="6"/>
      <c r="N3728" s="9"/>
      <c r="O3728" s="10"/>
      <c r="P3728" s="20"/>
      <c r="Q3728" s="20"/>
      <c r="R3728" s="20"/>
      <c r="S3728" s="20" t="s">
        <v>4889</v>
      </c>
      <c r="T3728" s="21" t="str">
        <f t="shared" si="550"/>
        <v>SARI MADHU TULISAN</v>
      </c>
      <c r="U3728" s="17">
        <v>1</v>
      </c>
      <c r="V3728" s="62">
        <f t="shared" ref="V3728:V3739" si="554">$K$3727*U3728</f>
        <v>360</v>
      </c>
      <c r="W3728" s="20"/>
      <c r="X3728" s="20"/>
      <c r="Y3728" s="20" t="str">
        <f t="shared" si="551"/>
        <v>PCS</v>
      </c>
    </row>
    <row r="3729" spans="1:26" hidden="1">
      <c r="A3729" s="4"/>
      <c r="B3729" s="4"/>
      <c r="C3729" s="5"/>
      <c r="D3729" s="6"/>
      <c r="E3729" s="6"/>
      <c r="F3729" s="6"/>
      <c r="G3729" s="6"/>
      <c r="H3729" s="6"/>
      <c r="I3729" s="6"/>
      <c r="J3729" s="6"/>
      <c r="K3729" s="8"/>
      <c r="L3729" s="8"/>
      <c r="M3729" s="6"/>
      <c r="N3729" s="9"/>
      <c r="O3729" s="10"/>
      <c r="P3729" s="20"/>
      <c r="Q3729" s="20"/>
      <c r="R3729" s="20"/>
      <c r="S3729" s="20" t="s">
        <v>4108</v>
      </c>
      <c r="T3729" s="21" t="str">
        <f t="shared" si="550"/>
        <v>OP FULL AROMA SWT SARI MADHU</v>
      </c>
      <c r="U3729" s="17">
        <v>5.2900000000000003E-2</v>
      </c>
      <c r="V3729" s="62">
        <f t="shared" si="554"/>
        <v>19.044</v>
      </c>
      <c r="W3729" s="20"/>
      <c r="X3729" s="20"/>
      <c r="Y3729" s="20" t="str">
        <f t="shared" si="551"/>
        <v>KG</v>
      </c>
    </row>
    <row r="3730" spans="1:26" hidden="1">
      <c r="A3730" s="4"/>
      <c r="B3730" s="4"/>
      <c r="C3730" s="5"/>
      <c r="D3730" s="6"/>
      <c r="E3730" s="6"/>
      <c r="F3730" s="6"/>
      <c r="G3730" s="6"/>
      <c r="H3730" s="6"/>
      <c r="I3730" s="6"/>
      <c r="J3730" s="6"/>
      <c r="K3730" s="8"/>
      <c r="L3730" s="8"/>
      <c r="M3730" s="6"/>
      <c r="N3730" s="9"/>
      <c r="O3730" s="10"/>
      <c r="P3730" s="20"/>
      <c r="Q3730" s="20"/>
      <c r="R3730" s="20"/>
      <c r="S3730" s="20" t="s">
        <v>5192</v>
      </c>
      <c r="T3730" s="21" t="str">
        <f t="shared" si="550"/>
        <v>oplosan solfen</v>
      </c>
      <c r="U3730" s="17">
        <v>0.17899999999999999</v>
      </c>
      <c r="V3730" s="62">
        <f t="shared" si="554"/>
        <v>64.44</v>
      </c>
      <c r="W3730" s="20"/>
      <c r="X3730" s="20"/>
      <c r="Y3730" s="20" t="str">
        <f t="shared" si="551"/>
        <v>KG</v>
      </c>
    </row>
    <row r="3731" spans="1:26" hidden="1">
      <c r="A3731" s="4"/>
      <c r="B3731" s="4"/>
      <c r="C3731" s="5"/>
      <c r="D3731" s="6"/>
      <c r="E3731" s="6"/>
      <c r="F3731" s="6"/>
      <c r="G3731" s="6"/>
      <c r="H3731" s="6"/>
      <c r="I3731" s="6"/>
      <c r="J3731" s="6"/>
      <c r="K3731" s="8"/>
      <c r="L3731" s="8"/>
      <c r="M3731" s="6"/>
      <c r="N3731" s="9"/>
      <c r="O3731" s="10"/>
      <c r="P3731" s="20"/>
      <c r="Q3731" s="20"/>
      <c r="R3731" s="20"/>
      <c r="S3731" s="20" t="s">
        <v>3679</v>
      </c>
      <c r="T3731" s="21" t="str">
        <f t="shared" si="550"/>
        <v xml:space="preserve">ONGKARA OVAL </v>
      </c>
      <c r="U3731" s="17">
        <v>1</v>
      </c>
      <c r="V3731" s="62">
        <f t="shared" si="554"/>
        <v>360</v>
      </c>
      <c r="W3731" s="20"/>
      <c r="X3731" s="20"/>
      <c r="Y3731" s="20" t="str">
        <f t="shared" si="551"/>
        <v>PCS</v>
      </c>
    </row>
    <row r="3732" spans="1:26" hidden="1">
      <c r="A3732" s="4"/>
      <c r="B3732" s="4"/>
      <c r="C3732" s="5"/>
      <c r="D3732" s="6"/>
      <c r="E3732" s="6"/>
      <c r="F3732" s="6"/>
      <c r="G3732" s="6"/>
      <c r="H3732" s="6"/>
      <c r="I3732" s="6"/>
      <c r="J3732" s="6"/>
      <c r="K3732" s="8"/>
      <c r="L3732" s="8"/>
      <c r="M3732" s="6"/>
      <c r="N3732" s="9"/>
      <c r="O3732" s="10"/>
      <c r="P3732" s="20"/>
      <c r="Q3732" s="20"/>
      <c r="R3732" s="20"/>
      <c r="S3732" s="20" t="s">
        <v>5039</v>
      </c>
      <c r="T3732" s="21" t="str">
        <f t="shared" si="550"/>
        <v>STIKER MANTRA tanggung</v>
      </c>
      <c r="U3732" s="17">
        <v>1</v>
      </c>
      <c r="V3732" s="62">
        <f t="shared" si="554"/>
        <v>360</v>
      </c>
      <c r="W3732" s="20"/>
      <c r="X3732" s="20"/>
      <c r="Y3732" s="20" t="str">
        <f t="shared" si="551"/>
        <v>PCS</v>
      </c>
    </row>
    <row r="3733" spans="1:26" hidden="1">
      <c r="A3733" s="4"/>
      <c r="B3733" s="4"/>
      <c r="C3733" s="5"/>
      <c r="D3733" s="6"/>
      <c r="E3733" s="6"/>
      <c r="F3733" s="6"/>
      <c r="G3733" s="6"/>
      <c r="H3733" s="6"/>
      <c r="I3733" s="6"/>
      <c r="J3733" s="6"/>
      <c r="K3733" s="8"/>
      <c r="L3733" s="8"/>
      <c r="M3733" s="6"/>
      <c r="N3733" s="9"/>
      <c r="O3733" s="10"/>
      <c r="P3733" s="20"/>
      <c r="Q3733" s="20"/>
      <c r="R3733" s="20"/>
      <c r="S3733" s="20" t="s">
        <v>988</v>
      </c>
      <c r="T3733" s="21" t="str">
        <f t="shared" ref="T3733:T3764" si="555">VLOOKUP(S3733,db_barang,2,FALSE)</f>
        <v xml:space="preserve">ATP </v>
      </c>
      <c r="U3733" s="17">
        <v>1</v>
      </c>
      <c r="V3733" s="62">
        <f t="shared" si="554"/>
        <v>360</v>
      </c>
      <c r="W3733" s="20"/>
      <c r="X3733" s="20"/>
      <c r="Y3733" s="20" t="str">
        <f t="shared" ref="Y3733:Y3764" si="556">VLOOKUP(S3733,db_barang,3,FALSE)</f>
        <v>PCS</v>
      </c>
    </row>
    <row r="3734" spans="1:26" hidden="1">
      <c r="A3734" s="4"/>
      <c r="B3734" s="4"/>
      <c r="C3734" s="5"/>
      <c r="D3734" s="6"/>
      <c r="E3734" s="6"/>
      <c r="F3734" s="6"/>
      <c r="G3734" s="6"/>
      <c r="H3734" s="6"/>
      <c r="I3734" s="6"/>
      <c r="J3734" s="6"/>
      <c r="K3734" s="8"/>
      <c r="L3734" s="8"/>
      <c r="M3734" s="6"/>
      <c r="N3734" s="9"/>
      <c r="O3734" s="10"/>
      <c r="P3734" s="20"/>
      <c r="Q3734" s="20"/>
      <c r="R3734" s="20"/>
      <c r="S3734" s="20" t="s">
        <v>4361</v>
      </c>
      <c r="T3734" s="21" t="str">
        <f t="shared" si="555"/>
        <v>PLASTIK 12 X 35</v>
      </c>
      <c r="U3734" s="17">
        <v>1</v>
      </c>
      <c r="V3734" s="62">
        <f t="shared" si="554"/>
        <v>360</v>
      </c>
      <c r="W3734" s="20"/>
      <c r="X3734" s="20"/>
      <c r="Y3734" s="20" t="str">
        <f t="shared" si="556"/>
        <v>PCS</v>
      </c>
    </row>
    <row r="3735" spans="1:26" hidden="1">
      <c r="A3735" s="4"/>
      <c r="B3735" s="4"/>
      <c r="C3735" s="5"/>
      <c r="D3735" s="6"/>
      <c r="E3735" s="6"/>
      <c r="F3735" s="6"/>
      <c r="G3735" s="6"/>
      <c r="H3735" s="6"/>
      <c r="I3735" s="6"/>
      <c r="J3735" s="6"/>
      <c r="K3735" s="8"/>
      <c r="L3735" s="8"/>
      <c r="M3735" s="6"/>
      <c r="N3735" s="9"/>
      <c r="O3735" s="10"/>
      <c r="P3735" s="20"/>
      <c r="Q3735" s="20"/>
      <c r="R3735" s="20"/>
      <c r="S3735" s="20" t="s">
        <v>3725</v>
      </c>
      <c r="T3735" s="21" t="str">
        <f t="shared" si="555"/>
        <v>ONGKOS CELUP GK SARASWATI</v>
      </c>
      <c r="U3735" s="17">
        <v>1</v>
      </c>
      <c r="V3735" s="62">
        <f t="shared" si="554"/>
        <v>360</v>
      </c>
      <c r="W3735" s="20"/>
      <c r="X3735" s="20"/>
      <c r="Y3735" s="20" t="str">
        <f t="shared" si="556"/>
        <v>PCS</v>
      </c>
    </row>
    <row r="3736" spans="1:26" hidden="1">
      <c r="A3736" s="4"/>
      <c r="B3736" s="4"/>
      <c r="C3736" s="5"/>
      <c r="D3736" s="6"/>
      <c r="E3736" s="6"/>
      <c r="F3736" s="6"/>
      <c r="G3736" s="6"/>
      <c r="H3736" s="6"/>
      <c r="I3736" s="6"/>
      <c r="J3736" s="6"/>
      <c r="K3736" s="8"/>
      <c r="L3736" s="8"/>
      <c r="M3736" s="6"/>
      <c r="N3736" s="9"/>
      <c r="O3736" s="10"/>
      <c r="P3736" s="20"/>
      <c r="Q3736" s="20"/>
      <c r="R3736" s="20"/>
      <c r="S3736" s="20" t="s">
        <v>3813</v>
      </c>
      <c r="T3736" s="21" t="str">
        <f t="shared" si="555"/>
        <v>ONGKOS KEMAS GK SARASWATI</v>
      </c>
      <c r="U3736" s="17">
        <v>1</v>
      </c>
      <c r="V3736" s="62">
        <f t="shared" si="554"/>
        <v>360</v>
      </c>
      <c r="W3736" s="20"/>
      <c r="X3736" s="20"/>
      <c r="Y3736" s="20" t="str">
        <f t="shared" si="556"/>
        <v>PCS</v>
      </c>
    </row>
    <row r="3737" spans="1:26" hidden="1">
      <c r="A3737" s="4"/>
      <c r="B3737" s="4"/>
      <c r="C3737" s="5"/>
      <c r="D3737" s="6"/>
      <c r="E3737" s="6"/>
      <c r="F3737" s="6"/>
      <c r="G3737" s="6"/>
      <c r="H3737" s="6"/>
      <c r="I3737" s="6"/>
      <c r="J3737" s="6"/>
      <c r="K3737" s="8"/>
      <c r="L3737" s="8"/>
      <c r="M3737" s="6"/>
      <c r="N3737" s="9"/>
      <c r="O3737" s="10"/>
      <c r="P3737" s="20"/>
      <c r="Q3737" s="20"/>
      <c r="R3737" s="20"/>
      <c r="S3737" s="20" t="s">
        <v>3920</v>
      </c>
      <c r="T3737" s="21" t="str">
        <f t="shared" si="555"/>
        <v>ONGKOS TIMBANG GK SARASWATI</v>
      </c>
      <c r="U3737" s="17">
        <v>1</v>
      </c>
      <c r="V3737" s="62">
        <f t="shared" si="554"/>
        <v>360</v>
      </c>
      <c r="W3737" s="20"/>
      <c r="X3737" s="20"/>
      <c r="Y3737" s="20" t="str">
        <f t="shared" si="556"/>
        <v>PCS</v>
      </c>
    </row>
    <row r="3738" spans="1:26" hidden="1">
      <c r="A3738" s="4"/>
      <c r="B3738" s="4"/>
      <c r="C3738" s="5"/>
      <c r="D3738" s="6"/>
      <c r="E3738" s="6"/>
      <c r="F3738" s="6"/>
      <c r="G3738" s="6"/>
      <c r="H3738" s="6"/>
      <c r="I3738" s="6"/>
      <c r="J3738" s="6"/>
      <c r="K3738" s="8"/>
      <c r="L3738" s="8"/>
      <c r="M3738" s="6"/>
      <c r="N3738" s="9"/>
      <c r="O3738" s="10"/>
      <c r="P3738" s="20"/>
      <c r="Q3738" s="20"/>
      <c r="R3738" s="20"/>
      <c r="S3738" s="20" t="s">
        <v>1330</v>
      </c>
      <c r="T3738" s="21" t="str">
        <f t="shared" si="555"/>
        <v>DUPA 28 ATP PEKAT 3.2 RKN</v>
      </c>
      <c r="U3738" s="17">
        <v>0.46</v>
      </c>
      <c r="V3738" s="62">
        <f t="shared" si="554"/>
        <v>165.6</v>
      </c>
      <c r="W3738" s="20"/>
      <c r="X3738" s="20"/>
      <c r="Y3738" s="20" t="str">
        <f t="shared" si="556"/>
        <v>KG</v>
      </c>
    </row>
    <row r="3739" spans="1:26" hidden="1">
      <c r="A3739" s="4"/>
      <c r="B3739" s="4"/>
      <c r="C3739" s="5"/>
      <c r="D3739" s="6"/>
      <c r="E3739" s="6"/>
      <c r="F3739" s="6"/>
      <c r="G3739" s="6"/>
      <c r="H3739" s="6"/>
      <c r="I3739" s="6"/>
      <c r="J3739" s="6"/>
      <c r="K3739" s="8"/>
      <c r="L3739" s="8"/>
      <c r="M3739" s="6"/>
      <c r="N3739" s="9"/>
      <c r="O3739" s="10"/>
      <c r="P3739" s="20"/>
      <c r="Q3739" s="20"/>
      <c r="R3739" s="20"/>
      <c r="S3739" s="20" t="s">
        <v>4855</v>
      </c>
      <c r="T3739" s="21" t="str">
        <f t="shared" si="555"/>
        <v>SABUK ONG MINI 2,5 X 20</v>
      </c>
      <c r="U3739" s="17">
        <v>1</v>
      </c>
      <c r="V3739" s="62">
        <f t="shared" si="554"/>
        <v>360</v>
      </c>
      <c r="W3739" s="20"/>
      <c r="X3739" s="20"/>
      <c r="Y3739" s="20" t="str">
        <f t="shared" si="556"/>
        <v>PCS</v>
      </c>
    </row>
    <row r="3740" spans="1:26">
      <c r="A3740" s="4">
        <v>378</v>
      </c>
      <c r="B3740" s="20" t="s">
        <v>3258</v>
      </c>
      <c r="C3740" s="5" t="s">
        <v>336</v>
      </c>
      <c r="D3740" s="6">
        <v>124</v>
      </c>
      <c r="E3740" s="6">
        <f>D3740/72</f>
        <v>1.7222222222222223</v>
      </c>
      <c r="F3740" s="6">
        <v>17</v>
      </c>
      <c r="G3740" s="6">
        <v>1</v>
      </c>
      <c r="H3740" s="6">
        <v>89</v>
      </c>
      <c r="I3740" s="6">
        <v>1</v>
      </c>
      <c r="J3740" s="6" t="s">
        <v>510</v>
      </c>
      <c r="K3740" s="15">
        <f>L3740</f>
        <v>72</v>
      </c>
      <c r="L3740" s="15">
        <f>N3740*Z3740</f>
        <v>72</v>
      </c>
      <c r="M3740" s="6" t="s">
        <v>510</v>
      </c>
      <c r="N3740" s="9">
        <f>VLOOKUP(B3740,tb_januari,9,FALSE)</f>
        <v>1</v>
      </c>
      <c r="O3740" s="10" t="s">
        <v>506</v>
      </c>
      <c r="P3740" s="20"/>
      <c r="Q3740" s="20"/>
      <c r="R3740" s="20"/>
      <c r="S3740" s="20" t="s">
        <v>4909</v>
      </c>
      <c r="T3740" s="21" t="str">
        <f t="shared" si="555"/>
        <v>SEKAR SARI TULISAN</v>
      </c>
      <c r="U3740" s="17">
        <v>1</v>
      </c>
      <c r="V3740" s="62">
        <f>$K$3740*U3740</f>
        <v>72</v>
      </c>
      <c r="W3740" s="20"/>
      <c r="X3740" s="20"/>
      <c r="Y3740" s="20" t="str">
        <f t="shared" si="556"/>
        <v>PCS</v>
      </c>
      <c r="Z3740" s="20">
        <v>72</v>
      </c>
    </row>
    <row r="3741" spans="1:26" hidden="1">
      <c r="A3741" s="4"/>
      <c r="B3741" s="4"/>
      <c r="C3741" s="5"/>
      <c r="D3741" s="6"/>
      <c r="E3741" s="6"/>
      <c r="F3741" s="6"/>
      <c r="G3741" s="6"/>
      <c r="H3741" s="6"/>
      <c r="I3741" s="6"/>
      <c r="J3741" s="6"/>
      <c r="K3741" s="8"/>
      <c r="L3741" s="8"/>
      <c r="M3741" s="6"/>
      <c r="N3741" s="9"/>
      <c r="O3741" s="10"/>
      <c r="P3741" s="20"/>
      <c r="Q3741" s="20"/>
      <c r="R3741" s="20"/>
      <c r="S3741" s="20" t="s">
        <v>4903</v>
      </c>
      <c r="T3741" s="21" t="str">
        <f t="shared" si="555"/>
        <v>SEKAR SARI 8 X 16</v>
      </c>
      <c r="U3741" s="17">
        <v>1</v>
      </c>
      <c r="V3741" s="62">
        <f t="shared" ref="V3741:V3752" si="557">$K$3740*U3741</f>
        <v>72</v>
      </c>
      <c r="W3741" s="20"/>
      <c r="X3741" s="20"/>
      <c r="Y3741" s="20" t="str">
        <f t="shared" si="556"/>
        <v>PCS</v>
      </c>
    </row>
    <row r="3742" spans="1:26" hidden="1">
      <c r="A3742" s="4"/>
      <c r="B3742" s="4"/>
      <c r="C3742" s="5"/>
      <c r="D3742" s="6"/>
      <c r="E3742" s="6"/>
      <c r="F3742" s="6"/>
      <c r="G3742" s="6"/>
      <c r="H3742" s="6"/>
      <c r="I3742" s="6"/>
      <c r="J3742" s="6"/>
      <c r="K3742" s="8"/>
      <c r="L3742" s="8"/>
      <c r="M3742" s="6"/>
      <c r="N3742" s="9"/>
      <c r="O3742" s="10"/>
      <c r="P3742" s="20"/>
      <c r="Q3742" s="20"/>
      <c r="R3742" s="20"/>
      <c r="S3742" s="20" t="s">
        <v>4110</v>
      </c>
      <c r="T3742" s="21" t="str">
        <f t="shared" si="555"/>
        <v>OP FULL AROMA SWT SEKAR SARI</v>
      </c>
      <c r="U3742" s="17">
        <v>5.2900000000000003E-2</v>
      </c>
      <c r="V3742" s="62">
        <f t="shared" si="557"/>
        <v>3.8088000000000002</v>
      </c>
      <c r="W3742" s="20"/>
      <c r="X3742" s="20"/>
      <c r="Y3742" s="20" t="str">
        <f t="shared" si="556"/>
        <v>KG</v>
      </c>
    </row>
    <row r="3743" spans="1:26" hidden="1">
      <c r="A3743" s="4"/>
      <c r="B3743" s="4"/>
      <c r="C3743" s="5"/>
      <c r="D3743" s="6"/>
      <c r="E3743" s="6"/>
      <c r="F3743" s="6"/>
      <c r="G3743" s="6"/>
      <c r="H3743" s="6"/>
      <c r="I3743" s="6"/>
      <c r="J3743" s="6"/>
      <c r="K3743" s="8"/>
      <c r="L3743" s="8"/>
      <c r="M3743" s="6"/>
      <c r="N3743" s="9"/>
      <c r="O3743" s="10"/>
      <c r="P3743" s="20"/>
      <c r="Q3743" s="20"/>
      <c r="R3743" s="20"/>
      <c r="S3743" s="20" t="s">
        <v>5192</v>
      </c>
      <c r="T3743" s="21" t="str">
        <f t="shared" si="555"/>
        <v>oplosan solfen</v>
      </c>
      <c r="U3743" s="17">
        <v>0.17899999999999999</v>
      </c>
      <c r="V3743" s="62">
        <f t="shared" si="557"/>
        <v>12.888</v>
      </c>
      <c r="W3743" s="20"/>
      <c r="X3743" s="20"/>
      <c r="Y3743" s="20" t="str">
        <f t="shared" si="556"/>
        <v>KG</v>
      </c>
    </row>
    <row r="3744" spans="1:26" hidden="1">
      <c r="A3744" s="4"/>
      <c r="B3744" s="4"/>
      <c r="C3744" s="5"/>
      <c r="D3744" s="6"/>
      <c r="E3744" s="6"/>
      <c r="F3744" s="6"/>
      <c r="G3744" s="6"/>
      <c r="H3744" s="6"/>
      <c r="I3744" s="6"/>
      <c r="J3744" s="6"/>
      <c r="K3744" s="8"/>
      <c r="L3744" s="8"/>
      <c r="M3744" s="6"/>
      <c r="N3744" s="9"/>
      <c r="O3744" s="10"/>
      <c r="P3744" s="20"/>
      <c r="Q3744" s="20"/>
      <c r="R3744" s="20"/>
      <c r="S3744" s="20" t="s">
        <v>3679</v>
      </c>
      <c r="T3744" s="21" t="str">
        <f t="shared" si="555"/>
        <v xml:space="preserve">ONGKARA OVAL </v>
      </c>
      <c r="U3744" s="17">
        <v>1</v>
      </c>
      <c r="V3744" s="62">
        <f t="shared" si="557"/>
        <v>72</v>
      </c>
      <c r="W3744" s="20"/>
      <c r="X3744" s="20"/>
      <c r="Y3744" s="20" t="str">
        <f t="shared" si="556"/>
        <v>PCS</v>
      </c>
    </row>
    <row r="3745" spans="1:26" hidden="1">
      <c r="A3745" s="4"/>
      <c r="B3745" s="4"/>
      <c r="C3745" s="5"/>
      <c r="D3745" s="6"/>
      <c r="E3745" s="6"/>
      <c r="F3745" s="6"/>
      <c r="G3745" s="6"/>
      <c r="H3745" s="6"/>
      <c r="I3745" s="6"/>
      <c r="J3745" s="6"/>
      <c r="K3745" s="8"/>
      <c r="L3745" s="8"/>
      <c r="M3745" s="6"/>
      <c r="N3745" s="9"/>
      <c r="O3745" s="10"/>
      <c r="P3745" s="20"/>
      <c r="Q3745" s="20"/>
      <c r="R3745" s="20"/>
      <c r="S3745" s="20" t="s">
        <v>5039</v>
      </c>
      <c r="T3745" s="21" t="str">
        <f t="shared" si="555"/>
        <v>STIKER MANTRA tanggung</v>
      </c>
      <c r="U3745" s="17">
        <v>1</v>
      </c>
      <c r="V3745" s="62">
        <f t="shared" si="557"/>
        <v>72</v>
      </c>
      <c r="W3745" s="20"/>
      <c r="X3745" s="20"/>
      <c r="Y3745" s="20" t="str">
        <f t="shared" si="556"/>
        <v>PCS</v>
      </c>
    </row>
    <row r="3746" spans="1:26" hidden="1">
      <c r="A3746" s="4"/>
      <c r="B3746" s="4"/>
      <c r="C3746" s="5"/>
      <c r="D3746" s="6"/>
      <c r="E3746" s="6"/>
      <c r="F3746" s="6"/>
      <c r="G3746" s="6"/>
      <c r="H3746" s="6"/>
      <c r="I3746" s="6"/>
      <c r="J3746" s="6"/>
      <c r="K3746" s="8"/>
      <c r="L3746" s="8"/>
      <c r="M3746" s="6"/>
      <c r="N3746" s="9"/>
      <c r="O3746" s="10"/>
      <c r="P3746" s="20"/>
      <c r="Q3746" s="20"/>
      <c r="R3746" s="20"/>
      <c r="S3746" s="20" t="s">
        <v>988</v>
      </c>
      <c r="T3746" s="21" t="str">
        <f t="shared" si="555"/>
        <v xml:space="preserve">ATP </v>
      </c>
      <c r="U3746" s="17">
        <v>1</v>
      </c>
      <c r="V3746" s="62">
        <f t="shared" si="557"/>
        <v>72</v>
      </c>
      <c r="W3746" s="20"/>
      <c r="X3746" s="20"/>
      <c r="Y3746" s="20" t="str">
        <f t="shared" si="556"/>
        <v>PCS</v>
      </c>
    </row>
    <row r="3747" spans="1:26" hidden="1">
      <c r="A3747" s="4"/>
      <c r="B3747" s="4"/>
      <c r="C3747" s="5"/>
      <c r="D3747" s="6"/>
      <c r="E3747" s="6"/>
      <c r="F3747" s="6"/>
      <c r="G3747" s="6"/>
      <c r="H3747" s="6"/>
      <c r="I3747" s="6"/>
      <c r="J3747" s="6"/>
      <c r="K3747" s="8"/>
      <c r="L3747" s="8"/>
      <c r="M3747" s="6"/>
      <c r="N3747" s="9"/>
      <c r="O3747" s="10"/>
      <c r="P3747" s="20"/>
      <c r="Q3747" s="20"/>
      <c r="R3747" s="20"/>
      <c r="S3747" s="20" t="s">
        <v>4361</v>
      </c>
      <c r="T3747" s="21" t="str">
        <f t="shared" si="555"/>
        <v>PLASTIK 12 X 35</v>
      </c>
      <c r="U3747" s="17">
        <v>1</v>
      </c>
      <c r="V3747" s="62">
        <f t="shared" si="557"/>
        <v>72</v>
      </c>
      <c r="W3747" s="20"/>
      <c r="X3747" s="20"/>
      <c r="Y3747" s="20" t="str">
        <f t="shared" si="556"/>
        <v>PCS</v>
      </c>
    </row>
    <row r="3748" spans="1:26" hidden="1">
      <c r="A3748" s="4"/>
      <c r="B3748" s="4"/>
      <c r="C3748" s="5"/>
      <c r="D3748" s="6"/>
      <c r="E3748" s="6"/>
      <c r="F3748" s="6"/>
      <c r="G3748" s="6"/>
      <c r="H3748" s="6"/>
      <c r="I3748" s="6"/>
      <c r="J3748" s="6"/>
      <c r="K3748" s="8"/>
      <c r="L3748" s="8"/>
      <c r="M3748" s="6"/>
      <c r="N3748" s="9"/>
      <c r="O3748" s="10"/>
      <c r="P3748" s="20"/>
      <c r="Q3748" s="20"/>
      <c r="R3748" s="20"/>
      <c r="S3748" s="20" t="s">
        <v>3725</v>
      </c>
      <c r="T3748" s="21" t="str">
        <f t="shared" si="555"/>
        <v>ONGKOS CELUP GK SARASWATI</v>
      </c>
      <c r="U3748" s="17">
        <v>1</v>
      </c>
      <c r="V3748" s="62">
        <f t="shared" si="557"/>
        <v>72</v>
      </c>
      <c r="W3748" s="20"/>
      <c r="X3748" s="20"/>
      <c r="Y3748" s="20" t="str">
        <f t="shared" si="556"/>
        <v>PCS</v>
      </c>
    </row>
    <row r="3749" spans="1:26" hidden="1">
      <c r="A3749" s="4"/>
      <c r="B3749" s="4"/>
      <c r="C3749" s="5"/>
      <c r="D3749" s="6"/>
      <c r="E3749" s="6"/>
      <c r="F3749" s="6"/>
      <c r="G3749" s="6"/>
      <c r="H3749" s="6"/>
      <c r="I3749" s="6"/>
      <c r="J3749" s="6"/>
      <c r="K3749" s="8"/>
      <c r="L3749" s="8"/>
      <c r="M3749" s="6"/>
      <c r="N3749" s="9"/>
      <c r="O3749" s="10"/>
      <c r="P3749" s="20"/>
      <c r="Q3749" s="20"/>
      <c r="R3749" s="20"/>
      <c r="S3749" s="20" t="s">
        <v>3813</v>
      </c>
      <c r="T3749" s="21" t="str">
        <f t="shared" si="555"/>
        <v>ONGKOS KEMAS GK SARASWATI</v>
      </c>
      <c r="U3749" s="17">
        <v>1</v>
      </c>
      <c r="V3749" s="62">
        <f t="shared" si="557"/>
        <v>72</v>
      </c>
      <c r="W3749" s="20"/>
      <c r="X3749" s="20"/>
      <c r="Y3749" s="20" t="str">
        <f t="shared" si="556"/>
        <v>PCS</v>
      </c>
    </row>
    <row r="3750" spans="1:26" hidden="1">
      <c r="A3750" s="4"/>
      <c r="B3750" s="4"/>
      <c r="C3750" s="5"/>
      <c r="D3750" s="6"/>
      <c r="E3750" s="6"/>
      <c r="F3750" s="6"/>
      <c r="G3750" s="6"/>
      <c r="H3750" s="6"/>
      <c r="I3750" s="6"/>
      <c r="J3750" s="6"/>
      <c r="K3750" s="8"/>
      <c r="L3750" s="8"/>
      <c r="M3750" s="6"/>
      <c r="N3750" s="9"/>
      <c r="O3750" s="10"/>
      <c r="P3750" s="20"/>
      <c r="Q3750" s="20"/>
      <c r="R3750" s="20"/>
      <c r="S3750" s="20" t="s">
        <v>3920</v>
      </c>
      <c r="T3750" s="21" t="str">
        <f t="shared" si="555"/>
        <v>ONGKOS TIMBANG GK SARASWATI</v>
      </c>
      <c r="U3750" s="17">
        <v>1</v>
      </c>
      <c r="V3750" s="62">
        <f t="shared" si="557"/>
        <v>72</v>
      </c>
      <c r="W3750" s="20"/>
      <c r="X3750" s="20"/>
      <c r="Y3750" s="20" t="str">
        <f t="shared" si="556"/>
        <v>PCS</v>
      </c>
    </row>
    <row r="3751" spans="1:26" hidden="1">
      <c r="A3751" s="4"/>
      <c r="B3751" s="4"/>
      <c r="C3751" s="5"/>
      <c r="D3751" s="6"/>
      <c r="E3751" s="6"/>
      <c r="F3751" s="6"/>
      <c r="G3751" s="6"/>
      <c r="H3751" s="6"/>
      <c r="I3751" s="6"/>
      <c r="J3751" s="6"/>
      <c r="K3751" s="8"/>
      <c r="L3751" s="8"/>
      <c r="M3751" s="6"/>
      <c r="N3751" s="9"/>
      <c r="O3751" s="10"/>
      <c r="P3751" s="20"/>
      <c r="Q3751" s="20"/>
      <c r="R3751" s="20"/>
      <c r="S3751" s="20" t="s">
        <v>1330</v>
      </c>
      <c r="T3751" s="21" t="str">
        <f t="shared" si="555"/>
        <v>DUPA 28 ATP PEKAT 3.2 RKN</v>
      </c>
      <c r="U3751" s="17">
        <v>0.46</v>
      </c>
      <c r="V3751" s="62">
        <f t="shared" si="557"/>
        <v>33.120000000000005</v>
      </c>
      <c r="W3751" s="20"/>
      <c r="X3751" s="20"/>
      <c r="Y3751" s="20" t="str">
        <f t="shared" si="556"/>
        <v>KG</v>
      </c>
    </row>
    <row r="3752" spans="1:26" hidden="1">
      <c r="A3752" s="4"/>
      <c r="B3752" s="4"/>
      <c r="C3752" s="5"/>
      <c r="D3752" s="6"/>
      <c r="E3752" s="6"/>
      <c r="F3752" s="6"/>
      <c r="G3752" s="6"/>
      <c r="H3752" s="6"/>
      <c r="I3752" s="6"/>
      <c r="J3752" s="6"/>
      <c r="K3752" s="8"/>
      <c r="L3752" s="8"/>
      <c r="M3752" s="6"/>
      <c r="N3752" s="9"/>
      <c r="O3752" s="10"/>
      <c r="P3752" s="20"/>
      <c r="Q3752" s="20"/>
      <c r="R3752" s="20"/>
      <c r="S3752" s="20" t="s">
        <v>4855</v>
      </c>
      <c r="T3752" s="21" t="str">
        <f t="shared" si="555"/>
        <v>SABUK ONG MINI 2,5 X 20</v>
      </c>
      <c r="U3752" s="17">
        <v>1</v>
      </c>
      <c r="V3752" s="62">
        <f t="shared" si="557"/>
        <v>72</v>
      </c>
      <c r="W3752" s="20"/>
      <c r="X3752" s="20"/>
      <c r="Y3752" s="20" t="str">
        <f t="shared" si="556"/>
        <v>PCS</v>
      </c>
    </row>
    <row r="3753" spans="1:26">
      <c r="A3753" s="4">
        <v>379</v>
      </c>
      <c r="B3753" s="20" t="s">
        <v>3265</v>
      </c>
      <c r="C3753" s="5" t="s">
        <v>337</v>
      </c>
      <c r="D3753" s="6">
        <v>178</v>
      </c>
      <c r="E3753" s="6">
        <f>D3753/72</f>
        <v>2.4722222222222223</v>
      </c>
      <c r="F3753" s="6">
        <v>217</v>
      </c>
      <c r="G3753" s="6">
        <v>1</v>
      </c>
      <c r="H3753" s="6">
        <v>230</v>
      </c>
      <c r="I3753" s="6">
        <v>1</v>
      </c>
      <c r="J3753" s="6" t="s">
        <v>510</v>
      </c>
      <c r="K3753" s="15">
        <f>L3753</f>
        <v>144</v>
      </c>
      <c r="L3753" s="15">
        <f>N3753*Z3753</f>
        <v>144</v>
      </c>
      <c r="M3753" s="6" t="s">
        <v>510</v>
      </c>
      <c r="N3753" s="9">
        <f>VLOOKUP(B3753,tb_januari,9,FALSE)</f>
        <v>2</v>
      </c>
      <c r="O3753" s="10" t="s">
        <v>506</v>
      </c>
      <c r="P3753" s="20"/>
      <c r="Q3753" s="20"/>
      <c r="R3753" s="20"/>
      <c r="S3753" s="20" t="s">
        <v>631</v>
      </c>
      <c r="T3753" s="21" t="str">
        <f t="shared" si="555"/>
        <v>1000 BUNGA 8 X 16</v>
      </c>
      <c r="U3753" s="17">
        <v>1</v>
      </c>
      <c r="V3753" s="62">
        <f>$K$3753*U3753</f>
        <v>144</v>
      </c>
      <c r="W3753" s="20"/>
      <c r="X3753" s="20"/>
      <c r="Y3753" s="20" t="str">
        <f t="shared" si="556"/>
        <v>PCS</v>
      </c>
      <c r="Z3753" s="20">
        <v>72</v>
      </c>
    </row>
    <row r="3754" spans="1:26" hidden="1">
      <c r="A3754" s="4"/>
      <c r="B3754" s="4"/>
      <c r="C3754" s="5"/>
      <c r="D3754" s="6"/>
      <c r="E3754" s="6"/>
      <c r="F3754" s="6"/>
      <c r="G3754" s="6"/>
      <c r="H3754" s="6"/>
      <c r="I3754" s="6"/>
      <c r="J3754" s="6"/>
      <c r="K3754" s="8"/>
      <c r="L3754" s="8"/>
      <c r="M3754" s="6"/>
      <c r="N3754" s="9"/>
      <c r="O3754" s="10"/>
      <c r="P3754" s="20"/>
      <c r="Q3754" s="20"/>
      <c r="R3754" s="20"/>
      <c r="S3754" s="20" t="s">
        <v>637</v>
      </c>
      <c r="T3754" s="21" t="str">
        <f t="shared" si="555"/>
        <v>1000 BUNGA TULISAN</v>
      </c>
      <c r="U3754" s="17">
        <v>1</v>
      </c>
      <c r="V3754" s="62">
        <f t="shared" ref="V3754:V3765" si="558">$K$3753*U3754</f>
        <v>144</v>
      </c>
      <c r="W3754" s="20"/>
      <c r="X3754" s="20"/>
      <c r="Y3754" s="20" t="str">
        <f t="shared" si="556"/>
        <v>PCS</v>
      </c>
    </row>
    <row r="3755" spans="1:26" hidden="1">
      <c r="A3755" s="4"/>
      <c r="B3755" s="4"/>
      <c r="C3755" s="5"/>
      <c r="D3755" s="6"/>
      <c r="E3755" s="6"/>
      <c r="F3755" s="6"/>
      <c r="G3755" s="6"/>
      <c r="H3755" s="6"/>
      <c r="I3755" s="6"/>
      <c r="J3755" s="6"/>
      <c r="K3755" s="8"/>
      <c r="L3755" s="8"/>
      <c r="M3755" s="6"/>
      <c r="N3755" s="9"/>
      <c r="O3755" s="10"/>
      <c r="P3755" s="20"/>
      <c r="Q3755" s="20"/>
      <c r="R3755" s="20"/>
      <c r="S3755" s="20" t="s">
        <v>4078</v>
      </c>
      <c r="T3755" s="21" t="str">
        <f t="shared" si="555"/>
        <v>OP FULL AROMA SWT 1000 BUNGA</v>
      </c>
      <c r="U3755" s="17">
        <v>5.2900000000000003E-2</v>
      </c>
      <c r="V3755" s="62">
        <f t="shared" si="558"/>
        <v>7.6176000000000004</v>
      </c>
      <c r="W3755" s="20"/>
      <c r="X3755" s="20"/>
      <c r="Y3755" s="20" t="str">
        <f t="shared" si="556"/>
        <v>KG</v>
      </c>
    </row>
    <row r="3756" spans="1:26" hidden="1">
      <c r="A3756" s="4"/>
      <c r="B3756" s="4"/>
      <c r="C3756" s="5"/>
      <c r="D3756" s="6"/>
      <c r="E3756" s="6"/>
      <c r="F3756" s="6"/>
      <c r="G3756" s="6"/>
      <c r="H3756" s="6"/>
      <c r="I3756" s="6"/>
      <c r="J3756" s="6"/>
      <c r="K3756" s="8"/>
      <c r="L3756" s="8"/>
      <c r="M3756" s="6"/>
      <c r="N3756" s="9"/>
      <c r="O3756" s="10"/>
      <c r="P3756" s="20"/>
      <c r="Q3756" s="20"/>
      <c r="R3756" s="20"/>
      <c r="S3756" s="20" t="s">
        <v>5192</v>
      </c>
      <c r="T3756" s="21" t="str">
        <f t="shared" si="555"/>
        <v>oplosan solfen</v>
      </c>
      <c r="U3756" s="17">
        <v>0.17899999999999999</v>
      </c>
      <c r="V3756" s="62">
        <f t="shared" si="558"/>
        <v>25.776</v>
      </c>
      <c r="W3756" s="20"/>
      <c r="X3756" s="20"/>
      <c r="Y3756" s="20" t="str">
        <f t="shared" si="556"/>
        <v>KG</v>
      </c>
    </row>
    <row r="3757" spans="1:26" hidden="1">
      <c r="A3757" s="4"/>
      <c r="B3757" s="4"/>
      <c r="C3757" s="5"/>
      <c r="D3757" s="6"/>
      <c r="E3757" s="6"/>
      <c r="F3757" s="6"/>
      <c r="G3757" s="6"/>
      <c r="H3757" s="6"/>
      <c r="I3757" s="6"/>
      <c r="J3757" s="6"/>
      <c r="K3757" s="8"/>
      <c r="L3757" s="8"/>
      <c r="M3757" s="6"/>
      <c r="N3757" s="9"/>
      <c r="O3757" s="10"/>
      <c r="P3757" s="20"/>
      <c r="Q3757" s="20"/>
      <c r="R3757" s="20"/>
      <c r="S3757" s="20" t="s">
        <v>3679</v>
      </c>
      <c r="T3757" s="21" t="str">
        <f t="shared" si="555"/>
        <v xml:space="preserve">ONGKARA OVAL </v>
      </c>
      <c r="U3757" s="17">
        <v>1</v>
      </c>
      <c r="V3757" s="62">
        <f t="shared" si="558"/>
        <v>144</v>
      </c>
      <c r="W3757" s="20"/>
      <c r="X3757" s="20"/>
      <c r="Y3757" s="20" t="str">
        <f t="shared" si="556"/>
        <v>PCS</v>
      </c>
    </row>
    <row r="3758" spans="1:26" hidden="1">
      <c r="A3758" s="4"/>
      <c r="B3758" s="4"/>
      <c r="C3758" s="5"/>
      <c r="D3758" s="6"/>
      <c r="E3758" s="6"/>
      <c r="F3758" s="6"/>
      <c r="G3758" s="6"/>
      <c r="H3758" s="6"/>
      <c r="I3758" s="6"/>
      <c r="J3758" s="6"/>
      <c r="K3758" s="8"/>
      <c r="L3758" s="8"/>
      <c r="M3758" s="6"/>
      <c r="N3758" s="9"/>
      <c r="O3758" s="10"/>
      <c r="P3758" s="20"/>
      <c r="Q3758" s="20"/>
      <c r="R3758" s="20"/>
      <c r="S3758" s="20" t="s">
        <v>5039</v>
      </c>
      <c r="T3758" s="21" t="str">
        <f t="shared" si="555"/>
        <v>STIKER MANTRA tanggung</v>
      </c>
      <c r="U3758" s="17">
        <v>1</v>
      </c>
      <c r="V3758" s="62">
        <f t="shared" si="558"/>
        <v>144</v>
      </c>
      <c r="W3758" s="20"/>
      <c r="X3758" s="20"/>
      <c r="Y3758" s="20" t="str">
        <f t="shared" si="556"/>
        <v>PCS</v>
      </c>
    </row>
    <row r="3759" spans="1:26" hidden="1">
      <c r="A3759" s="4"/>
      <c r="B3759" s="4"/>
      <c r="C3759" s="5"/>
      <c r="D3759" s="6"/>
      <c r="E3759" s="6"/>
      <c r="F3759" s="6"/>
      <c r="G3759" s="6"/>
      <c r="H3759" s="6"/>
      <c r="I3759" s="6"/>
      <c r="J3759" s="6"/>
      <c r="K3759" s="8"/>
      <c r="L3759" s="8"/>
      <c r="M3759" s="6"/>
      <c r="N3759" s="9"/>
      <c r="O3759" s="10"/>
      <c r="P3759" s="20"/>
      <c r="Q3759" s="20"/>
      <c r="R3759" s="20"/>
      <c r="S3759" s="20" t="s">
        <v>988</v>
      </c>
      <c r="T3759" s="21" t="str">
        <f t="shared" si="555"/>
        <v xml:space="preserve">ATP </v>
      </c>
      <c r="U3759" s="17">
        <v>1</v>
      </c>
      <c r="V3759" s="62">
        <f t="shared" si="558"/>
        <v>144</v>
      </c>
      <c r="W3759" s="20"/>
      <c r="X3759" s="20"/>
      <c r="Y3759" s="20" t="str">
        <f t="shared" si="556"/>
        <v>PCS</v>
      </c>
    </row>
    <row r="3760" spans="1:26" hidden="1">
      <c r="A3760" s="4"/>
      <c r="B3760" s="4"/>
      <c r="C3760" s="5"/>
      <c r="D3760" s="6"/>
      <c r="E3760" s="6"/>
      <c r="F3760" s="6"/>
      <c r="G3760" s="6"/>
      <c r="H3760" s="6"/>
      <c r="I3760" s="6"/>
      <c r="J3760" s="6"/>
      <c r="K3760" s="8"/>
      <c r="L3760" s="8"/>
      <c r="M3760" s="6"/>
      <c r="N3760" s="9"/>
      <c r="O3760" s="10"/>
      <c r="P3760" s="20"/>
      <c r="Q3760" s="20"/>
      <c r="R3760" s="20"/>
      <c r="S3760" s="20" t="s">
        <v>4361</v>
      </c>
      <c r="T3760" s="21" t="str">
        <f t="shared" si="555"/>
        <v>PLASTIK 12 X 35</v>
      </c>
      <c r="U3760" s="17">
        <v>1</v>
      </c>
      <c r="V3760" s="62">
        <f t="shared" si="558"/>
        <v>144</v>
      </c>
      <c r="W3760" s="20"/>
      <c r="X3760" s="20"/>
      <c r="Y3760" s="20" t="str">
        <f t="shared" si="556"/>
        <v>PCS</v>
      </c>
    </row>
    <row r="3761" spans="1:26" hidden="1">
      <c r="A3761" s="4"/>
      <c r="B3761" s="4"/>
      <c r="C3761" s="5"/>
      <c r="D3761" s="6"/>
      <c r="E3761" s="6"/>
      <c r="F3761" s="6"/>
      <c r="G3761" s="6"/>
      <c r="H3761" s="6"/>
      <c r="I3761" s="6"/>
      <c r="J3761" s="6"/>
      <c r="K3761" s="8"/>
      <c r="L3761" s="8"/>
      <c r="M3761" s="6"/>
      <c r="N3761" s="9"/>
      <c r="O3761" s="10"/>
      <c r="P3761" s="20"/>
      <c r="Q3761" s="20"/>
      <c r="R3761" s="20"/>
      <c r="S3761" s="20" t="s">
        <v>3725</v>
      </c>
      <c r="T3761" s="21" t="str">
        <f t="shared" si="555"/>
        <v>ONGKOS CELUP GK SARASWATI</v>
      </c>
      <c r="U3761" s="17">
        <v>1</v>
      </c>
      <c r="V3761" s="62">
        <f t="shared" si="558"/>
        <v>144</v>
      </c>
      <c r="W3761" s="20"/>
      <c r="X3761" s="20"/>
      <c r="Y3761" s="20" t="str">
        <f t="shared" si="556"/>
        <v>PCS</v>
      </c>
    </row>
    <row r="3762" spans="1:26" hidden="1">
      <c r="A3762" s="4"/>
      <c r="B3762" s="4"/>
      <c r="C3762" s="5"/>
      <c r="D3762" s="6"/>
      <c r="E3762" s="6"/>
      <c r="F3762" s="6"/>
      <c r="G3762" s="6"/>
      <c r="H3762" s="6"/>
      <c r="I3762" s="6"/>
      <c r="J3762" s="6"/>
      <c r="K3762" s="8"/>
      <c r="L3762" s="8"/>
      <c r="M3762" s="6"/>
      <c r="N3762" s="9"/>
      <c r="O3762" s="10"/>
      <c r="P3762" s="20"/>
      <c r="Q3762" s="20"/>
      <c r="R3762" s="20"/>
      <c r="S3762" s="20" t="s">
        <v>3813</v>
      </c>
      <c r="T3762" s="21" t="str">
        <f t="shared" si="555"/>
        <v>ONGKOS KEMAS GK SARASWATI</v>
      </c>
      <c r="U3762" s="17">
        <v>1</v>
      </c>
      <c r="V3762" s="62">
        <f t="shared" si="558"/>
        <v>144</v>
      </c>
      <c r="W3762" s="20"/>
      <c r="X3762" s="20"/>
      <c r="Y3762" s="20" t="str">
        <f t="shared" si="556"/>
        <v>PCS</v>
      </c>
    </row>
    <row r="3763" spans="1:26" hidden="1">
      <c r="A3763" s="4"/>
      <c r="B3763" s="4"/>
      <c r="C3763" s="5"/>
      <c r="D3763" s="6"/>
      <c r="E3763" s="6"/>
      <c r="F3763" s="6"/>
      <c r="G3763" s="6"/>
      <c r="H3763" s="6"/>
      <c r="I3763" s="6"/>
      <c r="J3763" s="6"/>
      <c r="K3763" s="8"/>
      <c r="L3763" s="8"/>
      <c r="M3763" s="6"/>
      <c r="N3763" s="9"/>
      <c r="O3763" s="10"/>
      <c r="P3763" s="20"/>
      <c r="Q3763" s="20"/>
      <c r="R3763" s="20"/>
      <c r="S3763" s="20" t="s">
        <v>3920</v>
      </c>
      <c r="T3763" s="21" t="str">
        <f t="shared" si="555"/>
        <v>ONGKOS TIMBANG GK SARASWATI</v>
      </c>
      <c r="U3763" s="17">
        <v>1</v>
      </c>
      <c r="V3763" s="62">
        <f t="shared" si="558"/>
        <v>144</v>
      </c>
      <c r="W3763" s="20"/>
      <c r="X3763" s="20"/>
      <c r="Y3763" s="20" t="str">
        <f t="shared" si="556"/>
        <v>PCS</v>
      </c>
    </row>
    <row r="3764" spans="1:26" hidden="1">
      <c r="A3764" s="4"/>
      <c r="B3764" s="4"/>
      <c r="C3764" s="5"/>
      <c r="D3764" s="6"/>
      <c r="E3764" s="6"/>
      <c r="F3764" s="6"/>
      <c r="G3764" s="6"/>
      <c r="H3764" s="6"/>
      <c r="I3764" s="6"/>
      <c r="J3764" s="6"/>
      <c r="K3764" s="8"/>
      <c r="L3764" s="8"/>
      <c r="M3764" s="6"/>
      <c r="N3764" s="9"/>
      <c r="O3764" s="10"/>
      <c r="P3764" s="20"/>
      <c r="Q3764" s="20"/>
      <c r="R3764" s="20"/>
      <c r="S3764" s="20" t="s">
        <v>1330</v>
      </c>
      <c r="T3764" s="21" t="str">
        <f t="shared" si="555"/>
        <v>DUPA 28 ATP PEKAT 3.2 RKN</v>
      </c>
      <c r="U3764" s="17">
        <v>0.46</v>
      </c>
      <c r="V3764" s="62">
        <f t="shared" si="558"/>
        <v>66.240000000000009</v>
      </c>
      <c r="W3764" s="20"/>
      <c r="X3764" s="20"/>
      <c r="Y3764" s="20" t="str">
        <f t="shared" si="556"/>
        <v>KG</v>
      </c>
    </row>
    <row r="3765" spans="1:26" hidden="1">
      <c r="A3765" s="4"/>
      <c r="B3765" s="4"/>
      <c r="C3765" s="5"/>
      <c r="D3765" s="6"/>
      <c r="E3765" s="6"/>
      <c r="F3765" s="6"/>
      <c r="G3765" s="6"/>
      <c r="H3765" s="6"/>
      <c r="I3765" s="6"/>
      <c r="J3765" s="6"/>
      <c r="K3765" s="8"/>
      <c r="L3765" s="8"/>
      <c r="M3765" s="6"/>
      <c r="N3765" s="9"/>
      <c r="O3765" s="10"/>
      <c r="P3765" s="20"/>
      <c r="Q3765" s="20"/>
      <c r="R3765" s="20"/>
      <c r="S3765" s="20" t="s">
        <v>4855</v>
      </c>
      <c r="T3765" s="21" t="str">
        <f t="shared" ref="T3765:T3828" si="559">VLOOKUP(S3765,db_barang,2,FALSE)</f>
        <v>SABUK ONG MINI 2,5 X 20</v>
      </c>
      <c r="U3765" s="17">
        <v>1</v>
      </c>
      <c r="V3765" s="62">
        <f t="shared" si="558"/>
        <v>144</v>
      </c>
      <c r="W3765" s="20"/>
      <c r="X3765" s="20"/>
      <c r="Y3765" s="20" t="str">
        <f t="shared" ref="Y3765:Y3828" si="560">VLOOKUP(S3765,db_barang,3,FALSE)</f>
        <v>PCS</v>
      </c>
    </row>
    <row r="3766" spans="1:26">
      <c r="A3766" s="4">
        <v>380</v>
      </c>
      <c r="B3766" s="20" t="s">
        <v>3272</v>
      </c>
      <c r="C3766" s="5" t="s">
        <v>338</v>
      </c>
      <c r="D3766" s="6">
        <v>14</v>
      </c>
      <c r="E3766" s="6">
        <f>D3766/72</f>
        <v>0.19444444444444445</v>
      </c>
      <c r="F3766" s="6">
        <v>39</v>
      </c>
      <c r="G3766" s="6">
        <v>1</v>
      </c>
      <c r="H3766" s="6">
        <v>25</v>
      </c>
      <c r="I3766" s="6">
        <v>1</v>
      </c>
      <c r="J3766" s="6" t="s">
        <v>510</v>
      </c>
      <c r="K3766" s="15">
        <f>L3766</f>
        <v>72</v>
      </c>
      <c r="L3766" s="15">
        <f>N3766*Z3766</f>
        <v>72</v>
      </c>
      <c r="M3766" s="6" t="s">
        <v>510</v>
      </c>
      <c r="N3766" s="9">
        <f>VLOOKUP(B3766,tb_januari,9,FALSE)</f>
        <v>1</v>
      </c>
      <c r="O3766" s="10" t="s">
        <v>506</v>
      </c>
      <c r="P3766" s="20"/>
      <c r="Q3766" s="20"/>
      <c r="R3766" s="20"/>
      <c r="S3766" s="20" t="s">
        <v>5178</v>
      </c>
      <c r="T3766" s="21" t="str">
        <f t="shared" si="559"/>
        <v>TULIP 8 X 16</v>
      </c>
      <c r="U3766" s="17">
        <v>1</v>
      </c>
      <c r="V3766" s="62">
        <f>$K$3766*U3766</f>
        <v>72</v>
      </c>
      <c r="W3766" s="20"/>
      <c r="X3766" s="20"/>
      <c r="Y3766" s="20" t="str">
        <f t="shared" si="560"/>
        <v>PCS</v>
      </c>
      <c r="Z3766" s="20">
        <v>72</v>
      </c>
    </row>
    <row r="3767" spans="1:26" hidden="1">
      <c r="A3767" s="4"/>
      <c r="B3767" s="4"/>
      <c r="C3767" s="5"/>
      <c r="D3767" s="6"/>
      <c r="E3767" s="6"/>
      <c r="F3767" s="6"/>
      <c r="G3767" s="6"/>
      <c r="H3767" s="6"/>
      <c r="I3767" s="6"/>
      <c r="J3767" s="6"/>
      <c r="K3767" s="8"/>
      <c r="L3767" s="8"/>
      <c r="M3767" s="6"/>
      <c r="N3767" s="9"/>
      <c r="O3767" s="10"/>
      <c r="P3767" s="20"/>
      <c r="Q3767" s="20"/>
      <c r="R3767" s="20"/>
      <c r="S3767" s="20" t="s">
        <v>4112</v>
      </c>
      <c r="T3767" s="21" t="str">
        <f t="shared" si="559"/>
        <v>OP FULL AROMA SWT TULIP</v>
      </c>
      <c r="U3767" s="17">
        <v>5.2900000000000003E-2</v>
      </c>
      <c r="V3767" s="62">
        <f t="shared" ref="V3767:V3778" si="561">$K$3766*U3767</f>
        <v>3.8088000000000002</v>
      </c>
      <c r="W3767" s="20"/>
      <c r="X3767" s="20"/>
      <c r="Y3767" s="20" t="str">
        <f t="shared" si="560"/>
        <v>KG</v>
      </c>
    </row>
    <row r="3768" spans="1:26" hidden="1">
      <c r="A3768" s="4"/>
      <c r="B3768" s="4"/>
      <c r="C3768" s="5"/>
      <c r="D3768" s="6"/>
      <c r="E3768" s="6"/>
      <c r="F3768" s="6"/>
      <c r="G3768" s="6"/>
      <c r="H3768" s="6"/>
      <c r="I3768" s="6"/>
      <c r="J3768" s="6"/>
      <c r="K3768" s="8"/>
      <c r="L3768" s="8"/>
      <c r="M3768" s="6"/>
      <c r="N3768" s="9"/>
      <c r="O3768" s="10"/>
      <c r="P3768" s="20"/>
      <c r="Q3768" s="20"/>
      <c r="R3768" s="20"/>
      <c r="S3768" s="20" t="s">
        <v>5192</v>
      </c>
      <c r="T3768" s="21" t="str">
        <f t="shared" si="559"/>
        <v>oplosan solfen</v>
      </c>
      <c r="U3768" s="17">
        <v>0.17899999999999999</v>
      </c>
      <c r="V3768" s="62">
        <f t="shared" si="561"/>
        <v>12.888</v>
      </c>
      <c r="W3768" s="20"/>
      <c r="X3768" s="20"/>
      <c r="Y3768" s="20" t="str">
        <f t="shared" si="560"/>
        <v>KG</v>
      </c>
    </row>
    <row r="3769" spans="1:26" hidden="1">
      <c r="A3769" s="4"/>
      <c r="B3769" s="4"/>
      <c r="C3769" s="5"/>
      <c r="D3769" s="6"/>
      <c r="E3769" s="6"/>
      <c r="F3769" s="6"/>
      <c r="G3769" s="6"/>
      <c r="H3769" s="6"/>
      <c r="I3769" s="6"/>
      <c r="J3769" s="6"/>
      <c r="K3769" s="8"/>
      <c r="L3769" s="8"/>
      <c r="M3769" s="6"/>
      <c r="N3769" s="9"/>
      <c r="O3769" s="10"/>
      <c r="P3769" s="20"/>
      <c r="Q3769" s="20"/>
      <c r="R3769" s="20"/>
      <c r="S3769" s="20" t="s">
        <v>3679</v>
      </c>
      <c r="T3769" s="21" t="str">
        <f t="shared" si="559"/>
        <v xml:space="preserve">ONGKARA OVAL </v>
      </c>
      <c r="U3769" s="17">
        <v>1</v>
      </c>
      <c r="V3769" s="62">
        <f t="shared" si="561"/>
        <v>72</v>
      </c>
      <c r="W3769" s="20"/>
      <c r="X3769" s="20"/>
      <c r="Y3769" s="20" t="str">
        <f t="shared" si="560"/>
        <v>PCS</v>
      </c>
    </row>
    <row r="3770" spans="1:26" hidden="1">
      <c r="A3770" s="4"/>
      <c r="B3770" s="4"/>
      <c r="C3770" s="5"/>
      <c r="D3770" s="6"/>
      <c r="E3770" s="6"/>
      <c r="F3770" s="6"/>
      <c r="G3770" s="6"/>
      <c r="H3770" s="6"/>
      <c r="I3770" s="6"/>
      <c r="J3770" s="6"/>
      <c r="K3770" s="8"/>
      <c r="L3770" s="8"/>
      <c r="M3770" s="6"/>
      <c r="N3770" s="9"/>
      <c r="O3770" s="10"/>
      <c r="P3770" s="20"/>
      <c r="Q3770" s="20"/>
      <c r="R3770" s="20"/>
      <c r="S3770" s="20" t="s">
        <v>5039</v>
      </c>
      <c r="T3770" s="21" t="str">
        <f t="shared" si="559"/>
        <v>STIKER MANTRA tanggung</v>
      </c>
      <c r="U3770" s="17">
        <v>1</v>
      </c>
      <c r="V3770" s="62">
        <f t="shared" si="561"/>
        <v>72</v>
      </c>
      <c r="W3770" s="20"/>
      <c r="X3770" s="20"/>
      <c r="Y3770" s="20" t="str">
        <f t="shared" si="560"/>
        <v>PCS</v>
      </c>
    </row>
    <row r="3771" spans="1:26" hidden="1">
      <c r="A3771" s="4"/>
      <c r="B3771" s="4"/>
      <c r="C3771" s="5"/>
      <c r="D3771" s="6"/>
      <c r="E3771" s="6"/>
      <c r="F3771" s="6"/>
      <c r="G3771" s="6"/>
      <c r="H3771" s="6"/>
      <c r="I3771" s="6"/>
      <c r="J3771" s="6"/>
      <c r="K3771" s="8"/>
      <c r="L3771" s="8"/>
      <c r="M3771" s="6"/>
      <c r="N3771" s="9"/>
      <c r="O3771" s="10"/>
      <c r="P3771" s="20"/>
      <c r="Q3771" s="20"/>
      <c r="R3771" s="20"/>
      <c r="S3771" s="20" t="s">
        <v>988</v>
      </c>
      <c r="T3771" s="21" t="str">
        <f t="shared" si="559"/>
        <v xml:space="preserve">ATP </v>
      </c>
      <c r="U3771" s="17">
        <v>1</v>
      </c>
      <c r="V3771" s="62">
        <f t="shared" si="561"/>
        <v>72</v>
      </c>
      <c r="W3771" s="20"/>
      <c r="X3771" s="20"/>
      <c r="Y3771" s="20" t="str">
        <f t="shared" si="560"/>
        <v>PCS</v>
      </c>
    </row>
    <row r="3772" spans="1:26" hidden="1">
      <c r="A3772" s="4"/>
      <c r="B3772" s="4"/>
      <c r="C3772" s="5"/>
      <c r="D3772" s="6"/>
      <c r="E3772" s="6"/>
      <c r="F3772" s="6"/>
      <c r="G3772" s="6"/>
      <c r="H3772" s="6"/>
      <c r="I3772" s="6"/>
      <c r="J3772" s="6"/>
      <c r="K3772" s="8"/>
      <c r="L3772" s="8"/>
      <c r="M3772" s="6"/>
      <c r="N3772" s="9"/>
      <c r="O3772" s="10"/>
      <c r="P3772" s="20"/>
      <c r="Q3772" s="20"/>
      <c r="R3772" s="20"/>
      <c r="S3772" s="20" t="s">
        <v>4361</v>
      </c>
      <c r="T3772" s="21" t="str">
        <f t="shared" si="559"/>
        <v>PLASTIK 12 X 35</v>
      </c>
      <c r="U3772" s="17">
        <v>1</v>
      </c>
      <c r="V3772" s="62">
        <f t="shared" si="561"/>
        <v>72</v>
      </c>
      <c r="W3772" s="20"/>
      <c r="X3772" s="20"/>
      <c r="Y3772" s="20" t="str">
        <f t="shared" si="560"/>
        <v>PCS</v>
      </c>
    </row>
    <row r="3773" spans="1:26" hidden="1">
      <c r="A3773" s="4"/>
      <c r="B3773" s="4"/>
      <c r="C3773" s="5"/>
      <c r="D3773" s="6"/>
      <c r="E3773" s="6"/>
      <c r="F3773" s="6"/>
      <c r="G3773" s="6"/>
      <c r="H3773" s="6"/>
      <c r="I3773" s="6"/>
      <c r="J3773" s="6"/>
      <c r="K3773" s="8"/>
      <c r="L3773" s="8"/>
      <c r="M3773" s="6"/>
      <c r="N3773" s="9"/>
      <c r="O3773" s="10"/>
      <c r="P3773" s="20"/>
      <c r="Q3773" s="20"/>
      <c r="R3773" s="20"/>
      <c r="S3773" s="20" t="s">
        <v>3725</v>
      </c>
      <c r="T3773" s="21" t="str">
        <f t="shared" si="559"/>
        <v>ONGKOS CELUP GK SARASWATI</v>
      </c>
      <c r="U3773" s="17">
        <v>1</v>
      </c>
      <c r="V3773" s="62">
        <f t="shared" si="561"/>
        <v>72</v>
      </c>
      <c r="W3773" s="20"/>
      <c r="X3773" s="20"/>
      <c r="Y3773" s="20" t="str">
        <f t="shared" si="560"/>
        <v>PCS</v>
      </c>
    </row>
    <row r="3774" spans="1:26" hidden="1">
      <c r="A3774" s="4"/>
      <c r="B3774" s="4"/>
      <c r="C3774" s="5"/>
      <c r="D3774" s="6"/>
      <c r="E3774" s="6"/>
      <c r="F3774" s="6"/>
      <c r="G3774" s="6"/>
      <c r="H3774" s="6"/>
      <c r="I3774" s="6"/>
      <c r="J3774" s="6"/>
      <c r="K3774" s="8"/>
      <c r="L3774" s="8"/>
      <c r="M3774" s="6"/>
      <c r="N3774" s="9"/>
      <c r="O3774" s="10"/>
      <c r="P3774" s="20"/>
      <c r="Q3774" s="20"/>
      <c r="R3774" s="20"/>
      <c r="S3774" s="20" t="s">
        <v>3813</v>
      </c>
      <c r="T3774" s="21" t="str">
        <f t="shared" si="559"/>
        <v>ONGKOS KEMAS GK SARASWATI</v>
      </c>
      <c r="U3774" s="17">
        <v>1</v>
      </c>
      <c r="V3774" s="62">
        <f t="shared" si="561"/>
        <v>72</v>
      </c>
      <c r="W3774" s="20"/>
      <c r="X3774" s="20"/>
      <c r="Y3774" s="20" t="str">
        <f t="shared" si="560"/>
        <v>PCS</v>
      </c>
    </row>
    <row r="3775" spans="1:26" hidden="1">
      <c r="A3775" s="4"/>
      <c r="B3775" s="4"/>
      <c r="C3775" s="5"/>
      <c r="D3775" s="6"/>
      <c r="E3775" s="6"/>
      <c r="F3775" s="6"/>
      <c r="G3775" s="6"/>
      <c r="H3775" s="6"/>
      <c r="I3775" s="6"/>
      <c r="J3775" s="6"/>
      <c r="K3775" s="8"/>
      <c r="L3775" s="8"/>
      <c r="M3775" s="6"/>
      <c r="N3775" s="9"/>
      <c r="O3775" s="10"/>
      <c r="P3775" s="20"/>
      <c r="Q3775" s="20"/>
      <c r="R3775" s="20"/>
      <c r="S3775" s="20" t="s">
        <v>3920</v>
      </c>
      <c r="T3775" s="21" t="str">
        <f t="shared" si="559"/>
        <v>ONGKOS TIMBANG GK SARASWATI</v>
      </c>
      <c r="U3775" s="17">
        <v>1</v>
      </c>
      <c r="V3775" s="62">
        <f t="shared" si="561"/>
        <v>72</v>
      </c>
      <c r="W3775" s="20"/>
      <c r="X3775" s="20"/>
      <c r="Y3775" s="20" t="str">
        <f t="shared" si="560"/>
        <v>PCS</v>
      </c>
    </row>
    <row r="3776" spans="1:26" hidden="1">
      <c r="A3776" s="4"/>
      <c r="B3776" s="4"/>
      <c r="C3776" s="5"/>
      <c r="D3776" s="6"/>
      <c r="E3776" s="6"/>
      <c r="F3776" s="6"/>
      <c r="G3776" s="6"/>
      <c r="H3776" s="6"/>
      <c r="I3776" s="6"/>
      <c r="J3776" s="6"/>
      <c r="K3776" s="8"/>
      <c r="L3776" s="8"/>
      <c r="M3776" s="6"/>
      <c r="N3776" s="9"/>
      <c r="O3776" s="10"/>
      <c r="P3776" s="20"/>
      <c r="Q3776" s="20"/>
      <c r="R3776" s="20"/>
      <c r="S3776" s="20" t="s">
        <v>5184</v>
      </c>
      <c r="T3776" s="21" t="str">
        <f t="shared" si="559"/>
        <v>TULIP TULISAN</v>
      </c>
      <c r="U3776" s="17">
        <v>1</v>
      </c>
      <c r="V3776" s="62">
        <f t="shared" si="561"/>
        <v>72</v>
      </c>
      <c r="W3776" s="20"/>
      <c r="X3776" s="20"/>
      <c r="Y3776" s="20" t="str">
        <f t="shared" si="560"/>
        <v>PCS</v>
      </c>
    </row>
    <row r="3777" spans="1:26" hidden="1">
      <c r="A3777" s="4"/>
      <c r="B3777" s="4"/>
      <c r="C3777" s="5"/>
      <c r="D3777" s="6"/>
      <c r="E3777" s="6"/>
      <c r="F3777" s="6"/>
      <c r="G3777" s="6"/>
      <c r="H3777" s="6"/>
      <c r="I3777" s="6"/>
      <c r="J3777" s="6"/>
      <c r="K3777" s="8"/>
      <c r="L3777" s="8"/>
      <c r="M3777" s="6"/>
      <c r="N3777" s="9"/>
      <c r="O3777" s="10"/>
      <c r="P3777" s="20"/>
      <c r="Q3777" s="20"/>
      <c r="R3777" s="20"/>
      <c r="S3777" s="20" t="s">
        <v>1330</v>
      </c>
      <c r="T3777" s="21" t="str">
        <f t="shared" si="559"/>
        <v>DUPA 28 ATP PEKAT 3.2 RKN</v>
      </c>
      <c r="U3777" s="17">
        <v>0.46</v>
      </c>
      <c r="V3777" s="62">
        <f t="shared" si="561"/>
        <v>33.120000000000005</v>
      </c>
      <c r="W3777" s="20"/>
      <c r="X3777" s="20"/>
      <c r="Y3777" s="20" t="str">
        <f t="shared" si="560"/>
        <v>KG</v>
      </c>
    </row>
    <row r="3778" spans="1:26" hidden="1">
      <c r="A3778" s="4"/>
      <c r="B3778" s="4"/>
      <c r="C3778" s="5"/>
      <c r="D3778" s="6"/>
      <c r="E3778" s="6"/>
      <c r="F3778" s="6"/>
      <c r="G3778" s="6"/>
      <c r="H3778" s="6"/>
      <c r="I3778" s="6"/>
      <c r="J3778" s="6"/>
      <c r="K3778" s="8"/>
      <c r="L3778" s="8"/>
      <c r="M3778" s="6"/>
      <c r="N3778" s="9"/>
      <c r="O3778" s="10"/>
      <c r="P3778" s="20"/>
      <c r="Q3778" s="20"/>
      <c r="R3778" s="20"/>
      <c r="S3778" s="20" t="s">
        <v>4855</v>
      </c>
      <c r="T3778" s="21" t="str">
        <f t="shared" si="559"/>
        <v>SABUK ONG MINI 2,5 X 20</v>
      </c>
      <c r="U3778" s="17">
        <v>1</v>
      </c>
      <c r="V3778" s="62">
        <f t="shared" si="561"/>
        <v>72</v>
      </c>
      <c r="W3778" s="20"/>
      <c r="X3778" s="20"/>
      <c r="Y3778" s="20" t="str">
        <f t="shared" si="560"/>
        <v>PCS</v>
      </c>
    </row>
    <row r="3779" spans="1:26">
      <c r="A3779" s="4">
        <v>381</v>
      </c>
      <c r="B3779" s="20" t="s">
        <v>3017</v>
      </c>
      <c r="C3779" s="5" t="s">
        <v>305</v>
      </c>
      <c r="D3779" s="6">
        <v>11</v>
      </c>
      <c r="E3779" s="6">
        <f>D3779/72</f>
        <v>0.15277777777777779</v>
      </c>
      <c r="F3779" s="6">
        <v>16</v>
      </c>
      <c r="G3779" s="6">
        <v>1</v>
      </c>
      <c r="H3779" s="6">
        <v>26</v>
      </c>
      <c r="I3779" s="6">
        <v>1</v>
      </c>
      <c r="J3779" s="6" t="s">
        <v>510</v>
      </c>
      <c r="K3779" s="15">
        <f>L3779</f>
        <v>0</v>
      </c>
      <c r="L3779" s="15">
        <f>N3779*Z3779</f>
        <v>0</v>
      </c>
      <c r="M3779" s="6" t="s">
        <v>510</v>
      </c>
      <c r="N3779" s="9">
        <f>VLOOKUP(B3779,tb_januari,9,FALSE)</f>
        <v>0</v>
      </c>
      <c r="O3779" s="10" t="s">
        <v>506</v>
      </c>
      <c r="P3779" s="20"/>
      <c r="Q3779" s="20"/>
      <c r="R3779" s="20"/>
      <c r="S3779" s="1" t="s">
        <v>1447</v>
      </c>
      <c r="T3779" s="21" t="str">
        <f t="shared" si="559"/>
        <v>DUPA 32 ATP PEKAT 3.2 RKN</v>
      </c>
      <c r="U3779" s="17">
        <v>0.47</v>
      </c>
      <c r="V3779" s="62">
        <f>$K$3779*U3779</f>
        <v>0</v>
      </c>
      <c r="W3779" s="20"/>
      <c r="X3779" s="20"/>
      <c r="Y3779" s="20" t="str">
        <f t="shared" si="560"/>
        <v>KG</v>
      </c>
      <c r="Z3779" s="20">
        <v>72</v>
      </c>
    </row>
    <row r="3780" spans="1:26" hidden="1">
      <c r="A3780" s="4"/>
      <c r="B3780" s="20"/>
      <c r="C3780" s="5"/>
      <c r="D3780" s="6"/>
      <c r="E3780" s="6"/>
      <c r="F3780" s="6"/>
      <c r="G3780" s="6"/>
      <c r="H3780" s="6"/>
      <c r="I3780" s="6"/>
      <c r="J3780" s="6"/>
      <c r="K3780" s="8"/>
      <c r="L3780" s="8"/>
      <c r="M3780" s="6"/>
      <c r="N3780" s="9"/>
      <c r="O3780" s="10"/>
      <c r="P3780" s="20"/>
      <c r="Q3780" s="20"/>
      <c r="R3780" s="20"/>
      <c r="S3780" s="1" t="s">
        <v>3515</v>
      </c>
      <c r="T3780" s="21" t="str">
        <f t="shared" si="559"/>
        <v>JEPUN 7 X 21</v>
      </c>
      <c r="U3780" s="17">
        <v>1</v>
      </c>
      <c r="V3780" s="62">
        <f t="shared" ref="V3780:V3792" si="562">$K$3779*U3780</f>
        <v>0</v>
      </c>
      <c r="W3780" s="20"/>
      <c r="X3780" s="20"/>
      <c r="Y3780" s="20" t="str">
        <f t="shared" si="560"/>
        <v>PCS</v>
      </c>
    </row>
    <row r="3781" spans="1:26" hidden="1">
      <c r="A3781" s="4"/>
      <c r="B3781" s="20"/>
      <c r="C3781" s="5"/>
      <c r="D3781" s="6"/>
      <c r="E3781" s="6"/>
      <c r="F3781" s="6"/>
      <c r="G3781" s="6"/>
      <c r="H3781" s="6"/>
      <c r="I3781" s="6"/>
      <c r="J3781" s="6"/>
      <c r="K3781" s="8"/>
      <c r="L3781" s="8"/>
      <c r="M3781" s="6"/>
      <c r="N3781" s="9"/>
      <c r="O3781" s="10"/>
      <c r="P3781" s="20"/>
      <c r="Q3781" s="20"/>
      <c r="R3781" s="20"/>
      <c r="S3781" s="1" t="s">
        <v>3523</v>
      </c>
      <c r="T3781" s="21" t="str">
        <f t="shared" si="559"/>
        <v>JEPUN TULISAN</v>
      </c>
      <c r="U3781" s="17">
        <v>1</v>
      </c>
      <c r="V3781" s="62">
        <f t="shared" si="562"/>
        <v>0</v>
      </c>
      <c r="W3781" s="20"/>
      <c r="X3781" s="20"/>
      <c r="Y3781" s="20" t="str">
        <f t="shared" si="560"/>
        <v>PCS</v>
      </c>
    </row>
    <row r="3782" spans="1:26" hidden="1">
      <c r="A3782" s="4"/>
      <c r="B3782" s="20"/>
      <c r="C3782" s="5"/>
      <c r="D3782" s="6"/>
      <c r="E3782" s="6"/>
      <c r="F3782" s="6"/>
      <c r="G3782" s="6"/>
      <c r="H3782" s="6"/>
      <c r="I3782" s="6"/>
      <c r="J3782" s="6"/>
      <c r="K3782" s="8"/>
      <c r="L3782" s="8"/>
      <c r="M3782" s="6"/>
      <c r="N3782" s="9"/>
      <c r="O3782" s="10"/>
      <c r="P3782" s="20"/>
      <c r="Q3782" s="20"/>
      <c r="R3782" s="20"/>
      <c r="S3782" s="1" t="s">
        <v>4096</v>
      </c>
      <c r="T3782" s="21" t="str">
        <f t="shared" si="559"/>
        <v>OP FULL AROMA SWT JEPUN</v>
      </c>
      <c r="U3782" s="17">
        <v>5.4050000000000001E-2</v>
      </c>
      <c r="V3782" s="62">
        <f t="shared" si="562"/>
        <v>0</v>
      </c>
      <c r="W3782" s="20"/>
      <c r="X3782" s="20"/>
      <c r="Y3782" s="20" t="str">
        <f t="shared" si="560"/>
        <v>KG</v>
      </c>
    </row>
    <row r="3783" spans="1:26" hidden="1">
      <c r="A3783" s="4"/>
      <c r="B3783" s="20"/>
      <c r="C3783" s="5"/>
      <c r="D3783" s="6"/>
      <c r="E3783" s="6"/>
      <c r="F3783" s="6"/>
      <c r="G3783" s="6"/>
      <c r="H3783" s="6"/>
      <c r="I3783" s="6"/>
      <c r="J3783" s="6"/>
      <c r="K3783" s="8"/>
      <c r="L3783" s="8"/>
      <c r="M3783" s="6"/>
      <c r="N3783" s="9"/>
      <c r="O3783" s="10"/>
      <c r="P3783" s="20"/>
      <c r="Q3783" s="20"/>
      <c r="R3783" s="20"/>
      <c r="S3783" s="1" t="s">
        <v>5192</v>
      </c>
      <c r="T3783" s="21" t="str">
        <f t="shared" si="559"/>
        <v>oplosan solfen</v>
      </c>
      <c r="U3783" s="17">
        <v>0.16600000000000001</v>
      </c>
      <c r="V3783" s="62">
        <f t="shared" si="562"/>
        <v>0</v>
      </c>
      <c r="W3783" s="20"/>
      <c r="X3783" s="20"/>
      <c r="Y3783" s="20" t="str">
        <f t="shared" si="560"/>
        <v>KG</v>
      </c>
    </row>
    <row r="3784" spans="1:26" hidden="1">
      <c r="A3784" s="4"/>
      <c r="B3784" s="20"/>
      <c r="C3784" s="5"/>
      <c r="D3784" s="6"/>
      <c r="E3784" s="6"/>
      <c r="F3784" s="6"/>
      <c r="G3784" s="6"/>
      <c r="H3784" s="6"/>
      <c r="I3784" s="6"/>
      <c r="J3784" s="6"/>
      <c r="K3784" s="8"/>
      <c r="L3784" s="8"/>
      <c r="M3784" s="6"/>
      <c r="N3784" s="9"/>
      <c r="O3784" s="10"/>
      <c r="P3784" s="20"/>
      <c r="Q3784" s="20"/>
      <c r="R3784" s="20"/>
      <c r="S3784" s="1" t="s">
        <v>3679</v>
      </c>
      <c r="T3784" s="21" t="str">
        <f t="shared" si="559"/>
        <v xml:space="preserve">ONGKARA OVAL </v>
      </c>
      <c r="U3784" s="17">
        <v>1</v>
      </c>
      <c r="V3784" s="62">
        <f t="shared" si="562"/>
        <v>0</v>
      </c>
      <c r="W3784" s="20"/>
      <c r="X3784" s="20"/>
      <c r="Y3784" s="20" t="str">
        <f t="shared" si="560"/>
        <v>PCS</v>
      </c>
    </row>
    <row r="3785" spans="1:26" hidden="1">
      <c r="A3785" s="4"/>
      <c r="B3785" s="20"/>
      <c r="C3785" s="5"/>
      <c r="D3785" s="6"/>
      <c r="E3785" s="6"/>
      <c r="F3785" s="6"/>
      <c r="G3785" s="6"/>
      <c r="H3785" s="6"/>
      <c r="I3785" s="6"/>
      <c r="J3785" s="6"/>
      <c r="K3785" s="8"/>
      <c r="L3785" s="8"/>
      <c r="M3785" s="6"/>
      <c r="N3785" s="9"/>
      <c r="O3785" s="10"/>
      <c r="P3785" s="20"/>
      <c r="Q3785" s="20"/>
      <c r="R3785" s="20"/>
      <c r="S3785" s="1" t="s">
        <v>5039</v>
      </c>
      <c r="T3785" s="21" t="str">
        <f t="shared" si="559"/>
        <v>STIKER MANTRA tanggung</v>
      </c>
      <c r="U3785" s="17">
        <v>1</v>
      </c>
      <c r="V3785" s="62">
        <f t="shared" si="562"/>
        <v>0</v>
      </c>
      <c r="W3785" s="20"/>
      <c r="X3785" s="20"/>
      <c r="Y3785" s="20" t="str">
        <f t="shared" si="560"/>
        <v>PCS</v>
      </c>
    </row>
    <row r="3786" spans="1:26" hidden="1">
      <c r="A3786" s="4"/>
      <c r="B3786" s="20"/>
      <c r="C3786" s="5"/>
      <c r="D3786" s="6"/>
      <c r="E3786" s="6"/>
      <c r="F3786" s="6"/>
      <c r="G3786" s="6"/>
      <c r="H3786" s="6"/>
      <c r="I3786" s="6"/>
      <c r="J3786" s="6"/>
      <c r="K3786" s="8"/>
      <c r="L3786" s="8"/>
      <c r="M3786" s="6"/>
      <c r="N3786" s="9"/>
      <c r="O3786" s="10"/>
      <c r="P3786" s="20"/>
      <c r="Q3786" s="20"/>
      <c r="R3786" s="20"/>
      <c r="S3786" s="1" t="s">
        <v>988</v>
      </c>
      <c r="T3786" s="21" t="str">
        <f t="shared" si="559"/>
        <v xml:space="preserve">ATP </v>
      </c>
      <c r="U3786" s="17">
        <v>1</v>
      </c>
      <c r="V3786" s="62">
        <f t="shared" si="562"/>
        <v>0</v>
      </c>
      <c r="W3786" s="20"/>
      <c r="X3786" s="20"/>
      <c r="Y3786" s="20" t="str">
        <f t="shared" si="560"/>
        <v>PCS</v>
      </c>
    </row>
    <row r="3787" spans="1:26" hidden="1">
      <c r="A3787" s="4"/>
      <c r="B3787" s="20"/>
      <c r="C3787" s="5"/>
      <c r="D3787" s="6"/>
      <c r="E3787" s="6"/>
      <c r="F3787" s="6"/>
      <c r="G3787" s="6"/>
      <c r="H3787" s="6"/>
      <c r="I3787" s="6"/>
      <c r="J3787" s="6"/>
      <c r="K3787" s="8"/>
      <c r="L3787" s="8"/>
      <c r="M3787" s="6"/>
      <c r="N3787" s="9"/>
      <c r="O3787" s="10"/>
      <c r="P3787" s="20"/>
      <c r="Q3787" s="20"/>
      <c r="R3787" s="20"/>
      <c r="S3787" s="1" t="s">
        <v>4981</v>
      </c>
      <c r="T3787" s="21" t="str">
        <f t="shared" si="559"/>
        <v xml:space="preserve">STIKER 1 JAM </v>
      </c>
      <c r="U3787" s="17">
        <v>1</v>
      </c>
      <c r="V3787" s="62">
        <f t="shared" si="562"/>
        <v>0</v>
      </c>
      <c r="W3787" s="20"/>
      <c r="X3787" s="20"/>
      <c r="Y3787" s="20" t="str">
        <f t="shared" si="560"/>
        <v>PCS</v>
      </c>
    </row>
    <row r="3788" spans="1:26" hidden="1">
      <c r="A3788" s="4"/>
      <c r="B3788" s="20"/>
      <c r="C3788" s="5"/>
      <c r="D3788" s="6"/>
      <c r="E3788" s="6"/>
      <c r="F3788" s="6"/>
      <c r="G3788" s="6"/>
      <c r="H3788" s="6"/>
      <c r="I3788" s="6"/>
      <c r="J3788" s="6"/>
      <c r="K3788" s="8"/>
      <c r="L3788" s="8"/>
      <c r="M3788" s="6"/>
      <c r="N3788" s="9"/>
      <c r="O3788" s="10"/>
      <c r="P3788" s="20"/>
      <c r="Q3788" s="20"/>
      <c r="R3788" s="20"/>
      <c r="S3788" s="1" t="s">
        <v>4363</v>
      </c>
      <c r="T3788" s="21" t="str">
        <f t="shared" si="559"/>
        <v>PLASTIK 12 X 45</v>
      </c>
      <c r="U3788" s="17">
        <v>1</v>
      </c>
      <c r="V3788" s="62">
        <f t="shared" si="562"/>
        <v>0</v>
      </c>
      <c r="W3788" s="20"/>
      <c r="X3788" s="20"/>
      <c r="Y3788" s="20" t="str">
        <f t="shared" si="560"/>
        <v>PCS</v>
      </c>
    </row>
    <row r="3789" spans="1:26" hidden="1">
      <c r="A3789" s="4"/>
      <c r="B3789" s="20"/>
      <c r="C3789" s="5"/>
      <c r="D3789" s="6"/>
      <c r="E3789" s="6"/>
      <c r="F3789" s="6"/>
      <c r="G3789" s="6"/>
      <c r="H3789" s="6"/>
      <c r="I3789" s="6"/>
      <c r="J3789" s="6"/>
      <c r="K3789" s="8"/>
      <c r="L3789" s="8"/>
      <c r="M3789" s="6"/>
      <c r="N3789" s="9"/>
      <c r="O3789" s="10"/>
      <c r="P3789" s="20"/>
      <c r="Q3789" s="20"/>
      <c r="R3789" s="20"/>
      <c r="S3789" s="1" t="s">
        <v>3725</v>
      </c>
      <c r="T3789" s="21" t="str">
        <f t="shared" si="559"/>
        <v>ONGKOS CELUP GK SARASWATI</v>
      </c>
      <c r="U3789" s="17">
        <v>1</v>
      </c>
      <c r="V3789" s="62">
        <f t="shared" si="562"/>
        <v>0</v>
      </c>
      <c r="W3789" s="20"/>
      <c r="X3789" s="20"/>
      <c r="Y3789" s="20" t="str">
        <f t="shared" si="560"/>
        <v>PCS</v>
      </c>
    </row>
    <row r="3790" spans="1:26" hidden="1">
      <c r="A3790" s="4"/>
      <c r="B3790" s="20"/>
      <c r="C3790" s="5"/>
      <c r="D3790" s="6"/>
      <c r="E3790" s="6"/>
      <c r="F3790" s="6"/>
      <c r="G3790" s="6"/>
      <c r="H3790" s="6"/>
      <c r="I3790" s="6"/>
      <c r="J3790" s="6"/>
      <c r="K3790" s="8"/>
      <c r="L3790" s="8"/>
      <c r="M3790" s="6"/>
      <c r="N3790" s="9"/>
      <c r="O3790" s="10"/>
      <c r="P3790" s="20"/>
      <c r="Q3790" s="20"/>
      <c r="R3790" s="20"/>
      <c r="S3790" s="1" t="s">
        <v>3813</v>
      </c>
      <c r="T3790" s="21" t="str">
        <f t="shared" si="559"/>
        <v>ONGKOS KEMAS GK SARASWATI</v>
      </c>
      <c r="U3790" s="17">
        <v>1</v>
      </c>
      <c r="V3790" s="62">
        <f t="shared" si="562"/>
        <v>0</v>
      </c>
      <c r="W3790" s="20"/>
      <c r="X3790" s="20"/>
      <c r="Y3790" s="20" t="str">
        <f t="shared" si="560"/>
        <v>PCS</v>
      </c>
    </row>
    <row r="3791" spans="1:26" hidden="1">
      <c r="A3791" s="4"/>
      <c r="B3791" s="20"/>
      <c r="C3791" s="5"/>
      <c r="D3791" s="6"/>
      <c r="E3791" s="6"/>
      <c r="F3791" s="6"/>
      <c r="G3791" s="6"/>
      <c r="H3791" s="6"/>
      <c r="I3791" s="6"/>
      <c r="J3791" s="6"/>
      <c r="K3791" s="8"/>
      <c r="L3791" s="8"/>
      <c r="M3791" s="6"/>
      <c r="N3791" s="9"/>
      <c r="O3791" s="10"/>
      <c r="P3791" s="20"/>
      <c r="Q3791" s="20"/>
      <c r="R3791" s="20"/>
      <c r="S3791" s="1" t="s">
        <v>3920</v>
      </c>
      <c r="T3791" s="21" t="str">
        <f t="shared" si="559"/>
        <v>ONGKOS TIMBANG GK SARASWATI</v>
      </c>
      <c r="U3791" s="17">
        <v>1</v>
      </c>
      <c r="V3791" s="62">
        <f t="shared" si="562"/>
        <v>0</v>
      </c>
      <c r="W3791" s="20"/>
      <c r="X3791" s="20"/>
      <c r="Y3791" s="20" t="str">
        <f t="shared" si="560"/>
        <v>PCS</v>
      </c>
    </row>
    <row r="3792" spans="1:26" hidden="1">
      <c r="A3792" s="4"/>
      <c r="B3792" s="20"/>
      <c r="C3792" s="5"/>
      <c r="D3792" s="6"/>
      <c r="E3792" s="6"/>
      <c r="F3792" s="6"/>
      <c r="G3792" s="6"/>
      <c r="H3792" s="6"/>
      <c r="I3792" s="6"/>
      <c r="J3792" s="6"/>
      <c r="K3792" s="8"/>
      <c r="L3792" s="8"/>
      <c r="M3792" s="6"/>
      <c r="N3792" s="9"/>
      <c r="O3792" s="10"/>
      <c r="P3792" s="20"/>
      <c r="Q3792" s="20"/>
      <c r="R3792" s="20"/>
      <c r="S3792" s="1" t="s">
        <v>4855</v>
      </c>
      <c r="T3792" s="21" t="str">
        <f t="shared" si="559"/>
        <v>SABUK ONG MINI 2,5 X 20</v>
      </c>
      <c r="U3792" s="17">
        <v>1</v>
      </c>
      <c r="V3792" s="62">
        <f t="shared" si="562"/>
        <v>0</v>
      </c>
      <c r="W3792" s="20"/>
      <c r="X3792" s="20"/>
      <c r="Y3792" s="20" t="str">
        <f t="shared" si="560"/>
        <v>PCS</v>
      </c>
    </row>
    <row r="3793" spans="1:26">
      <c r="A3793" s="4">
        <v>382</v>
      </c>
      <c r="B3793" s="20" t="s">
        <v>3273</v>
      </c>
      <c r="C3793" s="5" t="s">
        <v>339</v>
      </c>
      <c r="D3793" s="6">
        <v>7</v>
      </c>
      <c r="E3793" s="6">
        <f>D3793/72</f>
        <v>9.7222222222222224E-2</v>
      </c>
      <c r="F3793" s="6">
        <v>12</v>
      </c>
      <c r="G3793" s="6">
        <v>1</v>
      </c>
      <c r="H3793" s="6"/>
      <c r="I3793" s="6"/>
      <c r="J3793" s="6" t="s">
        <v>510</v>
      </c>
      <c r="K3793" s="15">
        <f>L3793</f>
        <v>0</v>
      </c>
      <c r="L3793" s="15">
        <f>N3793*Z3793</f>
        <v>0</v>
      </c>
      <c r="M3793" s="6" t="s">
        <v>510</v>
      </c>
      <c r="N3793" s="9">
        <f>VLOOKUP(B3793,tb_januari,9,FALSE)</f>
        <v>0</v>
      </c>
      <c r="O3793" s="10" t="s">
        <v>506</v>
      </c>
      <c r="P3793" s="20"/>
      <c r="Q3793" s="20"/>
      <c r="R3793" s="20"/>
      <c r="S3793" s="1" t="s">
        <v>1447</v>
      </c>
      <c r="T3793" s="21" t="str">
        <f t="shared" si="559"/>
        <v>DUPA 32 ATP PEKAT 3.2 RKN</v>
      </c>
      <c r="U3793" s="17">
        <v>0.47</v>
      </c>
      <c r="V3793" s="62">
        <f>$K$3793*U3793</f>
        <v>0</v>
      </c>
      <c r="W3793" s="20"/>
      <c r="X3793" s="20"/>
      <c r="Y3793" s="20" t="str">
        <f t="shared" si="560"/>
        <v>KG</v>
      </c>
      <c r="Z3793" s="20">
        <v>72</v>
      </c>
    </row>
    <row r="3794" spans="1:26" hidden="1">
      <c r="A3794" s="4"/>
      <c r="B3794" s="20"/>
      <c r="C3794" s="5"/>
      <c r="D3794" s="6"/>
      <c r="E3794" s="6"/>
      <c r="F3794" s="6"/>
      <c r="G3794" s="6"/>
      <c r="H3794" s="6"/>
      <c r="I3794" s="6"/>
      <c r="J3794" s="6"/>
      <c r="K3794" s="8"/>
      <c r="L3794" s="8"/>
      <c r="M3794" s="6"/>
      <c r="N3794" s="9"/>
      <c r="O3794" s="10"/>
      <c r="P3794" s="20"/>
      <c r="Q3794" s="20"/>
      <c r="R3794" s="20"/>
      <c r="S3794" s="1" t="s">
        <v>753</v>
      </c>
      <c r="T3794" s="21" t="str">
        <f t="shared" si="559"/>
        <v>ABHIKYA 8 X 21</v>
      </c>
      <c r="U3794" s="17">
        <v>1</v>
      </c>
      <c r="V3794" s="62">
        <f t="shared" ref="V3794:V3806" si="563">$K$3793*U3794</f>
        <v>0</v>
      </c>
      <c r="W3794" s="20"/>
      <c r="X3794" s="20"/>
      <c r="Y3794" s="20" t="str">
        <f t="shared" si="560"/>
        <v>PCS</v>
      </c>
    </row>
    <row r="3795" spans="1:26" hidden="1">
      <c r="A3795" s="4"/>
      <c r="B3795" s="20"/>
      <c r="C3795" s="5"/>
      <c r="D3795" s="6"/>
      <c r="E3795" s="6"/>
      <c r="F3795" s="6"/>
      <c r="G3795" s="6"/>
      <c r="H3795" s="6"/>
      <c r="I3795" s="6"/>
      <c r="J3795" s="6"/>
      <c r="K3795" s="8"/>
      <c r="L3795" s="8"/>
      <c r="M3795" s="6"/>
      <c r="N3795" s="9"/>
      <c r="O3795" s="10"/>
      <c r="P3795" s="20"/>
      <c r="Q3795" s="20"/>
      <c r="R3795" s="20"/>
      <c r="S3795" s="1" t="s">
        <v>757</v>
      </c>
      <c r="T3795" s="21" t="str">
        <f t="shared" si="559"/>
        <v>ABHIKYA TULISAN</v>
      </c>
      <c r="U3795" s="17">
        <v>1</v>
      </c>
      <c r="V3795" s="62">
        <f t="shared" si="563"/>
        <v>0</v>
      </c>
      <c r="W3795" s="20"/>
      <c r="X3795" s="20"/>
      <c r="Y3795" s="20" t="str">
        <f t="shared" si="560"/>
        <v>PCS</v>
      </c>
    </row>
    <row r="3796" spans="1:26" hidden="1">
      <c r="A3796" s="4"/>
      <c r="B3796" s="20"/>
      <c r="C3796" s="5"/>
      <c r="D3796" s="6"/>
      <c r="E3796" s="6"/>
      <c r="F3796" s="6"/>
      <c r="G3796" s="6"/>
      <c r="H3796" s="6"/>
      <c r="I3796" s="6"/>
      <c r="J3796" s="6"/>
      <c r="K3796" s="8"/>
      <c r="L3796" s="8"/>
      <c r="M3796" s="6"/>
      <c r="N3796" s="9"/>
      <c r="O3796" s="10"/>
      <c r="P3796" s="20"/>
      <c r="Q3796" s="20"/>
      <c r="R3796" s="20"/>
      <c r="S3796" s="1" t="s">
        <v>4080</v>
      </c>
      <c r="T3796" s="21" t="str">
        <f t="shared" si="559"/>
        <v>OP FULL AROMA SWT ABHIKYA</v>
      </c>
      <c r="U3796" s="17">
        <v>5.4050000000000001E-2</v>
      </c>
      <c r="V3796" s="62">
        <f t="shared" si="563"/>
        <v>0</v>
      </c>
      <c r="W3796" s="20"/>
      <c r="X3796" s="20"/>
      <c r="Y3796" s="20" t="str">
        <f t="shared" si="560"/>
        <v>KG</v>
      </c>
    </row>
    <row r="3797" spans="1:26" hidden="1">
      <c r="A3797" s="4"/>
      <c r="B3797" s="20"/>
      <c r="C3797" s="5"/>
      <c r="D3797" s="6"/>
      <c r="E3797" s="6"/>
      <c r="F3797" s="6"/>
      <c r="G3797" s="6"/>
      <c r="H3797" s="6"/>
      <c r="I3797" s="6"/>
      <c r="J3797" s="6"/>
      <c r="K3797" s="8"/>
      <c r="L3797" s="8"/>
      <c r="M3797" s="6"/>
      <c r="N3797" s="9"/>
      <c r="O3797" s="10"/>
      <c r="P3797" s="20"/>
      <c r="Q3797" s="20"/>
      <c r="R3797" s="20"/>
      <c r="S3797" s="1" t="s">
        <v>5192</v>
      </c>
      <c r="T3797" s="21" t="str">
        <f t="shared" si="559"/>
        <v>oplosan solfen</v>
      </c>
      <c r="U3797" s="17">
        <v>0.16600000000000001</v>
      </c>
      <c r="V3797" s="62">
        <f t="shared" si="563"/>
        <v>0</v>
      </c>
      <c r="W3797" s="20"/>
      <c r="X3797" s="20"/>
      <c r="Y3797" s="20" t="str">
        <f t="shared" si="560"/>
        <v>KG</v>
      </c>
    </row>
    <row r="3798" spans="1:26" hidden="1">
      <c r="A3798" s="4"/>
      <c r="B3798" s="20"/>
      <c r="C3798" s="5"/>
      <c r="D3798" s="6"/>
      <c r="E3798" s="6"/>
      <c r="F3798" s="6"/>
      <c r="G3798" s="6"/>
      <c r="H3798" s="6"/>
      <c r="I3798" s="6"/>
      <c r="J3798" s="6"/>
      <c r="K3798" s="8"/>
      <c r="L3798" s="8"/>
      <c r="M3798" s="6"/>
      <c r="N3798" s="9"/>
      <c r="O3798" s="10"/>
      <c r="P3798" s="20"/>
      <c r="Q3798" s="20"/>
      <c r="R3798" s="20"/>
      <c r="S3798" s="1" t="s">
        <v>3679</v>
      </c>
      <c r="T3798" s="21" t="str">
        <f t="shared" si="559"/>
        <v xml:space="preserve">ONGKARA OVAL </v>
      </c>
      <c r="U3798" s="17">
        <v>1</v>
      </c>
      <c r="V3798" s="62">
        <f t="shared" si="563"/>
        <v>0</v>
      </c>
      <c r="W3798" s="20"/>
      <c r="X3798" s="20"/>
      <c r="Y3798" s="20" t="str">
        <f t="shared" si="560"/>
        <v>PCS</v>
      </c>
    </row>
    <row r="3799" spans="1:26" hidden="1">
      <c r="A3799" s="4"/>
      <c r="B3799" s="20"/>
      <c r="C3799" s="5"/>
      <c r="D3799" s="6"/>
      <c r="E3799" s="6"/>
      <c r="F3799" s="6"/>
      <c r="G3799" s="6"/>
      <c r="H3799" s="6"/>
      <c r="I3799" s="6"/>
      <c r="J3799" s="6"/>
      <c r="K3799" s="8"/>
      <c r="L3799" s="8"/>
      <c r="M3799" s="6"/>
      <c r="N3799" s="9"/>
      <c r="O3799" s="10"/>
      <c r="P3799" s="20"/>
      <c r="Q3799" s="20"/>
      <c r="R3799" s="20"/>
      <c r="S3799" s="1" t="s">
        <v>5039</v>
      </c>
      <c r="T3799" s="21" t="str">
        <f t="shared" si="559"/>
        <v>STIKER MANTRA tanggung</v>
      </c>
      <c r="U3799" s="17">
        <v>1</v>
      </c>
      <c r="V3799" s="62">
        <f t="shared" si="563"/>
        <v>0</v>
      </c>
      <c r="W3799" s="20"/>
      <c r="X3799" s="20"/>
      <c r="Y3799" s="20" t="str">
        <f t="shared" si="560"/>
        <v>PCS</v>
      </c>
    </row>
    <row r="3800" spans="1:26" hidden="1">
      <c r="A3800" s="4"/>
      <c r="B3800" s="20"/>
      <c r="C3800" s="5"/>
      <c r="D3800" s="6"/>
      <c r="E3800" s="6"/>
      <c r="F3800" s="6"/>
      <c r="G3800" s="6"/>
      <c r="H3800" s="6"/>
      <c r="I3800" s="6"/>
      <c r="J3800" s="6"/>
      <c r="K3800" s="8"/>
      <c r="L3800" s="8"/>
      <c r="M3800" s="6"/>
      <c r="N3800" s="9"/>
      <c r="O3800" s="10"/>
      <c r="P3800" s="20"/>
      <c r="Q3800" s="20"/>
      <c r="R3800" s="20"/>
      <c r="S3800" s="1" t="s">
        <v>988</v>
      </c>
      <c r="T3800" s="21" t="str">
        <f t="shared" si="559"/>
        <v xml:space="preserve">ATP </v>
      </c>
      <c r="U3800" s="17">
        <v>1</v>
      </c>
      <c r="V3800" s="62">
        <f>$K$3793*U3800</f>
        <v>0</v>
      </c>
      <c r="W3800" s="20"/>
      <c r="X3800" s="20"/>
      <c r="Y3800" s="20" t="str">
        <f t="shared" si="560"/>
        <v>PCS</v>
      </c>
    </row>
    <row r="3801" spans="1:26" hidden="1">
      <c r="A3801" s="4"/>
      <c r="B3801" s="20"/>
      <c r="C3801" s="5"/>
      <c r="D3801" s="6"/>
      <c r="E3801" s="6"/>
      <c r="F3801" s="6"/>
      <c r="G3801" s="6"/>
      <c r="H3801" s="6"/>
      <c r="I3801" s="6"/>
      <c r="J3801" s="6"/>
      <c r="K3801" s="8"/>
      <c r="L3801" s="8"/>
      <c r="M3801" s="6"/>
      <c r="N3801" s="9"/>
      <c r="O3801" s="10"/>
      <c r="P3801" s="20"/>
      <c r="Q3801" s="20"/>
      <c r="R3801" s="20"/>
      <c r="S3801" s="1" t="s">
        <v>4981</v>
      </c>
      <c r="T3801" s="21" t="str">
        <f t="shared" si="559"/>
        <v xml:space="preserve">STIKER 1 JAM </v>
      </c>
      <c r="U3801" s="17">
        <v>1</v>
      </c>
      <c r="V3801" s="62">
        <f t="shared" si="563"/>
        <v>0</v>
      </c>
      <c r="W3801" s="20"/>
      <c r="X3801" s="20"/>
      <c r="Y3801" s="20" t="str">
        <f t="shared" si="560"/>
        <v>PCS</v>
      </c>
    </row>
    <row r="3802" spans="1:26" hidden="1">
      <c r="A3802" s="4"/>
      <c r="B3802" s="20"/>
      <c r="C3802" s="5"/>
      <c r="D3802" s="6"/>
      <c r="E3802" s="6"/>
      <c r="F3802" s="6"/>
      <c r="G3802" s="6"/>
      <c r="H3802" s="6"/>
      <c r="I3802" s="6"/>
      <c r="J3802" s="6"/>
      <c r="K3802" s="8"/>
      <c r="L3802" s="8"/>
      <c r="M3802" s="6"/>
      <c r="N3802" s="9"/>
      <c r="O3802" s="10"/>
      <c r="P3802" s="20"/>
      <c r="Q3802" s="20"/>
      <c r="R3802" s="20"/>
      <c r="S3802" s="1" t="s">
        <v>4363</v>
      </c>
      <c r="T3802" s="21" t="str">
        <f t="shared" si="559"/>
        <v>PLASTIK 12 X 45</v>
      </c>
      <c r="U3802" s="17">
        <v>1</v>
      </c>
      <c r="V3802" s="62">
        <f t="shared" si="563"/>
        <v>0</v>
      </c>
      <c r="W3802" s="20"/>
      <c r="X3802" s="20"/>
      <c r="Y3802" s="20" t="str">
        <f t="shared" si="560"/>
        <v>PCS</v>
      </c>
    </row>
    <row r="3803" spans="1:26" hidden="1">
      <c r="A3803" s="4"/>
      <c r="B3803" s="20"/>
      <c r="C3803" s="5"/>
      <c r="D3803" s="6"/>
      <c r="E3803" s="6"/>
      <c r="F3803" s="6"/>
      <c r="G3803" s="6"/>
      <c r="H3803" s="6"/>
      <c r="I3803" s="6"/>
      <c r="J3803" s="6"/>
      <c r="K3803" s="8"/>
      <c r="L3803" s="8"/>
      <c r="M3803" s="6"/>
      <c r="N3803" s="9"/>
      <c r="O3803" s="10"/>
      <c r="P3803" s="20"/>
      <c r="Q3803" s="20"/>
      <c r="R3803" s="20"/>
      <c r="S3803" s="1" t="s">
        <v>3725</v>
      </c>
      <c r="T3803" s="21" t="str">
        <f t="shared" si="559"/>
        <v>ONGKOS CELUP GK SARASWATI</v>
      </c>
      <c r="U3803" s="17">
        <v>1</v>
      </c>
      <c r="V3803" s="62">
        <f t="shared" si="563"/>
        <v>0</v>
      </c>
      <c r="W3803" s="20"/>
      <c r="X3803" s="20"/>
      <c r="Y3803" s="20" t="str">
        <f t="shared" si="560"/>
        <v>PCS</v>
      </c>
    </row>
    <row r="3804" spans="1:26" hidden="1">
      <c r="A3804" s="4"/>
      <c r="B3804" s="20"/>
      <c r="C3804" s="5"/>
      <c r="D3804" s="6"/>
      <c r="E3804" s="6"/>
      <c r="F3804" s="6"/>
      <c r="G3804" s="6"/>
      <c r="H3804" s="6"/>
      <c r="I3804" s="6"/>
      <c r="J3804" s="6"/>
      <c r="K3804" s="8"/>
      <c r="L3804" s="8"/>
      <c r="M3804" s="6"/>
      <c r="N3804" s="9"/>
      <c r="O3804" s="10"/>
      <c r="P3804" s="20"/>
      <c r="Q3804" s="20"/>
      <c r="R3804" s="20"/>
      <c r="S3804" s="1" t="s">
        <v>3813</v>
      </c>
      <c r="T3804" s="21" t="str">
        <f t="shared" si="559"/>
        <v>ONGKOS KEMAS GK SARASWATI</v>
      </c>
      <c r="U3804" s="17">
        <v>1</v>
      </c>
      <c r="V3804" s="62">
        <f t="shared" si="563"/>
        <v>0</v>
      </c>
      <c r="W3804" s="20"/>
      <c r="X3804" s="20"/>
      <c r="Y3804" s="20" t="str">
        <f t="shared" si="560"/>
        <v>PCS</v>
      </c>
    </row>
    <row r="3805" spans="1:26" hidden="1">
      <c r="A3805" s="4"/>
      <c r="B3805" s="20"/>
      <c r="C3805" s="5"/>
      <c r="D3805" s="6"/>
      <c r="E3805" s="6"/>
      <c r="F3805" s="6"/>
      <c r="G3805" s="6"/>
      <c r="H3805" s="6"/>
      <c r="I3805" s="6"/>
      <c r="J3805" s="6"/>
      <c r="K3805" s="8"/>
      <c r="L3805" s="8"/>
      <c r="M3805" s="6"/>
      <c r="N3805" s="9"/>
      <c r="O3805" s="10"/>
      <c r="P3805" s="20"/>
      <c r="Q3805" s="20"/>
      <c r="R3805" s="20"/>
      <c r="S3805" s="1" t="s">
        <v>3920</v>
      </c>
      <c r="T3805" s="21" t="str">
        <f t="shared" si="559"/>
        <v>ONGKOS TIMBANG GK SARASWATI</v>
      </c>
      <c r="U3805" s="17">
        <v>1</v>
      </c>
      <c r="V3805" s="62">
        <f t="shared" si="563"/>
        <v>0</v>
      </c>
      <c r="W3805" s="20"/>
      <c r="X3805" s="20"/>
      <c r="Y3805" s="20" t="str">
        <f t="shared" si="560"/>
        <v>PCS</v>
      </c>
    </row>
    <row r="3806" spans="1:26" hidden="1">
      <c r="A3806" s="4"/>
      <c r="B3806" s="20"/>
      <c r="C3806" s="5"/>
      <c r="D3806" s="6"/>
      <c r="E3806" s="6"/>
      <c r="F3806" s="6"/>
      <c r="G3806" s="6"/>
      <c r="H3806" s="6"/>
      <c r="I3806" s="6"/>
      <c r="J3806" s="6"/>
      <c r="K3806" s="8"/>
      <c r="L3806" s="8"/>
      <c r="M3806" s="6"/>
      <c r="N3806" s="9"/>
      <c r="O3806" s="10"/>
      <c r="P3806" s="20"/>
      <c r="Q3806" s="20"/>
      <c r="R3806" s="20"/>
      <c r="S3806" s="1" t="s">
        <v>4855</v>
      </c>
      <c r="T3806" s="21" t="str">
        <f t="shared" si="559"/>
        <v>SABUK ONG MINI 2,5 X 20</v>
      </c>
      <c r="U3806" s="17">
        <v>1</v>
      </c>
      <c r="V3806" s="62">
        <f t="shared" si="563"/>
        <v>0</v>
      </c>
      <c r="W3806" s="20"/>
      <c r="X3806" s="20"/>
      <c r="Y3806" s="20" t="str">
        <f t="shared" si="560"/>
        <v>PCS</v>
      </c>
    </row>
    <row r="3807" spans="1:26">
      <c r="A3807" s="4">
        <v>383</v>
      </c>
      <c r="B3807" s="20" t="s">
        <v>3286</v>
      </c>
      <c r="C3807" s="5" t="s">
        <v>340</v>
      </c>
      <c r="D3807" s="6">
        <v>1</v>
      </c>
      <c r="E3807" s="6">
        <f>D3807/72</f>
        <v>1.3888888888888888E-2</v>
      </c>
      <c r="F3807" s="6">
        <v>10</v>
      </c>
      <c r="G3807" s="6">
        <v>1</v>
      </c>
      <c r="H3807" s="6"/>
      <c r="I3807" s="6"/>
      <c r="J3807" s="6" t="s">
        <v>510</v>
      </c>
      <c r="K3807" s="15">
        <f>L3807</f>
        <v>0</v>
      </c>
      <c r="L3807" s="15">
        <f>N3807*Z3807</f>
        <v>0</v>
      </c>
      <c r="M3807" s="6" t="s">
        <v>510</v>
      </c>
      <c r="N3807" s="9">
        <f>VLOOKUP(B3807,tb_januari,9,FALSE)</f>
        <v>0</v>
      </c>
      <c r="O3807" s="10" t="s">
        <v>506</v>
      </c>
      <c r="P3807" s="20"/>
      <c r="Q3807" s="20"/>
      <c r="R3807" s="20"/>
      <c r="S3807" s="1" t="s">
        <v>1447</v>
      </c>
      <c r="T3807" s="21" t="str">
        <f t="shared" si="559"/>
        <v>DUPA 32 ATP PEKAT 3.2 RKN</v>
      </c>
      <c r="U3807" s="17">
        <v>0.47</v>
      </c>
      <c r="V3807" s="62">
        <f>$K$3807*U3807</f>
        <v>0</v>
      </c>
      <c r="W3807" s="20"/>
      <c r="X3807" s="20"/>
      <c r="Y3807" s="20" t="str">
        <f>VLOOKUP(S3807,db_barang,3,FALSE)</f>
        <v>KG</v>
      </c>
      <c r="Z3807" s="20">
        <v>72</v>
      </c>
    </row>
    <row r="3808" spans="1:26" hidden="1">
      <c r="A3808" s="4"/>
      <c r="B3808" s="20"/>
      <c r="C3808" s="5"/>
      <c r="D3808" s="6"/>
      <c r="E3808" s="6"/>
      <c r="F3808" s="6"/>
      <c r="G3808" s="6"/>
      <c r="H3808" s="6"/>
      <c r="I3808" s="6"/>
      <c r="J3808" s="6"/>
      <c r="K3808" s="8"/>
      <c r="L3808" s="8"/>
      <c r="M3808" s="6"/>
      <c r="N3808" s="9"/>
      <c r="O3808" s="10"/>
      <c r="P3808" s="20"/>
      <c r="Q3808" s="20"/>
      <c r="R3808" s="20"/>
      <c r="S3808" s="1" t="s">
        <v>733</v>
      </c>
      <c r="T3808" s="21" t="str">
        <f t="shared" si="559"/>
        <v>A.TERAPY 7 X 21</v>
      </c>
      <c r="U3808" s="17">
        <v>1</v>
      </c>
      <c r="V3808" s="62">
        <f t="shared" ref="V3808:V3820" si="564">$K$3807*U3808</f>
        <v>0</v>
      </c>
      <c r="W3808" s="20"/>
      <c r="X3808" s="20"/>
      <c r="Y3808" s="20" t="str">
        <f t="shared" si="560"/>
        <v>PCS</v>
      </c>
    </row>
    <row r="3809" spans="1:26" hidden="1">
      <c r="A3809" s="4"/>
      <c r="B3809" s="20"/>
      <c r="C3809" s="5"/>
      <c r="D3809" s="6"/>
      <c r="E3809" s="6"/>
      <c r="F3809" s="6"/>
      <c r="G3809" s="6"/>
      <c r="H3809" s="6"/>
      <c r="I3809" s="6"/>
      <c r="J3809" s="6"/>
      <c r="K3809" s="8"/>
      <c r="L3809" s="8"/>
      <c r="M3809" s="6"/>
      <c r="N3809" s="9"/>
      <c r="O3809" s="10"/>
      <c r="P3809" s="20"/>
      <c r="Q3809" s="20"/>
      <c r="R3809" s="20"/>
      <c r="S3809" s="1" t="s">
        <v>741</v>
      </c>
      <c r="T3809" s="21" t="str">
        <f t="shared" si="559"/>
        <v>A.TERAPY TULISAN</v>
      </c>
      <c r="U3809" s="17">
        <v>1</v>
      </c>
      <c r="V3809" s="62">
        <f t="shared" si="564"/>
        <v>0</v>
      </c>
      <c r="W3809" s="20"/>
      <c r="X3809" s="20"/>
      <c r="Y3809" s="20" t="str">
        <f t="shared" si="560"/>
        <v>PCS</v>
      </c>
    </row>
    <row r="3810" spans="1:26" hidden="1">
      <c r="A3810" s="4"/>
      <c r="B3810" s="20"/>
      <c r="C3810" s="5"/>
      <c r="D3810" s="6"/>
      <c r="E3810" s="6"/>
      <c r="F3810" s="6"/>
      <c r="G3810" s="6"/>
      <c r="H3810" s="6"/>
      <c r="I3810" s="6"/>
      <c r="J3810" s="6"/>
      <c r="K3810" s="8"/>
      <c r="L3810" s="8"/>
      <c r="M3810" s="6"/>
      <c r="N3810" s="9"/>
      <c r="O3810" s="10"/>
      <c r="P3810" s="20"/>
      <c r="Q3810" s="20"/>
      <c r="R3810" s="20"/>
      <c r="S3810" s="1" t="s">
        <v>4082</v>
      </c>
      <c r="T3810" s="21" t="str">
        <f t="shared" si="559"/>
        <v>OP FULL AROMA SWT AROMA TERAPY</v>
      </c>
      <c r="U3810" s="17">
        <v>5.4050000000000001E-2</v>
      </c>
      <c r="V3810" s="62">
        <f t="shared" si="564"/>
        <v>0</v>
      </c>
      <c r="W3810" s="20"/>
      <c r="X3810" s="20"/>
      <c r="Y3810" s="20" t="str">
        <f t="shared" si="560"/>
        <v>KG</v>
      </c>
    </row>
    <row r="3811" spans="1:26" hidden="1">
      <c r="A3811" s="4"/>
      <c r="B3811" s="20"/>
      <c r="C3811" s="5"/>
      <c r="D3811" s="6"/>
      <c r="E3811" s="6"/>
      <c r="F3811" s="6"/>
      <c r="G3811" s="6"/>
      <c r="H3811" s="6"/>
      <c r="I3811" s="6"/>
      <c r="J3811" s="6"/>
      <c r="K3811" s="8"/>
      <c r="L3811" s="8"/>
      <c r="M3811" s="6"/>
      <c r="N3811" s="9"/>
      <c r="O3811" s="10"/>
      <c r="P3811" s="20"/>
      <c r="Q3811" s="20"/>
      <c r="R3811" s="20"/>
      <c r="S3811" s="1" t="s">
        <v>5192</v>
      </c>
      <c r="T3811" s="21" t="str">
        <f t="shared" si="559"/>
        <v>oplosan solfen</v>
      </c>
      <c r="U3811" s="17">
        <v>0.16600000000000001</v>
      </c>
      <c r="V3811" s="62">
        <f t="shared" si="564"/>
        <v>0</v>
      </c>
      <c r="W3811" s="20"/>
      <c r="X3811" s="20"/>
      <c r="Y3811" s="20" t="str">
        <f t="shared" si="560"/>
        <v>KG</v>
      </c>
    </row>
    <row r="3812" spans="1:26" hidden="1">
      <c r="A3812" s="4"/>
      <c r="B3812" s="20"/>
      <c r="C3812" s="5"/>
      <c r="D3812" s="6"/>
      <c r="E3812" s="6"/>
      <c r="F3812" s="6"/>
      <c r="G3812" s="6"/>
      <c r="H3812" s="6"/>
      <c r="I3812" s="6"/>
      <c r="J3812" s="6"/>
      <c r="K3812" s="8"/>
      <c r="L3812" s="8"/>
      <c r="M3812" s="6"/>
      <c r="N3812" s="9"/>
      <c r="O3812" s="10"/>
      <c r="P3812" s="20"/>
      <c r="Q3812" s="20"/>
      <c r="R3812" s="20"/>
      <c r="S3812" s="1" t="s">
        <v>3679</v>
      </c>
      <c r="T3812" s="21" t="str">
        <f t="shared" si="559"/>
        <v xml:space="preserve">ONGKARA OVAL </v>
      </c>
      <c r="U3812" s="17">
        <v>1</v>
      </c>
      <c r="V3812" s="62">
        <f t="shared" si="564"/>
        <v>0</v>
      </c>
      <c r="W3812" s="20"/>
      <c r="X3812" s="20"/>
      <c r="Y3812" s="20" t="str">
        <f t="shared" si="560"/>
        <v>PCS</v>
      </c>
    </row>
    <row r="3813" spans="1:26" hidden="1">
      <c r="A3813" s="4"/>
      <c r="B3813" s="20"/>
      <c r="C3813" s="5"/>
      <c r="D3813" s="6"/>
      <c r="E3813" s="6"/>
      <c r="F3813" s="6"/>
      <c r="G3813" s="6"/>
      <c r="H3813" s="6"/>
      <c r="I3813" s="6"/>
      <c r="J3813" s="6"/>
      <c r="K3813" s="8"/>
      <c r="L3813" s="8"/>
      <c r="M3813" s="6"/>
      <c r="N3813" s="9"/>
      <c r="O3813" s="10"/>
      <c r="P3813" s="20"/>
      <c r="Q3813" s="20"/>
      <c r="R3813" s="20"/>
      <c r="S3813" s="1" t="s">
        <v>5039</v>
      </c>
      <c r="T3813" s="21" t="str">
        <f t="shared" si="559"/>
        <v>STIKER MANTRA tanggung</v>
      </c>
      <c r="U3813" s="17">
        <v>1</v>
      </c>
      <c r="V3813" s="62">
        <f t="shared" si="564"/>
        <v>0</v>
      </c>
      <c r="W3813" s="20"/>
      <c r="X3813" s="20"/>
      <c r="Y3813" s="20" t="str">
        <f t="shared" si="560"/>
        <v>PCS</v>
      </c>
    </row>
    <row r="3814" spans="1:26" hidden="1">
      <c r="A3814" s="4"/>
      <c r="B3814" s="20"/>
      <c r="C3814" s="5"/>
      <c r="D3814" s="6"/>
      <c r="E3814" s="6"/>
      <c r="F3814" s="6"/>
      <c r="G3814" s="6"/>
      <c r="H3814" s="6"/>
      <c r="I3814" s="6"/>
      <c r="J3814" s="6"/>
      <c r="K3814" s="8"/>
      <c r="L3814" s="8"/>
      <c r="M3814" s="6"/>
      <c r="N3814" s="9"/>
      <c r="O3814" s="10"/>
      <c r="P3814" s="20"/>
      <c r="Q3814" s="20"/>
      <c r="R3814" s="20"/>
      <c r="S3814" s="1" t="s">
        <v>988</v>
      </c>
      <c r="T3814" s="21" t="str">
        <f t="shared" si="559"/>
        <v xml:space="preserve">ATP </v>
      </c>
      <c r="U3814" s="17">
        <v>1</v>
      </c>
      <c r="V3814" s="62">
        <f t="shared" si="564"/>
        <v>0</v>
      </c>
      <c r="W3814" s="20"/>
      <c r="X3814" s="20"/>
      <c r="Y3814" s="20" t="str">
        <f t="shared" si="560"/>
        <v>PCS</v>
      </c>
    </row>
    <row r="3815" spans="1:26" hidden="1">
      <c r="A3815" s="4"/>
      <c r="B3815" s="20"/>
      <c r="C3815" s="5"/>
      <c r="D3815" s="6"/>
      <c r="E3815" s="6"/>
      <c r="F3815" s="6"/>
      <c r="G3815" s="6"/>
      <c r="H3815" s="6"/>
      <c r="I3815" s="6"/>
      <c r="J3815" s="6"/>
      <c r="K3815" s="8"/>
      <c r="L3815" s="8"/>
      <c r="M3815" s="6"/>
      <c r="N3815" s="9"/>
      <c r="O3815" s="10"/>
      <c r="P3815" s="20"/>
      <c r="Q3815" s="20"/>
      <c r="R3815" s="20"/>
      <c r="S3815" s="1" t="s">
        <v>4981</v>
      </c>
      <c r="T3815" s="21" t="str">
        <f t="shared" si="559"/>
        <v xml:space="preserve">STIKER 1 JAM </v>
      </c>
      <c r="U3815" s="17">
        <v>1</v>
      </c>
      <c r="V3815" s="62">
        <f t="shared" si="564"/>
        <v>0</v>
      </c>
      <c r="W3815" s="20"/>
      <c r="X3815" s="20"/>
      <c r="Y3815" s="20" t="str">
        <f t="shared" si="560"/>
        <v>PCS</v>
      </c>
    </row>
    <row r="3816" spans="1:26" hidden="1">
      <c r="A3816" s="4"/>
      <c r="B3816" s="20"/>
      <c r="C3816" s="5"/>
      <c r="D3816" s="6"/>
      <c r="E3816" s="6"/>
      <c r="F3816" s="6"/>
      <c r="G3816" s="6"/>
      <c r="H3816" s="6"/>
      <c r="I3816" s="6"/>
      <c r="J3816" s="6"/>
      <c r="K3816" s="8"/>
      <c r="L3816" s="8"/>
      <c r="M3816" s="6"/>
      <c r="N3816" s="9"/>
      <c r="O3816" s="10"/>
      <c r="P3816" s="20"/>
      <c r="Q3816" s="20"/>
      <c r="R3816" s="20"/>
      <c r="S3816" s="1" t="s">
        <v>4363</v>
      </c>
      <c r="T3816" s="21" t="str">
        <f t="shared" si="559"/>
        <v>PLASTIK 12 X 45</v>
      </c>
      <c r="U3816" s="17">
        <v>1</v>
      </c>
      <c r="V3816" s="62">
        <f t="shared" si="564"/>
        <v>0</v>
      </c>
      <c r="W3816" s="20"/>
      <c r="X3816" s="20"/>
      <c r="Y3816" s="20" t="str">
        <f t="shared" si="560"/>
        <v>PCS</v>
      </c>
    </row>
    <row r="3817" spans="1:26" hidden="1">
      <c r="A3817" s="4"/>
      <c r="B3817" s="20"/>
      <c r="C3817" s="5"/>
      <c r="D3817" s="6"/>
      <c r="E3817" s="6"/>
      <c r="F3817" s="6"/>
      <c r="G3817" s="6"/>
      <c r="H3817" s="6"/>
      <c r="I3817" s="6"/>
      <c r="J3817" s="6"/>
      <c r="K3817" s="8"/>
      <c r="L3817" s="8"/>
      <c r="M3817" s="6"/>
      <c r="N3817" s="9"/>
      <c r="O3817" s="10"/>
      <c r="P3817" s="20"/>
      <c r="Q3817" s="20"/>
      <c r="R3817" s="20"/>
      <c r="S3817" s="1" t="s">
        <v>3725</v>
      </c>
      <c r="T3817" s="21" t="str">
        <f t="shared" si="559"/>
        <v>ONGKOS CELUP GK SARASWATI</v>
      </c>
      <c r="U3817" s="17">
        <v>1</v>
      </c>
      <c r="V3817" s="62">
        <f t="shared" si="564"/>
        <v>0</v>
      </c>
      <c r="W3817" s="20"/>
      <c r="X3817" s="20"/>
      <c r="Y3817" s="20" t="str">
        <f t="shared" si="560"/>
        <v>PCS</v>
      </c>
    </row>
    <row r="3818" spans="1:26" hidden="1">
      <c r="A3818" s="4"/>
      <c r="B3818" s="20"/>
      <c r="C3818" s="5"/>
      <c r="D3818" s="6"/>
      <c r="E3818" s="6"/>
      <c r="F3818" s="6"/>
      <c r="G3818" s="6"/>
      <c r="H3818" s="6"/>
      <c r="I3818" s="6"/>
      <c r="J3818" s="6"/>
      <c r="K3818" s="8"/>
      <c r="L3818" s="8"/>
      <c r="M3818" s="6"/>
      <c r="N3818" s="9"/>
      <c r="O3818" s="10"/>
      <c r="P3818" s="20"/>
      <c r="Q3818" s="20"/>
      <c r="R3818" s="20"/>
      <c r="S3818" s="1" t="s">
        <v>3813</v>
      </c>
      <c r="T3818" s="21" t="str">
        <f t="shared" si="559"/>
        <v>ONGKOS KEMAS GK SARASWATI</v>
      </c>
      <c r="U3818" s="17">
        <v>1</v>
      </c>
      <c r="V3818" s="62">
        <f t="shared" si="564"/>
        <v>0</v>
      </c>
      <c r="W3818" s="20"/>
      <c r="X3818" s="20"/>
      <c r="Y3818" s="20" t="str">
        <f t="shared" si="560"/>
        <v>PCS</v>
      </c>
    </row>
    <row r="3819" spans="1:26" hidden="1">
      <c r="A3819" s="4"/>
      <c r="B3819" s="20"/>
      <c r="C3819" s="5"/>
      <c r="D3819" s="6"/>
      <c r="E3819" s="6"/>
      <c r="F3819" s="6"/>
      <c r="G3819" s="6"/>
      <c r="H3819" s="6"/>
      <c r="I3819" s="6"/>
      <c r="J3819" s="6"/>
      <c r="K3819" s="8"/>
      <c r="L3819" s="8"/>
      <c r="M3819" s="6"/>
      <c r="N3819" s="9"/>
      <c r="O3819" s="10"/>
      <c r="P3819" s="20"/>
      <c r="Q3819" s="20"/>
      <c r="R3819" s="20"/>
      <c r="S3819" s="1" t="s">
        <v>3920</v>
      </c>
      <c r="T3819" s="21" t="str">
        <f t="shared" si="559"/>
        <v>ONGKOS TIMBANG GK SARASWATI</v>
      </c>
      <c r="U3819" s="17">
        <v>1</v>
      </c>
      <c r="V3819" s="62">
        <f t="shared" si="564"/>
        <v>0</v>
      </c>
      <c r="W3819" s="20"/>
      <c r="X3819" s="20"/>
      <c r="Y3819" s="20" t="str">
        <f t="shared" si="560"/>
        <v>PCS</v>
      </c>
    </row>
    <row r="3820" spans="1:26" hidden="1">
      <c r="A3820" s="4"/>
      <c r="B3820" s="20"/>
      <c r="C3820" s="5"/>
      <c r="D3820" s="6"/>
      <c r="E3820" s="6"/>
      <c r="F3820" s="6"/>
      <c r="G3820" s="6"/>
      <c r="H3820" s="6"/>
      <c r="I3820" s="6"/>
      <c r="J3820" s="6"/>
      <c r="K3820" s="8"/>
      <c r="L3820" s="8"/>
      <c r="M3820" s="6"/>
      <c r="N3820" s="9"/>
      <c r="O3820" s="10"/>
      <c r="P3820" s="20"/>
      <c r="Q3820" s="20"/>
      <c r="R3820" s="20"/>
      <c r="S3820" s="1" t="s">
        <v>4855</v>
      </c>
      <c r="T3820" s="21" t="str">
        <f t="shared" si="559"/>
        <v>SABUK ONG MINI 2,5 X 20</v>
      </c>
      <c r="U3820" s="17">
        <v>1</v>
      </c>
      <c r="V3820" s="62">
        <f t="shared" si="564"/>
        <v>0</v>
      </c>
      <c r="W3820" s="20"/>
      <c r="X3820" s="20"/>
      <c r="Y3820" s="20" t="str">
        <f t="shared" si="560"/>
        <v>PCS</v>
      </c>
    </row>
    <row r="3821" spans="1:26">
      <c r="A3821" s="4">
        <v>384</v>
      </c>
      <c r="B3821" s="20" t="s">
        <v>3291</v>
      </c>
      <c r="C3821" s="5" t="s">
        <v>341</v>
      </c>
      <c r="D3821" s="6">
        <v>10</v>
      </c>
      <c r="E3821" s="6">
        <f>D3821/72</f>
        <v>0.1388888888888889</v>
      </c>
      <c r="F3821" s="6">
        <v>31</v>
      </c>
      <c r="G3821" s="6">
        <v>1</v>
      </c>
      <c r="H3821" s="6"/>
      <c r="I3821" s="6"/>
      <c r="J3821" s="6" t="s">
        <v>510</v>
      </c>
      <c r="K3821" s="15">
        <f>L3821</f>
        <v>0</v>
      </c>
      <c r="L3821" s="15">
        <f>N3821*Z3821</f>
        <v>0</v>
      </c>
      <c r="M3821" s="6" t="s">
        <v>510</v>
      </c>
      <c r="N3821" s="9">
        <f>VLOOKUP(B3821,tb_januari,9,FALSE)</f>
        <v>0</v>
      </c>
      <c r="O3821" s="10" t="s">
        <v>506</v>
      </c>
      <c r="P3821" s="20"/>
      <c r="Q3821" s="20"/>
      <c r="R3821" s="20"/>
      <c r="S3821" s="1" t="s">
        <v>978</v>
      </c>
      <c r="T3821" s="21" t="str">
        <f t="shared" si="559"/>
        <v>ASTUNGKARA 7 X 21</v>
      </c>
      <c r="U3821" s="17">
        <v>1</v>
      </c>
      <c r="V3821" s="62">
        <f>$K$3821*U3821</f>
        <v>0</v>
      </c>
      <c r="W3821" s="20"/>
      <c r="X3821" s="20"/>
      <c r="Y3821" s="20" t="str">
        <f t="shared" si="560"/>
        <v>PCS</v>
      </c>
      <c r="Z3821" s="20">
        <v>72</v>
      </c>
    </row>
    <row r="3822" spans="1:26" hidden="1">
      <c r="A3822" s="4"/>
      <c r="B3822" s="20"/>
      <c r="C3822" s="5"/>
      <c r="D3822" s="6"/>
      <c r="E3822" s="6"/>
      <c r="F3822" s="6"/>
      <c r="G3822" s="6"/>
      <c r="H3822" s="6"/>
      <c r="I3822" s="6"/>
      <c r="J3822" s="6"/>
      <c r="K3822" s="8"/>
      <c r="L3822" s="8"/>
      <c r="M3822" s="6"/>
      <c r="N3822" s="9"/>
      <c r="O3822" s="10"/>
      <c r="P3822" s="20"/>
      <c r="Q3822" s="20"/>
      <c r="R3822" s="20"/>
      <c r="S3822" s="1" t="s">
        <v>986</v>
      </c>
      <c r="T3822" s="21" t="str">
        <f t="shared" si="559"/>
        <v>ASTUNGKARA TULISAN</v>
      </c>
      <c r="U3822" s="17">
        <v>1</v>
      </c>
      <c r="V3822" s="62">
        <f t="shared" ref="V3822:V3834" si="565">$K$3821*U3822</f>
        <v>0</v>
      </c>
      <c r="W3822" s="20"/>
      <c r="X3822" s="20"/>
      <c r="Y3822" s="20" t="str">
        <f t="shared" si="560"/>
        <v>PCS</v>
      </c>
    </row>
    <row r="3823" spans="1:26" hidden="1">
      <c r="A3823" s="4"/>
      <c r="B3823" s="20"/>
      <c r="C3823" s="5"/>
      <c r="D3823" s="6"/>
      <c r="E3823" s="6"/>
      <c r="F3823" s="6"/>
      <c r="G3823" s="6"/>
      <c r="H3823" s="6"/>
      <c r="I3823" s="6"/>
      <c r="J3823" s="6"/>
      <c r="K3823" s="8"/>
      <c r="L3823" s="8"/>
      <c r="M3823" s="6"/>
      <c r="N3823" s="9"/>
      <c r="O3823" s="10"/>
      <c r="P3823" s="20"/>
      <c r="Q3823" s="20"/>
      <c r="R3823" s="20"/>
      <c r="S3823" s="1" t="s">
        <v>4084</v>
      </c>
      <c r="T3823" s="21" t="str">
        <f t="shared" si="559"/>
        <v>OP FULL AROMA SWT ASTUNGKARA</v>
      </c>
      <c r="U3823" s="17">
        <v>5.4050000000000001E-2</v>
      </c>
      <c r="V3823" s="62">
        <f t="shared" si="565"/>
        <v>0</v>
      </c>
      <c r="W3823" s="20"/>
      <c r="X3823" s="20"/>
      <c r="Y3823" s="20" t="str">
        <f t="shared" si="560"/>
        <v>KG</v>
      </c>
    </row>
    <row r="3824" spans="1:26" hidden="1">
      <c r="A3824" s="4"/>
      <c r="B3824" s="20"/>
      <c r="C3824" s="5"/>
      <c r="D3824" s="6"/>
      <c r="E3824" s="6"/>
      <c r="F3824" s="6"/>
      <c r="G3824" s="6"/>
      <c r="H3824" s="6"/>
      <c r="I3824" s="6"/>
      <c r="J3824" s="6"/>
      <c r="K3824" s="8"/>
      <c r="L3824" s="8"/>
      <c r="M3824" s="6"/>
      <c r="N3824" s="9"/>
      <c r="O3824" s="10"/>
      <c r="P3824" s="20"/>
      <c r="Q3824" s="20"/>
      <c r="R3824" s="20"/>
      <c r="S3824" s="1" t="s">
        <v>5192</v>
      </c>
      <c r="T3824" s="21" t="str">
        <f t="shared" si="559"/>
        <v>oplosan solfen</v>
      </c>
      <c r="U3824" s="17">
        <v>0.16600000000000001</v>
      </c>
      <c r="V3824" s="62">
        <f t="shared" si="565"/>
        <v>0</v>
      </c>
      <c r="W3824" s="20"/>
      <c r="X3824" s="20"/>
      <c r="Y3824" s="20" t="str">
        <f t="shared" si="560"/>
        <v>KG</v>
      </c>
    </row>
    <row r="3825" spans="1:26" hidden="1">
      <c r="A3825" s="4"/>
      <c r="B3825" s="20"/>
      <c r="C3825" s="5"/>
      <c r="D3825" s="6"/>
      <c r="E3825" s="6"/>
      <c r="F3825" s="6"/>
      <c r="G3825" s="6"/>
      <c r="H3825" s="6"/>
      <c r="I3825" s="6"/>
      <c r="J3825" s="6"/>
      <c r="K3825" s="8"/>
      <c r="L3825" s="8"/>
      <c r="M3825" s="6"/>
      <c r="N3825" s="9"/>
      <c r="O3825" s="10"/>
      <c r="P3825" s="20"/>
      <c r="Q3825" s="20"/>
      <c r="R3825" s="20"/>
      <c r="S3825" s="1" t="s">
        <v>1425</v>
      </c>
      <c r="T3825" s="21" t="str">
        <f t="shared" si="559"/>
        <v>DUPA 32 ATP MERAH 3.2</v>
      </c>
      <c r="U3825" s="17">
        <v>0.47</v>
      </c>
      <c r="V3825" s="62">
        <f t="shared" si="565"/>
        <v>0</v>
      </c>
      <c r="W3825" s="20"/>
      <c r="X3825" s="20"/>
      <c r="Y3825" s="20" t="str">
        <f t="shared" si="560"/>
        <v>KG</v>
      </c>
    </row>
    <row r="3826" spans="1:26" hidden="1">
      <c r="A3826" s="4"/>
      <c r="B3826" s="20"/>
      <c r="C3826" s="5"/>
      <c r="D3826" s="6"/>
      <c r="E3826" s="6"/>
      <c r="F3826" s="6"/>
      <c r="G3826" s="6"/>
      <c r="H3826" s="6"/>
      <c r="I3826" s="6"/>
      <c r="J3826" s="6"/>
      <c r="K3826" s="8"/>
      <c r="L3826" s="8"/>
      <c r="M3826" s="6"/>
      <c r="N3826" s="9"/>
      <c r="O3826" s="10"/>
      <c r="P3826" s="20"/>
      <c r="Q3826" s="20"/>
      <c r="R3826" s="20"/>
      <c r="S3826" s="1" t="s">
        <v>3679</v>
      </c>
      <c r="T3826" s="21" t="str">
        <f t="shared" si="559"/>
        <v xml:space="preserve">ONGKARA OVAL </v>
      </c>
      <c r="U3826" s="17">
        <v>1</v>
      </c>
      <c r="V3826" s="62">
        <f t="shared" si="565"/>
        <v>0</v>
      </c>
      <c r="W3826" s="20"/>
      <c r="X3826" s="20"/>
      <c r="Y3826" s="20" t="str">
        <f t="shared" si="560"/>
        <v>PCS</v>
      </c>
    </row>
    <row r="3827" spans="1:26" hidden="1">
      <c r="A3827" s="4"/>
      <c r="B3827" s="20"/>
      <c r="C3827" s="5"/>
      <c r="D3827" s="6"/>
      <c r="E3827" s="6"/>
      <c r="F3827" s="6"/>
      <c r="G3827" s="6"/>
      <c r="H3827" s="6"/>
      <c r="I3827" s="6"/>
      <c r="J3827" s="6"/>
      <c r="K3827" s="8"/>
      <c r="L3827" s="8"/>
      <c r="M3827" s="6"/>
      <c r="N3827" s="9"/>
      <c r="O3827" s="10"/>
      <c r="P3827" s="20"/>
      <c r="Q3827" s="20"/>
      <c r="R3827" s="20"/>
      <c r="S3827" s="1" t="s">
        <v>5039</v>
      </c>
      <c r="T3827" s="21" t="str">
        <f t="shared" si="559"/>
        <v>STIKER MANTRA tanggung</v>
      </c>
      <c r="U3827" s="17">
        <v>1</v>
      </c>
      <c r="V3827" s="62">
        <f t="shared" si="565"/>
        <v>0</v>
      </c>
      <c r="W3827" s="20"/>
      <c r="X3827" s="20"/>
      <c r="Y3827" s="20" t="str">
        <f t="shared" si="560"/>
        <v>PCS</v>
      </c>
    </row>
    <row r="3828" spans="1:26" hidden="1">
      <c r="A3828" s="4"/>
      <c r="B3828" s="20"/>
      <c r="C3828" s="5"/>
      <c r="D3828" s="6"/>
      <c r="E3828" s="6"/>
      <c r="F3828" s="6"/>
      <c r="G3828" s="6"/>
      <c r="H3828" s="6"/>
      <c r="I3828" s="6"/>
      <c r="J3828" s="6"/>
      <c r="K3828" s="8"/>
      <c r="L3828" s="8"/>
      <c r="M3828" s="6"/>
      <c r="N3828" s="9"/>
      <c r="O3828" s="10"/>
      <c r="P3828" s="20"/>
      <c r="Q3828" s="20"/>
      <c r="R3828" s="20"/>
      <c r="S3828" s="1" t="s">
        <v>988</v>
      </c>
      <c r="T3828" s="21" t="str">
        <f t="shared" si="559"/>
        <v xml:space="preserve">ATP </v>
      </c>
      <c r="U3828" s="17">
        <v>1</v>
      </c>
      <c r="V3828" s="62">
        <f t="shared" si="565"/>
        <v>0</v>
      </c>
      <c r="W3828" s="20"/>
      <c r="X3828" s="20"/>
      <c r="Y3828" s="20" t="str">
        <f t="shared" si="560"/>
        <v>PCS</v>
      </c>
    </row>
    <row r="3829" spans="1:26" hidden="1">
      <c r="A3829" s="4"/>
      <c r="B3829" s="20"/>
      <c r="C3829" s="5"/>
      <c r="D3829" s="6"/>
      <c r="E3829" s="6"/>
      <c r="F3829" s="6"/>
      <c r="G3829" s="6"/>
      <c r="H3829" s="6"/>
      <c r="I3829" s="6"/>
      <c r="J3829" s="6"/>
      <c r="K3829" s="8"/>
      <c r="L3829" s="8"/>
      <c r="M3829" s="6"/>
      <c r="N3829" s="9"/>
      <c r="O3829" s="10"/>
      <c r="P3829" s="20"/>
      <c r="Q3829" s="20"/>
      <c r="R3829" s="20"/>
      <c r="S3829" s="1" t="s">
        <v>4981</v>
      </c>
      <c r="T3829" s="21" t="str">
        <f t="shared" ref="T3829:T3834" si="566">VLOOKUP(S3829,db_barang,2,FALSE)</f>
        <v xml:space="preserve">STIKER 1 JAM </v>
      </c>
      <c r="U3829" s="17">
        <v>1</v>
      </c>
      <c r="V3829" s="62">
        <f t="shared" si="565"/>
        <v>0</v>
      </c>
      <c r="W3829" s="20"/>
      <c r="X3829" s="20"/>
      <c r="Y3829" s="20" t="str">
        <f t="shared" ref="Y3829:Y3834" si="567">VLOOKUP(S3829,db_barang,3,FALSE)</f>
        <v>PCS</v>
      </c>
    </row>
    <row r="3830" spans="1:26" hidden="1">
      <c r="A3830" s="4"/>
      <c r="B3830" s="20"/>
      <c r="C3830" s="5"/>
      <c r="D3830" s="6"/>
      <c r="E3830" s="6"/>
      <c r="F3830" s="6"/>
      <c r="G3830" s="6"/>
      <c r="H3830" s="6"/>
      <c r="I3830" s="6"/>
      <c r="J3830" s="6"/>
      <c r="K3830" s="8"/>
      <c r="L3830" s="8"/>
      <c r="M3830" s="6"/>
      <c r="N3830" s="9"/>
      <c r="O3830" s="10"/>
      <c r="P3830" s="20"/>
      <c r="Q3830" s="20"/>
      <c r="R3830" s="20"/>
      <c r="S3830" s="1" t="s">
        <v>613</v>
      </c>
      <c r="T3830" s="21" t="str">
        <f t="shared" si="566"/>
        <v>SABUK ONG KECIL 2,5 X 30</v>
      </c>
      <c r="U3830" s="17">
        <v>1</v>
      </c>
      <c r="V3830" s="62">
        <f t="shared" si="565"/>
        <v>0</v>
      </c>
      <c r="W3830" s="20"/>
      <c r="X3830" s="20"/>
      <c r="Y3830" s="20" t="str">
        <f t="shared" si="567"/>
        <v>PCS</v>
      </c>
    </row>
    <row r="3831" spans="1:26" hidden="1">
      <c r="A3831" s="4"/>
      <c r="B3831" s="20"/>
      <c r="C3831" s="5"/>
      <c r="D3831" s="6"/>
      <c r="E3831" s="6"/>
      <c r="F3831" s="6"/>
      <c r="G3831" s="6"/>
      <c r="H3831" s="6"/>
      <c r="I3831" s="6"/>
      <c r="J3831" s="6"/>
      <c r="K3831" s="8"/>
      <c r="L3831" s="8"/>
      <c r="M3831" s="6"/>
      <c r="N3831" s="9"/>
      <c r="O3831" s="10"/>
      <c r="P3831" s="20"/>
      <c r="Q3831" s="20"/>
      <c r="R3831" s="20"/>
      <c r="S3831" s="1" t="s">
        <v>4363</v>
      </c>
      <c r="T3831" s="21" t="str">
        <f t="shared" si="566"/>
        <v>PLASTIK 12 X 45</v>
      </c>
      <c r="U3831" s="17">
        <v>1</v>
      </c>
      <c r="V3831" s="62">
        <f t="shared" si="565"/>
        <v>0</v>
      </c>
      <c r="W3831" s="20"/>
      <c r="X3831" s="20"/>
      <c r="Y3831" s="20" t="str">
        <f t="shared" si="567"/>
        <v>PCS</v>
      </c>
    </row>
    <row r="3832" spans="1:26" hidden="1">
      <c r="A3832" s="4"/>
      <c r="B3832" s="20"/>
      <c r="C3832" s="5"/>
      <c r="D3832" s="6"/>
      <c r="E3832" s="6"/>
      <c r="F3832" s="6"/>
      <c r="G3832" s="6"/>
      <c r="H3832" s="6"/>
      <c r="I3832" s="6"/>
      <c r="J3832" s="6"/>
      <c r="K3832" s="8"/>
      <c r="L3832" s="8"/>
      <c r="M3832" s="6"/>
      <c r="N3832" s="9"/>
      <c r="O3832" s="10"/>
      <c r="P3832" s="20"/>
      <c r="Q3832" s="20"/>
      <c r="R3832" s="20"/>
      <c r="S3832" s="1" t="s">
        <v>3725</v>
      </c>
      <c r="T3832" s="21" t="str">
        <f t="shared" si="566"/>
        <v>ONGKOS CELUP GK SARASWATI</v>
      </c>
      <c r="U3832" s="17">
        <v>1</v>
      </c>
      <c r="V3832" s="62">
        <f t="shared" si="565"/>
        <v>0</v>
      </c>
      <c r="W3832" s="20"/>
      <c r="X3832" s="20"/>
      <c r="Y3832" s="20" t="str">
        <f t="shared" si="567"/>
        <v>PCS</v>
      </c>
    </row>
    <row r="3833" spans="1:26" hidden="1">
      <c r="A3833" s="4"/>
      <c r="B3833" s="20"/>
      <c r="C3833" s="5"/>
      <c r="D3833" s="6"/>
      <c r="E3833" s="6"/>
      <c r="F3833" s="6"/>
      <c r="G3833" s="6"/>
      <c r="H3833" s="6"/>
      <c r="I3833" s="6"/>
      <c r="J3833" s="6"/>
      <c r="K3833" s="8"/>
      <c r="L3833" s="8"/>
      <c r="M3833" s="6"/>
      <c r="N3833" s="9"/>
      <c r="O3833" s="10"/>
      <c r="P3833" s="20"/>
      <c r="Q3833" s="20"/>
      <c r="R3833" s="20"/>
      <c r="S3833" s="1" t="s">
        <v>3813</v>
      </c>
      <c r="T3833" s="21" t="str">
        <f t="shared" si="566"/>
        <v>ONGKOS KEMAS GK SARASWATI</v>
      </c>
      <c r="U3833" s="17">
        <v>1</v>
      </c>
      <c r="V3833" s="62">
        <f t="shared" si="565"/>
        <v>0</v>
      </c>
      <c r="W3833" s="20"/>
      <c r="X3833" s="20"/>
      <c r="Y3833" s="20" t="str">
        <f t="shared" si="567"/>
        <v>PCS</v>
      </c>
    </row>
    <row r="3834" spans="1:26" hidden="1">
      <c r="A3834" s="4"/>
      <c r="B3834" s="20"/>
      <c r="C3834" s="5"/>
      <c r="D3834" s="6"/>
      <c r="E3834" s="6"/>
      <c r="F3834" s="6"/>
      <c r="G3834" s="6"/>
      <c r="H3834" s="6"/>
      <c r="I3834" s="6"/>
      <c r="J3834" s="6"/>
      <c r="K3834" s="8"/>
      <c r="L3834" s="8"/>
      <c r="M3834" s="6"/>
      <c r="N3834" s="9"/>
      <c r="O3834" s="10"/>
      <c r="P3834" s="20"/>
      <c r="Q3834" s="20"/>
      <c r="R3834" s="20"/>
      <c r="S3834" s="1" t="s">
        <v>3920</v>
      </c>
      <c r="T3834" s="21" t="str">
        <f t="shared" si="566"/>
        <v>ONGKOS TIMBANG GK SARASWATI</v>
      </c>
      <c r="U3834" s="17">
        <v>1</v>
      </c>
      <c r="V3834" s="62">
        <f t="shared" si="565"/>
        <v>0</v>
      </c>
      <c r="W3834" s="20"/>
      <c r="X3834" s="20"/>
      <c r="Y3834" s="20" t="str">
        <f t="shared" si="567"/>
        <v>PCS</v>
      </c>
    </row>
    <row r="3835" spans="1:26">
      <c r="A3835" s="4">
        <v>385</v>
      </c>
      <c r="B3835" s="20" t="s">
        <v>3292</v>
      </c>
      <c r="C3835" s="5" t="s">
        <v>342</v>
      </c>
      <c r="D3835" s="6">
        <v>112</v>
      </c>
      <c r="E3835" s="6">
        <f>D3835/72</f>
        <v>1.5555555555555556</v>
      </c>
      <c r="F3835" s="6">
        <v>272</v>
      </c>
      <c r="G3835" s="6">
        <v>1</v>
      </c>
      <c r="H3835" s="6">
        <v>140</v>
      </c>
      <c r="I3835" s="6">
        <v>1</v>
      </c>
      <c r="J3835" s="6" t="s">
        <v>510</v>
      </c>
      <c r="K3835" s="15">
        <f>L3835</f>
        <v>288</v>
      </c>
      <c r="L3835" s="15">
        <f>N3835*Z3835</f>
        <v>288</v>
      </c>
      <c r="M3835" s="6" t="s">
        <v>510</v>
      </c>
      <c r="N3835" s="9">
        <f>VLOOKUP(B3835,tb_januari,9,FALSE)</f>
        <v>4</v>
      </c>
      <c r="O3835" s="10" t="s">
        <v>506</v>
      </c>
      <c r="P3835" s="20"/>
      <c r="Q3835" s="20"/>
      <c r="R3835" s="20"/>
      <c r="S3835" s="20" t="s">
        <v>1447</v>
      </c>
      <c r="T3835" s="21" t="str">
        <f t="shared" ref="T3835:T3890" si="568">VLOOKUP(S3835,db_barang,2,FALSE)</f>
        <v>DUPA 32 ATP PEKAT 3.2 RKN</v>
      </c>
      <c r="U3835" s="17">
        <v>0.47</v>
      </c>
      <c r="V3835" s="62">
        <f>$K$3835*U3835</f>
        <v>135.35999999999999</v>
      </c>
      <c r="W3835" s="20"/>
      <c r="X3835" s="20"/>
      <c r="Y3835" s="20" t="str">
        <f t="shared" ref="Y3835:Y3890" si="569">VLOOKUP(S3835,db_barang,3,FALSE)</f>
        <v>KG</v>
      </c>
      <c r="Z3835" s="20">
        <v>72</v>
      </c>
    </row>
    <row r="3836" spans="1:26" hidden="1">
      <c r="A3836" s="4"/>
      <c r="B3836" s="4"/>
      <c r="C3836" s="5"/>
      <c r="D3836" s="6"/>
      <c r="E3836" s="6"/>
      <c r="F3836" s="6"/>
      <c r="G3836" s="6"/>
      <c r="H3836" s="6"/>
      <c r="I3836" s="6"/>
      <c r="J3836" s="6"/>
      <c r="K3836" s="8"/>
      <c r="L3836" s="8"/>
      <c r="M3836" s="6"/>
      <c r="N3836" s="9"/>
      <c r="O3836" s="10"/>
      <c r="P3836" s="20"/>
      <c r="Q3836" s="20"/>
      <c r="R3836" s="20"/>
      <c r="S3836" s="20" t="s">
        <v>978</v>
      </c>
      <c r="T3836" s="21" t="str">
        <f t="shared" si="568"/>
        <v>ASTUNGKARA 7 X 21</v>
      </c>
      <c r="U3836" s="17">
        <v>1</v>
      </c>
      <c r="V3836" s="62">
        <f t="shared" ref="V3836:V3848" si="570">$K$3835*U3836</f>
        <v>288</v>
      </c>
      <c r="W3836" s="20"/>
      <c r="X3836" s="20"/>
      <c r="Y3836" s="20" t="str">
        <f t="shared" si="569"/>
        <v>PCS</v>
      </c>
    </row>
    <row r="3837" spans="1:26" hidden="1">
      <c r="A3837" s="4"/>
      <c r="B3837" s="4"/>
      <c r="C3837" s="5"/>
      <c r="D3837" s="6"/>
      <c r="E3837" s="6"/>
      <c r="F3837" s="6"/>
      <c r="G3837" s="6"/>
      <c r="H3837" s="6"/>
      <c r="I3837" s="6"/>
      <c r="J3837" s="6"/>
      <c r="K3837" s="8"/>
      <c r="L3837" s="8"/>
      <c r="M3837" s="6"/>
      <c r="N3837" s="9"/>
      <c r="O3837" s="10"/>
      <c r="P3837" s="20"/>
      <c r="Q3837" s="20"/>
      <c r="R3837" s="20"/>
      <c r="S3837" s="20" t="s">
        <v>986</v>
      </c>
      <c r="T3837" s="21" t="str">
        <f t="shared" si="568"/>
        <v>ASTUNGKARA TULISAN</v>
      </c>
      <c r="U3837" s="17">
        <v>1</v>
      </c>
      <c r="V3837" s="62">
        <f t="shared" si="570"/>
        <v>288</v>
      </c>
      <c r="W3837" s="20"/>
      <c r="X3837" s="20"/>
      <c r="Y3837" s="20" t="str">
        <f t="shared" si="569"/>
        <v>PCS</v>
      </c>
    </row>
    <row r="3838" spans="1:26" hidden="1">
      <c r="A3838" s="4"/>
      <c r="B3838" s="4"/>
      <c r="C3838" s="5"/>
      <c r="D3838" s="6"/>
      <c r="E3838" s="6"/>
      <c r="F3838" s="6"/>
      <c r="G3838" s="6"/>
      <c r="H3838" s="6"/>
      <c r="I3838" s="6"/>
      <c r="J3838" s="6"/>
      <c r="K3838" s="8"/>
      <c r="L3838" s="8"/>
      <c r="M3838" s="6"/>
      <c r="N3838" s="9"/>
      <c r="O3838" s="10"/>
      <c r="P3838" s="20"/>
      <c r="Q3838" s="20"/>
      <c r="R3838" s="20"/>
      <c r="S3838" s="20" t="s">
        <v>4084</v>
      </c>
      <c r="T3838" s="21" t="str">
        <f t="shared" si="568"/>
        <v>OP FULL AROMA SWT ASTUNGKARA</v>
      </c>
      <c r="U3838" s="17">
        <v>5.4050000000000001E-2</v>
      </c>
      <c r="V3838" s="62">
        <f t="shared" si="570"/>
        <v>15.5664</v>
      </c>
      <c r="W3838" s="20"/>
      <c r="X3838" s="20"/>
      <c r="Y3838" s="20" t="str">
        <f t="shared" si="569"/>
        <v>KG</v>
      </c>
    </row>
    <row r="3839" spans="1:26" hidden="1">
      <c r="A3839" s="4"/>
      <c r="B3839" s="4"/>
      <c r="C3839" s="5"/>
      <c r="D3839" s="6"/>
      <c r="E3839" s="6"/>
      <c r="F3839" s="6"/>
      <c r="G3839" s="6"/>
      <c r="H3839" s="6"/>
      <c r="I3839" s="6"/>
      <c r="J3839" s="6"/>
      <c r="K3839" s="8"/>
      <c r="L3839" s="8"/>
      <c r="M3839" s="6"/>
      <c r="N3839" s="9"/>
      <c r="O3839" s="10"/>
      <c r="P3839" s="20"/>
      <c r="Q3839" s="20"/>
      <c r="R3839" s="20"/>
      <c r="S3839" s="20" t="s">
        <v>5192</v>
      </c>
      <c r="T3839" s="21" t="str">
        <f t="shared" si="568"/>
        <v>oplosan solfen</v>
      </c>
      <c r="U3839" s="17">
        <v>0.16600000000000001</v>
      </c>
      <c r="V3839" s="62">
        <f t="shared" si="570"/>
        <v>47.808</v>
      </c>
      <c r="W3839" s="20"/>
      <c r="X3839" s="20"/>
      <c r="Y3839" s="20" t="str">
        <f t="shared" si="569"/>
        <v>KG</v>
      </c>
    </row>
    <row r="3840" spans="1:26" hidden="1">
      <c r="A3840" s="4"/>
      <c r="B3840" s="4"/>
      <c r="C3840" s="5"/>
      <c r="D3840" s="6"/>
      <c r="E3840" s="6"/>
      <c r="F3840" s="6"/>
      <c r="G3840" s="6"/>
      <c r="H3840" s="6"/>
      <c r="I3840" s="6"/>
      <c r="J3840" s="6"/>
      <c r="K3840" s="8"/>
      <c r="L3840" s="8"/>
      <c r="M3840" s="6"/>
      <c r="N3840" s="9"/>
      <c r="O3840" s="10"/>
      <c r="P3840" s="20"/>
      <c r="Q3840" s="20"/>
      <c r="R3840" s="20"/>
      <c r="S3840" s="20" t="s">
        <v>3679</v>
      </c>
      <c r="T3840" s="21" t="str">
        <f t="shared" si="568"/>
        <v xml:space="preserve">ONGKARA OVAL </v>
      </c>
      <c r="U3840" s="17">
        <v>1</v>
      </c>
      <c r="V3840" s="62">
        <f t="shared" si="570"/>
        <v>288</v>
      </c>
      <c r="W3840" s="20"/>
      <c r="X3840" s="20"/>
      <c r="Y3840" s="20" t="str">
        <f t="shared" si="569"/>
        <v>PCS</v>
      </c>
    </row>
    <row r="3841" spans="1:26" hidden="1">
      <c r="A3841" s="4"/>
      <c r="B3841" s="4"/>
      <c r="C3841" s="5"/>
      <c r="D3841" s="6"/>
      <c r="E3841" s="6"/>
      <c r="F3841" s="6"/>
      <c r="G3841" s="6"/>
      <c r="H3841" s="6"/>
      <c r="I3841" s="6"/>
      <c r="J3841" s="6"/>
      <c r="K3841" s="8"/>
      <c r="L3841" s="8"/>
      <c r="M3841" s="6"/>
      <c r="N3841" s="9"/>
      <c r="O3841" s="10"/>
      <c r="P3841" s="20"/>
      <c r="Q3841" s="20"/>
      <c r="R3841" s="20"/>
      <c r="S3841" s="20" t="s">
        <v>5039</v>
      </c>
      <c r="T3841" s="21" t="str">
        <f t="shared" si="568"/>
        <v>STIKER MANTRA tanggung</v>
      </c>
      <c r="U3841" s="17">
        <v>1</v>
      </c>
      <c r="V3841" s="62">
        <f t="shared" si="570"/>
        <v>288</v>
      </c>
      <c r="W3841" s="20"/>
      <c r="X3841" s="20"/>
      <c r="Y3841" s="20" t="str">
        <f t="shared" si="569"/>
        <v>PCS</v>
      </c>
    </row>
    <row r="3842" spans="1:26" hidden="1">
      <c r="A3842" s="4"/>
      <c r="B3842" s="4"/>
      <c r="C3842" s="5"/>
      <c r="D3842" s="6"/>
      <c r="E3842" s="6"/>
      <c r="F3842" s="6"/>
      <c r="G3842" s="6"/>
      <c r="H3842" s="6"/>
      <c r="I3842" s="6"/>
      <c r="J3842" s="6"/>
      <c r="K3842" s="8"/>
      <c r="L3842" s="8"/>
      <c r="M3842" s="6"/>
      <c r="N3842" s="9"/>
      <c r="O3842" s="10"/>
      <c r="P3842" s="20"/>
      <c r="Q3842" s="20"/>
      <c r="R3842" s="20"/>
      <c r="S3842" s="20" t="s">
        <v>988</v>
      </c>
      <c r="T3842" s="21" t="str">
        <f t="shared" si="568"/>
        <v xml:space="preserve">ATP </v>
      </c>
      <c r="U3842" s="17">
        <v>1</v>
      </c>
      <c r="V3842" s="62">
        <f t="shared" si="570"/>
        <v>288</v>
      </c>
      <c r="W3842" s="20"/>
      <c r="X3842" s="20"/>
      <c r="Y3842" s="20" t="str">
        <f t="shared" si="569"/>
        <v>PCS</v>
      </c>
    </row>
    <row r="3843" spans="1:26" hidden="1">
      <c r="A3843" s="4"/>
      <c r="B3843" s="4"/>
      <c r="C3843" s="5"/>
      <c r="D3843" s="6"/>
      <c r="E3843" s="6"/>
      <c r="F3843" s="6"/>
      <c r="G3843" s="6"/>
      <c r="H3843" s="6"/>
      <c r="I3843" s="6"/>
      <c r="J3843" s="6"/>
      <c r="K3843" s="8"/>
      <c r="L3843" s="8"/>
      <c r="M3843" s="6"/>
      <c r="N3843" s="9"/>
      <c r="O3843" s="10"/>
      <c r="P3843" s="20"/>
      <c r="Q3843" s="20"/>
      <c r="R3843" s="20"/>
      <c r="S3843" s="20" t="s">
        <v>4981</v>
      </c>
      <c r="T3843" s="21" t="str">
        <f t="shared" si="568"/>
        <v xml:space="preserve">STIKER 1 JAM </v>
      </c>
      <c r="U3843" s="17">
        <v>1</v>
      </c>
      <c r="V3843" s="62">
        <f t="shared" si="570"/>
        <v>288</v>
      </c>
      <c r="W3843" s="20"/>
      <c r="X3843" s="20"/>
      <c r="Y3843" s="20" t="str">
        <f t="shared" si="569"/>
        <v>PCS</v>
      </c>
    </row>
    <row r="3844" spans="1:26" hidden="1">
      <c r="A3844" s="4"/>
      <c r="B3844" s="4"/>
      <c r="C3844" s="5"/>
      <c r="D3844" s="6"/>
      <c r="E3844" s="6"/>
      <c r="F3844" s="6"/>
      <c r="G3844" s="6"/>
      <c r="H3844" s="6"/>
      <c r="I3844" s="6"/>
      <c r="J3844" s="6"/>
      <c r="K3844" s="8"/>
      <c r="L3844" s="8"/>
      <c r="M3844" s="6"/>
      <c r="N3844" s="9"/>
      <c r="O3844" s="10"/>
      <c r="P3844" s="20"/>
      <c r="Q3844" s="20"/>
      <c r="R3844" s="20"/>
      <c r="S3844" s="20" t="s">
        <v>4363</v>
      </c>
      <c r="T3844" s="21" t="str">
        <f t="shared" si="568"/>
        <v>PLASTIK 12 X 45</v>
      </c>
      <c r="U3844" s="17">
        <v>1</v>
      </c>
      <c r="V3844" s="62">
        <f t="shared" si="570"/>
        <v>288</v>
      </c>
      <c r="W3844" s="20"/>
      <c r="X3844" s="20"/>
      <c r="Y3844" s="20" t="str">
        <f t="shared" si="569"/>
        <v>PCS</v>
      </c>
    </row>
    <row r="3845" spans="1:26" hidden="1">
      <c r="A3845" s="4"/>
      <c r="B3845" s="4"/>
      <c r="C3845" s="5"/>
      <c r="D3845" s="6"/>
      <c r="E3845" s="6"/>
      <c r="F3845" s="6"/>
      <c r="G3845" s="6"/>
      <c r="H3845" s="6"/>
      <c r="I3845" s="6"/>
      <c r="J3845" s="6"/>
      <c r="K3845" s="8"/>
      <c r="L3845" s="8"/>
      <c r="M3845" s="6"/>
      <c r="N3845" s="9"/>
      <c r="O3845" s="10"/>
      <c r="P3845" s="20"/>
      <c r="Q3845" s="20"/>
      <c r="R3845" s="20"/>
      <c r="S3845" s="20" t="s">
        <v>3725</v>
      </c>
      <c r="T3845" s="21" t="str">
        <f t="shared" si="568"/>
        <v>ONGKOS CELUP GK SARASWATI</v>
      </c>
      <c r="U3845" s="17">
        <v>1</v>
      </c>
      <c r="V3845" s="62">
        <f t="shared" si="570"/>
        <v>288</v>
      </c>
      <c r="W3845" s="20"/>
      <c r="X3845" s="20"/>
      <c r="Y3845" s="20" t="str">
        <f t="shared" si="569"/>
        <v>PCS</v>
      </c>
    </row>
    <row r="3846" spans="1:26" hidden="1">
      <c r="A3846" s="4"/>
      <c r="B3846" s="4"/>
      <c r="C3846" s="5"/>
      <c r="D3846" s="6"/>
      <c r="E3846" s="6"/>
      <c r="F3846" s="6"/>
      <c r="G3846" s="6"/>
      <c r="H3846" s="6"/>
      <c r="I3846" s="6"/>
      <c r="J3846" s="6"/>
      <c r="K3846" s="8"/>
      <c r="L3846" s="8"/>
      <c r="M3846" s="6"/>
      <c r="N3846" s="9"/>
      <c r="O3846" s="10"/>
      <c r="P3846" s="20"/>
      <c r="Q3846" s="20"/>
      <c r="R3846" s="20"/>
      <c r="S3846" s="20" t="s">
        <v>3813</v>
      </c>
      <c r="T3846" s="21" t="str">
        <f t="shared" si="568"/>
        <v>ONGKOS KEMAS GK SARASWATI</v>
      </c>
      <c r="U3846" s="17">
        <v>1</v>
      </c>
      <c r="V3846" s="62">
        <f t="shared" si="570"/>
        <v>288</v>
      </c>
      <c r="W3846" s="20"/>
      <c r="X3846" s="20"/>
      <c r="Y3846" s="20" t="str">
        <f t="shared" si="569"/>
        <v>PCS</v>
      </c>
    </row>
    <row r="3847" spans="1:26" hidden="1">
      <c r="A3847" s="4"/>
      <c r="B3847" s="4"/>
      <c r="C3847" s="5"/>
      <c r="D3847" s="6"/>
      <c r="E3847" s="6"/>
      <c r="F3847" s="6"/>
      <c r="G3847" s="6"/>
      <c r="H3847" s="6"/>
      <c r="I3847" s="6"/>
      <c r="J3847" s="6"/>
      <c r="K3847" s="8"/>
      <c r="L3847" s="8"/>
      <c r="M3847" s="6"/>
      <c r="N3847" s="9"/>
      <c r="O3847" s="10"/>
      <c r="P3847" s="20"/>
      <c r="Q3847" s="20"/>
      <c r="R3847" s="20"/>
      <c r="S3847" s="20" t="s">
        <v>3920</v>
      </c>
      <c r="T3847" s="21" t="str">
        <f t="shared" si="568"/>
        <v>ONGKOS TIMBANG GK SARASWATI</v>
      </c>
      <c r="U3847" s="17">
        <v>1</v>
      </c>
      <c r="V3847" s="62">
        <f t="shared" si="570"/>
        <v>288</v>
      </c>
      <c r="W3847" s="20"/>
      <c r="X3847" s="20"/>
      <c r="Y3847" s="20" t="str">
        <f t="shared" si="569"/>
        <v>PCS</v>
      </c>
    </row>
    <row r="3848" spans="1:26" hidden="1">
      <c r="A3848" s="4"/>
      <c r="B3848" s="4"/>
      <c r="C3848" s="5"/>
      <c r="D3848" s="6"/>
      <c r="E3848" s="6"/>
      <c r="F3848" s="6"/>
      <c r="G3848" s="6"/>
      <c r="H3848" s="6"/>
      <c r="I3848" s="6"/>
      <c r="J3848" s="6"/>
      <c r="K3848" s="8"/>
      <c r="L3848" s="8"/>
      <c r="M3848" s="6"/>
      <c r="N3848" s="9"/>
      <c r="O3848" s="10"/>
      <c r="P3848" s="20"/>
      <c r="Q3848" s="20"/>
      <c r="R3848" s="20"/>
      <c r="S3848" s="20" t="s">
        <v>4855</v>
      </c>
      <c r="T3848" s="21" t="str">
        <f t="shared" si="568"/>
        <v>SABUK ONG MINI 2,5 X 20</v>
      </c>
      <c r="U3848" s="17">
        <v>1</v>
      </c>
      <c r="V3848" s="62">
        <f t="shared" si="570"/>
        <v>288</v>
      </c>
      <c r="W3848" s="20"/>
      <c r="X3848" s="20"/>
      <c r="Y3848" s="20" t="str">
        <f t="shared" si="569"/>
        <v>PCS</v>
      </c>
    </row>
    <row r="3849" spans="1:26">
      <c r="A3849" s="4">
        <v>386</v>
      </c>
      <c r="B3849" s="20" t="s">
        <v>3299</v>
      </c>
      <c r="C3849" s="5" t="s">
        <v>343</v>
      </c>
      <c r="D3849" s="6">
        <v>25</v>
      </c>
      <c r="E3849" s="6">
        <f>D3849/72</f>
        <v>0.34722222222222221</v>
      </c>
      <c r="F3849" s="6">
        <v>73</v>
      </c>
      <c r="G3849" s="6">
        <v>1</v>
      </c>
      <c r="H3849" s="6">
        <v>46</v>
      </c>
      <c r="I3849" s="6">
        <v>1</v>
      </c>
      <c r="J3849" s="6" t="s">
        <v>510</v>
      </c>
      <c r="K3849" s="15">
        <f>L3849</f>
        <v>72</v>
      </c>
      <c r="L3849" s="15">
        <f>N3849*Z3849</f>
        <v>72</v>
      </c>
      <c r="M3849" s="6" t="s">
        <v>510</v>
      </c>
      <c r="N3849" s="9">
        <f>VLOOKUP(B3849,tb_januari,9,FALSE)</f>
        <v>1</v>
      </c>
      <c r="O3849" s="10" t="s">
        <v>506</v>
      </c>
      <c r="P3849" s="20"/>
      <c r="Q3849" s="20"/>
      <c r="R3849" s="20"/>
      <c r="S3849" s="20" t="s">
        <v>1447</v>
      </c>
      <c r="T3849" s="21" t="str">
        <f t="shared" si="568"/>
        <v>DUPA 32 ATP PEKAT 3.2 RKN</v>
      </c>
      <c r="U3849" s="17">
        <v>0.47</v>
      </c>
      <c r="V3849" s="62">
        <f>$K$3849*U3849</f>
        <v>33.839999999999996</v>
      </c>
      <c r="W3849" s="20"/>
      <c r="X3849" s="20"/>
      <c r="Y3849" s="20" t="str">
        <f t="shared" si="569"/>
        <v>KG</v>
      </c>
      <c r="Z3849" s="20">
        <v>72</v>
      </c>
    </row>
    <row r="3850" spans="1:26" hidden="1">
      <c r="A3850" s="4"/>
      <c r="B3850" s="4"/>
      <c r="C3850" s="5"/>
      <c r="D3850" s="6"/>
      <c r="E3850" s="6"/>
      <c r="F3850" s="6"/>
      <c r="G3850" s="6"/>
      <c r="H3850" s="6"/>
      <c r="I3850" s="6"/>
      <c r="J3850" s="6"/>
      <c r="K3850" s="8"/>
      <c r="L3850" s="8"/>
      <c r="M3850" s="6"/>
      <c r="N3850" s="9"/>
      <c r="O3850" s="10"/>
      <c r="P3850" s="20"/>
      <c r="Q3850" s="20"/>
      <c r="R3850" s="20"/>
      <c r="S3850" s="20" t="s">
        <v>1034</v>
      </c>
      <c r="T3850" s="21" t="str">
        <f t="shared" si="568"/>
        <v>CEMPAKA 7 X 21</v>
      </c>
      <c r="U3850" s="17">
        <v>1</v>
      </c>
      <c r="V3850" s="62">
        <f t="shared" ref="V3850:V3862" si="571">$K$3849*U3850</f>
        <v>72</v>
      </c>
      <c r="W3850" s="20"/>
      <c r="X3850" s="20"/>
      <c r="Y3850" s="20" t="str">
        <f t="shared" si="569"/>
        <v>PCS</v>
      </c>
    </row>
    <row r="3851" spans="1:26" hidden="1">
      <c r="A3851" s="4"/>
      <c r="B3851" s="4"/>
      <c r="C3851" s="5"/>
      <c r="D3851" s="6"/>
      <c r="E3851" s="6"/>
      <c r="F3851" s="6"/>
      <c r="G3851" s="6"/>
      <c r="H3851" s="6"/>
      <c r="I3851" s="6"/>
      <c r="J3851" s="6"/>
      <c r="K3851" s="8"/>
      <c r="L3851" s="8"/>
      <c r="M3851" s="6"/>
      <c r="N3851" s="9"/>
      <c r="O3851" s="10"/>
      <c r="P3851" s="20"/>
      <c r="Q3851" s="20"/>
      <c r="R3851" s="20"/>
      <c r="S3851" s="20" t="s">
        <v>1042</v>
      </c>
      <c r="T3851" s="21" t="str">
        <f t="shared" si="568"/>
        <v>CEMPAKA TULISAN</v>
      </c>
      <c r="U3851" s="17">
        <v>1</v>
      </c>
      <c r="V3851" s="62">
        <f t="shared" si="571"/>
        <v>72</v>
      </c>
      <c r="W3851" s="20"/>
      <c r="X3851" s="20"/>
      <c r="Y3851" s="20" t="str">
        <f t="shared" si="569"/>
        <v>PCS</v>
      </c>
    </row>
    <row r="3852" spans="1:26" hidden="1">
      <c r="A3852" s="4"/>
      <c r="B3852" s="4"/>
      <c r="C3852" s="5"/>
      <c r="D3852" s="6"/>
      <c r="E3852" s="6"/>
      <c r="F3852" s="6"/>
      <c r="G3852" s="6"/>
      <c r="H3852" s="6"/>
      <c r="I3852" s="6"/>
      <c r="J3852" s="6"/>
      <c r="K3852" s="8"/>
      <c r="L3852" s="8"/>
      <c r="M3852" s="6"/>
      <c r="N3852" s="9"/>
      <c r="O3852" s="10"/>
      <c r="P3852" s="20"/>
      <c r="Q3852" s="20"/>
      <c r="R3852" s="20"/>
      <c r="S3852" s="20" t="s">
        <v>4086</v>
      </c>
      <c r="T3852" s="21" t="str">
        <f t="shared" si="568"/>
        <v>OP FULL AROMA SWT CEMPAKA</v>
      </c>
      <c r="U3852" s="17">
        <v>5.4050000000000001E-2</v>
      </c>
      <c r="V3852" s="62">
        <f t="shared" si="571"/>
        <v>3.8915999999999999</v>
      </c>
      <c r="W3852" s="20"/>
      <c r="X3852" s="20"/>
      <c r="Y3852" s="20" t="str">
        <f t="shared" si="569"/>
        <v>KG</v>
      </c>
    </row>
    <row r="3853" spans="1:26" hidden="1">
      <c r="A3853" s="4"/>
      <c r="B3853" s="4"/>
      <c r="C3853" s="5"/>
      <c r="D3853" s="6"/>
      <c r="E3853" s="6"/>
      <c r="F3853" s="6"/>
      <c r="G3853" s="6"/>
      <c r="H3853" s="6"/>
      <c r="I3853" s="6"/>
      <c r="J3853" s="6"/>
      <c r="K3853" s="8"/>
      <c r="L3853" s="8"/>
      <c r="M3853" s="6"/>
      <c r="N3853" s="9"/>
      <c r="O3853" s="10"/>
      <c r="P3853" s="20"/>
      <c r="Q3853" s="20"/>
      <c r="R3853" s="20"/>
      <c r="S3853" s="20" t="s">
        <v>5192</v>
      </c>
      <c r="T3853" s="21" t="str">
        <f t="shared" si="568"/>
        <v>oplosan solfen</v>
      </c>
      <c r="U3853" s="17">
        <v>0.16600000000000001</v>
      </c>
      <c r="V3853" s="62">
        <f t="shared" si="571"/>
        <v>11.952</v>
      </c>
      <c r="W3853" s="20"/>
      <c r="X3853" s="20"/>
      <c r="Y3853" s="20" t="str">
        <f t="shared" si="569"/>
        <v>KG</v>
      </c>
    </row>
    <row r="3854" spans="1:26" hidden="1">
      <c r="A3854" s="4"/>
      <c r="B3854" s="4"/>
      <c r="C3854" s="5"/>
      <c r="D3854" s="6"/>
      <c r="E3854" s="6"/>
      <c r="F3854" s="6"/>
      <c r="G3854" s="6"/>
      <c r="H3854" s="6"/>
      <c r="I3854" s="6"/>
      <c r="J3854" s="6"/>
      <c r="K3854" s="8"/>
      <c r="L3854" s="8"/>
      <c r="M3854" s="6"/>
      <c r="N3854" s="9"/>
      <c r="O3854" s="10"/>
      <c r="P3854" s="20"/>
      <c r="Q3854" s="20"/>
      <c r="R3854" s="20"/>
      <c r="S3854" s="20" t="s">
        <v>3679</v>
      </c>
      <c r="T3854" s="21" t="str">
        <f t="shared" si="568"/>
        <v xml:space="preserve">ONGKARA OVAL </v>
      </c>
      <c r="U3854" s="17">
        <v>1</v>
      </c>
      <c r="V3854" s="62">
        <f t="shared" si="571"/>
        <v>72</v>
      </c>
      <c r="W3854" s="20"/>
      <c r="X3854" s="20"/>
      <c r="Y3854" s="20" t="str">
        <f t="shared" si="569"/>
        <v>PCS</v>
      </c>
    </row>
    <row r="3855" spans="1:26" hidden="1">
      <c r="A3855" s="4"/>
      <c r="B3855" s="4"/>
      <c r="C3855" s="5"/>
      <c r="D3855" s="6"/>
      <c r="E3855" s="6"/>
      <c r="F3855" s="6"/>
      <c r="G3855" s="6"/>
      <c r="H3855" s="6"/>
      <c r="I3855" s="6"/>
      <c r="J3855" s="6"/>
      <c r="K3855" s="8"/>
      <c r="L3855" s="8"/>
      <c r="M3855" s="6"/>
      <c r="N3855" s="9"/>
      <c r="O3855" s="10"/>
      <c r="P3855" s="20"/>
      <c r="Q3855" s="20"/>
      <c r="R3855" s="20"/>
      <c r="S3855" s="20" t="s">
        <v>5039</v>
      </c>
      <c r="T3855" s="21" t="str">
        <f t="shared" si="568"/>
        <v>STIKER MANTRA tanggung</v>
      </c>
      <c r="U3855" s="17">
        <v>1</v>
      </c>
      <c r="V3855" s="62">
        <f t="shared" si="571"/>
        <v>72</v>
      </c>
      <c r="W3855" s="20"/>
      <c r="X3855" s="20"/>
      <c r="Y3855" s="20" t="str">
        <f t="shared" si="569"/>
        <v>PCS</v>
      </c>
    </row>
    <row r="3856" spans="1:26" hidden="1">
      <c r="A3856" s="4"/>
      <c r="B3856" s="4"/>
      <c r="C3856" s="5"/>
      <c r="D3856" s="6"/>
      <c r="E3856" s="6"/>
      <c r="F3856" s="6"/>
      <c r="G3856" s="6"/>
      <c r="H3856" s="6"/>
      <c r="I3856" s="6"/>
      <c r="J3856" s="6"/>
      <c r="K3856" s="8"/>
      <c r="L3856" s="8"/>
      <c r="M3856" s="6"/>
      <c r="N3856" s="9"/>
      <c r="O3856" s="10"/>
      <c r="P3856" s="20"/>
      <c r="Q3856" s="20"/>
      <c r="R3856" s="20"/>
      <c r="S3856" s="20" t="s">
        <v>988</v>
      </c>
      <c r="T3856" s="21" t="str">
        <f t="shared" si="568"/>
        <v xml:space="preserve">ATP </v>
      </c>
      <c r="U3856" s="17">
        <v>1</v>
      </c>
      <c r="V3856" s="62">
        <f t="shared" si="571"/>
        <v>72</v>
      </c>
      <c r="W3856" s="20"/>
      <c r="X3856" s="20"/>
      <c r="Y3856" s="20" t="str">
        <f t="shared" si="569"/>
        <v>PCS</v>
      </c>
    </row>
    <row r="3857" spans="1:26" hidden="1">
      <c r="A3857" s="4"/>
      <c r="B3857" s="4"/>
      <c r="C3857" s="5"/>
      <c r="D3857" s="6"/>
      <c r="E3857" s="6"/>
      <c r="F3857" s="6"/>
      <c r="G3857" s="6"/>
      <c r="H3857" s="6"/>
      <c r="I3857" s="6"/>
      <c r="J3857" s="6"/>
      <c r="K3857" s="8"/>
      <c r="L3857" s="8"/>
      <c r="M3857" s="6"/>
      <c r="N3857" s="9"/>
      <c r="O3857" s="10"/>
      <c r="P3857" s="20"/>
      <c r="Q3857" s="20"/>
      <c r="R3857" s="20"/>
      <c r="S3857" s="20" t="s">
        <v>4981</v>
      </c>
      <c r="T3857" s="21" t="str">
        <f t="shared" si="568"/>
        <v xml:space="preserve">STIKER 1 JAM </v>
      </c>
      <c r="U3857" s="17">
        <v>1</v>
      </c>
      <c r="V3857" s="62">
        <f t="shared" si="571"/>
        <v>72</v>
      </c>
      <c r="W3857" s="20"/>
      <c r="X3857" s="20"/>
      <c r="Y3857" s="20" t="str">
        <f t="shared" si="569"/>
        <v>PCS</v>
      </c>
    </row>
    <row r="3858" spans="1:26" hidden="1">
      <c r="A3858" s="4"/>
      <c r="B3858" s="4"/>
      <c r="C3858" s="5"/>
      <c r="D3858" s="6"/>
      <c r="E3858" s="6"/>
      <c r="F3858" s="6"/>
      <c r="G3858" s="6"/>
      <c r="H3858" s="6"/>
      <c r="I3858" s="6"/>
      <c r="J3858" s="6"/>
      <c r="K3858" s="8"/>
      <c r="L3858" s="8"/>
      <c r="M3858" s="6"/>
      <c r="N3858" s="9"/>
      <c r="O3858" s="10"/>
      <c r="P3858" s="20"/>
      <c r="Q3858" s="20"/>
      <c r="R3858" s="20"/>
      <c r="S3858" s="20" t="s">
        <v>4363</v>
      </c>
      <c r="T3858" s="21" t="str">
        <f t="shared" si="568"/>
        <v>PLASTIK 12 X 45</v>
      </c>
      <c r="U3858" s="17">
        <v>1</v>
      </c>
      <c r="V3858" s="62">
        <f t="shared" si="571"/>
        <v>72</v>
      </c>
      <c r="W3858" s="20"/>
      <c r="X3858" s="20"/>
      <c r="Y3858" s="20" t="str">
        <f t="shared" si="569"/>
        <v>PCS</v>
      </c>
    </row>
    <row r="3859" spans="1:26" hidden="1">
      <c r="A3859" s="4"/>
      <c r="B3859" s="4"/>
      <c r="C3859" s="5"/>
      <c r="D3859" s="6"/>
      <c r="E3859" s="6"/>
      <c r="F3859" s="6"/>
      <c r="G3859" s="6"/>
      <c r="H3859" s="6"/>
      <c r="I3859" s="6"/>
      <c r="J3859" s="6"/>
      <c r="K3859" s="8"/>
      <c r="L3859" s="8"/>
      <c r="M3859" s="6"/>
      <c r="N3859" s="9"/>
      <c r="O3859" s="10"/>
      <c r="P3859" s="20"/>
      <c r="Q3859" s="20"/>
      <c r="R3859" s="20"/>
      <c r="S3859" s="20" t="s">
        <v>3725</v>
      </c>
      <c r="T3859" s="21" t="str">
        <f t="shared" si="568"/>
        <v>ONGKOS CELUP GK SARASWATI</v>
      </c>
      <c r="U3859" s="17">
        <v>1</v>
      </c>
      <c r="V3859" s="62">
        <f t="shared" si="571"/>
        <v>72</v>
      </c>
      <c r="W3859" s="20"/>
      <c r="X3859" s="20"/>
      <c r="Y3859" s="20" t="str">
        <f t="shared" si="569"/>
        <v>PCS</v>
      </c>
    </row>
    <row r="3860" spans="1:26" hidden="1">
      <c r="A3860" s="4"/>
      <c r="B3860" s="4"/>
      <c r="C3860" s="5"/>
      <c r="D3860" s="6"/>
      <c r="E3860" s="6"/>
      <c r="F3860" s="6"/>
      <c r="G3860" s="6"/>
      <c r="H3860" s="6"/>
      <c r="I3860" s="6"/>
      <c r="J3860" s="6"/>
      <c r="K3860" s="8"/>
      <c r="L3860" s="8"/>
      <c r="M3860" s="6"/>
      <c r="N3860" s="9"/>
      <c r="O3860" s="10"/>
      <c r="P3860" s="20"/>
      <c r="Q3860" s="20"/>
      <c r="R3860" s="20"/>
      <c r="S3860" s="20" t="s">
        <v>3813</v>
      </c>
      <c r="T3860" s="21" t="str">
        <f t="shared" si="568"/>
        <v>ONGKOS KEMAS GK SARASWATI</v>
      </c>
      <c r="U3860" s="17">
        <v>1</v>
      </c>
      <c r="V3860" s="62">
        <f t="shared" si="571"/>
        <v>72</v>
      </c>
      <c r="W3860" s="20"/>
      <c r="X3860" s="20"/>
      <c r="Y3860" s="20" t="str">
        <f t="shared" si="569"/>
        <v>PCS</v>
      </c>
    </row>
    <row r="3861" spans="1:26" hidden="1">
      <c r="A3861" s="4"/>
      <c r="B3861" s="4"/>
      <c r="C3861" s="5"/>
      <c r="D3861" s="6"/>
      <c r="E3861" s="6"/>
      <c r="F3861" s="6"/>
      <c r="G3861" s="6"/>
      <c r="H3861" s="6"/>
      <c r="I3861" s="6"/>
      <c r="J3861" s="6"/>
      <c r="K3861" s="8"/>
      <c r="L3861" s="8"/>
      <c r="M3861" s="6"/>
      <c r="N3861" s="9"/>
      <c r="O3861" s="10"/>
      <c r="P3861" s="20"/>
      <c r="Q3861" s="20"/>
      <c r="R3861" s="20"/>
      <c r="S3861" s="20" t="s">
        <v>3920</v>
      </c>
      <c r="T3861" s="21" t="str">
        <f t="shared" si="568"/>
        <v>ONGKOS TIMBANG GK SARASWATI</v>
      </c>
      <c r="U3861" s="17">
        <v>1</v>
      </c>
      <c r="V3861" s="62">
        <f t="shared" si="571"/>
        <v>72</v>
      </c>
      <c r="W3861" s="20"/>
      <c r="X3861" s="20"/>
      <c r="Y3861" s="20" t="str">
        <f t="shared" si="569"/>
        <v>PCS</v>
      </c>
    </row>
    <row r="3862" spans="1:26" hidden="1">
      <c r="A3862" s="4"/>
      <c r="B3862" s="4"/>
      <c r="C3862" s="5"/>
      <c r="D3862" s="6"/>
      <c r="E3862" s="6"/>
      <c r="F3862" s="6"/>
      <c r="G3862" s="6"/>
      <c r="H3862" s="6"/>
      <c r="I3862" s="6"/>
      <c r="J3862" s="6"/>
      <c r="K3862" s="8"/>
      <c r="L3862" s="8"/>
      <c r="M3862" s="6"/>
      <c r="N3862" s="9"/>
      <c r="O3862" s="10"/>
      <c r="P3862" s="20"/>
      <c r="Q3862" s="20"/>
      <c r="R3862" s="20"/>
      <c r="S3862" s="20" t="s">
        <v>4855</v>
      </c>
      <c r="T3862" s="21" t="str">
        <f t="shared" si="568"/>
        <v>SABUK ONG MINI 2,5 X 20</v>
      </c>
      <c r="U3862" s="17">
        <v>1</v>
      </c>
      <c r="V3862" s="62">
        <f t="shared" si="571"/>
        <v>72</v>
      </c>
      <c r="W3862" s="20"/>
      <c r="X3862" s="20"/>
      <c r="Y3862" s="20" t="str">
        <f t="shared" si="569"/>
        <v>PCS</v>
      </c>
    </row>
    <row r="3863" spans="1:26">
      <c r="A3863" s="4">
        <v>387</v>
      </c>
      <c r="B3863" s="20" t="s">
        <v>3306</v>
      </c>
      <c r="C3863" s="5" t="s">
        <v>344</v>
      </c>
      <c r="D3863" s="6">
        <v>76</v>
      </c>
      <c r="E3863" s="6">
        <f>D3863/72</f>
        <v>1.0555555555555556</v>
      </c>
      <c r="F3863" s="6">
        <v>100</v>
      </c>
      <c r="G3863" s="6">
        <v>1</v>
      </c>
      <c r="H3863" s="6">
        <v>55</v>
      </c>
      <c r="I3863" s="6">
        <v>1</v>
      </c>
      <c r="J3863" s="6" t="s">
        <v>510</v>
      </c>
      <c r="K3863" s="15">
        <f>L3863</f>
        <v>72</v>
      </c>
      <c r="L3863" s="15">
        <f>N3863*Z3863</f>
        <v>72</v>
      </c>
      <c r="M3863" s="6" t="s">
        <v>510</v>
      </c>
      <c r="N3863" s="9">
        <f>VLOOKUP(B3863,tb_januari,9,FALSE)</f>
        <v>1</v>
      </c>
      <c r="O3863" s="10" t="s">
        <v>506</v>
      </c>
      <c r="P3863" s="20"/>
      <c r="Q3863" s="20"/>
      <c r="R3863" s="20"/>
      <c r="S3863" s="20" t="s">
        <v>1447</v>
      </c>
      <c r="T3863" s="21" t="str">
        <f t="shared" si="568"/>
        <v>DUPA 32 ATP PEKAT 3.2 RKN</v>
      </c>
      <c r="U3863" s="17">
        <v>0.47</v>
      </c>
      <c r="V3863" s="62">
        <f>$K$3863*U3863</f>
        <v>33.839999999999996</v>
      </c>
      <c r="W3863" s="20"/>
      <c r="X3863" s="20"/>
      <c r="Y3863" s="20" t="str">
        <f t="shared" si="569"/>
        <v>KG</v>
      </c>
      <c r="Z3863" s="20">
        <v>72</v>
      </c>
    </row>
    <row r="3864" spans="1:26" hidden="1">
      <c r="A3864" s="4"/>
      <c r="B3864" s="4"/>
      <c r="C3864" s="5"/>
      <c r="D3864" s="6"/>
      <c r="E3864" s="6"/>
      <c r="F3864" s="6"/>
      <c r="G3864" s="6"/>
      <c r="H3864" s="6"/>
      <c r="I3864" s="6"/>
      <c r="J3864" s="6"/>
      <c r="K3864" s="8"/>
      <c r="L3864" s="8"/>
      <c r="M3864" s="6"/>
      <c r="N3864" s="9"/>
      <c r="O3864" s="10"/>
      <c r="P3864" s="20"/>
      <c r="Q3864" s="20"/>
      <c r="R3864" s="20"/>
      <c r="S3864" s="20" t="s">
        <v>1048</v>
      </c>
      <c r="T3864" s="21" t="str">
        <f t="shared" si="568"/>
        <v>CENDANA 7 X 21</v>
      </c>
      <c r="U3864" s="17">
        <v>1</v>
      </c>
      <c r="V3864" s="62">
        <f t="shared" ref="V3864:V3876" si="572">$K$3863*U3864</f>
        <v>72</v>
      </c>
      <c r="W3864" s="20"/>
      <c r="X3864" s="20"/>
      <c r="Y3864" s="20" t="str">
        <f t="shared" si="569"/>
        <v>PCS</v>
      </c>
    </row>
    <row r="3865" spans="1:26" hidden="1">
      <c r="A3865" s="4"/>
      <c r="B3865" s="4"/>
      <c r="C3865" s="5"/>
      <c r="D3865" s="6"/>
      <c r="E3865" s="6"/>
      <c r="F3865" s="6"/>
      <c r="G3865" s="6"/>
      <c r="H3865" s="6"/>
      <c r="I3865" s="6"/>
      <c r="J3865" s="6"/>
      <c r="K3865" s="8"/>
      <c r="L3865" s="8"/>
      <c r="M3865" s="6"/>
      <c r="N3865" s="9"/>
      <c r="O3865" s="10"/>
      <c r="P3865" s="20"/>
      <c r="Q3865" s="20"/>
      <c r="R3865" s="20"/>
      <c r="S3865" s="20" t="s">
        <v>1056</v>
      </c>
      <c r="T3865" s="21" t="str">
        <f t="shared" si="568"/>
        <v>CENDANA TULISAN</v>
      </c>
      <c r="U3865" s="17">
        <v>1</v>
      </c>
      <c r="V3865" s="62">
        <f t="shared" si="572"/>
        <v>72</v>
      </c>
      <c r="W3865" s="20"/>
      <c r="X3865" s="20"/>
      <c r="Y3865" s="20" t="str">
        <f t="shared" si="569"/>
        <v>PCS</v>
      </c>
    </row>
    <row r="3866" spans="1:26" hidden="1">
      <c r="A3866" s="4"/>
      <c r="B3866" s="4"/>
      <c r="C3866" s="5"/>
      <c r="D3866" s="6"/>
      <c r="E3866" s="6"/>
      <c r="F3866" s="6"/>
      <c r="G3866" s="6"/>
      <c r="H3866" s="6"/>
      <c r="I3866" s="6"/>
      <c r="J3866" s="6"/>
      <c r="K3866" s="8"/>
      <c r="L3866" s="8"/>
      <c r="M3866" s="6"/>
      <c r="N3866" s="9"/>
      <c r="O3866" s="10"/>
      <c r="P3866" s="20"/>
      <c r="Q3866" s="20"/>
      <c r="R3866" s="20"/>
      <c r="S3866" s="20" t="s">
        <v>4088</v>
      </c>
      <c r="T3866" s="21" t="str">
        <f t="shared" si="568"/>
        <v>OP FULL AROMA SWT CENDANA</v>
      </c>
      <c r="U3866" s="17">
        <v>5.4050000000000001E-2</v>
      </c>
      <c r="V3866" s="62">
        <f t="shared" si="572"/>
        <v>3.8915999999999999</v>
      </c>
      <c r="W3866" s="20"/>
      <c r="X3866" s="20"/>
      <c r="Y3866" s="20" t="str">
        <f t="shared" si="569"/>
        <v>KG</v>
      </c>
    </row>
    <row r="3867" spans="1:26" hidden="1">
      <c r="A3867" s="4"/>
      <c r="B3867" s="4"/>
      <c r="C3867" s="5"/>
      <c r="D3867" s="6"/>
      <c r="E3867" s="6"/>
      <c r="F3867" s="6"/>
      <c r="G3867" s="6"/>
      <c r="H3867" s="6"/>
      <c r="I3867" s="6"/>
      <c r="J3867" s="6"/>
      <c r="K3867" s="8"/>
      <c r="L3867" s="8"/>
      <c r="M3867" s="6"/>
      <c r="N3867" s="9"/>
      <c r="O3867" s="10"/>
      <c r="P3867" s="20"/>
      <c r="Q3867" s="20"/>
      <c r="R3867" s="20"/>
      <c r="S3867" s="20" t="s">
        <v>5192</v>
      </c>
      <c r="T3867" s="21" t="str">
        <f t="shared" si="568"/>
        <v>oplosan solfen</v>
      </c>
      <c r="U3867" s="17">
        <v>0.16600000000000001</v>
      </c>
      <c r="V3867" s="62">
        <f t="shared" si="572"/>
        <v>11.952</v>
      </c>
      <c r="W3867" s="20"/>
      <c r="X3867" s="20"/>
      <c r="Y3867" s="20" t="str">
        <f t="shared" si="569"/>
        <v>KG</v>
      </c>
    </row>
    <row r="3868" spans="1:26" hidden="1">
      <c r="A3868" s="4"/>
      <c r="B3868" s="4"/>
      <c r="C3868" s="5"/>
      <c r="D3868" s="6"/>
      <c r="E3868" s="6"/>
      <c r="F3868" s="6"/>
      <c r="G3868" s="6"/>
      <c r="H3868" s="6"/>
      <c r="I3868" s="6"/>
      <c r="J3868" s="6"/>
      <c r="K3868" s="8"/>
      <c r="L3868" s="8"/>
      <c r="M3868" s="6"/>
      <c r="N3868" s="9"/>
      <c r="O3868" s="10"/>
      <c r="P3868" s="20"/>
      <c r="Q3868" s="20"/>
      <c r="R3868" s="20"/>
      <c r="S3868" s="20" t="s">
        <v>3679</v>
      </c>
      <c r="T3868" s="21" t="str">
        <f t="shared" si="568"/>
        <v xml:space="preserve">ONGKARA OVAL </v>
      </c>
      <c r="U3868" s="17">
        <v>1</v>
      </c>
      <c r="V3868" s="62">
        <f t="shared" si="572"/>
        <v>72</v>
      </c>
      <c r="W3868" s="20"/>
      <c r="X3868" s="20"/>
      <c r="Y3868" s="20" t="str">
        <f t="shared" si="569"/>
        <v>PCS</v>
      </c>
    </row>
    <row r="3869" spans="1:26" hidden="1">
      <c r="A3869" s="4"/>
      <c r="B3869" s="4"/>
      <c r="C3869" s="5"/>
      <c r="D3869" s="6"/>
      <c r="E3869" s="6"/>
      <c r="F3869" s="6"/>
      <c r="G3869" s="6"/>
      <c r="H3869" s="6"/>
      <c r="I3869" s="6"/>
      <c r="J3869" s="6"/>
      <c r="K3869" s="8"/>
      <c r="L3869" s="8"/>
      <c r="M3869" s="6"/>
      <c r="N3869" s="9"/>
      <c r="O3869" s="10"/>
      <c r="P3869" s="20"/>
      <c r="Q3869" s="20"/>
      <c r="R3869" s="20"/>
      <c r="S3869" s="20" t="s">
        <v>5039</v>
      </c>
      <c r="T3869" s="21" t="str">
        <f t="shared" si="568"/>
        <v>STIKER MANTRA tanggung</v>
      </c>
      <c r="U3869" s="17">
        <v>1</v>
      </c>
      <c r="V3869" s="62">
        <f t="shared" si="572"/>
        <v>72</v>
      </c>
      <c r="W3869" s="20"/>
      <c r="X3869" s="20"/>
      <c r="Y3869" s="20" t="str">
        <f t="shared" si="569"/>
        <v>PCS</v>
      </c>
    </row>
    <row r="3870" spans="1:26" hidden="1">
      <c r="A3870" s="4"/>
      <c r="B3870" s="4"/>
      <c r="C3870" s="5"/>
      <c r="D3870" s="6"/>
      <c r="E3870" s="6"/>
      <c r="F3870" s="6"/>
      <c r="G3870" s="6"/>
      <c r="H3870" s="6"/>
      <c r="I3870" s="6"/>
      <c r="J3870" s="6"/>
      <c r="K3870" s="8"/>
      <c r="L3870" s="8"/>
      <c r="M3870" s="6"/>
      <c r="N3870" s="9"/>
      <c r="O3870" s="10"/>
      <c r="P3870" s="20"/>
      <c r="Q3870" s="20"/>
      <c r="R3870" s="20"/>
      <c r="S3870" s="20" t="s">
        <v>988</v>
      </c>
      <c r="T3870" s="21" t="str">
        <f t="shared" si="568"/>
        <v xml:space="preserve">ATP </v>
      </c>
      <c r="U3870" s="17">
        <v>1</v>
      </c>
      <c r="V3870" s="62">
        <f t="shared" si="572"/>
        <v>72</v>
      </c>
      <c r="W3870" s="20"/>
      <c r="X3870" s="20"/>
      <c r="Y3870" s="20" t="str">
        <f t="shared" si="569"/>
        <v>PCS</v>
      </c>
    </row>
    <row r="3871" spans="1:26" hidden="1">
      <c r="A3871" s="4"/>
      <c r="B3871" s="4"/>
      <c r="C3871" s="5"/>
      <c r="D3871" s="6"/>
      <c r="E3871" s="6"/>
      <c r="F3871" s="6"/>
      <c r="G3871" s="6"/>
      <c r="H3871" s="6"/>
      <c r="I3871" s="6"/>
      <c r="J3871" s="6"/>
      <c r="K3871" s="8"/>
      <c r="L3871" s="8"/>
      <c r="M3871" s="6"/>
      <c r="N3871" s="9"/>
      <c r="O3871" s="10"/>
      <c r="P3871" s="20"/>
      <c r="Q3871" s="20"/>
      <c r="R3871" s="20"/>
      <c r="S3871" s="20" t="s">
        <v>4981</v>
      </c>
      <c r="T3871" s="21" t="str">
        <f t="shared" si="568"/>
        <v xml:space="preserve">STIKER 1 JAM </v>
      </c>
      <c r="U3871" s="17">
        <v>1</v>
      </c>
      <c r="V3871" s="62">
        <f t="shared" si="572"/>
        <v>72</v>
      </c>
      <c r="W3871" s="20"/>
      <c r="X3871" s="20"/>
      <c r="Y3871" s="20" t="str">
        <f t="shared" si="569"/>
        <v>PCS</v>
      </c>
    </row>
    <row r="3872" spans="1:26" hidden="1">
      <c r="A3872" s="4"/>
      <c r="B3872" s="4"/>
      <c r="C3872" s="5"/>
      <c r="D3872" s="6"/>
      <c r="E3872" s="6"/>
      <c r="F3872" s="6"/>
      <c r="G3872" s="6"/>
      <c r="H3872" s="6"/>
      <c r="I3872" s="6"/>
      <c r="J3872" s="6"/>
      <c r="K3872" s="8"/>
      <c r="L3872" s="8"/>
      <c r="M3872" s="6"/>
      <c r="N3872" s="9"/>
      <c r="O3872" s="10"/>
      <c r="P3872" s="20"/>
      <c r="Q3872" s="20"/>
      <c r="R3872" s="20"/>
      <c r="S3872" s="20" t="s">
        <v>4363</v>
      </c>
      <c r="T3872" s="21" t="str">
        <f t="shared" si="568"/>
        <v>PLASTIK 12 X 45</v>
      </c>
      <c r="U3872" s="17">
        <v>1</v>
      </c>
      <c r="V3872" s="62">
        <f t="shared" si="572"/>
        <v>72</v>
      </c>
      <c r="W3872" s="20"/>
      <c r="X3872" s="20"/>
      <c r="Y3872" s="20" t="str">
        <f t="shared" si="569"/>
        <v>PCS</v>
      </c>
    </row>
    <row r="3873" spans="1:26" hidden="1">
      <c r="A3873" s="4"/>
      <c r="B3873" s="4"/>
      <c r="C3873" s="5"/>
      <c r="D3873" s="6"/>
      <c r="E3873" s="6"/>
      <c r="F3873" s="6"/>
      <c r="G3873" s="6"/>
      <c r="H3873" s="6"/>
      <c r="I3873" s="6"/>
      <c r="J3873" s="6"/>
      <c r="K3873" s="8"/>
      <c r="L3873" s="8"/>
      <c r="M3873" s="6"/>
      <c r="N3873" s="9"/>
      <c r="O3873" s="10"/>
      <c r="P3873" s="20"/>
      <c r="Q3873" s="20"/>
      <c r="R3873" s="20"/>
      <c r="S3873" s="20" t="s">
        <v>3725</v>
      </c>
      <c r="T3873" s="21" t="str">
        <f t="shared" si="568"/>
        <v>ONGKOS CELUP GK SARASWATI</v>
      </c>
      <c r="U3873" s="17">
        <v>1</v>
      </c>
      <c r="V3873" s="62">
        <f t="shared" si="572"/>
        <v>72</v>
      </c>
      <c r="W3873" s="20"/>
      <c r="X3873" s="20"/>
      <c r="Y3873" s="20" t="str">
        <f t="shared" si="569"/>
        <v>PCS</v>
      </c>
    </row>
    <row r="3874" spans="1:26" hidden="1">
      <c r="A3874" s="4"/>
      <c r="B3874" s="4"/>
      <c r="C3874" s="5"/>
      <c r="D3874" s="6"/>
      <c r="E3874" s="6"/>
      <c r="F3874" s="6"/>
      <c r="G3874" s="6"/>
      <c r="H3874" s="6"/>
      <c r="I3874" s="6"/>
      <c r="J3874" s="6"/>
      <c r="K3874" s="8"/>
      <c r="L3874" s="8"/>
      <c r="M3874" s="6"/>
      <c r="N3874" s="9"/>
      <c r="O3874" s="10"/>
      <c r="P3874" s="20"/>
      <c r="Q3874" s="20"/>
      <c r="R3874" s="20"/>
      <c r="S3874" s="20" t="s">
        <v>3813</v>
      </c>
      <c r="T3874" s="21" t="str">
        <f t="shared" si="568"/>
        <v>ONGKOS KEMAS GK SARASWATI</v>
      </c>
      <c r="U3874" s="17">
        <v>1</v>
      </c>
      <c r="V3874" s="62">
        <f t="shared" si="572"/>
        <v>72</v>
      </c>
      <c r="W3874" s="20"/>
      <c r="X3874" s="20"/>
      <c r="Y3874" s="20" t="str">
        <f t="shared" si="569"/>
        <v>PCS</v>
      </c>
    </row>
    <row r="3875" spans="1:26" hidden="1">
      <c r="A3875" s="4"/>
      <c r="B3875" s="4"/>
      <c r="C3875" s="5"/>
      <c r="D3875" s="6"/>
      <c r="E3875" s="6"/>
      <c r="F3875" s="6"/>
      <c r="G3875" s="6"/>
      <c r="H3875" s="6"/>
      <c r="I3875" s="6"/>
      <c r="J3875" s="6"/>
      <c r="K3875" s="8"/>
      <c r="L3875" s="8"/>
      <c r="M3875" s="6"/>
      <c r="N3875" s="9"/>
      <c r="O3875" s="10"/>
      <c r="P3875" s="20"/>
      <c r="Q3875" s="20"/>
      <c r="R3875" s="20"/>
      <c r="S3875" s="20" t="s">
        <v>3920</v>
      </c>
      <c r="T3875" s="21" t="str">
        <f t="shared" si="568"/>
        <v>ONGKOS TIMBANG GK SARASWATI</v>
      </c>
      <c r="U3875" s="17">
        <v>1</v>
      </c>
      <c r="V3875" s="62">
        <f t="shared" si="572"/>
        <v>72</v>
      </c>
      <c r="W3875" s="20"/>
      <c r="X3875" s="20"/>
      <c r="Y3875" s="20" t="str">
        <f t="shared" si="569"/>
        <v>PCS</v>
      </c>
    </row>
    <row r="3876" spans="1:26" hidden="1">
      <c r="A3876" s="4"/>
      <c r="B3876" s="4"/>
      <c r="C3876" s="5"/>
      <c r="D3876" s="6"/>
      <c r="E3876" s="6"/>
      <c r="F3876" s="6"/>
      <c r="G3876" s="6"/>
      <c r="H3876" s="6"/>
      <c r="I3876" s="6"/>
      <c r="J3876" s="6"/>
      <c r="K3876" s="8"/>
      <c r="L3876" s="8"/>
      <c r="M3876" s="6"/>
      <c r="N3876" s="9"/>
      <c r="O3876" s="10"/>
      <c r="P3876" s="20"/>
      <c r="Q3876" s="20"/>
      <c r="R3876" s="20"/>
      <c r="S3876" s="20" t="s">
        <v>4855</v>
      </c>
      <c r="T3876" s="21" t="str">
        <f t="shared" si="568"/>
        <v>SABUK ONG MINI 2,5 X 20</v>
      </c>
      <c r="U3876" s="17">
        <v>1</v>
      </c>
      <c r="V3876" s="62">
        <f t="shared" si="572"/>
        <v>72</v>
      </c>
      <c r="W3876" s="20"/>
      <c r="X3876" s="20"/>
      <c r="Y3876" s="20" t="str">
        <f t="shared" si="569"/>
        <v>PCS</v>
      </c>
    </row>
    <row r="3877" spans="1:26">
      <c r="A3877" s="4">
        <v>388</v>
      </c>
      <c r="B3877" s="20" t="s">
        <v>3319</v>
      </c>
      <c r="C3877" s="5" t="s">
        <v>345</v>
      </c>
      <c r="D3877" s="6">
        <v>14</v>
      </c>
      <c r="E3877" s="6">
        <f>D3877/72</f>
        <v>0.19444444444444445</v>
      </c>
      <c r="F3877" s="6">
        <v>30</v>
      </c>
      <c r="G3877" s="6">
        <v>1</v>
      </c>
      <c r="H3877" s="6"/>
      <c r="I3877" s="6"/>
      <c r="J3877" s="6" t="s">
        <v>510</v>
      </c>
      <c r="K3877" s="15">
        <f>L3877</f>
        <v>0</v>
      </c>
      <c r="L3877" s="15">
        <f>N3877*Z3877</f>
        <v>0</v>
      </c>
      <c r="M3877" s="6" t="s">
        <v>510</v>
      </c>
      <c r="N3877" s="9">
        <f>VLOOKUP(B3877,tb_januari,9,FALSE)</f>
        <v>0</v>
      </c>
      <c r="O3877" s="10" t="s">
        <v>506</v>
      </c>
      <c r="P3877" s="20"/>
      <c r="Q3877" s="20"/>
      <c r="R3877" s="20"/>
      <c r="S3877" s="1" t="s">
        <v>3483</v>
      </c>
      <c r="T3877" s="21" t="str">
        <f t="shared" si="568"/>
        <v>JASMINE 7 x 21</v>
      </c>
      <c r="U3877" s="17">
        <v>1</v>
      </c>
      <c r="V3877" s="62">
        <f>$K$3877*U3877</f>
        <v>0</v>
      </c>
      <c r="W3877" s="20"/>
      <c r="X3877" s="20"/>
      <c r="Y3877" s="20" t="str">
        <f t="shared" si="569"/>
        <v>PCS</v>
      </c>
      <c r="Z3877" s="20">
        <v>72</v>
      </c>
    </row>
    <row r="3878" spans="1:26" hidden="1">
      <c r="A3878" s="4"/>
      <c r="B3878" s="20"/>
      <c r="C3878" s="5"/>
      <c r="D3878" s="6"/>
      <c r="E3878" s="6"/>
      <c r="F3878" s="6"/>
      <c r="G3878" s="6"/>
      <c r="H3878" s="6"/>
      <c r="I3878" s="6"/>
      <c r="J3878" s="6"/>
      <c r="K3878" s="8"/>
      <c r="L3878" s="8"/>
      <c r="M3878" s="6"/>
      <c r="N3878" s="9"/>
      <c r="O3878" s="10"/>
      <c r="P3878" s="20"/>
      <c r="Q3878" s="20"/>
      <c r="R3878" s="20"/>
      <c r="S3878" s="1" t="s">
        <v>3491</v>
      </c>
      <c r="T3878" s="21" t="str">
        <f t="shared" si="568"/>
        <v>JASMINE TULISAN</v>
      </c>
      <c r="U3878" s="17">
        <v>1</v>
      </c>
      <c r="V3878" s="62">
        <f t="shared" ref="V3878:V3890" si="573">$K$3877*U3878</f>
        <v>0</v>
      </c>
      <c r="W3878" s="20"/>
      <c r="X3878" s="20"/>
      <c r="Y3878" s="20" t="str">
        <f t="shared" si="569"/>
        <v>PCS</v>
      </c>
    </row>
    <row r="3879" spans="1:26" hidden="1">
      <c r="A3879" s="4"/>
      <c r="B3879" s="20"/>
      <c r="C3879" s="5"/>
      <c r="D3879" s="6"/>
      <c r="E3879" s="6"/>
      <c r="F3879" s="6"/>
      <c r="G3879" s="6"/>
      <c r="H3879" s="6"/>
      <c r="I3879" s="6"/>
      <c r="J3879" s="6"/>
      <c r="K3879" s="8"/>
      <c r="L3879" s="8"/>
      <c r="M3879" s="6"/>
      <c r="N3879" s="9"/>
      <c r="O3879" s="10"/>
      <c r="P3879" s="20"/>
      <c r="Q3879" s="20"/>
      <c r="R3879" s="20"/>
      <c r="S3879" s="1" t="s">
        <v>4092</v>
      </c>
      <c r="T3879" s="21" t="str">
        <f t="shared" si="568"/>
        <v>OP FULL AROMA SWT JASMINE</v>
      </c>
      <c r="U3879" s="17">
        <v>5.4050000000000001E-2</v>
      </c>
      <c r="V3879" s="62">
        <f t="shared" si="573"/>
        <v>0</v>
      </c>
      <c r="W3879" s="20"/>
      <c r="X3879" s="20"/>
      <c r="Y3879" s="20" t="str">
        <f t="shared" si="569"/>
        <v>KG</v>
      </c>
    </row>
    <row r="3880" spans="1:26" hidden="1">
      <c r="A3880" s="4"/>
      <c r="B3880" s="20"/>
      <c r="C3880" s="5"/>
      <c r="D3880" s="6"/>
      <c r="E3880" s="6"/>
      <c r="F3880" s="6"/>
      <c r="G3880" s="6"/>
      <c r="H3880" s="6"/>
      <c r="I3880" s="6"/>
      <c r="J3880" s="6"/>
      <c r="K3880" s="8"/>
      <c r="L3880" s="8"/>
      <c r="M3880" s="6"/>
      <c r="N3880" s="9"/>
      <c r="O3880" s="10"/>
      <c r="P3880" s="20"/>
      <c r="Q3880" s="20"/>
      <c r="R3880" s="20"/>
      <c r="S3880" s="1" t="s">
        <v>5192</v>
      </c>
      <c r="T3880" s="21" t="str">
        <f t="shared" si="568"/>
        <v>oplosan solfen</v>
      </c>
      <c r="U3880" s="17">
        <v>0.16600000000000001</v>
      </c>
      <c r="V3880" s="62">
        <f t="shared" si="573"/>
        <v>0</v>
      </c>
      <c r="W3880" s="20"/>
      <c r="X3880" s="20"/>
      <c r="Y3880" s="20" t="str">
        <f t="shared" si="569"/>
        <v>KG</v>
      </c>
    </row>
    <row r="3881" spans="1:26" hidden="1">
      <c r="A3881" s="4"/>
      <c r="B3881" s="20"/>
      <c r="C3881" s="5"/>
      <c r="D3881" s="6"/>
      <c r="E3881" s="6"/>
      <c r="F3881" s="6"/>
      <c r="G3881" s="6"/>
      <c r="H3881" s="6"/>
      <c r="I3881" s="6"/>
      <c r="J3881" s="6"/>
      <c r="K3881" s="8"/>
      <c r="L3881" s="8"/>
      <c r="M3881" s="6"/>
      <c r="N3881" s="9"/>
      <c r="O3881" s="10"/>
      <c r="P3881" s="20"/>
      <c r="Q3881" s="20"/>
      <c r="R3881" s="20"/>
      <c r="S3881" s="1" t="s">
        <v>1425</v>
      </c>
      <c r="T3881" s="21" t="str">
        <f t="shared" si="568"/>
        <v>DUPA 32 ATP MERAH 3.2</v>
      </c>
      <c r="U3881" s="17">
        <v>0.47</v>
      </c>
      <c r="V3881" s="62">
        <f t="shared" si="573"/>
        <v>0</v>
      </c>
      <c r="W3881" s="20"/>
      <c r="X3881" s="20"/>
      <c r="Y3881" s="20" t="str">
        <f t="shared" si="569"/>
        <v>KG</v>
      </c>
    </row>
    <row r="3882" spans="1:26" hidden="1">
      <c r="A3882" s="4"/>
      <c r="B3882" s="20"/>
      <c r="C3882" s="5"/>
      <c r="D3882" s="6"/>
      <c r="E3882" s="6"/>
      <c r="F3882" s="6"/>
      <c r="G3882" s="6"/>
      <c r="H3882" s="6"/>
      <c r="I3882" s="6"/>
      <c r="J3882" s="6"/>
      <c r="K3882" s="8"/>
      <c r="L3882" s="8"/>
      <c r="M3882" s="6"/>
      <c r="N3882" s="9"/>
      <c r="O3882" s="10"/>
      <c r="P3882" s="20"/>
      <c r="Q3882" s="20"/>
      <c r="R3882" s="20"/>
      <c r="S3882" s="1" t="s">
        <v>3679</v>
      </c>
      <c r="T3882" s="21" t="str">
        <f t="shared" si="568"/>
        <v xml:space="preserve">ONGKARA OVAL </v>
      </c>
      <c r="U3882" s="17">
        <v>1</v>
      </c>
      <c r="V3882" s="62">
        <f t="shared" si="573"/>
        <v>0</v>
      </c>
      <c r="W3882" s="20"/>
      <c r="X3882" s="20"/>
      <c r="Y3882" s="20" t="str">
        <f t="shared" si="569"/>
        <v>PCS</v>
      </c>
    </row>
    <row r="3883" spans="1:26" hidden="1">
      <c r="A3883" s="4"/>
      <c r="B3883" s="20"/>
      <c r="C3883" s="5"/>
      <c r="D3883" s="6"/>
      <c r="E3883" s="6"/>
      <c r="F3883" s="6"/>
      <c r="G3883" s="6"/>
      <c r="H3883" s="6"/>
      <c r="I3883" s="6"/>
      <c r="J3883" s="6"/>
      <c r="K3883" s="8"/>
      <c r="L3883" s="8"/>
      <c r="M3883" s="6"/>
      <c r="N3883" s="9"/>
      <c r="O3883" s="10"/>
      <c r="P3883" s="20"/>
      <c r="Q3883" s="20"/>
      <c r="R3883" s="20"/>
      <c r="S3883" s="1" t="s">
        <v>5039</v>
      </c>
      <c r="T3883" s="21" t="str">
        <f t="shared" si="568"/>
        <v>STIKER MANTRA tanggung</v>
      </c>
      <c r="U3883" s="17">
        <v>1</v>
      </c>
      <c r="V3883" s="62">
        <f t="shared" si="573"/>
        <v>0</v>
      </c>
      <c r="W3883" s="20"/>
      <c r="X3883" s="20"/>
      <c r="Y3883" s="20" t="str">
        <f t="shared" si="569"/>
        <v>PCS</v>
      </c>
    </row>
    <row r="3884" spans="1:26" hidden="1">
      <c r="A3884" s="4"/>
      <c r="B3884" s="20"/>
      <c r="C3884" s="5"/>
      <c r="D3884" s="6"/>
      <c r="E3884" s="6"/>
      <c r="F3884" s="6"/>
      <c r="G3884" s="6"/>
      <c r="H3884" s="6"/>
      <c r="I3884" s="6"/>
      <c r="J3884" s="6"/>
      <c r="K3884" s="8"/>
      <c r="L3884" s="8"/>
      <c r="M3884" s="6"/>
      <c r="N3884" s="9"/>
      <c r="O3884" s="10"/>
      <c r="P3884" s="20"/>
      <c r="Q3884" s="20"/>
      <c r="R3884" s="20"/>
      <c r="S3884" s="1" t="s">
        <v>988</v>
      </c>
      <c r="T3884" s="21" t="str">
        <f t="shared" si="568"/>
        <v xml:space="preserve">ATP </v>
      </c>
      <c r="U3884" s="17">
        <v>1</v>
      </c>
      <c r="V3884" s="62">
        <f t="shared" si="573"/>
        <v>0</v>
      </c>
      <c r="W3884" s="20"/>
      <c r="X3884" s="20"/>
      <c r="Y3884" s="20" t="str">
        <f t="shared" si="569"/>
        <v>PCS</v>
      </c>
    </row>
    <row r="3885" spans="1:26" hidden="1">
      <c r="A3885" s="4"/>
      <c r="B3885" s="20"/>
      <c r="C3885" s="5"/>
      <c r="D3885" s="6"/>
      <c r="E3885" s="6"/>
      <c r="F3885" s="6"/>
      <c r="G3885" s="6"/>
      <c r="H3885" s="6"/>
      <c r="I3885" s="6"/>
      <c r="J3885" s="6"/>
      <c r="K3885" s="8"/>
      <c r="L3885" s="8"/>
      <c r="M3885" s="6"/>
      <c r="N3885" s="9"/>
      <c r="O3885" s="10"/>
      <c r="P3885" s="20"/>
      <c r="Q3885" s="20"/>
      <c r="R3885" s="20"/>
      <c r="S3885" s="1" t="s">
        <v>4981</v>
      </c>
      <c r="T3885" s="21" t="str">
        <f t="shared" si="568"/>
        <v xml:space="preserve">STIKER 1 JAM </v>
      </c>
      <c r="U3885" s="17">
        <v>1</v>
      </c>
      <c r="V3885" s="62">
        <f t="shared" si="573"/>
        <v>0</v>
      </c>
      <c r="W3885" s="20"/>
      <c r="X3885" s="20"/>
      <c r="Y3885" s="20" t="str">
        <f t="shared" si="569"/>
        <v>PCS</v>
      </c>
    </row>
    <row r="3886" spans="1:26" hidden="1">
      <c r="A3886" s="4"/>
      <c r="B3886" s="20"/>
      <c r="C3886" s="5"/>
      <c r="D3886" s="6"/>
      <c r="E3886" s="6"/>
      <c r="F3886" s="6"/>
      <c r="G3886" s="6"/>
      <c r="H3886" s="6"/>
      <c r="I3886" s="6"/>
      <c r="J3886" s="6"/>
      <c r="K3886" s="8"/>
      <c r="L3886" s="8"/>
      <c r="M3886" s="6"/>
      <c r="N3886" s="9"/>
      <c r="O3886" s="10"/>
      <c r="P3886" s="20"/>
      <c r="Q3886" s="20"/>
      <c r="R3886" s="20"/>
      <c r="S3886" s="1" t="s">
        <v>613</v>
      </c>
      <c r="T3886" s="21" t="str">
        <f t="shared" si="568"/>
        <v>SABUK ONG KECIL 2,5 X 30</v>
      </c>
      <c r="U3886" s="17">
        <v>1</v>
      </c>
      <c r="V3886" s="62">
        <f t="shared" si="573"/>
        <v>0</v>
      </c>
      <c r="W3886" s="20"/>
      <c r="X3886" s="20"/>
      <c r="Y3886" s="20" t="str">
        <f t="shared" si="569"/>
        <v>PCS</v>
      </c>
    </row>
    <row r="3887" spans="1:26" hidden="1">
      <c r="A3887" s="4"/>
      <c r="B3887" s="20"/>
      <c r="C3887" s="5"/>
      <c r="D3887" s="6"/>
      <c r="E3887" s="6"/>
      <c r="F3887" s="6"/>
      <c r="G3887" s="6"/>
      <c r="H3887" s="6"/>
      <c r="I3887" s="6"/>
      <c r="J3887" s="6"/>
      <c r="K3887" s="8"/>
      <c r="L3887" s="8"/>
      <c r="M3887" s="6"/>
      <c r="N3887" s="9"/>
      <c r="O3887" s="10"/>
      <c r="P3887" s="20"/>
      <c r="Q3887" s="20"/>
      <c r="R3887" s="20"/>
      <c r="S3887" s="1" t="s">
        <v>4363</v>
      </c>
      <c r="T3887" s="21" t="str">
        <f t="shared" si="568"/>
        <v>PLASTIK 12 X 45</v>
      </c>
      <c r="U3887" s="17">
        <v>1</v>
      </c>
      <c r="V3887" s="62">
        <f t="shared" si="573"/>
        <v>0</v>
      </c>
      <c r="W3887" s="20"/>
      <c r="X3887" s="20"/>
      <c r="Y3887" s="20" t="str">
        <f t="shared" si="569"/>
        <v>PCS</v>
      </c>
    </row>
    <row r="3888" spans="1:26" hidden="1">
      <c r="A3888" s="4"/>
      <c r="B3888" s="20"/>
      <c r="C3888" s="5"/>
      <c r="D3888" s="6"/>
      <c r="E3888" s="6"/>
      <c r="F3888" s="6"/>
      <c r="G3888" s="6"/>
      <c r="H3888" s="6"/>
      <c r="I3888" s="6"/>
      <c r="J3888" s="6"/>
      <c r="K3888" s="8"/>
      <c r="L3888" s="8"/>
      <c r="M3888" s="6"/>
      <c r="N3888" s="9"/>
      <c r="O3888" s="10"/>
      <c r="P3888" s="20"/>
      <c r="Q3888" s="20"/>
      <c r="R3888" s="20"/>
      <c r="S3888" s="1" t="s">
        <v>3725</v>
      </c>
      <c r="T3888" s="21" t="str">
        <f t="shared" si="568"/>
        <v>ONGKOS CELUP GK SARASWATI</v>
      </c>
      <c r="U3888" s="17">
        <v>1</v>
      </c>
      <c r="V3888" s="62">
        <f t="shared" si="573"/>
        <v>0</v>
      </c>
      <c r="W3888" s="20"/>
      <c r="X3888" s="20"/>
      <c r="Y3888" s="20" t="str">
        <f t="shared" si="569"/>
        <v>PCS</v>
      </c>
    </row>
    <row r="3889" spans="1:26" hidden="1">
      <c r="A3889" s="4"/>
      <c r="B3889" s="20"/>
      <c r="C3889" s="5"/>
      <c r="D3889" s="6"/>
      <c r="E3889" s="6"/>
      <c r="F3889" s="6"/>
      <c r="G3889" s="6"/>
      <c r="H3889" s="6"/>
      <c r="I3889" s="6"/>
      <c r="J3889" s="6"/>
      <c r="K3889" s="8"/>
      <c r="L3889" s="8"/>
      <c r="M3889" s="6"/>
      <c r="N3889" s="9"/>
      <c r="O3889" s="10"/>
      <c r="P3889" s="20"/>
      <c r="Q3889" s="20"/>
      <c r="R3889" s="20"/>
      <c r="S3889" s="1" t="s">
        <v>3813</v>
      </c>
      <c r="T3889" s="21" t="str">
        <f t="shared" si="568"/>
        <v>ONGKOS KEMAS GK SARASWATI</v>
      </c>
      <c r="U3889" s="17">
        <v>1</v>
      </c>
      <c r="V3889" s="62">
        <f t="shared" si="573"/>
        <v>0</v>
      </c>
      <c r="W3889" s="20"/>
      <c r="X3889" s="20"/>
      <c r="Y3889" s="20" t="str">
        <f t="shared" si="569"/>
        <v>PCS</v>
      </c>
    </row>
    <row r="3890" spans="1:26" hidden="1">
      <c r="A3890" s="4"/>
      <c r="B3890" s="20"/>
      <c r="C3890" s="5"/>
      <c r="D3890" s="6"/>
      <c r="E3890" s="6"/>
      <c r="F3890" s="6"/>
      <c r="G3890" s="6"/>
      <c r="H3890" s="6"/>
      <c r="I3890" s="6"/>
      <c r="J3890" s="6"/>
      <c r="K3890" s="8"/>
      <c r="L3890" s="8"/>
      <c r="M3890" s="6"/>
      <c r="N3890" s="9"/>
      <c r="O3890" s="10"/>
      <c r="P3890" s="20"/>
      <c r="Q3890" s="20"/>
      <c r="R3890" s="20"/>
      <c r="S3890" s="1" t="s">
        <v>3920</v>
      </c>
      <c r="T3890" s="21" t="str">
        <f t="shared" si="568"/>
        <v>ONGKOS TIMBANG GK SARASWATI</v>
      </c>
      <c r="U3890" s="17">
        <v>1</v>
      </c>
      <c r="V3890" s="62">
        <f t="shared" si="573"/>
        <v>0</v>
      </c>
      <c r="W3890" s="20"/>
      <c r="X3890" s="20"/>
      <c r="Y3890" s="20" t="str">
        <f t="shared" si="569"/>
        <v>PCS</v>
      </c>
    </row>
    <row r="3891" spans="1:26">
      <c r="A3891" s="4">
        <v>389</v>
      </c>
      <c r="B3891" s="20" t="s">
        <v>3320</v>
      </c>
      <c r="C3891" s="5" t="s">
        <v>346</v>
      </c>
      <c r="D3891" s="6">
        <v>60</v>
      </c>
      <c r="E3891" s="6">
        <f>D3891/72</f>
        <v>0.83333333333333337</v>
      </c>
      <c r="F3891" s="6">
        <v>126</v>
      </c>
      <c r="G3891" s="6">
        <v>1</v>
      </c>
      <c r="H3891" s="6">
        <v>54</v>
      </c>
      <c r="I3891" s="6">
        <v>1</v>
      </c>
      <c r="J3891" s="6" t="s">
        <v>510</v>
      </c>
      <c r="K3891" s="15">
        <f>L3891</f>
        <v>72</v>
      </c>
      <c r="L3891" s="15">
        <f>N3891*Z3891</f>
        <v>72</v>
      </c>
      <c r="M3891" s="6" t="s">
        <v>510</v>
      </c>
      <c r="N3891" s="9">
        <f>VLOOKUP(B3891,tb_januari,9,FALSE)</f>
        <v>1</v>
      </c>
      <c r="O3891" s="10" t="s">
        <v>506</v>
      </c>
      <c r="P3891" s="20"/>
      <c r="Q3891" s="20"/>
      <c r="R3891" s="20"/>
      <c r="S3891" s="20" t="s">
        <v>1447</v>
      </c>
      <c r="T3891" s="21" t="str">
        <f t="shared" ref="T3891:T3932" si="574">VLOOKUP(S3891,db_barang,2,FALSE)</f>
        <v>DUPA 32 ATP PEKAT 3.2 RKN</v>
      </c>
      <c r="U3891" s="17">
        <v>0.47</v>
      </c>
      <c r="V3891" s="62">
        <f>$K$3891*U3891</f>
        <v>33.839999999999996</v>
      </c>
      <c r="W3891" s="20"/>
      <c r="X3891" s="20"/>
      <c r="Y3891" s="20" t="str">
        <f t="shared" ref="Y3891:Y3932" si="575">VLOOKUP(S3891,db_barang,3,FALSE)</f>
        <v>KG</v>
      </c>
      <c r="Z3891" s="20">
        <v>72</v>
      </c>
    </row>
    <row r="3892" spans="1:26" hidden="1">
      <c r="A3892" s="4"/>
      <c r="B3892" s="4"/>
      <c r="C3892" s="5"/>
      <c r="D3892" s="6"/>
      <c r="E3892" s="6"/>
      <c r="F3892" s="6"/>
      <c r="G3892" s="6"/>
      <c r="H3892" s="6"/>
      <c r="I3892" s="6"/>
      <c r="J3892" s="6"/>
      <c r="K3892" s="8"/>
      <c r="L3892" s="8"/>
      <c r="M3892" s="6"/>
      <c r="N3892" s="9"/>
      <c r="O3892" s="10"/>
      <c r="P3892" s="20"/>
      <c r="Q3892" s="20"/>
      <c r="R3892" s="20"/>
      <c r="S3892" s="20" t="s">
        <v>3483</v>
      </c>
      <c r="T3892" s="21" t="str">
        <f t="shared" si="574"/>
        <v>JASMINE 7 x 21</v>
      </c>
      <c r="U3892" s="17">
        <v>1</v>
      </c>
      <c r="V3892" s="62">
        <f>$K$3891*U3892</f>
        <v>72</v>
      </c>
      <c r="W3892" s="20"/>
      <c r="X3892" s="20"/>
      <c r="Y3892" s="20" t="str">
        <f t="shared" si="575"/>
        <v>PCS</v>
      </c>
    </row>
    <row r="3893" spans="1:26" hidden="1">
      <c r="A3893" s="4"/>
      <c r="B3893" s="4"/>
      <c r="C3893" s="5"/>
      <c r="D3893" s="6"/>
      <c r="E3893" s="6"/>
      <c r="F3893" s="6"/>
      <c r="G3893" s="6"/>
      <c r="H3893" s="6"/>
      <c r="I3893" s="6"/>
      <c r="J3893" s="6"/>
      <c r="K3893" s="8"/>
      <c r="L3893" s="8"/>
      <c r="M3893" s="6"/>
      <c r="N3893" s="9"/>
      <c r="O3893" s="10"/>
      <c r="P3893" s="20"/>
      <c r="Q3893" s="20"/>
      <c r="R3893" s="20"/>
      <c r="S3893" s="20" t="s">
        <v>3491</v>
      </c>
      <c r="T3893" s="21" t="str">
        <f t="shared" si="574"/>
        <v>JASMINE TULISAN</v>
      </c>
      <c r="U3893" s="17">
        <v>1</v>
      </c>
      <c r="V3893" s="62">
        <f t="shared" ref="V3893:V3902" si="576">$K$3891*U3893</f>
        <v>72</v>
      </c>
      <c r="W3893" s="20"/>
      <c r="X3893" s="20"/>
      <c r="Y3893" s="20" t="str">
        <f t="shared" si="575"/>
        <v>PCS</v>
      </c>
    </row>
    <row r="3894" spans="1:26" hidden="1">
      <c r="A3894" s="4"/>
      <c r="B3894" s="4"/>
      <c r="C3894" s="5"/>
      <c r="D3894" s="6"/>
      <c r="E3894" s="6"/>
      <c r="F3894" s="6"/>
      <c r="G3894" s="6"/>
      <c r="H3894" s="6"/>
      <c r="I3894" s="6"/>
      <c r="J3894" s="6"/>
      <c r="K3894" s="8"/>
      <c r="L3894" s="8"/>
      <c r="M3894" s="6"/>
      <c r="N3894" s="9"/>
      <c r="O3894" s="10"/>
      <c r="P3894" s="20"/>
      <c r="Q3894" s="20"/>
      <c r="R3894" s="20"/>
      <c r="S3894" s="20" t="s">
        <v>4092</v>
      </c>
      <c r="T3894" s="21" t="str">
        <f t="shared" si="574"/>
        <v>OP FULL AROMA SWT JASMINE</v>
      </c>
      <c r="U3894" s="17">
        <v>5.4050000000000001E-2</v>
      </c>
      <c r="V3894" s="62">
        <f t="shared" si="576"/>
        <v>3.8915999999999999</v>
      </c>
      <c r="W3894" s="20"/>
      <c r="X3894" s="20"/>
      <c r="Y3894" s="20" t="str">
        <f t="shared" si="575"/>
        <v>KG</v>
      </c>
    </row>
    <row r="3895" spans="1:26" hidden="1">
      <c r="A3895" s="4"/>
      <c r="B3895" s="4"/>
      <c r="C3895" s="5"/>
      <c r="D3895" s="6"/>
      <c r="E3895" s="6"/>
      <c r="F3895" s="6"/>
      <c r="G3895" s="6"/>
      <c r="H3895" s="6"/>
      <c r="I3895" s="6"/>
      <c r="J3895" s="6"/>
      <c r="K3895" s="8"/>
      <c r="L3895" s="8"/>
      <c r="M3895" s="6"/>
      <c r="N3895" s="9"/>
      <c r="O3895" s="10"/>
      <c r="P3895" s="20"/>
      <c r="Q3895" s="20"/>
      <c r="R3895" s="20"/>
      <c r="S3895" s="20" t="s">
        <v>5192</v>
      </c>
      <c r="T3895" s="21" t="str">
        <f t="shared" si="574"/>
        <v>oplosan solfen</v>
      </c>
      <c r="U3895" s="17">
        <v>0.16600000000000001</v>
      </c>
      <c r="V3895" s="62">
        <f t="shared" si="576"/>
        <v>11.952</v>
      </c>
      <c r="W3895" s="20"/>
      <c r="X3895" s="20"/>
      <c r="Y3895" s="20" t="str">
        <f t="shared" si="575"/>
        <v>KG</v>
      </c>
    </row>
    <row r="3896" spans="1:26" hidden="1">
      <c r="A3896" s="4"/>
      <c r="B3896" s="4"/>
      <c r="C3896" s="5"/>
      <c r="D3896" s="6"/>
      <c r="E3896" s="6"/>
      <c r="F3896" s="6"/>
      <c r="G3896" s="6"/>
      <c r="H3896" s="6"/>
      <c r="I3896" s="6"/>
      <c r="J3896" s="6"/>
      <c r="K3896" s="8"/>
      <c r="L3896" s="8"/>
      <c r="M3896" s="6"/>
      <c r="N3896" s="9"/>
      <c r="O3896" s="10"/>
      <c r="P3896" s="20"/>
      <c r="Q3896" s="20"/>
      <c r="R3896" s="20"/>
      <c r="S3896" s="20" t="s">
        <v>3679</v>
      </c>
      <c r="T3896" s="21" t="str">
        <f t="shared" si="574"/>
        <v xml:space="preserve">ONGKARA OVAL </v>
      </c>
      <c r="U3896" s="17">
        <v>1</v>
      </c>
      <c r="V3896" s="62">
        <f t="shared" si="576"/>
        <v>72</v>
      </c>
      <c r="W3896" s="20"/>
      <c r="X3896" s="20"/>
      <c r="Y3896" s="20" t="str">
        <f t="shared" si="575"/>
        <v>PCS</v>
      </c>
    </row>
    <row r="3897" spans="1:26" hidden="1">
      <c r="A3897" s="4"/>
      <c r="B3897" s="4"/>
      <c r="C3897" s="5"/>
      <c r="D3897" s="6"/>
      <c r="E3897" s="6"/>
      <c r="F3897" s="6"/>
      <c r="G3897" s="6"/>
      <c r="H3897" s="6"/>
      <c r="I3897" s="6"/>
      <c r="J3897" s="6"/>
      <c r="K3897" s="8"/>
      <c r="L3897" s="8"/>
      <c r="M3897" s="6"/>
      <c r="N3897" s="9"/>
      <c r="O3897" s="10"/>
      <c r="P3897" s="20"/>
      <c r="Q3897" s="20"/>
      <c r="R3897" s="20"/>
      <c r="S3897" s="20" t="s">
        <v>5039</v>
      </c>
      <c r="T3897" s="21" t="str">
        <f t="shared" si="574"/>
        <v>STIKER MANTRA tanggung</v>
      </c>
      <c r="U3897" s="17">
        <v>1</v>
      </c>
      <c r="V3897" s="62">
        <f t="shared" si="576"/>
        <v>72</v>
      </c>
      <c r="W3897" s="20"/>
      <c r="X3897" s="20"/>
      <c r="Y3897" s="20" t="str">
        <f t="shared" si="575"/>
        <v>PCS</v>
      </c>
    </row>
    <row r="3898" spans="1:26" hidden="1">
      <c r="A3898" s="4"/>
      <c r="B3898" s="4"/>
      <c r="C3898" s="5"/>
      <c r="D3898" s="6"/>
      <c r="E3898" s="6"/>
      <c r="F3898" s="6"/>
      <c r="G3898" s="6"/>
      <c r="H3898" s="6"/>
      <c r="I3898" s="6"/>
      <c r="J3898" s="6"/>
      <c r="K3898" s="8"/>
      <c r="L3898" s="8"/>
      <c r="M3898" s="6"/>
      <c r="N3898" s="9"/>
      <c r="O3898" s="10"/>
      <c r="P3898" s="20"/>
      <c r="Q3898" s="20"/>
      <c r="R3898" s="20"/>
      <c r="S3898" s="20" t="s">
        <v>988</v>
      </c>
      <c r="T3898" s="21" t="str">
        <f t="shared" si="574"/>
        <v xml:space="preserve">ATP </v>
      </c>
      <c r="U3898" s="17">
        <v>1</v>
      </c>
      <c r="V3898" s="62">
        <f t="shared" si="576"/>
        <v>72</v>
      </c>
      <c r="W3898" s="20"/>
      <c r="X3898" s="20"/>
      <c r="Y3898" s="20" t="str">
        <f t="shared" si="575"/>
        <v>PCS</v>
      </c>
    </row>
    <row r="3899" spans="1:26" hidden="1">
      <c r="A3899" s="4"/>
      <c r="B3899" s="4"/>
      <c r="C3899" s="5"/>
      <c r="D3899" s="6"/>
      <c r="E3899" s="6"/>
      <c r="F3899" s="6"/>
      <c r="G3899" s="6"/>
      <c r="H3899" s="6"/>
      <c r="I3899" s="6"/>
      <c r="J3899" s="6"/>
      <c r="K3899" s="8"/>
      <c r="L3899" s="8"/>
      <c r="M3899" s="6"/>
      <c r="N3899" s="9"/>
      <c r="O3899" s="10"/>
      <c r="P3899" s="20"/>
      <c r="Q3899" s="20"/>
      <c r="R3899" s="20"/>
      <c r="S3899" s="20" t="s">
        <v>4981</v>
      </c>
      <c r="T3899" s="21" t="str">
        <f t="shared" si="574"/>
        <v xml:space="preserve">STIKER 1 JAM </v>
      </c>
      <c r="U3899" s="17">
        <v>1</v>
      </c>
      <c r="V3899" s="62">
        <f t="shared" si="576"/>
        <v>72</v>
      </c>
      <c r="W3899" s="20"/>
      <c r="X3899" s="20"/>
      <c r="Y3899" s="20" t="str">
        <f t="shared" si="575"/>
        <v>PCS</v>
      </c>
    </row>
    <row r="3900" spans="1:26" hidden="1">
      <c r="A3900" s="4"/>
      <c r="B3900" s="4"/>
      <c r="C3900" s="5"/>
      <c r="D3900" s="6"/>
      <c r="E3900" s="6"/>
      <c r="F3900" s="6"/>
      <c r="G3900" s="6"/>
      <c r="H3900" s="6"/>
      <c r="I3900" s="6"/>
      <c r="J3900" s="6"/>
      <c r="K3900" s="8"/>
      <c r="L3900" s="8"/>
      <c r="M3900" s="6"/>
      <c r="N3900" s="9"/>
      <c r="O3900" s="10"/>
      <c r="P3900" s="20"/>
      <c r="Q3900" s="20"/>
      <c r="R3900" s="20"/>
      <c r="S3900" s="20" t="s">
        <v>4363</v>
      </c>
      <c r="T3900" s="21" t="str">
        <f t="shared" si="574"/>
        <v>PLASTIK 12 X 45</v>
      </c>
      <c r="U3900" s="17">
        <v>1</v>
      </c>
      <c r="V3900" s="62">
        <f t="shared" si="576"/>
        <v>72</v>
      </c>
      <c r="W3900" s="20"/>
      <c r="X3900" s="20"/>
      <c r="Y3900" s="20" t="str">
        <f t="shared" si="575"/>
        <v>PCS</v>
      </c>
    </row>
    <row r="3901" spans="1:26" hidden="1">
      <c r="A3901" s="4"/>
      <c r="B3901" s="4"/>
      <c r="C3901" s="5"/>
      <c r="D3901" s="6"/>
      <c r="E3901" s="6"/>
      <c r="F3901" s="6"/>
      <c r="G3901" s="6"/>
      <c r="H3901" s="6"/>
      <c r="I3901" s="6"/>
      <c r="J3901" s="6"/>
      <c r="K3901" s="8"/>
      <c r="L3901" s="8"/>
      <c r="M3901" s="6"/>
      <c r="N3901" s="9"/>
      <c r="O3901" s="10"/>
      <c r="P3901" s="20"/>
      <c r="Q3901" s="20"/>
      <c r="R3901" s="20"/>
      <c r="S3901" s="20" t="s">
        <v>3725</v>
      </c>
      <c r="T3901" s="21" t="str">
        <f t="shared" si="574"/>
        <v>ONGKOS CELUP GK SARASWATI</v>
      </c>
      <c r="U3901" s="17">
        <v>1</v>
      </c>
      <c r="V3901" s="62">
        <f t="shared" si="576"/>
        <v>72</v>
      </c>
      <c r="W3901" s="20"/>
      <c r="X3901" s="20"/>
      <c r="Y3901" s="20" t="str">
        <f t="shared" si="575"/>
        <v>PCS</v>
      </c>
    </row>
    <row r="3902" spans="1:26" hidden="1">
      <c r="A3902" s="4"/>
      <c r="B3902" s="4"/>
      <c r="C3902" s="5"/>
      <c r="D3902" s="6"/>
      <c r="E3902" s="6"/>
      <c r="F3902" s="6"/>
      <c r="G3902" s="6"/>
      <c r="H3902" s="6"/>
      <c r="I3902" s="6"/>
      <c r="J3902" s="6"/>
      <c r="K3902" s="8"/>
      <c r="L3902" s="8"/>
      <c r="M3902" s="6"/>
      <c r="N3902" s="9"/>
      <c r="O3902" s="10"/>
      <c r="P3902" s="20"/>
      <c r="Q3902" s="20"/>
      <c r="R3902" s="20"/>
      <c r="S3902" s="20" t="s">
        <v>3813</v>
      </c>
      <c r="T3902" s="21" t="str">
        <f t="shared" si="574"/>
        <v>ONGKOS KEMAS GK SARASWATI</v>
      </c>
      <c r="U3902" s="17">
        <v>1</v>
      </c>
      <c r="V3902" s="62">
        <f t="shared" si="576"/>
        <v>72</v>
      </c>
      <c r="W3902" s="20"/>
      <c r="X3902" s="20"/>
      <c r="Y3902" s="20" t="str">
        <f t="shared" si="575"/>
        <v>PCS</v>
      </c>
    </row>
    <row r="3903" spans="1:26" hidden="1">
      <c r="A3903" s="4"/>
      <c r="B3903" s="4"/>
      <c r="C3903" s="5"/>
      <c r="D3903" s="6"/>
      <c r="E3903" s="6"/>
      <c r="F3903" s="6"/>
      <c r="G3903" s="6"/>
      <c r="H3903" s="6"/>
      <c r="I3903" s="6"/>
      <c r="J3903" s="6"/>
      <c r="K3903" s="8"/>
      <c r="L3903" s="8"/>
      <c r="M3903" s="6"/>
      <c r="N3903" s="9"/>
      <c r="O3903" s="10"/>
      <c r="P3903" s="20"/>
      <c r="Q3903" s="20"/>
      <c r="R3903" s="20"/>
      <c r="S3903" s="20" t="s">
        <v>3920</v>
      </c>
      <c r="T3903" s="21" t="str">
        <f t="shared" si="574"/>
        <v>ONGKOS TIMBANG GK SARASWATI</v>
      </c>
      <c r="U3903" s="17">
        <v>1</v>
      </c>
      <c r="V3903" s="62">
        <f>$K$3891*U3903</f>
        <v>72</v>
      </c>
      <c r="W3903" s="20"/>
      <c r="X3903" s="20"/>
      <c r="Y3903" s="20" t="str">
        <f t="shared" si="575"/>
        <v>PCS</v>
      </c>
    </row>
    <row r="3904" spans="1:26" hidden="1">
      <c r="A3904" s="4"/>
      <c r="B3904" s="4"/>
      <c r="C3904" s="5"/>
      <c r="D3904" s="6"/>
      <c r="E3904" s="6"/>
      <c r="F3904" s="6"/>
      <c r="G3904" s="6"/>
      <c r="H3904" s="6"/>
      <c r="I3904" s="6"/>
      <c r="J3904" s="6"/>
      <c r="K3904" s="8"/>
      <c r="L3904" s="8"/>
      <c r="M3904" s="6"/>
      <c r="N3904" s="9"/>
      <c r="O3904" s="10"/>
      <c r="P3904" s="20"/>
      <c r="Q3904" s="20"/>
      <c r="R3904" s="20"/>
      <c r="S3904" s="20" t="s">
        <v>4855</v>
      </c>
      <c r="T3904" s="21" t="str">
        <f t="shared" si="574"/>
        <v>SABUK ONG MINI 2,5 X 20</v>
      </c>
      <c r="U3904" s="17">
        <v>1</v>
      </c>
      <c r="V3904" s="62">
        <f>$K$3891*U3904</f>
        <v>72</v>
      </c>
      <c r="W3904" s="20"/>
      <c r="X3904" s="20"/>
      <c r="Y3904" s="20" t="str">
        <f t="shared" si="575"/>
        <v>PCS</v>
      </c>
    </row>
    <row r="3905" spans="1:26">
      <c r="A3905" s="4">
        <v>390</v>
      </c>
      <c r="B3905" s="20" t="s">
        <v>3327</v>
      </c>
      <c r="C3905" s="5" t="s">
        <v>347</v>
      </c>
      <c r="D3905" s="6">
        <v>12</v>
      </c>
      <c r="E3905" s="6">
        <f>D3905/72</f>
        <v>0.16666666666666666</v>
      </c>
      <c r="F3905" s="6">
        <v>23</v>
      </c>
      <c r="G3905" s="6">
        <v>1</v>
      </c>
      <c r="H3905" s="6">
        <v>16</v>
      </c>
      <c r="I3905" s="6">
        <v>1</v>
      </c>
      <c r="J3905" s="6" t="s">
        <v>510</v>
      </c>
      <c r="K3905" s="15">
        <f>L3905</f>
        <v>0</v>
      </c>
      <c r="L3905" s="15">
        <f>N3905*Z3905</f>
        <v>0</v>
      </c>
      <c r="M3905" s="6" t="s">
        <v>510</v>
      </c>
      <c r="N3905" s="9">
        <f>VLOOKUP(B3905,tb_januari,9,FALSE)</f>
        <v>0</v>
      </c>
      <c r="O3905" s="10" t="s">
        <v>506</v>
      </c>
      <c r="P3905" s="20"/>
      <c r="Q3905" s="20"/>
      <c r="R3905" s="20"/>
      <c r="S3905" s="1" t="s">
        <v>1447</v>
      </c>
      <c r="T3905" s="21" t="str">
        <f t="shared" si="574"/>
        <v>DUPA 32 ATP PEKAT 3.2 RKN</v>
      </c>
      <c r="U3905" s="17">
        <v>0.47</v>
      </c>
      <c r="V3905" s="62">
        <f>$K$3905*U3905</f>
        <v>0</v>
      </c>
      <c r="W3905" s="20"/>
      <c r="X3905" s="20"/>
      <c r="Y3905" s="20" t="str">
        <f t="shared" si="575"/>
        <v>KG</v>
      </c>
      <c r="Z3905" s="20">
        <v>72</v>
      </c>
    </row>
    <row r="3906" spans="1:26" hidden="1">
      <c r="A3906" s="4"/>
      <c r="B3906" s="20"/>
      <c r="C3906" s="5"/>
      <c r="D3906" s="6"/>
      <c r="E3906" s="6"/>
      <c r="F3906" s="6"/>
      <c r="G3906" s="6"/>
      <c r="H3906" s="6"/>
      <c r="I3906" s="6"/>
      <c r="J3906" s="6"/>
      <c r="K3906" s="8"/>
      <c r="L3906" s="8"/>
      <c r="M3906" s="6"/>
      <c r="N3906" s="9"/>
      <c r="O3906" s="10"/>
      <c r="P3906" s="20"/>
      <c r="Q3906" s="20"/>
      <c r="R3906" s="20"/>
      <c r="S3906" s="1" t="s">
        <v>3499</v>
      </c>
      <c r="T3906" s="21" t="str">
        <f t="shared" si="574"/>
        <v>JEMPIRING 7 X 21</v>
      </c>
      <c r="U3906" s="17">
        <v>1</v>
      </c>
      <c r="V3906" s="62">
        <f t="shared" ref="V3906:V3917" si="577">$K$3905*U3906</f>
        <v>0</v>
      </c>
      <c r="W3906" s="20"/>
      <c r="X3906" s="20"/>
      <c r="Y3906" s="20" t="str">
        <f t="shared" si="575"/>
        <v>PCS</v>
      </c>
    </row>
    <row r="3907" spans="1:26" hidden="1">
      <c r="A3907" s="4"/>
      <c r="B3907" s="20"/>
      <c r="C3907" s="5"/>
      <c r="D3907" s="6"/>
      <c r="E3907" s="6"/>
      <c r="F3907" s="6"/>
      <c r="G3907" s="6"/>
      <c r="H3907" s="6"/>
      <c r="I3907" s="6"/>
      <c r="J3907" s="6"/>
      <c r="K3907" s="8"/>
      <c r="L3907" s="8"/>
      <c r="M3907" s="6"/>
      <c r="N3907" s="9"/>
      <c r="O3907" s="10"/>
      <c r="P3907" s="20"/>
      <c r="Q3907" s="20"/>
      <c r="R3907" s="20"/>
      <c r="S3907" s="1" t="s">
        <v>3507</v>
      </c>
      <c r="T3907" s="21" t="str">
        <f t="shared" si="574"/>
        <v>JEMPIRING TULISAN</v>
      </c>
      <c r="U3907" s="17">
        <v>1</v>
      </c>
      <c r="V3907" s="62">
        <f t="shared" si="577"/>
        <v>0</v>
      </c>
      <c r="W3907" s="20"/>
      <c r="X3907" s="20"/>
      <c r="Y3907" s="20" t="str">
        <f t="shared" si="575"/>
        <v>PCS</v>
      </c>
    </row>
    <row r="3908" spans="1:26" hidden="1">
      <c r="A3908" s="4"/>
      <c r="B3908" s="20"/>
      <c r="C3908" s="5"/>
      <c r="D3908" s="6"/>
      <c r="E3908" s="6"/>
      <c r="F3908" s="6"/>
      <c r="G3908" s="6"/>
      <c r="H3908" s="6"/>
      <c r="I3908" s="6"/>
      <c r="J3908" s="6"/>
      <c r="K3908" s="8"/>
      <c r="L3908" s="8"/>
      <c r="M3908" s="6"/>
      <c r="N3908" s="9"/>
      <c r="O3908" s="10"/>
      <c r="P3908" s="20"/>
      <c r="Q3908" s="20"/>
      <c r="R3908" s="20"/>
      <c r="S3908" s="1" t="s">
        <v>4094</v>
      </c>
      <c r="T3908" s="21" t="str">
        <f t="shared" si="574"/>
        <v>OP FULL AROMA SWT JEMPIRING</v>
      </c>
      <c r="U3908" s="17">
        <v>5.4050000000000001E-2</v>
      </c>
      <c r="V3908" s="62">
        <f t="shared" si="577"/>
        <v>0</v>
      </c>
      <c r="W3908" s="20"/>
      <c r="X3908" s="20"/>
      <c r="Y3908" s="20" t="str">
        <f t="shared" si="575"/>
        <v>KG</v>
      </c>
    </row>
    <row r="3909" spans="1:26" hidden="1">
      <c r="A3909" s="4"/>
      <c r="B3909" s="20"/>
      <c r="C3909" s="5"/>
      <c r="D3909" s="6"/>
      <c r="E3909" s="6"/>
      <c r="F3909" s="6"/>
      <c r="G3909" s="6"/>
      <c r="H3909" s="6"/>
      <c r="I3909" s="6"/>
      <c r="J3909" s="6"/>
      <c r="K3909" s="8"/>
      <c r="L3909" s="8"/>
      <c r="M3909" s="6"/>
      <c r="N3909" s="9"/>
      <c r="O3909" s="10"/>
      <c r="P3909" s="20"/>
      <c r="Q3909" s="20"/>
      <c r="R3909" s="20"/>
      <c r="S3909" s="1" t="s">
        <v>5192</v>
      </c>
      <c r="T3909" s="21" t="str">
        <f t="shared" si="574"/>
        <v>oplosan solfen</v>
      </c>
      <c r="U3909" s="17">
        <v>0.16600000000000001</v>
      </c>
      <c r="V3909" s="62">
        <f t="shared" si="577"/>
        <v>0</v>
      </c>
      <c r="W3909" s="20"/>
      <c r="X3909" s="20"/>
      <c r="Y3909" s="20" t="str">
        <f t="shared" si="575"/>
        <v>KG</v>
      </c>
    </row>
    <row r="3910" spans="1:26" hidden="1">
      <c r="A3910" s="4"/>
      <c r="B3910" s="20"/>
      <c r="C3910" s="5"/>
      <c r="D3910" s="6"/>
      <c r="E3910" s="6"/>
      <c r="F3910" s="6"/>
      <c r="G3910" s="6"/>
      <c r="H3910" s="6"/>
      <c r="I3910" s="6"/>
      <c r="J3910" s="6"/>
      <c r="K3910" s="8"/>
      <c r="L3910" s="8"/>
      <c r="M3910" s="6"/>
      <c r="N3910" s="9"/>
      <c r="O3910" s="10"/>
      <c r="P3910" s="20"/>
      <c r="Q3910" s="20"/>
      <c r="R3910" s="20"/>
      <c r="S3910" s="1" t="s">
        <v>3679</v>
      </c>
      <c r="T3910" s="21" t="str">
        <f t="shared" si="574"/>
        <v xml:space="preserve">ONGKARA OVAL </v>
      </c>
      <c r="U3910" s="17">
        <v>1</v>
      </c>
      <c r="V3910" s="62">
        <f t="shared" si="577"/>
        <v>0</v>
      </c>
      <c r="W3910" s="20"/>
      <c r="X3910" s="20"/>
      <c r="Y3910" s="20" t="str">
        <f t="shared" si="575"/>
        <v>PCS</v>
      </c>
    </row>
    <row r="3911" spans="1:26" hidden="1">
      <c r="A3911" s="4"/>
      <c r="B3911" s="20"/>
      <c r="C3911" s="5"/>
      <c r="D3911" s="6"/>
      <c r="E3911" s="6"/>
      <c r="F3911" s="6"/>
      <c r="G3911" s="6"/>
      <c r="H3911" s="6"/>
      <c r="I3911" s="6"/>
      <c r="J3911" s="6"/>
      <c r="K3911" s="8"/>
      <c r="L3911" s="8"/>
      <c r="M3911" s="6"/>
      <c r="N3911" s="9"/>
      <c r="O3911" s="10"/>
      <c r="P3911" s="20"/>
      <c r="Q3911" s="20"/>
      <c r="R3911" s="20"/>
      <c r="S3911" s="1" t="s">
        <v>5039</v>
      </c>
      <c r="T3911" s="21" t="str">
        <f t="shared" si="574"/>
        <v>STIKER MANTRA tanggung</v>
      </c>
      <c r="U3911" s="17">
        <v>1</v>
      </c>
      <c r="V3911" s="62">
        <f t="shared" si="577"/>
        <v>0</v>
      </c>
      <c r="W3911" s="20"/>
      <c r="X3911" s="20"/>
      <c r="Y3911" s="20" t="str">
        <f t="shared" si="575"/>
        <v>PCS</v>
      </c>
    </row>
    <row r="3912" spans="1:26" hidden="1">
      <c r="A3912" s="4"/>
      <c r="B3912" s="20"/>
      <c r="C3912" s="5"/>
      <c r="D3912" s="6"/>
      <c r="E3912" s="6"/>
      <c r="F3912" s="6"/>
      <c r="G3912" s="6"/>
      <c r="H3912" s="6"/>
      <c r="I3912" s="6"/>
      <c r="J3912" s="6"/>
      <c r="K3912" s="8"/>
      <c r="L3912" s="8"/>
      <c r="M3912" s="6"/>
      <c r="N3912" s="9"/>
      <c r="O3912" s="10"/>
      <c r="P3912" s="20"/>
      <c r="Q3912" s="20"/>
      <c r="R3912" s="20"/>
      <c r="S3912" s="1" t="s">
        <v>988</v>
      </c>
      <c r="T3912" s="21" t="str">
        <f t="shared" si="574"/>
        <v xml:space="preserve">ATP </v>
      </c>
      <c r="U3912" s="17">
        <v>1</v>
      </c>
      <c r="V3912" s="62">
        <f t="shared" si="577"/>
        <v>0</v>
      </c>
      <c r="W3912" s="20"/>
      <c r="X3912" s="20"/>
      <c r="Y3912" s="20" t="str">
        <f t="shared" si="575"/>
        <v>PCS</v>
      </c>
    </row>
    <row r="3913" spans="1:26" hidden="1">
      <c r="A3913" s="4"/>
      <c r="B3913" s="20"/>
      <c r="C3913" s="5"/>
      <c r="D3913" s="6"/>
      <c r="E3913" s="6"/>
      <c r="F3913" s="6"/>
      <c r="G3913" s="6"/>
      <c r="H3913" s="6"/>
      <c r="I3913" s="6"/>
      <c r="J3913" s="6"/>
      <c r="K3913" s="8"/>
      <c r="L3913" s="8"/>
      <c r="M3913" s="6"/>
      <c r="N3913" s="9"/>
      <c r="O3913" s="10"/>
      <c r="P3913" s="20"/>
      <c r="Q3913" s="20"/>
      <c r="R3913" s="20"/>
      <c r="S3913" s="1" t="s">
        <v>4981</v>
      </c>
      <c r="T3913" s="21" t="str">
        <f t="shared" si="574"/>
        <v xml:space="preserve">STIKER 1 JAM </v>
      </c>
      <c r="U3913" s="17">
        <v>1</v>
      </c>
      <c r="V3913" s="62">
        <f t="shared" si="577"/>
        <v>0</v>
      </c>
      <c r="W3913" s="20"/>
      <c r="X3913" s="20"/>
      <c r="Y3913" s="20" t="str">
        <f t="shared" si="575"/>
        <v>PCS</v>
      </c>
    </row>
    <row r="3914" spans="1:26" hidden="1">
      <c r="A3914" s="4"/>
      <c r="B3914" s="20"/>
      <c r="C3914" s="5"/>
      <c r="D3914" s="6"/>
      <c r="E3914" s="6"/>
      <c r="F3914" s="6"/>
      <c r="G3914" s="6"/>
      <c r="H3914" s="6"/>
      <c r="I3914" s="6"/>
      <c r="J3914" s="6"/>
      <c r="K3914" s="8"/>
      <c r="L3914" s="8"/>
      <c r="M3914" s="6"/>
      <c r="N3914" s="9"/>
      <c r="O3914" s="10"/>
      <c r="P3914" s="20"/>
      <c r="Q3914" s="20"/>
      <c r="R3914" s="20"/>
      <c r="S3914" s="1" t="s">
        <v>4363</v>
      </c>
      <c r="T3914" s="21" t="str">
        <f t="shared" si="574"/>
        <v>PLASTIK 12 X 45</v>
      </c>
      <c r="U3914" s="17">
        <v>1</v>
      </c>
      <c r="V3914" s="62">
        <f t="shared" si="577"/>
        <v>0</v>
      </c>
      <c r="W3914" s="20"/>
      <c r="X3914" s="20"/>
      <c r="Y3914" s="20" t="str">
        <f t="shared" si="575"/>
        <v>PCS</v>
      </c>
    </row>
    <row r="3915" spans="1:26" hidden="1">
      <c r="A3915" s="4"/>
      <c r="B3915" s="20"/>
      <c r="C3915" s="5"/>
      <c r="D3915" s="6"/>
      <c r="E3915" s="6"/>
      <c r="F3915" s="6"/>
      <c r="G3915" s="6"/>
      <c r="H3915" s="6"/>
      <c r="I3915" s="6"/>
      <c r="J3915" s="6"/>
      <c r="K3915" s="8"/>
      <c r="L3915" s="8"/>
      <c r="M3915" s="6"/>
      <c r="N3915" s="9"/>
      <c r="O3915" s="10"/>
      <c r="P3915" s="20"/>
      <c r="Q3915" s="20"/>
      <c r="R3915" s="20"/>
      <c r="S3915" s="1" t="s">
        <v>3725</v>
      </c>
      <c r="T3915" s="21" t="str">
        <f t="shared" si="574"/>
        <v>ONGKOS CELUP GK SARASWATI</v>
      </c>
      <c r="U3915" s="17">
        <v>1</v>
      </c>
      <c r="V3915" s="62">
        <f t="shared" si="577"/>
        <v>0</v>
      </c>
      <c r="W3915" s="20"/>
      <c r="X3915" s="20"/>
      <c r="Y3915" s="20" t="str">
        <f t="shared" si="575"/>
        <v>PCS</v>
      </c>
    </row>
    <row r="3916" spans="1:26" hidden="1">
      <c r="A3916" s="4"/>
      <c r="B3916" s="20"/>
      <c r="C3916" s="5"/>
      <c r="D3916" s="6"/>
      <c r="E3916" s="6"/>
      <c r="F3916" s="6"/>
      <c r="G3916" s="6"/>
      <c r="H3916" s="6"/>
      <c r="I3916" s="6"/>
      <c r="J3916" s="6"/>
      <c r="K3916" s="8"/>
      <c r="L3916" s="8"/>
      <c r="M3916" s="6"/>
      <c r="N3916" s="9"/>
      <c r="O3916" s="10"/>
      <c r="P3916" s="20"/>
      <c r="Q3916" s="20"/>
      <c r="R3916" s="20"/>
      <c r="S3916" s="1" t="s">
        <v>3813</v>
      </c>
      <c r="T3916" s="21" t="str">
        <f t="shared" si="574"/>
        <v>ONGKOS KEMAS GK SARASWATI</v>
      </c>
      <c r="U3916" s="17">
        <v>1</v>
      </c>
      <c r="V3916" s="62">
        <f t="shared" si="577"/>
        <v>0</v>
      </c>
      <c r="W3916" s="20"/>
      <c r="X3916" s="20"/>
      <c r="Y3916" s="20" t="str">
        <f t="shared" si="575"/>
        <v>PCS</v>
      </c>
    </row>
    <row r="3917" spans="1:26" hidden="1">
      <c r="A3917" s="4"/>
      <c r="B3917" s="20"/>
      <c r="C3917" s="5"/>
      <c r="D3917" s="6"/>
      <c r="E3917" s="6"/>
      <c r="F3917" s="6"/>
      <c r="G3917" s="6"/>
      <c r="H3917" s="6"/>
      <c r="I3917" s="6"/>
      <c r="J3917" s="6"/>
      <c r="K3917" s="8"/>
      <c r="L3917" s="8"/>
      <c r="M3917" s="6"/>
      <c r="N3917" s="9"/>
      <c r="O3917" s="10"/>
      <c r="P3917" s="20"/>
      <c r="Q3917" s="20"/>
      <c r="R3917" s="20"/>
      <c r="S3917" s="1" t="s">
        <v>3920</v>
      </c>
      <c r="T3917" s="21" t="str">
        <f t="shared" si="574"/>
        <v>ONGKOS TIMBANG GK SARASWATI</v>
      </c>
      <c r="U3917" s="17">
        <v>1</v>
      </c>
      <c r="V3917" s="62">
        <f t="shared" si="577"/>
        <v>0</v>
      </c>
      <c r="W3917" s="20"/>
      <c r="X3917" s="20"/>
      <c r="Y3917" s="20" t="str">
        <f t="shared" si="575"/>
        <v>PCS</v>
      </c>
    </row>
    <row r="3918" spans="1:26" hidden="1">
      <c r="A3918" s="4"/>
      <c r="B3918" s="20"/>
      <c r="C3918" s="5"/>
      <c r="D3918" s="6"/>
      <c r="E3918" s="6"/>
      <c r="F3918" s="6"/>
      <c r="G3918" s="6"/>
      <c r="H3918" s="6"/>
      <c r="I3918" s="6"/>
      <c r="J3918" s="6"/>
      <c r="K3918" s="8"/>
      <c r="L3918" s="8"/>
      <c r="M3918" s="6"/>
      <c r="N3918" s="9"/>
      <c r="O3918" s="10"/>
      <c r="P3918" s="20"/>
      <c r="Q3918" s="20"/>
      <c r="R3918" s="20"/>
      <c r="S3918" s="1" t="s">
        <v>4855</v>
      </c>
      <c r="T3918" s="21" t="str">
        <f t="shared" si="574"/>
        <v>SABUK ONG MINI 2,5 X 20</v>
      </c>
      <c r="U3918" s="17">
        <v>1</v>
      </c>
      <c r="V3918" s="62">
        <f>$K$3905*U3918</f>
        <v>0</v>
      </c>
      <c r="W3918" s="20"/>
      <c r="X3918" s="20"/>
      <c r="Y3918" s="20" t="str">
        <f t="shared" si="575"/>
        <v>PCS</v>
      </c>
    </row>
    <row r="3919" spans="1:26">
      <c r="A3919" s="4">
        <v>391</v>
      </c>
      <c r="B3919" s="20" t="s">
        <v>3340</v>
      </c>
      <c r="C3919" s="5" t="s">
        <v>348</v>
      </c>
      <c r="D3919" s="6">
        <v>14</v>
      </c>
      <c r="E3919" s="6">
        <f>D3919/72</f>
        <v>0.19444444444444445</v>
      </c>
      <c r="F3919" s="6">
        <v>21</v>
      </c>
      <c r="G3919" s="6">
        <v>1</v>
      </c>
      <c r="H3919" s="6">
        <v>31</v>
      </c>
      <c r="I3919" s="6">
        <v>1</v>
      </c>
      <c r="J3919" s="6" t="s">
        <v>510</v>
      </c>
      <c r="K3919" s="15">
        <f>L3919</f>
        <v>0</v>
      </c>
      <c r="L3919" s="15">
        <f>N3919*Z3919</f>
        <v>0</v>
      </c>
      <c r="M3919" s="6" t="s">
        <v>510</v>
      </c>
      <c r="N3919" s="9">
        <f>VLOOKUP(B3919,tb_januari,9,FALSE)</f>
        <v>0</v>
      </c>
      <c r="O3919" s="10" t="s">
        <v>506</v>
      </c>
      <c r="P3919" s="20"/>
      <c r="Q3919" s="20"/>
      <c r="R3919" s="20"/>
      <c r="S3919" s="1" t="s">
        <v>1447</v>
      </c>
      <c r="T3919" s="21" t="str">
        <f t="shared" si="574"/>
        <v>DUPA 32 ATP PEKAT 3.2 RKN</v>
      </c>
      <c r="U3919" s="17">
        <v>0.47</v>
      </c>
      <c r="V3919" s="62">
        <f>$K$3919*U3919</f>
        <v>0</v>
      </c>
      <c r="W3919" s="20"/>
      <c r="X3919" s="20"/>
      <c r="Y3919" s="20" t="str">
        <f t="shared" si="575"/>
        <v>KG</v>
      </c>
      <c r="Z3919" s="20">
        <v>72</v>
      </c>
    </row>
    <row r="3920" spans="1:26" hidden="1">
      <c r="A3920" s="4"/>
      <c r="B3920" s="20"/>
      <c r="C3920" s="5"/>
      <c r="D3920" s="6"/>
      <c r="E3920" s="6"/>
      <c r="F3920" s="6"/>
      <c r="G3920" s="6"/>
      <c r="H3920" s="6"/>
      <c r="I3920" s="6"/>
      <c r="J3920" s="6"/>
      <c r="K3920" s="8"/>
      <c r="L3920" s="8"/>
      <c r="M3920" s="6"/>
      <c r="N3920" s="9"/>
      <c r="O3920" s="10"/>
      <c r="P3920" s="20"/>
      <c r="Q3920" s="20"/>
      <c r="R3920" s="20"/>
      <c r="S3920" s="1" t="s">
        <v>3568</v>
      </c>
      <c r="T3920" s="21" t="str">
        <f t="shared" si="574"/>
        <v>LOTUS 7 X 21</v>
      </c>
      <c r="U3920" s="17">
        <v>1</v>
      </c>
      <c r="V3920" s="62">
        <f t="shared" ref="V3920:V3932" si="578">$K$3919*U3920</f>
        <v>0</v>
      </c>
      <c r="W3920" s="20"/>
      <c r="X3920" s="20"/>
      <c r="Y3920" s="20" t="str">
        <f t="shared" si="575"/>
        <v>PCS</v>
      </c>
    </row>
    <row r="3921" spans="1:26" hidden="1">
      <c r="A3921" s="4"/>
      <c r="B3921" s="20"/>
      <c r="C3921" s="5"/>
      <c r="D3921" s="6"/>
      <c r="E3921" s="6"/>
      <c r="F3921" s="6"/>
      <c r="G3921" s="6"/>
      <c r="H3921" s="6"/>
      <c r="I3921" s="6"/>
      <c r="J3921" s="6"/>
      <c r="K3921" s="8"/>
      <c r="L3921" s="8"/>
      <c r="M3921" s="6"/>
      <c r="N3921" s="9"/>
      <c r="O3921" s="10"/>
      <c r="P3921" s="20"/>
      <c r="Q3921" s="20"/>
      <c r="R3921" s="20"/>
      <c r="S3921" s="1" t="s">
        <v>3576</v>
      </c>
      <c r="T3921" s="21" t="str">
        <f t="shared" si="574"/>
        <v>LOTUS TULISAN</v>
      </c>
      <c r="U3921" s="17">
        <v>1</v>
      </c>
      <c r="V3921" s="62">
        <f t="shared" si="578"/>
        <v>0</v>
      </c>
      <c r="W3921" s="20"/>
      <c r="X3921" s="20"/>
      <c r="Y3921" s="20" t="str">
        <f t="shared" si="575"/>
        <v>PCS</v>
      </c>
    </row>
    <row r="3922" spans="1:26" hidden="1">
      <c r="A3922" s="4"/>
      <c r="B3922" s="20"/>
      <c r="C3922" s="5"/>
      <c r="D3922" s="6"/>
      <c r="E3922" s="6"/>
      <c r="F3922" s="6"/>
      <c r="G3922" s="6"/>
      <c r="H3922" s="6"/>
      <c r="I3922" s="6"/>
      <c r="J3922" s="6"/>
      <c r="K3922" s="8"/>
      <c r="L3922" s="8"/>
      <c r="M3922" s="6"/>
      <c r="N3922" s="9"/>
      <c r="O3922" s="10"/>
      <c r="P3922" s="20"/>
      <c r="Q3922" s="20"/>
      <c r="R3922" s="20"/>
      <c r="S3922" s="1" t="s">
        <v>4098</v>
      </c>
      <c r="T3922" s="21" t="str">
        <f t="shared" si="574"/>
        <v>OP FULL AROMA SWT LOTUS</v>
      </c>
      <c r="U3922" s="17">
        <v>5.4050000000000001E-2</v>
      </c>
      <c r="V3922" s="62">
        <f t="shared" si="578"/>
        <v>0</v>
      </c>
      <c r="W3922" s="20"/>
      <c r="X3922" s="20"/>
      <c r="Y3922" s="20" t="str">
        <f t="shared" si="575"/>
        <v>KG</v>
      </c>
    </row>
    <row r="3923" spans="1:26" hidden="1">
      <c r="A3923" s="4"/>
      <c r="B3923" s="20"/>
      <c r="C3923" s="5"/>
      <c r="D3923" s="6"/>
      <c r="E3923" s="6"/>
      <c r="F3923" s="6"/>
      <c r="G3923" s="6"/>
      <c r="H3923" s="6"/>
      <c r="I3923" s="6"/>
      <c r="J3923" s="6"/>
      <c r="K3923" s="8"/>
      <c r="L3923" s="8"/>
      <c r="M3923" s="6"/>
      <c r="N3923" s="9"/>
      <c r="O3923" s="10"/>
      <c r="P3923" s="20"/>
      <c r="Q3923" s="20"/>
      <c r="R3923" s="20"/>
      <c r="S3923" s="1" t="s">
        <v>5192</v>
      </c>
      <c r="T3923" s="21" t="str">
        <f t="shared" si="574"/>
        <v>oplosan solfen</v>
      </c>
      <c r="U3923" s="17">
        <v>0.16600000000000001</v>
      </c>
      <c r="V3923" s="62">
        <f t="shared" si="578"/>
        <v>0</v>
      </c>
      <c r="W3923" s="20"/>
      <c r="X3923" s="20"/>
      <c r="Y3923" s="20" t="str">
        <f t="shared" si="575"/>
        <v>KG</v>
      </c>
    </row>
    <row r="3924" spans="1:26" hidden="1">
      <c r="A3924" s="4"/>
      <c r="B3924" s="20"/>
      <c r="C3924" s="5"/>
      <c r="D3924" s="6"/>
      <c r="E3924" s="6"/>
      <c r="F3924" s="6"/>
      <c r="G3924" s="6"/>
      <c r="H3924" s="6"/>
      <c r="I3924" s="6"/>
      <c r="J3924" s="6"/>
      <c r="K3924" s="8"/>
      <c r="L3924" s="8"/>
      <c r="M3924" s="6"/>
      <c r="N3924" s="9"/>
      <c r="O3924" s="10"/>
      <c r="P3924" s="20"/>
      <c r="Q3924" s="20"/>
      <c r="R3924" s="20"/>
      <c r="S3924" s="1" t="s">
        <v>3679</v>
      </c>
      <c r="T3924" s="21" t="str">
        <f t="shared" si="574"/>
        <v xml:space="preserve">ONGKARA OVAL </v>
      </c>
      <c r="U3924" s="17">
        <v>1</v>
      </c>
      <c r="V3924" s="62">
        <f t="shared" si="578"/>
        <v>0</v>
      </c>
      <c r="W3924" s="20"/>
      <c r="X3924" s="20"/>
      <c r="Y3924" s="20" t="str">
        <f t="shared" si="575"/>
        <v>PCS</v>
      </c>
    </row>
    <row r="3925" spans="1:26" hidden="1">
      <c r="A3925" s="4"/>
      <c r="B3925" s="20"/>
      <c r="C3925" s="5"/>
      <c r="D3925" s="6"/>
      <c r="E3925" s="6"/>
      <c r="F3925" s="6"/>
      <c r="G3925" s="6"/>
      <c r="H3925" s="6"/>
      <c r="I3925" s="6"/>
      <c r="J3925" s="6"/>
      <c r="K3925" s="8"/>
      <c r="L3925" s="8"/>
      <c r="M3925" s="6"/>
      <c r="N3925" s="9"/>
      <c r="O3925" s="10"/>
      <c r="P3925" s="20"/>
      <c r="Q3925" s="20"/>
      <c r="R3925" s="20"/>
      <c r="S3925" s="1" t="s">
        <v>5039</v>
      </c>
      <c r="T3925" s="21" t="str">
        <f t="shared" si="574"/>
        <v>STIKER MANTRA tanggung</v>
      </c>
      <c r="U3925" s="17">
        <v>1</v>
      </c>
      <c r="V3925" s="62">
        <f t="shared" si="578"/>
        <v>0</v>
      </c>
      <c r="W3925" s="20"/>
      <c r="X3925" s="20"/>
      <c r="Y3925" s="20" t="str">
        <f t="shared" si="575"/>
        <v>PCS</v>
      </c>
    </row>
    <row r="3926" spans="1:26" hidden="1">
      <c r="A3926" s="4"/>
      <c r="B3926" s="20"/>
      <c r="C3926" s="5"/>
      <c r="D3926" s="6"/>
      <c r="E3926" s="6"/>
      <c r="F3926" s="6"/>
      <c r="G3926" s="6"/>
      <c r="H3926" s="6"/>
      <c r="I3926" s="6"/>
      <c r="J3926" s="6"/>
      <c r="K3926" s="8"/>
      <c r="L3926" s="8"/>
      <c r="M3926" s="6"/>
      <c r="N3926" s="9"/>
      <c r="O3926" s="10"/>
      <c r="P3926" s="20"/>
      <c r="Q3926" s="20"/>
      <c r="R3926" s="20"/>
      <c r="S3926" s="1" t="s">
        <v>988</v>
      </c>
      <c r="T3926" s="21" t="str">
        <f t="shared" si="574"/>
        <v xml:space="preserve">ATP </v>
      </c>
      <c r="U3926" s="17">
        <v>1</v>
      </c>
      <c r="V3926" s="62">
        <f t="shared" si="578"/>
        <v>0</v>
      </c>
      <c r="W3926" s="20"/>
      <c r="X3926" s="20"/>
      <c r="Y3926" s="20" t="str">
        <f t="shared" si="575"/>
        <v>PCS</v>
      </c>
    </row>
    <row r="3927" spans="1:26" hidden="1">
      <c r="A3927" s="4"/>
      <c r="B3927" s="20"/>
      <c r="C3927" s="5"/>
      <c r="D3927" s="6"/>
      <c r="E3927" s="6"/>
      <c r="F3927" s="6"/>
      <c r="G3927" s="6"/>
      <c r="H3927" s="6"/>
      <c r="I3927" s="6"/>
      <c r="J3927" s="6"/>
      <c r="K3927" s="8"/>
      <c r="L3927" s="8"/>
      <c r="M3927" s="6"/>
      <c r="N3927" s="9"/>
      <c r="O3927" s="10"/>
      <c r="P3927" s="20"/>
      <c r="Q3927" s="20"/>
      <c r="R3927" s="20"/>
      <c r="S3927" s="1" t="s">
        <v>4981</v>
      </c>
      <c r="T3927" s="21" t="str">
        <f t="shared" si="574"/>
        <v xml:space="preserve">STIKER 1 JAM </v>
      </c>
      <c r="U3927" s="17">
        <v>1</v>
      </c>
      <c r="V3927" s="62">
        <f t="shared" si="578"/>
        <v>0</v>
      </c>
      <c r="W3927" s="20"/>
      <c r="X3927" s="20"/>
      <c r="Y3927" s="20" t="str">
        <f t="shared" si="575"/>
        <v>PCS</v>
      </c>
    </row>
    <row r="3928" spans="1:26" hidden="1">
      <c r="A3928" s="4"/>
      <c r="B3928" s="20"/>
      <c r="C3928" s="5"/>
      <c r="D3928" s="6"/>
      <c r="E3928" s="6"/>
      <c r="F3928" s="6"/>
      <c r="G3928" s="6"/>
      <c r="H3928" s="6"/>
      <c r="I3928" s="6"/>
      <c r="J3928" s="6"/>
      <c r="K3928" s="8"/>
      <c r="L3928" s="8"/>
      <c r="M3928" s="6"/>
      <c r="N3928" s="9"/>
      <c r="O3928" s="10"/>
      <c r="P3928" s="20"/>
      <c r="Q3928" s="20"/>
      <c r="R3928" s="20"/>
      <c r="S3928" s="1" t="s">
        <v>4363</v>
      </c>
      <c r="T3928" s="21" t="str">
        <f t="shared" si="574"/>
        <v>PLASTIK 12 X 45</v>
      </c>
      <c r="U3928" s="17">
        <v>1</v>
      </c>
      <c r="V3928" s="62">
        <f t="shared" si="578"/>
        <v>0</v>
      </c>
      <c r="W3928" s="20"/>
      <c r="X3928" s="20"/>
      <c r="Y3928" s="20" t="str">
        <f t="shared" si="575"/>
        <v>PCS</v>
      </c>
    </row>
    <row r="3929" spans="1:26" hidden="1">
      <c r="A3929" s="4"/>
      <c r="B3929" s="20"/>
      <c r="C3929" s="5"/>
      <c r="D3929" s="6"/>
      <c r="E3929" s="6"/>
      <c r="F3929" s="6"/>
      <c r="G3929" s="6"/>
      <c r="H3929" s="6"/>
      <c r="I3929" s="6"/>
      <c r="J3929" s="6"/>
      <c r="K3929" s="8"/>
      <c r="L3929" s="8"/>
      <c r="M3929" s="6"/>
      <c r="N3929" s="9"/>
      <c r="O3929" s="10"/>
      <c r="P3929" s="20"/>
      <c r="Q3929" s="20"/>
      <c r="R3929" s="20"/>
      <c r="S3929" s="1" t="s">
        <v>3725</v>
      </c>
      <c r="T3929" s="21" t="str">
        <f t="shared" si="574"/>
        <v>ONGKOS CELUP GK SARASWATI</v>
      </c>
      <c r="U3929" s="17">
        <v>1</v>
      </c>
      <c r="V3929" s="62">
        <f t="shared" si="578"/>
        <v>0</v>
      </c>
      <c r="W3929" s="20"/>
      <c r="X3929" s="20"/>
      <c r="Y3929" s="20" t="str">
        <f t="shared" si="575"/>
        <v>PCS</v>
      </c>
    </row>
    <row r="3930" spans="1:26" hidden="1">
      <c r="A3930" s="4"/>
      <c r="B3930" s="20"/>
      <c r="C3930" s="5"/>
      <c r="D3930" s="6"/>
      <c r="E3930" s="6"/>
      <c r="F3930" s="6"/>
      <c r="G3930" s="6"/>
      <c r="H3930" s="6"/>
      <c r="I3930" s="6"/>
      <c r="J3930" s="6"/>
      <c r="K3930" s="8"/>
      <c r="L3930" s="8"/>
      <c r="M3930" s="6"/>
      <c r="N3930" s="9"/>
      <c r="O3930" s="10"/>
      <c r="P3930" s="20"/>
      <c r="Q3930" s="20"/>
      <c r="R3930" s="20"/>
      <c r="S3930" s="1" t="s">
        <v>3813</v>
      </c>
      <c r="T3930" s="21" t="str">
        <f t="shared" si="574"/>
        <v>ONGKOS KEMAS GK SARASWATI</v>
      </c>
      <c r="U3930" s="17">
        <v>1</v>
      </c>
      <c r="V3930" s="62">
        <f t="shared" si="578"/>
        <v>0</v>
      </c>
      <c r="W3930" s="20"/>
      <c r="X3930" s="20"/>
      <c r="Y3930" s="20" t="str">
        <f t="shared" si="575"/>
        <v>PCS</v>
      </c>
    </row>
    <row r="3931" spans="1:26" hidden="1">
      <c r="A3931" s="4"/>
      <c r="B3931" s="20"/>
      <c r="C3931" s="5"/>
      <c r="D3931" s="6"/>
      <c r="E3931" s="6"/>
      <c r="F3931" s="6"/>
      <c r="G3931" s="6"/>
      <c r="H3931" s="6"/>
      <c r="I3931" s="6"/>
      <c r="J3931" s="6"/>
      <c r="K3931" s="8"/>
      <c r="L3931" s="8"/>
      <c r="M3931" s="6"/>
      <c r="N3931" s="9"/>
      <c r="O3931" s="10"/>
      <c r="P3931" s="20"/>
      <c r="Q3931" s="20"/>
      <c r="R3931" s="20"/>
      <c r="S3931" s="1" t="s">
        <v>3920</v>
      </c>
      <c r="T3931" s="21" t="str">
        <f t="shared" si="574"/>
        <v>ONGKOS TIMBANG GK SARASWATI</v>
      </c>
      <c r="U3931" s="17">
        <v>1</v>
      </c>
      <c r="V3931" s="62">
        <f t="shared" si="578"/>
        <v>0</v>
      </c>
      <c r="W3931" s="20"/>
      <c r="X3931" s="20"/>
      <c r="Y3931" s="20" t="str">
        <f t="shared" si="575"/>
        <v>PCS</v>
      </c>
    </row>
    <row r="3932" spans="1:26" hidden="1">
      <c r="A3932" s="4"/>
      <c r="B3932" s="20"/>
      <c r="C3932" s="5"/>
      <c r="D3932" s="6"/>
      <c r="E3932" s="6"/>
      <c r="F3932" s="6"/>
      <c r="G3932" s="6"/>
      <c r="H3932" s="6"/>
      <c r="I3932" s="6"/>
      <c r="J3932" s="6"/>
      <c r="K3932" s="8"/>
      <c r="L3932" s="8"/>
      <c r="M3932" s="6"/>
      <c r="N3932" s="9"/>
      <c r="O3932" s="10"/>
      <c r="P3932" s="20"/>
      <c r="Q3932" s="20"/>
      <c r="R3932" s="20"/>
      <c r="S3932" s="1" t="s">
        <v>4855</v>
      </c>
      <c r="T3932" s="21" t="str">
        <f t="shared" si="574"/>
        <v>SABUK ONG MINI 2,5 X 20</v>
      </c>
      <c r="U3932" s="17">
        <v>1</v>
      </c>
      <c r="V3932" s="62">
        <f t="shared" si="578"/>
        <v>0</v>
      </c>
      <c r="W3932" s="20"/>
      <c r="X3932" s="20"/>
      <c r="Y3932" s="20" t="str">
        <f t="shared" si="575"/>
        <v>PCS</v>
      </c>
    </row>
    <row r="3933" spans="1:26">
      <c r="A3933" s="4">
        <v>392</v>
      </c>
      <c r="B3933" s="20" t="s">
        <v>3341</v>
      </c>
      <c r="C3933" s="5" t="s">
        <v>349</v>
      </c>
      <c r="D3933" s="6">
        <v>255</v>
      </c>
      <c r="E3933" s="6">
        <f>D3933/72</f>
        <v>3.5416666666666665</v>
      </c>
      <c r="F3933" s="6">
        <v>360</v>
      </c>
      <c r="G3933" s="6">
        <v>2</v>
      </c>
      <c r="H3933" s="6">
        <v>255</v>
      </c>
      <c r="I3933" s="6">
        <v>1</v>
      </c>
      <c r="J3933" s="6" t="s">
        <v>510</v>
      </c>
      <c r="K3933" s="15">
        <f>L3933</f>
        <v>288</v>
      </c>
      <c r="L3933" s="15">
        <f>N3933*Z3933</f>
        <v>288</v>
      </c>
      <c r="M3933" s="6" t="s">
        <v>510</v>
      </c>
      <c r="N3933" s="9">
        <f>VLOOKUP(B3933,tb_januari,9,FALSE)</f>
        <v>4</v>
      </c>
      <c r="O3933" s="10" t="s">
        <v>506</v>
      </c>
      <c r="P3933" s="20"/>
      <c r="Q3933" s="20"/>
      <c r="R3933" s="20"/>
      <c r="S3933" s="20" t="s">
        <v>1447</v>
      </c>
      <c r="T3933" s="21" t="str">
        <f t="shared" ref="T3933:T3996" si="579">VLOOKUP(S3933,db_barang,2,FALSE)</f>
        <v>DUPA 32 ATP PEKAT 3.2 RKN</v>
      </c>
      <c r="U3933" s="17">
        <v>0.46</v>
      </c>
      <c r="V3933" s="62">
        <f>$K$3933*U3933</f>
        <v>132.48000000000002</v>
      </c>
      <c r="W3933" s="20"/>
      <c r="X3933" s="20"/>
      <c r="Y3933" s="20" t="str">
        <f t="shared" ref="Y3933:Y3996" si="580">VLOOKUP(S3933,db_barang,3,FALSE)</f>
        <v>KG</v>
      </c>
      <c r="Z3933" s="20">
        <v>72</v>
      </c>
    </row>
    <row r="3934" spans="1:26" hidden="1">
      <c r="A3934" s="4"/>
      <c r="B3934" s="4"/>
      <c r="C3934" s="5"/>
      <c r="D3934" s="6"/>
      <c r="E3934" s="6"/>
      <c r="F3934" s="6"/>
      <c r="G3934" s="6"/>
      <c r="H3934" s="6"/>
      <c r="I3934" s="6"/>
      <c r="J3934" s="6"/>
      <c r="K3934" s="8"/>
      <c r="L3934" s="8"/>
      <c r="M3934" s="6"/>
      <c r="N3934" s="9"/>
      <c r="O3934" s="10"/>
      <c r="P3934" s="20"/>
      <c r="Q3934" s="20"/>
      <c r="R3934" s="20"/>
      <c r="S3934" s="20" t="s">
        <v>3580</v>
      </c>
      <c r="T3934" s="21" t="str">
        <f t="shared" si="579"/>
        <v>MAHADUPA 7 X 21</v>
      </c>
      <c r="U3934" s="17">
        <v>1</v>
      </c>
      <c r="V3934" s="62">
        <f t="shared" ref="V3934:V3946" si="581">$K$3933*U3934</f>
        <v>288</v>
      </c>
      <c r="W3934" s="20"/>
      <c r="X3934" s="20"/>
      <c r="Y3934" s="20" t="str">
        <f t="shared" si="580"/>
        <v>PCS</v>
      </c>
    </row>
    <row r="3935" spans="1:26" hidden="1">
      <c r="A3935" s="4"/>
      <c r="B3935" s="4"/>
      <c r="C3935" s="5"/>
      <c r="D3935" s="6"/>
      <c r="E3935" s="6"/>
      <c r="F3935" s="6"/>
      <c r="G3935" s="6"/>
      <c r="H3935" s="6"/>
      <c r="I3935" s="6"/>
      <c r="J3935" s="6"/>
      <c r="K3935" s="8"/>
      <c r="L3935" s="8"/>
      <c r="M3935" s="6"/>
      <c r="N3935" s="9"/>
      <c r="O3935" s="10"/>
      <c r="P3935" s="20"/>
      <c r="Q3935" s="20"/>
      <c r="R3935" s="20"/>
      <c r="S3935" s="20" t="s">
        <v>3679</v>
      </c>
      <c r="T3935" s="21" t="str">
        <f t="shared" si="579"/>
        <v xml:space="preserve">ONGKARA OVAL </v>
      </c>
      <c r="U3935" s="17">
        <v>1</v>
      </c>
      <c r="V3935" s="62">
        <f t="shared" si="581"/>
        <v>288</v>
      </c>
      <c r="W3935" s="20"/>
      <c r="X3935" s="20"/>
      <c r="Y3935" s="20" t="str">
        <f t="shared" si="580"/>
        <v>PCS</v>
      </c>
    </row>
    <row r="3936" spans="1:26" hidden="1">
      <c r="A3936" s="4"/>
      <c r="B3936" s="4"/>
      <c r="C3936" s="5"/>
      <c r="D3936" s="6"/>
      <c r="E3936" s="6"/>
      <c r="F3936" s="6"/>
      <c r="G3936" s="6"/>
      <c r="H3936" s="6"/>
      <c r="I3936" s="6"/>
      <c r="J3936" s="6"/>
      <c r="K3936" s="8"/>
      <c r="L3936" s="8"/>
      <c r="M3936" s="6"/>
      <c r="N3936" s="9"/>
      <c r="O3936" s="10"/>
      <c r="P3936" s="20"/>
      <c r="Q3936" s="20"/>
      <c r="R3936" s="20"/>
      <c r="S3936" s="20" t="s">
        <v>5039</v>
      </c>
      <c r="T3936" s="21" t="str">
        <f t="shared" si="579"/>
        <v>STIKER MANTRA tanggung</v>
      </c>
      <c r="U3936" s="17">
        <v>1</v>
      </c>
      <c r="V3936" s="62">
        <f t="shared" si="581"/>
        <v>288</v>
      </c>
      <c r="W3936" s="20"/>
      <c r="X3936" s="20"/>
      <c r="Y3936" s="20" t="str">
        <f t="shared" si="580"/>
        <v>PCS</v>
      </c>
    </row>
    <row r="3937" spans="1:26" hidden="1">
      <c r="A3937" s="4"/>
      <c r="B3937" s="4"/>
      <c r="C3937" s="5"/>
      <c r="D3937" s="6"/>
      <c r="E3937" s="6"/>
      <c r="F3937" s="6"/>
      <c r="G3937" s="6"/>
      <c r="H3937" s="6"/>
      <c r="I3937" s="6"/>
      <c r="J3937" s="6"/>
      <c r="K3937" s="8"/>
      <c r="L3937" s="8"/>
      <c r="M3937" s="6"/>
      <c r="N3937" s="9"/>
      <c r="O3937" s="10"/>
      <c r="P3937" s="20"/>
      <c r="Q3937" s="20"/>
      <c r="R3937" s="20"/>
      <c r="S3937" s="20" t="s">
        <v>988</v>
      </c>
      <c r="T3937" s="21" t="str">
        <f t="shared" si="579"/>
        <v xml:space="preserve">ATP </v>
      </c>
      <c r="U3937" s="17">
        <v>1</v>
      </c>
      <c r="V3937" s="62">
        <f t="shared" si="581"/>
        <v>288</v>
      </c>
      <c r="W3937" s="20"/>
      <c r="X3937" s="20"/>
      <c r="Y3937" s="20" t="str">
        <f t="shared" si="580"/>
        <v>PCS</v>
      </c>
    </row>
    <row r="3938" spans="1:26" hidden="1">
      <c r="A3938" s="4"/>
      <c r="B3938" s="4"/>
      <c r="C3938" s="5"/>
      <c r="D3938" s="6"/>
      <c r="E3938" s="6"/>
      <c r="F3938" s="6"/>
      <c r="G3938" s="6"/>
      <c r="H3938" s="6"/>
      <c r="I3938" s="6"/>
      <c r="J3938" s="6"/>
      <c r="K3938" s="8"/>
      <c r="L3938" s="8"/>
      <c r="M3938" s="6"/>
      <c r="N3938" s="9"/>
      <c r="O3938" s="10"/>
      <c r="P3938" s="20"/>
      <c r="Q3938" s="20"/>
      <c r="R3938" s="20"/>
      <c r="S3938" s="20" t="s">
        <v>3588</v>
      </c>
      <c r="T3938" s="21" t="str">
        <f t="shared" si="579"/>
        <v>MAHADUPA TULISAN</v>
      </c>
      <c r="U3938" s="17">
        <v>1</v>
      </c>
      <c r="V3938" s="62">
        <f t="shared" si="581"/>
        <v>288</v>
      </c>
      <c r="W3938" s="20"/>
      <c r="X3938" s="20"/>
      <c r="Y3938" s="20" t="str">
        <f t="shared" si="580"/>
        <v>PCS</v>
      </c>
    </row>
    <row r="3939" spans="1:26" hidden="1">
      <c r="A3939" s="4"/>
      <c r="B3939" s="4"/>
      <c r="C3939" s="5"/>
      <c r="D3939" s="6"/>
      <c r="E3939" s="6"/>
      <c r="F3939" s="6"/>
      <c r="G3939" s="6"/>
      <c r="H3939" s="6"/>
      <c r="I3939" s="6"/>
      <c r="J3939" s="6"/>
      <c r="K3939" s="8"/>
      <c r="L3939" s="8"/>
      <c r="M3939" s="6"/>
      <c r="N3939" s="9"/>
      <c r="O3939" s="10"/>
      <c r="P3939" s="20"/>
      <c r="Q3939" s="20"/>
      <c r="R3939" s="20"/>
      <c r="S3939" s="20" t="s">
        <v>613</v>
      </c>
      <c r="T3939" s="21" t="str">
        <f t="shared" si="579"/>
        <v>SABUK ONG KECIL 2,5 X 30</v>
      </c>
      <c r="U3939" s="17">
        <v>1</v>
      </c>
      <c r="V3939" s="62">
        <f t="shared" si="581"/>
        <v>288</v>
      </c>
      <c r="W3939" s="20"/>
      <c r="X3939" s="20"/>
      <c r="Y3939" s="20" t="str">
        <f t="shared" si="580"/>
        <v>PCS</v>
      </c>
    </row>
    <row r="3940" spans="1:26" hidden="1">
      <c r="A3940" s="4"/>
      <c r="B3940" s="4"/>
      <c r="C3940" s="5"/>
      <c r="D3940" s="6"/>
      <c r="E3940" s="6"/>
      <c r="F3940" s="6"/>
      <c r="G3940" s="6"/>
      <c r="H3940" s="6"/>
      <c r="I3940" s="6"/>
      <c r="J3940" s="6"/>
      <c r="K3940" s="8"/>
      <c r="L3940" s="8"/>
      <c r="M3940" s="6"/>
      <c r="N3940" s="9"/>
      <c r="O3940" s="10"/>
      <c r="P3940" s="20"/>
      <c r="Q3940" s="20"/>
      <c r="R3940" s="20"/>
      <c r="S3940" s="20" t="s">
        <v>4363</v>
      </c>
      <c r="T3940" s="21" t="str">
        <f t="shared" si="579"/>
        <v>PLASTIK 12 X 45</v>
      </c>
      <c r="U3940" s="17">
        <v>1</v>
      </c>
      <c r="V3940" s="62">
        <f t="shared" si="581"/>
        <v>288</v>
      </c>
      <c r="W3940" s="20"/>
      <c r="X3940" s="20"/>
      <c r="Y3940" s="20" t="str">
        <f t="shared" si="580"/>
        <v>PCS</v>
      </c>
    </row>
    <row r="3941" spans="1:26" hidden="1">
      <c r="A3941" s="4"/>
      <c r="B3941" s="4"/>
      <c r="C3941" s="5"/>
      <c r="D3941" s="6"/>
      <c r="E3941" s="6"/>
      <c r="F3941" s="6"/>
      <c r="G3941" s="6"/>
      <c r="H3941" s="6"/>
      <c r="I3941" s="6"/>
      <c r="J3941" s="6"/>
      <c r="K3941" s="8"/>
      <c r="L3941" s="8"/>
      <c r="M3941" s="6"/>
      <c r="N3941" s="9"/>
      <c r="O3941" s="10"/>
      <c r="P3941" s="20"/>
      <c r="Q3941" s="20"/>
      <c r="R3941" s="20"/>
      <c r="S3941" s="20" t="s">
        <v>3992</v>
      </c>
      <c r="T3941" s="21" t="str">
        <f t="shared" si="579"/>
        <v>OP FULL AROMA  MD CLASIC</v>
      </c>
      <c r="U3941" s="17">
        <v>4.6199999999999998E-2</v>
      </c>
      <c r="V3941" s="62">
        <f t="shared" si="581"/>
        <v>13.3056</v>
      </c>
      <c r="W3941" s="20"/>
      <c r="X3941" s="20"/>
      <c r="Y3941" s="20" t="str">
        <f t="shared" si="580"/>
        <v>KG</v>
      </c>
    </row>
    <row r="3942" spans="1:26" hidden="1">
      <c r="A3942" s="4"/>
      <c r="B3942" s="4"/>
      <c r="C3942" s="5"/>
      <c r="D3942" s="6"/>
      <c r="E3942" s="6"/>
      <c r="F3942" s="6"/>
      <c r="G3942" s="6"/>
      <c r="H3942" s="6"/>
      <c r="I3942" s="6"/>
      <c r="J3942" s="6"/>
      <c r="K3942" s="8"/>
      <c r="L3942" s="8"/>
      <c r="M3942" s="6"/>
      <c r="N3942" s="9"/>
      <c r="O3942" s="10"/>
      <c r="P3942" s="20"/>
      <c r="Q3942" s="20"/>
      <c r="R3942" s="20"/>
      <c r="S3942" s="20" t="s">
        <v>5192</v>
      </c>
      <c r="T3942" s="21" t="str">
        <f t="shared" si="579"/>
        <v>oplosan solfen</v>
      </c>
      <c r="U3942" s="17">
        <v>0.17030000000000001</v>
      </c>
      <c r="V3942" s="62">
        <f t="shared" si="581"/>
        <v>49.046400000000006</v>
      </c>
      <c r="W3942" s="20"/>
      <c r="X3942" s="20"/>
      <c r="Y3942" s="20" t="str">
        <f t="shared" si="580"/>
        <v>KG</v>
      </c>
    </row>
    <row r="3943" spans="1:26" hidden="1">
      <c r="A3943" s="4"/>
      <c r="B3943" s="4"/>
      <c r="C3943" s="5"/>
      <c r="D3943" s="6"/>
      <c r="E3943" s="6"/>
      <c r="F3943" s="6"/>
      <c r="G3943" s="6"/>
      <c r="H3943" s="6"/>
      <c r="I3943" s="6"/>
      <c r="J3943" s="6"/>
      <c r="K3943" s="8"/>
      <c r="L3943" s="8"/>
      <c r="M3943" s="6"/>
      <c r="N3943" s="9"/>
      <c r="O3943" s="10"/>
      <c r="P3943" s="20"/>
      <c r="Q3943" s="20"/>
      <c r="R3943" s="20"/>
      <c r="S3943" s="20" t="s">
        <v>3721</v>
      </c>
      <c r="T3943" s="21" t="str">
        <f t="shared" si="579"/>
        <v>ONGKOS CELUP GK MAHA DUPA</v>
      </c>
      <c r="U3943" s="17">
        <v>1</v>
      </c>
      <c r="V3943" s="62">
        <f t="shared" si="581"/>
        <v>288</v>
      </c>
      <c r="W3943" s="20"/>
      <c r="X3943" s="20"/>
      <c r="Y3943" s="20" t="str">
        <f t="shared" si="580"/>
        <v>PCS</v>
      </c>
    </row>
    <row r="3944" spans="1:26" hidden="1">
      <c r="A3944" s="4"/>
      <c r="B3944" s="4"/>
      <c r="C3944" s="5"/>
      <c r="D3944" s="6"/>
      <c r="E3944" s="6"/>
      <c r="F3944" s="6"/>
      <c r="G3944" s="6"/>
      <c r="H3944" s="6"/>
      <c r="I3944" s="6"/>
      <c r="J3944" s="6"/>
      <c r="K3944" s="8"/>
      <c r="L3944" s="8"/>
      <c r="M3944" s="6"/>
      <c r="N3944" s="9"/>
      <c r="O3944" s="10"/>
      <c r="P3944" s="20"/>
      <c r="Q3944" s="20"/>
      <c r="R3944" s="20"/>
      <c r="S3944" s="20" t="s">
        <v>3809</v>
      </c>
      <c r="T3944" s="21" t="str">
        <f t="shared" si="579"/>
        <v>ONGKOS KEMAS GK MAHADUPA</v>
      </c>
      <c r="U3944" s="17">
        <v>1</v>
      </c>
      <c r="V3944" s="62">
        <f t="shared" si="581"/>
        <v>288</v>
      </c>
      <c r="W3944" s="20"/>
      <c r="X3944" s="20"/>
      <c r="Y3944" s="20" t="str">
        <f t="shared" si="580"/>
        <v>PCS</v>
      </c>
    </row>
    <row r="3945" spans="1:26" hidden="1">
      <c r="A3945" s="4"/>
      <c r="B3945" s="4"/>
      <c r="C3945" s="5"/>
      <c r="D3945" s="6"/>
      <c r="E3945" s="6"/>
      <c r="F3945" s="6"/>
      <c r="G3945" s="6"/>
      <c r="H3945" s="6"/>
      <c r="I3945" s="6"/>
      <c r="J3945" s="6"/>
      <c r="K3945" s="8"/>
      <c r="L3945" s="8"/>
      <c r="M3945" s="6"/>
      <c r="N3945" s="9"/>
      <c r="O3945" s="10"/>
      <c r="P3945" s="20"/>
      <c r="Q3945" s="20"/>
      <c r="R3945" s="20"/>
      <c r="S3945" s="20" t="s">
        <v>3924</v>
      </c>
      <c r="T3945" s="21" t="str">
        <f t="shared" si="579"/>
        <v>ONGKOS TIMBANG GM MAHA DUPA</v>
      </c>
      <c r="U3945" s="17">
        <v>1</v>
      </c>
      <c r="V3945" s="62">
        <f t="shared" si="581"/>
        <v>288</v>
      </c>
      <c r="W3945" s="20"/>
      <c r="X3945" s="20"/>
      <c r="Y3945" s="20" t="str">
        <f t="shared" si="580"/>
        <v>PCS</v>
      </c>
    </row>
    <row r="3946" spans="1:26" hidden="1">
      <c r="A3946" s="4"/>
      <c r="B3946" s="4"/>
      <c r="C3946" s="5"/>
      <c r="D3946" s="6"/>
      <c r="E3946" s="6"/>
      <c r="F3946" s="6"/>
      <c r="G3946" s="6"/>
      <c r="H3946" s="6"/>
      <c r="I3946" s="6"/>
      <c r="J3946" s="6"/>
      <c r="K3946" s="8"/>
      <c r="L3946" s="8"/>
      <c r="M3946" s="6"/>
      <c r="N3946" s="9"/>
      <c r="O3946" s="10"/>
      <c r="P3946" s="20"/>
      <c r="Q3946" s="20"/>
      <c r="R3946" s="20"/>
      <c r="S3946" s="20" t="s">
        <v>4981</v>
      </c>
      <c r="T3946" s="21" t="str">
        <f t="shared" si="579"/>
        <v xml:space="preserve">STIKER 1 JAM </v>
      </c>
      <c r="U3946" s="17">
        <v>1</v>
      </c>
      <c r="V3946" s="62">
        <f t="shared" si="581"/>
        <v>288</v>
      </c>
      <c r="W3946" s="20"/>
      <c r="X3946" s="20"/>
      <c r="Y3946" s="20" t="str">
        <f t="shared" si="580"/>
        <v>PCS</v>
      </c>
    </row>
    <row r="3947" spans="1:26">
      <c r="A3947" s="4">
        <v>393</v>
      </c>
      <c r="B3947" s="20" t="s">
        <v>3348</v>
      </c>
      <c r="C3947" s="5" t="s">
        <v>350</v>
      </c>
      <c r="D3947" s="6">
        <v>20</v>
      </c>
      <c r="E3947" s="6">
        <f t="shared" ref="E3947:E4017" si="582">D3947/72</f>
        <v>0.27777777777777779</v>
      </c>
      <c r="F3947" s="6">
        <v>35</v>
      </c>
      <c r="G3947" s="6">
        <v>1</v>
      </c>
      <c r="H3947" s="6">
        <v>19</v>
      </c>
      <c r="I3947" s="6">
        <v>1</v>
      </c>
      <c r="J3947" s="6" t="s">
        <v>510</v>
      </c>
      <c r="K3947" s="15">
        <f>L3947</f>
        <v>0</v>
      </c>
      <c r="L3947" s="15">
        <f>N3947*Z3947</f>
        <v>0</v>
      </c>
      <c r="M3947" s="6" t="s">
        <v>510</v>
      </c>
      <c r="N3947" s="9">
        <f>VLOOKUP(B3947,tb_januari,9,FALSE)</f>
        <v>0</v>
      </c>
      <c r="O3947" s="10" t="s">
        <v>506</v>
      </c>
      <c r="P3947" s="20"/>
      <c r="Q3947" s="20"/>
      <c r="R3947" s="20"/>
      <c r="S3947" s="1" t="s">
        <v>1447</v>
      </c>
      <c r="T3947" s="21" t="str">
        <f t="shared" si="579"/>
        <v>DUPA 32 ATP PEKAT 3.2 RKN</v>
      </c>
      <c r="U3947" s="17">
        <v>0.47</v>
      </c>
      <c r="V3947" s="62">
        <f>$K$3947*U3947</f>
        <v>0</v>
      </c>
      <c r="W3947" s="20"/>
      <c r="X3947" s="20"/>
      <c r="Y3947" s="20" t="str">
        <f t="shared" si="580"/>
        <v>KG</v>
      </c>
      <c r="Z3947" s="20">
        <v>72</v>
      </c>
    </row>
    <row r="3948" spans="1:26" hidden="1">
      <c r="A3948" s="4"/>
      <c r="B3948" s="20"/>
      <c r="C3948" s="5"/>
      <c r="D3948" s="6"/>
      <c r="E3948" s="6"/>
      <c r="F3948" s="6"/>
      <c r="G3948" s="6"/>
      <c r="H3948" s="6"/>
      <c r="I3948" s="6"/>
      <c r="J3948" s="6"/>
      <c r="K3948" s="8"/>
      <c r="L3948" s="8"/>
      <c r="M3948" s="6"/>
      <c r="N3948" s="9"/>
      <c r="O3948" s="10"/>
      <c r="P3948" s="20"/>
      <c r="Q3948" s="20"/>
      <c r="R3948" s="20"/>
      <c r="S3948" s="1" t="s">
        <v>3634</v>
      </c>
      <c r="T3948" s="21" t="str">
        <f t="shared" si="579"/>
        <v>NAYARA 7 X 21</v>
      </c>
      <c r="U3948" s="17">
        <v>1</v>
      </c>
      <c r="V3948" s="62">
        <f t="shared" ref="V3948:V3960" si="583">$K$3947*U3948</f>
        <v>0</v>
      </c>
      <c r="W3948" s="20"/>
      <c r="X3948" s="20"/>
      <c r="Y3948" s="20" t="str">
        <f t="shared" si="580"/>
        <v>PCS</v>
      </c>
    </row>
    <row r="3949" spans="1:26" hidden="1">
      <c r="A3949" s="4"/>
      <c r="B3949" s="20"/>
      <c r="C3949" s="5"/>
      <c r="D3949" s="6"/>
      <c r="E3949" s="6"/>
      <c r="F3949" s="6"/>
      <c r="G3949" s="6"/>
      <c r="H3949" s="6"/>
      <c r="I3949" s="6"/>
      <c r="J3949" s="6"/>
      <c r="K3949" s="8"/>
      <c r="L3949" s="8"/>
      <c r="M3949" s="6"/>
      <c r="N3949" s="9"/>
      <c r="O3949" s="10"/>
      <c r="P3949" s="20"/>
      <c r="Q3949" s="20"/>
      <c r="R3949" s="20"/>
      <c r="S3949" s="1" t="s">
        <v>3642</v>
      </c>
      <c r="T3949" s="21" t="str">
        <f t="shared" si="579"/>
        <v>NAYARA TULISAN</v>
      </c>
      <c r="U3949" s="17">
        <v>1</v>
      </c>
      <c r="V3949" s="62">
        <f t="shared" si="583"/>
        <v>0</v>
      </c>
      <c r="W3949" s="20"/>
      <c r="X3949" s="20"/>
      <c r="Y3949" s="20" t="str">
        <f t="shared" si="580"/>
        <v>PCS</v>
      </c>
    </row>
    <row r="3950" spans="1:26" hidden="1">
      <c r="A3950" s="4"/>
      <c r="B3950" s="20"/>
      <c r="C3950" s="5"/>
      <c r="D3950" s="6"/>
      <c r="E3950" s="6"/>
      <c r="F3950" s="6"/>
      <c r="G3950" s="6"/>
      <c r="H3950" s="6"/>
      <c r="I3950" s="6"/>
      <c r="J3950" s="6"/>
      <c r="K3950" s="8"/>
      <c r="L3950" s="8"/>
      <c r="M3950" s="6"/>
      <c r="N3950" s="9"/>
      <c r="O3950" s="10"/>
      <c r="P3950" s="20"/>
      <c r="Q3950" s="20"/>
      <c r="R3950" s="20"/>
      <c r="S3950" s="1" t="s">
        <v>4100</v>
      </c>
      <c r="T3950" s="21" t="str">
        <f t="shared" si="579"/>
        <v>OP FULL AROMA SWT NAYARA</v>
      </c>
      <c r="U3950" s="17">
        <v>5.4050000000000001E-2</v>
      </c>
      <c r="V3950" s="62">
        <f t="shared" si="583"/>
        <v>0</v>
      </c>
      <c r="W3950" s="20"/>
      <c r="X3950" s="20"/>
      <c r="Y3950" s="20" t="str">
        <f t="shared" si="580"/>
        <v>KG</v>
      </c>
    </row>
    <row r="3951" spans="1:26" hidden="1">
      <c r="A3951" s="4"/>
      <c r="B3951" s="20"/>
      <c r="C3951" s="5"/>
      <c r="D3951" s="6"/>
      <c r="E3951" s="6"/>
      <c r="F3951" s="6"/>
      <c r="G3951" s="6"/>
      <c r="H3951" s="6"/>
      <c r="I3951" s="6"/>
      <c r="J3951" s="6"/>
      <c r="K3951" s="8"/>
      <c r="L3951" s="8"/>
      <c r="M3951" s="6"/>
      <c r="N3951" s="9"/>
      <c r="O3951" s="10"/>
      <c r="P3951" s="20"/>
      <c r="Q3951" s="20"/>
      <c r="R3951" s="20"/>
      <c r="S3951" s="1" t="s">
        <v>5192</v>
      </c>
      <c r="T3951" s="21" t="str">
        <f t="shared" si="579"/>
        <v>oplosan solfen</v>
      </c>
      <c r="U3951" s="17">
        <v>0.16600000000000001</v>
      </c>
      <c r="V3951" s="62">
        <f t="shared" si="583"/>
        <v>0</v>
      </c>
      <c r="W3951" s="20"/>
      <c r="X3951" s="20"/>
      <c r="Y3951" s="20" t="str">
        <f t="shared" si="580"/>
        <v>KG</v>
      </c>
    </row>
    <row r="3952" spans="1:26" hidden="1">
      <c r="A3952" s="4"/>
      <c r="B3952" s="20"/>
      <c r="C3952" s="5"/>
      <c r="D3952" s="6"/>
      <c r="E3952" s="6"/>
      <c r="F3952" s="6"/>
      <c r="G3952" s="6"/>
      <c r="H3952" s="6"/>
      <c r="I3952" s="6"/>
      <c r="J3952" s="6"/>
      <c r="K3952" s="8"/>
      <c r="L3952" s="8"/>
      <c r="M3952" s="6"/>
      <c r="N3952" s="9"/>
      <c r="O3952" s="10"/>
      <c r="P3952" s="20"/>
      <c r="Q3952" s="20"/>
      <c r="R3952" s="20"/>
      <c r="S3952" s="1" t="s">
        <v>3679</v>
      </c>
      <c r="T3952" s="21" t="str">
        <f t="shared" si="579"/>
        <v xml:space="preserve">ONGKARA OVAL </v>
      </c>
      <c r="U3952" s="17">
        <v>1</v>
      </c>
      <c r="V3952" s="62">
        <f t="shared" si="583"/>
        <v>0</v>
      </c>
      <c r="W3952" s="20"/>
      <c r="X3952" s="20"/>
      <c r="Y3952" s="20" t="str">
        <f t="shared" si="580"/>
        <v>PCS</v>
      </c>
    </row>
    <row r="3953" spans="1:26" hidden="1">
      <c r="A3953" s="4"/>
      <c r="B3953" s="20"/>
      <c r="C3953" s="5"/>
      <c r="D3953" s="6"/>
      <c r="E3953" s="6"/>
      <c r="F3953" s="6"/>
      <c r="G3953" s="6"/>
      <c r="H3953" s="6"/>
      <c r="I3953" s="6"/>
      <c r="J3953" s="6"/>
      <c r="K3953" s="8"/>
      <c r="L3953" s="8"/>
      <c r="M3953" s="6"/>
      <c r="N3953" s="9"/>
      <c r="O3953" s="10"/>
      <c r="P3953" s="20"/>
      <c r="Q3953" s="20"/>
      <c r="R3953" s="20"/>
      <c r="S3953" s="1" t="s">
        <v>5039</v>
      </c>
      <c r="T3953" s="21" t="str">
        <f t="shared" si="579"/>
        <v>STIKER MANTRA tanggung</v>
      </c>
      <c r="U3953" s="17">
        <v>1</v>
      </c>
      <c r="V3953" s="62">
        <f t="shared" si="583"/>
        <v>0</v>
      </c>
      <c r="W3953" s="20"/>
      <c r="X3953" s="20"/>
      <c r="Y3953" s="20" t="str">
        <f t="shared" si="580"/>
        <v>PCS</v>
      </c>
    </row>
    <row r="3954" spans="1:26" hidden="1">
      <c r="A3954" s="4"/>
      <c r="B3954" s="20"/>
      <c r="C3954" s="5"/>
      <c r="D3954" s="6"/>
      <c r="E3954" s="6"/>
      <c r="F3954" s="6"/>
      <c r="G3954" s="6"/>
      <c r="H3954" s="6"/>
      <c r="I3954" s="6"/>
      <c r="J3954" s="6"/>
      <c r="K3954" s="8"/>
      <c r="L3954" s="8"/>
      <c r="M3954" s="6"/>
      <c r="N3954" s="9"/>
      <c r="O3954" s="10"/>
      <c r="P3954" s="20"/>
      <c r="Q3954" s="20"/>
      <c r="R3954" s="20"/>
      <c r="S3954" s="1" t="s">
        <v>4981</v>
      </c>
      <c r="T3954" s="21" t="str">
        <f t="shared" si="579"/>
        <v xml:space="preserve">STIKER 1 JAM </v>
      </c>
      <c r="U3954" s="17">
        <v>1</v>
      </c>
      <c r="V3954" s="62">
        <f t="shared" si="583"/>
        <v>0</v>
      </c>
      <c r="W3954" s="20"/>
      <c r="X3954" s="20"/>
      <c r="Y3954" s="20" t="str">
        <f t="shared" si="580"/>
        <v>PCS</v>
      </c>
    </row>
    <row r="3955" spans="1:26" hidden="1">
      <c r="A3955" s="4"/>
      <c r="B3955" s="20"/>
      <c r="C3955" s="5"/>
      <c r="D3955" s="6"/>
      <c r="E3955" s="6"/>
      <c r="F3955" s="6"/>
      <c r="G3955" s="6"/>
      <c r="H3955" s="6"/>
      <c r="I3955" s="6"/>
      <c r="J3955" s="6"/>
      <c r="K3955" s="8"/>
      <c r="L3955" s="8"/>
      <c r="M3955" s="6"/>
      <c r="N3955" s="9"/>
      <c r="O3955" s="10"/>
      <c r="P3955" s="20"/>
      <c r="Q3955" s="20"/>
      <c r="R3955" s="20"/>
      <c r="S3955" s="1" t="s">
        <v>988</v>
      </c>
      <c r="T3955" s="21" t="str">
        <f t="shared" si="579"/>
        <v xml:space="preserve">ATP </v>
      </c>
      <c r="U3955" s="17">
        <v>1</v>
      </c>
      <c r="V3955" s="62">
        <f t="shared" si="583"/>
        <v>0</v>
      </c>
      <c r="W3955" s="20"/>
      <c r="X3955" s="20"/>
      <c r="Y3955" s="20" t="str">
        <f t="shared" si="580"/>
        <v>PCS</v>
      </c>
    </row>
    <row r="3956" spans="1:26" hidden="1">
      <c r="A3956" s="4"/>
      <c r="B3956" s="20"/>
      <c r="C3956" s="5"/>
      <c r="D3956" s="6"/>
      <c r="E3956" s="6"/>
      <c r="F3956" s="6"/>
      <c r="G3956" s="6"/>
      <c r="H3956" s="6"/>
      <c r="I3956" s="6"/>
      <c r="J3956" s="6"/>
      <c r="K3956" s="8"/>
      <c r="L3956" s="8"/>
      <c r="M3956" s="6"/>
      <c r="N3956" s="9"/>
      <c r="O3956" s="10"/>
      <c r="P3956" s="20"/>
      <c r="Q3956" s="20"/>
      <c r="R3956" s="20"/>
      <c r="S3956" s="1" t="s">
        <v>4363</v>
      </c>
      <c r="T3956" s="21" t="str">
        <f t="shared" si="579"/>
        <v>PLASTIK 12 X 45</v>
      </c>
      <c r="U3956" s="17">
        <v>1</v>
      </c>
      <c r="V3956" s="62">
        <f t="shared" si="583"/>
        <v>0</v>
      </c>
      <c r="W3956" s="20"/>
      <c r="X3956" s="20"/>
      <c r="Y3956" s="20" t="str">
        <f t="shared" si="580"/>
        <v>PCS</v>
      </c>
    </row>
    <row r="3957" spans="1:26" hidden="1">
      <c r="A3957" s="4"/>
      <c r="B3957" s="20"/>
      <c r="C3957" s="5"/>
      <c r="D3957" s="6"/>
      <c r="E3957" s="6"/>
      <c r="F3957" s="6"/>
      <c r="G3957" s="6"/>
      <c r="H3957" s="6"/>
      <c r="I3957" s="6"/>
      <c r="J3957" s="6"/>
      <c r="K3957" s="8"/>
      <c r="L3957" s="8"/>
      <c r="M3957" s="6"/>
      <c r="N3957" s="9"/>
      <c r="O3957" s="10"/>
      <c r="P3957" s="20"/>
      <c r="Q3957" s="20"/>
      <c r="R3957" s="20"/>
      <c r="S3957" s="1" t="s">
        <v>3725</v>
      </c>
      <c r="T3957" s="21" t="str">
        <f t="shared" si="579"/>
        <v>ONGKOS CELUP GK SARASWATI</v>
      </c>
      <c r="U3957" s="17">
        <v>1</v>
      </c>
      <c r="V3957" s="62">
        <f t="shared" si="583"/>
        <v>0</v>
      </c>
      <c r="W3957" s="20"/>
      <c r="X3957" s="20"/>
      <c r="Y3957" s="20" t="str">
        <f t="shared" si="580"/>
        <v>PCS</v>
      </c>
    </row>
    <row r="3958" spans="1:26" hidden="1">
      <c r="A3958" s="4"/>
      <c r="B3958" s="20"/>
      <c r="C3958" s="5"/>
      <c r="D3958" s="6"/>
      <c r="E3958" s="6"/>
      <c r="F3958" s="6"/>
      <c r="G3958" s="6"/>
      <c r="H3958" s="6"/>
      <c r="I3958" s="6"/>
      <c r="J3958" s="6"/>
      <c r="K3958" s="8"/>
      <c r="L3958" s="8"/>
      <c r="M3958" s="6"/>
      <c r="N3958" s="9"/>
      <c r="O3958" s="10"/>
      <c r="P3958" s="20"/>
      <c r="Q3958" s="20"/>
      <c r="R3958" s="20"/>
      <c r="S3958" s="1" t="s">
        <v>3813</v>
      </c>
      <c r="T3958" s="21" t="str">
        <f t="shared" si="579"/>
        <v>ONGKOS KEMAS GK SARASWATI</v>
      </c>
      <c r="U3958" s="17">
        <v>1</v>
      </c>
      <c r="V3958" s="62">
        <f t="shared" si="583"/>
        <v>0</v>
      </c>
      <c r="W3958" s="20"/>
      <c r="X3958" s="20"/>
      <c r="Y3958" s="20" t="str">
        <f t="shared" si="580"/>
        <v>PCS</v>
      </c>
    </row>
    <row r="3959" spans="1:26" hidden="1">
      <c r="A3959" s="4"/>
      <c r="B3959" s="20"/>
      <c r="C3959" s="5"/>
      <c r="D3959" s="6"/>
      <c r="E3959" s="6"/>
      <c r="F3959" s="6"/>
      <c r="G3959" s="6"/>
      <c r="H3959" s="6"/>
      <c r="I3959" s="6"/>
      <c r="J3959" s="6"/>
      <c r="K3959" s="8"/>
      <c r="L3959" s="8"/>
      <c r="M3959" s="6"/>
      <c r="N3959" s="9"/>
      <c r="O3959" s="10"/>
      <c r="P3959" s="20"/>
      <c r="Q3959" s="20"/>
      <c r="R3959" s="20"/>
      <c r="S3959" s="1" t="s">
        <v>3920</v>
      </c>
      <c r="T3959" s="21" t="str">
        <f t="shared" si="579"/>
        <v>ONGKOS TIMBANG GK SARASWATI</v>
      </c>
      <c r="U3959" s="17">
        <v>1</v>
      </c>
      <c r="V3959" s="62">
        <f t="shared" si="583"/>
        <v>0</v>
      </c>
      <c r="W3959" s="20"/>
      <c r="X3959" s="20"/>
      <c r="Y3959" s="20" t="str">
        <f t="shared" si="580"/>
        <v>PCS</v>
      </c>
    </row>
    <row r="3960" spans="1:26" hidden="1">
      <c r="A3960" s="4"/>
      <c r="B3960" s="20"/>
      <c r="C3960" s="5"/>
      <c r="D3960" s="6"/>
      <c r="E3960" s="6"/>
      <c r="F3960" s="6"/>
      <c r="G3960" s="6"/>
      <c r="H3960" s="6"/>
      <c r="I3960" s="6"/>
      <c r="J3960" s="6"/>
      <c r="K3960" s="8"/>
      <c r="L3960" s="8"/>
      <c r="M3960" s="6"/>
      <c r="N3960" s="9"/>
      <c r="O3960" s="10"/>
      <c r="P3960" s="20"/>
      <c r="Q3960" s="20"/>
      <c r="R3960" s="20"/>
      <c r="S3960" s="1" t="s">
        <v>4855</v>
      </c>
      <c r="T3960" s="21" t="str">
        <f t="shared" si="579"/>
        <v>SABUK ONG MINI 2,5 X 20</v>
      </c>
      <c r="U3960" s="17">
        <v>1</v>
      </c>
      <c r="V3960" s="62">
        <f t="shared" si="583"/>
        <v>0</v>
      </c>
      <c r="W3960" s="20"/>
      <c r="X3960" s="20"/>
      <c r="Y3960" s="20" t="str">
        <f t="shared" si="580"/>
        <v>PCS</v>
      </c>
    </row>
    <row r="3961" spans="1:26">
      <c r="A3961" s="4">
        <v>394</v>
      </c>
      <c r="B3961" s="20" t="s">
        <v>3355</v>
      </c>
      <c r="C3961" s="5" t="s">
        <v>351</v>
      </c>
      <c r="D3961" s="6">
        <v>3</v>
      </c>
      <c r="E3961" s="6">
        <f t="shared" si="582"/>
        <v>4.1666666666666664E-2</v>
      </c>
      <c r="F3961" s="6">
        <v>12</v>
      </c>
      <c r="G3961" s="6">
        <v>1</v>
      </c>
      <c r="H3961" s="6"/>
      <c r="I3961" s="6"/>
      <c r="J3961" s="6" t="s">
        <v>510</v>
      </c>
      <c r="K3961" s="15">
        <f>L3961</f>
        <v>0</v>
      </c>
      <c r="L3961" s="15">
        <f>N3961*Z3961</f>
        <v>0</v>
      </c>
      <c r="M3961" s="6" t="s">
        <v>510</v>
      </c>
      <c r="N3961" s="9">
        <f>VLOOKUP(B3961,tb_januari,9,FALSE)</f>
        <v>0</v>
      </c>
      <c r="O3961" s="10" t="s">
        <v>506</v>
      </c>
      <c r="P3961" s="20"/>
      <c r="Q3961" s="20"/>
      <c r="R3961" s="20"/>
      <c r="S3961" s="1" t="s">
        <v>1447</v>
      </c>
      <c r="T3961" s="21" t="str">
        <f t="shared" si="579"/>
        <v>DUPA 32 ATP PEKAT 3.2 RKN</v>
      </c>
      <c r="U3961" s="17">
        <v>0.47</v>
      </c>
      <c r="V3961" s="62">
        <f>$K$3961*U3961</f>
        <v>0</v>
      </c>
      <c r="W3961" s="20"/>
      <c r="X3961" s="20"/>
      <c r="Y3961" s="20" t="str">
        <f t="shared" si="580"/>
        <v>KG</v>
      </c>
      <c r="Z3961" s="20">
        <v>72</v>
      </c>
    </row>
    <row r="3962" spans="1:26" hidden="1">
      <c r="A3962" s="4"/>
      <c r="B3962" s="20"/>
      <c r="C3962" s="5"/>
      <c r="D3962" s="6"/>
      <c r="E3962" s="6"/>
      <c r="F3962" s="6"/>
      <c r="G3962" s="6"/>
      <c r="H3962" s="6"/>
      <c r="I3962" s="6"/>
      <c r="J3962" s="6"/>
      <c r="K3962" s="8"/>
      <c r="L3962" s="8"/>
      <c r="M3962" s="6"/>
      <c r="N3962" s="9"/>
      <c r="O3962" s="10"/>
      <c r="P3962" s="20"/>
      <c r="Q3962" s="20"/>
      <c r="R3962" s="20"/>
      <c r="S3962" s="1" t="s">
        <v>5056</v>
      </c>
      <c r="T3962" s="21" t="str">
        <f t="shared" si="579"/>
        <v>SWASTIASTU 7 X 21</v>
      </c>
      <c r="U3962" s="17">
        <v>1</v>
      </c>
      <c r="V3962" s="62">
        <f t="shared" ref="V3962:V3974" si="584">$K$3961*U3962</f>
        <v>0</v>
      </c>
      <c r="W3962" s="20"/>
      <c r="X3962" s="20"/>
      <c r="Y3962" s="20" t="str">
        <f t="shared" si="580"/>
        <v>PCS</v>
      </c>
    </row>
    <row r="3963" spans="1:26" hidden="1">
      <c r="A3963" s="4"/>
      <c r="B3963" s="20"/>
      <c r="C3963" s="5"/>
      <c r="D3963" s="6"/>
      <c r="E3963" s="6"/>
      <c r="F3963" s="6"/>
      <c r="G3963" s="6"/>
      <c r="H3963" s="6"/>
      <c r="I3963" s="6"/>
      <c r="J3963" s="6"/>
      <c r="K3963" s="8"/>
      <c r="L3963" s="8"/>
      <c r="M3963" s="6"/>
      <c r="N3963" s="9"/>
      <c r="O3963" s="10"/>
      <c r="P3963" s="20"/>
      <c r="Q3963" s="20"/>
      <c r="R3963" s="20"/>
      <c r="S3963" s="1" t="s">
        <v>5064</v>
      </c>
      <c r="T3963" s="21" t="str">
        <f t="shared" si="579"/>
        <v>SWASTIASTU TULISAN</v>
      </c>
      <c r="U3963" s="17">
        <v>1</v>
      </c>
      <c r="V3963" s="62">
        <f t="shared" si="584"/>
        <v>0</v>
      </c>
      <c r="W3963" s="20"/>
      <c r="X3963" s="20"/>
      <c r="Y3963" s="20" t="str">
        <f t="shared" si="580"/>
        <v>PCS</v>
      </c>
    </row>
    <row r="3964" spans="1:26" hidden="1">
      <c r="A3964" s="4"/>
      <c r="B3964" s="20"/>
      <c r="C3964" s="5"/>
      <c r="D3964" s="6"/>
      <c r="E3964" s="6"/>
      <c r="F3964" s="6"/>
      <c r="G3964" s="6"/>
      <c r="H3964" s="6"/>
      <c r="I3964" s="6"/>
      <c r="J3964" s="6"/>
      <c r="K3964" s="8"/>
      <c r="L3964" s="8"/>
      <c r="M3964" s="6"/>
      <c r="N3964" s="9"/>
      <c r="O3964" s="10"/>
      <c r="P3964" s="20"/>
      <c r="Q3964" s="20"/>
      <c r="R3964" s="20"/>
      <c r="S3964" s="1" t="s">
        <v>4102</v>
      </c>
      <c r="T3964" s="21" t="str">
        <f t="shared" si="579"/>
        <v>OP FULL AROMA SWT OM SWASTIASTU BIASA</v>
      </c>
      <c r="U3964" s="17">
        <v>5.4050000000000001E-2</v>
      </c>
      <c r="V3964" s="62">
        <f t="shared" si="584"/>
        <v>0</v>
      </c>
      <c r="W3964" s="20"/>
      <c r="X3964" s="20"/>
      <c r="Y3964" s="20" t="str">
        <f t="shared" si="580"/>
        <v>KG</v>
      </c>
    </row>
    <row r="3965" spans="1:26" hidden="1">
      <c r="A3965" s="4"/>
      <c r="B3965" s="20"/>
      <c r="C3965" s="5"/>
      <c r="D3965" s="6"/>
      <c r="E3965" s="6"/>
      <c r="F3965" s="6"/>
      <c r="G3965" s="6"/>
      <c r="H3965" s="6"/>
      <c r="I3965" s="6"/>
      <c r="J3965" s="6"/>
      <c r="K3965" s="8"/>
      <c r="L3965" s="8"/>
      <c r="M3965" s="6"/>
      <c r="N3965" s="9"/>
      <c r="O3965" s="10"/>
      <c r="P3965" s="20"/>
      <c r="Q3965" s="20"/>
      <c r="R3965" s="20"/>
      <c r="S3965" s="1" t="s">
        <v>5192</v>
      </c>
      <c r="T3965" s="21" t="str">
        <f t="shared" si="579"/>
        <v>oplosan solfen</v>
      </c>
      <c r="U3965" s="17">
        <v>0.16600000000000001</v>
      </c>
      <c r="V3965" s="62">
        <f t="shared" si="584"/>
        <v>0</v>
      </c>
      <c r="W3965" s="20"/>
      <c r="X3965" s="20"/>
      <c r="Y3965" s="20" t="str">
        <f t="shared" si="580"/>
        <v>KG</v>
      </c>
    </row>
    <row r="3966" spans="1:26" hidden="1">
      <c r="A3966" s="4"/>
      <c r="B3966" s="20"/>
      <c r="C3966" s="5"/>
      <c r="D3966" s="6"/>
      <c r="E3966" s="6"/>
      <c r="F3966" s="6"/>
      <c r="G3966" s="6"/>
      <c r="H3966" s="6"/>
      <c r="I3966" s="6"/>
      <c r="J3966" s="6"/>
      <c r="K3966" s="8"/>
      <c r="L3966" s="8"/>
      <c r="M3966" s="6"/>
      <c r="N3966" s="9"/>
      <c r="O3966" s="10"/>
      <c r="P3966" s="20"/>
      <c r="Q3966" s="20"/>
      <c r="R3966" s="20"/>
      <c r="S3966" s="1" t="s">
        <v>3679</v>
      </c>
      <c r="T3966" s="21" t="str">
        <f t="shared" si="579"/>
        <v xml:space="preserve">ONGKARA OVAL </v>
      </c>
      <c r="U3966" s="17">
        <v>1</v>
      </c>
      <c r="V3966" s="62">
        <f t="shared" si="584"/>
        <v>0</v>
      </c>
      <c r="W3966" s="20"/>
      <c r="X3966" s="20"/>
      <c r="Y3966" s="20" t="str">
        <f t="shared" si="580"/>
        <v>PCS</v>
      </c>
    </row>
    <row r="3967" spans="1:26" hidden="1">
      <c r="A3967" s="4"/>
      <c r="B3967" s="20"/>
      <c r="C3967" s="5"/>
      <c r="D3967" s="6"/>
      <c r="E3967" s="6"/>
      <c r="F3967" s="6"/>
      <c r="G3967" s="6"/>
      <c r="H3967" s="6"/>
      <c r="I3967" s="6"/>
      <c r="J3967" s="6"/>
      <c r="K3967" s="8"/>
      <c r="L3967" s="8"/>
      <c r="M3967" s="6"/>
      <c r="N3967" s="9"/>
      <c r="O3967" s="10"/>
      <c r="P3967" s="20"/>
      <c r="Q3967" s="20"/>
      <c r="R3967" s="20"/>
      <c r="S3967" s="1" t="s">
        <v>5039</v>
      </c>
      <c r="T3967" s="21" t="str">
        <f t="shared" si="579"/>
        <v>STIKER MANTRA tanggung</v>
      </c>
      <c r="U3967" s="17">
        <v>1</v>
      </c>
      <c r="V3967" s="62">
        <f t="shared" si="584"/>
        <v>0</v>
      </c>
      <c r="W3967" s="20"/>
      <c r="X3967" s="20"/>
      <c r="Y3967" s="20" t="str">
        <f t="shared" si="580"/>
        <v>PCS</v>
      </c>
    </row>
    <row r="3968" spans="1:26" hidden="1">
      <c r="A3968" s="4"/>
      <c r="B3968" s="20"/>
      <c r="C3968" s="5"/>
      <c r="D3968" s="6"/>
      <c r="E3968" s="6"/>
      <c r="F3968" s="6"/>
      <c r="G3968" s="6"/>
      <c r="H3968" s="6"/>
      <c r="I3968" s="6"/>
      <c r="J3968" s="6"/>
      <c r="K3968" s="8"/>
      <c r="L3968" s="8"/>
      <c r="M3968" s="6"/>
      <c r="N3968" s="9"/>
      <c r="O3968" s="10"/>
      <c r="P3968" s="20"/>
      <c r="Q3968" s="20"/>
      <c r="R3968" s="20"/>
      <c r="S3968" s="1" t="s">
        <v>988</v>
      </c>
      <c r="T3968" s="21" t="str">
        <f t="shared" si="579"/>
        <v xml:space="preserve">ATP </v>
      </c>
      <c r="U3968" s="17">
        <v>1</v>
      </c>
      <c r="V3968" s="62">
        <f t="shared" si="584"/>
        <v>0</v>
      </c>
      <c r="W3968" s="20"/>
      <c r="X3968" s="20"/>
      <c r="Y3968" s="20" t="str">
        <f t="shared" si="580"/>
        <v>PCS</v>
      </c>
    </row>
    <row r="3969" spans="1:26" hidden="1">
      <c r="A3969" s="4"/>
      <c r="B3969" s="20"/>
      <c r="C3969" s="5"/>
      <c r="D3969" s="6"/>
      <c r="E3969" s="6"/>
      <c r="F3969" s="6"/>
      <c r="G3969" s="6"/>
      <c r="H3969" s="6"/>
      <c r="I3969" s="6"/>
      <c r="J3969" s="6"/>
      <c r="K3969" s="8"/>
      <c r="L3969" s="8"/>
      <c r="M3969" s="6"/>
      <c r="N3969" s="9"/>
      <c r="O3969" s="10"/>
      <c r="P3969" s="20"/>
      <c r="Q3969" s="20"/>
      <c r="R3969" s="20"/>
      <c r="S3969" s="1" t="s">
        <v>4981</v>
      </c>
      <c r="T3969" s="21" t="str">
        <f t="shared" si="579"/>
        <v xml:space="preserve">STIKER 1 JAM </v>
      </c>
      <c r="U3969" s="17">
        <v>1</v>
      </c>
      <c r="V3969" s="62">
        <f t="shared" si="584"/>
        <v>0</v>
      </c>
      <c r="W3969" s="20"/>
      <c r="X3969" s="20"/>
      <c r="Y3969" s="20" t="str">
        <f t="shared" si="580"/>
        <v>PCS</v>
      </c>
    </row>
    <row r="3970" spans="1:26" hidden="1">
      <c r="A3970" s="4"/>
      <c r="B3970" s="20"/>
      <c r="C3970" s="5"/>
      <c r="D3970" s="6"/>
      <c r="E3970" s="6"/>
      <c r="F3970" s="6"/>
      <c r="G3970" s="6"/>
      <c r="H3970" s="6"/>
      <c r="I3970" s="6"/>
      <c r="J3970" s="6"/>
      <c r="K3970" s="8"/>
      <c r="L3970" s="8"/>
      <c r="M3970" s="6"/>
      <c r="N3970" s="9"/>
      <c r="O3970" s="10"/>
      <c r="P3970" s="20"/>
      <c r="Q3970" s="20"/>
      <c r="R3970" s="20"/>
      <c r="S3970" s="1" t="s">
        <v>4363</v>
      </c>
      <c r="T3970" s="21" t="str">
        <f t="shared" si="579"/>
        <v>PLASTIK 12 X 45</v>
      </c>
      <c r="U3970" s="17">
        <v>1</v>
      </c>
      <c r="V3970" s="62">
        <f t="shared" si="584"/>
        <v>0</v>
      </c>
      <c r="W3970" s="20"/>
      <c r="X3970" s="20"/>
      <c r="Y3970" s="20" t="str">
        <f t="shared" si="580"/>
        <v>PCS</v>
      </c>
    </row>
    <row r="3971" spans="1:26" hidden="1">
      <c r="A3971" s="4"/>
      <c r="B3971" s="20"/>
      <c r="C3971" s="5"/>
      <c r="D3971" s="6"/>
      <c r="E3971" s="6"/>
      <c r="F3971" s="6"/>
      <c r="G3971" s="6"/>
      <c r="H3971" s="6"/>
      <c r="I3971" s="6"/>
      <c r="J3971" s="6"/>
      <c r="K3971" s="8"/>
      <c r="L3971" s="8"/>
      <c r="M3971" s="6"/>
      <c r="N3971" s="9"/>
      <c r="O3971" s="10"/>
      <c r="P3971" s="20"/>
      <c r="Q3971" s="20"/>
      <c r="R3971" s="20"/>
      <c r="S3971" s="1" t="s">
        <v>3725</v>
      </c>
      <c r="T3971" s="21" t="str">
        <f t="shared" si="579"/>
        <v>ONGKOS CELUP GK SARASWATI</v>
      </c>
      <c r="U3971" s="17">
        <v>1</v>
      </c>
      <c r="V3971" s="62">
        <f t="shared" si="584"/>
        <v>0</v>
      </c>
      <c r="W3971" s="20"/>
      <c r="X3971" s="20"/>
      <c r="Y3971" s="20" t="str">
        <f t="shared" si="580"/>
        <v>PCS</v>
      </c>
    </row>
    <row r="3972" spans="1:26" hidden="1">
      <c r="A3972" s="4"/>
      <c r="B3972" s="20"/>
      <c r="C3972" s="5"/>
      <c r="D3972" s="6"/>
      <c r="E3972" s="6"/>
      <c r="F3972" s="6"/>
      <c r="G3972" s="6"/>
      <c r="H3972" s="6"/>
      <c r="I3972" s="6"/>
      <c r="J3972" s="6"/>
      <c r="K3972" s="8"/>
      <c r="L3972" s="8"/>
      <c r="M3972" s="6"/>
      <c r="N3972" s="9"/>
      <c r="O3972" s="10"/>
      <c r="P3972" s="20"/>
      <c r="Q3972" s="20"/>
      <c r="R3972" s="20"/>
      <c r="S3972" s="1" t="s">
        <v>3813</v>
      </c>
      <c r="T3972" s="21" t="str">
        <f t="shared" si="579"/>
        <v>ONGKOS KEMAS GK SARASWATI</v>
      </c>
      <c r="U3972" s="17">
        <v>1</v>
      </c>
      <c r="V3972" s="62">
        <f t="shared" si="584"/>
        <v>0</v>
      </c>
      <c r="W3972" s="20"/>
      <c r="X3972" s="20"/>
      <c r="Y3972" s="20" t="str">
        <f t="shared" si="580"/>
        <v>PCS</v>
      </c>
    </row>
    <row r="3973" spans="1:26" hidden="1">
      <c r="A3973" s="4"/>
      <c r="B3973" s="20"/>
      <c r="C3973" s="5"/>
      <c r="D3973" s="6"/>
      <c r="E3973" s="6"/>
      <c r="F3973" s="6"/>
      <c r="G3973" s="6"/>
      <c r="H3973" s="6"/>
      <c r="I3973" s="6"/>
      <c r="J3973" s="6"/>
      <c r="K3973" s="8"/>
      <c r="L3973" s="8"/>
      <c r="M3973" s="6"/>
      <c r="N3973" s="9"/>
      <c r="O3973" s="10"/>
      <c r="P3973" s="20"/>
      <c r="Q3973" s="20"/>
      <c r="R3973" s="20"/>
      <c r="S3973" s="1" t="s">
        <v>3920</v>
      </c>
      <c r="T3973" s="21" t="str">
        <f t="shared" si="579"/>
        <v>ONGKOS TIMBANG GK SARASWATI</v>
      </c>
      <c r="U3973" s="17">
        <v>1</v>
      </c>
      <c r="V3973" s="62">
        <f t="shared" si="584"/>
        <v>0</v>
      </c>
      <c r="W3973" s="20"/>
      <c r="X3973" s="20"/>
      <c r="Y3973" s="20" t="str">
        <f t="shared" si="580"/>
        <v>PCS</v>
      </c>
    </row>
    <row r="3974" spans="1:26" hidden="1">
      <c r="A3974" s="4"/>
      <c r="B3974" s="20"/>
      <c r="C3974" s="5"/>
      <c r="D3974" s="6"/>
      <c r="E3974" s="6"/>
      <c r="F3974" s="6"/>
      <c r="G3974" s="6"/>
      <c r="H3974" s="6"/>
      <c r="I3974" s="6"/>
      <c r="J3974" s="6"/>
      <c r="K3974" s="8"/>
      <c r="L3974" s="8"/>
      <c r="M3974" s="6"/>
      <c r="N3974" s="9"/>
      <c r="O3974" s="10"/>
      <c r="P3974" s="20"/>
      <c r="Q3974" s="20"/>
      <c r="R3974" s="20"/>
      <c r="S3974" s="1" t="s">
        <v>4855</v>
      </c>
      <c r="T3974" s="21" t="str">
        <f t="shared" si="579"/>
        <v>SABUK ONG MINI 2,5 X 20</v>
      </c>
      <c r="U3974" s="17">
        <v>1</v>
      </c>
      <c r="V3974" s="62">
        <f t="shared" si="584"/>
        <v>0</v>
      </c>
      <c r="W3974" s="20"/>
      <c r="X3974" s="20"/>
      <c r="Y3974" s="20" t="str">
        <f t="shared" si="580"/>
        <v>PCS</v>
      </c>
    </row>
    <row r="3975" spans="1:26">
      <c r="A3975" s="4">
        <v>395</v>
      </c>
      <c r="B3975" s="20" t="s">
        <v>3362</v>
      </c>
      <c r="C3975" s="5" t="s">
        <v>352</v>
      </c>
      <c r="D3975" s="6">
        <v>28</v>
      </c>
      <c r="E3975" s="6">
        <f t="shared" si="582"/>
        <v>0.3888888888888889</v>
      </c>
      <c r="F3975" s="6">
        <v>17</v>
      </c>
      <c r="G3975" s="6">
        <v>1</v>
      </c>
      <c r="H3975" s="6"/>
      <c r="I3975" s="6"/>
      <c r="J3975" s="6" t="s">
        <v>510</v>
      </c>
      <c r="K3975" s="15">
        <f>L3975</f>
        <v>0</v>
      </c>
      <c r="L3975" s="15">
        <f>N3975*Z3975</f>
        <v>0</v>
      </c>
      <c r="M3975" s="6" t="s">
        <v>510</v>
      </c>
      <c r="N3975" s="9">
        <f>VLOOKUP(B3975,tb_januari,9,FALSE)</f>
        <v>0</v>
      </c>
      <c r="O3975" s="10" t="s">
        <v>506</v>
      </c>
      <c r="P3975" s="20"/>
      <c r="Q3975" s="20"/>
      <c r="R3975" s="20"/>
      <c r="S3975" s="1" t="s">
        <v>1447</v>
      </c>
      <c r="T3975" s="21" t="str">
        <f t="shared" si="579"/>
        <v>DUPA 32 ATP PEKAT 3.2 RKN</v>
      </c>
      <c r="U3975" s="17">
        <v>0.47</v>
      </c>
      <c r="V3975" s="62">
        <f>$K$3975*U3975</f>
        <v>0</v>
      </c>
      <c r="W3975" s="20"/>
      <c r="X3975" s="20"/>
      <c r="Y3975" s="20" t="str">
        <f t="shared" si="580"/>
        <v>KG</v>
      </c>
      <c r="Z3975" s="20">
        <v>72</v>
      </c>
    </row>
    <row r="3976" spans="1:26" hidden="1">
      <c r="A3976" s="4"/>
      <c r="B3976" s="20"/>
      <c r="C3976" s="5"/>
      <c r="D3976" s="6"/>
      <c r="E3976" s="6"/>
      <c r="F3976" s="6"/>
      <c r="G3976" s="6"/>
      <c r="H3976" s="6"/>
      <c r="I3976" s="6"/>
      <c r="J3976" s="6"/>
      <c r="K3976" s="8"/>
      <c r="L3976" s="8"/>
      <c r="M3976" s="6"/>
      <c r="N3976" s="9"/>
      <c r="O3976" s="10"/>
      <c r="P3976" s="20"/>
      <c r="Q3976" s="20"/>
      <c r="R3976" s="20"/>
      <c r="S3976" s="1" t="s">
        <v>4815</v>
      </c>
      <c r="T3976" s="21" t="str">
        <f t="shared" si="579"/>
        <v>PUDAK 7 X 21</v>
      </c>
      <c r="U3976" s="17">
        <v>1</v>
      </c>
      <c r="V3976" s="62">
        <f t="shared" ref="V3976:V3988" si="585">$K$3975*U3976</f>
        <v>0</v>
      </c>
      <c r="W3976" s="20"/>
      <c r="X3976" s="20"/>
      <c r="Y3976" s="20" t="str">
        <f t="shared" si="580"/>
        <v>PCS</v>
      </c>
    </row>
    <row r="3977" spans="1:26" hidden="1">
      <c r="A3977" s="4"/>
      <c r="B3977" s="20"/>
      <c r="C3977" s="5"/>
      <c r="D3977" s="6"/>
      <c r="E3977" s="6"/>
      <c r="F3977" s="6"/>
      <c r="G3977" s="6"/>
      <c r="H3977" s="6"/>
      <c r="I3977" s="6"/>
      <c r="J3977" s="6"/>
      <c r="K3977" s="8"/>
      <c r="L3977" s="8"/>
      <c r="M3977" s="6"/>
      <c r="N3977" s="9"/>
      <c r="O3977" s="10"/>
      <c r="P3977" s="20"/>
      <c r="Q3977" s="20"/>
      <c r="R3977" s="20"/>
      <c r="S3977" s="1" t="s">
        <v>4823</v>
      </c>
      <c r="T3977" s="21" t="str">
        <f t="shared" si="579"/>
        <v>PUDAK TULISAN</v>
      </c>
      <c r="U3977" s="17">
        <v>1</v>
      </c>
      <c r="V3977" s="62">
        <f t="shared" si="585"/>
        <v>0</v>
      </c>
      <c r="W3977" s="20"/>
      <c r="X3977" s="20"/>
      <c r="Y3977" s="20" t="str">
        <f t="shared" si="580"/>
        <v>PCS</v>
      </c>
    </row>
    <row r="3978" spans="1:26" hidden="1">
      <c r="A3978" s="4"/>
      <c r="B3978" s="20"/>
      <c r="C3978" s="5"/>
      <c r="D3978" s="6"/>
      <c r="E3978" s="6"/>
      <c r="F3978" s="6"/>
      <c r="G3978" s="6"/>
      <c r="H3978" s="6"/>
      <c r="I3978" s="6"/>
      <c r="J3978" s="6"/>
      <c r="K3978" s="8"/>
      <c r="L3978" s="8"/>
      <c r="M3978" s="6"/>
      <c r="N3978" s="9"/>
      <c r="O3978" s="10"/>
      <c r="P3978" s="20"/>
      <c r="Q3978" s="20"/>
      <c r="R3978" s="20"/>
      <c r="S3978" s="1" t="s">
        <v>4104</v>
      </c>
      <c r="T3978" s="21" t="str">
        <f t="shared" si="579"/>
        <v>OP FULL AROMA SWT PUDAK</v>
      </c>
      <c r="U3978" s="17">
        <v>5.4050000000000001E-2</v>
      </c>
      <c r="V3978" s="62">
        <f t="shared" si="585"/>
        <v>0</v>
      </c>
      <c r="W3978" s="20"/>
      <c r="X3978" s="20"/>
      <c r="Y3978" s="20" t="str">
        <f t="shared" si="580"/>
        <v>KG</v>
      </c>
    </row>
    <row r="3979" spans="1:26" hidden="1">
      <c r="A3979" s="4"/>
      <c r="B3979" s="20"/>
      <c r="C3979" s="5"/>
      <c r="D3979" s="6"/>
      <c r="E3979" s="6"/>
      <c r="F3979" s="6"/>
      <c r="G3979" s="6"/>
      <c r="H3979" s="6"/>
      <c r="I3979" s="6"/>
      <c r="J3979" s="6"/>
      <c r="K3979" s="8"/>
      <c r="L3979" s="8"/>
      <c r="M3979" s="6"/>
      <c r="N3979" s="9"/>
      <c r="O3979" s="10"/>
      <c r="P3979" s="20"/>
      <c r="Q3979" s="20"/>
      <c r="R3979" s="20"/>
      <c r="S3979" s="1" t="s">
        <v>5192</v>
      </c>
      <c r="T3979" s="21" t="str">
        <f t="shared" si="579"/>
        <v>oplosan solfen</v>
      </c>
      <c r="U3979" s="17">
        <v>0.16600000000000001</v>
      </c>
      <c r="V3979" s="62">
        <f t="shared" si="585"/>
        <v>0</v>
      </c>
      <c r="W3979" s="20"/>
      <c r="X3979" s="20"/>
      <c r="Y3979" s="20" t="str">
        <f t="shared" si="580"/>
        <v>KG</v>
      </c>
    </row>
    <row r="3980" spans="1:26" hidden="1">
      <c r="A3980" s="4"/>
      <c r="B3980" s="20"/>
      <c r="C3980" s="5"/>
      <c r="D3980" s="6"/>
      <c r="E3980" s="6"/>
      <c r="F3980" s="6"/>
      <c r="G3980" s="6"/>
      <c r="H3980" s="6"/>
      <c r="I3980" s="6"/>
      <c r="J3980" s="6"/>
      <c r="K3980" s="8"/>
      <c r="L3980" s="8"/>
      <c r="M3980" s="6"/>
      <c r="N3980" s="9"/>
      <c r="O3980" s="10"/>
      <c r="P3980" s="20"/>
      <c r="Q3980" s="20"/>
      <c r="R3980" s="20"/>
      <c r="S3980" s="1" t="s">
        <v>3679</v>
      </c>
      <c r="T3980" s="21" t="str">
        <f t="shared" si="579"/>
        <v xml:space="preserve">ONGKARA OVAL </v>
      </c>
      <c r="U3980" s="17">
        <v>1</v>
      </c>
      <c r="V3980" s="62">
        <f t="shared" si="585"/>
        <v>0</v>
      </c>
      <c r="W3980" s="20"/>
      <c r="X3980" s="20"/>
      <c r="Y3980" s="20" t="str">
        <f t="shared" si="580"/>
        <v>PCS</v>
      </c>
    </row>
    <row r="3981" spans="1:26" hidden="1">
      <c r="A3981" s="4"/>
      <c r="B3981" s="20"/>
      <c r="C3981" s="5"/>
      <c r="D3981" s="6"/>
      <c r="E3981" s="6"/>
      <c r="F3981" s="6"/>
      <c r="G3981" s="6"/>
      <c r="H3981" s="6"/>
      <c r="I3981" s="6"/>
      <c r="J3981" s="6"/>
      <c r="K3981" s="8"/>
      <c r="L3981" s="8"/>
      <c r="M3981" s="6"/>
      <c r="N3981" s="9"/>
      <c r="O3981" s="10"/>
      <c r="P3981" s="20"/>
      <c r="Q3981" s="20"/>
      <c r="R3981" s="20"/>
      <c r="S3981" s="1" t="s">
        <v>5039</v>
      </c>
      <c r="T3981" s="21" t="str">
        <f t="shared" si="579"/>
        <v>STIKER MANTRA tanggung</v>
      </c>
      <c r="U3981" s="17">
        <v>1</v>
      </c>
      <c r="V3981" s="62">
        <f t="shared" si="585"/>
        <v>0</v>
      </c>
      <c r="W3981" s="20"/>
      <c r="X3981" s="20"/>
      <c r="Y3981" s="20" t="str">
        <f t="shared" si="580"/>
        <v>PCS</v>
      </c>
    </row>
    <row r="3982" spans="1:26" hidden="1">
      <c r="A3982" s="4"/>
      <c r="B3982" s="20"/>
      <c r="C3982" s="5"/>
      <c r="D3982" s="6"/>
      <c r="E3982" s="6"/>
      <c r="F3982" s="6"/>
      <c r="G3982" s="6"/>
      <c r="H3982" s="6"/>
      <c r="I3982" s="6"/>
      <c r="J3982" s="6"/>
      <c r="K3982" s="8"/>
      <c r="L3982" s="8"/>
      <c r="M3982" s="6"/>
      <c r="N3982" s="9"/>
      <c r="O3982" s="10"/>
      <c r="P3982" s="20"/>
      <c r="Q3982" s="20"/>
      <c r="R3982" s="20"/>
      <c r="S3982" s="1" t="s">
        <v>988</v>
      </c>
      <c r="T3982" s="21" t="str">
        <f t="shared" si="579"/>
        <v xml:space="preserve">ATP </v>
      </c>
      <c r="U3982" s="17">
        <v>1</v>
      </c>
      <c r="V3982" s="62">
        <f t="shared" si="585"/>
        <v>0</v>
      </c>
      <c r="W3982" s="20"/>
      <c r="X3982" s="20"/>
      <c r="Y3982" s="20" t="str">
        <f t="shared" si="580"/>
        <v>PCS</v>
      </c>
    </row>
    <row r="3983" spans="1:26" hidden="1">
      <c r="A3983" s="4"/>
      <c r="B3983" s="20"/>
      <c r="C3983" s="5"/>
      <c r="D3983" s="6"/>
      <c r="E3983" s="6"/>
      <c r="F3983" s="6"/>
      <c r="G3983" s="6"/>
      <c r="H3983" s="6"/>
      <c r="I3983" s="6"/>
      <c r="J3983" s="6"/>
      <c r="K3983" s="8"/>
      <c r="L3983" s="8"/>
      <c r="M3983" s="6"/>
      <c r="N3983" s="9"/>
      <c r="O3983" s="10"/>
      <c r="P3983" s="20"/>
      <c r="Q3983" s="20"/>
      <c r="R3983" s="20"/>
      <c r="S3983" s="1" t="s">
        <v>4981</v>
      </c>
      <c r="T3983" s="21" t="str">
        <f t="shared" si="579"/>
        <v xml:space="preserve">STIKER 1 JAM </v>
      </c>
      <c r="U3983" s="17">
        <v>1</v>
      </c>
      <c r="V3983" s="62">
        <f t="shared" si="585"/>
        <v>0</v>
      </c>
      <c r="W3983" s="20"/>
      <c r="X3983" s="20"/>
      <c r="Y3983" s="20" t="str">
        <f t="shared" si="580"/>
        <v>PCS</v>
      </c>
    </row>
    <row r="3984" spans="1:26" hidden="1">
      <c r="A3984" s="4"/>
      <c r="B3984" s="20"/>
      <c r="C3984" s="5"/>
      <c r="D3984" s="6"/>
      <c r="E3984" s="6"/>
      <c r="F3984" s="6"/>
      <c r="G3984" s="6"/>
      <c r="H3984" s="6"/>
      <c r="I3984" s="6"/>
      <c r="J3984" s="6"/>
      <c r="K3984" s="8"/>
      <c r="L3984" s="8"/>
      <c r="M3984" s="6"/>
      <c r="N3984" s="9"/>
      <c r="O3984" s="10"/>
      <c r="P3984" s="20"/>
      <c r="Q3984" s="20"/>
      <c r="R3984" s="20"/>
      <c r="S3984" s="1" t="s">
        <v>4363</v>
      </c>
      <c r="T3984" s="21" t="str">
        <f t="shared" si="579"/>
        <v>PLASTIK 12 X 45</v>
      </c>
      <c r="U3984" s="17">
        <v>1</v>
      </c>
      <c r="V3984" s="62">
        <f t="shared" si="585"/>
        <v>0</v>
      </c>
      <c r="W3984" s="20"/>
      <c r="X3984" s="20"/>
      <c r="Y3984" s="20" t="str">
        <f t="shared" si="580"/>
        <v>PCS</v>
      </c>
    </row>
    <row r="3985" spans="1:26" hidden="1">
      <c r="A3985" s="4"/>
      <c r="B3985" s="20"/>
      <c r="C3985" s="5"/>
      <c r="D3985" s="6"/>
      <c r="E3985" s="6"/>
      <c r="F3985" s="6"/>
      <c r="G3985" s="6"/>
      <c r="H3985" s="6"/>
      <c r="I3985" s="6"/>
      <c r="J3985" s="6"/>
      <c r="K3985" s="8"/>
      <c r="L3985" s="8"/>
      <c r="M3985" s="6"/>
      <c r="N3985" s="9"/>
      <c r="O3985" s="10"/>
      <c r="P3985" s="20"/>
      <c r="Q3985" s="20"/>
      <c r="R3985" s="20"/>
      <c r="S3985" s="1" t="s">
        <v>3725</v>
      </c>
      <c r="T3985" s="21" t="str">
        <f t="shared" si="579"/>
        <v>ONGKOS CELUP GK SARASWATI</v>
      </c>
      <c r="U3985" s="17">
        <v>1</v>
      </c>
      <c r="V3985" s="62">
        <f t="shared" si="585"/>
        <v>0</v>
      </c>
      <c r="W3985" s="20"/>
      <c r="X3985" s="20"/>
      <c r="Y3985" s="20" t="str">
        <f t="shared" si="580"/>
        <v>PCS</v>
      </c>
    </row>
    <row r="3986" spans="1:26" hidden="1">
      <c r="A3986" s="4"/>
      <c r="B3986" s="20"/>
      <c r="C3986" s="5"/>
      <c r="D3986" s="6"/>
      <c r="E3986" s="6"/>
      <c r="F3986" s="6"/>
      <c r="G3986" s="6"/>
      <c r="H3986" s="6"/>
      <c r="I3986" s="6"/>
      <c r="J3986" s="6"/>
      <c r="K3986" s="8"/>
      <c r="L3986" s="8"/>
      <c r="M3986" s="6"/>
      <c r="N3986" s="9"/>
      <c r="O3986" s="10"/>
      <c r="P3986" s="20"/>
      <c r="Q3986" s="20"/>
      <c r="R3986" s="20"/>
      <c r="S3986" s="1" t="s">
        <v>3813</v>
      </c>
      <c r="T3986" s="21" t="str">
        <f t="shared" si="579"/>
        <v>ONGKOS KEMAS GK SARASWATI</v>
      </c>
      <c r="U3986" s="17">
        <v>1</v>
      </c>
      <c r="V3986" s="62">
        <f t="shared" si="585"/>
        <v>0</v>
      </c>
      <c r="W3986" s="20"/>
      <c r="X3986" s="20"/>
      <c r="Y3986" s="20" t="str">
        <f t="shared" si="580"/>
        <v>PCS</v>
      </c>
    </row>
    <row r="3987" spans="1:26" hidden="1">
      <c r="A3987" s="4"/>
      <c r="B3987" s="20"/>
      <c r="C3987" s="5"/>
      <c r="D3987" s="6"/>
      <c r="E3987" s="6"/>
      <c r="F3987" s="6"/>
      <c r="G3987" s="6"/>
      <c r="H3987" s="6"/>
      <c r="I3987" s="6"/>
      <c r="J3987" s="6"/>
      <c r="K3987" s="8"/>
      <c r="L3987" s="8"/>
      <c r="M3987" s="6"/>
      <c r="N3987" s="9"/>
      <c r="O3987" s="10"/>
      <c r="P3987" s="20"/>
      <c r="Q3987" s="20"/>
      <c r="R3987" s="20"/>
      <c r="S3987" s="1" t="s">
        <v>3920</v>
      </c>
      <c r="T3987" s="21" t="str">
        <f t="shared" si="579"/>
        <v>ONGKOS TIMBANG GK SARASWATI</v>
      </c>
      <c r="U3987" s="17">
        <v>1</v>
      </c>
      <c r="V3987" s="62">
        <f t="shared" si="585"/>
        <v>0</v>
      </c>
      <c r="W3987" s="20"/>
      <c r="X3987" s="20"/>
      <c r="Y3987" s="20" t="str">
        <f t="shared" si="580"/>
        <v>PCS</v>
      </c>
    </row>
    <row r="3988" spans="1:26" hidden="1">
      <c r="A3988" s="4"/>
      <c r="B3988" s="20"/>
      <c r="C3988" s="5"/>
      <c r="D3988" s="6"/>
      <c r="E3988" s="6"/>
      <c r="F3988" s="6"/>
      <c r="G3988" s="6"/>
      <c r="H3988" s="6"/>
      <c r="I3988" s="6"/>
      <c r="J3988" s="6"/>
      <c r="K3988" s="8"/>
      <c r="L3988" s="8"/>
      <c r="M3988" s="6"/>
      <c r="N3988" s="9"/>
      <c r="O3988" s="10"/>
      <c r="P3988" s="20"/>
      <c r="Q3988" s="20"/>
      <c r="R3988" s="20"/>
      <c r="S3988" s="1" t="s">
        <v>4855</v>
      </c>
      <c r="T3988" s="21" t="str">
        <f t="shared" si="579"/>
        <v>SABUK ONG MINI 2,5 X 20</v>
      </c>
      <c r="U3988" s="17">
        <v>1</v>
      </c>
      <c r="V3988" s="62">
        <f t="shared" si="585"/>
        <v>0</v>
      </c>
      <c r="W3988" s="20"/>
      <c r="X3988" s="20"/>
      <c r="Y3988" s="20" t="str">
        <f t="shared" si="580"/>
        <v>PCS</v>
      </c>
    </row>
    <row r="3989" spans="1:26">
      <c r="A3989" s="4">
        <v>396</v>
      </c>
      <c r="B3989" s="20" t="s">
        <v>3369</v>
      </c>
      <c r="C3989" s="5" t="s">
        <v>353</v>
      </c>
      <c r="D3989" s="6">
        <v>23</v>
      </c>
      <c r="E3989" s="6">
        <f t="shared" si="582"/>
        <v>0.31944444444444442</v>
      </c>
      <c r="F3989" s="6">
        <v>8</v>
      </c>
      <c r="G3989" s="6">
        <v>1</v>
      </c>
      <c r="H3989" s="6">
        <v>26</v>
      </c>
      <c r="I3989" s="6">
        <v>1</v>
      </c>
      <c r="J3989" s="6" t="s">
        <v>510</v>
      </c>
      <c r="K3989" s="15">
        <f>L3989</f>
        <v>0</v>
      </c>
      <c r="L3989" s="15">
        <f>N3989*Z3989</f>
        <v>0</v>
      </c>
      <c r="M3989" s="6" t="s">
        <v>510</v>
      </c>
      <c r="N3989" s="9">
        <f>VLOOKUP(B3989,tb_januari,9,FALSE)</f>
        <v>0</v>
      </c>
      <c r="O3989" s="10" t="s">
        <v>506</v>
      </c>
      <c r="P3989" s="20"/>
      <c r="Q3989" s="20"/>
      <c r="R3989" s="20"/>
      <c r="S3989" s="1" t="s">
        <v>1447</v>
      </c>
      <c r="T3989" s="21" t="str">
        <f t="shared" si="579"/>
        <v>DUPA 32 ATP PEKAT 3.2 RKN</v>
      </c>
      <c r="U3989" s="17">
        <v>0.47</v>
      </c>
      <c r="V3989" s="62">
        <f>$K$3989*U3989</f>
        <v>0</v>
      </c>
      <c r="W3989" s="20"/>
      <c r="X3989" s="20"/>
      <c r="Y3989" s="20" t="str">
        <f t="shared" si="580"/>
        <v>KG</v>
      </c>
      <c r="Z3989" s="20">
        <v>72</v>
      </c>
    </row>
    <row r="3990" spans="1:26" hidden="1">
      <c r="A3990" s="4"/>
      <c r="B3990" s="20"/>
      <c r="C3990" s="5"/>
      <c r="D3990" s="6"/>
      <c r="E3990" s="6"/>
      <c r="F3990" s="6"/>
      <c r="G3990" s="6"/>
      <c r="H3990" s="6"/>
      <c r="I3990" s="6"/>
      <c r="J3990" s="6"/>
      <c r="K3990" s="8"/>
      <c r="L3990" s="8"/>
      <c r="M3990" s="6"/>
      <c r="N3990" s="9"/>
      <c r="O3990" s="10"/>
      <c r="P3990" s="20"/>
      <c r="Q3990" s="20"/>
      <c r="R3990" s="20"/>
      <c r="S3990" s="1" t="s">
        <v>4869</v>
      </c>
      <c r="T3990" s="21" t="str">
        <f t="shared" si="579"/>
        <v>SANJIWANI 7 X 21</v>
      </c>
      <c r="U3990" s="17">
        <v>1</v>
      </c>
      <c r="V3990" s="62">
        <f t="shared" ref="V3990:V4002" si="586">$K$3989*U3990</f>
        <v>0</v>
      </c>
      <c r="W3990" s="20"/>
      <c r="X3990" s="20"/>
      <c r="Y3990" s="20" t="str">
        <f t="shared" si="580"/>
        <v>PCS</v>
      </c>
    </row>
    <row r="3991" spans="1:26" hidden="1">
      <c r="A3991" s="4"/>
      <c r="B3991" s="20"/>
      <c r="C3991" s="5"/>
      <c r="D3991" s="6"/>
      <c r="E3991" s="6"/>
      <c r="F3991" s="6"/>
      <c r="G3991" s="6"/>
      <c r="H3991" s="6"/>
      <c r="I3991" s="6"/>
      <c r="J3991" s="6"/>
      <c r="K3991" s="8"/>
      <c r="L3991" s="8"/>
      <c r="M3991" s="6"/>
      <c r="N3991" s="9"/>
      <c r="O3991" s="10"/>
      <c r="P3991" s="20"/>
      <c r="Q3991" s="20"/>
      <c r="R3991" s="20"/>
      <c r="S3991" s="1" t="s">
        <v>4877</v>
      </c>
      <c r="T3991" s="21" t="str">
        <f t="shared" si="579"/>
        <v>SANJIWANI TULISAN</v>
      </c>
      <c r="U3991" s="17">
        <v>1</v>
      </c>
      <c r="V3991" s="62">
        <f t="shared" si="586"/>
        <v>0</v>
      </c>
      <c r="W3991" s="20"/>
      <c r="X3991" s="20"/>
      <c r="Y3991" s="20" t="str">
        <f t="shared" si="580"/>
        <v>PCS</v>
      </c>
    </row>
    <row r="3992" spans="1:26" hidden="1">
      <c r="A3992" s="4"/>
      <c r="B3992" s="20"/>
      <c r="C3992" s="5"/>
      <c r="D3992" s="6"/>
      <c r="E3992" s="6"/>
      <c r="F3992" s="6"/>
      <c r="G3992" s="6"/>
      <c r="H3992" s="6"/>
      <c r="I3992" s="6"/>
      <c r="J3992" s="6"/>
      <c r="K3992" s="8"/>
      <c r="L3992" s="8"/>
      <c r="M3992" s="6"/>
      <c r="N3992" s="9"/>
      <c r="O3992" s="10"/>
      <c r="P3992" s="20"/>
      <c r="Q3992" s="20"/>
      <c r="R3992" s="20"/>
      <c r="S3992" s="1" t="s">
        <v>4106</v>
      </c>
      <c r="T3992" s="21" t="str">
        <f t="shared" si="579"/>
        <v>OP FULL AROMA SWT SANJIWANI</v>
      </c>
      <c r="U3992" s="17">
        <v>5.4050000000000001E-2</v>
      </c>
      <c r="V3992" s="62">
        <f t="shared" si="586"/>
        <v>0</v>
      </c>
      <c r="W3992" s="20"/>
      <c r="X3992" s="20"/>
      <c r="Y3992" s="20" t="str">
        <f t="shared" si="580"/>
        <v>KG</v>
      </c>
    </row>
    <row r="3993" spans="1:26" hidden="1">
      <c r="A3993" s="4"/>
      <c r="B3993" s="20"/>
      <c r="C3993" s="5"/>
      <c r="D3993" s="6"/>
      <c r="E3993" s="6"/>
      <c r="F3993" s="6"/>
      <c r="G3993" s="6"/>
      <c r="H3993" s="6"/>
      <c r="I3993" s="6"/>
      <c r="J3993" s="6"/>
      <c r="K3993" s="8"/>
      <c r="L3993" s="8"/>
      <c r="M3993" s="6"/>
      <c r="N3993" s="9"/>
      <c r="O3993" s="10"/>
      <c r="P3993" s="20"/>
      <c r="Q3993" s="20"/>
      <c r="R3993" s="20"/>
      <c r="S3993" s="1" t="s">
        <v>5192</v>
      </c>
      <c r="T3993" s="21" t="str">
        <f t="shared" si="579"/>
        <v>oplosan solfen</v>
      </c>
      <c r="U3993" s="17">
        <v>0.16600000000000001</v>
      </c>
      <c r="V3993" s="62">
        <f t="shared" si="586"/>
        <v>0</v>
      </c>
      <c r="W3993" s="20"/>
      <c r="X3993" s="20"/>
      <c r="Y3993" s="20" t="str">
        <f t="shared" si="580"/>
        <v>KG</v>
      </c>
    </row>
    <row r="3994" spans="1:26" hidden="1">
      <c r="A3994" s="4"/>
      <c r="B3994" s="20"/>
      <c r="C3994" s="5"/>
      <c r="D3994" s="6"/>
      <c r="E3994" s="6"/>
      <c r="F3994" s="6"/>
      <c r="G3994" s="6"/>
      <c r="H3994" s="6"/>
      <c r="I3994" s="6"/>
      <c r="J3994" s="6"/>
      <c r="K3994" s="8"/>
      <c r="L3994" s="8"/>
      <c r="M3994" s="6"/>
      <c r="N3994" s="9"/>
      <c r="O3994" s="10"/>
      <c r="P3994" s="20"/>
      <c r="Q3994" s="20"/>
      <c r="R3994" s="20"/>
      <c r="S3994" s="1" t="s">
        <v>3679</v>
      </c>
      <c r="T3994" s="21" t="str">
        <f t="shared" si="579"/>
        <v xml:space="preserve">ONGKARA OVAL </v>
      </c>
      <c r="U3994" s="17">
        <v>1</v>
      </c>
      <c r="V3994" s="62">
        <f t="shared" si="586"/>
        <v>0</v>
      </c>
      <c r="W3994" s="20"/>
      <c r="X3994" s="20"/>
      <c r="Y3994" s="20" t="str">
        <f t="shared" si="580"/>
        <v>PCS</v>
      </c>
    </row>
    <row r="3995" spans="1:26" hidden="1">
      <c r="A3995" s="4"/>
      <c r="B3995" s="20"/>
      <c r="C3995" s="5"/>
      <c r="D3995" s="6"/>
      <c r="E3995" s="6"/>
      <c r="F3995" s="6"/>
      <c r="G3995" s="6"/>
      <c r="H3995" s="6"/>
      <c r="I3995" s="6"/>
      <c r="J3995" s="6"/>
      <c r="K3995" s="8"/>
      <c r="L3995" s="8"/>
      <c r="M3995" s="6"/>
      <c r="N3995" s="9"/>
      <c r="O3995" s="10"/>
      <c r="P3995" s="20"/>
      <c r="Q3995" s="20"/>
      <c r="R3995" s="20"/>
      <c r="S3995" s="1" t="s">
        <v>5039</v>
      </c>
      <c r="T3995" s="21" t="str">
        <f t="shared" si="579"/>
        <v>STIKER MANTRA tanggung</v>
      </c>
      <c r="U3995" s="17">
        <v>1</v>
      </c>
      <c r="V3995" s="62">
        <f>$K$3989*U3995</f>
        <v>0</v>
      </c>
      <c r="W3995" s="20"/>
      <c r="X3995" s="20"/>
      <c r="Y3995" s="20" t="str">
        <f t="shared" si="580"/>
        <v>PCS</v>
      </c>
    </row>
    <row r="3996" spans="1:26" hidden="1">
      <c r="A3996" s="4"/>
      <c r="B3996" s="20"/>
      <c r="C3996" s="5"/>
      <c r="D3996" s="6"/>
      <c r="E3996" s="6"/>
      <c r="F3996" s="6"/>
      <c r="G3996" s="6"/>
      <c r="H3996" s="6"/>
      <c r="I3996" s="6"/>
      <c r="J3996" s="6"/>
      <c r="K3996" s="8"/>
      <c r="L3996" s="8"/>
      <c r="M3996" s="6"/>
      <c r="N3996" s="9"/>
      <c r="O3996" s="10"/>
      <c r="P3996" s="20"/>
      <c r="Q3996" s="20"/>
      <c r="R3996" s="20"/>
      <c r="S3996" s="1" t="s">
        <v>988</v>
      </c>
      <c r="T3996" s="21" t="str">
        <f t="shared" si="579"/>
        <v xml:space="preserve">ATP </v>
      </c>
      <c r="U3996" s="17">
        <v>1</v>
      </c>
      <c r="V3996" s="62">
        <f t="shared" si="586"/>
        <v>0</v>
      </c>
      <c r="W3996" s="20"/>
      <c r="X3996" s="20"/>
      <c r="Y3996" s="20" t="str">
        <f t="shared" si="580"/>
        <v>PCS</v>
      </c>
    </row>
    <row r="3997" spans="1:26" hidden="1">
      <c r="A3997" s="4"/>
      <c r="B3997" s="20"/>
      <c r="C3997" s="5"/>
      <c r="D3997" s="6"/>
      <c r="E3997" s="6"/>
      <c r="F3997" s="6"/>
      <c r="G3997" s="6"/>
      <c r="H3997" s="6"/>
      <c r="I3997" s="6"/>
      <c r="J3997" s="6"/>
      <c r="K3997" s="8"/>
      <c r="L3997" s="8"/>
      <c r="M3997" s="6"/>
      <c r="N3997" s="9"/>
      <c r="O3997" s="10"/>
      <c r="P3997" s="20"/>
      <c r="Q3997" s="20"/>
      <c r="R3997" s="20"/>
      <c r="S3997" s="1" t="s">
        <v>4981</v>
      </c>
      <c r="T3997" s="21" t="str">
        <f t="shared" ref="T3997:T4016" si="587">VLOOKUP(S3997,db_barang,2,FALSE)</f>
        <v xml:space="preserve">STIKER 1 JAM </v>
      </c>
      <c r="U3997" s="17">
        <v>1</v>
      </c>
      <c r="V3997" s="62">
        <f t="shared" si="586"/>
        <v>0</v>
      </c>
      <c r="W3997" s="20"/>
      <c r="X3997" s="20"/>
      <c r="Y3997" s="20" t="str">
        <f t="shared" ref="Y3997:Y4016" si="588">VLOOKUP(S3997,db_barang,3,FALSE)</f>
        <v>PCS</v>
      </c>
    </row>
    <row r="3998" spans="1:26" hidden="1">
      <c r="A3998" s="4"/>
      <c r="B3998" s="20"/>
      <c r="C3998" s="5"/>
      <c r="D3998" s="6"/>
      <c r="E3998" s="6"/>
      <c r="F3998" s="6"/>
      <c r="G3998" s="6"/>
      <c r="H3998" s="6"/>
      <c r="I3998" s="6"/>
      <c r="J3998" s="6"/>
      <c r="K3998" s="8"/>
      <c r="L3998" s="8"/>
      <c r="M3998" s="6"/>
      <c r="N3998" s="9"/>
      <c r="O3998" s="10"/>
      <c r="P3998" s="20"/>
      <c r="Q3998" s="20"/>
      <c r="R3998" s="20"/>
      <c r="S3998" s="1" t="s">
        <v>4363</v>
      </c>
      <c r="T3998" s="21" t="str">
        <f t="shared" si="587"/>
        <v>PLASTIK 12 X 45</v>
      </c>
      <c r="U3998" s="17">
        <v>1</v>
      </c>
      <c r="V3998" s="62">
        <f t="shared" si="586"/>
        <v>0</v>
      </c>
      <c r="W3998" s="20"/>
      <c r="X3998" s="20"/>
      <c r="Y3998" s="20" t="str">
        <f t="shared" si="588"/>
        <v>PCS</v>
      </c>
    </row>
    <row r="3999" spans="1:26" hidden="1">
      <c r="A3999" s="4"/>
      <c r="B3999" s="20"/>
      <c r="C3999" s="5"/>
      <c r="D3999" s="6"/>
      <c r="E3999" s="6"/>
      <c r="F3999" s="6"/>
      <c r="G3999" s="6"/>
      <c r="H3999" s="6"/>
      <c r="I3999" s="6"/>
      <c r="J3999" s="6"/>
      <c r="K3999" s="8"/>
      <c r="L3999" s="8"/>
      <c r="M3999" s="6"/>
      <c r="N3999" s="9"/>
      <c r="O3999" s="10"/>
      <c r="P3999" s="20"/>
      <c r="Q3999" s="20"/>
      <c r="R3999" s="20"/>
      <c r="S3999" s="1" t="s">
        <v>3725</v>
      </c>
      <c r="T3999" s="21" t="str">
        <f t="shared" si="587"/>
        <v>ONGKOS CELUP GK SARASWATI</v>
      </c>
      <c r="U3999" s="17">
        <v>1</v>
      </c>
      <c r="V3999" s="62">
        <f t="shared" si="586"/>
        <v>0</v>
      </c>
      <c r="W3999" s="20"/>
      <c r="X3999" s="20"/>
      <c r="Y3999" s="20" t="str">
        <f t="shared" si="588"/>
        <v>PCS</v>
      </c>
    </row>
    <row r="4000" spans="1:26" hidden="1">
      <c r="A4000" s="4"/>
      <c r="B4000" s="20"/>
      <c r="C4000" s="5"/>
      <c r="D4000" s="6"/>
      <c r="E4000" s="6"/>
      <c r="F4000" s="6"/>
      <c r="G4000" s="6"/>
      <c r="H4000" s="6"/>
      <c r="I4000" s="6"/>
      <c r="J4000" s="6"/>
      <c r="K4000" s="8"/>
      <c r="L4000" s="8"/>
      <c r="M4000" s="6"/>
      <c r="N4000" s="9"/>
      <c r="O4000" s="10"/>
      <c r="P4000" s="20"/>
      <c r="Q4000" s="20"/>
      <c r="R4000" s="20"/>
      <c r="S4000" s="1" t="s">
        <v>3813</v>
      </c>
      <c r="T4000" s="21" t="str">
        <f t="shared" si="587"/>
        <v>ONGKOS KEMAS GK SARASWATI</v>
      </c>
      <c r="U4000" s="17">
        <v>1</v>
      </c>
      <c r="V4000" s="62">
        <f t="shared" si="586"/>
        <v>0</v>
      </c>
      <c r="W4000" s="20"/>
      <c r="X4000" s="20"/>
      <c r="Y4000" s="20" t="str">
        <f t="shared" si="588"/>
        <v>PCS</v>
      </c>
    </row>
    <row r="4001" spans="1:26" hidden="1">
      <c r="A4001" s="4"/>
      <c r="B4001" s="20"/>
      <c r="C4001" s="5"/>
      <c r="D4001" s="6"/>
      <c r="E4001" s="6"/>
      <c r="F4001" s="6"/>
      <c r="G4001" s="6"/>
      <c r="H4001" s="6"/>
      <c r="I4001" s="6"/>
      <c r="J4001" s="6"/>
      <c r="K4001" s="8"/>
      <c r="L4001" s="8"/>
      <c r="M4001" s="6"/>
      <c r="N4001" s="9"/>
      <c r="O4001" s="10"/>
      <c r="P4001" s="20"/>
      <c r="Q4001" s="20"/>
      <c r="R4001" s="20"/>
      <c r="S4001" s="1" t="s">
        <v>3920</v>
      </c>
      <c r="T4001" s="21" t="str">
        <f t="shared" si="587"/>
        <v>ONGKOS TIMBANG GK SARASWATI</v>
      </c>
      <c r="U4001" s="17">
        <v>1</v>
      </c>
      <c r="V4001" s="62">
        <f t="shared" si="586"/>
        <v>0</v>
      </c>
      <c r="W4001" s="20"/>
      <c r="X4001" s="20"/>
      <c r="Y4001" s="20" t="str">
        <f t="shared" si="588"/>
        <v>PCS</v>
      </c>
    </row>
    <row r="4002" spans="1:26" hidden="1">
      <c r="A4002" s="4"/>
      <c r="B4002" s="20"/>
      <c r="C4002" s="5"/>
      <c r="D4002" s="6"/>
      <c r="E4002" s="6"/>
      <c r="F4002" s="6"/>
      <c r="G4002" s="6"/>
      <c r="H4002" s="6"/>
      <c r="I4002" s="6"/>
      <c r="J4002" s="6"/>
      <c r="K4002" s="8"/>
      <c r="L4002" s="8"/>
      <c r="M4002" s="6"/>
      <c r="N4002" s="9"/>
      <c r="O4002" s="10"/>
      <c r="P4002" s="20"/>
      <c r="Q4002" s="20"/>
      <c r="R4002" s="20"/>
      <c r="S4002" s="1" t="s">
        <v>4855</v>
      </c>
      <c r="T4002" s="21" t="str">
        <f t="shared" si="587"/>
        <v>SABUK ONG MINI 2,5 X 20</v>
      </c>
      <c r="U4002" s="17">
        <v>1</v>
      </c>
      <c r="V4002" s="62">
        <f t="shared" si="586"/>
        <v>0</v>
      </c>
      <c r="W4002" s="20"/>
      <c r="X4002" s="20"/>
      <c r="Y4002" s="20" t="str">
        <f t="shared" si="588"/>
        <v>PCS</v>
      </c>
    </row>
    <row r="4003" spans="1:26">
      <c r="A4003" s="4">
        <v>397</v>
      </c>
      <c r="B4003" s="20" t="s">
        <v>3374</v>
      </c>
      <c r="C4003" s="5" t="s">
        <v>354</v>
      </c>
      <c r="D4003" s="6">
        <v>12</v>
      </c>
      <c r="E4003" s="6">
        <f t="shared" si="582"/>
        <v>0.16666666666666666</v>
      </c>
      <c r="F4003" s="6">
        <v>19</v>
      </c>
      <c r="G4003" s="6">
        <v>1</v>
      </c>
      <c r="H4003" s="6"/>
      <c r="I4003" s="6"/>
      <c r="J4003" s="6" t="s">
        <v>510</v>
      </c>
      <c r="K4003" s="15">
        <f>L4003</f>
        <v>0</v>
      </c>
      <c r="L4003" s="15">
        <f>N4003*Z4003</f>
        <v>0</v>
      </c>
      <c r="M4003" s="6" t="s">
        <v>510</v>
      </c>
      <c r="N4003" s="9">
        <f>VLOOKUP(B4003,tb_januari,9,FALSE)</f>
        <v>0</v>
      </c>
      <c r="O4003" s="10" t="s">
        <v>506</v>
      </c>
      <c r="P4003" s="20"/>
      <c r="Q4003" s="20"/>
      <c r="R4003" s="20"/>
      <c r="S4003" s="1" t="s">
        <v>4881</v>
      </c>
      <c r="T4003" s="21" t="str">
        <f t="shared" si="587"/>
        <v>SARI MADHU 7 X 21</v>
      </c>
      <c r="U4003" s="17">
        <v>1</v>
      </c>
      <c r="V4003" s="62">
        <f>$K$4003*U4003</f>
        <v>0</v>
      </c>
      <c r="W4003" s="20"/>
      <c r="X4003" s="20"/>
      <c r="Y4003" s="20" t="str">
        <f t="shared" si="588"/>
        <v>PCS</v>
      </c>
      <c r="Z4003" s="20">
        <v>72</v>
      </c>
    </row>
    <row r="4004" spans="1:26" hidden="1">
      <c r="A4004" s="4"/>
      <c r="B4004" s="20"/>
      <c r="C4004" s="5"/>
      <c r="D4004" s="6"/>
      <c r="E4004" s="6"/>
      <c r="F4004" s="6"/>
      <c r="G4004" s="6"/>
      <c r="H4004" s="6"/>
      <c r="I4004" s="6"/>
      <c r="J4004" s="6"/>
      <c r="K4004" s="8"/>
      <c r="L4004" s="8"/>
      <c r="M4004" s="6"/>
      <c r="N4004" s="9"/>
      <c r="O4004" s="10"/>
      <c r="P4004" s="20"/>
      <c r="Q4004" s="20"/>
      <c r="R4004" s="20"/>
      <c r="S4004" s="1" t="s">
        <v>4889</v>
      </c>
      <c r="T4004" s="21" t="str">
        <f t="shared" si="587"/>
        <v>SARI MADHU TULISAN</v>
      </c>
      <c r="U4004" s="17">
        <v>1</v>
      </c>
      <c r="V4004" s="62">
        <f t="shared" ref="V4004:V4016" si="589">$K$4003*U4004</f>
        <v>0</v>
      </c>
      <c r="W4004" s="20"/>
      <c r="X4004" s="20"/>
      <c r="Y4004" s="20" t="str">
        <f t="shared" si="588"/>
        <v>PCS</v>
      </c>
    </row>
    <row r="4005" spans="1:26" hidden="1">
      <c r="A4005" s="4"/>
      <c r="B4005" s="20"/>
      <c r="C4005" s="5"/>
      <c r="D4005" s="6"/>
      <c r="E4005" s="6"/>
      <c r="F4005" s="6"/>
      <c r="G4005" s="6"/>
      <c r="H4005" s="6"/>
      <c r="I4005" s="6"/>
      <c r="J4005" s="6"/>
      <c r="K4005" s="8"/>
      <c r="L4005" s="8"/>
      <c r="M4005" s="6"/>
      <c r="N4005" s="9"/>
      <c r="O4005" s="10"/>
      <c r="P4005" s="20"/>
      <c r="Q4005" s="20"/>
      <c r="R4005" s="20"/>
      <c r="S4005" s="1" t="s">
        <v>4108</v>
      </c>
      <c r="T4005" s="21" t="str">
        <f t="shared" si="587"/>
        <v>OP FULL AROMA SWT SARI MADHU</v>
      </c>
      <c r="U4005" s="17">
        <v>5.4050000000000001E-2</v>
      </c>
      <c r="V4005" s="62">
        <f t="shared" si="589"/>
        <v>0</v>
      </c>
      <c r="W4005" s="20"/>
      <c r="X4005" s="20"/>
      <c r="Y4005" s="20" t="str">
        <f t="shared" si="588"/>
        <v>KG</v>
      </c>
    </row>
    <row r="4006" spans="1:26" hidden="1">
      <c r="A4006" s="4"/>
      <c r="B4006" s="20"/>
      <c r="C4006" s="5"/>
      <c r="D4006" s="6"/>
      <c r="E4006" s="6"/>
      <c r="F4006" s="6"/>
      <c r="G4006" s="6"/>
      <c r="H4006" s="6"/>
      <c r="I4006" s="6"/>
      <c r="J4006" s="6"/>
      <c r="K4006" s="8"/>
      <c r="L4006" s="8"/>
      <c r="M4006" s="6"/>
      <c r="N4006" s="9"/>
      <c r="O4006" s="10"/>
      <c r="P4006" s="20"/>
      <c r="Q4006" s="20"/>
      <c r="R4006" s="20"/>
      <c r="S4006" s="1" t="s">
        <v>5192</v>
      </c>
      <c r="T4006" s="21" t="str">
        <f t="shared" si="587"/>
        <v>oplosan solfen</v>
      </c>
      <c r="U4006" s="17">
        <v>0.16600000000000001</v>
      </c>
      <c r="V4006" s="62">
        <f t="shared" si="589"/>
        <v>0</v>
      </c>
      <c r="W4006" s="20"/>
      <c r="X4006" s="20"/>
      <c r="Y4006" s="20" t="str">
        <f t="shared" si="588"/>
        <v>KG</v>
      </c>
    </row>
    <row r="4007" spans="1:26" hidden="1">
      <c r="A4007" s="4"/>
      <c r="B4007" s="20"/>
      <c r="C4007" s="5"/>
      <c r="D4007" s="6"/>
      <c r="E4007" s="6"/>
      <c r="F4007" s="6"/>
      <c r="G4007" s="6"/>
      <c r="H4007" s="6"/>
      <c r="I4007" s="6"/>
      <c r="J4007" s="6"/>
      <c r="K4007" s="8"/>
      <c r="L4007" s="8"/>
      <c r="M4007" s="6"/>
      <c r="N4007" s="9"/>
      <c r="O4007" s="10"/>
      <c r="P4007" s="20"/>
      <c r="Q4007" s="20"/>
      <c r="R4007" s="20"/>
      <c r="S4007" s="1" t="s">
        <v>1425</v>
      </c>
      <c r="T4007" s="21" t="str">
        <f t="shared" si="587"/>
        <v>DUPA 32 ATP MERAH 3.2</v>
      </c>
      <c r="U4007" s="17">
        <v>0.47</v>
      </c>
      <c r="V4007" s="62">
        <f t="shared" si="589"/>
        <v>0</v>
      </c>
      <c r="W4007" s="20"/>
      <c r="X4007" s="20"/>
      <c r="Y4007" s="20" t="str">
        <f t="shared" si="588"/>
        <v>KG</v>
      </c>
    </row>
    <row r="4008" spans="1:26" hidden="1">
      <c r="A4008" s="4"/>
      <c r="B4008" s="20"/>
      <c r="C4008" s="5"/>
      <c r="D4008" s="6"/>
      <c r="E4008" s="6"/>
      <c r="F4008" s="6"/>
      <c r="G4008" s="6"/>
      <c r="H4008" s="6"/>
      <c r="I4008" s="6"/>
      <c r="J4008" s="6"/>
      <c r="K4008" s="8"/>
      <c r="L4008" s="8"/>
      <c r="M4008" s="6"/>
      <c r="N4008" s="9"/>
      <c r="O4008" s="10"/>
      <c r="P4008" s="20"/>
      <c r="Q4008" s="20"/>
      <c r="R4008" s="20"/>
      <c r="S4008" s="1" t="s">
        <v>3679</v>
      </c>
      <c r="T4008" s="21" t="str">
        <f t="shared" si="587"/>
        <v xml:space="preserve">ONGKARA OVAL </v>
      </c>
      <c r="U4008" s="17">
        <v>1</v>
      </c>
      <c r="V4008" s="62">
        <f>$K$4003*U4008</f>
        <v>0</v>
      </c>
      <c r="W4008" s="20"/>
      <c r="X4008" s="20"/>
      <c r="Y4008" s="20" t="str">
        <f t="shared" si="588"/>
        <v>PCS</v>
      </c>
    </row>
    <row r="4009" spans="1:26" hidden="1">
      <c r="A4009" s="4"/>
      <c r="B4009" s="20"/>
      <c r="C4009" s="5"/>
      <c r="D4009" s="6"/>
      <c r="E4009" s="6"/>
      <c r="F4009" s="6"/>
      <c r="G4009" s="6"/>
      <c r="H4009" s="6"/>
      <c r="I4009" s="6"/>
      <c r="J4009" s="6"/>
      <c r="K4009" s="8"/>
      <c r="L4009" s="8"/>
      <c r="M4009" s="6"/>
      <c r="N4009" s="9"/>
      <c r="O4009" s="10"/>
      <c r="P4009" s="20"/>
      <c r="Q4009" s="20"/>
      <c r="R4009" s="20"/>
      <c r="S4009" s="1" t="s">
        <v>5039</v>
      </c>
      <c r="T4009" s="21" t="str">
        <f t="shared" si="587"/>
        <v>STIKER MANTRA tanggung</v>
      </c>
      <c r="U4009" s="17">
        <v>1</v>
      </c>
      <c r="V4009" s="62">
        <f t="shared" si="589"/>
        <v>0</v>
      </c>
      <c r="W4009" s="20"/>
      <c r="X4009" s="20"/>
      <c r="Y4009" s="20" t="str">
        <f t="shared" si="588"/>
        <v>PCS</v>
      </c>
    </row>
    <row r="4010" spans="1:26" hidden="1">
      <c r="A4010" s="4"/>
      <c r="B4010" s="20"/>
      <c r="C4010" s="5"/>
      <c r="D4010" s="6"/>
      <c r="E4010" s="6"/>
      <c r="F4010" s="6"/>
      <c r="G4010" s="6"/>
      <c r="H4010" s="6"/>
      <c r="I4010" s="6"/>
      <c r="J4010" s="6"/>
      <c r="K4010" s="8"/>
      <c r="L4010" s="8"/>
      <c r="M4010" s="6"/>
      <c r="N4010" s="9"/>
      <c r="O4010" s="10"/>
      <c r="P4010" s="20"/>
      <c r="Q4010" s="20"/>
      <c r="R4010" s="20"/>
      <c r="S4010" s="1" t="s">
        <v>988</v>
      </c>
      <c r="T4010" s="21" t="str">
        <f t="shared" si="587"/>
        <v xml:space="preserve">ATP </v>
      </c>
      <c r="U4010" s="17">
        <v>1</v>
      </c>
      <c r="V4010" s="62">
        <f t="shared" si="589"/>
        <v>0</v>
      </c>
      <c r="W4010" s="20"/>
      <c r="X4010" s="20"/>
      <c r="Y4010" s="20" t="str">
        <f t="shared" si="588"/>
        <v>PCS</v>
      </c>
    </row>
    <row r="4011" spans="1:26" hidden="1">
      <c r="A4011" s="4"/>
      <c r="B4011" s="20"/>
      <c r="C4011" s="5"/>
      <c r="D4011" s="6"/>
      <c r="E4011" s="6"/>
      <c r="F4011" s="6"/>
      <c r="G4011" s="6"/>
      <c r="H4011" s="6"/>
      <c r="I4011" s="6"/>
      <c r="J4011" s="6"/>
      <c r="K4011" s="8"/>
      <c r="L4011" s="8"/>
      <c r="M4011" s="6"/>
      <c r="N4011" s="9"/>
      <c r="O4011" s="10"/>
      <c r="P4011" s="20"/>
      <c r="Q4011" s="20"/>
      <c r="R4011" s="20"/>
      <c r="S4011" s="1" t="s">
        <v>4981</v>
      </c>
      <c r="T4011" s="21" t="str">
        <f t="shared" si="587"/>
        <v xml:space="preserve">STIKER 1 JAM </v>
      </c>
      <c r="U4011" s="17">
        <v>1</v>
      </c>
      <c r="V4011" s="62">
        <f t="shared" si="589"/>
        <v>0</v>
      </c>
      <c r="W4011" s="20"/>
      <c r="X4011" s="20"/>
      <c r="Y4011" s="20" t="str">
        <f t="shared" si="588"/>
        <v>PCS</v>
      </c>
    </row>
    <row r="4012" spans="1:26" hidden="1">
      <c r="A4012" s="4"/>
      <c r="B4012" s="20"/>
      <c r="C4012" s="5"/>
      <c r="D4012" s="6"/>
      <c r="E4012" s="6"/>
      <c r="F4012" s="6"/>
      <c r="G4012" s="6"/>
      <c r="H4012" s="6"/>
      <c r="I4012" s="6"/>
      <c r="J4012" s="6"/>
      <c r="K4012" s="8"/>
      <c r="L4012" s="8"/>
      <c r="M4012" s="6"/>
      <c r="N4012" s="9"/>
      <c r="O4012" s="10"/>
      <c r="P4012" s="20"/>
      <c r="Q4012" s="20"/>
      <c r="R4012" s="20"/>
      <c r="S4012" s="1" t="s">
        <v>613</v>
      </c>
      <c r="T4012" s="21" t="str">
        <f t="shared" si="587"/>
        <v>SABUK ONG KECIL 2,5 X 30</v>
      </c>
      <c r="U4012" s="17">
        <v>1</v>
      </c>
      <c r="V4012" s="62">
        <f t="shared" si="589"/>
        <v>0</v>
      </c>
      <c r="W4012" s="20"/>
      <c r="X4012" s="20"/>
      <c r="Y4012" s="20" t="str">
        <f t="shared" si="588"/>
        <v>PCS</v>
      </c>
    </row>
    <row r="4013" spans="1:26" hidden="1">
      <c r="A4013" s="4"/>
      <c r="B4013" s="20"/>
      <c r="C4013" s="5"/>
      <c r="D4013" s="6"/>
      <c r="E4013" s="6"/>
      <c r="F4013" s="6"/>
      <c r="G4013" s="6"/>
      <c r="H4013" s="6"/>
      <c r="I4013" s="6"/>
      <c r="J4013" s="6"/>
      <c r="K4013" s="8"/>
      <c r="L4013" s="8"/>
      <c r="M4013" s="6"/>
      <c r="N4013" s="9"/>
      <c r="O4013" s="10"/>
      <c r="P4013" s="20"/>
      <c r="Q4013" s="20"/>
      <c r="R4013" s="20"/>
      <c r="S4013" s="1" t="s">
        <v>4363</v>
      </c>
      <c r="T4013" s="21" t="str">
        <f t="shared" si="587"/>
        <v>PLASTIK 12 X 45</v>
      </c>
      <c r="U4013" s="17">
        <v>1</v>
      </c>
      <c r="V4013" s="62">
        <f t="shared" si="589"/>
        <v>0</v>
      </c>
      <c r="W4013" s="20"/>
      <c r="X4013" s="20"/>
      <c r="Y4013" s="20" t="str">
        <f t="shared" si="588"/>
        <v>PCS</v>
      </c>
    </row>
    <row r="4014" spans="1:26" hidden="1">
      <c r="A4014" s="4"/>
      <c r="B4014" s="20"/>
      <c r="C4014" s="5"/>
      <c r="D4014" s="6"/>
      <c r="E4014" s="6"/>
      <c r="F4014" s="6"/>
      <c r="G4014" s="6"/>
      <c r="H4014" s="6"/>
      <c r="I4014" s="6"/>
      <c r="J4014" s="6"/>
      <c r="K4014" s="8"/>
      <c r="L4014" s="8"/>
      <c r="M4014" s="6"/>
      <c r="N4014" s="9"/>
      <c r="O4014" s="10"/>
      <c r="P4014" s="20"/>
      <c r="Q4014" s="20"/>
      <c r="R4014" s="20"/>
      <c r="S4014" s="1" t="s">
        <v>3725</v>
      </c>
      <c r="T4014" s="21" t="str">
        <f t="shared" si="587"/>
        <v>ONGKOS CELUP GK SARASWATI</v>
      </c>
      <c r="U4014" s="17">
        <v>1</v>
      </c>
      <c r="V4014" s="62">
        <f t="shared" si="589"/>
        <v>0</v>
      </c>
      <c r="W4014" s="20"/>
      <c r="X4014" s="20"/>
      <c r="Y4014" s="20" t="str">
        <f t="shared" si="588"/>
        <v>PCS</v>
      </c>
    </row>
    <row r="4015" spans="1:26" hidden="1">
      <c r="A4015" s="4"/>
      <c r="B4015" s="20"/>
      <c r="C4015" s="5"/>
      <c r="D4015" s="6"/>
      <c r="E4015" s="6"/>
      <c r="F4015" s="6"/>
      <c r="G4015" s="6"/>
      <c r="H4015" s="6"/>
      <c r="I4015" s="6"/>
      <c r="J4015" s="6"/>
      <c r="K4015" s="8"/>
      <c r="L4015" s="8"/>
      <c r="M4015" s="6"/>
      <c r="N4015" s="9"/>
      <c r="O4015" s="10"/>
      <c r="P4015" s="20"/>
      <c r="Q4015" s="20"/>
      <c r="R4015" s="20"/>
      <c r="S4015" s="1" t="s">
        <v>3813</v>
      </c>
      <c r="T4015" s="21" t="str">
        <f t="shared" si="587"/>
        <v>ONGKOS KEMAS GK SARASWATI</v>
      </c>
      <c r="U4015" s="17">
        <v>1</v>
      </c>
      <c r="V4015" s="62">
        <f t="shared" si="589"/>
        <v>0</v>
      </c>
      <c r="W4015" s="20"/>
      <c r="X4015" s="20"/>
      <c r="Y4015" s="20" t="str">
        <f t="shared" si="588"/>
        <v>PCS</v>
      </c>
    </row>
    <row r="4016" spans="1:26" hidden="1">
      <c r="A4016" s="4"/>
      <c r="B4016" s="20"/>
      <c r="C4016" s="5"/>
      <c r="D4016" s="6"/>
      <c r="E4016" s="6"/>
      <c r="F4016" s="6"/>
      <c r="G4016" s="6"/>
      <c r="H4016" s="6"/>
      <c r="I4016" s="6"/>
      <c r="J4016" s="6"/>
      <c r="K4016" s="8"/>
      <c r="L4016" s="8"/>
      <c r="M4016" s="6"/>
      <c r="N4016" s="9"/>
      <c r="O4016" s="10"/>
      <c r="P4016" s="20"/>
      <c r="Q4016" s="20"/>
      <c r="R4016" s="20"/>
      <c r="S4016" s="1" t="s">
        <v>3920</v>
      </c>
      <c r="T4016" s="21" t="str">
        <f t="shared" si="587"/>
        <v>ONGKOS TIMBANG GK SARASWATI</v>
      </c>
      <c r="U4016" s="17">
        <v>1</v>
      </c>
      <c r="V4016" s="62">
        <f t="shared" si="589"/>
        <v>0</v>
      </c>
      <c r="W4016" s="20"/>
      <c r="X4016" s="20"/>
      <c r="Y4016" s="20" t="str">
        <f t="shared" si="588"/>
        <v>PCS</v>
      </c>
    </row>
    <row r="4017" spans="1:26">
      <c r="A4017" s="4">
        <v>398</v>
      </c>
      <c r="B4017" s="20" t="s">
        <v>3375</v>
      </c>
      <c r="C4017" s="5" t="s">
        <v>355</v>
      </c>
      <c r="D4017" s="6">
        <v>99</v>
      </c>
      <c r="E4017" s="6">
        <f t="shared" si="582"/>
        <v>1.375</v>
      </c>
      <c r="F4017" s="6">
        <v>124</v>
      </c>
      <c r="G4017" s="6">
        <v>1</v>
      </c>
      <c r="H4017" s="6">
        <v>97</v>
      </c>
      <c r="I4017" s="6">
        <v>1</v>
      </c>
      <c r="J4017" s="6" t="s">
        <v>510</v>
      </c>
      <c r="K4017" s="15">
        <f>L4017</f>
        <v>72</v>
      </c>
      <c r="L4017" s="15">
        <f>N4017*Z4017</f>
        <v>72</v>
      </c>
      <c r="M4017" s="6" t="s">
        <v>510</v>
      </c>
      <c r="N4017" s="9">
        <f>VLOOKUP(B4017,tb_januari,9,FALSE)</f>
        <v>1</v>
      </c>
      <c r="O4017" s="10" t="s">
        <v>506</v>
      </c>
      <c r="P4017" s="20"/>
      <c r="Q4017" s="20"/>
      <c r="R4017" s="20"/>
      <c r="S4017" s="20" t="s">
        <v>1447</v>
      </c>
      <c r="T4017" s="21" t="str">
        <f t="shared" ref="T4017:T4072" si="590">VLOOKUP(S4017,db_barang,2,FALSE)</f>
        <v>DUPA 32 ATP PEKAT 3.2 RKN</v>
      </c>
      <c r="U4017" s="17">
        <v>0.47</v>
      </c>
      <c r="V4017" s="62">
        <f>$K$4017*U4017</f>
        <v>33.839999999999996</v>
      </c>
      <c r="W4017" s="20"/>
      <c r="X4017" s="20"/>
      <c r="Y4017" s="20" t="str">
        <f t="shared" ref="Y4017:Y4072" si="591">VLOOKUP(S4017,db_barang,3,FALSE)</f>
        <v>KG</v>
      </c>
      <c r="Z4017" s="20">
        <v>72</v>
      </c>
    </row>
    <row r="4018" spans="1:26" hidden="1">
      <c r="A4018" s="4"/>
      <c r="B4018" s="4"/>
      <c r="C4018" s="5"/>
      <c r="D4018" s="6"/>
      <c r="E4018" s="6"/>
      <c r="F4018" s="6"/>
      <c r="G4018" s="6"/>
      <c r="H4018" s="6"/>
      <c r="I4018" s="6"/>
      <c r="J4018" s="6"/>
      <c r="K4018" s="8"/>
      <c r="L4018" s="8"/>
      <c r="M4018" s="6"/>
      <c r="N4018" s="9"/>
      <c r="O4018" s="10"/>
      <c r="P4018" s="20"/>
      <c r="Q4018" s="20"/>
      <c r="R4018" s="20"/>
      <c r="S4018" s="20" t="s">
        <v>4881</v>
      </c>
      <c r="T4018" s="21" t="str">
        <f t="shared" si="590"/>
        <v>SARI MADHU 7 X 21</v>
      </c>
      <c r="U4018" s="17">
        <v>1</v>
      </c>
      <c r="V4018" s="62">
        <f t="shared" ref="V4018:V4030" si="592">$K$4017*U4018</f>
        <v>72</v>
      </c>
      <c r="W4018" s="20"/>
      <c r="X4018" s="20"/>
      <c r="Y4018" s="20" t="str">
        <f t="shared" si="591"/>
        <v>PCS</v>
      </c>
    </row>
    <row r="4019" spans="1:26" hidden="1">
      <c r="A4019" s="4"/>
      <c r="B4019" s="4"/>
      <c r="C4019" s="5"/>
      <c r="D4019" s="6"/>
      <c r="E4019" s="6"/>
      <c r="F4019" s="6"/>
      <c r="G4019" s="6"/>
      <c r="H4019" s="6"/>
      <c r="I4019" s="6"/>
      <c r="J4019" s="6"/>
      <c r="K4019" s="8"/>
      <c r="L4019" s="8"/>
      <c r="M4019" s="6"/>
      <c r="N4019" s="9"/>
      <c r="O4019" s="10"/>
      <c r="P4019" s="20"/>
      <c r="Q4019" s="20"/>
      <c r="R4019" s="20"/>
      <c r="S4019" s="20" t="s">
        <v>4889</v>
      </c>
      <c r="T4019" s="21" t="str">
        <f t="shared" si="590"/>
        <v>SARI MADHU TULISAN</v>
      </c>
      <c r="U4019" s="17">
        <v>1</v>
      </c>
      <c r="V4019" s="62">
        <f t="shared" si="592"/>
        <v>72</v>
      </c>
      <c r="W4019" s="20"/>
      <c r="X4019" s="20"/>
      <c r="Y4019" s="20" t="str">
        <f t="shared" si="591"/>
        <v>PCS</v>
      </c>
    </row>
    <row r="4020" spans="1:26" hidden="1">
      <c r="A4020" s="4"/>
      <c r="B4020" s="4"/>
      <c r="C4020" s="5"/>
      <c r="D4020" s="6"/>
      <c r="E4020" s="6"/>
      <c r="F4020" s="6"/>
      <c r="G4020" s="6"/>
      <c r="H4020" s="6"/>
      <c r="I4020" s="6"/>
      <c r="J4020" s="6"/>
      <c r="K4020" s="8"/>
      <c r="L4020" s="8"/>
      <c r="M4020" s="6"/>
      <c r="N4020" s="9"/>
      <c r="O4020" s="10"/>
      <c r="P4020" s="20"/>
      <c r="Q4020" s="20"/>
      <c r="R4020" s="20"/>
      <c r="S4020" s="20" t="s">
        <v>4108</v>
      </c>
      <c r="T4020" s="21" t="str">
        <f t="shared" si="590"/>
        <v>OP FULL AROMA SWT SARI MADHU</v>
      </c>
      <c r="U4020" s="17">
        <v>5.4050000000000001E-2</v>
      </c>
      <c r="V4020" s="62">
        <f t="shared" si="592"/>
        <v>3.8915999999999999</v>
      </c>
      <c r="W4020" s="20"/>
      <c r="X4020" s="20"/>
      <c r="Y4020" s="20" t="str">
        <f t="shared" si="591"/>
        <v>KG</v>
      </c>
    </row>
    <row r="4021" spans="1:26" hidden="1">
      <c r="A4021" s="4"/>
      <c r="B4021" s="4"/>
      <c r="C4021" s="5"/>
      <c r="D4021" s="6"/>
      <c r="E4021" s="6"/>
      <c r="F4021" s="6"/>
      <c r="G4021" s="6"/>
      <c r="H4021" s="6"/>
      <c r="I4021" s="6"/>
      <c r="J4021" s="6"/>
      <c r="K4021" s="8"/>
      <c r="L4021" s="8"/>
      <c r="M4021" s="6"/>
      <c r="N4021" s="9"/>
      <c r="O4021" s="10"/>
      <c r="P4021" s="20"/>
      <c r="Q4021" s="20"/>
      <c r="R4021" s="20"/>
      <c r="S4021" s="20" t="s">
        <v>5192</v>
      </c>
      <c r="T4021" s="21" t="str">
        <f t="shared" si="590"/>
        <v>oplosan solfen</v>
      </c>
      <c r="U4021" s="17">
        <v>0.16600000000000001</v>
      </c>
      <c r="V4021" s="62">
        <f t="shared" si="592"/>
        <v>11.952</v>
      </c>
      <c r="W4021" s="20"/>
      <c r="X4021" s="20"/>
      <c r="Y4021" s="20" t="str">
        <f t="shared" si="591"/>
        <v>KG</v>
      </c>
    </row>
    <row r="4022" spans="1:26" hidden="1">
      <c r="A4022" s="4"/>
      <c r="B4022" s="4"/>
      <c r="C4022" s="5"/>
      <c r="D4022" s="6"/>
      <c r="E4022" s="6"/>
      <c r="F4022" s="6"/>
      <c r="G4022" s="6"/>
      <c r="H4022" s="6"/>
      <c r="I4022" s="6"/>
      <c r="J4022" s="6"/>
      <c r="K4022" s="8"/>
      <c r="L4022" s="8"/>
      <c r="M4022" s="6"/>
      <c r="N4022" s="9"/>
      <c r="O4022" s="10"/>
      <c r="P4022" s="20"/>
      <c r="Q4022" s="20"/>
      <c r="R4022" s="20"/>
      <c r="S4022" s="20" t="s">
        <v>3679</v>
      </c>
      <c r="T4022" s="21" t="str">
        <f t="shared" si="590"/>
        <v xml:space="preserve">ONGKARA OVAL </v>
      </c>
      <c r="U4022" s="17">
        <v>1</v>
      </c>
      <c r="V4022" s="62">
        <f t="shared" si="592"/>
        <v>72</v>
      </c>
      <c r="W4022" s="20"/>
      <c r="X4022" s="20"/>
      <c r="Y4022" s="20" t="str">
        <f t="shared" si="591"/>
        <v>PCS</v>
      </c>
    </row>
    <row r="4023" spans="1:26" hidden="1">
      <c r="A4023" s="4"/>
      <c r="B4023" s="4"/>
      <c r="C4023" s="5"/>
      <c r="D4023" s="6"/>
      <c r="E4023" s="6"/>
      <c r="F4023" s="6"/>
      <c r="G4023" s="6"/>
      <c r="H4023" s="6"/>
      <c r="I4023" s="6"/>
      <c r="J4023" s="6"/>
      <c r="K4023" s="8"/>
      <c r="L4023" s="8"/>
      <c r="M4023" s="6"/>
      <c r="N4023" s="9"/>
      <c r="O4023" s="10"/>
      <c r="P4023" s="20"/>
      <c r="Q4023" s="20"/>
      <c r="R4023" s="20"/>
      <c r="S4023" s="20" t="s">
        <v>5039</v>
      </c>
      <c r="T4023" s="21" t="str">
        <f t="shared" si="590"/>
        <v>STIKER MANTRA tanggung</v>
      </c>
      <c r="U4023" s="17">
        <v>1</v>
      </c>
      <c r="V4023" s="62">
        <f t="shared" si="592"/>
        <v>72</v>
      </c>
      <c r="W4023" s="20"/>
      <c r="X4023" s="20"/>
      <c r="Y4023" s="20" t="str">
        <f t="shared" si="591"/>
        <v>PCS</v>
      </c>
    </row>
    <row r="4024" spans="1:26" hidden="1">
      <c r="A4024" s="4"/>
      <c r="B4024" s="4"/>
      <c r="C4024" s="5"/>
      <c r="D4024" s="6"/>
      <c r="E4024" s="6"/>
      <c r="F4024" s="6"/>
      <c r="G4024" s="6"/>
      <c r="H4024" s="6"/>
      <c r="I4024" s="6"/>
      <c r="J4024" s="6"/>
      <c r="K4024" s="8"/>
      <c r="L4024" s="8"/>
      <c r="M4024" s="6"/>
      <c r="N4024" s="9"/>
      <c r="O4024" s="10"/>
      <c r="P4024" s="20"/>
      <c r="Q4024" s="20"/>
      <c r="R4024" s="20"/>
      <c r="S4024" s="20" t="s">
        <v>988</v>
      </c>
      <c r="T4024" s="21" t="str">
        <f t="shared" si="590"/>
        <v xml:space="preserve">ATP </v>
      </c>
      <c r="U4024" s="17">
        <v>1</v>
      </c>
      <c r="V4024" s="62">
        <f t="shared" si="592"/>
        <v>72</v>
      </c>
      <c r="W4024" s="20"/>
      <c r="X4024" s="20"/>
      <c r="Y4024" s="20" t="str">
        <f t="shared" si="591"/>
        <v>PCS</v>
      </c>
    </row>
    <row r="4025" spans="1:26" hidden="1">
      <c r="A4025" s="4"/>
      <c r="B4025" s="4"/>
      <c r="C4025" s="5"/>
      <c r="D4025" s="6"/>
      <c r="E4025" s="6"/>
      <c r="F4025" s="6"/>
      <c r="G4025" s="6"/>
      <c r="H4025" s="6"/>
      <c r="I4025" s="6"/>
      <c r="J4025" s="6"/>
      <c r="K4025" s="8"/>
      <c r="L4025" s="8"/>
      <c r="M4025" s="6"/>
      <c r="N4025" s="9"/>
      <c r="O4025" s="10"/>
      <c r="P4025" s="20"/>
      <c r="Q4025" s="20"/>
      <c r="R4025" s="20"/>
      <c r="S4025" s="20" t="s">
        <v>4981</v>
      </c>
      <c r="T4025" s="21" t="str">
        <f t="shared" si="590"/>
        <v xml:space="preserve">STIKER 1 JAM </v>
      </c>
      <c r="U4025" s="17">
        <v>1</v>
      </c>
      <c r="V4025" s="62">
        <f t="shared" si="592"/>
        <v>72</v>
      </c>
      <c r="W4025" s="20"/>
      <c r="X4025" s="20"/>
      <c r="Y4025" s="20" t="str">
        <f t="shared" si="591"/>
        <v>PCS</v>
      </c>
    </row>
    <row r="4026" spans="1:26" hidden="1">
      <c r="A4026" s="4"/>
      <c r="B4026" s="4"/>
      <c r="C4026" s="5"/>
      <c r="D4026" s="6"/>
      <c r="E4026" s="6"/>
      <c r="F4026" s="6"/>
      <c r="G4026" s="6"/>
      <c r="H4026" s="6"/>
      <c r="I4026" s="6"/>
      <c r="J4026" s="6"/>
      <c r="K4026" s="8"/>
      <c r="L4026" s="8"/>
      <c r="M4026" s="6"/>
      <c r="N4026" s="9"/>
      <c r="O4026" s="10"/>
      <c r="P4026" s="20"/>
      <c r="Q4026" s="20"/>
      <c r="R4026" s="20"/>
      <c r="S4026" s="20" t="s">
        <v>4363</v>
      </c>
      <c r="T4026" s="21" t="str">
        <f t="shared" si="590"/>
        <v>PLASTIK 12 X 45</v>
      </c>
      <c r="U4026" s="17">
        <v>1</v>
      </c>
      <c r="V4026" s="62">
        <f t="shared" si="592"/>
        <v>72</v>
      </c>
      <c r="W4026" s="20"/>
      <c r="X4026" s="20"/>
      <c r="Y4026" s="20" t="str">
        <f t="shared" si="591"/>
        <v>PCS</v>
      </c>
    </row>
    <row r="4027" spans="1:26" hidden="1">
      <c r="A4027" s="4"/>
      <c r="B4027" s="4"/>
      <c r="C4027" s="5"/>
      <c r="D4027" s="6"/>
      <c r="E4027" s="6"/>
      <c r="F4027" s="6"/>
      <c r="G4027" s="6"/>
      <c r="H4027" s="6"/>
      <c r="I4027" s="6"/>
      <c r="J4027" s="6"/>
      <c r="K4027" s="8"/>
      <c r="L4027" s="8"/>
      <c r="M4027" s="6"/>
      <c r="N4027" s="9"/>
      <c r="O4027" s="10"/>
      <c r="P4027" s="20"/>
      <c r="Q4027" s="20"/>
      <c r="R4027" s="20"/>
      <c r="S4027" s="20" t="s">
        <v>3725</v>
      </c>
      <c r="T4027" s="21" t="str">
        <f t="shared" si="590"/>
        <v>ONGKOS CELUP GK SARASWATI</v>
      </c>
      <c r="U4027" s="17">
        <v>1</v>
      </c>
      <c r="V4027" s="62">
        <f t="shared" si="592"/>
        <v>72</v>
      </c>
      <c r="W4027" s="20"/>
      <c r="X4027" s="20"/>
      <c r="Y4027" s="20" t="str">
        <f t="shared" si="591"/>
        <v>PCS</v>
      </c>
    </row>
    <row r="4028" spans="1:26" hidden="1">
      <c r="A4028" s="4"/>
      <c r="B4028" s="4"/>
      <c r="C4028" s="5"/>
      <c r="D4028" s="6"/>
      <c r="E4028" s="6"/>
      <c r="F4028" s="6"/>
      <c r="G4028" s="6"/>
      <c r="H4028" s="6"/>
      <c r="I4028" s="6"/>
      <c r="J4028" s="6"/>
      <c r="K4028" s="8"/>
      <c r="L4028" s="8"/>
      <c r="M4028" s="6"/>
      <c r="N4028" s="9"/>
      <c r="O4028" s="10"/>
      <c r="P4028" s="20"/>
      <c r="Q4028" s="20"/>
      <c r="R4028" s="20"/>
      <c r="S4028" s="20" t="s">
        <v>3813</v>
      </c>
      <c r="T4028" s="21" t="str">
        <f t="shared" si="590"/>
        <v>ONGKOS KEMAS GK SARASWATI</v>
      </c>
      <c r="U4028" s="17">
        <v>1</v>
      </c>
      <c r="V4028" s="62">
        <f t="shared" si="592"/>
        <v>72</v>
      </c>
      <c r="W4028" s="20"/>
      <c r="X4028" s="20"/>
      <c r="Y4028" s="20" t="str">
        <f t="shared" si="591"/>
        <v>PCS</v>
      </c>
    </row>
    <row r="4029" spans="1:26" hidden="1">
      <c r="A4029" s="4"/>
      <c r="B4029" s="4"/>
      <c r="C4029" s="5"/>
      <c r="D4029" s="6"/>
      <c r="E4029" s="6"/>
      <c r="F4029" s="6"/>
      <c r="G4029" s="6"/>
      <c r="H4029" s="6"/>
      <c r="I4029" s="6"/>
      <c r="J4029" s="6"/>
      <c r="K4029" s="8"/>
      <c r="L4029" s="8"/>
      <c r="M4029" s="6"/>
      <c r="N4029" s="9"/>
      <c r="O4029" s="10"/>
      <c r="P4029" s="20"/>
      <c r="Q4029" s="20"/>
      <c r="R4029" s="20"/>
      <c r="S4029" s="20" t="s">
        <v>3920</v>
      </c>
      <c r="T4029" s="21" t="str">
        <f t="shared" si="590"/>
        <v>ONGKOS TIMBANG GK SARASWATI</v>
      </c>
      <c r="U4029" s="17">
        <v>1</v>
      </c>
      <c r="V4029" s="62">
        <f t="shared" si="592"/>
        <v>72</v>
      </c>
      <c r="W4029" s="20"/>
      <c r="X4029" s="20"/>
      <c r="Y4029" s="20" t="str">
        <f t="shared" si="591"/>
        <v>PCS</v>
      </c>
    </row>
    <row r="4030" spans="1:26" hidden="1">
      <c r="A4030" s="4"/>
      <c r="B4030" s="4"/>
      <c r="C4030" s="5"/>
      <c r="D4030" s="6"/>
      <c r="E4030" s="6"/>
      <c r="F4030" s="6"/>
      <c r="G4030" s="6"/>
      <c r="H4030" s="6"/>
      <c r="I4030" s="6"/>
      <c r="J4030" s="6"/>
      <c r="K4030" s="8"/>
      <c r="L4030" s="8"/>
      <c r="M4030" s="6"/>
      <c r="N4030" s="9"/>
      <c r="O4030" s="10"/>
      <c r="P4030" s="20"/>
      <c r="Q4030" s="20"/>
      <c r="R4030" s="20"/>
      <c r="S4030" s="20" t="s">
        <v>4855</v>
      </c>
      <c r="T4030" s="21" t="str">
        <f t="shared" si="590"/>
        <v>SABUK ONG MINI 2,5 X 20</v>
      </c>
      <c r="U4030" s="17">
        <v>1</v>
      </c>
      <c r="V4030" s="62">
        <f t="shared" si="592"/>
        <v>72</v>
      </c>
      <c r="W4030" s="20"/>
      <c r="X4030" s="20"/>
      <c r="Y4030" s="20" t="str">
        <f t="shared" si="591"/>
        <v>PCS</v>
      </c>
    </row>
    <row r="4031" spans="1:26">
      <c r="A4031" s="4">
        <v>399</v>
      </c>
      <c r="B4031" s="20" t="s">
        <v>3382</v>
      </c>
      <c r="C4031" s="5" t="s">
        <v>356</v>
      </c>
      <c r="D4031" s="6">
        <v>26</v>
      </c>
      <c r="E4031" s="6">
        <f>D4031/72</f>
        <v>0.3611111111111111</v>
      </c>
      <c r="F4031" s="6">
        <v>48</v>
      </c>
      <c r="G4031" s="6">
        <v>1</v>
      </c>
      <c r="H4031" s="6">
        <v>18</v>
      </c>
      <c r="I4031" s="6">
        <v>1</v>
      </c>
      <c r="J4031" s="6" t="s">
        <v>510</v>
      </c>
      <c r="K4031" s="15">
        <f>L4031</f>
        <v>72</v>
      </c>
      <c r="L4031" s="15">
        <f>N4031*Z4031</f>
        <v>72</v>
      </c>
      <c r="M4031" s="6" t="s">
        <v>510</v>
      </c>
      <c r="N4031" s="9">
        <f>VLOOKUP(B4031,tb_januari,9,FALSE)</f>
        <v>1</v>
      </c>
      <c r="O4031" s="10" t="s">
        <v>506</v>
      </c>
      <c r="P4031" s="20"/>
      <c r="Q4031" s="20"/>
      <c r="R4031" s="20"/>
      <c r="S4031" s="20" t="s">
        <v>1447</v>
      </c>
      <c r="T4031" s="21" t="str">
        <f t="shared" si="590"/>
        <v>DUPA 32 ATP PEKAT 3.2 RKN</v>
      </c>
      <c r="U4031" s="17">
        <v>0.47</v>
      </c>
      <c r="V4031" s="62">
        <f>$K$4031*U4031</f>
        <v>33.839999999999996</v>
      </c>
      <c r="W4031" s="20"/>
      <c r="X4031" s="20"/>
      <c r="Y4031" s="20" t="str">
        <f t="shared" si="591"/>
        <v>KG</v>
      </c>
      <c r="Z4031" s="20">
        <v>72</v>
      </c>
    </row>
    <row r="4032" spans="1:26" hidden="1">
      <c r="A4032" s="4"/>
      <c r="B4032" s="4"/>
      <c r="C4032" s="5"/>
      <c r="D4032" s="6"/>
      <c r="E4032" s="6"/>
      <c r="F4032" s="6"/>
      <c r="G4032" s="6"/>
      <c r="H4032" s="6"/>
      <c r="I4032" s="6"/>
      <c r="J4032" s="6"/>
      <c r="K4032" s="8"/>
      <c r="L4032" s="8"/>
      <c r="M4032" s="6"/>
      <c r="N4032" s="9"/>
      <c r="O4032" s="10"/>
      <c r="P4032" s="20"/>
      <c r="Q4032" s="20"/>
      <c r="R4032" s="20"/>
      <c r="S4032" s="20" t="s">
        <v>4909</v>
      </c>
      <c r="T4032" s="21" t="str">
        <f t="shared" si="590"/>
        <v>SEKAR SARI TULISAN</v>
      </c>
      <c r="U4032" s="17">
        <v>1</v>
      </c>
      <c r="V4032" s="62">
        <f t="shared" ref="V4032:V4044" si="593">$K$4031*U4032</f>
        <v>72</v>
      </c>
      <c r="W4032" s="20"/>
      <c r="X4032" s="20"/>
      <c r="Y4032" s="20" t="str">
        <f t="shared" si="591"/>
        <v>PCS</v>
      </c>
    </row>
    <row r="4033" spans="1:26" hidden="1">
      <c r="A4033" s="4"/>
      <c r="B4033" s="4"/>
      <c r="C4033" s="5"/>
      <c r="D4033" s="6"/>
      <c r="E4033" s="6"/>
      <c r="F4033" s="6"/>
      <c r="G4033" s="6"/>
      <c r="H4033" s="6"/>
      <c r="I4033" s="6"/>
      <c r="J4033" s="6"/>
      <c r="K4033" s="8"/>
      <c r="L4033" s="8"/>
      <c r="M4033" s="6"/>
      <c r="N4033" s="9"/>
      <c r="O4033" s="10"/>
      <c r="P4033" s="20"/>
      <c r="Q4033" s="20"/>
      <c r="R4033" s="20"/>
      <c r="S4033" s="20" t="s">
        <v>4110</v>
      </c>
      <c r="T4033" s="21" t="str">
        <f t="shared" si="590"/>
        <v>OP FULL AROMA SWT SEKAR SARI</v>
      </c>
      <c r="U4033" s="17">
        <v>5.4050000000000001E-2</v>
      </c>
      <c r="V4033" s="62">
        <f t="shared" si="593"/>
        <v>3.8915999999999999</v>
      </c>
      <c r="W4033" s="20"/>
      <c r="X4033" s="20"/>
      <c r="Y4033" s="20" t="str">
        <f t="shared" si="591"/>
        <v>KG</v>
      </c>
    </row>
    <row r="4034" spans="1:26" hidden="1">
      <c r="A4034" s="4"/>
      <c r="B4034" s="4"/>
      <c r="C4034" s="5"/>
      <c r="D4034" s="6"/>
      <c r="E4034" s="6"/>
      <c r="F4034" s="6"/>
      <c r="G4034" s="6"/>
      <c r="H4034" s="6"/>
      <c r="I4034" s="6"/>
      <c r="J4034" s="6"/>
      <c r="K4034" s="8"/>
      <c r="L4034" s="8"/>
      <c r="M4034" s="6"/>
      <c r="N4034" s="9"/>
      <c r="O4034" s="10"/>
      <c r="P4034" s="20"/>
      <c r="Q4034" s="20"/>
      <c r="R4034" s="20"/>
      <c r="S4034" s="20" t="s">
        <v>5192</v>
      </c>
      <c r="T4034" s="21" t="str">
        <f t="shared" si="590"/>
        <v>oplosan solfen</v>
      </c>
      <c r="U4034" s="17">
        <v>0.16600000000000001</v>
      </c>
      <c r="V4034" s="62">
        <f t="shared" si="593"/>
        <v>11.952</v>
      </c>
      <c r="W4034" s="20"/>
      <c r="X4034" s="20"/>
      <c r="Y4034" s="20" t="str">
        <f t="shared" si="591"/>
        <v>KG</v>
      </c>
    </row>
    <row r="4035" spans="1:26" hidden="1">
      <c r="A4035" s="4"/>
      <c r="B4035" s="4"/>
      <c r="C4035" s="5"/>
      <c r="D4035" s="6"/>
      <c r="E4035" s="6"/>
      <c r="F4035" s="6"/>
      <c r="G4035" s="6"/>
      <c r="H4035" s="6"/>
      <c r="I4035" s="6"/>
      <c r="J4035" s="6"/>
      <c r="K4035" s="8"/>
      <c r="L4035" s="8"/>
      <c r="M4035" s="6"/>
      <c r="N4035" s="9"/>
      <c r="O4035" s="10"/>
      <c r="P4035" s="20"/>
      <c r="Q4035" s="20"/>
      <c r="R4035" s="20"/>
      <c r="S4035" s="20" t="s">
        <v>3679</v>
      </c>
      <c r="T4035" s="21" t="str">
        <f t="shared" si="590"/>
        <v xml:space="preserve">ONGKARA OVAL </v>
      </c>
      <c r="U4035" s="17">
        <v>1</v>
      </c>
      <c r="V4035" s="62">
        <f t="shared" si="593"/>
        <v>72</v>
      </c>
      <c r="W4035" s="20"/>
      <c r="X4035" s="20"/>
      <c r="Y4035" s="20" t="str">
        <f t="shared" si="591"/>
        <v>PCS</v>
      </c>
    </row>
    <row r="4036" spans="1:26" hidden="1">
      <c r="A4036" s="4"/>
      <c r="B4036" s="4"/>
      <c r="C4036" s="5"/>
      <c r="D4036" s="6"/>
      <c r="E4036" s="6"/>
      <c r="F4036" s="6"/>
      <c r="G4036" s="6"/>
      <c r="H4036" s="6"/>
      <c r="I4036" s="6"/>
      <c r="J4036" s="6"/>
      <c r="K4036" s="8"/>
      <c r="L4036" s="8"/>
      <c r="M4036" s="6"/>
      <c r="N4036" s="9"/>
      <c r="O4036" s="10"/>
      <c r="P4036" s="20"/>
      <c r="Q4036" s="20"/>
      <c r="R4036" s="20"/>
      <c r="S4036" s="20" t="s">
        <v>5039</v>
      </c>
      <c r="T4036" s="21" t="str">
        <f t="shared" si="590"/>
        <v>STIKER MANTRA tanggung</v>
      </c>
      <c r="U4036" s="17">
        <v>1</v>
      </c>
      <c r="V4036" s="62">
        <f t="shared" si="593"/>
        <v>72</v>
      </c>
      <c r="W4036" s="20"/>
      <c r="X4036" s="20"/>
      <c r="Y4036" s="20" t="str">
        <f t="shared" si="591"/>
        <v>PCS</v>
      </c>
    </row>
    <row r="4037" spans="1:26" hidden="1">
      <c r="A4037" s="4"/>
      <c r="B4037" s="4"/>
      <c r="C4037" s="5"/>
      <c r="D4037" s="6"/>
      <c r="E4037" s="6"/>
      <c r="F4037" s="6"/>
      <c r="G4037" s="6"/>
      <c r="H4037" s="6"/>
      <c r="I4037" s="6"/>
      <c r="J4037" s="6"/>
      <c r="K4037" s="8"/>
      <c r="L4037" s="8"/>
      <c r="M4037" s="6"/>
      <c r="N4037" s="9"/>
      <c r="O4037" s="10"/>
      <c r="P4037" s="20"/>
      <c r="Q4037" s="20"/>
      <c r="R4037" s="20"/>
      <c r="S4037" s="20" t="s">
        <v>988</v>
      </c>
      <c r="T4037" s="21" t="str">
        <f t="shared" si="590"/>
        <v xml:space="preserve">ATP </v>
      </c>
      <c r="U4037" s="17">
        <v>1</v>
      </c>
      <c r="V4037" s="62">
        <f t="shared" si="593"/>
        <v>72</v>
      </c>
      <c r="W4037" s="20"/>
      <c r="X4037" s="20"/>
      <c r="Y4037" s="20" t="str">
        <f t="shared" si="591"/>
        <v>PCS</v>
      </c>
    </row>
    <row r="4038" spans="1:26" hidden="1">
      <c r="A4038" s="4"/>
      <c r="B4038" s="4"/>
      <c r="C4038" s="5"/>
      <c r="D4038" s="6"/>
      <c r="E4038" s="6"/>
      <c r="F4038" s="6"/>
      <c r="G4038" s="6"/>
      <c r="H4038" s="6"/>
      <c r="I4038" s="6"/>
      <c r="J4038" s="6"/>
      <c r="K4038" s="8"/>
      <c r="L4038" s="8"/>
      <c r="M4038" s="6"/>
      <c r="N4038" s="9"/>
      <c r="O4038" s="10"/>
      <c r="P4038" s="20"/>
      <c r="Q4038" s="20"/>
      <c r="R4038" s="20"/>
      <c r="S4038" s="20" t="s">
        <v>4981</v>
      </c>
      <c r="T4038" s="21" t="str">
        <f t="shared" si="590"/>
        <v xml:space="preserve">STIKER 1 JAM </v>
      </c>
      <c r="U4038" s="17">
        <v>1</v>
      </c>
      <c r="V4038" s="62">
        <f t="shared" si="593"/>
        <v>72</v>
      </c>
      <c r="W4038" s="20"/>
      <c r="X4038" s="20"/>
      <c r="Y4038" s="20" t="str">
        <f t="shared" si="591"/>
        <v>PCS</v>
      </c>
    </row>
    <row r="4039" spans="1:26" hidden="1">
      <c r="A4039" s="4"/>
      <c r="B4039" s="4"/>
      <c r="C4039" s="5"/>
      <c r="D4039" s="6"/>
      <c r="E4039" s="6"/>
      <c r="F4039" s="6"/>
      <c r="G4039" s="6"/>
      <c r="H4039" s="6"/>
      <c r="I4039" s="6"/>
      <c r="J4039" s="6"/>
      <c r="K4039" s="8"/>
      <c r="L4039" s="8"/>
      <c r="M4039" s="6"/>
      <c r="N4039" s="9"/>
      <c r="O4039" s="10"/>
      <c r="P4039" s="20"/>
      <c r="Q4039" s="20"/>
      <c r="R4039" s="20"/>
      <c r="S4039" s="20" t="s">
        <v>4363</v>
      </c>
      <c r="T4039" s="21" t="str">
        <f t="shared" si="590"/>
        <v>PLASTIK 12 X 45</v>
      </c>
      <c r="U4039" s="17">
        <v>1</v>
      </c>
      <c r="V4039" s="62">
        <f t="shared" si="593"/>
        <v>72</v>
      </c>
      <c r="W4039" s="20"/>
      <c r="X4039" s="20"/>
      <c r="Y4039" s="20" t="str">
        <f t="shared" si="591"/>
        <v>PCS</v>
      </c>
    </row>
    <row r="4040" spans="1:26" hidden="1">
      <c r="A4040" s="4"/>
      <c r="B4040" s="4"/>
      <c r="C4040" s="5"/>
      <c r="D4040" s="6"/>
      <c r="E4040" s="6"/>
      <c r="F4040" s="6"/>
      <c r="G4040" s="6"/>
      <c r="H4040" s="6"/>
      <c r="I4040" s="6"/>
      <c r="J4040" s="6"/>
      <c r="K4040" s="8"/>
      <c r="L4040" s="8"/>
      <c r="M4040" s="6"/>
      <c r="N4040" s="9"/>
      <c r="O4040" s="10"/>
      <c r="P4040" s="20"/>
      <c r="Q4040" s="20"/>
      <c r="R4040" s="20"/>
      <c r="S4040" s="20" t="s">
        <v>3725</v>
      </c>
      <c r="T4040" s="21" t="str">
        <f t="shared" si="590"/>
        <v>ONGKOS CELUP GK SARASWATI</v>
      </c>
      <c r="U4040" s="17">
        <v>1</v>
      </c>
      <c r="V4040" s="62">
        <f t="shared" si="593"/>
        <v>72</v>
      </c>
      <c r="W4040" s="20"/>
      <c r="X4040" s="20"/>
      <c r="Y4040" s="20" t="str">
        <f t="shared" si="591"/>
        <v>PCS</v>
      </c>
    </row>
    <row r="4041" spans="1:26" hidden="1">
      <c r="A4041" s="4"/>
      <c r="B4041" s="4"/>
      <c r="C4041" s="5"/>
      <c r="D4041" s="6"/>
      <c r="E4041" s="6"/>
      <c r="F4041" s="6"/>
      <c r="G4041" s="6"/>
      <c r="H4041" s="6"/>
      <c r="I4041" s="6"/>
      <c r="J4041" s="6"/>
      <c r="K4041" s="8"/>
      <c r="L4041" s="8"/>
      <c r="M4041" s="6"/>
      <c r="N4041" s="9"/>
      <c r="O4041" s="10"/>
      <c r="P4041" s="20"/>
      <c r="Q4041" s="20"/>
      <c r="R4041" s="20"/>
      <c r="S4041" s="20" t="s">
        <v>3813</v>
      </c>
      <c r="T4041" s="21" t="str">
        <f t="shared" si="590"/>
        <v>ONGKOS KEMAS GK SARASWATI</v>
      </c>
      <c r="U4041" s="17">
        <v>1</v>
      </c>
      <c r="V4041" s="62">
        <f t="shared" si="593"/>
        <v>72</v>
      </c>
      <c r="W4041" s="20"/>
      <c r="X4041" s="20"/>
      <c r="Y4041" s="20" t="str">
        <f t="shared" si="591"/>
        <v>PCS</v>
      </c>
    </row>
    <row r="4042" spans="1:26" hidden="1">
      <c r="A4042" s="4"/>
      <c r="B4042" s="4"/>
      <c r="C4042" s="5"/>
      <c r="D4042" s="6"/>
      <c r="E4042" s="6"/>
      <c r="F4042" s="6"/>
      <c r="G4042" s="6"/>
      <c r="H4042" s="6"/>
      <c r="I4042" s="6"/>
      <c r="J4042" s="6"/>
      <c r="K4042" s="8"/>
      <c r="L4042" s="8"/>
      <c r="M4042" s="6"/>
      <c r="N4042" s="9"/>
      <c r="O4042" s="10"/>
      <c r="P4042" s="20"/>
      <c r="Q4042" s="20"/>
      <c r="R4042" s="20"/>
      <c r="S4042" s="20" t="s">
        <v>3920</v>
      </c>
      <c r="T4042" s="21" t="str">
        <f t="shared" si="590"/>
        <v>ONGKOS TIMBANG GK SARASWATI</v>
      </c>
      <c r="U4042" s="17">
        <v>1</v>
      </c>
      <c r="V4042" s="62">
        <f t="shared" si="593"/>
        <v>72</v>
      </c>
      <c r="W4042" s="20"/>
      <c r="X4042" s="20"/>
      <c r="Y4042" s="20" t="str">
        <f t="shared" si="591"/>
        <v>PCS</v>
      </c>
    </row>
    <row r="4043" spans="1:26" hidden="1">
      <c r="A4043" s="4"/>
      <c r="B4043" s="4"/>
      <c r="C4043" s="5"/>
      <c r="D4043" s="6"/>
      <c r="E4043" s="6"/>
      <c r="F4043" s="6"/>
      <c r="G4043" s="6"/>
      <c r="H4043" s="6"/>
      <c r="I4043" s="6"/>
      <c r="J4043" s="6"/>
      <c r="K4043" s="8"/>
      <c r="L4043" s="8"/>
      <c r="M4043" s="6"/>
      <c r="N4043" s="9"/>
      <c r="O4043" s="10"/>
      <c r="P4043" s="20"/>
      <c r="Q4043" s="20"/>
      <c r="R4043" s="20"/>
      <c r="S4043" s="20" t="s">
        <v>4905</v>
      </c>
      <c r="T4043" s="21" t="str">
        <f t="shared" si="590"/>
        <v>SEKAR SARI 8 X 21</v>
      </c>
      <c r="U4043" s="17">
        <v>1</v>
      </c>
      <c r="V4043" s="62">
        <f t="shared" si="593"/>
        <v>72</v>
      </c>
      <c r="W4043" s="20"/>
      <c r="X4043" s="20"/>
      <c r="Y4043" s="20" t="str">
        <f t="shared" si="591"/>
        <v>PCS</v>
      </c>
    </row>
    <row r="4044" spans="1:26" hidden="1">
      <c r="A4044" s="4"/>
      <c r="B4044" s="4"/>
      <c r="C4044" s="5"/>
      <c r="D4044" s="6"/>
      <c r="E4044" s="6"/>
      <c r="F4044" s="6"/>
      <c r="G4044" s="6"/>
      <c r="H4044" s="6"/>
      <c r="I4044" s="6"/>
      <c r="J4044" s="6"/>
      <c r="K4044" s="8"/>
      <c r="L4044" s="8"/>
      <c r="M4044" s="6"/>
      <c r="N4044" s="9"/>
      <c r="O4044" s="10"/>
      <c r="P4044" s="20"/>
      <c r="Q4044" s="20"/>
      <c r="R4044" s="20"/>
      <c r="S4044" s="20" t="s">
        <v>4855</v>
      </c>
      <c r="T4044" s="21" t="str">
        <f t="shared" si="590"/>
        <v>SABUK ONG MINI 2,5 X 20</v>
      </c>
      <c r="U4044" s="17">
        <v>1</v>
      </c>
      <c r="V4044" s="62">
        <f t="shared" si="593"/>
        <v>72</v>
      </c>
      <c r="W4044" s="20"/>
      <c r="X4044" s="20"/>
      <c r="Y4044" s="20" t="str">
        <f t="shared" si="591"/>
        <v>PCS</v>
      </c>
    </row>
    <row r="4045" spans="1:26">
      <c r="A4045" s="4">
        <v>400</v>
      </c>
      <c r="B4045" s="20" t="s">
        <v>3389</v>
      </c>
      <c r="C4045" s="5" t="s">
        <v>357</v>
      </c>
      <c r="D4045" s="6">
        <v>57</v>
      </c>
      <c r="E4045" s="6">
        <f>D4045/72</f>
        <v>0.79166666666666663</v>
      </c>
      <c r="F4045" s="6">
        <v>72</v>
      </c>
      <c r="G4045" s="6">
        <v>1</v>
      </c>
      <c r="H4045" s="6">
        <v>32</v>
      </c>
      <c r="I4045" s="6">
        <v>1</v>
      </c>
      <c r="J4045" s="6" t="s">
        <v>510</v>
      </c>
      <c r="K4045" s="15">
        <f>L4045</f>
        <v>72</v>
      </c>
      <c r="L4045" s="15">
        <f>N4045*Z4045</f>
        <v>72</v>
      </c>
      <c r="M4045" s="6" t="s">
        <v>510</v>
      </c>
      <c r="N4045" s="9">
        <f>VLOOKUP(B4045,tb_januari,9,FALSE)</f>
        <v>1</v>
      </c>
      <c r="O4045" s="10" t="s">
        <v>506</v>
      </c>
      <c r="P4045" s="20"/>
      <c r="Q4045" s="20"/>
      <c r="R4045" s="20"/>
      <c r="S4045" s="20" t="s">
        <v>1447</v>
      </c>
      <c r="T4045" s="21" t="str">
        <f t="shared" si="590"/>
        <v>DUPA 32 ATP PEKAT 3.2 RKN</v>
      </c>
      <c r="U4045" s="17">
        <v>0.47</v>
      </c>
      <c r="V4045" s="62">
        <f>$K$4045*U4045</f>
        <v>33.839999999999996</v>
      </c>
      <c r="W4045" s="20"/>
      <c r="X4045" s="20"/>
      <c r="Y4045" s="20" t="str">
        <f t="shared" si="591"/>
        <v>KG</v>
      </c>
      <c r="Z4045" s="20">
        <v>72</v>
      </c>
    </row>
    <row r="4046" spans="1:26" hidden="1">
      <c r="A4046" s="4"/>
      <c r="B4046" s="4"/>
      <c r="C4046" s="5"/>
      <c r="D4046" s="6"/>
      <c r="E4046" s="6"/>
      <c r="F4046" s="6"/>
      <c r="G4046" s="6"/>
      <c r="H4046" s="6"/>
      <c r="I4046" s="6"/>
      <c r="J4046" s="6"/>
      <c r="K4046" s="8"/>
      <c r="L4046" s="8"/>
      <c r="M4046" s="6"/>
      <c r="N4046" s="9"/>
      <c r="O4046" s="10"/>
      <c r="P4046" s="20"/>
      <c r="Q4046" s="20"/>
      <c r="R4046" s="20"/>
      <c r="S4046" s="20" t="s">
        <v>629</v>
      </c>
      <c r="T4046" s="21" t="str">
        <f t="shared" si="590"/>
        <v>1000 BUNGA 7 X 21</v>
      </c>
      <c r="U4046" s="17">
        <v>1</v>
      </c>
      <c r="V4046" s="62">
        <f t="shared" ref="V4046:V4058" si="594">$K$4045*U4046</f>
        <v>72</v>
      </c>
      <c r="W4046" s="20"/>
      <c r="X4046" s="20"/>
      <c r="Y4046" s="20" t="str">
        <f t="shared" si="591"/>
        <v>PCS</v>
      </c>
    </row>
    <row r="4047" spans="1:26" hidden="1">
      <c r="A4047" s="4"/>
      <c r="B4047" s="4"/>
      <c r="C4047" s="5"/>
      <c r="D4047" s="6"/>
      <c r="E4047" s="6"/>
      <c r="F4047" s="6"/>
      <c r="G4047" s="6"/>
      <c r="H4047" s="6"/>
      <c r="I4047" s="6"/>
      <c r="J4047" s="6"/>
      <c r="K4047" s="8"/>
      <c r="L4047" s="8"/>
      <c r="M4047" s="6"/>
      <c r="N4047" s="9"/>
      <c r="O4047" s="10"/>
      <c r="P4047" s="20"/>
      <c r="Q4047" s="20"/>
      <c r="R4047" s="20"/>
      <c r="S4047" s="20" t="s">
        <v>637</v>
      </c>
      <c r="T4047" s="21" t="str">
        <f t="shared" si="590"/>
        <v>1000 BUNGA TULISAN</v>
      </c>
      <c r="U4047" s="17">
        <v>1</v>
      </c>
      <c r="V4047" s="62">
        <f t="shared" si="594"/>
        <v>72</v>
      </c>
      <c r="W4047" s="20"/>
      <c r="X4047" s="20"/>
      <c r="Y4047" s="20" t="str">
        <f t="shared" si="591"/>
        <v>PCS</v>
      </c>
    </row>
    <row r="4048" spans="1:26" hidden="1">
      <c r="A4048" s="4"/>
      <c r="B4048" s="4"/>
      <c r="C4048" s="5"/>
      <c r="D4048" s="6"/>
      <c r="E4048" s="6"/>
      <c r="F4048" s="6"/>
      <c r="G4048" s="6"/>
      <c r="H4048" s="6"/>
      <c r="I4048" s="6"/>
      <c r="J4048" s="6"/>
      <c r="K4048" s="8"/>
      <c r="L4048" s="8"/>
      <c r="M4048" s="6"/>
      <c r="N4048" s="9"/>
      <c r="O4048" s="10"/>
      <c r="P4048" s="20"/>
      <c r="Q4048" s="20"/>
      <c r="R4048" s="20"/>
      <c r="S4048" s="20" t="s">
        <v>4078</v>
      </c>
      <c r="T4048" s="21" t="str">
        <f t="shared" si="590"/>
        <v>OP FULL AROMA SWT 1000 BUNGA</v>
      </c>
      <c r="U4048" s="17">
        <v>5.4050000000000001E-2</v>
      </c>
      <c r="V4048" s="62">
        <f t="shared" si="594"/>
        <v>3.8915999999999999</v>
      </c>
      <c r="W4048" s="20"/>
      <c r="X4048" s="20"/>
      <c r="Y4048" s="20" t="str">
        <f t="shared" si="591"/>
        <v>KG</v>
      </c>
    </row>
    <row r="4049" spans="1:26" hidden="1">
      <c r="A4049" s="4"/>
      <c r="B4049" s="4"/>
      <c r="C4049" s="5"/>
      <c r="D4049" s="6"/>
      <c r="E4049" s="6"/>
      <c r="F4049" s="6"/>
      <c r="G4049" s="6"/>
      <c r="H4049" s="6"/>
      <c r="I4049" s="6"/>
      <c r="J4049" s="6"/>
      <c r="K4049" s="8"/>
      <c r="L4049" s="8"/>
      <c r="M4049" s="6"/>
      <c r="N4049" s="9"/>
      <c r="O4049" s="10"/>
      <c r="P4049" s="20"/>
      <c r="Q4049" s="20"/>
      <c r="R4049" s="20"/>
      <c r="S4049" s="20" t="s">
        <v>5192</v>
      </c>
      <c r="T4049" s="21" t="str">
        <f t="shared" si="590"/>
        <v>oplosan solfen</v>
      </c>
      <c r="U4049" s="17">
        <v>0.16600000000000001</v>
      </c>
      <c r="V4049" s="62">
        <f t="shared" si="594"/>
        <v>11.952</v>
      </c>
      <c r="W4049" s="20"/>
      <c r="X4049" s="20"/>
      <c r="Y4049" s="20" t="str">
        <f t="shared" si="591"/>
        <v>KG</v>
      </c>
    </row>
    <row r="4050" spans="1:26" hidden="1">
      <c r="A4050" s="4"/>
      <c r="B4050" s="4"/>
      <c r="C4050" s="5"/>
      <c r="D4050" s="6"/>
      <c r="E4050" s="6"/>
      <c r="F4050" s="6"/>
      <c r="G4050" s="6"/>
      <c r="H4050" s="6"/>
      <c r="I4050" s="6"/>
      <c r="J4050" s="6"/>
      <c r="K4050" s="8"/>
      <c r="L4050" s="8"/>
      <c r="M4050" s="6"/>
      <c r="N4050" s="9"/>
      <c r="O4050" s="10"/>
      <c r="P4050" s="20"/>
      <c r="Q4050" s="20"/>
      <c r="R4050" s="20"/>
      <c r="S4050" s="20" t="s">
        <v>3679</v>
      </c>
      <c r="T4050" s="21" t="str">
        <f t="shared" si="590"/>
        <v xml:space="preserve">ONGKARA OVAL </v>
      </c>
      <c r="U4050" s="17">
        <v>1</v>
      </c>
      <c r="V4050" s="62">
        <f t="shared" si="594"/>
        <v>72</v>
      </c>
      <c r="W4050" s="20"/>
      <c r="X4050" s="20"/>
      <c r="Y4050" s="20" t="str">
        <f t="shared" si="591"/>
        <v>PCS</v>
      </c>
    </row>
    <row r="4051" spans="1:26" hidden="1">
      <c r="A4051" s="4"/>
      <c r="B4051" s="4"/>
      <c r="C4051" s="5"/>
      <c r="D4051" s="6"/>
      <c r="E4051" s="6"/>
      <c r="F4051" s="6"/>
      <c r="G4051" s="6"/>
      <c r="H4051" s="6"/>
      <c r="I4051" s="6"/>
      <c r="J4051" s="6"/>
      <c r="K4051" s="8"/>
      <c r="L4051" s="8"/>
      <c r="M4051" s="6"/>
      <c r="N4051" s="9"/>
      <c r="O4051" s="10"/>
      <c r="P4051" s="20"/>
      <c r="Q4051" s="20"/>
      <c r="R4051" s="20"/>
      <c r="S4051" s="20" t="s">
        <v>5039</v>
      </c>
      <c r="T4051" s="21" t="str">
        <f t="shared" si="590"/>
        <v>STIKER MANTRA tanggung</v>
      </c>
      <c r="U4051" s="17">
        <v>1</v>
      </c>
      <c r="V4051" s="62">
        <f t="shared" si="594"/>
        <v>72</v>
      </c>
      <c r="W4051" s="20"/>
      <c r="X4051" s="20"/>
      <c r="Y4051" s="20" t="str">
        <f t="shared" si="591"/>
        <v>PCS</v>
      </c>
    </row>
    <row r="4052" spans="1:26" hidden="1">
      <c r="A4052" s="4"/>
      <c r="B4052" s="4"/>
      <c r="C4052" s="5"/>
      <c r="D4052" s="6"/>
      <c r="E4052" s="6"/>
      <c r="F4052" s="6"/>
      <c r="G4052" s="6"/>
      <c r="H4052" s="6"/>
      <c r="I4052" s="6"/>
      <c r="J4052" s="6"/>
      <c r="K4052" s="8"/>
      <c r="L4052" s="8"/>
      <c r="M4052" s="6"/>
      <c r="N4052" s="9"/>
      <c r="O4052" s="10"/>
      <c r="P4052" s="20"/>
      <c r="Q4052" s="20"/>
      <c r="R4052" s="20"/>
      <c r="S4052" s="20" t="s">
        <v>988</v>
      </c>
      <c r="T4052" s="21" t="str">
        <f t="shared" si="590"/>
        <v xml:space="preserve">ATP </v>
      </c>
      <c r="U4052" s="17">
        <v>1</v>
      </c>
      <c r="V4052" s="62">
        <f t="shared" si="594"/>
        <v>72</v>
      </c>
      <c r="W4052" s="20"/>
      <c r="X4052" s="20"/>
      <c r="Y4052" s="20" t="str">
        <f t="shared" si="591"/>
        <v>PCS</v>
      </c>
    </row>
    <row r="4053" spans="1:26" hidden="1">
      <c r="A4053" s="4"/>
      <c r="B4053" s="4"/>
      <c r="C4053" s="5"/>
      <c r="D4053" s="6"/>
      <c r="E4053" s="6"/>
      <c r="F4053" s="6"/>
      <c r="G4053" s="6"/>
      <c r="H4053" s="6"/>
      <c r="I4053" s="6"/>
      <c r="J4053" s="6"/>
      <c r="K4053" s="8"/>
      <c r="L4053" s="8"/>
      <c r="M4053" s="6"/>
      <c r="N4053" s="9"/>
      <c r="O4053" s="10"/>
      <c r="P4053" s="20"/>
      <c r="Q4053" s="20"/>
      <c r="R4053" s="20"/>
      <c r="S4053" s="20" t="s">
        <v>4981</v>
      </c>
      <c r="T4053" s="21" t="str">
        <f t="shared" si="590"/>
        <v xml:space="preserve">STIKER 1 JAM </v>
      </c>
      <c r="U4053" s="17">
        <v>1</v>
      </c>
      <c r="V4053" s="62">
        <f t="shared" si="594"/>
        <v>72</v>
      </c>
      <c r="W4053" s="20"/>
      <c r="X4053" s="20"/>
      <c r="Y4053" s="20" t="str">
        <f t="shared" si="591"/>
        <v>PCS</v>
      </c>
    </row>
    <row r="4054" spans="1:26" hidden="1">
      <c r="A4054" s="4"/>
      <c r="B4054" s="4"/>
      <c r="C4054" s="5"/>
      <c r="D4054" s="6"/>
      <c r="E4054" s="6"/>
      <c r="F4054" s="6"/>
      <c r="G4054" s="6"/>
      <c r="H4054" s="6"/>
      <c r="I4054" s="6"/>
      <c r="J4054" s="6"/>
      <c r="K4054" s="8"/>
      <c r="L4054" s="8"/>
      <c r="M4054" s="6"/>
      <c r="N4054" s="9"/>
      <c r="O4054" s="10"/>
      <c r="P4054" s="20"/>
      <c r="Q4054" s="20"/>
      <c r="R4054" s="20"/>
      <c r="S4054" s="20" t="s">
        <v>4363</v>
      </c>
      <c r="T4054" s="21" t="str">
        <f t="shared" si="590"/>
        <v>PLASTIK 12 X 45</v>
      </c>
      <c r="U4054" s="17">
        <v>1</v>
      </c>
      <c r="V4054" s="62">
        <f t="shared" si="594"/>
        <v>72</v>
      </c>
      <c r="W4054" s="20"/>
      <c r="X4054" s="20"/>
      <c r="Y4054" s="20" t="str">
        <f t="shared" si="591"/>
        <v>PCS</v>
      </c>
    </row>
    <row r="4055" spans="1:26" hidden="1">
      <c r="A4055" s="4"/>
      <c r="B4055" s="4"/>
      <c r="C4055" s="5"/>
      <c r="D4055" s="6"/>
      <c r="E4055" s="6"/>
      <c r="F4055" s="6"/>
      <c r="G4055" s="6"/>
      <c r="H4055" s="6"/>
      <c r="I4055" s="6"/>
      <c r="J4055" s="6"/>
      <c r="K4055" s="8"/>
      <c r="L4055" s="8"/>
      <c r="M4055" s="6"/>
      <c r="N4055" s="9"/>
      <c r="O4055" s="10"/>
      <c r="P4055" s="20"/>
      <c r="Q4055" s="20"/>
      <c r="R4055" s="20"/>
      <c r="S4055" s="20" t="s">
        <v>3725</v>
      </c>
      <c r="T4055" s="21" t="str">
        <f t="shared" si="590"/>
        <v>ONGKOS CELUP GK SARASWATI</v>
      </c>
      <c r="U4055" s="17">
        <v>1</v>
      </c>
      <c r="V4055" s="62">
        <f t="shared" si="594"/>
        <v>72</v>
      </c>
      <c r="W4055" s="20"/>
      <c r="X4055" s="20"/>
      <c r="Y4055" s="20" t="str">
        <f t="shared" si="591"/>
        <v>PCS</v>
      </c>
    </row>
    <row r="4056" spans="1:26" hidden="1">
      <c r="A4056" s="4"/>
      <c r="B4056" s="4"/>
      <c r="C4056" s="5"/>
      <c r="D4056" s="6"/>
      <c r="E4056" s="6"/>
      <c r="F4056" s="6"/>
      <c r="G4056" s="6"/>
      <c r="H4056" s="6"/>
      <c r="I4056" s="6"/>
      <c r="J4056" s="6"/>
      <c r="K4056" s="8"/>
      <c r="L4056" s="8"/>
      <c r="M4056" s="6"/>
      <c r="N4056" s="9"/>
      <c r="O4056" s="10"/>
      <c r="P4056" s="20"/>
      <c r="Q4056" s="20"/>
      <c r="R4056" s="20"/>
      <c r="S4056" s="20" t="s">
        <v>3813</v>
      </c>
      <c r="T4056" s="21" t="str">
        <f t="shared" si="590"/>
        <v>ONGKOS KEMAS GK SARASWATI</v>
      </c>
      <c r="U4056" s="17">
        <v>1</v>
      </c>
      <c r="V4056" s="62">
        <f t="shared" si="594"/>
        <v>72</v>
      </c>
      <c r="W4056" s="20"/>
      <c r="X4056" s="20"/>
      <c r="Y4056" s="20" t="str">
        <f t="shared" si="591"/>
        <v>PCS</v>
      </c>
    </row>
    <row r="4057" spans="1:26" hidden="1">
      <c r="A4057" s="4"/>
      <c r="B4057" s="4"/>
      <c r="C4057" s="5"/>
      <c r="D4057" s="6"/>
      <c r="E4057" s="6"/>
      <c r="F4057" s="6"/>
      <c r="G4057" s="6"/>
      <c r="H4057" s="6"/>
      <c r="I4057" s="6"/>
      <c r="J4057" s="6"/>
      <c r="K4057" s="8"/>
      <c r="L4057" s="8"/>
      <c r="M4057" s="6"/>
      <c r="N4057" s="9"/>
      <c r="O4057" s="10"/>
      <c r="P4057" s="20"/>
      <c r="Q4057" s="20"/>
      <c r="R4057" s="20"/>
      <c r="S4057" s="20" t="s">
        <v>3920</v>
      </c>
      <c r="T4057" s="21" t="str">
        <f t="shared" si="590"/>
        <v>ONGKOS TIMBANG GK SARASWATI</v>
      </c>
      <c r="U4057" s="17">
        <v>1</v>
      </c>
      <c r="V4057" s="62">
        <f t="shared" si="594"/>
        <v>72</v>
      </c>
      <c r="W4057" s="20"/>
      <c r="X4057" s="20"/>
      <c r="Y4057" s="20" t="str">
        <f t="shared" si="591"/>
        <v>PCS</v>
      </c>
    </row>
    <row r="4058" spans="1:26" hidden="1">
      <c r="A4058" s="4"/>
      <c r="B4058" s="4"/>
      <c r="C4058" s="5"/>
      <c r="D4058" s="6"/>
      <c r="E4058" s="6"/>
      <c r="F4058" s="6"/>
      <c r="G4058" s="6"/>
      <c r="H4058" s="6"/>
      <c r="I4058" s="6"/>
      <c r="J4058" s="6"/>
      <c r="K4058" s="8"/>
      <c r="L4058" s="8"/>
      <c r="M4058" s="6"/>
      <c r="N4058" s="9"/>
      <c r="O4058" s="10"/>
      <c r="P4058" s="20"/>
      <c r="Q4058" s="20"/>
      <c r="R4058" s="20"/>
      <c r="S4058" s="20" t="s">
        <v>4855</v>
      </c>
      <c r="T4058" s="21" t="str">
        <f t="shared" si="590"/>
        <v>SABUK ONG MINI 2,5 X 20</v>
      </c>
      <c r="U4058" s="17">
        <v>1</v>
      </c>
      <c r="V4058" s="62">
        <f t="shared" si="594"/>
        <v>72</v>
      </c>
      <c r="W4058" s="20"/>
      <c r="X4058" s="20"/>
      <c r="Y4058" s="20" t="str">
        <f t="shared" si="591"/>
        <v>PCS</v>
      </c>
    </row>
    <row r="4059" spans="1:26">
      <c r="A4059" s="4">
        <v>401</v>
      </c>
      <c r="B4059" s="20" t="s">
        <v>3396</v>
      </c>
      <c r="C4059" s="5" t="s">
        <v>358</v>
      </c>
      <c r="D4059" s="6">
        <v>7</v>
      </c>
      <c r="E4059" s="6">
        <f>D4059/72</f>
        <v>9.7222222222222224E-2</v>
      </c>
      <c r="F4059" s="6">
        <v>15</v>
      </c>
      <c r="G4059" s="6">
        <v>1</v>
      </c>
      <c r="H4059" s="6">
        <v>10</v>
      </c>
      <c r="I4059" s="6">
        <v>1</v>
      </c>
      <c r="J4059" s="6" t="s">
        <v>510</v>
      </c>
      <c r="K4059" s="15">
        <f>L4059</f>
        <v>0</v>
      </c>
      <c r="L4059" s="15">
        <f>N4059*Z4059</f>
        <v>0</v>
      </c>
      <c r="M4059" s="6" t="s">
        <v>510</v>
      </c>
      <c r="N4059" s="9">
        <f>VLOOKUP(B4059,tb_januari,9,FALSE)</f>
        <v>0</v>
      </c>
      <c r="O4059" s="10" t="s">
        <v>506</v>
      </c>
      <c r="P4059" s="20"/>
      <c r="Q4059" s="20"/>
      <c r="R4059" s="20"/>
      <c r="S4059" s="1" t="s">
        <v>1447</v>
      </c>
      <c r="T4059" s="21" t="str">
        <f t="shared" si="590"/>
        <v>DUPA 32 ATP PEKAT 3.2 RKN</v>
      </c>
      <c r="U4059" s="17">
        <v>0.47</v>
      </c>
      <c r="V4059" s="62">
        <f>$K$4059*U4059</f>
        <v>0</v>
      </c>
      <c r="W4059" s="20"/>
      <c r="X4059" s="20"/>
      <c r="Y4059" s="20" t="str">
        <f t="shared" si="591"/>
        <v>KG</v>
      </c>
      <c r="Z4059" s="20">
        <v>72</v>
      </c>
    </row>
    <row r="4060" spans="1:26" hidden="1">
      <c r="A4060" s="4"/>
      <c r="B4060" s="20"/>
      <c r="C4060" s="5"/>
      <c r="D4060" s="6"/>
      <c r="E4060" s="6"/>
      <c r="F4060" s="6"/>
      <c r="G4060" s="6"/>
      <c r="H4060" s="6"/>
      <c r="I4060" s="6"/>
      <c r="J4060" s="6"/>
      <c r="K4060" s="8"/>
      <c r="L4060" s="8"/>
      <c r="M4060" s="6"/>
      <c r="N4060" s="9"/>
      <c r="O4060" s="10"/>
      <c r="P4060" s="20"/>
      <c r="Q4060" s="20"/>
      <c r="R4060" s="20"/>
      <c r="S4060" s="1" t="s">
        <v>5180</v>
      </c>
      <c r="T4060" s="21" t="str">
        <f t="shared" si="590"/>
        <v>TULIP 8 X 21</v>
      </c>
      <c r="U4060" s="17">
        <v>1</v>
      </c>
      <c r="V4060" s="62">
        <f t="shared" ref="V4060:V4072" si="595">$K$4059*U4060</f>
        <v>0</v>
      </c>
      <c r="W4060" s="20"/>
      <c r="X4060" s="20"/>
      <c r="Y4060" s="20" t="str">
        <f t="shared" si="591"/>
        <v>PCS</v>
      </c>
    </row>
    <row r="4061" spans="1:26" hidden="1">
      <c r="A4061" s="4"/>
      <c r="B4061" s="20"/>
      <c r="C4061" s="5"/>
      <c r="D4061" s="6"/>
      <c r="E4061" s="6"/>
      <c r="F4061" s="6"/>
      <c r="G4061" s="6"/>
      <c r="H4061" s="6"/>
      <c r="I4061" s="6"/>
      <c r="J4061" s="6"/>
      <c r="K4061" s="8"/>
      <c r="L4061" s="8"/>
      <c r="M4061" s="6"/>
      <c r="N4061" s="9"/>
      <c r="O4061" s="10"/>
      <c r="P4061" s="20"/>
      <c r="Q4061" s="20"/>
      <c r="R4061" s="20"/>
      <c r="S4061" s="1" t="s">
        <v>5184</v>
      </c>
      <c r="T4061" s="21" t="str">
        <f t="shared" si="590"/>
        <v>TULIP TULISAN</v>
      </c>
      <c r="U4061" s="17">
        <v>1</v>
      </c>
      <c r="V4061" s="62">
        <f t="shared" si="595"/>
        <v>0</v>
      </c>
      <c r="W4061" s="20"/>
      <c r="X4061" s="20"/>
      <c r="Y4061" s="20" t="str">
        <f t="shared" si="591"/>
        <v>PCS</v>
      </c>
    </row>
    <row r="4062" spans="1:26" hidden="1">
      <c r="A4062" s="4"/>
      <c r="B4062" s="20"/>
      <c r="C4062" s="5"/>
      <c r="D4062" s="6"/>
      <c r="E4062" s="6"/>
      <c r="F4062" s="6"/>
      <c r="G4062" s="6"/>
      <c r="H4062" s="6"/>
      <c r="I4062" s="6"/>
      <c r="J4062" s="6"/>
      <c r="K4062" s="8"/>
      <c r="L4062" s="8"/>
      <c r="M4062" s="6"/>
      <c r="N4062" s="9"/>
      <c r="O4062" s="10"/>
      <c r="P4062" s="20"/>
      <c r="Q4062" s="20"/>
      <c r="R4062" s="20"/>
      <c r="S4062" s="1" t="s">
        <v>4112</v>
      </c>
      <c r="T4062" s="21" t="str">
        <f t="shared" si="590"/>
        <v>OP FULL AROMA SWT TULIP</v>
      </c>
      <c r="U4062" s="17">
        <v>5.4050000000000001E-2</v>
      </c>
      <c r="V4062" s="62">
        <f t="shared" si="595"/>
        <v>0</v>
      </c>
      <c r="W4062" s="20"/>
      <c r="X4062" s="20"/>
      <c r="Y4062" s="20" t="str">
        <f t="shared" si="591"/>
        <v>KG</v>
      </c>
    </row>
    <row r="4063" spans="1:26" hidden="1">
      <c r="A4063" s="4"/>
      <c r="B4063" s="20"/>
      <c r="C4063" s="5"/>
      <c r="D4063" s="6"/>
      <c r="E4063" s="6"/>
      <c r="F4063" s="6"/>
      <c r="G4063" s="6"/>
      <c r="H4063" s="6"/>
      <c r="I4063" s="6"/>
      <c r="J4063" s="6"/>
      <c r="K4063" s="8"/>
      <c r="L4063" s="8"/>
      <c r="M4063" s="6"/>
      <c r="N4063" s="9"/>
      <c r="O4063" s="10"/>
      <c r="P4063" s="20"/>
      <c r="Q4063" s="20"/>
      <c r="R4063" s="20"/>
      <c r="S4063" s="1" t="s">
        <v>5192</v>
      </c>
      <c r="T4063" s="21" t="str">
        <f t="shared" si="590"/>
        <v>oplosan solfen</v>
      </c>
      <c r="U4063" s="17">
        <v>0.16600000000000001</v>
      </c>
      <c r="V4063" s="62">
        <f t="shared" si="595"/>
        <v>0</v>
      </c>
      <c r="W4063" s="20"/>
      <c r="X4063" s="20"/>
      <c r="Y4063" s="20" t="str">
        <f t="shared" si="591"/>
        <v>KG</v>
      </c>
    </row>
    <row r="4064" spans="1:26" hidden="1">
      <c r="A4064" s="4"/>
      <c r="B4064" s="20"/>
      <c r="C4064" s="5"/>
      <c r="D4064" s="6"/>
      <c r="E4064" s="6"/>
      <c r="F4064" s="6"/>
      <c r="G4064" s="6"/>
      <c r="H4064" s="6"/>
      <c r="I4064" s="6"/>
      <c r="J4064" s="6"/>
      <c r="K4064" s="8"/>
      <c r="L4064" s="8"/>
      <c r="M4064" s="6"/>
      <c r="N4064" s="9"/>
      <c r="O4064" s="10"/>
      <c r="P4064" s="20"/>
      <c r="Q4064" s="20"/>
      <c r="R4064" s="20"/>
      <c r="S4064" s="1" t="s">
        <v>3679</v>
      </c>
      <c r="T4064" s="21" t="str">
        <f t="shared" si="590"/>
        <v xml:space="preserve">ONGKARA OVAL </v>
      </c>
      <c r="U4064" s="17">
        <v>1</v>
      </c>
      <c r="V4064" s="62">
        <f t="shared" si="595"/>
        <v>0</v>
      </c>
      <c r="W4064" s="20"/>
      <c r="X4064" s="20"/>
      <c r="Y4064" s="20" t="str">
        <f t="shared" si="591"/>
        <v>PCS</v>
      </c>
    </row>
    <row r="4065" spans="1:26" hidden="1">
      <c r="A4065" s="4"/>
      <c r="B4065" s="20"/>
      <c r="C4065" s="5"/>
      <c r="D4065" s="6"/>
      <c r="E4065" s="6"/>
      <c r="F4065" s="6"/>
      <c r="G4065" s="6"/>
      <c r="H4065" s="6"/>
      <c r="I4065" s="6"/>
      <c r="J4065" s="6"/>
      <c r="K4065" s="8"/>
      <c r="L4065" s="8"/>
      <c r="M4065" s="6"/>
      <c r="N4065" s="9"/>
      <c r="O4065" s="10"/>
      <c r="P4065" s="20"/>
      <c r="Q4065" s="20"/>
      <c r="R4065" s="20"/>
      <c r="S4065" s="1" t="s">
        <v>5039</v>
      </c>
      <c r="T4065" s="21" t="str">
        <f t="shared" si="590"/>
        <v>STIKER MANTRA tanggung</v>
      </c>
      <c r="U4065" s="17">
        <v>1</v>
      </c>
      <c r="V4065" s="62">
        <f t="shared" si="595"/>
        <v>0</v>
      </c>
      <c r="W4065" s="20"/>
      <c r="X4065" s="20"/>
      <c r="Y4065" s="20" t="str">
        <f t="shared" si="591"/>
        <v>PCS</v>
      </c>
    </row>
    <row r="4066" spans="1:26" hidden="1">
      <c r="A4066" s="4"/>
      <c r="B4066" s="20"/>
      <c r="C4066" s="5"/>
      <c r="D4066" s="6"/>
      <c r="E4066" s="6"/>
      <c r="F4066" s="6"/>
      <c r="G4066" s="6"/>
      <c r="H4066" s="6"/>
      <c r="I4066" s="6"/>
      <c r="J4066" s="6"/>
      <c r="K4066" s="8"/>
      <c r="L4066" s="8"/>
      <c r="M4066" s="6"/>
      <c r="N4066" s="9"/>
      <c r="O4066" s="10"/>
      <c r="P4066" s="20"/>
      <c r="Q4066" s="20"/>
      <c r="R4066" s="20"/>
      <c r="S4066" s="1" t="s">
        <v>988</v>
      </c>
      <c r="T4066" s="21" t="str">
        <f t="shared" si="590"/>
        <v xml:space="preserve">ATP </v>
      </c>
      <c r="U4066" s="17">
        <v>1</v>
      </c>
      <c r="V4066" s="62">
        <f t="shared" si="595"/>
        <v>0</v>
      </c>
      <c r="W4066" s="20"/>
      <c r="X4066" s="20"/>
      <c r="Y4066" s="20" t="str">
        <f t="shared" si="591"/>
        <v>PCS</v>
      </c>
    </row>
    <row r="4067" spans="1:26" hidden="1">
      <c r="A4067" s="4"/>
      <c r="B4067" s="20"/>
      <c r="C4067" s="5"/>
      <c r="D4067" s="6"/>
      <c r="E4067" s="6"/>
      <c r="F4067" s="6"/>
      <c r="G4067" s="6"/>
      <c r="H4067" s="6"/>
      <c r="I4067" s="6"/>
      <c r="J4067" s="6"/>
      <c r="K4067" s="8"/>
      <c r="L4067" s="8"/>
      <c r="M4067" s="6"/>
      <c r="N4067" s="9"/>
      <c r="O4067" s="10"/>
      <c r="P4067" s="20"/>
      <c r="Q4067" s="20"/>
      <c r="R4067" s="20"/>
      <c r="S4067" s="1" t="s">
        <v>4981</v>
      </c>
      <c r="T4067" s="21" t="str">
        <f t="shared" si="590"/>
        <v xml:space="preserve">STIKER 1 JAM </v>
      </c>
      <c r="U4067" s="17">
        <v>1</v>
      </c>
      <c r="V4067" s="62">
        <f t="shared" si="595"/>
        <v>0</v>
      </c>
      <c r="W4067" s="20"/>
      <c r="X4067" s="20"/>
      <c r="Y4067" s="20" t="str">
        <f t="shared" si="591"/>
        <v>PCS</v>
      </c>
    </row>
    <row r="4068" spans="1:26" hidden="1">
      <c r="A4068" s="4"/>
      <c r="B4068" s="20"/>
      <c r="C4068" s="5"/>
      <c r="D4068" s="6"/>
      <c r="E4068" s="6"/>
      <c r="F4068" s="6"/>
      <c r="G4068" s="6"/>
      <c r="H4068" s="6"/>
      <c r="I4068" s="6"/>
      <c r="J4068" s="6"/>
      <c r="K4068" s="8"/>
      <c r="L4068" s="8"/>
      <c r="M4068" s="6"/>
      <c r="N4068" s="9"/>
      <c r="O4068" s="10"/>
      <c r="P4068" s="20"/>
      <c r="Q4068" s="20"/>
      <c r="R4068" s="20"/>
      <c r="S4068" s="1" t="s">
        <v>4363</v>
      </c>
      <c r="T4068" s="21" t="str">
        <f t="shared" si="590"/>
        <v>PLASTIK 12 X 45</v>
      </c>
      <c r="U4068" s="17">
        <v>1</v>
      </c>
      <c r="V4068" s="62">
        <f t="shared" si="595"/>
        <v>0</v>
      </c>
      <c r="W4068" s="20"/>
      <c r="X4068" s="20"/>
      <c r="Y4068" s="20" t="str">
        <f t="shared" si="591"/>
        <v>PCS</v>
      </c>
    </row>
    <row r="4069" spans="1:26" hidden="1">
      <c r="A4069" s="4"/>
      <c r="B4069" s="20"/>
      <c r="C4069" s="5"/>
      <c r="D4069" s="6"/>
      <c r="E4069" s="6"/>
      <c r="F4069" s="6"/>
      <c r="G4069" s="6"/>
      <c r="H4069" s="6"/>
      <c r="I4069" s="6"/>
      <c r="J4069" s="6"/>
      <c r="K4069" s="8"/>
      <c r="L4069" s="8"/>
      <c r="M4069" s="6"/>
      <c r="N4069" s="9"/>
      <c r="O4069" s="10"/>
      <c r="P4069" s="20"/>
      <c r="Q4069" s="20"/>
      <c r="R4069" s="20"/>
      <c r="S4069" s="1" t="s">
        <v>3725</v>
      </c>
      <c r="T4069" s="21" t="str">
        <f t="shared" si="590"/>
        <v>ONGKOS CELUP GK SARASWATI</v>
      </c>
      <c r="U4069" s="17">
        <v>1</v>
      </c>
      <c r="V4069" s="62">
        <f t="shared" si="595"/>
        <v>0</v>
      </c>
      <c r="W4069" s="20"/>
      <c r="X4069" s="20"/>
      <c r="Y4069" s="20" t="str">
        <f t="shared" si="591"/>
        <v>PCS</v>
      </c>
    </row>
    <row r="4070" spans="1:26" hidden="1">
      <c r="A4070" s="4"/>
      <c r="B4070" s="20"/>
      <c r="C4070" s="5"/>
      <c r="D4070" s="6"/>
      <c r="E4070" s="6"/>
      <c r="F4070" s="6"/>
      <c r="G4070" s="6"/>
      <c r="H4070" s="6"/>
      <c r="I4070" s="6"/>
      <c r="J4070" s="6"/>
      <c r="K4070" s="8"/>
      <c r="L4070" s="8"/>
      <c r="M4070" s="6"/>
      <c r="N4070" s="9"/>
      <c r="O4070" s="10"/>
      <c r="P4070" s="20"/>
      <c r="Q4070" s="20"/>
      <c r="R4070" s="20"/>
      <c r="S4070" s="1" t="s">
        <v>3813</v>
      </c>
      <c r="T4070" s="21" t="str">
        <f t="shared" si="590"/>
        <v>ONGKOS KEMAS GK SARASWATI</v>
      </c>
      <c r="U4070" s="17">
        <v>1</v>
      </c>
      <c r="V4070" s="62">
        <f t="shared" si="595"/>
        <v>0</v>
      </c>
      <c r="W4070" s="20"/>
      <c r="X4070" s="20"/>
      <c r="Y4070" s="20" t="str">
        <f t="shared" si="591"/>
        <v>PCS</v>
      </c>
    </row>
    <row r="4071" spans="1:26" hidden="1">
      <c r="A4071" s="4"/>
      <c r="B4071" s="20"/>
      <c r="C4071" s="5"/>
      <c r="D4071" s="6"/>
      <c r="E4071" s="6"/>
      <c r="F4071" s="6"/>
      <c r="G4071" s="6"/>
      <c r="H4071" s="6"/>
      <c r="I4071" s="6"/>
      <c r="J4071" s="6"/>
      <c r="K4071" s="8"/>
      <c r="L4071" s="8"/>
      <c r="M4071" s="6"/>
      <c r="N4071" s="9"/>
      <c r="O4071" s="10"/>
      <c r="P4071" s="20"/>
      <c r="Q4071" s="20"/>
      <c r="R4071" s="20"/>
      <c r="S4071" s="1" t="s">
        <v>3920</v>
      </c>
      <c r="T4071" s="21" t="str">
        <f t="shared" si="590"/>
        <v>ONGKOS TIMBANG GK SARASWATI</v>
      </c>
      <c r="U4071" s="17">
        <v>1</v>
      </c>
      <c r="V4071" s="62">
        <f t="shared" si="595"/>
        <v>0</v>
      </c>
      <c r="W4071" s="20"/>
      <c r="X4071" s="20"/>
      <c r="Y4071" s="20" t="str">
        <f t="shared" si="591"/>
        <v>PCS</v>
      </c>
    </row>
    <row r="4072" spans="1:26" hidden="1">
      <c r="A4072" s="4"/>
      <c r="B4072" s="20"/>
      <c r="C4072" s="5"/>
      <c r="D4072" s="6"/>
      <c r="E4072" s="6"/>
      <c r="F4072" s="6"/>
      <c r="G4072" s="6"/>
      <c r="H4072" s="6"/>
      <c r="I4072" s="6"/>
      <c r="J4072" s="6"/>
      <c r="K4072" s="8"/>
      <c r="L4072" s="8"/>
      <c r="M4072" s="6"/>
      <c r="N4072" s="9"/>
      <c r="O4072" s="10"/>
      <c r="P4072" s="20"/>
      <c r="Q4072" s="20"/>
      <c r="R4072" s="20"/>
      <c r="S4072" s="1" t="s">
        <v>4855</v>
      </c>
      <c r="T4072" s="21" t="str">
        <f t="shared" si="590"/>
        <v>SABUK ONG MINI 2,5 X 20</v>
      </c>
      <c r="U4072" s="17">
        <v>1</v>
      </c>
      <c r="V4072" s="62">
        <f t="shared" si="595"/>
        <v>0</v>
      </c>
      <c r="W4072" s="20"/>
      <c r="X4072" s="20"/>
      <c r="Y4072" s="20" t="str">
        <f t="shared" si="591"/>
        <v>PCS</v>
      </c>
    </row>
    <row r="4073" spans="1:26">
      <c r="A4073" s="4">
        <v>402</v>
      </c>
      <c r="B4073" s="20" t="s">
        <v>3399</v>
      </c>
      <c r="C4073" s="5" t="s">
        <v>361</v>
      </c>
      <c r="D4073" s="6">
        <v>53</v>
      </c>
      <c r="E4073" s="6">
        <f>D4073/100</f>
        <v>0.53</v>
      </c>
      <c r="F4073" s="6">
        <v>2</v>
      </c>
      <c r="G4073" s="6">
        <v>1</v>
      </c>
      <c r="H4073" s="6"/>
      <c r="I4073" s="6"/>
      <c r="J4073" s="6" t="s">
        <v>510</v>
      </c>
      <c r="K4073" s="15">
        <f>L4073</f>
        <v>100</v>
      </c>
      <c r="L4073" s="15">
        <f>N4073*Z4073</f>
        <v>100</v>
      </c>
      <c r="M4073" s="6" t="s">
        <v>510</v>
      </c>
      <c r="N4073" s="9">
        <f>VLOOKUP(B4073,tb_januari,9,FALSE)</f>
        <v>1</v>
      </c>
      <c r="O4073" s="10" t="s">
        <v>506</v>
      </c>
      <c r="P4073" s="20"/>
      <c r="Q4073" s="20"/>
      <c r="R4073" s="20"/>
      <c r="S4073" s="20" t="s">
        <v>4859</v>
      </c>
      <c r="T4073" s="21" t="str">
        <f t="shared" ref="T4073:T4104" si="596">VLOOKUP(S4073,db_barang,2,FALSE)</f>
        <v>SABUK ONG PJ BARU 2,5 X 48</v>
      </c>
      <c r="U4073" s="17">
        <v>1</v>
      </c>
      <c r="V4073" s="62">
        <f>$K$4073*U4073</f>
        <v>100</v>
      </c>
      <c r="W4073" s="20"/>
      <c r="X4073" s="20"/>
      <c r="Y4073" s="20" t="str">
        <f t="shared" ref="Y4073:Y4104" si="597">VLOOKUP(S4073,db_barang,3,FALSE)</f>
        <v>PCS</v>
      </c>
      <c r="Z4073" s="20">
        <v>100</v>
      </c>
    </row>
    <row r="4074" spans="1:26" hidden="1">
      <c r="A4074" s="4"/>
      <c r="B4074" s="4"/>
      <c r="C4074" s="5"/>
      <c r="D4074" s="6"/>
      <c r="E4074" s="6"/>
      <c r="F4074" s="6"/>
      <c r="G4074" s="6"/>
      <c r="H4074" s="6"/>
      <c r="I4074" s="6"/>
      <c r="J4074" s="6"/>
      <c r="K4074" s="8"/>
      <c r="L4074" s="8"/>
      <c r="M4074" s="6"/>
      <c r="N4074" s="9"/>
      <c r="O4074" s="10"/>
      <c r="P4074" s="20"/>
      <c r="Q4074" s="20"/>
      <c r="R4074" s="20"/>
      <c r="S4074" s="20" t="s">
        <v>1203</v>
      </c>
      <c r="T4074" s="21" t="str">
        <f t="shared" si="596"/>
        <v>DUPA 22 ATP PEKAT 3.2 RKN</v>
      </c>
      <c r="U4074" s="17">
        <v>0.17100000000000001</v>
      </c>
      <c r="V4074" s="62">
        <f t="shared" ref="V4074:V4083" si="598">$K$4073*U4074</f>
        <v>17.100000000000001</v>
      </c>
      <c r="W4074" s="20"/>
      <c r="X4074" s="20"/>
      <c r="Y4074" s="20" t="str">
        <f t="shared" si="597"/>
        <v>KG</v>
      </c>
    </row>
    <row r="4075" spans="1:26" hidden="1">
      <c r="A4075" s="4"/>
      <c r="B4075" s="4"/>
      <c r="C4075" s="5"/>
      <c r="D4075" s="6"/>
      <c r="E4075" s="6"/>
      <c r="F4075" s="6"/>
      <c r="G4075" s="6"/>
      <c r="H4075" s="6"/>
      <c r="I4075" s="6"/>
      <c r="J4075" s="6"/>
      <c r="K4075" s="8"/>
      <c r="L4075" s="8"/>
      <c r="M4075" s="6"/>
      <c r="N4075" s="9"/>
      <c r="O4075" s="10"/>
      <c r="P4075" s="20"/>
      <c r="Q4075" s="20"/>
      <c r="R4075" s="20"/>
      <c r="S4075" s="20" t="s">
        <v>731</v>
      </c>
      <c r="T4075" s="21" t="str">
        <f t="shared" si="596"/>
        <v>A.TERAPY 5,5 X 14</v>
      </c>
      <c r="U4075" s="17">
        <v>1</v>
      </c>
      <c r="V4075" s="62">
        <f t="shared" si="598"/>
        <v>100</v>
      </c>
      <c r="W4075" s="20"/>
      <c r="X4075" s="20"/>
      <c r="Y4075" s="20" t="str">
        <f t="shared" si="597"/>
        <v>PCS</v>
      </c>
    </row>
    <row r="4076" spans="1:26" hidden="1">
      <c r="A4076" s="4"/>
      <c r="B4076" s="4"/>
      <c r="C4076" s="5"/>
      <c r="D4076" s="6"/>
      <c r="E4076" s="6"/>
      <c r="F4076" s="6"/>
      <c r="G4076" s="6"/>
      <c r="H4076" s="6"/>
      <c r="I4076" s="6"/>
      <c r="J4076" s="6"/>
      <c r="K4076" s="8"/>
      <c r="L4076" s="8"/>
      <c r="M4076" s="6"/>
      <c r="N4076" s="9"/>
      <c r="O4076" s="10"/>
      <c r="P4076" s="20"/>
      <c r="Q4076" s="20"/>
      <c r="R4076" s="20"/>
      <c r="S4076" s="20" t="s">
        <v>3679</v>
      </c>
      <c r="T4076" s="21" t="str">
        <f t="shared" si="596"/>
        <v xml:space="preserve">ONGKARA OVAL </v>
      </c>
      <c r="U4076" s="17">
        <v>1</v>
      </c>
      <c r="V4076" s="62">
        <f t="shared" si="598"/>
        <v>100</v>
      </c>
      <c r="W4076" s="20"/>
      <c r="X4076" s="20"/>
      <c r="Y4076" s="20" t="str">
        <f t="shared" si="597"/>
        <v>PCS</v>
      </c>
    </row>
    <row r="4077" spans="1:26" hidden="1">
      <c r="A4077" s="4"/>
      <c r="B4077" s="4"/>
      <c r="C4077" s="5"/>
      <c r="D4077" s="6"/>
      <c r="E4077" s="6"/>
      <c r="F4077" s="6"/>
      <c r="G4077" s="6"/>
      <c r="H4077" s="6"/>
      <c r="I4077" s="6"/>
      <c r="J4077" s="6"/>
      <c r="K4077" s="8"/>
      <c r="L4077" s="8"/>
      <c r="M4077" s="6"/>
      <c r="N4077" s="9"/>
      <c r="O4077" s="10"/>
      <c r="P4077" s="20"/>
      <c r="Q4077" s="20"/>
      <c r="R4077" s="20"/>
      <c r="S4077" s="20" t="s">
        <v>5037</v>
      </c>
      <c r="T4077" s="21" t="str">
        <f t="shared" si="596"/>
        <v>STIKER MANTRA mini</v>
      </c>
      <c r="U4077" s="17">
        <v>1</v>
      </c>
      <c r="V4077" s="62">
        <f t="shared" si="598"/>
        <v>100</v>
      </c>
      <c r="W4077" s="20"/>
      <c r="X4077" s="20"/>
      <c r="Y4077" s="20" t="str">
        <f t="shared" si="597"/>
        <v>PCS</v>
      </c>
    </row>
    <row r="4078" spans="1:26" hidden="1">
      <c r="A4078" s="4"/>
      <c r="B4078" s="4"/>
      <c r="C4078" s="5"/>
      <c r="D4078" s="6"/>
      <c r="E4078" s="6"/>
      <c r="F4078" s="6"/>
      <c r="G4078" s="6"/>
      <c r="H4078" s="6"/>
      <c r="I4078" s="6"/>
      <c r="J4078" s="6"/>
      <c r="K4078" s="8"/>
      <c r="L4078" s="8"/>
      <c r="M4078" s="6"/>
      <c r="N4078" s="9"/>
      <c r="O4078" s="10"/>
      <c r="P4078" s="20"/>
      <c r="Q4078" s="20"/>
      <c r="R4078" s="20"/>
      <c r="S4078" s="20" t="s">
        <v>988</v>
      </c>
      <c r="T4078" s="21" t="str">
        <f t="shared" si="596"/>
        <v xml:space="preserve">ATP </v>
      </c>
      <c r="U4078" s="17">
        <v>1</v>
      </c>
      <c r="V4078" s="62">
        <f t="shared" si="598"/>
        <v>100</v>
      </c>
      <c r="W4078" s="20"/>
      <c r="X4078" s="20"/>
      <c r="Y4078" s="20" t="str">
        <f t="shared" si="597"/>
        <v>PCS</v>
      </c>
    </row>
    <row r="4079" spans="1:26" hidden="1">
      <c r="A4079" s="4"/>
      <c r="B4079" s="4"/>
      <c r="C4079" s="5"/>
      <c r="D4079" s="6"/>
      <c r="E4079" s="6"/>
      <c r="F4079" s="6"/>
      <c r="G4079" s="6"/>
      <c r="H4079" s="6"/>
      <c r="I4079" s="6"/>
      <c r="J4079" s="6"/>
      <c r="K4079" s="8"/>
      <c r="L4079" s="8"/>
      <c r="M4079" s="6"/>
      <c r="N4079" s="9"/>
      <c r="O4079" s="10"/>
      <c r="P4079" s="20"/>
      <c r="Q4079" s="20"/>
      <c r="R4079" s="20"/>
      <c r="S4079" s="20" t="s">
        <v>4399</v>
      </c>
      <c r="T4079" s="21" t="str">
        <f t="shared" si="596"/>
        <v>PLASTIK 30 X 40</v>
      </c>
      <c r="U4079" s="17">
        <v>1</v>
      </c>
      <c r="V4079" s="62">
        <f t="shared" si="598"/>
        <v>100</v>
      </c>
      <c r="W4079" s="20"/>
      <c r="X4079" s="20"/>
      <c r="Y4079" s="20" t="str">
        <f t="shared" si="597"/>
        <v>PCS</v>
      </c>
    </row>
    <row r="4080" spans="1:26" hidden="1">
      <c r="A4080" s="4"/>
      <c r="B4080" s="4"/>
      <c r="C4080" s="5"/>
      <c r="D4080" s="6"/>
      <c r="E4080" s="6"/>
      <c r="F4080" s="6"/>
      <c r="G4080" s="6"/>
      <c r="H4080" s="6"/>
      <c r="I4080" s="6"/>
      <c r="J4080" s="6"/>
      <c r="K4080" s="8"/>
      <c r="L4080" s="8"/>
      <c r="M4080" s="6"/>
      <c r="N4080" s="9"/>
      <c r="O4080" s="10"/>
      <c r="P4080" s="20"/>
      <c r="Q4080" s="20"/>
      <c r="R4080" s="20"/>
      <c r="S4080" s="20" t="s">
        <v>4082</v>
      </c>
      <c r="T4080" s="21" t="str">
        <f t="shared" si="596"/>
        <v>OP FULL AROMA SWT AROMA TERAPY</v>
      </c>
      <c r="U4080" s="17">
        <v>1.0200000000000001E-2</v>
      </c>
      <c r="V4080" s="62">
        <f t="shared" si="598"/>
        <v>1.02</v>
      </c>
      <c r="W4080" s="20"/>
      <c r="X4080" s="20"/>
      <c r="Y4080" s="20" t="str">
        <f t="shared" si="597"/>
        <v>KG</v>
      </c>
    </row>
    <row r="4081" spans="1:26" hidden="1">
      <c r="A4081" s="4"/>
      <c r="B4081" s="4"/>
      <c r="C4081" s="5"/>
      <c r="D4081" s="6"/>
      <c r="E4081" s="6"/>
      <c r="F4081" s="6"/>
      <c r="G4081" s="6"/>
      <c r="H4081" s="6"/>
      <c r="I4081" s="6"/>
      <c r="J4081" s="6"/>
      <c r="K4081" s="8"/>
      <c r="L4081" s="8"/>
      <c r="M4081" s="6"/>
      <c r="N4081" s="9"/>
      <c r="O4081" s="10"/>
      <c r="P4081" s="20"/>
      <c r="Q4081" s="20"/>
      <c r="R4081" s="20"/>
      <c r="S4081" s="20" t="s">
        <v>5192</v>
      </c>
      <c r="T4081" s="21" t="str">
        <f t="shared" si="596"/>
        <v>oplosan solfen</v>
      </c>
      <c r="U4081" s="17">
        <v>6.7500000000000004E-2</v>
      </c>
      <c r="V4081" s="62">
        <f t="shared" si="598"/>
        <v>6.75</v>
      </c>
      <c r="W4081" s="20"/>
      <c r="X4081" s="20"/>
      <c r="Y4081" s="20" t="str">
        <f t="shared" si="597"/>
        <v>KG</v>
      </c>
    </row>
    <row r="4082" spans="1:26" hidden="1">
      <c r="A4082" s="4"/>
      <c r="B4082" s="4"/>
      <c r="C4082" s="5"/>
      <c r="D4082" s="6"/>
      <c r="E4082" s="6"/>
      <c r="F4082" s="6"/>
      <c r="G4082" s="6"/>
      <c r="H4082" s="6"/>
      <c r="I4082" s="6"/>
      <c r="J4082" s="6"/>
      <c r="K4082" s="8"/>
      <c r="L4082" s="8"/>
      <c r="M4082" s="6"/>
      <c r="N4082" s="9"/>
      <c r="O4082" s="10"/>
      <c r="P4082" s="20"/>
      <c r="Q4082" s="20"/>
      <c r="R4082" s="20"/>
      <c r="S4082" s="20" t="s">
        <v>3731</v>
      </c>
      <c r="T4082" s="21" t="str">
        <f t="shared" si="596"/>
        <v>ONGKOS CELUP GM SARASWATI</v>
      </c>
      <c r="U4082" s="17">
        <v>1</v>
      </c>
      <c r="V4082" s="62">
        <f t="shared" si="598"/>
        <v>100</v>
      </c>
      <c r="W4082" s="20"/>
      <c r="X4082" s="20"/>
      <c r="Y4082" s="20" t="str">
        <f t="shared" si="597"/>
        <v>PCS</v>
      </c>
    </row>
    <row r="4083" spans="1:26" hidden="1">
      <c r="A4083" s="4"/>
      <c r="B4083" s="4"/>
      <c r="C4083" s="5"/>
      <c r="D4083" s="6"/>
      <c r="E4083" s="6"/>
      <c r="F4083" s="6"/>
      <c r="G4083" s="6"/>
      <c r="H4083" s="6"/>
      <c r="I4083" s="6"/>
      <c r="J4083" s="6"/>
      <c r="K4083" s="8"/>
      <c r="L4083" s="8"/>
      <c r="M4083" s="6"/>
      <c r="N4083" s="9"/>
      <c r="O4083" s="10"/>
      <c r="P4083" s="20"/>
      <c r="Q4083" s="20"/>
      <c r="R4083" s="20"/>
      <c r="S4083" s="20" t="s">
        <v>3819</v>
      </c>
      <c r="T4083" s="21" t="str">
        <f t="shared" si="596"/>
        <v>ONGKOS KEMAS GM SARASWATI</v>
      </c>
      <c r="U4083" s="17">
        <v>1</v>
      </c>
      <c r="V4083" s="62">
        <f t="shared" si="598"/>
        <v>100</v>
      </c>
      <c r="W4083" s="20"/>
      <c r="X4083" s="20"/>
      <c r="Y4083" s="20" t="str">
        <f t="shared" si="597"/>
        <v>PCS</v>
      </c>
    </row>
    <row r="4084" spans="1:26" hidden="1">
      <c r="A4084" s="4"/>
      <c r="B4084" s="4"/>
      <c r="C4084" s="5"/>
      <c r="D4084" s="6"/>
      <c r="E4084" s="6"/>
      <c r="F4084" s="6"/>
      <c r="G4084" s="6"/>
      <c r="H4084" s="6"/>
      <c r="I4084" s="6"/>
      <c r="J4084" s="6"/>
      <c r="K4084" s="8"/>
      <c r="L4084" s="8"/>
      <c r="M4084" s="6"/>
      <c r="N4084" s="9"/>
      <c r="O4084" s="10"/>
      <c r="P4084" s="20"/>
      <c r="Q4084" s="20"/>
      <c r="R4084" s="20"/>
      <c r="S4084" s="20" t="s">
        <v>3926</v>
      </c>
      <c r="T4084" s="21" t="str">
        <f t="shared" si="596"/>
        <v>ONGKOS TIMBANG GM SARASWATI</v>
      </c>
      <c r="U4084" s="17">
        <v>1</v>
      </c>
      <c r="V4084" s="62">
        <f>$K$4073*U4084</f>
        <v>100</v>
      </c>
      <c r="W4084" s="20"/>
      <c r="X4084" s="20"/>
      <c r="Y4084" s="20" t="str">
        <f t="shared" si="597"/>
        <v>PCS</v>
      </c>
    </row>
    <row r="4085" spans="1:26">
      <c r="A4085" s="4">
        <v>403</v>
      </c>
      <c r="B4085" s="20" t="s">
        <v>3400</v>
      </c>
      <c r="C4085" s="5" t="s">
        <v>362</v>
      </c>
      <c r="D4085" s="6">
        <v>587</v>
      </c>
      <c r="E4085" s="6">
        <f>D4085/100</f>
        <v>5.87</v>
      </c>
      <c r="F4085" s="6">
        <v>517</v>
      </c>
      <c r="G4085" s="6">
        <v>1</v>
      </c>
      <c r="H4085" s="6">
        <v>476</v>
      </c>
      <c r="I4085" s="6">
        <v>1</v>
      </c>
      <c r="J4085" s="6" t="s">
        <v>510</v>
      </c>
      <c r="K4085" s="15">
        <f>L4085</f>
        <v>400</v>
      </c>
      <c r="L4085" s="15">
        <f>N4085*Z4085</f>
        <v>400</v>
      </c>
      <c r="M4085" s="6" t="s">
        <v>510</v>
      </c>
      <c r="N4085" s="9">
        <f>VLOOKUP(B4085,tb_januari,9,FALSE)</f>
        <v>4</v>
      </c>
      <c r="O4085" s="10" t="s">
        <v>506</v>
      </c>
      <c r="P4085" s="20"/>
      <c r="Q4085" s="20"/>
      <c r="R4085" s="20"/>
      <c r="S4085" s="20" t="s">
        <v>4859</v>
      </c>
      <c r="T4085" s="21" t="str">
        <f t="shared" si="596"/>
        <v>SABUK ONG PJ BARU 2,5 X 48</v>
      </c>
      <c r="U4085" s="17">
        <v>1</v>
      </c>
      <c r="V4085" s="62">
        <f>$K$4085*U4085</f>
        <v>400</v>
      </c>
      <c r="W4085" s="20"/>
      <c r="X4085" s="20"/>
      <c r="Y4085" s="20" t="str">
        <f t="shared" si="597"/>
        <v>PCS</v>
      </c>
      <c r="Z4085" s="20">
        <v>100</v>
      </c>
    </row>
    <row r="4086" spans="1:26" hidden="1">
      <c r="A4086" s="4"/>
      <c r="B4086" s="4"/>
      <c r="C4086" s="5"/>
      <c r="D4086" s="6"/>
      <c r="E4086" s="6"/>
      <c r="F4086" s="6"/>
      <c r="G4086" s="6"/>
      <c r="H4086" s="6"/>
      <c r="I4086" s="6"/>
      <c r="J4086" s="6"/>
      <c r="K4086" s="8"/>
      <c r="L4086" s="8"/>
      <c r="M4086" s="6"/>
      <c r="N4086" s="9"/>
      <c r="O4086" s="10"/>
      <c r="P4086" s="20"/>
      <c r="Q4086" s="20"/>
      <c r="R4086" s="20"/>
      <c r="S4086" s="20" t="s">
        <v>976</v>
      </c>
      <c r="T4086" s="21" t="str">
        <f t="shared" si="596"/>
        <v>ASTUNGKARA 5,5 X 14</v>
      </c>
      <c r="U4086" s="17">
        <v>1</v>
      </c>
      <c r="V4086" s="62">
        <f t="shared" ref="V4086:V4096" si="599">$K$4085*U4086</f>
        <v>400</v>
      </c>
      <c r="W4086" s="20"/>
      <c r="X4086" s="20"/>
      <c r="Y4086" s="20" t="str">
        <f t="shared" si="597"/>
        <v>PCS</v>
      </c>
    </row>
    <row r="4087" spans="1:26" hidden="1">
      <c r="A4087" s="4"/>
      <c r="B4087" s="4"/>
      <c r="C4087" s="5"/>
      <c r="D4087" s="6"/>
      <c r="E4087" s="6"/>
      <c r="F4087" s="6"/>
      <c r="G4087" s="6"/>
      <c r="H4087" s="6"/>
      <c r="I4087" s="6"/>
      <c r="J4087" s="6"/>
      <c r="K4087" s="8"/>
      <c r="L4087" s="8"/>
      <c r="M4087" s="6"/>
      <c r="N4087" s="9"/>
      <c r="O4087" s="10"/>
      <c r="P4087" s="20"/>
      <c r="Q4087" s="20"/>
      <c r="R4087" s="20"/>
      <c r="S4087" s="20" t="s">
        <v>3679</v>
      </c>
      <c r="T4087" s="21" t="str">
        <f t="shared" si="596"/>
        <v xml:space="preserve">ONGKARA OVAL </v>
      </c>
      <c r="U4087" s="17">
        <v>1</v>
      </c>
      <c r="V4087" s="62">
        <f t="shared" si="599"/>
        <v>400</v>
      </c>
      <c r="W4087" s="20"/>
      <c r="X4087" s="20"/>
      <c r="Y4087" s="20" t="str">
        <f t="shared" si="597"/>
        <v>PCS</v>
      </c>
    </row>
    <row r="4088" spans="1:26" hidden="1">
      <c r="A4088" s="4"/>
      <c r="B4088" s="4"/>
      <c r="C4088" s="5"/>
      <c r="D4088" s="6"/>
      <c r="E4088" s="6"/>
      <c r="F4088" s="6"/>
      <c r="G4088" s="6"/>
      <c r="H4088" s="6"/>
      <c r="I4088" s="6"/>
      <c r="J4088" s="6"/>
      <c r="K4088" s="8"/>
      <c r="L4088" s="8"/>
      <c r="M4088" s="6"/>
      <c r="N4088" s="9"/>
      <c r="O4088" s="10"/>
      <c r="P4088" s="20"/>
      <c r="Q4088" s="20"/>
      <c r="R4088" s="20"/>
      <c r="S4088" s="20" t="s">
        <v>5037</v>
      </c>
      <c r="T4088" s="21" t="str">
        <f t="shared" si="596"/>
        <v>STIKER MANTRA mini</v>
      </c>
      <c r="U4088" s="17">
        <v>1</v>
      </c>
      <c r="V4088" s="62">
        <f t="shared" si="599"/>
        <v>400</v>
      </c>
      <c r="W4088" s="20"/>
      <c r="X4088" s="20"/>
      <c r="Y4088" s="20" t="str">
        <f t="shared" si="597"/>
        <v>PCS</v>
      </c>
    </row>
    <row r="4089" spans="1:26" hidden="1">
      <c r="A4089" s="4"/>
      <c r="B4089" s="4"/>
      <c r="C4089" s="5"/>
      <c r="D4089" s="6"/>
      <c r="E4089" s="6"/>
      <c r="F4089" s="6"/>
      <c r="G4089" s="6"/>
      <c r="H4089" s="6"/>
      <c r="I4089" s="6"/>
      <c r="J4089" s="6"/>
      <c r="K4089" s="8"/>
      <c r="L4089" s="8"/>
      <c r="M4089" s="6"/>
      <c r="N4089" s="9"/>
      <c r="O4089" s="10"/>
      <c r="P4089" s="20"/>
      <c r="Q4089" s="20"/>
      <c r="R4089" s="20"/>
      <c r="S4089" s="20" t="s">
        <v>988</v>
      </c>
      <c r="T4089" s="21" t="str">
        <f t="shared" si="596"/>
        <v xml:space="preserve">ATP </v>
      </c>
      <c r="U4089" s="17">
        <v>1</v>
      </c>
      <c r="V4089" s="62">
        <f t="shared" si="599"/>
        <v>400</v>
      </c>
      <c r="W4089" s="20"/>
      <c r="X4089" s="20"/>
      <c r="Y4089" s="20" t="str">
        <f t="shared" si="597"/>
        <v>PCS</v>
      </c>
    </row>
    <row r="4090" spans="1:26" hidden="1">
      <c r="A4090" s="4"/>
      <c r="B4090" s="4"/>
      <c r="C4090" s="5"/>
      <c r="D4090" s="6"/>
      <c r="E4090" s="6"/>
      <c r="F4090" s="6"/>
      <c r="G4090" s="6"/>
      <c r="H4090" s="6"/>
      <c r="I4090" s="6"/>
      <c r="J4090" s="6"/>
      <c r="K4090" s="8"/>
      <c r="L4090" s="8"/>
      <c r="M4090" s="6"/>
      <c r="N4090" s="9"/>
      <c r="O4090" s="10"/>
      <c r="P4090" s="20"/>
      <c r="Q4090" s="20"/>
      <c r="R4090" s="20"/>
      <c r="S4090" s="20" t="s">
        <v>4399</v>
      </c>
      <c r="T4090" s="21" t="str">
        <f t="shared" si="596"/>
        <v>PLASTIK 30 X 40</v>
      </c>
      <c r="U4090" s="17">
        <v>1</v>
      </c>
      <c r="V4090" s="62">
        <f t="shared" si="599"/>
        <v>400</v>
      </c>
      <c r="W4090" s="20"/>
      <c r="X4090" s="20"/>
      <c r="Y4090" s="20" t="str">
        <f t="shared" si="597"/>
        <v>PCS</v>
      </c>
    </row>
    <row r="4091" spans="1:26" hidden="1">
      <c r="A4091" s="4"/>
      <c r="B4091" s="4"/>
      <c r="C4091" s="5"/>
      <c r="D4091" s="6"/>
      <c r="E4091" s="6"/>
      <c r="F4091" s="6"/>
      <c r="G4091" s="6"/>
      <c r="H4091" s="6"/>
      <c r="I4091" s="6"/>
      <c r="J4091" s="6"/>
      <c r="K4091" s="8"/>
      <c r="L4091" s="8"/>
      <c r="M4091" s="6"/>
      <c r="N4091" s="9"/>
      <c r="O4091" s="10"/>
      <c r="P4091" s="20"/>
      <c r="Q4091" s="20"/>
      <c r="R4091" s="20"/>
      <c r="S4091" s="20" t="s">
        <v>4084</v>
      </c>
      <c r="T4091" s="21" t="str">
        <f t="shared" si="596"/>
        <v>OP FULL AROMA SWT ASTUNGKARA</v>
      </c>
      <c r="U4091" s="17">
        <v>1.0200000000000001E-2</v>
      </c>
      <c r="V4091" s="62">
        <f t="shared" si="599"/>
        <v>4.08</v>
      </c>
      <c r="W4091" s="20"/>
      <c r="X4091" s="20"/>
      <c r="Y4091" s="20" t="str">
        <f t="shared" si="597"/>
        <v>KG</v>
      </c>
    </row>
    <row r="4092" spans="1:26" hidden="1">
      <c r="A4092" s="4"/>
      <c r="B4092" s="4"/>
      <c r="C4092" s="5"/>
      <c r="D4092" s="6"/>
      <c r="E4092" s="6"/>
      <c r="F4092" s="6"/>
      <c r="G4092" s="6"/>
      <c r="H4092" s="6"/>
      <c r="I4092" s="6"/>
      <c r="J4092" s="6"/>
      <c r="K4092" s="8"/>
      <c r="L4092" s="8"/>
      <c r="M4092" s="6"/>
      <c r="N4092" s="9"/>
      <c r="O4092" s="10"/>
      <c r="P4092" s="20"/>
      <c r="Q4092" s="20"/>
      <c r="R4092" s="20"/>
      <c r="S4092" s="20" t="s">
        <v>5192</v>
      </c>
      <c r="T4092" s="21" t="str">
        <f t="shared" si="596"/>
        <v>oplosan solfen</v>
      </c>
      <c r="U4092" s="17">
        <v>6.7500000000000004E-2</v>
      </c>
      <c r="V4092" s="62">
        <f t="shared" si="599"/>
        <v>27</v>
      </c>
      <c r="W4092" s="20"/>
      <c r="X4092" s="20"/>
      <c r="Y4092" s="20" t="str">
        <f t="shared" si="597"/>
        <v>KG</v>
      </c>
    </row>
    <row r="4093" spans="1:26" hidden="1">
      <c r="A4093" s="4"/>
      <c r="B4093" s="4"/>
      <c r="C4093" s="5"/>
      <c r="D4093" s="6"/>
      <c r="E4093" s="6"/>
      <c r="F4093" s="6"/>
      <c r="G4093" s="6"/>
      <c r="H4093" s="6"/>
      <c r="I4093" s="6"/>
      <c r="J4093" s="6"/>
      <c r="K4093" s="8"/>
      <c r="L4093" s="8"/>
      <c r="M4093" s="6"/>
      <c r="N4093" s="9"/>
      <c r="O4093" s="10"/>
      <c r="P4093" s="20"/>
      <c r="Q4093" s="20"/>
      <c r="R4093" s="20"/>
      <c r="S4093" s="20" t="s">
        <v>3731</v>
      </c>
      <c r="T4093" s="21" t="str">
        <f t="shared" si="596"/>
        <v>ONGKOS CELUP GM SARASWATI</v>
      </c>
      <c r="U4093" s="17">
        <v>1</v>
      </c>
      <c r="V4093" s="62">
        <f t="shared" si="599"/>
        <v>400</v>
      </c>
      <c r="W4093" s="20"/>
      <c r="X4093" s="20"/>
      <c r="Y4093" s="20" t="str">
        <f t="shared" si="597"/>
        <v>PCS</v>
      </c>
    </row>
    <row r="4094" spans="1:26" hidden="1">
      <c r="A4094" s="4"/>
      <c r="B4094" s="4"/>
      <c r="C4094" s="5"/>
      <c r="D4094" s="6"/>
      <c r="E4094" s="6"/>
      <c r="F4094" s="6"/>
      <c r="G4094" s="6"/>
      <c r="H4094" s="6"/>
      <c r="I4094" s="6"/>
      <c r="J4094" s="6"/>
      <c r="K4094" s="8"/>
      <c r="L4094" s="8"/>
      <c r="M4094" s="6"/>
      <c r="N4094" s="9"/>
      <c r="O4094" s="10"/>
      <c r="P4094" s="20"/>
      <c r="Q4094" s="20"/>
      <c r="R4094" s="20"/>
      <c r="S4094" s="20" t="s">
        <v>3819</v>
      </c>
      <c r="T4094" s="21" t="str">
        <f t="shared" si="596"/>
        <v>ONGKOS KEMAS GM SARASWATI</v>
      </c>
      <c r="U4094" s="17">
        <v>1</v>
      </c>
      <c r="V4094" s="62">
        <f t="shared" si="599"/>
        <v>400</v>
      </c>
      <c r="W4094" s="20"/>
      <c r="X4094" s="20"/>
      <c r="Y4094" s="20" t="str">
        <f t="shared" si="597"/>
        <v>PCS</v>
      </c>
    </row>
    <row r="4095" spans="1:26" hidden="1">
      <c r="A4095" s="4"/>
      <c r="B4095" s="4"/>
      <c r="C4095" s="5"/>
      <c r="D4095" s="6"/>
      <c r="E4095" s="6"/>
      <c r="F4095" s="6"/>
      <c r="G4095" s="6"/>
      <c r="H4095" s="6"/>
      <c r="I4095" s="6"/>
      <c r="J4095" s="6"/>
      <c r="K4095" s="8"/>
      <c r="L4095" s="8"/>
      <c r="M4095" s="6"/>
      <c r="N4095" s="9"/>
      <c r="O4095" s="10"/>
      <c r="P4095" s="20"/>
      <c r="Q4095" s="20"/>
      <c r="R4095" s="20"/>
      <c r="S4095" s="20" t="s">
        <v>3926</v>
      </c>
      <c r="T4095" s="21" t="str">
        <f t="shared" si="596"/>
        <v>ONGKOS TIMBANG GM SARASWATI</v>
      </c>
      <c r="U4095" s="17">
        <v>1</v>
      </c>
      <c r="V4095" s="62">
        <f t="shared" si="599"/>
        <v>400</v>
      </c>
      <c r="W4095" s="20"/>
      <c r="X4095" s="20"/>
      <c r="Y4095" s="20" t="str">
        <f t="shared" si="597"/>
        <v>PCS</v>
      </c>
    </row>
    <row r="4096" spans="1:26" hidden="1">
      <c r="A4096" s="4"/>
      <c r="B4096" s="4"/>
      <c r="C4096" s="5"/>
      <c r="D4096" s="6"/>
      <c r="E4096" s="6"/>
      <c r="F4096" s="6"/>
      <c r="G4096" s="6"/>
      <c r="H4096" s="6"/>
      <c r="I4096" s="6"/>
      <c r="J4096" s="6"/>
      <c r="K4096" s="8"/>
      <c r="L4096" s="8"/>
      <c r="M4096" s="6"/>
      <c r="N4096" s="9"/>
      <c r="O4096" s="10"/>
      <c r="P4096" s="20"/>
      <c r="Q4096" s="20"/>
      <c r="R4096" s="20"/>
      <c r="S4096" s="20" t="s">
        <v>1203</v>
      </c>
      <c r="T4096" s="21" t="str">
        <f t="shared" si="596"/>
        <v>DUPA 22 ATP PEKAT 3.2 RKN</v>
      </c>
      <c r="U4096" s="17">
        <v>6.7500000000000004E-2</v>
      </c>
      <c r="V4096" s="62">
        <f t="shared" si="599"/>
        <v>27</v>
      </c>
      <c r="W4096" s="20"/>
      <c r="X4096" s="20"/>
      <c r="Y4096" s="20" t="str">
        <f t="shared" si="597"/>
        <v>KG</v>
      </c>
    </row>
    <row r="4097" spans="1:26">
      <c r="A4097" s="4">
        <v>404</v>
      </c>
      <c r="B4097" s="20" t="s">
        <v>3401</v>
      </c>
      <c r="C4097" s="5" t="s">
        <v>363</v>
      </c>
      <c r="D4097" s="6">
        <v>123</v>
      </c>
      <c r="E4097" s="6">
        <f>D4097/100</f>
        <v>1.23</v>
      </c>
      <c r="F4097" s="6">
        <v>300</v>
      </c>
      <c r="G4097" s="6">
        <v>1</v>
      </c>
      <c r="H4097" s="6">
        <v>159</v>
      </c>
      <c r="I4097" s="6">
        <v>1</v>
      </c>
      <c r="J4097" s="6" t="s">
        <v>510</v>
      </c>
      <c r="K4097" s="15">
        <f>L4097</f>
        <v>300</v>
      </c>
      <c r="L4097" s="15">
        <f>N4097*Z4097</f>
        <v>300</v>
      </c>
      <c r="M4097" s="6" t="s">
        <v>510</v>
      </c>
      <c r="N4097" s="9">
        <f>VLOOKUP(B4097,tb_januari,9,FALSE)</f>
        <v>3</v>
      </c>
      <c r="O4097" s="10" t="s">
        <v>506</v>
      </c>
      <c r="P4097" s="20"/>
      <c r="Q4097" s="20"/>
      <c r="R4097" s="20"/>
      <c r="S4097" s="20" t="s">
        <v>4859</v>
      </c>
      <c r="T4097" s="21" t="str">
        <f t="shared" si="596"/>
        <v>SABUK ONG PJ BARU 2,5 X 48</v>
      </c>
      <c r="U4097" s="17">
        <v>1</v>
      </c>
      <c r="V4097" s="62">
        <f>$K$4097*U4097</f>
        <v>300</v>
      </c>
      <c r="W4097" s="20"/>
      <c r="X4097" s="20"/>
      <c r="Y4097" s="20" t="str">
        <f t="shared" si="597"/>
        <v>PCS</v>
      </c>
      <c r="Z4097" s="20">
        <v>100</v>
      </c>
    </row>
    <row r="4098" spans="1:26" hidden="1">
      <c r="A4098" s="4"/>
      <c r="B4098" s="4"/>
      <c r="C4098" s="5"/>
      <c r="D4098" s="6"/>
      <c r="E4098" s="6"/>
      <c r="F4098" s="6"/>
      <c r="G4098" s="6"/>
      <c r="H4098" s="6"/>
      <c r="I4098" s="6"/>
      <c r="J4098" s="6"/>
      <c r="K4098" s="8"/>
      <c r="L4098" s="8"/>
      <c r="M4098" s="6"/>
      <c r="N4098" s="9"/>
      <c r="O4098" s="10"/>
      <c r="P4098" s="20"/>
      <c r="Q4098" s="20"/>
      <c r="R4098" s="20"/>
      <c r="S4098" s="20" t="s">
        <v>1203</v>
      </c>
      <c r="T4098" s="21" t="str">
        <f t="shared" si="596"/>
        <v>DUPA 22 ATP PEKAT 3.2 RKN</v>
      </c>
      <c r="U4098" s="17">
        <v>0.17100000000000001</v>
      </c>
      <c r="V4098" s="62">
        <f t="shared" ref="V4098:V4108" si="600">$K$4097*U4098</f>
        <v>51.300000000000004</v>
      </c>
      <c r="W4098" s="20"/>
      <c r="X4098" s="20"/>
      <c r="Y4098" s="20" t="str">
        <f t="shared" si="597"/>
        <v>KG</v>
      </c>
    </row>
    <row r="4099" spans="1:26" hidden="1">
      <c r="A4099" s="4"/>
      <c r="B4099" s="4"/>
      <c r="C4099" s="5"/>
      <c r="D4099" s="6"/>
      <c r="E4099" s="6"/>
      <c r="F4099" s="6"/>
      <c r="G4099" s="6"/>
      <c r="H4099" s="6"/>
      <c r="I4099" s="6"/>
      <c r="J4099" s="6"/>
      <c r="K4099" s="8"/>
      <c r="L4099" s="8"/>
      <c r="M4099" s="6"/>
      <c r="N4099" s="9"/>
      <c r="O4099" s="10"/>
      <c r="P4099" s="20"/>
      <c r="Q4099" s="20"/>
      <c r="R4099" s="20"/>
      <c r="S4099" s="20" t="s">
        <v>1032</v>
      </c>
      <c r="T4099" s="21" t="str">
        <f t="shared" si="596"/>
        <v>CEMPAKA 5,5 X 14</v>
      </c>
      <c r="U4099" s="17">
        <v>1</v>
      </c>
      <c r="V4099" s="62">
        <f t="shared" si="600"/>
        <v>300</v>
      </c>
      <c r="W4099" s="20"/>
      <c r="X4099" s="20"/>
      <c r="Y4099" s="20" t="str">
        <f t="shared" si="597"/>
        <v>PCS</v>
      </c>
    </row>
    <row r="4100" spans="1:26" hidden="1">
      <c r="A4100" s="4"/>
      <c r="B4100" s="4"/>
      <c r="C4100" s="5"/>
      <c r="D4100" s="6"/>
      <c r="E4100" s="6"/>
      <c r="F4100" s="6"/>
      <c r="G4100" s="6"/>
      <c r="H4100" s="6"/>
      <c r="I4100" s="6"/>
      <c r="J4100" s="6"/>
      <c r="K4100" s="8"/>
      <c r="L4100" s="8"/>
      <c r="M4100" s="6"/>
      <c r="N4100" s="9"/>
      <c r="O4100" s="10"/>
      <c r="P4100" s="20"/>
      <c r="Q4100" s="20"/>
      <c r="R4100" s="20"/>
      <c r="S4100" s="20" t="s">
        <v>3679</v>
      </c>
      <c r="T4100" s="21" t="str">
        <f t="shared" si="596"/>
        <v xml:space="preserve">ONGKARA OVAL </v>
      </c>
      <c r="U4100" s="17">
        <v>1</v>
      </c>
      <c r="V4100" s="62">
        <f t="shared" si="600"/>
        <v>300</v>
      </c>
      <c r="W4100" s="20"/>
      <c r="X4100" s="20"/>
      <c r="Y4100" s="20" t="str">
        <f t="shared" si="597"/>
        <v>PCS</v>
      </c>
    </row>
    <row r="4101" spans="1:26" hidden="1">
      <c r="A4101" s="4"/>
      <c r="B4101" s="4"/>
      <c r="C4101" s="5"/>
      <c r="D4101" s="6"/>
      <c r="E4101" s="6"/>
      <c r="F4101" s="6"/>
      <c r="G4101" s="6"/>
      <c r="H4101" s="6"/>
      <c r="I4101" s="6"/>
      <c r="J4101" s="6"/>
      <c r="K4101" s="8"/>
      <c r="L4101" s="8"/>
      <c r="M4101" s="6"/>
      <c r="N4101" s="9"/>
      <c r="O4101" s="10"/>
      <c r="P4101" s="20"/>
      <c r="Q4101" s="20"/>
      <c r="R4101" s="20"/>
      <c r="S4101" s="20" t="s">
        <v>5037</v>
      </c>
      <c r="T4101" s="21" t="str">
        <f t="shared" si="596"/>
        <v>STIKER MANTRA mini</v>
      </c>
      <c r="U4101" s="17">
        <v>1</v>
      </c>
      <c r="V4101" s="62">
        <f t="shared" si="600"/>
        <v>300</v>
      </c>
      <c r="W4101" s="20"/>
      <c r="X4101" s="20"/>
      <c r="Y4101" s="20" t="str">
        <f t="shared" si="597"/>
        <v>PCS</v>
      </c>
    </row>
    <row r="4102" spans="1:26" hidden="1">
      <c r="A4102" s="4"/>
      <c r="B4102" s="4"/>
      <c r="C4102" s="5"/>
      <c r="D4102" s="6"/>
      <c r="E4102" s="6"/>
      <c r="F4102" s="6"/>
      <c r="G4102" s="6"/>
      <c r="H4102" s="6"/>
      <c r="I4102" s="6"/>
      <c r="J4102" s="6"/>
      <c r="K4102" s="8"/>
      <c r="L4102" s="8"/>
      <c r="M4102" s="6"/>
      <c r="N4102" s="9"/>
      <c r="O4102" s="10"/>
      <c r="P4102" s="20"/>
      <c r="Q4102" s="20"/>
      <c r="R4102" s="20"/>
      <c r="S4102" s="20" t="s">
        <v>988</v>
      </c>
      <c r="T4102" s="21" t="str">
        <f t="shared" si="596"/>
        <v xml:space="preserve">ATP </v>
      </c>
      <c r="U4102" s="17">
        <v>1</v>
      </c>
      <c r="V4102" s="62">
        <f t="shared" si="600"/>
        <v>300</v>
      </c>
      <c r="W4102" s="20"/>
      <c r="X4102" s="20"/>
      <c r="Y4102" s="20" t="str">
        <f t="shared" si="597"/>
        <v>PCS</v>
      </c>
    </row>
    <row r="4103" spans="1:26" hidden="1">
      <c r="A4103" s="4"/>
      <c r="B4103" s="4"/>
      <c r="C4103" s="5"/>
      <c r="D4103" s="6"/>
      <c r="E4103" s="6"/>
      <c r="F4103" s="6"/>
      <c r="G4103" s="6"/>
      <c r="H4103" s="6"/>
      <c r="I4103" s="6"/>
      <c r="J4103" s="6"/>
      <c r="K4103" s="8"/>
      <c r="L4103" s="8"/>
      <c r="M4103" s="6"/>
      <c r="N4103" s="9"/>
      <c r="O4103" s="10"/>
      <c r="P4103" s="20"/>
      <c r="Q4103" s="20"/>
      <c r="R4103" s="20"/>
      <c r="S4103" s="20" t="s">
        <v>4399</v>
      </c>
      <c r="T4103" s="21" t="str">
        <f t="shared" si="596"/>
        <v>PLASTIK 30 X 40</v>
      </c>
      <c r="U4103" s="17">
        <v>1</v>
      </c>
      <c r="V4103" s="62">
        <f t="shared" si="600"/>
        <v>300</v>
      </c>
      <c r="W4103" s="20"/>
      <c r="X4103" s="20"/>
      <c r="Y4103" s="20" t="str">
        <f t="shared" si="597"/>
        <v>PCS</v>
      </c>
    </row>
    <row r="4104" spans="1:26" hidden="1">
      <c r="A4104" s="4"/>
      <c r="B4104" s="4"/>
      <c r="C4104" s="5"/>
      <c r="D4104" s="6"/>
      <c r="E4104" s="6"/>
      <c r="F4104" s="6"/>
      <c r="G4104" s="6"/>
      <c r="H4104" s="6"/>
      <c r="I4104" s="6"/>
      <c r="J4104" s="6"/>
      <c r="K4104" s="8"/>
      <c r="L4104" s="8"/>
      <c r="M4104" s="6"/>
      <c r="N4104" s="9"/>
      <c r="O4104" s="10"/>
      <c r="P4104" s="20"/>
      <c r="Q4104" s="20"/>
      <c r="R4104" s="20"/>
      <c r="S4104" s="20" t="s">
        <v>4086</v>
      </c>
      <c r="T4104" s="21" t="str">
        <f t="shared" si="596"/>
        <v>OP FULL AROMA SWT CEMPAKA</v>
      </c>
      <c r="U4104" s="17">
        <v>1.0200000000000001E-2</v>
      </c>
      <c r="V4104" s="62">
        <f t="shared" si="600"/>
        <v>3.06</v>
      </c>
      <c r="W4104" s="20"/>
      <c r="X4104" s="20"/>
      <c r="Y4104" s="20" t="str">
        <f t="shared" si="597"/>
        <v>KG</v>
      </c>
    </row>
    <row r="4105" spans="1:26" hidden="1">
      <c r="A4105" s="4"/>
      <c r="B4105" s="4"/>
      <c r="C4105" s="5"/>
      <c r="D4105" s="6"/>
      <c r="E4105" s="6"/>
      <c r="F4105" s="6"/>
      <c r="G4105" s="6"/>
      <c r="H4105" s="6"/>
      <c r="I4105" s="6"/>
      <c r="J4105" s="6"/>
      <c r="K4105" s="8"/>
      <c r="L4105" s="8"/>
      <c r="M4105" s="6"/>
      <c r="N4105" s="9"/>
      <c r="O4105" s="10"/>
      <c r="P4105" s="20"/>
      <c r="Q4105" s="20"/>
      <c r="R4105" s="20"/>
      <c r="S4105" s="20" t="s">
        <v>5192</v>
      </c>
      <c r="T4105" s="21" t="str">
        <f t="shared" ref="T4105:T4136" si="601">VLOOKUP(S4105,db_barang,2,FALSE)</f>
        <v>oplosan solfen</v>
      </c>
      <c r="U4105" s="17">
        <v>6.7500000000000004E-2</v>
      </c>
      <c r="V4105" s="62">
        <f t="shared" si="600"/>
        <v>20.25</v>
      </c>
      <c r="W4105" s="20"/>
      <c r="X4105" s="20"/>
      <c r="Y4105" s="20" t="str">
        <f t="shared" ref="Y4105:Y4136" si="602">VLOOKUP(S4105,db_barang,3,FALSE)</f>
        <v>KG</v>
      </c>
    </row>
    <row r="4106" spans="1:26" hidden="1">
      <c r="A4106" s="4"/>
      <c r="B4106" s="4"/>
      <c r="C4106" s="5"/>
      <c r="D4106" s="6"/>
      <c r="E4106" s="6"/>
      <c r="F4106" s="6"/>
      <c r="G4106" s="6"/>
      <c r="H4106" s="6"/>
      <c r="I4106" s="6"/>
      <c r="J4106" s="6"/>
      <c r="K4106" s="8"/>
      <c r="L4106" s="8"/>
      <c r="M4106" s="6"/>
      <c r="N4106" s="9"/>
      <c r="O4106" s="10"/>
      <c r="P4106" s="20"/>
      <c r="Q4106" s="20"/>
      <c r="R4106" s="20"/>
      <c r="S4106" s="20" t="s">
        <v>3731</v>
      </c>
      <c r="T4106" s="21" t="str">
        <f t="shared" si="601"/>
        <v>ONGKOS CELUP GM SARASWATI</v>
      </c>
      <c r="U4106" s="17">
        <v>1</v>
      </c>
      <c r="V4106" s="62">
        <f t="shared" si="600"/>
        <v>300</v>
      </c>
      <c r="W4106" s="20"/>
      <c r="X4106" s="20"/>
      <c r="Y4106" s="20" t="str">
        <f t="shared" si="602"/>
        <v>PCS</v>
      </c>
    </row>
    <row r="4107" spans="1:26" hidden="1">
      <c r="A4107" s="4"/>
      <c r="B4107" s="4"/>
      <c r="C4107" s="5"/>
      <c r="D4107" s="6"/>
      <c r="E4107" s="6"/>
      <c r="F4107" s="6"/>
      <c r="G4107" s="6"/>
      <c r="H4107" s="6"/>
      <c r="I4107" s="6"/>
      <c r="J4107" s="6"/>
      <c r="K4107" s="8"/>
      <c r="L4107" s="8"/>
      <c r="M4107" s="6"/>
      <c r="N4107" s="9"/>
      <c r="O4107" s="10"/>
      <c r="P4107" s="20"/>
      <c r="Q4107" s="20"/>
      <c r="R4107" s="20"/>
      <c r="S4107" s="20" t="s">
        <v>3819</v>
      </c>
      <c r="T4107" s="21" t="str">
        <f t="shared" si="601"/>
        <v>ONGKOS KEMAS GM SARASWATI</v>
      </c>
      <c r="U4107" s="17">
        <v>1</v>
      </c>
      <c r="V4107" s="62">
        <f t="shared" si="600"/>
        <v>300</v>
      </c>
      <c r="W4107" s="20"/>
      <c r="X4107" s="20"/>
      <c r="Y4107" s="20" t="str">
        <f t="shared" si="602"/>
        <v>PCS</v>
      </c>
    </row>
    <row r="4108" spans="1:26" hidden="1">
      <c r="A4108" s="4"/>
      <c r="B4108" s="4"/>
      <c r="C4108" s="5"/>
      <c r="D4108" s="6"/>
      <c r="E4108" s="6"/>
      <c r="F4108" s="6"/>
      <c r="G4108" s="6"/>
      <c r="H4108" s="6"/>
      <c r="I4108" s="6"/>
      <c r="J4108" s="6"/>
      <c r="K4108" s="8"/>
      <c r="L4108" s="8"/>
      <c r="M4108" s="6"/>
      <c r="N4108" s="9"/>
      <c r="O4108" s="10"/>
      <c r="P4108" s="20"/>
      <c r="Q4108" s="20"/>
      <c r="R4108" s="20"/>
      <c r="S4108" s="20" t="s">
        <v>3926</v>
      </c>
      <c r="T4108" s="21" t="str">
        <f t="shared" si="601"/>
        <v>ONGKOS TIMBANG GM SARASWATI</v>
      </c>
      <c r="U4108" s="17">
        <v>1</v>
      </c>
      <c r="V4108" s="62">
        <f t="shared" si="600"/>
        <v>300</v>
      </c>
      <c r="W4108" s="20"/>
      <c r="X4108" s="20"/>
      <c r="Y4108" s="20" t="str">
        <f t="shared" si="602"/>
        <v>PCS</v>
      </c>
    </row>
    <row r="4109" spans="1:26">
      <c r="A4109" s="4">
        <v>405</v>
      </c>
      <c r="B4109" s="20" t="s">
        <v>3402</v>
      </c>
      <c r="C4109" s="5" t="s">
        <v>364</v>
      </c>
      <c r="D4109" s="6">
        <v>86</v>
      </c>
      <c r="E4109" s="6">
        <f>D4109/100</f>
        <v>0.86</v>
      </c>
      <c r="F4109" s="6">
        <v>179</v>
      </c>
      <c r="G4109" s="6">
        <v>1</v>
      </c>
      <c r="H4109" s="6">
        <v>173</v>
      </c>
      <c r="I4109" s="6">
        <v>1</v>
      </c>
      <c r="J4109" s="6" t="s">
        <v>510</v>
      </c>
      <c r="K4109" s="15">
        <f>L4109</f>
        <v>200</v>
      </c>
      <c r="L4109" s="15">
        <f>N4109*Z4109</f>
        <v>200</v>
      </c>
      <c r="M4109" s="6" t="s">
        <v>510</v>
      </c>
      <c r="N4109" s="9">
        <f>VLOOKUP(B4109,tb_januari,9,FALSE)</f>
        <v>2</v>
      </c>
      <c r="O4109" s="10" t="s">
        <v>506</v>
      </c>
      <c r="P4109" s="20"/>
      <c r="Q4109" s="20"/>
      <c r="R4109" s="20"/>
      <c r="S4109" s="20" t="s">
        <v>4859</v>
      </c>
      <c r="T4109" s="21" t="str">
        <f t="shared" si="601"/>
        <v>SABUK ONG PJ BARU 2,5 X 48</v>
      </c>
      <c r="U4109" s="17">
        <v>1</v>
      </c>
      <c r="V4109" s="62">
        <f>$K$4109*U4109</f>
        <v>200</v>
      </c>
      <c r="W4109" s="20"/>
      <c r="X4109" s="20"/>
      <c r="Y4109" s="20" t="str">
        <f t="shared" si="602"/>
        <v>PCS</v>
      </c>
      <c r="Z4109" s="20">
        <v>100</v>
      </c>
    </row>
    <row r="4110" spans="1:26" hidden="1">
      <c r="A4110" s="4"/>
      <c r="B4110" s="4"/>
      <c r="C4110" s="5"/>
      <c r="D4110" s="6"/>
      <c r="E4110" s="6"/>
      <c r="F4110" s="6"/>
      <c r="G4110" s="6"/>
      <c r="H4110" s="6"/>
      <c r="I4110" s="6"/>
      <c r="J4110" s="6"/>
      <c r="K4110" s="8"/>
      <c r="L4110" s="8"/>
      <c r="M4110" s="6"/>
      <c r="N4110" s="9"/>
      <c r="O4110" s="10"/>
      <c r="P4110" s="20"/>
      <c r="Q4110" s="20"/>
      <c r="R4110" s="20"/>
      <c r="S4110" s="20" t="s">
        <v>1046</v>
      </c>
      <c r="T4110" s="21" t="str">
        <f t="shared" si="601"/>
        <v>CENDANA 5,5 X 14</v>
      </c>
      <c r="U4110" s="17">
        <v>1</v>
      </c>
      <c r="V4110" s="62">
        <f t="shared" ref="V4110:V4120" si="603">$K$4109*U4110</f>
        <v>200</v>
      </c>
      <c r="W4110" s="20"/>
      <c r="X4110" s="20"/>
      <c r="Y4110" s="20" t="str">
        <f t="shared" si="602"/>
        <v>PCS</v>
      </c>
    </row>
    <row r="4111" spans="1:26" hidden="1">
      <c r="A4111" s="4"/>
      <c r="B4111" s="4"/>
      <c r="C4111" s="5"/>
      <c r="D4111" s="6"/>
      <c r="E4111" s="6"/>
      <c r="F4111" s="6"/>
      <c r="G4111" s="6"/>
      <c r="H4111" s="6"/>
      <c r="I4111" s="6"/>
      <c r="J4111" s="6"/>
      <c r="K4111" s="8"/>
      <c r="L4111" s="8"/>
      <c r="M4111" s="6"/>
      <c r="N4111" s="9"/>
      <c r="O4111" s="10"/>
      <c r="P4111" s="20"/>
      <c r="Q4111" s="20"/>
      <c r="R4111" s="20"/>
      <c r="S4111" s="20" t="s">
        <v>3679</v>
      </c>
      <c r="T4111" s="21" t="str">
        <f t="shared" si="601"/>
        <v xml:space="preserve">ONGKARA OVAL </v>
      </c>
      <c r="U4111" s="17">
        <v>1</v>
      </c>
      <c r="V4111" s="62">
        <f t="shared" si="603"/>
        <v>200</v>
      </c>
      <c r="W4111" s="20"/>
      <c r="X4111" s="20"/>
      <c r="Y4111" s="20" t="str">
        <f t="shared" si="602"/>
        <v>PCS</v>
      </c>
    </row>
    <row r="4112" spans="1:26" hidden="1">
      <c r="A4112" s="4"/>
      <c r="B4112" s="4"/>
      <c r="C4112" s="5"/>
      <c r="D4112" s="6"/>
      <c r="E4112" s="6"/>
      <c r="F4112" s="6"/>
      <c r="G4112" s="6"/>
      <c r="H4112" s="6"/>
      <c r="I4112" s="6"/>
      <c r="J4112" s="6"/>
      <c r="K4112" s="8"/>
      <c r="L4112" s="8"/>
      <c r="M4112" s="6"/>
      <c r="N4112" s="9"/>
      <c r="O4112" s="10"/>
      <c r="P4112" s="20"/>
      <c r="Q4112" s="20"/>
      <c r="R4112" s="20"/>
      <c r="S4112" s="20" t="s">
        <v>5037</v>
      </c>
      <c r="T4112" s="21" t="str">
        <f t="shared" si="601"/>
        <v>STIKER MANTRA mini</v>
      </c>
      <c r="U4112" s="17">
        <v>1</v>
      </c>
      <c r="V4112" s="62">
        <f t="shared" si="603"/>
        <v>200</v>
      </c>
      <c r="W4112" s="20"/>
      <c r="X4112" s="20"/>
      <c r="Y4112" s="20" t="str">
        <f t="shared" si="602"/>
        <v>PCS</v>
      </c>
    </row>
    <row r="4113" spans="1:26" hidden="1">
      <c r="A4113" s="4"/>
      <c r="B4113" s="4"/>
      <c r="C4113" s="5"/>
      <c r="D4113" s="6"/>
      <c r="E4113" s="6"/>
      <c r="F4113" s="6"/>
      <c r="G4113" s="6"/>
      <c r="H4113" s="6"/>
      <c r="I4113" s="6"/>
      <c r="J4113" s="6"/>
      <c r="K4113" s="8"/>
      <c r="L4113" s="8"/>
      <c r="M4113" s="6"/>
      <c r="N4113" s="9"/>
      <c r="O4113" s="10"/>
      <c r="P4113" s="20"/>
      <c r="Q4113" s="20"/>
      <c r="R4113" s="20"/>
      <c r="S4113" s="20" t="s">
        <v>988</v>
      </c>
      <c r="T4113" s="21" t="str">
        <f t="shared" si="601"/>
        <v xml:space="preserve">ATP </v>
      </c>
      <c r="U4113" s="17">
        <v>1</v>
      </c>
      <c r="V4113" s="62">
        <f t="shared" si="603"/>
        <v>200</v>
      </c>
      <c r="W4113" s="20"/>
      <c r="X4113" s="20"/>
      <c r="Y4113" s="20" t="str">
        <f t="shared" si="602"/>
        <v>PCS</v>
      </c>
    </row>
    <row r="4114" spans="1:26" hidden="1">
      <c r="A4114" s="4"/>
      <c r="B4114" s="4"/>
      <c r="C4114" s="5"/>
      <c r="D4114" s="6"/>
      <c r="E4114" s="6"/>
      <c r="F4114" s="6"/>
      <c r="G4114" s="6"/>
      <c r="H4114" s="6"/>
      <c r="I4114" s="6"/>
      <c r="J4114" s="6"/>
      <c r="K4114" s="8"/>
      <c r="L4114" s="8"/>
      <c r="M4114" s="6"/>
      <c r="N4114" s="9"/>
      <c r="O4114" s="10"/>
      <c r="P4114" s="20"/>
      <c r="Q4114" s="20"/>
      <c r="R4114" s="20"/>
      <c r="S4114" s="20" t="s">
        <v>4399</v>
      </c>
      <c r="T4114" s="21" t="str">
        <f t="shared" si="601"/>
        <v>PLASTIK 30 X 40</v>
      </c>
      <c r="U4114" s="17">
        <v>1</v>
      </c>
      <c r="V4114" s="62">
        <f t="shared" si="603"/>
        <v>200</v>
      </c>
      <c r="W4114" s="20"/>
      <c r="X4114" s="20"/>
      <c r="Y4114" s="20" t="str">
        <f t="shared" si="602"/>
        <v>PCS</v>
      </c>
    </row>
    <row r="4115" spans="1:26" hidden="1">
      <c r="A4115" s="4"/>
      <c r="B4115" s="4"/>
      <c r="C4115" s="5"/>
      <c r="D4115" s="6"/>
      <c r="E4115" s="6"/>
      <c r="F4115" s="6"/>
      <c r="G4115" s="6"/>
      <c r="H4115" s="6"/>
      <c r="I4115" s="6"/>
      <c r="J4115" s="6"/>
      <c r="K4115" s="8"/>
      <c r="L4115" s="8"/>
      <c r="M4115" s="6"/>
      <c r="N4115" s="9"/>
      <c r="O4115" s="10"/>
      <c r="P4115" s="20"/>
      <c r="Q4115" s="20"/>
      <c r="R4115" s="20"/>
      <c r="S4115" s="20" t="s">
        <v>4088</v>
      </c>
      <c r="T4115" s="21" t="str">
        <f t="shared" si="601"/>
        <v>OP FULL AROMA SWT CENDANA</v>
      </c>
      <c r="U4115" s="17">
        <v>1.0200000000000001E-2</v>
      </c>
      <c r="V4115" s="62">
        <f t="shared" si="603"/>
        <v>2.04</v>
      </c>
      <c r="W4115" s="20"/>
      <c r="X4115" s="20"/>
      <c r="Y4115" s="20" t="str">
        <f t="shared" si="602"/>
        <v>KG</v>
      </c>
    </row>
    <row r="4116" spans="1:26" hidden="1">
      <c r="A4116" s="4"/>
      <c r="B4116" s="4"/>
      <c r="C4116" s="5"/>
      <c r="D4116" s="6"/>
      <c r="E4116" s="6"/>
      <c r="F4116" s="6"/>
      <c r="G4116" s="6"/>
      <c r="H4116" s="6"/>
      <c r="I4116" s="6"/>
      <c r="J4116" s="6"/>
      <c r="K4116" s="8"/>
      <c r="L4116" s="8"/>
      <c r="M4116" s="6"/>
      <c r="N4116" s="9"/>
      <c r="O4116" s="10"/>
      <c r="P4116" s="20"/>
      <c r="Q4116" s="20"/>
      <c r="R4116" s="20"/>
      <c r="S4116" s="20" t="s">
        <v>5192</v>
      </c>
      <c r="T4116" s="21" t="str">
        <f t="shared" si="601"/>
        <v>oplosan solfen</v>
      </c>
      <c r="U4116" s="17">
        <v>6.7500000000000004E-2</v>
      </c>
      <c r="V4116" s="62">
        <f t="shared" si="603"/>
        <v>13.5</v>
      </c>
      <c r="W4116" s="20"/>
      <c r="X4116" s="20"/>
      <c r="Y4116" s="20" t="str">
        <f t="shared" si="602"/>
        <v>KG</v>
      </c>
    </row>
    <row r="4117" spans="1:26" hidden="1">
      <c r="A4117" s="4"/>
      <c r="B4117" s="4"/>
      <c r="C4117" s="5"/>
      <c r="D4117" s="6"/>
      <c r="E4117" s="6"/>
      <c r="F4117" s="6"/>
      <c r="G4117" s="6"/>
      <c r="H4117" s="6"/>
      <c r="I4117" s="6"/>
      <c r="J4117" s="6"/>
      <c r="K4117" s="8"/>
      <c r="L4117" s="8"/>
      <c r="M4117" s="6"/>
      <c r="N4117" s="9"/>
      <c r="O4117" s="10"/>
      <c r="P4117" s="20"/>
      <c r="Q4117" s="20"/>
      <c r="R4117" s="20"/>
      <c r="S4117" s="20" t="s">
        <v>3731</v>
      </c>
      <c r="T4117" s="21" t="str">
        <f t="shared" si="601"/>
        <v>ONGKOS CELUP GM SARASWATI</v>
      </c>
      <c r="U4117" s="17">
        <v>1</v>
      </c>
      <c r="V4117" s="62">
        <f t="shared" si="603"/>
        <v>200</v>
      </c>
      <c r="W4117" s="20"/>
      <c r="X4117" s="20"/>
      <c r="Y4117" s="20" t="str">
        <f t="shared" si="602"/>
        <v>PCS</v>
      </c>
    </row>
    <row r="4118" spans="1:26" hidden="1">
      <c r="A4118" s="4"/>
      <c r="B4118" s="4"/>
      <c r="C4118" s="5"/>
      <c r="D4118" s="6"/>
      <c r="E4118" s="6"/>
      <c r="F4118" s="6"/>
      <c r="G4118" s="6"/>
      <c r="H4118" s="6"/>
      <c r="I4118" s="6"/>
      <c r="J4118" s="6"/>
      <c r="K4118" s="8"/>
      <c r="L4118" s="8"/>
      <c r="M4118" s="6"/>
      <c r="N4118" s="9"/>
      <c r="O4118" s="10"/>
      <c r="P4118" s="20"/>
      <c r="Q4118" s="20"/>
      <c r="R4118" s="20"/>
      <c r="S4118" s="20" t="s">
        <v>3819</v>
      </c>
      <c r="T4118" s="21" t="str">
        <f t="shared" si="601"/>
        <v>ONGKOS KEMAS GM SARASWATI</v>
      </c>
      <c r="U4118" s="17">
        <v>1</v>
      </c>
      <c r="V4118" s="62">
        <f t="shared" si="603"/>
        <v>200</v>
      </c>
      <c r="W4118" s="20"/>
      <c r="X4118" s="20"/>
      <c r="Y4118" s="20" t="str">
        <f t="shared" si="602"/>
        <v>PCS</v>
      </c>
    </row>
    <row r="4119" spans="1:26" hidden="1">
      <c r="A4119" s="4"/>
      <c r="B4119" s="4"/>
      <c r="C4119" s="5"/>
      <c r="D4119" s="6"/>
      <c r="E4119" s="6"/>
      <c r="F4119" s="6"/>
      <c r="G4119" s="6"/>
      <c r="H4119" s="6"/>
      <c r="I4119" s="6"/>
      <c r="J4119" s="6"/>
      <c r="K4119" s="8"/>
      <c r="L4119" s="8"/>
      <c r="M4119" s="6"/>
      <c r="N4119" s="9"/>
      <c r="O4119" s="10"/>
      <c r="P4119" s="20"/>
      <c r="Q4119" s="20"/>
      <c r="R4119" s="20"/>
      <c r="S4119" s="20" t="s">
        <v>3926</v>
      </c>
      <c r="T4119" s="21" t="str">
        <f t="shared" si="601"/>
        <v>ONGKOS TIMBANG GM SARASWATI</v>
      </c>
      <c r="U4119" s="17">
        <v>1</v>
      </c>
      <c r="V4119" s="62">
        <f t="shared" si="603"/>
        <v>200</v>
      </c>
      <c r="W4119" s="20"/>
      <c r="X4119" s="20"/>
      <c r="Y4119" s="20" t="str">
        <f t="shared" si="602"/>
        <v>PCS</v>
      </c>
    </row>
    <row r="4120" spans="1:26" hidden="1">
      <c r="A4120" s="4"/>
      <c r="B4120" s="4"/>
      <c r="C4120" s="5"/>
      <c r="D4120" s="6"/>
      <c r="E4120" s="6"/>
      <c r="F4120" s="6"/>
      <c r="G4120" s="6"/>
      <c r="H4120" s="6"/>
      <c r="I4120" s="6"/>
      <c r="J4120" s="6"/>
      <c r="K4120" s="8"/>
      <c r="L4120" s="8"/>
      <c r="M4120" s="6"/>
      <c r="N4120" s="9"/>
      <c r="O4120" s="10"/>
      <c r="P4120" s="20"/>
      <c r="Q4120" s="20"/>
      <c r="R4120" s="20"/>
      <c r="S4120" s="20" t="s">
        <v>1203</v>
      </c>
      <c r="T4120" s="21" t="str">
        <f t="shared" si="601"/>
        <v>DUPA 22 ATP PEKAT 3.2 RKN</v>
      </c>
      <c r="U4120" s="17">
        <v>0.17100000000000001</v>
      </c>
      <c r="V4120" s="62">
        <f t="shared" si="603"/>
        <v>34.200000000000003</v>
      </c>
      <c r="W4120" s="20"/>
      <c r="X4120" s="20"/>
      <c r="Y4120" s="20" t="str">
        <f t="shared" si="602"/>
        <v>KG</v>
      </c>
    </row>
    <row r="4121" spans="1:26">
      <c r="A4121" s="4">
        <v>406</v>
      </c>
      <c r="B4121" s="20" t="s">
        <v>3403</v>
      </c>
      <c r="C4121" s="5" t="s">
        <v>365</v>
      </c>
      <c r="D4121" s="6">
        <v>636</v>
      </c>
      <c r="E4121" s="6">
        <f>D4121/100</f>
        <v>6.36</v>
      </c>
      <c r="F4121" s="6">
        <v>843</v>
      </c>
      <c r="G4121" s="6">
        <v>1</v>
      </c>
      <c r="H4121" s="6">
        <v>939</v>
      </c>
      <c r="I4121" s="6">
        <v>1</v>
      </c>
      <c r="J4121" s="6" t="s">
        <v>510</v>
      </c>
      <c r="K4121" s="15">
        <f>L4121</f>
        <v>300</v>
      </c>
      <c r="L4121" s="15">
        <f>N4121*Z4121</f>
        <v>300</v>
      </c>
      <c r="M4121" s="6" t="s">
        <v>510</v>
      </c>
      <c r="N4121" s="9">
        <f>VLOOKUP(B4121,tb_januari,9,FALSE)</f>
        <v>3</v>
      </c>
      <c r="O4121" s="10" t="s">
        <v>506</v>
      </c>
      <c r="P4121" s="20"/>
      <c r="Q4121" s="20"/>
      <c r="R4121" s="20"/>
      <c r="S4121" s="20" t="s">
        <v>5037</v>
      </c>
      <c r="T4121" s="21" t="str">
        <f t="shared" si="601"/>
        <v>STIKER MANTRA mini</v>
      </c>
      <c r="U4121" s="17">
        <v>1</v>
      </c>
      <c r="V4121" s="62">
        <f>$K$4121*U4121</f>
        <v>300</v>
      </c>
      <c r="W4121" s="20"/>
      <c r="X4121" s="20"/>
      <c r="Y4121" s="20" t="str">
        <f t="shared" si="602"/>
        <v>PCS</v>
      </c>
      <c r="Z4121" s="20">
        <v>100</v>
      </c>
    </row>
    <row r="4122" spans="1:26" hidden="1">
      <c r="A4122" s="4"/>
      <c r="B4122" s="4"/>
      <c r="C4122" s="5"/>
      <c r="D4122" s="6"/>
      <c r="E4122" s="6"/>
      <c r="F4122" s="6"/>
      <c r="G4122" s="6"/>
      <c r="H4122" s="6"/>
      <c r="I4122" s="6"/>
      <c r="J4122" s="6"/>
      <c r="K4122" s="8"/>
      <c r="L4122" s="8"/>
      <c r="M4122" s="6"/>
      <c r="N4122" s="9"/>
      <c r="O4122" s="10"/>
      <c r="P4122" s="20"/>
      <c r="Q4122" s="20"/>
      <c r="R4122" s="20"/>
      <c r="S4122" s="20" t="s">
        <v>1022</v>
      </c>
      <c r="T4122" s="21" t="str">
        <f t="shared" si="601"/>
        <v>C.SANAK KADEK MINI</v>
      </c>
      <c r="U4122" s="17">
        <v>1</v>
      </c>
      <c r="V4122" s="62">
        <f t="shared" ref="V4122:V4132" si="604">$K$4121*U4122</f>
        <v>300</v>
      </c>
      <c r="W4122" s="20"/>
      <c r="X4122" s="20"/>
      <c r="Y4122" s="20" t="str">
        <f t="shared" si="602"/>
        <v>PCS</v>
      </c>
    </row>
    <row r="4123" spans="1:26" hidden="1">
      <c r="A4123" s="4"/>
      <c r="B4123" s="4"/>
      <c r="C4123" s="5"/>
      <c r="D4123" s="6"/>
      <c r="E4123" s="6"/>
      <c r="F4123" s="6"/>
      <c r="G4123" s="6"/>
      <c r="H4123" s="6"/>
      <c r="I4123" s="6"/>
      <c r="J4123" s="6"/>
      <c r="K4123" s="8"/>
      <c r="L4123" s="8"/>
      <c r="M4123" s="6"/>
      <c r="N4123" s="9"/>
      <c r="O4123" s="10"/>
      <c r="P4123" s="20"/>
      <c r="Q4123" s="20"/>
      <c r="R4123" s="20"/>
      <c r="S4123" s="20" t="s">
        <v>4859</v>
      </c>
      <c r="T4123" s="21" t="str">
        <f t="shared" si="601"/>
        <v>SABUK ONG PJ BARU 2,5 X 48</v>
      </c>
      <c r="U4123" s="17">
        <v>1</v>
      </c>
      <c r="V4123" s="62">
        <f t="shared" si="604"/>
        <v>300</v>
      </c>
      <c r="W4123" s="20"/>
      <c r="X4123" s="20"/>
      <c r="Y4123" s="20" t="str">
        <f t="shared" si="602"/>
        <v>PCS</v>
      </c>
    </row>
    <row r="4124" spans="1:26" hidden="1">
      <c r="A4124" s="4"/>
      <c r="B4124" s="4"/>
      <c r="C4124" s="5"/>
      <c r="D4124" s="6"/>
      <c r="E4124" s="6"/>
      <c r="F4124" s="6"/>
      <c r="G4124" s="6"/>
      <c r="H4124" s="6"/>
      <c r="I4124" s="6"/>
      <c r="J4124" s="6"/>
      <c r="K4124" s="8"/>
      <c r="L4124" s="8"/>
      <c r="M4124" s="6"/>
      <c r="N4124" s="9"/>
      <c r="O4124" s="10"/>
      <c r="P4124" s="20"/>
      <c r="Q4124" s="20"/>
      <c r="R4124" s="20"/>
      <c r="S4124" s="20" t="s">
        <v>4399</v>
      </c>
      <c r="T4124" s="21" t="str">
        <f t="shared" si="601"/>
        <v>PLASTIK 30 X 40</v>
      </c>
      <c r="U4124" s="17">
        <v>1</v>
      </c>
      <c r="V4124" s="62">
        <f t="shared" si="604"/>
        <v>300</v>
      </c>
      <c r="W4124" s="20"/>
      <c r="X4124" s="20"/>
      <c r="Y4124" s="20" t="str">
        <f t="shared" si="602"/>
        <v>PCS</v>
      </c>
    </row>
    <row r="4125" spans="1:26" hidden="1">
      <c r="A4125" s="4"/>
      <c r="B4125" s="4"/>
      <c r="C4125" s="5"/>
      <c r="D4125" s="6"/>
      <c r="E4125" s="6"/>
      <c r="F4125" s="6"/>
      <c r="G4125" s="6"/>
      <c r="H4125" s="6"/>
      <c r="I4125" s="6"/>
      <c r="J4125" s="6"/>
      <c r="K4125" s="8"/>
      <c r="L4125" s="8"/>
      <c r="M4125" s="6"/>
      <c r="N4125" s="9"/>
      <c r="O4125" s="10"/>
      <c r="P4125" s="20"/>
      <c r="Q4125" s="20"/>
      <c r="R4125" s="20"/>
      <c r="S4125" s="20" t="s">
        <v>1203</v>
      </c>
      <c r="T4125" s="21" t="str">
        <f t="shared" si="601"/>
        <v>DUPA 22 ATP PEKAT 3.2 RKN</v>
      </c>
      <c r="U4125" s="17">
        <v>0.17199999999999999</v>
      </c>
      <c r="V4125" s="62">
        <f t="shared" si="604"/>
        <v>51.599999999999994</v>
      </c>
      <c r="W4125" s="20"/>
      <c r="X4125" s="20"/>
      <c r="Y4125" s="20" t="str">
        <f t="shared" si="602"/>
        <v>KG</v>
      </c>
    </row>
    <row r="4126" spans="1:26" hidden="1">
      <c r="A4126" s="4"/>
      <c r="B4126" s="4"/>
      <c r="C4126" s="5"/>
      <c r="D4126" s="6"/>
      <c r="E4126" s="6"/>
      <c r="F4126" s="6"/>
      <c r="G4126" s="6"/>
      <c r="H4126" s="6"/>
      <c r="I4126" s="6"/>
      <c r="J4126" s="6"/>
      <c r="K4126" s="8"/>
      <c r="L4126" s="8"/>
      <c r="M4126" s="6"/>
      <c r="N4126" s="9"/>
      <c r="O4126" s="10"/>
      <c r="P4126" s="20"/>
      <c r="Q4126" s="20"/>
      <c r="R4126" s="20"/>
      <c r="S4126" s="20" t="s">
        <v>988</v>
      </c>
      <c r="T4126" s="21" t="str">
        <f t="shared" si="601"/>
        <v xml:space="preserve">ATP </v>
      </c>
      <c r="U4126" s="17">
        <v>1</v>
      </c>
      <c r="V4126" s="62">
        <f t="shared" si="604"/>
        <v>300</v>
      </c>
      <c r="W4126" s="20"/>
      <c r="X4126" s="20"/>
      <c r="Y4126" s="20" t="str">
        <f t="shared" si="602"/>
        <v>PCS</v>
      </c>
    </row>
    <row r="4127" spans="1:26" hidden="1">
      <c r="A4127" s="4"/>
      <c r="B4127" s="4"/>
      <c r="C4127" s="5"/>
      <c r="D4127" s="6"/>
      <c r="E4127" s="6"/>
      <c r="F4127" s="6"/>
      <c r="G4127" s="6"/>
      <c r="H4127" s="6"/>
      <c r="I4127" s="6"/>
      <c r="J4127" s="6"/>
      <c r="K4127" s="8"/>
      <c r="L4127" s="8"/>
      <c r="M4127" s="6"/>
      <c r="N4127" s="9"/>
      <c r="O4127" s="10"/>
      <c r="P4127" s="20"/>
      <c r="Q4127" s="20"/>
      <c r="R4127" s="20"/>
      <c r="S4127" s="20" t="s">
        <v>3679</v>
      </c>
      <c r="T4127" s="21" t="str">
        <f t="shared" si="601"/>
        <v xml:space="preserve">ONGKARA OVAL </v>
      </c>
      <c r="U4127" s="17">
        <v>1</v>
      </c>
      <c r="V4127" s="62">
        <f t="shared" si="604"/>
        <v>300</v>
      </c>
      <c r="W4127" s="20"/>
      <c r="X4127" s="20"/>
      <c r="Y4127" s="20" t="str">
        <f t="shared" si="602"/>
        <v>PCS</v>
      </c>
    </row>
    <row r="4128" spans="1:26" hidden="1">
      <c r="A4128" s="4"/>
      <c r="B4128" s="4"/>
      <c r="C4128" s="5"/>
      <c r="D4128" s="6"/>
      <c r="E4128" s="6"/>
      <c r="F4128" s="6"/>
      <c r="G4128" s="6"/>
      <c r="H4128" s="6"/>
      <c r="I4128" s="6"/>
      <c r="J4128" s="6"/>
      <c r="K4128" s="8"/>
      <c r="L4128" s="8"/>
      <c r="M4128" s="6"/>
      <c r="N4128" s="9"/>
      <c r="O4128" s="10"/>
      <c r="P4128" s="20"/>
      <c r="Q4128" s="20"/>
      <c r="R4128" s="20"/>
      <c r="S4128" s="20" t="s">
        <v>5192</v>
      </c>
      <c r="T4128" s="21" t="str">
        <f t="shared" si="601"/>
        <v>oplosan solfen</v>
      </c>
      <c r="U4128" s="17">
        <v>4.9399999999999999E-2</v>
      </c>
      <c r="V4128" s="62">
        <f t="shared" si="604"/>
        <v>14.82</v>
      </c>
      <c r="W4128" s="20"/>
      <c r="X4128" s="20"/>
      <c r="Y4128" s="20" t="str">
        <f t="shared" si="602"/>
        <v>KG</v>
      </c>
    </row>
    <row r="4129" spans="1:26" hidden="1">
      <c r="A4129" s="4"/>
      <c r="B4129" s="4"/>
      <c r="C4129" s="5"/>
      <c r="D4129" s="6"/>
      <c r="E4129" s="6"/>
      <c r="F4129" s="6"/>
      <c r="G4129" s="6"/>
      <c r="H4129" s="6"/>
      <c r="I4129" s="6"/>
      <c r="J4129" s="6"/>
      <c r="K4129" s="8"/>
      <c r="L4129" s="8"/>
      <c r="M4129" s="6"/>
      <c r="N4129" s="9"/>
      <c r="O4129" s="10"/>
      <c r="P4129" s="20"/>
      <c r="Q4129" s="20"/>
      <c r="R4129" s="20"/>
      <c r="S4129" s="20" t="s">
        <v>3970</v>
      </c>
      <c r="T4129" s="21" t="str">
        <f t="shared" si="601"/>
        <v>OP FULL AROMA  CS KADEK</v>
      </c>
      <c r="U4129" s="17">
        <v>1.14E-2</v>
      </c>
      <c r="V4129" s="62">
        <f t="shared" si="604"/>
        <v>3.42</v>
      </c>
      <c r="W4129" s="20"/>
      <c r="X4129" s="20"/>
      <c r="Y4129" s="20" t="str">
        <f t="shared" si="602"/>
        <v>KG</v>
      </c>
    </row>
    <row r="4130" spans="1:26" hidden="1">
      <c r="A4130" s="4"/>
      <c r="B4130" s="4"/>
      <c r="C4130" s="5"/>
      <c r="D4130" s="6"/>
      <c r="E4130" s="6"/>
      <c r="F4130" s="6"/>
      <c r="G4130" s="6"/>
      <c r="H4130" s="6"/>
      <c r="I4130" s="6"/>
      <c r="J4130" s="6"/>
      <c r="K4130" s="8"/>
      <c r="L4130" s="8"/>
      <c r="M4130" s="6"/>
      <c r="N4130" s="9"/>
      <c r="O4130" s="10"/>
      <c r="P4130" s="20"/>
      <c r="Q4130" s="20"/>
      <c r="R4130" s="20"/>
      <c r="S4130" s="20" t="s">
        <v>3926</v>
      </c>
      <c r="T4130" s="21" t="str">
        <f t="shared" si="601"/>
        <v>ONGKOS TIMBANG GM SARASWATI</v>
      </c>
      <c r="U4130" s="17">
        <v>1</v>
      </c>
      <c r="V4130" s="62">
        <f t="shared" si="604"/>
        <v>300</v>
      </c>
      <c r="W4130" s="20"/>
      <c r="X4130" s="20"/>
      <c r="Y4130" s="20" t="str">
        <f t="shared" si="602"/>
        <v>PCS</v>
      </c>
    </row>
    <row r="4131" spans="1:26" hidden="1">
      <c r="A4131" s="4"/>
      <c r="B4131" s="4"/>
      <c r="C4131" s="5"/>
      <c r="D4131" s="6"/>
      <c r="E4131" s="6"/>
      <c r="F4131" s="6"/>
      <c r="G4131" s="6"/>
      <c r="H4131" s="6"/>
      <c r="I4131" s="6"/>
      <c r="J4131" s="6"/>
      <c r="K4131" s="8"/>
      <c r="L4131" s="8"/>
      <c r="M4131" s="6"/>
      <c r="N4131" s="9"/>
      <c r="O4131" s="10"/>
      <c r="P4131" s="20"/>
      <c r="Q4131" s="20"/>
      <c r="R4131" s="20"/>
      <c r="S4131" s="20" t="s">
        <v>3731</v>
      </c>
      <c r="T4131" s="21" t="str">
        <f t="shared" si="601"/>
        <v>ONGKOS CELUP GM SARASWATI</v>
      </c>
      <c r="U4131" s="17">
        <v>1</v>
      </c>
      <c r="V4131" s="62">
        <f t="shared" si="604"/>
        <v>300</v>
      </c>
      <c r="W4131" s="20"/>
      <c r="X4131" s="20"/>
      <c r="Y4131" s="20" t="str">
        <f t="shared" si="602"/>
        <v>PCS</v>
      </c>
    </row>
    <row r="4132" spans="1:26" hidden="1">
      <c r="A4132" s="4"/>
      <c r="B4132" s="4"/>
      <c r="C4132" s="5"/>
      <c r="D4132" s="6"/>
      <c r="E4132" s="6"/>
      <c r="F4132" s="6"/>
      <c r="G4132" s="6"/>
      <c r="H4132" s="6"/>
      <c r="I4132" s="6"/>
      <c r="J4132" s="6"/>
      <c r="K4132" s="8"/>
      <c r="L4132" s="8"/>
      <c r="M4132" s="6"/>
      <c r="N4132" s="9"/>
      <c r="O4132" s="10"/>
      <c r="P4132" s="20"/>
      <c r="Q4132" s="20"/>
      <c r="R4132" s="20"/>
      <c r="S4132" s="20" t="s">
        <v>3819</v>
      </c>
      <c r="T4132" s="21" t="str">
        <f t="shared" si="601"/>
        <v>ONGKOS KEMAS GM SARASWATI</v>
      </c>
      <c r="U4132" s="17">
        <v>1</v>
      </c>
      <c r="V4132" s="62">
        <f t="shared" si="604"/>
        <v>300</v>
      </c>
      <c r="W4132" s="20"/>
      <c r="X4132" s="20"/>
      <c r="Y4132" s="20" t="str">
        <f t="shared" si="602"/>
        <v>PCS</v>
      </c>
    </row>
    <row r="4133" spans="1:26">
      <c r="A4133" s="4">
        <v>407</v>
      </c>
      <c r="B4133" s="20" t="s">
        <v>3404</v>
      </c>
      <c r="C4133" s="5" t="s">
        <v>366</v>
      </c>
      <c r="D4133" s="6">
        <v>521</v>
      </c>
      <c r="E4133" s="6">
        <f>D4133/100</f>
        <v>5.21</v>
      </c>
      <c r="F4133" s="6">
        <v>4</v>
      </c>
      <c r="G4133" s="6">
        <v>1</v>
      </c>
      <c r="H4133" s="6">
        <v>803</v>
      </c>
      <c r="I4133" s="6">
        <v>1</v>
      </c>
      <c r="J4133" s="6" t="s">
        <v>510</v>
      </c>
      <c r="K4133" s="15">
        <f>L4133</f>
        <v>300</v>
      </c>
      <c r="L4133" s="15">
        <f>N4133*Z4133</f>
        <v>300</v>
      </c>
      <c r="M4133" s="6" t="s">
        <v>510</v>
      </c>
      <c r="N4133" s="9">
        <f>VLOOKUP(B4133,tb_januari,9,FALSE)</f>
        <v>3</v>
      </c>
      <c r="O4133" s="10" t="s">
        <v>506</v>
      </c>
      <c r="P4133" s="20"/>
      <c r="Q4133" s="20"/>
      <c r="R4133" s="20"/>
      <c r="S4133" s="20" t="s">
        <v>5037</v>
      </c>
      <c r="T4133" s="21" t="str">
        <f t="shared" si="601"/>
        <v>STIKER MANTRA mini</v>
      </c>
      <c r="U4133" s="17">
        <v>1</v>
      </c>
      <c r="V4133" s="62">
        <f>$K$4133*U4133</f>
        <v>300</v>
      </c>
      <c r="W4133" s="20"/>
      <c r="X4133" s="20"/>
      <c r="Y4133" s="20" t="str">
        <f t="shared" si="602"/>
        <v>PCS</v>
      </c>
      <c r="Z4133" s="20">
        <v>100</v>
      </c>
    </row>
    <row r="4134" spans="1:26" hidden="1">
      <c r="A4134" s="4"/>
      <c r="B4134" s="4"/>
      <c r="C4134" s="5"/>
      <c r="D4134" s="6"/>
      <c r="E4134" s="6"/>
      <c r="F4134" s="6"/>
      <c r="G4134" s="6"/>
      <c r="H4134" s="6"/>
      <c r="I4134" s="6"/>
      <c r="J4134" s="6"/>
      <c r="K4134" s="8"/>
      <c r="L4134" s="8"/>
      <c r="M4134" s="6"/>
      <c r="N4134" s="9"/>
      <c r="O4134" s="10"/>
      <c r="P4134" s="20"/>
      <c r="Q4134" s="20"/>
      <c r="R4134" s="20"/>
      <c r="S4134" s="20" t="s">
        <v>1026</v>
      </c>
      <c r="T4134" s="21" t="str">
        <f t="shared" si="601"/>
        <v>C.SANAK KETUT MINI</v>
      </c>
      <c r="U4134" s="17">
        <v>1</v>
      </c>
      <c r="V4134" s="62">
        <f t="shared" ref="V4134:V4144" si="605">$K$4133*U4134</f>
        <v>300</v>
      </c>
      <c r="W4134" s="20"/>
      <c r="X4134" s="20"/>
      <c r="Y4134" s="20" t="str">
        <f t="shared" si="602"/>
        <v>PCS</v>
      </c>
    </row>
    <row r="4135" spans="1:26" hidden="1">
      <c r="A4135" s="4"/>
      <c r="B4135" s="4"/>
      <c r="C4135" s="5"/>
      <c r="D4135" s="6"/>
      <c r="E4135" s="6"/>
      <c r="F4135" s="6"/>
      <c r="G4135" s="6"/>
      <c r="H4135" s="6"/>
      <c r="I4135" s="6"/>
      <c r="J4135" s="6"/>
      <c r="K4135" s="8"/>
      <c r="L4135" s="8"/>
      <c r="M4135" s="6"/>
      <c r="N4135" s="9"/>
      <c r="O4135" s="10"/>
      <c r="P4135" s="20"/>
      <c r="Q4135" s="20"/>
      <c r="R4135" s="20"/>
      <c r="S4135" s="20" t="s">
        <v>4859</v>
      </c>
      <c r="T4135" s="21" t="str">
        <f t="shared" si="601"/>
        <v>SABUK ONG PJ BARU 2,5 X 48</v>
      </c>
      <c r="U4135" s="17">
        <v>1</v>
      </c>
      <c r="V4135" s="62">
        <f t="shared" si="605"/>
        <v>300</v>
      </c>
      <c r="W4135" s="20"/>
      <c r="X4135" s="20"/>
      <c r="Y4135" s="20" t="str">
        <f t="shared" si="602"/>
        <v>PCS</v>
      </c>
    </row>
    <row r="4136" spans="1:26" hidden="1">
      <c r="A4136" s="4"/>
      <c r="B4136" s="4"/>
      <c r="C4136" s="5"/>
      <c r="D4136" s="6"/>
      <c r="E4136" s="6"/>
      <c r="F4136" s="6"/>
      <c r="G4136" s="6"/>
      <c r="H4136" s="6"/>
      <c r="I4136" s="6"/>
      <c r="J4136" s="6"/>
      <c r="K4136" s="8"/>
      <c r="L4136" s="8"/>
      <c r="M4136" s="6"/>
      <c r="N4136" s="9"/>
      <c r="O4136" s="10"/>
      <c r="P4136" s="20"/>
      <c r="Q4136" s="20"/>
      <c r="R4136" s="20"/>
      <c r="S4136" s="20" t="s">
        <v>1203</v>
      </c>
      <c r="T4136" s="21" t="str">
        <f t="shared" si="601"/>
        <v>DUPA 22 ATP PEKAT 3.2 RKN</v>
      </c>
      <c r="U4136" s="17">
        <v>0.17199999999999999</v>
      </c>
      <c r="V4136" s="62">
        <f t="shared" si="605"/>
        <v>51.599999999999994</v>
      </c>
      <c r="W4136" s="20"/>
      <c r="X4136" s="20"/>
      <c r="Y4136" s="20" t="str">
        <f t="shared" si="602"/>
        <v>KG</v>
      </c>
    </row>
    <row r="4137" spans="1:26" hidden="1">
      <c r="A4137" s="4"/>
      <c r="B4137" s="4"/>
      <c r="C4137" s="5"/>
      <c r="D4137" s="6"/>
      <c r="E4137" s="6"/>
      <c r="F4137" s="6"/>
      <c r="G4137" s="6"/>
      <c r="H4137" s="6"/>
      <c r="I4137" s="6"/>
      <c r="J4137" s="6"/>
      <c r="K4137" s="8"/>
      <c r="L4137" s="8"/>
      <c r="M4137" s="6"/>
      <c r="N4137" s="9"/>
      <c r="O4137" s="10"/>
      <c r="P4137" s="20"/>
      <c r="Q4137" s="20"/>
      <c r="R4137" s="20"/>
      <c r="S4137" s="20" t="s">
        <v>988</v>
      </c>
      <c r="T4137" s="21" t="str">
        <f t="shared" ref="T4137:T4168" si="606">VLOOKUP(S4137,db_barang,2,FALSE)</f>
        <v xml:space="preserve">ATP </v>
      </c>
      <c r="U4137" s="17">
        <v>1</v>
      </c>
      <c r="V4137" s="62">
        <f>$K$4133*U4137</f>
        <v>300</v>
      </c>
      <c r="W4137" s="20"/>
      <c r="X4137" s="20"/>
      <c r="Y4137" s="20" t="str">
        <f t="shared" ref="Y4137:Y4168" si="607">VLOOKUP(S4137,db_barang,3,FALSE)</f>
        <v>PCS</v>
      </c>
    </row>
    <row r="4138" spans="1:26" hidden="1">
      <c r="A4138" s="4"/>
      <c r="B4138" s="4"/>
      <c r="C4138" s="5"/>
      <c r="D4138" s="6"/>
      <c r="E4138" s="6"/>
      <c r="F4138" s="6"/>
      <c r="G4138" s="6"/>
      <c r="H4138" s="6"/>
      <c r="I4138" s="6"/>
      <c r="J4138" s="6"/>
      <c r="K4138" s="8"/>
      <c r="L4138" s="8"/>
      <c r="M4138" s="6"/>
      <c r="N4138" s="9"/>
      <c r="O4138" s="10"/>
      <c r="P4138" s="20"/>
      <c r="Q4138" s="20"/>
      <c r="R4138" s="20"/>
      <c r="S4138" s="20" t="s">
        <v>4399</v>
      </c>
      <c r="T4138" s="21" t="str">
        <f t="shared" si="606"/>
        <v>PLASTIK 30 X 40</v>
      </c>
      <c r="U4138" s="17">
        <v>1</v>
      </c>
      <c r="V4138" s="62">
        <f t="shared" si="605"/>
        <v>300</v>
      </c>
      <c r="W4138" s="20"/>
      <c r="X4138" s="20"/>
      <c r="Y4138" s="20" t="str">
        <f t="shared" si="607"/>
        <v>PCS</v>
      </c>
    </row>
    <row r="4139" spans="1:26" hidden="1">
      <c r="A4139" s="4"/>
      <c r="B4139" s="4"/>
      <c r="C4139" s="5"/>
      <c r="D4139" s="6"/>
      <c r="E4139" s="6"/>
      <c r="F4139" s="6"/>
      <c r="G4139" s="6"/>
      <c r="H4139" s="6"/>
      <c r="I4139" s="6"/>
      <c r="J4139" s="6"/>
      <c r="K4139" s="8"/>
      <c r="L4139" s="8"/>
      <c r="M4139" s="6"/>
      <c r="N4139" s="9"/>
      <c r="O4139" s="10"/>
      <c r="P4139" s="20"/>
      <c r="Q4139" s="20"/>
      <c r="R4139" s="20"/>
      <c r="S4139" s="20" t="s">
        <v>3679</v>
      </c>
      <c r="T4139" s="21" t="str">
        <f t="shared" si="606"/>
        <v xml:space="preserve">ONGKARA OVAL </v>
      </c>
      <c r="U4139" s="17">
        <v>1</v>
      </c>
      <c r="V4139" s="62">
        <f t="shared" si="605"/>
        <v>300</v>
      </c>
      <c r="W4139" s="20"/>
      <c r="X4139" s="20"/>
      <c r="Y4139" s="20" t="str">
        <f t="shared" si="607"/>
        <v>PCS</v>
      </c>
    </row>
    <row r="4140" spans="1:26" hidden="1">
      <c r="A4140" s="4"/>
      <c r="B4140" s="4"/>
      <c r="C4140" s="5"/>
      <c r="D4140" s="6"/>
      <c r="E4140" s="6"/>
      <c r="F4140" s="6"/>
      <c r="G4140" s="6"/>
      <c r="H4140" s="6"/>
      <c r="I4140" s="6"/>
      <c r="J4140" s="6"/>
      <c r="K4140" s="8"/>
      <c r="L4140" s="8"/>
      <c r="M4140" s="6"/>
      <c r="N4140" s="9"/>
      <c r="O4140" s="10"/>
      <c r="P4140" s="20"/>
      <c r="Q4140" s="20"/>
      <c r="R4140" s="20"/>
      <c r="S4140" s="20" t="s">
        <v>3972</v>
      </c>
      <c r="T4140" s="21" t="str">
        <f t="shared" si="606"/>
        <v>OP FULL AROMA  CS KETUT</v>
      </c>
      <c r="U4140" s="17">
        <v>1.14E-2</v>
      </c>
      <c r="V4140" s="62">
        <f t="shared" si="605"/>
        <v>3.42</v>
      </c>
      <c r="W4140" s="20"/>
      <c r="X4140" s="20"/>
      <c r="Y4140" s="20" t="str">
        <f t="shared" si="607"/>
        <v>KG</v>
      </c>
    </row>
    <row r="4141" spans="1:26" hidden="1">
      <c r="A4141" s="4"/>
      <c r="B4141" s="4"/>
      <c r="C4141" s="5"/>
      <c r="D4141" s="6"/>
      <c r="E4141" s="6"/>
      <c r="F4141" s="6"/>
      <c r="G4141" s="6"/>
      <c r="H4141" s="6"/>
      <c r="I4141" s="6"/>
      <c r="J4141" s="6"/>
      <c r="K4141" s="8"/>
      <c r="L4141" s="8"/>
      <c r="M4141" s="6"/>
      <c r="N4141" s="9"/>
      <c r="O4141" s="10"/>
      <c r="P4141" s="20"/>
      <c r="Q4141" s="20"/>
      <c r="R4141" s="20"/>
      <c r="S4141" s="20" t="s">
        <v>5192</v>
      </c>
      <c r="T4141" s="21" t="str">
        <f t="shared" si="606"/>
        <v>oplosan solfen</v>
      </c>
      <c r="U4141" s="17">
        <v>4.9399999999999999E-2</v>
      </c>
      <c r="V4141" s="62">
        <f t="shared" si="605"/>
        <v>14.82</v>
      </c>
      <c r="W4141" s="20"/>
      <c r="X4141" s="20"/>
      <c r="Y4141" s="20" t="str">
        <f t="shared" si="607"/>
        <v>KG</v>
      </c>
    </row>
    <row r="4142" spans="1:26" hidden="1">
      <c r="A4142" s="4"/>
      <c r="B4142" s="4"/>
      <c r="C4142" s="5"/>
      <c r="D4142" s="6"/>
      <c r="E4142" s="6"/>
      <c r="F4142" s="6"/>
      <c r="G4142" s="6"/>
      <c r="H4142" s="6"/>
      <c r="I4142" s="6"/>
      <c r="J4142" s="6"/>
      <c r="K4142" s="8"/>
      <c r="L4142" s="8"/>
      <c r="M4142" s="6"/>
      <c r="N4142" s="9"/>
      <c r="O4142" s="10"/>
      <c r="P4142" s="20"/>
      <c r="Q4142" s="20"/>
      <c r="R4142" s="20"/>
      <c r="S4142" s="20" t="s">
        <v>3731</v>
      </c>
      <c r="T4142" s="21" t="str">
        <f t="shared" si="606"/>
        <v>ONGKOS CELUP GM SARASWATI</v>
      </c>
      <c r="U4142" s="17">
        <v>1</v>
      </c>
      <c r="V4142" s="62">
        <f t="shared" si="605"/>
        <v>300</v>
      </c>
      <c r="W4142" s="20"/>
      <c r="X4142" s="20"/>
      <c r="Y4142" s="20" t="str">
        <f t="shared" si="607"/>
        <v>PCS</v>
      </c>
    </row>
    <row r="4143" spans="1:26" hidden="1">
      <c r="A4143" s="4"/>
      <c r="B4143" s="4"/>
      <c r="C4143" s="5"/>
      <c r="D4143" s="6"/>
      <c r="E4143" s="6"/>
      <c r="F4143" s="6"/>
      <c r="G4143" s="6"/>
      <c r="H4143" s="6"/>
      <c r="I4143" s="6"/>
      <c r="J4143" s="6"/>
      <c r="K4143" s="8"/>
      <c r="L4143" s="8"/>
      <c r="M4143" s="6"/>
      <c r="N4143" s="9"/>
      <c r="O4143" s="10"/>
      <c r="P4143" s="20"/>
      <c r="Q4143" s="20"/>
      <c r="R4143" s="20"/>
      <c r="S4143" s="20" t="s">
        <v>3926</v>
      </c>
      <c r="T4143" s="21" t="str">
        <f t="shared" si="606"/>
        <v>ONGKOS TIMBANG GM SARASWATI</v>
      </c>
      <c r="U4143" s="17">
        <v>1</v>
      </c>
      <c r="V4143" s="62">
        <f t="shared" si="605"/>
        <v>300</v>
      </c>
      <c r="W4143" s="20"/>
      <c r="X4143" s="20"/>
      <c r="Y4143" s="20" t="str">
        <f t="shared" si="607"/>
        <v>PCS</v>
      </c>
    </row>
    <row r="4144" spans="1:26" hidden="1">
      <c r="A4144" s="4"/>
      <c r="B4144" s="4"/>
      <c r="C4144" s="5"/>
      <c r="D4144" s="6"/>
      <c r="E4144" s="6"/>
      <c r="F4144" s="6"/>
      <c r="G4144" s="6"/>
      <c r="H4144" s="6"/>
      <c r="I4144" s="6"/>
      <c r="J4144" s="6"/>
      <c r="K4144" s="8"/>
      <c r="L4144" s="8"/>
      <c r="M4144" s="6"/>
      <c r="N4144" s="9"/>
      <c r="O4144" s="10"/>
      <c r="P4144" s="20"/>
      <c r="Q4144" s="20"/>
      <c r="R4144" s="20"/>
      <c r="S4144" s="20" t="s">
        <v>3819</v>
      </c>
      <c r="T4144" s="21" t="str">
        <f t="shared" si="606"/>
        <v>ONGKOS KEMAS GM SARASWATI</v>
      </c>
      <c r="U4144" s="17">
        <v>1</v>
      </c>
      <c r="V4144" s="62">
        <f t="shared" si="605"/>
        <v>300</v>
      </c>
      <c r="W4144" s="20"/>
      <c r="X4144" s="20"/>
      <c r="Y4144" s="20" t="str">
        <f t="shared" si="607"/>
        <v>PCS</v>
      </c>
    </row>
    <row r="4145" spans="1:26">
      <c r="A4145" s="4">
        <v>408</v>
      </c>
      <c r="B4145" s="20" t="s">
        <v>3405</v>
      </c>
      <c r="C4145" s="5" t="s">
        <v>367</v>
      </c>
      <c r="D4145" s="6">
        <v>595</v>
      </c>
      <c r="E4145" s="6">
        <f>D4145/100</f>
        <v>5.95</v>
      </c>
      <c r="F4145" s="6">
        <v>720</v>
      </c>
      <c r="G4145" s="6">
        <v>1</v>
      </c>
      <c r="H4145" s="6">
        <v>920</v>
      </c>
      <c r="I4145" s="6">
        <v>1</v>
      </c>
      <c r="J4145" s="6" t="s">
        <v>510</v>
      </c>
      <c r="K4145" s="15">
        <f>L4145</f>
        <v>300</v>
      </c>
      <c r="L4145" s="15">
        <f>N4145*Z4145</f>
        <v>300</v>
      </c>
      <c r="M4145" s="6" t="s">
        <v>510</v>
      </c>
      <c r="N4145" s="9">
        <f>VLOOKUP(B4145,tb_januari,9,FALSE)</f>
        <v>3</v>
      </c>
      <c r="O4145" s="10" t="s">
        <v>506</v>
      </c>
      <c r="P4145" s="20"/>
      <c r="Q4145" s="20"/>
      <c r="R4145" s="20"/>
      <c r="S4145" s="20" t="s">
        <v>5037</v>
      </c>
      <c r="T4145" s="21" t="str">
        <f t="shared" si="606"/>
        <v>STIKER MANTRA mini</v>
      </c>
      <c r="U4145" s="17">
        <v>1</v>
      </c>
      <c r="V4145" s="62">
        <f>$K$4145*U4145</f>
        <v>300</v>
      </c>
      <c r="W4145" s="20"/>
      <c r="X4145" s="20"/>
      <c r="Y4145" s="20" t="str">
        <f t="shared" si="607"/>
        <v>PCS</v>
      </c>
      <c r="Z4145" s="20">
        <v>100</v>
      </c>
    </row>
    <row r="4146" spans="1:26" hidden="1">
      <c r="A4146" s="4"/>
      <c r="B4146" s="4"/>
      <c r="C4146" s="5"/>
      <c r="D4146" s="6"/>
      <c r="E4146" s="6"/>
      <c r="F4146" s="6"/>
      <c r="G4146" s="6"/>
      <c r="H4146" s="6"/>
      <c r="I4146" s="6"/>
      <c r="J4146" s="6"/>
      <c r="K4146" s="8"/>
      <c r="L4146" s="8"/>
      <c r="M4146" s="6"/>
      <c r="N4146" s="9"/>
      <c r="O4146" s="10"/>
      <c r="P4146" s="20"/>
      <c r="Q4146" s="20"/>
      <c r="R4146" s="20"/>
      <c r="S4146" s="20" t="s">
        <v>4859</v>
      </c>
      <c r="T4146" s="21" t="str">
        <f t="shared" si="606"/>
        <v>SABUK ONG PJ BARU 2,5 X 48</v>
      </c>
      <c r="U4146" s="17">
        <v>1</v>
      </c>
      <c r="V4146" s="62">
        <f t="shared" ref="V4146:V4155" si="608">$K$4145*U4146</f>
        <v>300</v>
      </c>
      <c r="W4146" s="20"/>
      <c r="X4146" s="20"/>
      <c r="Y4146" s="20" t="str">
        <f t="shared" si="607"/>
        <v>PCS</v>
      </c>
    </row>
    <row r="4147" spans="1:26" hidden="1">
      <c r="A4147" s="4"/>
      <c r="B4147" s="4"/>
      <c r="C4147" s="5"/>
      <c r="D4147" s="6"/>
      <c r="E4147" s="6"/>
      <c r="F4147" s="6"/>
      <c r="G4147" s="6"/>
      <c r="H4147" s="6"/>
      <c r="I4147" s="6"/>
      <c r="J4147" s="6"/>
      <c r="K4147" s="8"/>
      <c r="L4147" s="8"/>
      <c r="M4147" s="6"/>
      <c r="N4147" s="9"/>
      <c r="O4147" s="10"/>
      <c r="P4147" s="20"/>
      <c r="Q4147" s="20"/>
      <c r="R4147" s="20"/>
      <c r="S4147" s="20" t="s">
        <v>1008</v>
      </c>
      <c r="T4147" s="21" t="str">
        <f t="shared" si="606"/>
        <v>C. SANAK KOMANG MINI</v>
      </c>
      <c r="U4147" s="17">
        <v>1</v>
      </c>
      <c r="V4147" s="62">
        <f t="shared" si="608"/>
        <v>300</v>
      </c>
      <c r="W4147" s="20"/>
      <c r="X4147" s="20"/>
      <c r="Y4147" s="20" t="str">
        <f t="shared" si="607"/>
        <v>PCS</v>
      </c>
    </row>
    <row r="4148" spans="1:26" hidden="1">
      <c r="A4148" s="4"/>
      <c r="B4148" s="4"/>
      <c r="C4148" s="5"/>
      <c r="D4148" s="6"/>
      <c r="E4148" s="6"/>
      <c r="F4148" s="6"/>
      <c r="G4148" s="6"/>
      <c r="H4148" s="6"/>
      <c r="I4148" s="6"/>
      <c r="J4148" s="6"/>
      <c r="K4148" s="8"/>
      <c r="L4148" s="8"/>
      <c r="M4148" s="6"/>
      <c r="N4148" s="9"/>
      <c r="O4148" s="10"/>
      <c r="P4148" s="20"/>
      <c r="Q4148" s="20"/>
      <c r="R4148" s="20"/>
      <c r="S4148" s="20" t="s">
        <v>988</v>
      </c>
      <c r="T4148" s="21" t="str">
        <f t="shared" si="606"/>
        <v xml:space="preserve">ATP </v>
      </c>
      <c r="U4148" s="17">
        <v>1</v>
      </c>
      <c r="V4148" s="62">
        <f t="shared" si="608"/>
        <v>300</v>
      </c>
      <c r="W4148" s="20"/>
      <c r="X4148" s="20"/>
      <c r="Y4148" s="20" t="str">
        <f t="shared" si="607"/>
        <v>PCS</v>
      </c>
    </row>
    <row r="4149" spans="1:26" hidden="1">
      <c r="A4149" s="4"/>
      <c r="B4149" s="4"/>
      <c r="C4149" s="5"/>
      <c r="D4149" s="6"/>
      <c r="E4149" s="6"/>
      <c r="F4149" s="6"/>
      <c r="G4149" s="6"/>
      <c r="H4149" s="6"/>
      <c r="I4149" s="6"/>
      <c r="J4149" s="6"/>
      <c r="K4149" s="8"/>
      <c r="L4149" s="8"/>
      <c r="M4149" s="6"/>
      <c r="N4149" s="9"/>
      <c r="O4149" s="10"/>
      <c r="P4149" s="20"/>
      <c r="Q4149" s="20"/>
      <c r="R4149" s="20"/>
      <c r="S4149" s="20" t="s">
        <v>3679</v>
      </c>
      <c r="T4149" s="21" t="str">
        <f t="shared" si="606"/>
        <v xml:space="preserve">ONGKARA OVAL </v>
      </c>
      <c r="U4149" s="17">
        <v>1</v>
      </c>
      <c r="V4149" s="62">
        <f t="shared" si="608"/>
        <v>300</v>
      </c>
      <c r="W4149" s="20"/>
      <c r="X4149" s="20"/>
      <c r="Y4149" s="20" t="str">
        <f t="shared" si="607"/>
        <v>PCS</v>
      </c>
    </row>
    <row r="4150" spans="1:26" hidden="1">
      <c r="A4150" s="4"/>
      <c r="B4150" s="4"/>
      <c r="C4150" s="5"/>
      <c r="D4150" s="6"/>
      <c r="E4150" s="6"/>
      <c r="F4150" s="6"/>
      <c r="G4150" s="6"/>
      <c r="H4150" s="6"/>
      <c r="I4150" s="6"/>
      <c r="J4150" s="6"/>
      <c r="K4150" s="8"/>
      <c r="L4150" s="8"/>
      <c r="M4150" s="6"/>
      <c r="N4150" s="9"/>
      <c r="O4150" s="10"/>
      <c r="P4150" s="20"/>
      <c r="Q4150" s="20"/>
      <c r="R4150" s="20"/>
      <c r="S4150" s="20" t="s">
        <v>4399</v>
      </c>
      <c r="T4150" s="21" t="str">
        <f t="shared" si="606"/>
        <v>PLASTIK 30 X 40</v>
      </c>
      <c r="U4150" s="17">
        <v>1</v>
      </c>
      <c r="V4150" s="62">
        <f t="shared" si="608"/>
        <v>300</v>
      </c>
      <c r="W4150" s="20"/>
      <c r="X4150" s="20"/>
      <c r="Y4150" s="20" t="str">
        <f t="shared" si="607"/>
        <v>PCS</v>
      </c>
    </row>
    <row r="4151" spans="1:26" hidden="1">
      <c r="A4151" s="4"/>
      <c r="B4151" s="4"/>
      <c r="C4151" s="5"/>
      <c r="D4151" s="6"/>
      <c r="E4151" s="6"/>
      <c r="F4151" s="6"/>
      <c r="G4151" s="6"/>
      <c r="H4151" s="6"/>
      <c r="I4151" s="6"/>
      <c r="J4151" s="6"/>
      <c r="K4151" s="8"/>
      <c r="L4151" s="8"/>
      <c r="M4151" s="6"/>
      <c r="N4151" s="9"/>
      <c r="O4151" s="10"/>
      <c r="P4151" s="20"/>
      <c r="Q4151" s="20"/>
      <c r="R4151" s="20"/>
      <c r="S4151" s="20" t="s">
        <v>1203</v>
      </c>
      <c r="T4151" s="21" t="str">
        <f t="shared" si="606"/>
        <v>DUPA 22 ATP PEKAT 3.2 RKN</v>
      </c>
      <c r="U4151" s="17">
        <v>0.17199999999999999</v>
      </c>
      <c r="V4151" s="62">
        <f t="shared" si="608"/>
        <v>51.599999999999994</v>
      </c>
      <c r="W4151" s="20"/>
      <c r="X4151" s="20"/>
      <c r="Y4151" s="20" t="str">
        <f t="shared" si="607"/>
        <v>KG</v>
      </c>
    </row>
    <row r="4152" spans="1:26" hidden="1">
      <c r="A4152" s="4"/>
      <c r="B4152" s="4"/>
      <c r="C4152" s="5"/>
      <c r="D4152" s="6"/>
      <c r="E4152" s="6"/>
      <c r="F4152" s="6"/>
      <c r="G4152" s="6"/>
      <c r="H4152" s="6"/>
      <c r="I4152" s="6"/>
      <c r="J4152" s="6"/>
      <c r="K4152" s="8"/>
      <c r="L4152" s="8"/>
      <c r="M4152" s="6"/>
      <c r="N4152" s="9"/>
      <c r="O4152" s="10"/>
      <c r="P4152" s="20"/>
      <c r="Q4152" s="20"/>
      <c r="R4152" s="20"/>
      <c r="S4152" s="20" t="s">
        <v>3926</v>
      </c>
      <c r="T4152" s="21" t="str">
        <f t="shared" si="606"/>
        <v>ONGKOS TIMBANG GM SARASWATI</v>
      </c>
      <c r="U4152" s="17">
        <v>1</v>
      </c>
      <c r="V4152" s="62">
        <f t="shared" si="608"/>
        <v>300</v>
      </c>
      <c r="W4152" s="20"/>
      <c r="X4152" s="20"/>
      <c r="Y4152" s="20" t="str">
        <f t="shared" si="607"/>
        <v>PCS</v>
      </c>
    </row>
    <row r="4153" spans="1:26" hidden="1">
      <c r="A4153" s="4"/>
      <c r="B4153" s="4"/>
      <c r="C4153" s="5"/>
      <c r="D4153" s="6"/>
      <c r="E4153" s="6"/>
      <c r="F4153" s="6"/>
      <c r="G4153" s="6"/>
      <c r="H4153" s="6"/>
      <c r="I4153" s="6"/>
      <c r="J4153" s="6"/>
      <c r="K4153" s="8"/>
      <c r="L4153" s="8"/>
      <c r="M4153" s="6"/>
      <c r="N4153" s="9"/>
      <c r="O4153" s="10"/>
      <c r="P4153" s="20"/>
      <c r="Q4153" s="20"/>
      <c r="R4153" s="20"/>
      <c r="S4153" s="20" t="s">
        <v>3731</v>
      </c>
      <c r="T4153" s="21" t="str">
        <f t="shared" si="606"/>
        <v>ONGKOS CELUP GM SARASWATI</v>
      </c>
      <c r="U4153" s="17">
        <v>1</v>
      </c>
      <c r="V4153" s="62">
        <f t="shared" si="608"/>
        <v>300</v>
      </c>
      <c r="W4153" s="20"/>
      <c r="X4153" s="20"/>
      <c r="Y4153" s="20" t="str">
        <f t="shared" si="607"/>
        <v>PCS</v>
      </c>
    </row>
    <row r="4154" spans="1:26" hidden="1">
      <c r="A4154" s="4"/>
      <c r="B4154" s="4"/>
      <c r="C4154" s="5"/>
      <c r="D4154" s="6"/>
      <c r="E4154" s="6"/>
      <c r="F4154" s="6"/>
      <c r="G4154" s="6"/>
      <c r="H4154" s="6"/>
      <c r="I4154" s="6"/>
      <c r="J4154" s="6"/>
      <c r="K4154" s="8"/>
      <c r="L4154" s="8"/>
      <c r="M4154" s="6"/>
      <c r="N4154" s="9"/>
      <c r="O4154" s="10"/>
      <c r="P4154" s="20"/>
      <c r="Q4154" s="20"/>
      <c r="R4154" s="20"/>
      <c r="S4154" s="20" t="s">
        <v>3819</v>
      </c>
      <c r="T4154" s="21" t="str">
        <f t="shared" si="606"/>
        <v>ONGKOS KEMAS GM SARASWATI</v>
      </c>
      <c r="U4154" s="17">
        <v>1</v>
      </c>
      <c r="V4154" s="62">
        <f t="shared" si="608"/>
        <v>300</v>
      </c>
      <c r="W4154" s="20"/>
      <c r="X4154" s="20"/>
      <c r="Y4154" s="20" t="str">
        <f t="shared" si="607"/>
        <v>PCS</v>
      </c>
    </row>
    <row r="4155" spans="1:26" hidden="1">
      <c r="A4155" s="4"/>
      <c r="B4155" s="4"/>
      <c r="C4155" s="5"/>
      <c r="D4155" s="6"/>
      <c r="E4155" s="6"/>
      <c r="F4155" s="6"/>
      <c r="G4155" s="6"/>
      <c r="H4155" s="6"/>
      <c r="I4155" s="6"/>
      <c r="J4155" s="6"/>
      <c r="K4155" s="8"/>
      <c r="L4155" s="8"/>
      <c r="M4155" s="6"/>
      <c r="N4155" s="9"/>
      <c r="O4155" s="10"/>
      <c r="P4155" s="20"/>
      <c r="Q4155" s="20"/>
      <c r="R4155" s="20"/>
      <c r="S4155" s="20" t="s">
        <v>3974</v>
      </c>
      <c r="T4155" s="21" t="str">
        <f t="shared" si="606"/>
        <v>OP FULL AROMA  CS KOMANG</v>
      </c>
      <c r="U4155" s="17">
        <v>1.14E-2</v>
      </c>
      <c r="V4155" s="62">
        <f t="shared" si="608"/>
        <v>3.42</v>
      </c>
      <c r="W4155" s="20"/>
      <c r="X4155" s="20"/>
      <c r="Y4155" s="20" t="str">
        <f t="shared" si="607"/>
        <v>KG</v>
      </c>
    </row>
    <row r="4156" spans="1:26" hidden="1">
      <c r="A4156" s="4"/>
      <c r="B4156" s="4"/>
      <c r="C4156" s="5"/>
      <c r="D4156" s="6"/>
      <c r="E4156" s="6"/>
      <c r="F4156" s="6"/>
      <c r="G4156" s="6"/>
      <c r="H4156" s="6"/>
      <c r="I4156" s="6"/>
      <c r="J4156" s="6"/>
      <c r="K4156" s="8"/>
      <c r="L4156" s="8"/>
      <c r="M4156" s="6"/>
      <c r="N4156" s="9"/>
      <c r="O4156" s="10"/>
      <c r="P4156" s="20"/>
      <c r="Q4156" s="20"/>
      <c r="R4156" s="20"/>
      <c r="S4156" s="20" t="s">
        <v>5192</v>
      </c>
      <c r="T4156" s="21" t="str">
        <f t="shared" si="606"/>
        <v>oplosan solfen</v>
      </c>
      <c r="U4156" s="17">
        <v>4.9399999999999999E-2</v>
      </c>
      <c r="V4156" s="62">
        <f>$K$4145*U4156</f>
        <v>14.82</v>
      </c>
      <c r="W4156" s="20"/>
      <c r="X4156" s="20"/>
      <c r="Y4156" s="20" t="str">
        <f t="shared" si="607"/>
        <v>KG</v>
      </c>
    </row>
    <row r="4157" spans="1:26">
      <c r="A4157" s="4">
        <v>409</v>
      </c>
      <c r="B4157" s="20" t="s">
        <v>3406</v>
      </c>
      <c r="C4157" s="5" t="s">
        <v>368</v>
      </c>
      <c r="D4157" s="6">
        <v>479</v>
      </c>
      <c r="E4157" s="6">
        <f>D4157/100</f>
        <v>4.79</v>
      </c>
      <c r="F4157" s="6">
        <v>846</v>
      </c>
      <c r="G4157" s="6">
        <v>1</v>
      </c>
      <c r="H4157" s="6">
        <v>577</v>
      </c>
      <c r="I4157" s="6">
        <v>1</v>
      </c>
      <c r="J4157" s="6" t="s">
        <v>510</v>
      </c>
      <c r="K4157" s="15">
        <f>L4157</f>
        <v>300</v>
      </c>
      <c r="L4157" s="15">
        <f>N4157*Z4157</f>
        <v>300</v>
      </c>
      <c r="M4157" s="6" t="s">
        <v>510</v>
      </c>
      <c r="N4157" s="9">
        <f>VLOOKUP(B4157,tb_januari,9,FALSE)</f>
        <v>3</v>
      </c>
      <c r="O4157" s="10" t="s">
        <v>506</v>
      </c>
      <c r="P4157" s="20"/>
      <c r="Q4157" s="20"/>
      <c r="R4157" s="20"/>
      <c r="S4157" s="20" t="s">
        <v>4859</v>
      </c>
      <c r="T4157" s="21" t="str">
        <f t="shared" si="606"/>
        <v>SABUK ONG PJ BARU 2,5 X 48</v>
      </c>
      <c r="U4157" s="17">
        <v>1</v>
      </c>
      <c r="V4157" s="62">
        <f>$K$4157*U4157</f>
        <v>300</v>
      </c>
      <c r="W4157" s="20"/>
      <c r="X4157" s="20"/>
      <c r="Y4157" s="20" t="str">
        <f t="shared" si="607"/>
        <v>PCS</v>
      </c>
      <c r="Z4157" s="20">
        <v>100</v>
      </c>
    </row>
    <row r="4158" spans="1:26" hidden="1">
      <c r="A4158" s="4"/>
      <c r="B4158" s="4"/>
      <c r="C4158" s="5"/>
      <c r="D4158" s="6"/>
      <c r="E4158" s="6"/>
      <c r="F4158" s="6"/>
      <c r="G4158" s="6"/>
      <c r="H4158" s="6"/>
      <c r="I4158" s="6"/>
      <c r="J4158" s="6"/>
      <c r="K4158" s="8"/>
      <c r="L4158" s="8"/>
      <c r="M4158" s="6"/>
      <c r="N4158" s="9"/>
      <c r="O4158" s="10"/>
      <c r="P4158" s="20"/>
      <c r="Q4158" s="20"/>
      <c r="R4158" s="20"/>
      <c r="S4158" s="20" t="s">
        <v>1014</v>
      </c>
      <c r="T4158" s="21" t="str">
        <f t="shared" si="606"/>
        <v>C. SANAK PUTU MINI</v>
      </c>
      <c r="U4158" s="17">
        <v>1</v>
      </c>
      <c r="V4158" s="62">
        <f t="shared" ref="V4158:V4168" si="609">$K$4157*U4158</f>
        <v>300</v>
      </c>
      <c r="W4158" s="20"/>
      <c r="X4158" s="20"/>
      <c r="Y4158" s="20" t="str">
        <f t="shared" si="607"/>
        <v>PCS</v>
      </c>
    </row>
    <row r="4159" spans="1:26" hidden="1">
      <c r="A4159" s="4"/>
      <c r="B4159" s="4"/>
      <c r="C4159" s="5"/>
      <c r="D4159" s="6"/>
      <c r="E4159" s="6"/>
      <c r="F4159" s="6"/>
      <c r="G4159" s="6"/>
      <c r="H4159" s="6"/>
      <c r="I4159" s="6"/>
      <c r="J4159" s="6"/>
      <c r="K4159" s="8"/>
      <c r="L4159" s="8"/>
      <c r="M4159" s="6"/>
      <c r="N4159" s="9"/>
      <c r="O4159" s="10"/>
      <c r="P4159" s="20"/>
      <c r="Q4159" s="20"/>
      <c r="R4159" s="20"/>
      <c r="S4159" s="20" t="s">
        <v>3679</v>
      </c>
      <c r="T4159" s="21" t="str">
        <f t="shared" si="606"/>
        <v xml:space="preserve">ONGKARA OVAL </v>
      </c>
      <c r="U4159" s="17">
        <v>1</v>
      </c>
      <c r="V4159" s="62">
        <f t="shared" si="609"/>
        <v>300</v>
      </c>
      <c r="W4159" s="20"/>
      <c r="X4159" s="20"/>
      <c r="Y4159" s="20" t="str">
        <f t="shared" si="607"/>
        <v>PCS</v>
      </c>
    </row>
    <row r="4160" spans="1:26" hidden="1">
      <c r="A4160" s="4"/>
      <c r="B4160" s="4"/>
      <c r="C4160" s="5"/>
      <c r="D4160" s="6"/>
      <c r="E4160" s="6"/>
      <c r="F4160" s="6"/>
      <c r="G4160" s="6"/>
      <c r="H4160" s="6"/>
      <c r="I4160" s="6"/>
      <c r="J4160" s="6"/>
      <c r="K4160" s="8"/>
      <c r="L4160" s="8"/>
      <c r="M4160" s="6"/>
      <c r="N4160" s="9"/>
      <c r="O4160" s="10"/>
      <c r="P4160" s="20"/>
      <c r="Q4160" s="20"/>
      <c r="R4160" s="20"/>
      <c r="S4160" s="20" t="s">
        <v>4399</v>
      </c>
      <c r="T4160" s="21" t="str">
        <f t="shared" si="606"/>
        <v>PLASTIK 30 X 40</v>
      </c>
      <c r="U4160" s="17">
        <v>1</v>
      </c>
      <c r="V4160" s="62">
        <f t="shared" si="609"/>
        <v>300</v>
      </c>
      <c r="W4160" s="20"/>
      <c r="X4160" s="20"/>
      <c r="Y4160" s="20" t="str">
        <f t="shared" si="607"/>
        <v>PCS</v>
      </c>
    </row>
    <row r="4161" spans="1:26" hidden="1">
      <c r="A4161" s="4"/>
      <c r="B4161" s="4"/>
      <c r="C4161" s="5"/>
      <c r="D4161" s="6"/>
      <c r="E4161" s="6"/>
      <c r="F4161" s="6"/>
      <c r="G4161" s="6"/>
      <c r="H4161" s="6"/>
      <c r="I4161" s="6"/>
      <c r="J4161" s="6"/>
      <c r="K4161" s="8"/>
      <c r="L4161" s="8"/>
      <c r="M4161" s="6"/>
      <c r="N4161" s="9"/>
      <c r="O4161" s="10"/>
      <c r="P4161" s="20"/>
      <c r="Q4161" s="20"/>
      <c r="R4161" s="20"/>
      <c r="S4161" s="20" t="s">
        <v>988</v>
      </c>
      <c r="T4161" s="21" t="str">
        <f t="shared" si="606"/>
        <v xml:space="preserve">ATP </v>
      </c>
      <c r="U4161" s="17">
        <v>1</v>
      </c>
      <c r="V4161" s="62">
        <f t="shared" si="609"/>
        <v>300</v>
      </c>
      <c r="W4161" s="20"/>
      <c r="X4161" s="20"/>
      <c r="Y4161" s="20" t="str">
        <f t="shared" si="607"/>
        <v>PCS</v>
      </c>
    </row>
    <row r="4162" spans="1:26" hidden="1">
      <c r="A4162" s="4"/>
      <c r="B4162" s="4"/>
      <c r="C4162" s="5"/>
      <c r="D4162" s="6"/>
      <c r="E4162" s="6"/>
      <c r="F4162" s="6"/>
      <c r="G4162" s="6"/>
      <c r="H4162" s="6"/>
      <c r="I4162" s="6"/>
      <c r="J4162" s="6"/>
      <c r="K4162" s="8"/>
      <c r="L4162" s="8"/>
      <c r="M4162" s="6"/>
      <c r="N4162" s="9"/>
      <c r="O4162" s="10"/>
      <c r="P4162" s="20"/>
      <c r="Q4162" s="20"/>
      <c r="R4162" s="20"/>
      <c r="S4162" s="20" t="s">
        <v>1203</v>
      </c>
      <c r="T4162" s="21" t="str">
        <f t="shared" si="606"/>
        <v>DUPA 22 ATP PEKAT 3.2 RKN</v>
      </c>
      <c r="U4162" s="17">
        <v>0.17199999999999999</v>
      </c>
      <c r="V4162" s="62">
        <f t="shared" si="609"/>
        <v>51.599999999999994</v>
      </c>
      <c r="W4162" s="20"/>
      <c r="X4162" s="20"/>
      <c r="Y4162" s="20" t="str">
        <f t="shared" si="607"/>
        <v>KG</v>
      </c>
    </row>
    <row r="4163" spans="1:26" hidden="1">
      <c r="A4163" s="4"/>
      <c r="B4163" s="4"/>
      <c r="C4163" s="5"/>
      <c r="D4163" s="6"/>
      <c r="E4163" s="6"/>
      <c r="F4163" s="6"/>
      <c r="G4163" s="6"/>
      <c r="H4163" s="6"/>
      <c r="I4163" s="6"/>
      <c r="J4163" s="6"/>
      <c r="K4163" s="8"/>
      <c r="L4163" s="8"/>
      <c r="M4163" s="6"/>
      <c r="N4163" s="9"/>
      <c r="O4163" s="10"/>
      <c r="P4163" s="20"/>
      <c r="Q4163" s="20"/>
      <c r="R4163" s="20"/>
      <c r="S4163" s="20" t="s">
        <v>5192</v>
      </c>
      <c r="T4163" s="21" t="str">
        <f t="shared" si="606"/>
        <v>oplosan solfen</v>
      </c>
      <c r="U4163" s="17">
        <v>4.9399999999999999E-2</v>
      </c>
      <c r="V4163" s="62">
        <f t="shared" si="609"/>
        <v>14.82</v>
      </c>
      <c r="W4163" s="20"/>
      <c r="X4163" s="20"/>
      <c r="Y4163" s="20" t="str">
        <f t="shared" si="607"/>
        <v>KG</v>
      </c>
    </row>
    <row r="4164" spans="1:26" hidden="1">
      <c r="A4164" s="4"/>
      <c r="B4164" s="4"/>
      <c r="C4164" s="5"/>
      <c r="D4164" s="6"/>
      <c r="E4164" s="6"/>
      <c r="F4164" s="6"/>
      <c r="G4164" s="6"/>
      <c r="H4164" s="6"/>
      <c r="I4164" s="6"/>
      <c r="J4164" s="6"/>
      <c r="K4164" s="8"/>
      <c r="L4164" s="8"/>
      <c r="M4164" s="6"/>
      <c r="N4164" s="9"/>
      <c r="O4164" s="10"/>
      <c r="P4164" s="20"/>
      <c r="Q4164" s="20"/>
      <c r="R4164" s="20"/>
      <c r="S4164" s="20" t="s">
        <v>3976</v>
      </c>
      <c r="T4164" s="21" t="str">
        <f t="shared" si="606"/>
        <v>OP FULL AROMA  CS PUTU</v>
      </c>
      <c r="U4164" s="17">
        <v>1.14E-2</v>
      </c>
      <c r="V4164" s="62">
        <f t="shared" si="609"/>
        <v>3.42</v>
      </c>
      <c r="W4164" s="20"/>
      <c r="X4164" s="20"/>
      <c r="Y4164" s="20" t="str">
        <f t="shared" si="607"/>
        <v>KG</v>
      </c>
    </row>
    <row r="4165" spans="1:26" hidden="1">
      <c r="A4165" s="4"/>
      <c r="B4165" s="4"/>
      <c r="C4165" s="5"/>
      <c r="D4165" s="6"/>
      <c r="E4165" s="6"/>
      <c r="F4165" s="6"/>
      <c r="G4165" s="6"/>
      <c r="H4165" s="6"/>
      <c r="I4165" s="6"/>
      <c r="J4165" s="6"/>
      <c r="K4165" s="8"/>
      <c r="L4165" s="8"/>
      <c r="M4165" s="6"/>
      <c r="N4165" s="9"/>
      <c r="O4165" s="10"/>
      <c r="P4165" s="20"/>
      <c r="Q4165" s="20"/>
      <c r="R4165" s="20"/>
      <c r="S4165" s="20" t="s">
        <v>3731</v>
      </c>
      <c r="T4165" s="21" t="str">
        <f t="shared" si="606"/>
        <v>ONGKOS CELUP GM SARASWATI</v>
      </c>
      <c r="U4165" s="17">
        <v>1</v>
      </c>
      <c r="V4165" s="62">
        <f t="shared" si="609"/>
        <v>300</v>
      </c>
      <c r="W4165" s="20"/>
      <c r="X4165" s="20"/>
      <c r="Y4165" s="20" t="str">
        <f t="shared" si="607"/>
        <v>PCS</v>
      </c>
    </row>
    <row r="4166" spans="1:26" hidden="1">
      <c r="A4166" s="4"/>
      <c r="B4166" s="4"/>
      <c r="C4166" s="5"/>
      <c r="D4166" s="6"/>
      <c r="E4166" s="6"/>
      <c r="F4166" s="6"/>
      <c r="G4166" s="6"/>
      <c r="H4166" s="6"/>
      <c r="I4166" s="6"/>
      <c r="J4166" s="6"/>
      <c r="K4166" s="8"/>
      <c r="L4166" s="8"/>
      <c r="M4166" s="6"/>
      <c r="N4166" s="9"/>
      <c r="O4166" s="10"/>
      <c r="P4166" s="20"/>
      <c r="Q4166" s="20"/>
      <c r="R4166" s="20"/>
      <c r="S4166" s="20" t="s">
        <v>3926</v>
      </c>
      <c r="T4166" s="21" t="str">
        <f t="shared" si="606"/>
        <v>ONGKOS TIMBANG GM SARASWATI</v>
      </c>
      <c r="U4166" s="17">
        <v>1</v>
      </c>
      <c r="V4166" s="62">
        <f t="shared" si="609"/>
        <v>300</v>
      </c>
      <c r="W4166" s="20"/>
      <c r="X4166" s="20"/>
      <c r="Y4166" s="20" t="str">
        <f t="shared" si="607"/>
        <v>PCS</v>
      </c>
    </row>
    <row r="4167" spans="1:26" hidden="1">
      <c r="A4167" s="4"/>
      <c r="B4167" s="4"/>
      <c r="C4167" s="5"/>
      <c r="D4167" s="6"/>
      <c r="E4167" s="6"/>
      <c r="F4167" s="6"/>
      <c r="G4167" s="6"/>
      <c r="H4167" s="6"/>
      <c r="I4167" s="6"/>
      <c r="J4167" s="6"/>
      <c r="K4167" s="8"/>
      <c r="L4167" s="8"/>
      <c r="M4167" s="6"/>
      <c r="N4167" s="9"/>
      <c r="O4167" s="10"/>
      <c r="P4167" s="20"/>
      <c r="Q4167" s="20"/>
      <c r="R4167" s="20"/>
      <c r="S4167" s="20" t="s">
        <v>3819</v>
      </c>
      <c r="T4167" s="21" t="str">
        <f t="shared" si="606"/>
        <v>ONGKOS KEMAS GM SARASWATI</v>
      </c>
      <c r="U4167" s="17">
        <v>1</v>
      </c>
      <c r="V4167" s="62">
        <f t="shared" si="609"/>
        <v>300</v>
      </c>
      <c r="W4167" s="20"/>
      <c r="X4167" s="20"/>
      <c r="Y4167" s="20" t="str">
        <f t="shared" si="607"/>
        <v>PCS</v>
      </c>
    </row>
    <row r="4168" spans="1:26" hidden="1">
      <c r="A4168" s="4"/>
      <c r="B4168" s="4"/>
      <c r="C4168" s="5"/>
      <c r="D4168" s="6"/>
      <c r="E4168" s="6"/>
      <c r="F4168" s="6"/>
      <c r="G4168" s="6"/>
      <c r="H4168" s="6"/>
      <c r="I4168" s="6"/>
      <c r="J4168" s="6"/>
      <c r="K4168" s="8"/>
      <c r="L4168" s="8"/>
      <c r="M4168" s="6"/>
      <c r="N4168" s="9"/>
      <c r="O4168" s="10"/>
      <c r="P4168" s="20"/>
      <c r="Q4168" s="20"/>
      <c r="R4168" s="20"/>
      <c r="S4168" s="20" t="s">
        <v>5037</v>
      </c>
      <c r="T4168" s="21" t="str">
        <f t="shared" si="606"/>
        <v>STIKER MANTRA mini</v>
      </c>
      <c r="U4168" s="17">
        <v>1</v>
      </c>
      <c r="V4168" s="62">
        <f t="shared" si="609"/>
        <v>300</v>
      </c>
      <c r="W4168" s="20"/>
      <c r="X4168" s="20"/>
      <c r="Y4168" s="20" t="str">
        <f t="shared" si="607"/>
        <v>PCS</v>
      </c>
    </row>
    <row r="4169" spans="1:26">
      <c r="A4169" s="4">
        <v>410</v>
      </c>
      <c r="B4169" s="20" t="s">
        <v>3409</v>
      </c>
      <c r="C4169" s="5" t="s">
        <v>369</v>
      </c>
      <c r="D4169" s="6">
        <v>134</v>
      </c>
      <c r="E4169" s="6">
        <f>D4169/100</f>
        <v>1.34</v>
      </c>
      <c r="F4169" s="6">
        <v>377</v>
      </c>
      <c r="G4169" s="6">
        <v>1</v>
      </c>
      <c r="H4169" s="6">
        <v>238</v>
      </c>
      <c r="I4169" s="6">
        <v>1</v>
      </c>
      <c r="J4169" s="6" t="s">
        <v>510</v>
      </c>
      <c r="K4169" s="15">
        <f>L4169</f>
        <v>300</v>
      </c>
      <c r="L4169" s="15">
        <f>N4169*Z4169</f>
        <v>300</v>
      </c>
      <c r="M4169" s="6" t="s">
        <v>510</v>
      </c>
      <c r="N4169" s="9">
        <f>VLOOKUP(B4169,tb_januari,9,FALSE)</f>
        <v>3</v>
      </c>
      <c r="O4169" s="10" t="s">
        <v>506</v>
      </c>
      <c r="P4169" s="20"/>
      <c r="Q4169" s="20"/>
      <c r="R4169" s="20"/>
      <c r="S4169" s="20" t="s">
        <v>4859</v>
      </c>
      <c r="T4169" s="21" t="str">
        <f t="shared" ref="T4169:T4200" si="610">VLOOKUP(S4169,db_barang,2,FALSE)</f>
        <v>SABUK ONG PJ BARU 2,5 X 48</v>
      </c>
      <c r="U4169" s="17">
        <v>1</v>
      </c>
      <c r="V4169" s="62">
        <f>$K$4169*U4169</f>
        <v>300</v>
      </c>
      <c r="W4169" s="20"/>
      <c r="X4169" s="20"/>
      <c r="Y4169" s="20" t="str">
        <f t="shared" ref="Y4169:Y4200" si="611">VLOOKUP(S4169,db_barang,3,FALSE)</f>
        <v>PCS</v>
      </c>
      <c r="Z4169" s="20">
        <v>100</v>
      </c>
    </row>
    <row r="4170" spans="1:26" hidden="1">
      <c r="A4170" s="4"/>
      <c r="B4170" s="4"/>
      <c r="C4170" s="5"/>
      <c r="D4170" s="6"/>
      <c r="E4170" s="6"/>
      <c r="F4170" s="6"/>
      <c r="G4170" s="6"/>
      <c r="H4170" s="6"/>
      <c r="I4170" s="6"/>
      <c r="J4170" s="6"/>
      <c r="K4170" s="8"/>
      <c r="L4170" s="8"/>
      <c r="M4170" s="6"/>
      <c r="N4170" s="9"/>
      <c r="O4170" s="10"/>
      <c r="P4170" s="20"/>
      <c r="Q4170" s="20"/>
      <c r="R4170" s="20"/>
      <c r="S4170" s="20" t="s">
        <v>3481</v>
      </c>
      <c r="T4170" s="21" t="str">
        <f t="shared" si="610"/>
        <v>JASMINE 5,5 X 14</v>
      </c>
      <c r="U4170" s="17">
        <v>1</v>
      </c>
      <c r="V4170" s="62">
        <f t="shared" ref="V4170:V4180" si="612">$K$4169*U4170</f>
        <v>300</v>
      </c>
      <c r="W4170" s="20"/>
      <c r="X4170" s="20"/>
      <c r="Y4170" s="20" t="str">
        <f t="shared" si="611"/>
        <v>PCS</v>
      </c>
    </row>
    <row r="4171" spans="1:26" hidden="1">
      <c r="A4171" s="4"/>
      <c r="B4171" s="4"/>
      <c r="C4171" s="5"/>
      <c r="D4171" s="6"/>
      <c r="E4171" s="6"/>
      <c r="F4171" s="6"/>
      <c r="G4171" s="6"/>
      <c r="H4171" s="6"/>
      <c r="I4171" s="6"/>
      <c r="J4171" s="6"/>
      <c r="K4171" s="8"/>
      <c r="L4171" s="8"/>
      <c r="M4171" s="6"/>
      <c r="N4171" s="9"/>
      <c r="O4171" s="10"/>
      <c r="P4171" s="20"/>
      <c r="Q4171" s="20"/>
      <c r="R4171" s="20"/>
      <c r="S4171" s="20" t="s">
        <v>3679</v>
      </c>
      <c r="T4171" s="21" t="str">
        <f t="shared" si="610"/>
        <v xml:space="preserve">ONGKARA OVAL </v>
      </c>
      <c r="U4171" s="17">
        <v>1</v>
      </c>
      <c r="V4171" s="62">
        <f t="shared" si="612"/>
        <v>300</v>
      </c>
      <c r="W4171" s="20"/>
      <c r="X4171" s="20"/>
      <c r="Y4171" s="20" t="str">
        <f t="shared" si="611"/>
        <v>PCS</v>
      </c>
    </row>
    <row r="4172" spans="1:26" hidden="1">
      <c r="A4172" s="4"/>
      <c r="B4172" s="4"/>
      <c r="C4172" s="5"/>
      <c r="D4172" s="6"/>
      <c r="E4172" s="6"/>
      <c r="F4172" s="6"/>
      <c r="G4172" s="6"/>
      <c r="H4172" s="6"/>
      <c r="I4172" s="6"/>
      <c r="J4172" s="6"/>
      <c r="K4172" s="8"/>
      <c r="L4172" s="8"/>
      <c r="M4172" s="6"/>
      <c r="N4172" s="9"/>
      <c r="O4172" s="10"/>
      <c r="P4172" s="20"/>
      <c r="Q4172" s="20"/>
      <c r="R4172" s="20"/>
      <c r="S4172" s="20" t="s">
        <v>5037</v>
      </c>
      <c r="T4172" s="21" t="str">
        <f t="shared" si="610"/>
        <v>STIKER MANTRA mini</v>
      </c>
      <c r="U4172" s="17">
        <v>1</v>
      </c>
      <c r="V4172" s="62">
        <f t="shared" si="612"/>
        <v>300</v>
      </c>
      <c r="W4172" s="20"/>
      <c r="X4172" s="20"/>
      <c r="Y4172" s="20" t="str">
        <f t="shared" si="611"/>
        <v>PCS</v>
      </c>
    </row>
    <row r="4173" spans="1:26" hidden="1">
      <c r="A4173" s="4"/>
      <c r="B4173" s="4"/>
      <c r="C4173" s="5"/>
      <c r="D4173" s="6"/>
      <c r="E4173" s="6"/>
      <c r="F4173" s="6"/>
      <c r="G4173" s="6"/>
      <c r="H4173" s="6"/>
      <c r="I4173" s="6"/>
      <c r="J4173" s="6"/>
      <c r="K4173" s="8"/>
      <c r="L4173" s="8"/>
      <c r="M4173" s="6"/>
      <c r="N4173" s="9"/>
      <c r="O4173" s="10"/>
      <c r="P4173" s="20"/>
      <c r="Q4173" s="20"/>
      <c r="R4173" s="20"/>
      <c r="S4173" s="20" t="s">
        <v>988</v>
      </c>
      <c r="T4173" s="21" t="str">
        <f t="shared" si="610"/>
        <v xml:space="preserve">ATP </v>
      </c>
      <c r="U4173" s="17">
        <v>1</v>
      </c>
      <c r="V4173" s="62">
        <f t="shared" si="612"/>
        <v>300</v>
      </c>
      <c r="W4173" s="20"/>
      <c r="X4173" s="20"/>
      <c r="Y4173" s="20" t="str">
        <f t="shared" si="611"/>
        <v>PCS</v>
      </c>
    </row>
    <row r="4174" spans="1:26" hidden="1">
      <c r="A4174" s="4"/>
      <c r="B4174" s="4"/>
      <c r="C4174" s="5"/>
      <c r="D4174" s="6"/>
      <c r="E4174" s="6"/>
      <c r="F4174" s="6"/>
      <c r="G4174" s="6"/>
      <c r="H4174" s="6"/>
      <c r="I4174" s="6"/>
      <c r="J4174" s="6"/>
      <c r="K4174" s="8"/>
      <c r="L4174" s="8"/>
      <c r="M4174" s="6"/>
      <c r="N4174" s="9"/>
      <c r="O4174" s="10"/>
      <c r="P4174" s="20"/>
      <c r="Q4174" s="20"/>
      <c r="R4174" s="20"/>
      <c r="S4174" s="20" t="s">
        <v>4399</v>
      </c>
      <c r="T4174" s="21" t="str">
        <f t="shared" si="610"/>
        <v>PLASTIK 30 X 40</v>
      </c>
      <c r="U4174" s="17">
        <v>1</v>
      </c>
      <c r="V4174" s="62">
        <f t="shared" si="612"/>
        <v>300</v>
      </c>
      <c r="W4174" s="20"/>
      <c r="X4174" s="20"/>
      <c r="Y4174" s="20" t="str">
        <f t="shared" si="611"/>
        <v>PCS</v>
      </c>
    </row>
    <row r="4175" spans="1:26" hidden="1">
      <c r="A4175" s="4"/>
      <c r="B4175" s="4"/>
      <c r="C4175" s="5"/>
      <c r="D4175" s="6"/>
      <c r="E4175" s="6"/>
      <c r="F4175" s="6"/>
      <c r="G4175" s="6"/>
      <c r="H4175" s="6"/>
      <c r="I4175" s="6"/>
      <c r="J4175" s="6"/>
      <c r="K4175" s="8"/>
      <c r="L4175" s="8"/>
      <c r="M4175" s="6"/>
      <c r="N4175" s="9"/>
      <c r="O4175" s="10"/>
      <c r="P4175" s="20"/>
      <c r="Q4175" s="20"/>
      <c r="R4175" s="20"/>
      <c r="S4175" s="20" t="s">
        <v>4092</v>
      </c>
      <c r="T4175" s="21" t="str">
        <f t="shared" si="610"/>
        <v>OP FULL AROMA SWT JASMINE</v>
      </c>
      <c r="U4175" s="17">
        <v>1.0200000000000001E-2</v>
      </c>
      <c r="V4175" s="62">
        <f t="shared" si="612"/>
        <v>3.06</v>
      </c>
      <c r="W4175" s="20"/>
      <c r="X4175" s="20"/>
      <c r="Y4175" s="20" t="str">
        <f t="shared" si="611"/>
        <v>KG</v>
      </c>
    </row>
    <row r="4176" spans="1:26" hidden="1">
      <c r="A4176" s="4"/>
      <c r="B4176" s="4"/>
      <c r="C4176" s="5"/>
      <c r="D4176" s="6"/>
      <c r="E4176" s="6"/>
      <c r="F4176" s="6"/>
      <c r="G4176" s="6"/>
      <c r="H4176" s="6"/>
      <c r="I4176" s="6"/>
      <c r="J4176" s="6"/>
      <c r="K4176" s="8"/>
      <c r="L4176" s="8"/>
      <c r="M4176" s="6"/>
      <c r="N4176" s="9"/>
      <c r="O4176" s="10"/>
      <c r="P4176" s="20"/>
      <c r="Q4176" s="20"/>
      <c r="R4176" s="20"/>
      <c r="S4176" s="20" t="s">
        <v>5192</v>
      </c>
      <c r="T4176" s="21" t="str">
        <f t="shared" si="610"/>
        <v>oplosan solfen</v>
      </c>
      <c r="U4176" s="17">
        <v>6.7500000000000004E-2</v>
      </c>
      <c r="V4176" s="62">
        <f t="shared" si="612"/>
        <v>20.25</v>
      </c>
      <c r="W4176" s="20"/>
      <c r="X4176" s="20"/>
      <c r="Y4176" s="20" t="str">
        <f t="shared" si="611"/>
        <v>KG</v>
      </c>
    </row>
    <row r="4177" spans="1:26" hidden="1">
      <c r="A4177" s="4"/>
      <c r="B4177" s="4"/>
      <c r="C4177" s="5"/>
      <c r="D4177" s="6"/>
      <c r="E4177" s="6"/>
      <c r="F4177" s="6"/>
      <c r="G4177" s="6"/>
      <c r="H4177" s="6"/>
      <c r="I4177" s="6"/>
      <c r="J4177" s="6"/>
      <c r="K4177" s="8"/>
      <c r="L4177" s="8"/>
      <c r="M4177" s="6"/>
      <c r="N4177" s="9"/>
      <c r="O4177" s="10"/>
      <c r="P4177" s="20"/>
      <c r="Q4177" s="20"/>
      <c r="R4177" s="20"/>
      <c r="S4177" s="20" t="s">
        <v>3731</v>
      </c>
      <c r="T4177" s="21" t="str">
        <f t="shared" si="610"/>
        <v>ONGKOS CELUP GM SARASWATI</v>
      </c>
      <c r="U4177" s="17">
        <v>1</v>
      </c>
      <c r="V4177" s="62">
        <f t="shared" si="612"/>
        <v>300</v>
      </c>
      <c r="W4177" s="20"/>
      <c r="X4177" s="20"/>
      <c r="Y4177" s="20" t="str">
        <f t="shared" si="611"/>
        <v>PCS</v>
      </c>
    </row>
    <row r="4178" spans="1:26" hidden="1">
      <c r="A4178" s="4"/>
      <c r="B4178" s="4"/>
      <c r="C4178" s="5"/>
      <c r="D4178" s="6"/>
      <c r="E4178" s="6"/>
      <c r="F4178" s="6"/>
      <c r="G4178" s="6"/>
      <c r="H4178" s="6"/>
      <c r="I4178" s="6"/>
      <c r="J4178" s="6"/>
      <c r="K4178" s="8"/>
      <c r="L4178" s="8"/>
      <c r="M4178" s="6"/>
      <c r="N4178" s="9"/>
      <c r="O4178" s="10"/>
      <c r="P4178" s="20"/>
      <c r="Q4178" s="20"/>
      <c r="R4178" s="20"/>
      <c r="S4178" s="20" t="s">
        <v>3819</v>
      </c>
      <c r="T4178" s="21" t="str">
        <f t="shared" si="610"/>
        <v>ONGKOS KEMAS GM SARASWATI</v>
      </c>
      <c r="U4178" s="17">
        <v>1</v>
      </c>
      <c r="V4178" s="62">
        <f t="shared" si="612"/>
        <v>300</v>
      </c>
      <c r="W4178" s="20"/>
      <c r="X4178" s="20"/>
      <c r="Y4178" s="20" t="str">
        <f t="shared" si="611"/>
        <v>PCS</v>
      </c>
    </row>
    <row r="4179" spans="1:26" hidden="1">
      <c r="A4179" s="4"/>
      <c r="B4179" s="4"/>
      <c r="C4179" s="5"/>
      <c r="D4179" s="6"/>
      <c r="E4179" s="6"/>
      <c r="F4179" s="6"/>
      <c r="G4179" s="6"/>
      <c r="H4179" s="6"/>
      <c r="I4179" s="6"/>
      <c r="J4179" s="6"/>
      <c r="K4179" s="8"/>
      <c r="L4179" s="8"/>
      <c r="M4179" s="6"/>
      <c r="N4179" s="9"/>
      <c r="O4179" s="10"/>
      <c r="P4179" s="20"/>
      <c r="Q4179" s="20"/>
      <c r="R4179" s="20"/>
      <c r="S4179" s="20" t="s">
        <v>3926</v>
      </c>
      <c r="T4179" s="21" t="str">
        <f t="shared" si="610"/>
        <v>ONGKOS TIMBANG GM SARASWATI</v>
      </c>
      <c r="U4179" s="17">
        <v>1</v>
      </c>
      <c r="V4179" s="62">
        <f>$K$4169*U4179</f>
        <v>300</v>
      </c>
      <c r="W4179" s="20"/>
      <c r="X4179" s="20"/>
      <c r="Y4179" s="20" t="str">
        <f t="shared" si="611"/>
        <v>PCS</v>
      </c>
    </row>
    <row r="4180" spans="1:26" hidden="1">
      <c r="A4180" s="4"/>
      <c r="B4180" s="4"/>
      <c r="C4180" s="5"/>
      <c r="D4180" s="6"/>
      <c r="E4180" s="6"/>
      <c r="F4180" s="6"/>
      <c r="G4180" s="6"/>
      <c r="H4180" s="6"/>
      <c r="I4180" s="6"/>
      <c r="J4180" s="6"/>
      <c r="K4180" s="8"/>
      <c r="L4180" s="8"/>
      <c r="M4180" s="6"/>
      <c r="N4180" s="9"/>
      <c r="O4180" s="10"/>
      <c r="P4180" s="20"/>
      <c r="Q4180" s="20"/>
      <c r="R4180" s="20"/>
      <c r="S4180" s="20" t="s">
        <v>1203</v>
      </c>
      <c r="T4180" s="21" t="str">
        <f t="shared" si="610"/>
        <v>DUPA 22 ATP PEKAT 3.2 RKN</v>
      </c>
      <c r="U4180" s="17">
        <v>0.17100000000000001</v>
      </c>
      <c r="V4180" s="62">
        <f t="shared" si="612"/>
        <v>51.300000000000004</v>
      </c>
      <c r="W4180" s="20"/>
      <c r="X4180" s="20"/>
      <c r="Y4180" s="20" t="str">
        <f t="shared" si="611"/>
        <v>KG</v>
      </c>
    </row>
    <row r="4181" spans="1:26">
      <c r="A4181" s="4">
        <v>411</v>
      </c>
      <c r="B4181" s="20" t="s">
        <v>3410</v>
      </c>
      <c r="C4181" s="5" t="s">
        <v>370</v>
      </c>
      <c r="D4181" s="6">
        <v>36</v>
      </c>
      <c r="E4181" s="6">
        <f>D4181/100</f>
        <v>0.36</v>
      </c>
      <c r="F4181" s="6">
        <v>94</v>
      </c>
      <c r="G4181" s="6">
        <v>1</v>
      </c>
      <c r="H4181" s="6">
        <v>76</v>
      </c>
      <c r="I4181" s="6">
        <v>1</v>
      </c>
      <c r="J4181" s="6" t="s">
        <v>510</v>
      </c>
      <c r="K4181" s="15">
        <f>L4181</f>
        <v>100</v>
      </c>
      <c r="L4181" s="15">
        <f>N4181*Z4181</f>
        <v>100</v>
      </c>
      <c r="M4181" s="6" t="s">
        <v>510</v>
      </c>
      <c r="N4181" s="9">
        <f>VLOOKUP(B4181,tb_januari,9,FALSE)</f>
        <v>1</v>
      </c>
      <c r="O4181" s="10" t="s">
        <v>506</v>
      </c>
      <c r="P4181" s="20"/>
      <c r="Q4181" s="20"/>
      <c r="R4181" s="20"/>
      <c r="S4181" s="20" t="s">
        <v>4859</v>
      </c>
      <c r="T4181" s="21" t="str">
        <f t="shared" si="610"/>
        <v>SABUK ONG PJ BARU 2,5 X 48</v>
      </c>
      <c r="U4181" s="17">
        <v>1</v>
      </c>
      <c r="V4181" s="62">
        <f>$K$4181*U4181</f>
        <v>100</v>
      </c>
      <c r="W4181" s="20"/>
      <c r="X4181" s="20"/>
      <c r="Y4181" s="20" t="str">
        <f t="shared" si="611"/>
        <v>PCS</v>
      </c>
      <c r="Z4181" s="20">
        <v>100</v>
      </c>
    </row>
    <row r="4182" spans="1:26" hidden="1">
      <c r="A4182" s="4"/>
      <c r="B4182" s="4"/>
      <c r="C4182" s="5"/>
      <c r="D4182" s="6"/>
      <c r="E4182" s="6"/>
      <c r="F4182" s="6"/>
      <c r="G4182" s="6"/>
      <c r="H4182" s="6"/>
      <c r="I4182" s="6"/>
      <c r="J4182" s="6"/>
      <c r="K4182" s="8"/>
      <c r="L4182" s="8"/>
      <c r="M4182" s="6"/>
      <c r="N4182" s="9"/>
      <c r="O4182" s="10"/>
      <c r="P4182" s="20"/>
      <c r="Q4182" s="20"/>
      <c r="R4182" s="20"/>
      <c r="S4182" s="20" t="s">
        <v>1203</v>
      </c>
      <c r="T4182" s="21" t="str">
        <f t="shared" si="610"/>
        <v>DUPA 22 ATP PEKAT 3.2 RKN</v>
      </c>
      <c r="U4182" s="17">
        <v>0.17100000000000001</v>
      </c>
      <c r="V4182" s="62">
        <f t="shared" ref="V4182:V4192" si="613">$K$4181*U4182</f>
        <v>17.100000000000001</v>
      </c>
      <c r="W4182" s="20"/>
      <c r="X4182" s="20"/>
      <c r="Y4182" s="20" t="str">
        <f t="shared" si="611"/>
        <v>KG</v>
      </c>
    </row>
    <row r="4183" spans="1:26" hidden="1">
      <c r="A4183" s="4"/>
      <c r="B4183" s="4"/>
      <c r="C4183" s="5"/>
      <c r="D4183" s="6"/>
      <c r="E4183" s="6"/>
      <c r="F4183" s="6"/>
      <c r="G4183" s="6"/>
      <c r="H4183" s="6"/>
      <c r="I4183" s="6"/>
      <c r="J4183" s="6"/>
      <c r="K4183" s="8"/>
      <c r="L4183" s="8"/>
      <c r="M4183" s="6"/>
      <c r="N4183" s="9"/>
      <c r="O4183" s="10"/>
      <c r="P4183" s="20"/>
      <c r="Q4183" s="20"/>
      <c r="R4183" s="20"/>
      <c r="S4183" s="20" t="s">
        <v>3497</v>
      </c>
      <c r="T4183" s="21" t="str">
        <f t="shared" si="610"/>
        <v>JEMPIRING 5,5 X 14</v>
      </c>
      <c r="U4183" s="17">
        <v>1</v>
      </c>
      <c r="V4183" s="62">
        <f t="shared" si="613"/>
        <v>100</v>
      </c>
      <c r="W4183" s="20"/>
      <c r="X4183" s="20"/>
      <c r="Y4183" s="20" t="str">
        <f t="shared" si="611"/>
        <v>PCS</v>
      </c>
    </row>
    <row r="4184" spans="1:26" hidden="1">
      <c r="A4184" s="4"/>
      <c r="B4184" s="4"/>
      <c r="C4184" s="5"/>
      <c r="D4184" s="6"/>
      <c r="E4184" s="6"/>
      <c r="F4184" s="6"/>
      <c r="G4184" s="6"/>
      <c r="H4184" s="6"/>
      <c r="I4184" s="6"/>
      <c r="J4184" s="6"/>
      <c r="K4184" s="8"/>
      <c r="L4184" s="8"/>
      <c r="M4184" s="6"/>
      <c r="N4184" s="9"/>
      <c r="O4184" s="10"/>
      <c r="P4184" s="20"/>
      <c r="Q4184" s="20"/>
      <c r="R4184" s="20"/>
      <c r="S4184" s="20" t="s">
        <v>3679</v>
      </c>
      <c r="T4184" s="21" t="str">
        <f t="shared" si="610"/>
        <v xml:space="preserve">ONGKARA OVAL </v>
      </c>
      <c r="U4184" s="17">
        <v>1</v>
      </c>
      <c r="V4184" s="62">
        <f t="shared" si="613"/>
        <v>100</v>
      </c>
      <c r="W4184" s="20"/>
      <c r="X4184" s="20"/>
      <c r="Y4184" s="20" t="str">
        <f t="shared" si="611"/>
        <v>PCS</v>
      </c>
    </row>
    <row r="4185" spans="1:26" hidden="1">
      <c r="A4185" s="4"/>
      <c r="B4185" s="4"/>
      <c r="C4185" s="5"/>
      <c r="D4185" s="6"/>
      <c r="E4185" s="6"/>
      <c r="F4185" s="6"/>
      <c r="G4185" s="6"/>
      <c r="H4185" s="6"/>
      <c r="I4185" s="6"/>
      <c r="J4185" s="6"/>
      <c r="K4185" s="8"/>
      <c r="L4185" s="8"/>
      <c r="M4185" s="6"/>
      <c r="N4185" s="9"/>
      <c r="O4185" s="10"/>
      <c r="P4185" s="20"/>
      <c r="Q4185" s="20"/>
      <c r="R4185" s="20"/>
      <c r="S4185" s="20" t="s">
        <v>5037</v>
      </c>
      <c r="T4185" s="21" t="str">
        <f t="shared" si="610"/>
        <v>STIKER MANTRA mini</v>
      </c>
      <c r="U4185" s="17">
        <v>1</v>
      </c>
      <c r="V4185" s="62">
        <f t="shared" si="613"/>
        <v>100</v>
      </c>
      <c r="W4185" s="20"/>
      <c r="X4185" s="20"/>
      <c r="Y4185" s="20" t="str">
        <f t="shared" si="611"/>
        <v>PCS</v>
      </c>
    </row>
    <row r="4186" spans="1:26" hidden="1">
      <c r="A4186" s="4"/>
      <c r="B4186" s="4"/>
      <c r="C4186" s="5"/>
      <c r="D4186" s="6"/>
      <c r="E4186" s="6"/>
      <c r="F4186" s="6"/>
      <c r="G4186" s="6"/>
      <c r="H4186" s="6"/>
      <c r="I4186" s="6"/>
      <c r="J4186" s="6"/>
      <c r="K4186" s="8"/>
      <c r="L4186" s="8"/>
      <c r="M4186" s="6"/>
      <c r="N4186" s="9"/>
      <c r="O4186" s="10"/>
      <c r="P4186" s="20"/>
      <c r="Q4186" s="20"/>
      <c r="R4186" s="20"/>
      <c r="S4186" s="20" t="s">
        <v>988</v>
      </c>
      <c r="T4186" s="21" t="str">
        <f t="shared" si="610"/>
        <v xml:space="preserve">ATP </v>
      </c>
      <c r="U4186" s="17">
        <v>1</v>
      </c>
      <c r="V4186" s="62">
        <f t="shared" si="613"/>
        <v>100</v>
      </c>
      <c r="W4186" s="20"/>
      <c r="X4186" s="20"/>
      <c r="Y4186" s="20" t="str">
        <f t="shared" si="611"/>
        <v>PCS</v>
      </c>
    </row>
    <row r="4187" spans="1:26" hidden="1">
      <c r="A4187" s="4"/>
      <c r="B4187" s="4"/>
      <c r="C4187" s="5"/>
      <c r="D4187" s="6"/>
      <c r="E4187" s="6"/>
      <c r="F4187" s="6"/>
      <c r="G4187" s="6"/>
      <c r="H4187" s="6"/>
      <c r="I4187" s="6"/>
      <c r="J4187" s="6"/>
      <c r="K4187" s="8"/>
      <c r="L4187" s="8"/>
      <c r="M4187" s="6"/>
      <c r="N4187" s="9"/>
      <c r="O4187" s="10"/>
      <c r="P4187" s="20"/>
      <c r="Q4187" s="20"/>
      <c r="R4187" s="20"/>
      <c r="S4187" s="20" t="s">
        <v>4399</v>
      </c>
      <c r="T4187" s="21" t="str">
        <f t="shared" si="610"/>
        <v>PLASTIK 30 X 40</v>
      </c>
      <c r="U4187" s="17">
        <v>1</v>
      </c>
      <c r="V4187" s="62">
        <f t="shared" si="613"/>
        <v>100</v>
      </c>
      <c r="W4187" s="20"/>
      <c r="X4187" s="20"/>
      <c r="Y4187" s="20" t="str">
        <f t="shared" si="611"/>
        <v>PCS</v>
      </c>
    </row>
    <row r="4188" spans="1:26" hidden="1">
      <c r="A4188" s="4"/>
      <c r="B4188" s="4"/>
      <c r="C4188" s="5"/>
      <c r="D4188" s="6"/>
      <c r="E4188" s="6"/>
      <c r="F4188" s="6"/>
      <c r="G4188" s="6"/>
      <c r="H4188" s="6"/>
      <c r="I4188" s="6"/>
      <c r="J4188" s="6"/>
      <c r="K4188" s="8"/>
      <c r="L4188" s="8"/>
      <c r="M4188" s="6"/>
      <c r="N4188" s="9"/>
      <c r="O4188" s="10"/>
      <c r="P4188" s="20"/>
      <c r="Q4188" s="20"/>
      <c r="R4188" s="20"/>
      <c r="S4188" s="20" t="s">
        <v>4094</v>
      </c>
      <c r="T4188" s="21" t="str">
        <f t="shared" si="610"/>
        <v>OP FULL AROMA SWT JEMPIRING</v>
      </c>
      <c r="U4188" s="17">
        <v>1.0200000000000001E-2</v>
      </c>
      <c r="V4188" s="62">
        <f t="shared" si="613"/>
        <v>1.02</v>
      </c>
      <c r="W4188" s="20"/>
      <c r="X4188" s="20"/>
      <c r="Y4188" s="20" t="str">
        <f t="shared" si="611"/>
        <v>KG</v>
      </c>
    </row>
    <row r="4189" spans="1:26" hidden="1">
      <c r="A4189" s="4"/>
      <c r="B4189" s="4"/>
      <c r="C4189" s="5"/>
      <c r="D4189" s="6"/>
      <c r="E4189" s="6"/>
      <c r="F4189" s="6"/>
      <c r="G4189" s="6"/>
      <c r="H4189" s="6"/>
      <c r="I4189" s="6"/>
      <c r="J4189" s="6"/>
      <c r="K4189" s="8"/>
      <c r="L4189" s="8"/>
      <c r="M4189" s="6"/>
      <c r="N4189" s="9"/>
      <c r="O4189" s="10"/>
      <c r="P4189" s="20"/>
      <c r="Q4189" s="20"/>
      <c r="R4189" s="20"/>
      <c r="S4189" s="20" t="s">
        <v>5192</v>
      </c>
      <c r="T4189" s="21" t="str">
        <f t="shared" si="610"/>
        <v>oplosan solfen</v>
      </c>
      <c r="U4189" s="17">
        <v>6.7500000000000004E-2</v>
      </c>
      <c r="V4189" s="62">
        <f t="shared" si="613"/>
        <v>6.75</v>
      </c>
      <c r="W4189" s="20"/>
      <c r="X4189" s="20"/>
      <c r="Y4189" s="20" t="str">
        <f t="shared" si="611"/>
        <v>KG</v>
      </c>
    </row>
    <row r="4190" spans="1:26" hidden="1">
      <c r="A4190" s="4"/>
      <c r="B4190" s="4"/>
      <c r="C4190" s="5"/>
      <c r="D4190" s="6"/>
      <c r="E4190" s="6"/>
      <c r="F4190" s="6"/>
      <c r="G4190" s="6"/>
      <c r="H4190" s="6"/>
      <c r="I4190" s="6"/>
      <c r="J4190" s="6"/>
      <c r="K4190" s="8"/>
      <c r="L4190" s="8"/>
      <c r="M4190" s="6"/>
      <c r="N4190" s="9"/>
      <c r="O4190" s="10"/>
      <c r="P4190" s="20"/>
      <c r="Q4190" s="20"/>
      <c r="R4190" s="20"/>
      <c r="S4190" s="20" t="s">
        <v>3731</v>
      </c>
      <c r="T4190" s="21" t="str">
        <f t="shared" si="610"/>
        <v>ONGKOS CELUP GM SARASWATI</v>
      </c>
      <c r="U4190" s="17">
        <v>1</v>
      </c>
      <c r="V4190" s="62">
        <f t="shared" si="613"/>
        <v>100</v>
      </c>
      <c r="W4190" s="20"/>
      <c r="X4190" s="20"/>
      <c r="Y4190" s="20" t="str">
        <f t="shared" si="611"/>
        <v>PCS</v>
      </c>
    </row>
    <row r="4191" spans="1:26" hidden="1">
      <c r="A4191" s="4"/>
      <c r="B4191" s="4"/>
      <c r="C4191" s="5"/>
      <c r="D4191" s="6"/>
      <c r="E4191" s="6"/>
      <c r="F4191" s="6"/>
      <c r="G4191" s="6"/>
      <c r="H4191" s="6"/>
      <c r="I4191" s="6"/>
      <c r="J4191" s="6"/>
      <c r="K4191" s="8"/>
      <c r="L4191" s="8"/>
      <c r="M4191" s="6"/>
      <c r="N4191" s="9"/>
      <c r="O4191" s="10"/>
      <c r="P4191" s="20"/>
      <c r="Q4191" s="20"/>
      <c r="R4191" s="20"/>
      <c r="S4191" s="20" t="s">
        <v>3819</v>
      </c>
      <c r="T4191" s="21" t="str">
        <f t="shared" si="610"/>
        <v>ONGKOS KEMAS GM SARASWATI</v>
      </c>
      <c r="U4191" s="17">
        <v>1</v>
      </c>
      <c r="V4191" s="62">
        <f t="shared" si="613"/>
        <v>100</v>
      </c>
      <c r="W4191" s="20"/>
      <c r="X4191" s="20"/>
      <c r="Y4191" s="20" t="str">
        <f t="shared" si="611"/>
        <v>PCS</v>
      </c>
    </row>
    <row r="4192" spans="1:26" hidden="1">
      <c r="A4192" s="4"/>
      <c r="B4192" s="4"/>
      <c r="C4192" s="5"/>
      <c r="D4192" s="6"/>
      <c r="E4192" s="6"/>
      <c r="F4192" s="6"/>
      <c r="G4192" s="6"/>
      <c r="H4192" s="6"/>
      <c r="I4192" s="6"/>
      <c r="J4192" s="6"/>
      <c r="K4192" s="8"/>
      <c r="L4192" s="8"/>
      <c r="M4192" s="6"/>
      <c r="N4192" s="9"/>
      <c r="O4192" s="10"/>
      <c r="P4192" s="20"/>
      <c r="Q4192" s="20"/>
      <c r="R4192" s="20"/>
      <c r="S4192" s="20" t="s">
        <v>3926</v>
      </c>
      <c r="T4192" s="21" t="str">
        <f t="shared" si="610"/>
        <v>ONGKOS TIMBANG GM SARASWATI</v>
      </c>
      <c r="U4192" s="17">
        <v>1</v>
      </c>
      <c r="V4192" s="62">
        <f t="shared" si="613"/>
        <v>100</v>
      </c>
      <c r="W4192" s="20"/>
      <c r="X4192" s="20"/>
      <c r="Y4192" s="20" t="str">
        <f t="shared" si="611"/>
        <v>PCS</v>
      </c>
    </row>
    <row r="4193" spans="1:26">
      <c r="A4193" s="4">
        <v>412</v>
      </c>
      <c r="B4193" s="20" t="s">
        <v>3411</v>
      </c>
      <c r="C4193" s="5" t="s">
        <v>371</v>
      </c>
      <c r="D4193" s="6">
        <v>71</v>
      </c>
      <c r="E4193" s="6">
        <f>D4193/100</f>
        <v>0.71</v>
      </c>
      <c r="F4193" s="6">
        <v>76</v>
      </c>
      <c r="G4193" s="6">
        <v>1</v>
      </c>
      <c r="H4193" s="6">
        <v>89</v>
      </c>
      <c r="I4193" s="6">
        <v>1</v>
      </c>
      <c r="J4193" s="6" t="s">
        <v>510</v>
      </c>
      <c r="K4193" s="15">
        <f>L4193</f>
        <v>100</v>
      </c>
      <c r="L4193" s="15">
        <f>N4193*Z4193</f>
        <v>100</v>
      </c>
      <c r="M4193" s="6" t="s">
        <v>510</v>
      </c>
      <c r="N4193" s="9">
        <f>VLOOKUP(B4193,tb_januari,9,FALSE)</f>
        <v>1</v>
      </c>
      <c r="O4193" s="10" t="s">
        <v>506</v>
      </c>
      <c r="P4193" s="20"/>
      <c r="Q4193" s="20"/>
      <c r="R4193" s="20"/>
      <c r="S4193" s="20" t="s">
        <v>4859</v>
      </c>
      <c r="T4193" s="21" t="str">
        <f t="shared" si="610"/>
        <v>SABUK ONG PJ BARU 2,5 X 48</v>
      </c>
      <c r="U4193" s="17">
        <v>1</v>
      </c>
      <c r="V4193" s="62">
        <f>$K$4193*U4193</f>
        <v>100</v>
      </c>
      <c r="W4193" s="20"/>
      <c r="X4193" s="20"/>
      <c r="Y4193" s="20" t="str">
        <f t="shared" si="611"/>
        <v>PCS</v>
      </c>
      <c r="Z4193" s="20">
        <v>100</v>
      </c>
    </row>
    <row r="4194" spans="1:26" hidden="1">
      <c r="A4194" s="4"/>
      <c r="B4194" s="4"/>
      <c r="C4194" s="5"/>
      <c r="D4194" s="6"/>
      <c r="E4194" s="6"/>
      <c r="F4194" s="6"/>
      <c r="G4194" s="6"/>
      <c r="H4194" s="6"/>
      <c r="I4194" s="6"/>
      <c r="J4194" s="6"/>
      <c r="K4194" s="8"/>
      <c r="L4194" s="8"/>
      <c r="M4194" s="6"/>
      <c r="N4194" s="9"/>
      <c r="O4194" s="10"/>
      <c r="P4194" s="20"/>
      <c r="Q4194" s="20"/>
      <c r="R4194" s="20"/>
      <c r="S4194" s="20" t="s">
        <v>1203</v>
      </c>
      <c r="T4194" s="21" t="str">
        <f t="shared" si="610"/>
        <v>DUPA 22 ATP PEKAT 3.2 RKN</v>
      </c>
      <c r="U4194" s="17">
        <v>0.17100000000000001</v>
      </c>
      <c r="V4194" s="62">
        <f t="shared" ref="V4194:V4204" si="614">$K$4193*U4194</f>
        <v>17.100000000000001</v>
      </c>
      <c r="W4194" s="20"/>
      <c r="X4194" s="20"/>
      <c r="Y4194" s="20" t="str">
        <f t="shared" si="611"/>
        <v>KG</v>
      </c>
    </row>
    <row r="4195" spans="1:26" hidden="1">
      <c r="A4195" s="4"/>
      <c r="B4195" s="4"/>
      <c r="C4195" s="5"/>
      <c r="D4195" s="6"/>
      <c r="E4195" s="6"/>
      <c r="F4195" s="6"/>
      <c r="G4195" s="6"/>
      <c r="H4195" s="6"/>
      <c r="I4195" s="6"/>
      <c r="J4195" s="6"/>
      <c r="K4195" s="8"/>
      <c r="L4195" s="8"/>
      <c r="M4195" s="6"/>
      <c r="N4195" s="9"/>
      <c r="O4195" s="10"/>
      <c r="P4195" s="20"/>
      <c r="Q4195" s="20"/>
      <c r="R4195" s="20"/>
      <c r="S4195" s="20" t="s">
        <v>3513</v>
      </c>
      <c r="T4195" s="21" t="str">
        <f t="shared" si="610"/>
        <v>JEPUN 5,5 X 14</v>
      </c>
      <c r="U4195" s="17">
        <v>1</v>
      </c>
      <c r="V4195" s="62">
        <f t="shared" si="614"/>
        <v>100</v>
      </c>
      <c r="W4195" s="20"/>
      <c r="X4195" s="20"/>
      <c r="Y4195" s="20" t="str">
        <f t="shared" si="611"/>
        <v>PCS</v>
      </c>
    </row>
    <row r="4196" spans="1:26" hidden="1">
      <c r="A4196" s="4"/>
      <c r="B4196" s="4"/>
      <c r="C4196" s="5"/>
      <c r="D4196" s="6"/>
      <c r="E4196" s="6"/>
      <c r="F4196" s="6"/>
      <c r="G4196" s="6"/>
      <c r="H4196" s="6"/>
      <c r="I4196" s="6"/>
      <c r="J4196" s="6"/>
      <c r="K4196" s="8"/>
      <c r="L4196" s="8"/>
      <c r="M4196" s="6"/>
      <c r="N4196" s="9"/>
      <c r="O4196" s="10"/>
      <c r="P4196" s="20"/>
      <c r="Q4196" s="20"/>
      <c r="R4196" s="20"/>
      <c r="S4196" s="20" t="s">
        <v>3679</v>
      </c>
      <c r="T4196" s="21" t="str">
        <f t="shared" si="610"/>
        <v xml:space="preserve">ONGKARA OVAL </v>
      </c>
      <c r="U4196" s="17">
        <v>1</v>
      </c>
      <c r="V4196" s="62">
        <f t="shared" si="614"/>
        <v>100</v>
      </c>
      <c r="W4196" s="20"/>
      <c r="X4196" s="20"/>
      <c r="Y4196" s="20" t="str">
        <f t="shared" si="611"/>
        <v>PCS</v>
      </c>
    </row>
    <row r="4197" spans="1:26" hidden="1">
      <c r="A4197" s="4"/>
      <c r="B4197" s="4"/>
      <c r="C4197" s="5"/>
      <c r="D4197" s="6"/>
      <c r="E4197" s="6"/>
      <c r="F4197" s="6"/>
      <c r="G4197" s="6"/>
      <c r="H4197" s="6"/>
      <c r="I4197" s="6"/>
      <c r="J4197" s="6"/>
      <c r="K4197" s="8"/>
      <c r="L4197" s="8"/>
      <c r="M4197" s="6"/>
      <c r="N4197" s="9"/>
      <c r="O4197" s="10"/>
      <c r="P4197" s="20"/>
      <c r="Q4197" s="20"/>
      <c r="R4197" s="20"/>
      <c r="S4197" s="20" t="s">
        <v>5037</v>
      </c>
      <c r="T4197" s="21" t="str">
        <f t="shared" si="610"/>
        <v>STIKER MANTRA mini</v>
      </c>
      <c r="U4197" s="17">
        <v>1</v>
      </c>
      <c r="V4197" s="62">
        <f t="shared" si="614"/>
        <v>100</v>
      </c>
      <c r="W4197" s="20"/>
      <c r="X4197" s="20"/>
      <c r="Y4197" s="20" t="str">
        <f t="shared" si="611"/>
        <v>PCS</v>
      </c>
    </row>
    <row r="4198" spans="1:26" hidden="1">
      <c r="A4198" s="4"/>
      <c r="B4198" s="4"/>
      <c r="C4198" s="5"/>
      <c r="D4198" s="6"/>
      <c r="E4198" s="6"/>
      <c r="F4198" s="6"/>
      <c r="G4198" s="6"/>
      <c r="H4198" s="6"/>
      <c r="I4198" s="6"/>
      <c r="J4198" s="6"/>
      <c r="K4198" s="8"/>
      <c r="L4198" s="8"/>
      <c r="M4198" s="6"/>
      <c r="N4198" s="9"/>
      <c r="O4198" s="10"/>
      <c r="P4198" s="20"/>
      <c r="Q4198" s="20"/>
      <c r="R4198" s="20"/>
      <c r="S4198" s="20" t="s">
        <v>988</v>
      </c>
      <c r="T4198" s="21" t="str">
        <f t="shared" si="610"/>
        <v xml:space="preserve">ATP </v>
      </c>
      <c r="U4198" s="17">
        <v>1</v>
      </c>
      <c r="V4198" s="62">
        <f t="shared" si="614"/>
        <v>100</v>
      </c>
      <c r="W4198" s="20"/>
      <c r="X4198" s="20"/>
      <c r="Y4198" s="20" t="str">
        <f t="shared" si="611"/>
        <v>PCS</v>
      </c>
    </row>
    <row r="4199" spans="1:26" hidden="1">
      <c r="A4199" s="4"/>
      <c r="B4199" s="4"/>
      <c r="C4199" s="5"/>
      <c r="D4199" s="6"/>
      <c r="E4199" s="6"/>
      <c r="F4199" s="6"/>
      <c r="G4199" s="6"/>
      <c r="H4199" s="6"/>
      <c r="I4199" s="6"/>
      <c r="J4199" s="6"/>
      <c r="K4199" s="8"/>
      <c r="L4199" s="8"/>
      <c r="M4199" s="6"/>
      <c r="N4199" s="9"/>
      <c r="O4199" s="10"/>
      <c r="P4199" s="20"/>
      <c r="Q4199" s="20"/>
      <c r="R4199" s="20"/>
      <c r="S4199" s="20" t="s">
        <v>4399</v>
      </c>
      <c r="T4199" s="21" t="str">
        <f t="shared" si="610"/>
        <v>PLASTIK 30 X 40</v>
      </c>
      <c r="U4199" s="17">
        <v>1</v>
      </c>
      <c r="V4199" s="62">
        <f t="shared" si="614"/>
        <v>100</v>
      </c>
      <c r="W4199" s="20"/>
      <c r="X4199" s="20"/>
      <c r="Y4199" s="20" t="str">
        <f t="shared" si="611"/>
        <v>PCS</v>
      </c>
    </row>
    <row r="4200" spans="1:26" hidden="1">
      <c r="A4200" s="4"/>
      <c r="B4200" s="4"/>
      <c r="C4200" s="5"/>
      <c r="D4200" s="6"/>
      <c r="E4200" s="6"/>
      <c r="F4200" s="6"/>
      <c r="G4200" s="6"/>
      <c r="H4200" s="6"/>
      <c r="I4200" s="6"/>
      <c r="J4200" s="6"/>
      <c r="K4200" s="8"/>
      <c r="L4200" s="8"/>
      <c r="M4200" s="6"/>
      <c r="N4200" s="9"/>
      <c r="O4200" s="10"/>
      <c r="P4200" s="20"/>
      <c r="Q4200" s="20"/>
      <c r="R4200" s="20"/>
      <c r="S4200" s="20" t="s">
        <v>4096</v>
      </c>
      <c r="T4200" s="21" t="str">
        <f t="shared" si="610"/>
        <v>OP FULL AROMA SWT JEPUN</v>
      </c>
      <c r="U4200" s="17">
        <v>1.0200000000000001E-2</v>
      </c>
      <c r="V4200" s="62">
        <f t="shared" si="614"/>
        <v>1.02</v>
      </c>
      <c r="W4200" s="20"/>
      <c r="X4200" s="20"/>
      <c r="Y4200" s="20" t="str">
        <f t="shared" si="611"/>
        <v>KG</v>
      </c>
    </row>
    <row r="4201" spans="1:26" hidden="1">
      <c r="A4201" s="4"/>
      <c r="B4201" s="4"/>
      <c r="C4201" s="5"/>
      <c r="D4201" s="6"/>
      <c r="E4201" s="6"/>
      <c r="F4201" s="6"/>
      <c r="G4201" s="6"/>
      <c r="H4201" s="6"/>
      <c r="I4201" s="6"/>
      <c r="J4201" s="6"/>
      <c r="K4201" s="8"/>
      <c r="L4201" s="8"/>
      <c r="M4201" s="6"/>
      <c r="N4201" s="9"/>
      <c r="O4201" s="10"/>
      <c r="P4201" s="20"/>
      <c r="Q4201" s="20"/>
      <c r="R4201" s="20"/>
      <c r="S4201" s="20" t="s">
        <v>5192</v>
      </c>
      <c r="T4201" s="21" t="str">
        <f t="shared" ref="T4201:T4232" si="615">VLOOKUP(S4201,db_barang,2,FALSE)</f>
        <v>oplosan solfen</v>
      </c>
      <c r="U4201" s="17">
        <v>6.7500000000000004E-2</v>
      </c>
      <c r="V4201" s="62">
        <f t="shared" si="614"/>
        <v>6.75</v>
      </c>
      <c r="W4201" s="20"/>
      <c r="X4201" s="20"/>
      <c r="Y4201" s="20" t="str">
        <f t="shared" ref="Y4201:Y4232" si="616">VLOOKUP(S4201,db_barang,3,FALSE)</f>
        <v>KG</v>
      </c>
    </row>
    <row r="4202" spans="1:26" hidden="1">
      <c r="A4202" s="4"/>
      <c r="B4202" s="4"/>
      <c r="C4202" s="5"/>
      <c r="D4202" s="6"/>
      <c r="E4202" s="6"/>
      <c r="F4202" s="6"/>
      <c r="G4202" s="6"/>
      <c r="H4202" s="6"/>
      <c r="I4202" s="6"/>
      <c r="J4202" s="6"/>
      <c r="K4202" s="8"/>
      <c r="L4202" s="8"/>
      <c r="M4202" s="6"/>
      <c r="N4202" s="9"/>
      <c r="O4202" s="10"/>
      <c r="P4202" s="20"/>
      <c r="Q4202" s="20"/>
      <c r="R4202" s="20"/>
      <c r="S4202" s="20" t="s">
        <v>3731</v>
      </c>
      <c r="T4202" s="21" t="str">
        <f t="shared" si="615"/>
        <v>ONGKOS CELUP GM SARASWATI</v>
      </c>
      <c r="U4202" s="17">
        <v>1</v>
      </c>
      <c r="V4202" s="62">
        <f t="shared" si="614"/>
        <v>100</v>
      </c>
      <c r="W4202" s="20"/>
      <c r="X4202" s="20"/>
      <c r="Y4202" s="20" t="str">
        <f t="shared" si="616"/>
        <v>PCS</v>
      </c>
    </row>
    <row r="4203" spans="1:26" hidden="1">
      <c r="A4203" s="4"/>
      <c r="B4203" s="4"/>
      <c r="C4203" s="5"/>
      <c r="D4203" s="6"/>
      <c r="E4203" s="6"/>
      <c r="F4203" s="6"/>
      <c r="G4203" s="6"/>
      <c r="H4203" s="6"/>
      <c r="I4203" s="6"/>
      <c r="J4203" s="6"/>
      <c r="K4203" s="8"/>
      <c r="L4203" s="8"/>
      <c r="M4203" s="6"/>
      <c r="N4203" s="9"/>
      <c r="O4203" s="10"/>
      <c r="P4203" s="20"/>
      <c r="Q4203" s="20"/>
      <c r="R4203" s="20"/>
      <c r="S4203" s="20" t="s">
        <v>3819</v>
      </c>
      <c r="T4203" s="21" t="str">
        <f t="shared" si="615"/>
        <v>ONGKOS KEMAS GM SARASWATI</v>
      </c>
      <c r="U4203" s="17">
        <v>1</v>
      </c>
      <c r="V4203" s="62">
        <f t="shared" si="614"/>
        <v>100</v>
      </c>
      <c r="W4203" s="20"/>
      <c r="X4203" s="20"/>
      <c r="Y4203" s="20" t="str">
        <f t="shared" si="616"/>
        <v>PCS</v>
      </c>
    </row>
    <row r="4204" spans="1:26" hidden="1">
      <c r="A4204" s="4"/>
      <c r="B4204" s="4"/>
      <c r="C4204" s="5"/>
      <c r="D4204" s="6"/>
      <c r="E4204" s="6"/>
      <c r="F4204" s="6"/>
      <c r="G4204" s="6"/>
      <c r="H4204" s="6"/>
      <c r="I4204" s="6"/>
      <c r="J4204" s="6"/>
      <c r="K4204" s="8"/>
      <c r="L4204" s="8"/>
      <c r="M4204" s="6"/>
      <c r="N4204" s="9"/>
      <c r="O4204" s="10"/>
      <c r="P4204" s="20"/>
      <c r="Q4204" s="20"/>
      <c r="R4204" s="20"/>
      <c r="S4204" s="20" t="s">
        <v>3926</v>
      </c>
      <c r="T4204" s="21" t="str">
        <f t="shared" si="615"/>
        <v>ONGKOS TIMBANG GM SARASWATI</v>
      </c>
      <c r="U4204" s="17">
        <v>1</v>
      </c>
      <c r="V4204" s="62">
        <f t="shared" si="614"/>
        <v>100</v>
      </c>
      <c r="W4204" s="20"/>
      <c r="X4204" s="20"/>
      <c r="Y4204" s="20" t="str">
        <f t="shared" si="616"/>
        <v>PCS</v>
      </c>
    </row>
    <row r="4205" spans="1:26">
      <c r="A4205" s="4">
        <v>413</v>
      </c>
      <c r="B4205" s="20" t="s">
        <v>3412</v>
      </c>
      <c r="C4205" s="5" t="s">
        <v>372</v>
      </c>
      <c r="D4205" s="6">
        <v>170</v>
      </c>
      <c r="E4205" s="6">
        <f>D4205/100</f>
        <v>1.7</v>
      </c>
      <c r="F4205" s="6">
        <v>105</v>
      </c>
      <c r="G4205" s="6">
        <v>1</v>
      </c>
      <c r="H4205" s="6">
        <v>157</v>
      </c>
      <c r="I4205" s="6">
        <v>1</v>
      </c>
      <c r="J4205" s="6" t="s">
        <v>510</v>
      </c>
      <c r="K4205" s="15">
        <f>L4205</f>
        <v>200</v>
      </c>
      <c r="L4205" s="15">
        <f>N4205*Z4205</f>
        <v>200</v>
      </c>
      <c r="M4205" s="6" t="s">
        <v>510</v>
      </c>
      <c r="N4205" s="9">
        <f>VLOOKUP(B4205,tb_januari,9,FALSE)</f>
        <v>2</v>
      </c>
      <c r="O4205" s="10" t="s">
        <v>506</v>
      </c>
      <c r="P4205" s="20"/>
      <c r="Q4205" s="20"/>
      <c r="R4205" s="20"/>
      <c r="S4205" s="20" t="s">
        <v>4859</v>
      </c>
      <c r="T4205" s="21" t="str">
        <f t="shared" si="615"/>
        <v>SABUK ONG PJ BARU 2,5 X 48</v>
      </c>
      <c r="U4205" s="17">
        <v>1</v>
      </c>
      <c r="V4205" s="62">
        <f>$K$4205*U4205</f>
        <v>200</v>
      </c>
      <c r="W4205" s="20"/>
      <c r="X4205" s="20"/>
      <c r="Y4205" s="20" t="str">
        <f t="shared" si="616"/>
        <v>PCS</v>
      </c>
      <c r="Z4205" s="20">
        <v>100</v>
      </c>
    </row>
    <row r="4206" spans="1:26" hidden="1">
      <c r="A4206" s="4"/>
      <c r="B4206" s="4"/>
      <c r="C4206" s="5"/>
      <c r="D4206" s="6"/>
      <c r="E4206" s="6"/>
      <c r="F4206" s="6"/>
      <c r="G4206" s="6"/>
      <c r="H4206" s="6"/>
      <c r="I4206" s="6"/>
      <c r="J4206" s="6"/>
      <c r="K4206" s="8"/>
      <c r="L4206" s="8"/>
      <c r="M4206" s="6"/>
      <c r="N4206" s="9"/>
      <c r="O4206" s="10"/>
      <c r="P4206" s="20"/>
      <c r="Q4206" s="20"/>
      <c r="R4206" s="20"/>
      <c r="S4206" s="20" t="s">
        <v>1203</v>
      </c>
      <c r="T4206" s="21" t="str">
        <f t="shared" si="615"/>
        <v>DUPA 22 ATP PEKAT 3.2 RKN</v>
      </c>
      <c r="U4206" s="17">
        <v>0.17100000000000001</v>
      </c>
      <c r="V4206" s="62">
        <f t="shared" ref="V4206:V4216" si="617">$K$4205*U4206</f>
        <v>34.200000000000003</v>
      </c>
      <c r="W4206" s="20"/>
      <c r="X4206" s="20"/>
      <c r="Y4206" s="20" t="str">
        <f t="shared" si="616"/>
        <v>KG</v>
      </c>
    </row>
    <row r="4207" spans="1:26" hidden="1">
      <c r="A4207" s="4"/>
      <c r="B4207" s="4"/>
      <c r="C4207" s="5"/>
      <c r="D4207" s="6"/>
      <c r="E4207" s="6"/>
      <c r="F4207" s="6"/>
      <c r="G4207" s="6"/>
      <c r="H4207" s="6"/>
      <c r="I4207" s="6"/>
      <c r="J4207" s="6"/>
      <c r="K4207" s="8"/>
      <c r="L4207" s="8"/>
      <c r="M4207" s="6"/>
      <c r="N4207" s="9"/>
      <c r="O4207" s="10"/>
      <c r="P4207" s="20"/>
      <c r="Q4207" s="20"/>
      <c r="R4207" s="20"/>
      <c r="S4207" s="20" t="s">
        <v>3566</v>
      </c>
      <c r="T4207" s="21" t="str">
        <f t="shared" si="615"/>
        <v>LOTUS 5,5 X 14</v>
      </c>
      <c r="U4207" s="17">
        <v>1</v>
      </c>
      <c r="V4207" s="62">
        <f t="shared" si="617"/>
        <v>200</v>
      </c>
      <c r="W4207" s="20"/>
      <c r="X4207" s="20"/>
      <c r="Y4207" s="20" t="str">
        <f t="shared" si="616"/>
        <v>PCS</v>
      </c>
    </row>
    <row r="4208" spans="1:26" hidden="1">
      <c r="A4208" s="4"/>
      <c r="B4208" s="4"/>
      <c r="C4208" s="5"/>
      <c r="D4208" s="6"/>
      <c r="E4208" s="6"/>
      <c r="F4208" s="6"/>
      <c r="G4208" s="6"/>
      <c r="H4208" s="6"/>
      <c r="I4208" s="6"/>
      <c r="J4208" s="6"/>
      <c r="K4208" s="8"/>
      <c r="L4208" s="8"/>
      <c r="M4208" s="6"/>
      <c r="N4208" s="9"/>
      <c r="O4208" s="10"/>
      <c r="P4208" s="20"/>
      <c r="Q4208" s="20"/>
      <c r="R4208" s="20"/>
      <c r="S4208" s="20" t="s">
        <v>3679</v>
      </c>
      <c r="T4208" s="21" t="str">
        <f t="shared" si="615"/>
        <v xml:space="preserve">ONGKARA OVAL </v>
      </c>
      <c r="U4208" s="17">
        <v>1</v>
      </c>
      <c r="V4208" s="62">
        <f t="shared" si="617"/>
        <v>200</v>
      </c>
      <c r="W4208" s="20"/>
      <c r="X4208" s="20"/>
      <c r="Y4208" s="20" t="str">
        <f t="shared" si="616"/>
        <v>PCS</v>
      </c>
    </row>
    <row r="4209" spans="1:26" hidden="1">
      <c r="A4209" s="4"/>
      <c r="B4209" s="4"/>
      <c r="C4209" s="5"/>
      <c r="D4209" s="6"/>
      <c r="E4209" s="6"/>
      <c r="F4209" s="6"/>
      <c r="G4209" s="6"/>
      <c r="H4209" s="6"/>
      <c r="I4209" s="6"/>
      <c r="J4209" s="6"/>
      <c r="K4209" s="8"/>
      <c r="L4209" s="8"/>
      <c r="M4209" s="6"/>
      <c r="N4209" s="9"/>
      <c r="O4209" s="10"/>
      <c r="P4209" s="20"/>
      <c r="Q4209" s="20"/>
      <c r="R4209" s="20"/>
      <c r="S4209" s="20" t="s">
        <v>5037</v>
      </c>
      <c r="T4209" s="21" t="str">
        <f t="shared" si="615"/>
        <v>STIKER MANTRA mini</v>
      </c>
      <c r="U4209" s="17">
        <v>1</v>
      </c>
      <c r="V4209" s="62">
        <f t="shared" si="617"/>
        <v>200</v>
      </c>
      <c r="W4209" s="20"/>
      <c r="X4209" s="20"/>
      <c r="Y4209" s="20" t="str">
        <f t="shared" si="616"/>
        <v>PCS</v>
      </c>
    </row>
    <row r="4210" spans="1:26" hidden="1">
      <c r="A4210" s="4"/>
      <c r="B4210" s="4"/>
      <c r="C4210" s="5"/>
      <c r="D4210" s="6"/>
      <c r="E4210" s="6"/>
      <c r="F4210" s="6"/>
      <c r="G4210" s="6"/>
      <c r="H4210" s="6"/>
      <c r="I4210" s="6"/>
      <c r="J4210" s="6"/>
      <c r="K4210" s="8"/>
      <c r="L4210" s="8"/>
      <c r="M4210" s="6"/>
      <c r="N4210" s="9"/>
      <c r="O4210" s="10"/>
      <c r="P4210" s="20"/>
      <c r="Q4210" s="20"/>
      <c r="R4210" s="20"/>
      <c r="S4210" s="20" t="s">
        <v>988</v>
      </c>
      <c r="T4210" s="21" t="str">
        <f t="shared" si="615"/>
        <v xml:space="preserve">ATP </v>
      </c>
      <c r="U4210" s="17">
        <v>1</v>
      </c>
      <c r="V4210" s="62">
        <f t="shared" si="617"/>
        <v>200</v>
      </c>
      <c r="W4210" s="20"/>
      <c r="X4210" s="20"/>
      <c r="Y4210" s="20" t="str">
        <f t="shared" si="616"/>
        <v>PCS</v>
      </c>
    </row>
    <row r="4211" spans="1:26" hidden="1">
      <c r="A4211" s="4"/>
      <c r="B4211" s="4"/>
      <c r="C4211" s="5"/>
      <c r="D4211" s="6"/>
      <c r="E4211" s="6"/>
      <c r="F4211" s="6"/>
      <c r="G4211" s="6"/>
      <c r="H4211" s="6"/>
      <c r="I4211" s="6"/>
      <c r="J4211" s="6"/>
      <c r="K4211" s="8"/>
      <c r="L4211" s="8"/>
      <c r="M4211" s="6"/>
      <c r="N4211" s="9"/>
      <c r="O4211" s="10"/>
      <c r="P4211" s="20"/>
      <c r="Q4211" s="20"/>
      <c r="R4211" s="20"/>
      <c r="S4211" s="20" t="s">
        <v>4399</v>
      </c>
      <c r="T4211" s="21" t="str">
        <f t="shared" si="615"/>
        <v>PLASTIK 30 X 40</v>
      </c>
      <c r="U4211" s="17">
        <v>1</v>
      </c>
      <c r="V4211" s="62">
        <f t="shared" si="617"/>
        <v>200</v>
      </c>
      <c r="W4211" s="20"/>
      <c r="X4211" s="20"/>
      <c r="Y4211" s="20" t="str">
        <f t="shared" si="616"/>
        <v>PCS</v>
      </c>
    </row>
    <row r="4212" spans="1:26" hidden="1">
      <c r="A4212" s="4"/>
      <c r="B4212" s="4"/>
      <c r="C4212" s="5"/>
      <c r="D4212" s="6"/>
      <c r="E4212" s="6"/>
      <c r="F4212" s="6"/>
      <c r="G4212" s="6"/>
      <c r="H4212" s="6"/>
      <c r="I4212" s="6"/>
      <c r="J4212" s="6"/>
      <c r="K4212" s="8"/>
      <c r="L4212" s="8"/>
      <c r="M4212" s="6"/>
      <c r="N4212" s="9"/>
      <c r="O4212" s="10"/>
      <c r="P4212" s="20"/>
      <c r="Q4212" s="20"/>
      <c r="R4212" s="20"/>
      <c r="S4212" s="20" t="s">
        <v>4098</v>
      </c>
      <c r="T4212" s="21" t="str">
        <f t="shared" si="615"/>
        <v>OP FULL AROMA SWT LOTUS</v>
      </c>
      <c r="U4212" s="17">
        <v>1.0200000000000001E-2</v>
      </c>
      <c r="V4212" s="62">
        <f t="shared" si="617"/>
        <v>2.04</v>
      </c>
      <c r="W4212" s="20"/>
      <c r="X4212" s="20"/>
      <c r="Y4212" s="20" t="str">
        <f t="shared" si="616"/>
        <v>KG</v>
      </c>
    </row>
    <row r="4213" spans="1:26" hidden="1">
      <c r="A4213" s="4"/>
      <c r="B4213" s="4"/>
      <c r="C4213" s="5"/>
      <c r="D4213" s="6"/>
      <c r="E4213" s="6"/>
      <c r="F4213" s="6"/>
      <c r="G4213" s="6"/>
      <c r="H4213" s="6"/>
      <c r="I4213" s="6"/>
      <c r="J4213" s="6"/>
      <c r="K4213" s="8"/>
      <c r="L4213" s="8"/>
      <c r="M4213" s="6"/>
      <c r="N4213" s="9"/>
      <c r="O4213" s="10"/>
      <c r="P4213" s="20"/>
      <c r="Q4213" s="20"/>
      <c r="R4213" s="20"/>
      <c r="S4213" s="20" t="s">
        <v>5192</v>
      </c>
      <c r="T4213" s="21" t="str">
        <f t="shared" si="615"/>
        <v>oplosan solfen</v>
      </c>
      <c r="U4213" s="17">
        <v>6.7500000000000004E-2</v>
      </c>
      <c r="V4213" s="62">
        <f t="shared" si="617"/>
        <v>13.5</v>
      </c>
      <c r="W4213" s="20"/>
      <c r="X4213" s="20"/>
      <c r="Y4213" s="20" t="str">
        <f t="shared" si="616"/>
        <v>KG</v>
      </c>
    </row>
    <row r="4214" spans="1:26" hidden="1">
      <c r="A4214" s="4"/>
      <c r="B4214" s="4"/>
      <c r="C4214" s="5"/>
      <c r="D4214" s="6"/>
      <c r="E4214" s="6"/>
      <c r="F4214" s="6"/>
      <c r="G4214" s="6"/>
      <c r="H4214" s="6"/>
      <c r="I4214" s="6"/>
      <c r="J4214" s="6"/>
      <c r="K4214" s="8"/>
      <c r="L4214" s="8"/>
      <c r="M4214" s="6"/>
      <c r="N4214" s="9"/>
      <c r="O4214" s="10"/>
      <c r="P4214" s="20"/>
      <c r="Q4214" s="20"/>
      <c r="R4214" s="20"/>
      <c r="S4214" s="20" t="s">
        <v>3731</v>
      </c>
      <c r="T4214" s="21" t="str">
        <f t="shared" si="615"/>
        <v>ONGKOS CELUP GM SARASWATI</v>
      </c>
      <c r="U4214" s="17">
        <v>1</v>
      </c>
      <c r="V4214" s="62">
        <f t="shared" si="617"/>
        <v>200</v>
      </c>
      <c r="W4214" s="20"/>
      <c r="X4214" s="20"/>
      <c r="Y4214" s="20" t="str">
        <f t="shared" si="616"/>
        <v>PCS</v>
      </c>
    </row>
    <row r="4215" spans="1:26" hidden="1">
      <c r="A4215" s="4"/>
      <c r="B4215" s="4"/>
      <c r="C4215" s="5"/>
      <c r="D4215" s="6"/>
      <c r="E4215" s="6"/>
      <c r="F4215" s="6"/>
      <c r="G4215" s="6"/>
      <c r="H4215" s="6"/>
      <c r="I4215" s="6"/>
      <c r="J4215" s="6"/>
      <c r="K4215" s="8"/>
      <c r="L4215" s="8"/>
      <c r="M4215" s="6"/>
      <c r="N4215" s="9"/>
      <c r="O4215" s="10"/>
      <c r="P4215" s="20"/>
      <c r="Q4215" s="20"/>
      <c r="R4215" s="20"/>
      <c r="S4215" s="20" t="s">
        <v>3819</v>
      </c>
      <c r="T4215" s="21" t="str">
        <f t="shared" si="615"/>
        <v>ONGKOS KEMAS GM SARASWATI</v>
      </c>
      <c r="U4215" s="17">
        <v>1</v>
      </c>
      <c r="V4215" s="62">
        <f t="shared" si="617"/>
        <v>200</v>
      </c>
      <c r="W4215" s="20"/>
      <c r="X4215" s="20"/>
      <c r="Y4215" s="20" t="str">
        <f t="shared" si="616"/>
        <v>PCS</v>
      </c>
    </row>
    <row r="4216" spans="1:26" hidden="1">
      <c r="A4216" s="4"/>
      <c r="B4216" s="4"/>
      <c r="C4216" s="5"/>
      <c r="D4216" s="6"/>
      <c r="E4216" s="6"/>
      <c r="F4216" s="6"/>
      <c r="G4216" s="6"/>
      <c r="H4216" s="6"/>
      <c r="I4216" s="6"/>
      <c r="J4216" s="6"/>
      <c r="K4216" s="8"/>
      <c r="L4216" s="8"/>
      <c r="M4216" s="6"/>
      <c r="N4216" s="9"/>
      <c r="O4216" s="10"/>
      <c r="P4216" s="20"/>
      <c r="Q4216" s="20"/>
      <c r="R4216" s="20"/>
      <c r="S4216" s="20" t="s">
        <v>3926</v>
      </c>
      <c r="T4216" s="21" t="str">
        <f t="shared" si="615"/>
        <v>ONGKOS TIMBANG GM SARASWATI</v>
      </c>
      <c r="U4216" s="17">
        <v>1</v>
      </c>
      <c r="V4216" s="62">
        <f t="shared" si="617"/>
        <v>200</v>
      </c>
      <c r="W4216" s="20"/>
      <c r="X4216" s="20"/>
      <c r="Y4216" s="20" t="str">
        <f t="shared" si="616"/>
        <v>PCS</v>
      </c>
    </row>
    <row r="4217" spans="1:26">
      <c r="A4217" s="4">
        <v>414</v>
      </c>
      <c r="B4217" s="20" t="s">
        <v>3413</v>
      </c>
      <c r="C4217" s="5" t="s">
        <v>373</v>
      </c>
      <c r="D4217" s="6">
        <v>544</v>
      </c>
      <c r="E4217" s="6">
        <f>D4217/100</f>
        <v>5.44</v>
      </c>
      <c r="F4217" s="6">
        <v>531</v>
      </c>
      <c r="G4217" s="6">
        <v>1</v>
      </c>
      <c r="H4217" s="6">
        <v>483</v>
      </c>
      <c r="I4217" s="6">
        <v>1</v>
      </c>
      <c r="J4217" s="6" t="s">
        <v>510</v>
      </c>
      <c r="K4217" s="15">
        <f>L4217</f>
        <v>500</v>
      </c>
      <c r="L4217" s="15">
        <f>N4217*Z4217</f>
        <v>500</v>
      </c>
      <c r="M4217" s="6" t="s">
        <v>510</v>
      </c>
      <c r="N4217" s="9">
        <f>VLOOKUP(B4217,tb_januari,9,FALSE)</f>
        <v>5</v>
      </c>
      <c r="O4217" s="10" t="s">
        <v>506</v>
      </c>
      <c r="P4217" s="20"/>
      <c r="Q4217" s="20"/>
      <c r="R4217" s="20"/>
      <c r="S4217" s="20" t="s">
        <v>4859</v>
      </c>
      <c r="T4217" s="21" t="str">
        <f t="shared" si="615"/>
        <v>SABUK ONG PJ BARU 2,5 X 48</v>
      </c>
      <c r="U4217" s="17">
        <v>1</v>
      </c>
      <c r="V4217" s="62">
        <f>$K$4217*U4217</f>
        <v>500</v>
      </c>
      <c r="W4217" s="20"/>
      <c r="X4217" s="20"/>
      <c r="Y4217" s="20" t="str">
        <f t="shared" si="616"/>
        <v>PCS</v>
      </c>
      <c r="Z4217" s="20">
        <v>100</v>
      </c>
    </row>
    <row r="4218" spans="1:26" hidden="1">
      <c r="A4218" s="4"/>
      <c r="B4218" s="4"/>
      <c r="C4218" s="5"/>
      <c r="D4218" s="6"/>
      <c r="E4218" s="6"/>
      <c r="F4218" s="6"/>
      <c r="G4218" s="6"/>
      <c r="H4218" s="6"/>
      <c r="I4218" s="6"/>
      <c r="J4218" s="6"/>
      <c r="K4218" s="8"/>
      <c r="L4218" s="8"/>
      <c r="M4218" s="6"/>
      <c r="N4218" s="9"/>
      <c r="O4218" s="10"/>
      <c r="P4218" s="20"/>
      <c r="Q4218" s="20"/>
      <c r="R4218" s="20"/>
      <c r="S4218" s="20" t="s">
        <v>3578</v>
      </c>
      <c r="T4218" s="21" t="str">
        <f t="shared" si="615"/>
        <v>MAHADUPA 5,5 X 14</v>
      </c>
      <c r="U4218" s="17">
        <v>1</v>
      </c>
      <c r="V4218" s="62">
        <f t="shared" ref="V4218:V4228" si="618">$K$4217*U4218</f>
        <v>500</v>
      </c>
      <c r="W4218" s="20"/>
      <c r="X4218" s="20"/>
      <c r="Y4218" s="20" t="str">
        <f t="shared" si="616"/>
        <v>PCS</v>
      </c>
    </row>
    <row r="4219" spans="1:26" hidden="1">
      <c r="A4219" s="4"/>
      <c r="B4219" s="4"/>
      <c r="C4219" s="5"/>
      <c r="D4219" s="6"/>
      <c r="E4219" s="6"/>
      <c r="F4219" s="6"/>
      <c r="G4219" s="6"/>
      <c r="H4219" s="6"/>
      <c r="I4219" s="6"/>
      <c r="J4219" s="6"/>
      <c r="K4219" s="8"/>
      <c r="L4219" s="8"/>
      <c r="M4219" s="6"/>
      <c r="N4219" s="9"/>
      <c r="O4219" s="10"/>
      <c r="P4219" s="20"/>
      <c r="Q4219" s="20"/>
      <c r="R4219" s="20"/>
      <c r="S4219" s="20" t="s">
        <v>3679</v>
      </c>
      <c r="T4219" s="21" t="str">
        <f t="shared" si="615"/>
        <v xml:space="preserve">ONGKARA OVAL </v>
      </c>
      <c r="U4219" s="17">
        <v>1</v>
      </c>
      <c r="V4219" s="62">
        <f t="shared" si="618"/>
        <v>500</v>
      </c>
      <c r="W4219" s="20"/>
      <c r="X4219" s="20"/>
      <c r="Y4219" s="20" t="str">
        <f t="shared" si="616"/>
        <v>PCS</v>
      </c>
    </row>
    <row r="4220" spans="1:26" hidden="1">
      <c r="A4220" s="4"/>
      <c r="B4220" s="4"/>
      <c r="C4220" s="5"/>
      <c r="D4220" s="6"/>
      <c r="E4220" s="6"/>
      <c r="F4220" s="6"/>
      <c r="G4220" s="6"/>
      <c r="H4220" s="6"/>
      <c r="I4220" s="6"/>
      <c r="J4220" s="6"/>
      <c r="K4220" s="8"/>
      <c r="L4220" s="8"/>
      <c r="M4220" s="6"/>
      <c r="N4220" s="9"/>
      <c r="O4220" s="10"/>
      <c r="P4220" s="20"/>
      <c r="Q4220" s="20"/>
      <c r="R4220" s="20"/>
      <c r="S4220" s="20" t="s">
        <v>5037</v>
      </c>
      <c r="T4220" s="21" t="str">
        <f t="shared" si="615"/>
        <v>STIKER MANTRA mini</v>
      </c>
      <c r="U4220" s="17">
        <v>1</v>
      </c>
      <c r="V4220" s="62">
        <f t="shared" si="618"/>
        <v>500</v>
      </c>
      <c r="W4220" s="20"/>
      <c r="X4220" s="20"/>
      <c r="Y4220" s="20" t="str">
        <f t="shared" si="616"/>
        <v>PCS</v>
      </c>
    </row>
    <row r="4221" spans="1:26" hidden="1">
      <c r="A4221" s="4"/>
      <c r="B4221" s="4"/>
      <c r="C4221" s="5"/>
      <c r="D4221" s="6"/>
      <c r="E4221" s="6"/>
      <c r="F4221" s="6"/>
      <c r="G4221" s="6"/>
      <c r="H4221" s="6"/>
      <c r="I4221" s="6"/>
      <c r="J4221" s="6"/>
      <c r="K4221" s="8"/>
      <c r="L4221" s="8"/>
      <c r="M4221" s="6"/>
      <c r="N4221" s="9"/>
      <c r="O4221" s="10"/>
      <c r="P4221" s="20"/>
      <c r="Q4221" s="20"/>
      <c r="R4221" s="20"/>
      <c r="S4221" s="20" t="s">
        <v>988</v>
      </c>
      <c r="T4221" s="21" t="str">
        <f t="shared" si="615"/>
        <v xml:space="preserve">ATP </v>
      </c>
      <c r="U4221" s="17">
        <v>1</v>
      </c>
      <c r="V4221" s="62">
        <f t="shared" si="618"/>
        <v>500</v>
      </c>
      <c r="W4221" s="20"/>
      <c r="X4221" s="20"/>
      <c r="Y4221" s="20" t="str">
        <f t="shared" si="616"/>
        <v>PCS</v>
      </c>
    </row>
    <row r="4222" spans="1:26" hidden="1">
      <c r="A4222" s="4"/>
      <c r="B4222" s="4"/>
      <c r="C4222" s="5"/>
      <c r="D4222" s="6"/>
      <c r="E4222" s="6"/>
      <c r="F4222" s="6"/>
      <c r="G4222" s="6"/>
      <c r="H4222" s="6"/>
      <c r="I4222" s="6"/>
      <c r="J4222" s="6"/>
      <c r="K4222" s="8"/>
      <c r="L4222" s="8"/>
      <c r="M4222" s="6"/>
      <c r="N4222" s="9"/>
      <c r="O4222" s="10"/>
      <c r="P4222" s="20"/>
      <c r="Q4222" s="20"/>
      <c r="R4222" s="20"/>
      <c r="S4222" s="20" t="s">
        <v>4399</v>
      </c>
      <c r="T4222" s="21" t="str">
        <f t="shared" si="615"/>
        <v>PLASTIK 30 X 40</v>
      </c>
      <c r="U4222" s="17">
        <v>1</v>
      </c>
      <c r="V4222" s="62">
        <f t="shared" si="618"/>
        <v>500</v>
      </c>
      <c r="W4222" s="20"/>
      <c r="X4222" s="20"/>
      <c r="Y4222" s="20" t="str">
        <f t="shared" si="616"/>
        <v>PCS</v>
      </c>
    </row>
    <row r="4223" spans="1:26" hidden="1">
      <c r="A4223" s="4"/>
      <c r="B4223" s="4"/>
      <c r="C4223" s="5"/>
      <c r="D4223" s="6"/>
      <c r="E4223" s="6"/>
      <c r="F4223" s="6"/>
      <c r="G4223" s="6"/>
      <c r="H4223" s="6"/>
      <c r="I4223" s="6"/>
      <c r="J4223" s="6"/>
      <c r="K4223" s="8"/>
      <c r="L4223" s="8"/>
      <c r="M4223" s="6"/>
      <c r="N4223" s="9"/>
      <c r="O4223" s="10"/>
      <c r="P4223" s="20"/>
      <c r="Q4223" s="20"/>
      <c r="R4223" s="20"/>
      <c r="S4223" s="20" t="s">
        <v>3992</v>
      </c>
      <c r="T4223" s="21" t="str">
        <f t="shared" si="615"/>
        <v>OP FULL AROMA  MD CLASIC</v>
      </c>
      <c r="U4223" s="17">
        <v>1.0200000000000001E-2</v>
      </c>
      <c r="V4223" s="62">
        <f t="shared" si="618"/>
        <v>5.1000000000000005</v>
      </c>
      <c r="W4223" s="20"/>
      <c r="X4223" s="20"/>
      <c r="Y4223" s="20" t="str">
        <f t="shared" si="616"/>
        <v>KG</v>
      </c>
    </row>
    <row r="4224" spans="1:26" hidden="1">
      <c r="A4224" s="4"/>
      <c r="B4224" s="4"/>
      <c r="C4224" s="5"/>
      <c r="D4224" s="6"/>
      <c r="E4224" s="6"/>
      <c r="F4224" s="6"/>
      <c r="G4224" s="6"/>
      <c r="H4224" s="6"/>
      <c r="I4224" s="6"/>
      <c r="J4224" s="6"/>
      <c r="K4224" s="8"/>
      <c r="L4224" s="8"/>
      <c r="M4224" s="6"/>
      <c r="N4224" s="9"/>
      <c r="O4224" s="10"/>
      <c r="P4224" s="20"/>
      <c r="Q4224" s="20"/>
      <c r="R4224" s="20"/>
      <c r="S4224" s="20" t="s">
        <v>5192</v>
      </c>
      <c r="T4224" s="21" t="str">
        <f t="shared" si="615"/>
        <v>oplosan solfen</v>
      </c>
      <c r="U4224" s="17">
        <v>6.7500000000000004E-2</v>
      </c>
      <c r="V4224" s="62">
        <f t="shared" si="618"/>
        <v>33.75</v>
      </c>
      <c r="W4224" s="20"/>
      <c r="X4224" s="20"/>
      <c r="Y4224" s="20" t="str">
        <f t="shared" si="616"/>
        <v>KG</v>
      </c>
    </row>
    <row r="4225" spans="1:26" hidden="1">
      <c r="A4225" s="4"/>
      <c r="B4225" s="4"/>
      <c r="C4225" s="5"/>
      <c r="D4225" s="6"/>
      <c r="E4225" s="6"/>
      <c r="F4225" s="6"/>
      <c r="G4225" s="6"/>
      <c r="H4225" s="6"/>
      <c r="I4225" s="6"/>
      <c r="J4225" s="6"/>
      <c r="K4225" s="8"/>
      <c r="L4225" s="8"/>
      <c r="M4225" s="6"/>
      <c r="N4225" s="9"/>
      <c r="O4225" s="10"/>
      <c r="P4225" s="20"/>
      <c r="Q4225" s="20"/>
      <c r="R4225" s="20"/>
      <c r="S4225" s="20" t="s">
        <v>3731</v>
      </c>
      <c r="T4225" s="21" t="str">
        <f t="shared" si="615"/>
        <v>ONGKOS CELUP GM SARASWATI</v>
      </c>
      <c r="U4225" s="17">
        <v>1</v>
      </c>
      <c r="V4225" s="62">
        <f t="shared" si="618"/>
        <v>500</v>
      </c>
      <c r="W4225" s="20"/>
      <c r="X4225" s="20"/>
      <c r="Y4225" s="20" t="str">
        <f t="shared" si="616"/>
        <v>PCS</v>
      </c>
    </row>
    <row r="4226" spans="1:26" hidden="1">
      <c r="A4226" s="4"/>
      <c r="B4226" s="4"/>
      <c r="C4226" s="5"/>
      <c r="D4226" s="6"/>
      <c r="E4226" s="6"/>
      <c r="F4226" s="6"/>
      <c r="G4226" s="6"/>
      <c r="H4226" s="6"/>
      <c r="I4226" s="6"/>
      <c r="J4226" s="6"/>
      <c r="K4226" s="8"/>
      <c r="L4226" s="8"/>
      <c r="M4226" s="6"/>
      <c r="N4226" s="9"/>
      <c r="O4226" s="10"/>
      <c r="P4226" s="20"/>
      <c r="Q4226" s="20"/>
      <c r="R4226" s="20"/>
      <c r="S4226" s="20" t="s">
        <v>3819</v>
      </c>
      <c r="T4226" s="21" t="str">
        <f t="shared" si="615"/>
        <v>ONGKOS KEMAS GM SARASWATI</v>
      </c>
      <c r="U4226" s="17">
        <v>1</v>
      </c>
      <c r="V4226" s="62">
        <f t="shared" si="618"/>
        <v>500</v>
      </c>
      <c r="W4226" s="20"/>
      <c r="X4226" s="20"/>
      <c r="Y4226" s="20" t="str">
        <f t="shared" si="616"/>
        <v>PCS</v>
      </c>
    </row>
    <row r="4227" spans="1:26" hidden="1">
      <c r="A4227" s="4"/>
      <c r="B4227" s="4"/>
      <c r="C4227" s="5"/>
      <c r="D4227" s="6"/>
      <c r="E4227" s="6"/>
      <c r="F4227" s="6"/>
      <c r="G4227" s="6"/>
      <c r="H4227" s="6"/>
      <c r="I4227" s="6"/>
      <c r="J4227" s="6"/>
      <c r="K4227" s="8"/>
      <c r="L4227" s="8"/>
      <c r="M4227" s="6"/>
      <c r="N4227" s="9"/>
      <c r="O4227" s="10"/>
      <c r="P4227" s="20"/>
      <c r="Q4227" s="20"/>
      <c r="R4227" s="20"/>
      <c r="S4227" s="20" t="s">
        <v>3926</v>
      </c>
      <c r="T4227" s="21" t="str">
        <f t="shared" si="615"/>
        <v>ONGKOS TIMBANG GM SARASWATI</v>
      </c>
      <c r="U4227" s="17">
        <v>1</v>
      </c>
      <c r="V4227" s="62">
        <f t="shared" si="618"/>
        <v>500</v>
      </c>
      <c r="W4227" s="20"/>
      <c r="X4227" s="20"/>
      <c r="Y4227" s="20" t="str">
        <f t="shared" si="616"/>
        <v>PCS</v>
      </c>
    </row>
    <row r="4228" spans="1:26" hidden="1">
      <c r="A4228" s="4"/>
      <c r="B4228" s="4"/>
      <c r="C4228" s="5"/>
      <c r="D4228" s="6"/>
      <c r="E4228" s="6"/>
      <c r="F4228" s="6"/>
      <c r="G4228" s="6"/>
      <c r="H4228" s="6"/>
      <c r="I4228" s="6"/>
      <c r="J4228" s="6"/>
      <c r="K4228" s="8"/>
      <c r="L4228" s="8"/>
      <c r="M4228" s="6"/>
      <c r="N4228" s="9"/>
      <c r="O4228" s="10"/>
      <c r="P4228" s="20"/>
      <c r="Q4228" s="20"/>
      <c r="R4228" s="20"/>
      <c r="S4228" s="20" t="s">
        <v>1203</v>
      </c>
      <c r="T4228" s="21" t="str">
        <f t="shared" si="615"/>
        <v>DUPA 22 ATP PEKAT 3.2 RKN</v>
      </c>
      <c r="U4228" s="17">
        <v>0.17100000000000001</v>
      </c>
      <c r="V4228" s="62">
        <f t="shared" si="618"/>
        <v>85.5</v>
      </c>
      <c r="W4228" s="20"/>
      <c r="X4228" s="20"/>
      <c r="Y4228" s="20" t="str">
        <f t="shared" si="616"/>
        <v>KG</v>
      </c>
    </row>
    <row r="4229" spans="1:26">
      <c r="A4229" s="4">
        <v>415</v>
      </c>
      <c r="B4229" s="20" t="s">
        <v>3414</v>
      </c>
      <c r="C4229" s="5" t="s">
        <v>374</v>
      </c>
      <c r="D4229" s="6">
        <v>129</v>
      </c>
      <c r="E4229" s="6">
        <f>D4229/100</f>
        <v>1.29</v>
      </c>
      <c r="F4229" s="6">
        <v>174</v>
      </c>
      <c r="G4229" s="6">
        <v>1</v>
      </c>
      <c r="H4229" s="6">
        <v>127</v>
      </c>
      <c r="I4229" s="6">
        <v>1</v>
      </c>
      <c r="J4229" s="6" t="s">
        <v>510</v>
      </c>
      <c r="K4229" s="15">
        <f>L4229</f>
        <v>100</v>
      </c>
      <c r="L4229" s="15">
        <f>N4229*Z4229</f>
        <v>100</v>
      </c>
      <c r="M4229" s="6" t="s">
        <v>510</v>
      </c>
      <c r="N4229" s="9">
        <f>VLOOKUP(B4229,tb_januari,9,FALSE)</f>
        <v>1</v>
      </c>
      <c r="O4229" s="10" t="s">
        <v>506</v>
      </c>
      <c r="P4229" s="20"/>
      <c r="Q4229" s="20"/>
      <c r="R4229" s="20"/>
      <c r="S4229" s="20" t="s">
        <v>4859</v>
      </c>
      <c r="T4229" s="21" t="str">
        <f t="shared" si="615"/>
        <v>SABUK ONG PJ BARU 2,5 X 48</v>
      </c>
      <c r="U4229" s="17">
        <v>1</v>
      </c>
      <c r="V4229" s="62">
        <f>$K$4229*U4229</f>
        <v>100</v>
      </c>
      <c r="W4229" s="20"/>
      <c r="X4229" s="20"/>
      <c r="Y4229" s="20" t="str">
        <f t="shared" si="616"/>
        <v>PCS</v>
      </c>
      <c r="Z4229" s="20">
        <v>100</v>
      </c>
    </row>
    <row r="4230" spans="1:26" hidden="1">
      <c r="A4230" s="4"/>
      <c r="B4230" s="4"/>
      <c r="C4230" s="5"/>
      <c r="D4230" s="6"/>
      <c r="E4230" s="6"/>
      <c r="F4230" s="6"/>
      <c r="G4230" s="6"/>
      <c r="H4230" s="6"/>
      <c r="I4230" s="6"/>
      <c r="J4230" s="6"/>
      <c r="K4230" s="8"/>
      <c r="L4230" s="8"/>
      <c r="M4230" s="6"/>
      <c r="N4230" s="9"/>
      <c r="O4230" s="10"/>
      <c r="P4230" s="20"/>
      <c r="Q4230" s="20"/>
      <c r="R4230" s="20"/>
      <c r="S4230" s="20" t="s">
        <v>3632</v>
      </c>
      <c r="T4230" s="21" t="str">
        <f t="shared" si="615"/>
        <v>NAYARA 5,5 X 14</v>
      </c>
      <c r="U4230" s="17">
        <v>1</v>
      </c>
      <c r="V4230" s="62">
        <f t="shared" ref="V4230:V4240" si="619">$K$4229*U4230</f>
        <v>100</v>
      </c>
      <c r="W4230" s="20"/>
      <c r="X4230" s="20"/>
      <c r="Y4230" s="20" t="str">
        <f t="shared" si="616"/>
        <v>PCS</v>
      </c>
    </row>
    <row r="4231" spans="1:26" hidden="1">
      <c r="A4231" s="4"/>
      <c r="B4231" s="4"/>
      <c r="C4231" s="5"/>
      <c r="D4231" s="6"/>
      <c r="E4231" s="6"/>
      <c r="F4231" s="6"/>
      <c r="G4231" s="6"/>
      <c r="H4231" s="6"/>
      <c r="I4231" s="6"/>
      <c r="J4231" s="6"/>
      <c r="K4231" s="8"/>
      <c r="L4231" s="8"/>
      <c r="M4231" s="6"/>
      <c r="N4231" s="9"/>
      <c r="O4231" s="10"/>
      <c r="P4231" s="20"/>
      <c r="Q4231" s="20"/>
      <c r="R4231" s="20"/>
      <c r="S4231" s="20" t="s">
        <v>3679</v>
      </c>
      <c r="T4231" s="21" t="str">
        <f t="shared" si="615"/>
        <v xml:space="preserve">ONGKARA OVAL </v>
      </c>
      <c r="U4231" s="17">
        <v>1</v>
      </c>
      <c r="V4231" s="62">
        <f t="shared" si="619"/>
        <v>100</v>
      </c>
      <c r="W4231" s="20"/>
      <c r="X4231" s="20"/>
      <c r="Y4231" s="20" t="str">
        <f t="shared" si="616"/>
        <v>PCS</v>
      </c>
    </row>
    <row r="4232" spans="1:26" hidden="1">
      <c r="A4232" s="4"/>
      <c r="B4232" s="4"/>
      <c r="C4232" s="5"/>
      <c r="D4232" s="6"/>
      <c r="E4232" s="6"/>
      <c r="F4232" s="6"/>
      <c r="G4232" s="6"/>
      <c r="H4232" s="6"/>
      <c r="I4232" s="6"/>
      <c r="J4232" s="6"/>
      <c r="K4232" s="8"/>
      <c r="L4232" s="8"/>
      <c r="M4232" s="6"/>
      <c r="N4232" s="9"/>
      <c r="O4232" s="10"/>
      <c r="P4232" s="20"/>
      <c r="Q4232" s="20"/>
      <c r="R4232" s="20"/>
      <c r="S4232" s="20" t="s">
        <v>5037</v>
      </c>
      <c r="T4232" s="21" t="str">
        <f t="shared" si="615"/>
        <v>STIKER MANTRA mini</v>
      </c>
      <c r="U4232" s="17">
        <v>1</v>
      </c>
      <c r="V4232" s="62">
        <f t="shared" si="619"/>
        <v>100</v>
      </c>
      <c r="W4232" s="20"/>
      <c r="X4232" s="20"/>
      <c r="Y4232" s="20" t="str">
        <f t="shared" si="616"/>
        <v>PCS</v>
      </c>
    </row>
    <row r="4233" spans="1:26" hidden="1">
      <c r="A4233" s="4"/>
      <c r="B4233" s="4"/>
      <c r="C4233" s="5"/>
      <c r="D4233" s="6"/>
      <c r="E4233" s="6"/>
      <c r="F4233" s="6"/>
      <c r="G4233" s="6"/>
      <c r="H4233" s="6"/>
      <c r="I4233" s="6"/>
      <c r="J4233" s="6"/>
      <c r="K4233" s="8"/>
      <c r="L4233" s="8"/>
      <c r="M4233" s="6"/>
      <c r="N4233" s="9"/>
      <c r="O4233" s="10"/>
      <c r="P4233" s="20"/>
      <c r="Q4233" s="20"/>
      <c r="R4233" s="20"/>
      <c r="S4233" s="20" t="s">
        <v>988</v>
      </c>
      <c r="T4233" s="21" t="str">
        <f t="shared" ref="T4233:T4252" si="620">VLOOKUP(S4233,db_barang,2,FALSE)</f>
        <v xml:space="preserve">ATP </v>
      </c>
      <c r="U4233" s="17">
        <v>1</v>
      </c>
      <c r="V4233" s="62">
        <f t="shared" si="619"/>
        <v>100</v>
      </c>
      <c r="W4233" s="20"/>
      <c r="X4233" s="20"/>
      <c r="Y4233" s="20" t="str">
        <f t="shared" ref="Y4233:Y4252" si="621">VLOOKUP(S4233,db_barang,3,FALSE)</f>
        <v>PCS</v>
      </c>
    </row>
    <row r="4234" spans="1:26" hidden="1">
      <c r="A4234" s="4"/>
      <c r="B4234" s="4"/>
      <c r="C4234" s="5"/>
      <c r="D4234" s="6"/>
      <c r="E4234" s="6"/>
      <c r="F4234" s="6"/>
      <c r="G4234" s="6"/>
      <c r="H4234" s="6"/>
      <c r="I4234" s="6"/>
      <c r="J4234" s="6"/>
      <c r="K4234" s="8"/>
      <c r="L4234" s="8"/>
      <c r="M4234" s="6"/>
      <c r="N4234" s="9"/>
      <c r="O4234" s="10"/>
      <c r="P4234" s="20"/>
      <c r="Q4234" s="20"/>
      <c r="R4234" s="20"/>
      <c r="S4234" s="20" t="s">
        <v>4399</v>
      </c>
      <c r="T4234" s="21" t="str">
        <f t="shared" si="620"/>
        <v>PLASTIK 30 X 40</v>
      </c>
      <c r="U4234" s="17">
        <v>1</v>
      </c>
      <c r="V4234" s="62">
        <f t="shared" si="619"/>
        <v>100</v>
      </c>
      <c r="W4234" s="20"/>
      <c r="X4234" s="20"/>
      <c r="Y4234" s="20" t="str">
        <f t="shared" si="621"/>
        <v>PCS</v>
      </c>
    </row>
    <row r="4235" spans="1:26" hidden="1">
      <c r="A4235" s="4"/>
      <c r="B4235" s="4"/>
      <c r="C4235" s="5"/>
      <c r="D4235" s="6"/>
      <c r="E4235" s="6"/>
      <c r="F4235" s="6"/>
      <c r="G4235" s="6"/>
      <c r="H4235" s="6"/>
      <c r="I4235" s="6"/>
      <c r="J4235" s="6"/>
      <c r="K4235" s="8"/>
      <c r="L4235" s="8"/>
      <c r="M4235" s="6"/>
      <c r="N4235" s="9"/>
      <c r="O4235" s="10"/>
      <c r="P4235" s="20"/>
      <c r="Q4235" s="20"/>
      <c r="R4235" s="20"/>
      <c r="S4235" s="20" t="s">
        <v>4100</v>
      </c>
      <c r="T4235" s="21" t="str">
        <f t="shared" si="620"/>
        <v>OP FULL AROMA SWT NAYARA</v>
      </c>
      <c r="U4235" s="17">
        <v>1.0200000000000001E-2</v>
      </c>
      <c r="V4235" s="62">
        <f t="shared" si="619"/>
        <v>1.02</v>
      </c>
      <c r="W4235" s="20"/>
      <c r="X4235" s="20"/>
      <c r="Y4235" s="20" t="str">
        <f t="shared" si="621"/>
        <v>KG</v>
      </c>
    </row>
    <row r="4236" spans="1:26" hidden="1">
      <c r="A4236" s="4"/>
      <c r="B4236" s="4"/>
      <c r="C4236" s="5"/>
      <c r="D4236" s="6"/>
      <c r="E4236" s="6"/>
      <c r="F4236" s="6"/>
      <c r="G4236" s="6"/>
      <c r="H4236" s="6"/>
      <c r="I4236" s="6"/>
      <c r="J4236" s="6"/>
      <c r="K4236" s="8"/>
      <c r="L4236" s="8"/>
      <c r="M4236" s="6"/>
      <c r="N4236" s="9"/>
      <c r="O4236" s="10"/>
      <c r="P4236" s="20"/>
      <c r="Q4236" s="20"/>
      <c r="R4236" s="20"/>
      <c r="S4236" s="20" t="s">
        <v>5192</v>
      </c>
      <c r="T4236" s="21" t="str">
        <f t="shared" si="620"/>
        <v>oplosan solfen</v>
      </c>
      <c r="U4236" s="17">
        <v>6.7500000000000004E-2</v>
      </c>
      <c r="V4236" s="62">
        <f t="shared" si="619"/>
        <v>6.75</v>
      </c>
      <c r="W4236" s="20"/>
      <c r="X4236" s="20"/>
      <c r="Y4236" s="20" t="str">
        <f t="shared" si="621"/>
        <v>KG</v>
      </c>
    </row>
    <row r="4237" spans="1:26" hidden="1">
      <c r="A4237" s="4"/>
      <c r="B4237" s="4"/>
      <c r="C4237" s="5"/>
      <c r="D4237" s="6"/>
      <c r="E4237" s="6"/>
      <c r="F4237" s="6"/>
      <c r="G4237" s="6"/>
      <c r="H4237" s="6"/>
      <c r="I4237" s="6"/>
      <c r="J4237" s="6"/>
      <c r="K4237" s="8"/>
      <c r="L4237" s="8"/>
      <c r="M4237" s="6"/>
      <c r="N4237" s="9"/>
      <c r="O4237" s="10"/>
      <c r="P4237" s="20"/>
      <c r="Q4237" s="20"/>
      <c r="R4237" s="20"/>
      <c r="S4237" s="20" t="s">
        <v>3731</v>
      </c>
      <c r="T4237" s="21" t="str">
        <f t="shared" si="620"/>
        <v>ONGKOS CELUP GM SARASWATI</v>
      </c>
      <c r="U4237" s="17">
        <v>1</v>
      </c>
      <c r="V4237" s="62">
        <f t="shared" si="619"/>
        <v>100</v>
      </c>
      <c r="W4237" s="20"/>
      <c r="X4237" s="20"/>
      <c r="Y4237" s="20" t="str">
        <f t="shared" si="621"/>
        <v>PCS</v>
      </c>
    </row>
    <row r="4238" spans="1:26" hidden="1">
      <c r="A4238" s="4"/>
      <c r="B4238" s="4"/>
      <c r="C4238" s="5"/>
      <c r="D4238" s="6"/>
      <c r="E4238" s="6"/>
      <c r="F4238" s="6"/>
      <c r="G4238" s="6"/>
      <c r="H4238" s="6"/>
      <c r="I4238" s="6"/>
      <c r="J4238" s="6"/>
      <c r="K4238" s="8"/>
      <c r="L4238" s="8"/>
      <c r="M4238" s="6"/>
      <c r="N4238" s="9"/>
      <c r="O4238" s="10"/>
      <c r="P4238" s="20"/>
      <c r="Q4238" s="20"/>
      <c r="R4238" s="20"/>
      <c r="S4238" s="20" t="s">
        <v>3819</v>
      </c>
      <c r="T4238" s="21" t="str">
        <f t="shared" si="620"/>
        <v>ONGKOS KEMAS GM SARASWATI</v>
      </c>
      <c r="U4238" s="17">
        <v>1</v>
      </c>
      <c r="V4238" s="62">
        <f t="shared" si="619"/>
        <v>100</v>
      </c>
      <c r="W4238" s="20"/>
      <c r="X4238" s="20"/>
      <c r="Y4238" s="20" t="str">
        <f t="shared" si="621"/>
        <v>PCS</v>
      </c>
    </row>
    <row r="4239" spans="1:26" hidden="1">
      <c r="A4239" s="4"/>
      <c r="B4239" s="4"/>
      <c r="C4239" s="5"/>
      <c r="D4239" s="6"/>
      <c r="E4239" s="6"/>
      <c r="F4239" s="6"/>
      <c r="G4239" s="6"/>
      <c r="H4239" s="6"/>
      <c r="I4239" s="6"/>
      <c r="J4239" s="6"/>
      <c r="K4239" s="8"/>
      <c r="L4239" s="8"/>
      <c r="M4239" s="6"/>
      <c r="N4239" s="9"/>
      <c r="O4239" s="10"/>
      <c r="P4239" s="20"/>
      <c r="Q4239" s="20"/>
      <c r="R4239" s="20"/>
      <c r="S4239" s="20" t="s">
        <v>3926</v>
      </c>
      <c r="T4239" s="21" t="str">
        <f t="shared" si="620"/>
        <v>ONGKOS TIMBANG GM SARASWATI</v>
      </c>
      <c r="U4239" s="17">
        <v>1</v>
      </c>
      <c r="V4239" s="62">
        <f t="shared" si="619"/>
        <v>100</v>
      </c>
      <c r="W4239" s="20"/>
      <c r="X4239" s="20"/>
      <c r="Y4239" s="20" t="str">
        <f t="shared" si="621"/>
        <v>PCS</v>
      </c>
    </row>
    <row r="4240" spans="1:26" hidden="1">
      <c r="A4240" s="4"/>
      <c r="B4240" s="4"/>
      <c r="C4240" s="5"/>
      <c r="D4240" s="6"/>
      <c r="E4240" s="6"/>
      <c r="F4240" s="6"/>
      <c r="G4240" s="6"/>
      <c r="H4240" s="6"/>
      <c r="I4240" s="6"/>
      <c r="J4240" s="6"/>
      <c r="K4240" s="8"/>
      <c r="L4240" s="8"/>
      <c r="M4240" s="6"/>
      <c r="N4240" s="9"/>
      <c r="O4240" s="10"/>
      <c r="P4240" s="20"/>
      <c r="Q4240" s="20"/>
      <c r="R4240" s="20"/>
      <c r="S4240" s="20" t="s">
        <v>1203</v>
      </c>
      <c r="T4240" s="21" t="str">
        <f t="shared" si="620"/>
        <v>DUPA 22 ATP PEKAT 3.2 RKN</v>
      </c>
      <c r="U4240" s="17">
        <v>0.17100000000000001</v>
      </c>
      <c r="V4240" s="62">
        <f t="shared" si="619"/>
        <v>17.100000000000001</v>
      </c>
      <c r="W4240" s="20"/>
      <c r="X4240" s="20"/>
      <c r="Y4240" s="20" t="str">
        <f t="shared" si="621"/>
        <v>KG</v>
      </c>
    </row>
    <row r="4241" spans="1:26">
      <c r="A4241" s="4">
        <v>416</v>
      </c>
      <c r="B4241" s="20" t="s">
        <v>3431</v>
      </c>
      <c r="C4241" s="5" t="s">
        <v>375</v>
      </c>
      <c r="D4241" s="6">
        <v>19</v>
      </c>
      <c r="E4241" s="6">
        <f>D4241/100</f>
        <v>0.19</v>
      </c>
      <c r="F4241" s="6">
        <v>31</v>
      </c>
      <c r="G4241" s="6">
        <v>1</v>
      </c>
      <c r="H4241" s="6">
        <v>19</v>
      </c>
      <c r="I4241" s="6">
        <v>1</v>
      </c>
      <c r="J4241" s="6" t="s">
        <v>510</v>
      </c>
      <c r="K4241" s="15">
        <f>L4241</f>
        <v>0</v>
      </c>
      <c r="L4241" s="15">
        <f>N4241*Z4241</f>
        <v>0</v>
      </c>
      <c r="M4241" s="6" t="s">
        <v>510</v>
      </c>
      <c r="N4241" s="9">
        <f>VLOOKUP(B4241,tb_januari,9,FALSE)</f>
        <v>0</v>
      </c>
      <c r="O4241" s="10" t="s">
        <v>506</v>
      </c>
      <c r="P4241" s="20"/>
      <c r="Q4241" s="20"/>
      <c r="R4241" s="20"/>
      <c r="S4241" s="1" t="s">
        <v>4859</v>
      </c>
      <c r="T4241" s="21" t="str">
        <f t="shared" si="620"/>
        <v>SABUK ONG PJ BARU 2,5 X 48</v>
      </c>
      <c r="U4241" s="17">
        <v>1</v>
      </c>
      <c r="V4241" s="62">
        <f>$K$4241*U4241</f>
        <v>0</v>
      </c>
      <c r="W4241" s="20"/>
      <c r="X4241" s="20"/>
      <c r="Y4241" s="20" t="str">
        <f t="shared" si="621"/>
        <v>PCS</v>
      </c>
      <c r="Z4241" s="20">
        <v>100</v>
      </c>
    </row>
    <row r="4242" spans="1:26" hidden="1">
      <c r="A4242" s="4"/>
      <c r="B4242" s="20"/>
      <c r="C4242" s="5"/>
      <c r="D4242" s="6"/>
      <c r="E4242" s="6"/>
      <c r="F4242" s="6"/>
      <c r="G4242" s="6"/>
      <c r="H4242" s="6"/>
      <c r="I4242" s="6"/>
      <c r="J4242" s="6"/>
      <c r="K4242" s="8"/>
      <c r="L4242" s="8"/>
      <c r="M4242" s="6"/>
      <c r="N4242" s="9"/>
      <c r="O4242" s="10"/>
      <c r="P4242" s="20"/>
      <c r="Q4242" s="20"/>
      <c r="R4242" s="20"/>
      <c r="S4242" s="1" t="s">
        <v>4813</v>
      </c>
      <c r="T4242" s="21" t="str">
        <f t="shared" si="620"/>
        <v>PUDAK 5,5 X 14</v>
      </c>
      <c r="U4242" s="17">
        <v>1</v>
      </c>
      <c r="V4242" s="62">
        <f t="shared" ref="V4242:V4252" si="622">$K$4241*U4242</f>
        <v>0</v>
      </c>
      <c r="W4242" s="20"/>
      <c r="X4242" s="20"/>
      <c r="Y4242" s="20" t="str">
        <f t="shared" si="621"/>
        <v>PCS</v>
      </c>
    </row>
    <row r="4243" spans="1:26" hidden="1">
      <c r="A4243" s="4"/>
      <c r="B4243" s="20"/>
      <c r="C4243" s="5"/>
      <c r="D4243" s="6"/>
      <c r="E4243" s="6"/>
      <c r="F4243" s="6"/>
      <c r="G4243" s="6"/>
      <c r="H4243" s="6"/>
      <c r="I4243" s="6"/>
      <c r="J4243" s="6"/>
      <c r="K4243" s="8"/>
      <c r="L4243" s="8"/>
      <c r="M4243" s="6"/>
      <c r="N4243" s="9"/>
      <c r="O4243" s="10"/>
      <c r="P4243" s="20"/>
      <c r="Q4243" s="20"/>
      <c r="R4243" s="20"/>
      <c r="S4243" s="1" t="s">
        <v>3679</v>
      </c>
      <c r="T4243" s="21" t="str">
        <f t="shared" si="620"/>
        <v xml:space="preserve">ONGKARA OVAL </v>
      </c>
      <c r="U4243" s="17">
        <v>1</v>
      </c>
      <c r="V4243" s="62">
        <f t="shared" si="622"/>
        <v>0</v>
      </c>
      <c r="W4243" s="20"/>
      <c r="X4243" s="20"/>
      <c r="Y4243" s="20" t="str">
        <f t="shared" si="621"/>
        <v>PCS</v>
      </c>
    </row>
    <row r="4244" spans="1:26" hidden="1">
      <c r="A4244" s="4"/>
      <c r="B4244" s="20"/>
      <c r="C4244" s="5"/>
      <c r="D4244" s="6"/>
      <c r="E4244" s="6"/>
      <c r="F4244" s="6"/>
      <c r="G4244" s="6"/>
      <c r="H4244" s="6"/>
      <c r="I4244" s="6"/>
      <c r="J4244" s="6"/>
      <c r="K4244" s="8"/>
      <c r="L4244" s="8"/>
      <c r="M4244" s="6"/>
      <c r="N4244" s="9"/>
      <c r="O4244" s="10"/>
      <c r="P4244" s="20"/>
      <c r="Q4244" s="20"/>
      <c r="R4244" s="20"/>
      <c r="S4244" s="1" t="s">
        <v>5037</v>
      </c>
      <c r="T4244" s="21" t="str">
        <f t="shared" si="620"/>
        <v>STIKER MANTRA mini</v>
      </c>
      <c r="U4244" s="17">
        <v>1</v>
      </c>
      <c r="V4244" s="62">
        <f t="shared" si="622"/>
        <v>0</v>
      </c>
      <c r="W4244" s="20"/>
      <c r="X4244" s="20"/>
      <c r="Y4244" s="20" t="str">
        <f t="shared" si="621"/>
        <v>PCS</v>
      </c>
    </row>
    <row r="4245" spans="1:26" hidden="1">
      <c r="A4245" s="4"/>
      <c r="B4245" s="20"/>
      <c r="C4245" s="5"/>
      <c r="D4245" s="6"/>
      <c r="E4245" s="6"/>
      <c r="F4245" s="6"/>
      <c r="G4245" s="6"/>
      <c r="H4245" s="6"/>
      <c r="I4245" s="6"/>
      <c r="J4245" s="6"/>
      <c r="K4245" s="8"/>
      <c r="L4245" s="8"/>
      <c r="M4245" s="6"/>
      <c r="N4245" s="9"/>
      <c r="O4245" s="10"/>
      <c r="P4245" s="20"/>
      <c r="Q4245" s="20"/>
      <c r="R4245" s="20"/>
      <c r="S4245" s="1" t="s">
        <v>988</v>
      </c>
      <c r="T4245" s="21" t="str">
        <f t="shared" si="620"/>
        <v xml:space="preserve">ATP </v>
      </c>
      <c r="U4245" s="17">
        <v>1</v>
      </c>
      <c r="V4245" s="62">
        <f t="shared" si="622"/>
        <v>0</v>
      </c>
      <c r="W4245" s="20"/>
      <c r="X4245" s="20"/>
      <c r="Y4245" s="20" t="str">
        <f t="shared" si="621"/>
        <v>PCS</v>
      </c>
    </row>
    <row r="4246" spans="1:26" hidden="1">
      <c r="A4246" s="4"/>
      <c r="B4246" s="20"/>
      <c r="C4246" s="5"/>
      <c r="D4246" s="6"/>
      <c r="E4246" s="6"/>
      <c r="F4246" s="6"/>
      <c r="G4246" s="6"/>
      <c r="H4246" s="6"/>
      <c r="I4246" s="6"/>
      <c r="J4246" s="6"/>
      <c r="K4246" s="8"/>
      <c r="L4246" s="8"/>
      <c r="M4246" s="6"/>
      <c r="N4246" s="9"/>
      <c r="O4246" s="10"/>
      <c r="P4246" s="20"/>
      <c r="Q4246" s="20"/>
      <c r="R4246" s="20"/>
      <c r="S4246" s="1" t="s">
        <v>4399</v>
      </c>
      <c r="T4246" s="21" t="str">
        <f t="shared" si="620"/>
        <v>PLASTIK 30 X 40</v>
      </c>
      <c r="U4246" s="17">
        <v>1</v>
      </c>
      <c r="V4246" s="62">
        <f t="shared" si="622"/>
        <v>0</v>
      </c>
      <c r="W4246" s="20"/>
      <c r="X4246" s="20"/>
      <c r="Y4246" s="20" t="str">
        <f t="shared" si="621"/>
        <v>PCS</v>
      </c>
    </row>
    <row r="4247" spans="1:26" hidden="1">
      <c r="A4247" s="4"/>
      <c r="B4247" s="20"/>
      <c r="C4247" s="5"/>
      <c r="D4247" s="6"/>
      <c r="E4247" s="6"/>
      <c r="F4247" s="6"/>
      <c r="G4247" s="6"/>
      <c r="H4247" s="6"/>
      <c r="I4247" s="6"/>
      <c r="J4247" s="6"/>
      <c r="K4247" s="8"/>
      <c r="L4247" s="8"/>
      <c r="M4247" s="6"/>
      <c r="N4247" s="9"/>
      <c r="O4247" s="10"/>
      <c r="P4247" s="20"/>
      <c r="Q4247" s="20"/>
      <c r="R4247" s="20"/>
      <c r="S4247" s="1" t="s">
        <v>4104</v>
      </c>
      <c r="T4247" s="21" t="str">
        <f t="shared" si="620"/>
        <v>OP FULL AROMA SWT PUDAK</v>
      </c>
      <c r="U4247" s="17">
        <v>1.0200000000000001E-2</v>
      </c>
      <c r="V4247" s="62">
        <f t="shared" si="622"/>
        <v>0</v>
      </c>
      <c r="W4247" s="20"/>
      <c r="X4247" s="20"/>
      <c r="Y4247" s="20" t="str">
        <f t="shared" si="621"/>
        <v>KG</v>
      </c>
    </row>
    <row r="4248" spans="1:26" hidden="1">
      <c r="A4248" s="4"/>
      <c r="B4248" s="20"/>
      <c r="C4248" s="5"/>
      <c r="D4248" s="6"/>
      <c r="E4248" s="6"/>
      <c r="F4248" s="6"/>
      <c r="G4248" s="6"/>
      <c r="H4248" s="6"/>
      <c r="I4248" s="6"/>
      <c r="J4248" s="6"/>
      <c r="K4248" s="8"/>
      <c r="L4248" s="8"/>
      <c r="M4248" s="6"/>
      <c r="N4248" s="9"/>
      <c r="O4248" s="10"/>
      <c r="P4248" s="20"/>
      <c r="Q4248" s="20"/>
      <c r="R4248" s="20"/>
      <c r="S4248" s="1" t="s">
        <v>5192</v>
      </c>
      <c r="T4248" s="21" t="str">
        <f t="shared" si="620"/>
        <v>oplosan solfen</v>
      </c>
      <c r="U4248" s="17">
        <v>6.7500000000000004E-2</v>
      </c>
      <c r="V4248" s="62">
        <f t="shared" si="622"/>
        <v>0</v>
      </c>
      <c r="W4248" s="20"/>
      <c r="X4248" s="20"/>
      <c r="Y4248" s="20" t="str">
        <f t="shared" si="621"/>
        <v>KG</v>
      </c>
    </row>
    <row r="4249" spans="1:26" hidden="1">
      <c r="A4249" s="4"/>
      <c r="B4249" s="20"/>
      <c r="C4249" s="5"/>
      <c r="D4249" s="6"/>
      <c r="E4249" s="6"/>
      <c r="F4249" s="6"/>
      <c r="G4249" s="6"/>
      <c r="H4249" s="6"/>
      <c r="I4249" s="6"/>
      <c r="J4249" s="6"/>
      <c r="K4249" s="8"/>
      <c r="L4249" s="8"/>
      <c r="M4249" s="6"/>
      <c r="N4249" s="9"/>
      <c r="O4249" s="10"/>
      <c r="P4249" s="20"/>
      <c r="Q4249" s="20"/>
      <c r="R4249" s="20"/>
      <c r="S4249" s="1" t="s">
        <v>3731</v>
      </c>
      <c r="T4249" s="21" t="str">
        <f t="shared" si="620"/>
        <v>ONGKOS CELUP GM SARASWATI</v>
      </c>
      <c r="U4249" s="17">
        <v>1</v>
      </c>
      <c r="V4249" s="62">
        <f t="shared" si="622"/>
        <v>0</v>
      </c>
      <c r="W4249" s="20"/>
      <c r="X4249" s="20"/>
      <c r="Y4249" s="20" t="str">
        <f t="shared" si="621"/>
        <v>PCS</v>
      </c>
    </row>
    <row r="4250" spans="1:26" hidden="1">
      <c r="A4250" s="4"/>
      <c r="B4250" s="20"/>
      <c r="C4250" s="5"/>
      <c r="D4250" s="6"/>
      <c r="E4250" s="6"/>
      <c r="F4250" s="6"/>
      <c r="G4250" s="6"/>
      <c r="H4250" s="6"/>
      <c r="I4250" s="6"/>
      <c r="J4250" s="6"/>
      <c r="K4250" s="8"/>
      <c r="L4250" s="8"/>
      <c r="M4250" s="6"/>
      <c r="N4250" s="9"/>
      <c r="O4250" s="10"/>
      <c r="P4250" s="20"/>
      <c r="Q4250" s="20"/>
      <c r="R4250" s="20"/>
      <c r="S4250" s="1" t="s">
        <v>3819</v>
      </c>
      <c r="T4250" s="21" t="str">
        <f t="shared" si="620"/>
        <v>ONGKOS KEMAS GM SARASWATI</v>
      </c>
      <c r="U4250" s="17">
        <v>1</v>
      </c>
      <c r="V4250" s="62">
        <f t="shared" si="622"/>
        <v>0</v>
      </c>
      <c r="W4250" s="20"/>
      <c r="X4250" s="20"/>
      <c r="Y4250" s="20" t="str">
        <f t="shared" si="621"/>
        <v>PCS</v>
      </c>
    </row>
    <row r="4251" spans="1:26" hidden="1">
      <c r="A4251" s="4"/>
      <c r="B4251" s="20"/>
      <c r="C4251" s="5"/>
      <c r="D4251" s="6"/>
      <c r="E4251" s="6"/>
      <c r="F4251" s="6"/>
      <c r="G4251" s="6"/>
      <c r="H4251" s="6"/>
      <c r="I4251" s="6"/>
      <c r="J4251" s="6"/>
      <c r="K4251" s="8"/>
      <c r="L4251" s="8"/>
      <c r="M4251" s="6"/>
      <c r="N4251" s="9"/>
      <c r="O4251" s="10"/>
      <c r="P4251" s="20"/>
      <c r="Q4251" s="20"/>
      <c r="R4251" s="20"/>
      <c r="S4251" s="1" t="s">
        <v>3926</v>
      </c>
      <c r="T4251" s="21" t="str">
        <f t="shared" si="620"/>
        <v>ONGKOS TIMBANG GM SARASWATI</v>
      </c>
      <c r="U4251" s="17">
        <v>1</v>
      </c>
      <c r="V4251" s="62">
        <f t="shared" si="622"/>
        <v>0</v>
      </c>
      <c r="W4251" s="20"/>
      <c r="X4251" s="20"/>
      <c r="Y4251" s="20" t="str">
        <f t="shared" si="621"/>
        <v>PCS</v>
      </c>
    </row>
    <row r="4252" spans="1:26" hidden="1">
      <c r="A4252" s="4"/>
      <c r="B4252" s="20"/>
      <c r="C4252" s="5"/>
      <c r="D4252" s="6"/>
      <c r="E4252" s="6"/>
      <c r="F4252" s="6"/>
      <c r="G4252" s="6"/>
      <c r="H4252" s="6"/>
      <c r="I4252" s="6"/>
      <c r="J4252" s="6"/>
      <c r="K4252" s="8"/>
      <c r="L4252" s="8"/>
      <c r="M4252" s="6"/>
      <c r="N4252" s="9"/>
      <c r="O4252" s="10"/>
      <c r="P4252" s="20"/>
      <c r="Q4252" s="20"/>
      <c r="R4252" s="20"/>
      <c r="S4252" s="1" t="s">
        <v>1203</v>
      </c>
      <c r="T4252" s="21" t="str">
        <f t="shared" si="620"/>
        <v>DUPA 22 ATP PEKAT 3.2 RKN</v>
      </c>
      <c r="U4252" s="17">
        <v>0.17100000000000001</v>
      </c>
      <c r="V4252" s="62">
        <f t="shared" si="622"/>
        <v>0</v>
      </c>
      <c r="W4252" s="20"/>
      <c r="X4252" s="20"/>
      <c r="Y4252" s="20" t="str">
        <f t="shared" si="621"/>
        <v>KG</v>
      </c>
    </row>
    <row r="4253" spans="1:26">
      <c r="A4253" s="4">
        <v>417</v>
      </c>
      <c r="B4253" s="20" t="s">
        <v>3432</v>
      </c>
      <c r="C4253" s="5" t="s">
        <v>376</v>
      </c>
      <c r="D4253" s="6">
        <v>69</v>
      </c>
      <c r="E4253" s="6">
        <f>D4253/100</f>
        <v>0.69</v>
      </c>
      <c r="F4253" s="6">
        <v>99</v>
      </c>
      <c r="G4253" s="6">
        <v>1</v>
      </c>
      <c r="H4253" s="6">
        <v>76</v>
      </c>
      <c r="I4253" s="6">
        <v>1</v>
      </c>
      <c r="J4253" s="6" t="s">
        <v>510</v>
      </c>
      <c r="K4253" s="15">
        <f>L4253</f>
        <v>100</v>
      </c>
      <c r="L4253" s="15">
        <f>N4253*Z4253</f>
        <v>100</v>
      </c>
      <c r="M4253" s="6" t="s">
        <v>510</v>
      </c>
      <c r="N4253" s="9">
        <f>VLOOKUP(B4253,tb_januari,9,FALSE)</f>
        <v>1</v>
      </c>
      <c r="O4253" s="10" t="s">
        <v>506</v>
      </c>
      <c r="P4253" s="20"/>
      <c r="Q4253" s="20"/>
      <c r="R4253" s="20"/>
      <c r="S4253" s="20" t="s">
        <v>4859</v>
      </c>
      <c r="T4253" s="21" t="str">
        <f t="shared" ref="T4253:T4284" si="623">VLOOKUP(S4253,db_barang,2,FALSE)</f>
        <v>SABUK ONG PJ BARU 2,5 X 48</v>
      </c>
      <c r="U4253" s="17">
        <v>1</v>
      </c>
      <c r="V4253" s="62">
        <f>$K$4253*U4253</f>
        <v>100</v>
      </c>
      <c r="W4253" s="20"/>
      <c r="X4253" s="20"/>
      <c r="Y4253" s="20" t="str">
        <f t="shared" ref="Y4253:Y4312" si="624">VLOOKUP(S4253,db_barang,3,FALSE)</f>
        <v>PCS</v>
      </c>
      <c r="Z4253" s="20">
        <v>100</v>
      </c>
    </row>
    <row r="4254" spans="1:26" hidden="1">
      <c r="A4254" s="4"/>
      <c r="B4254" s="4"/>
      <c r="C4254" s="5"/>
      <c r="D4254" s="6"/>
      <c r="E4254" s="6"/>
      <c r="F4254" s="6"/>
      <c r="G4254" s="6"/>
      <c r="H4254" s="6"/>
      <c r="I4254" s="6"/>
      <c r="J4254" s="6"/>
      <c r="K4254" s="8"/>
      <c r="L4254" s="8"/>
      <c r="M4254" s="6"/>
      <c r="N4254" s="9"/>
      <c r="O4254" s="10"/>
      <c r="P4254" s="20"/>
      <c r="Q4254" s="20"/>
      <c r="R4254" s="20"/>
      <c r="S4254" s="20" t="s">
        <v>4867</v>
      </c>
      <c r="T4254" s="21" t="str">
        <f t="shared" si="623"/>
        <v>SANJIWANI 5,5 X 14</v>
      </c>
      <c r="U4254" s="17">
        <v>1</v>
      </c>
      <c r="V4254" s="62">
        <f t="shared" ref="V4254:V4264" si="625">$K$4253*U4254</f>
        <v>100</v>
      </c>
      <c r="W4254" s="20"/>
      <c r="X4254" s="20"/>
      <c r="Y4254" s="20" t="str">
        <f t="shared" si="624"/>
        <v>PCS</v>
      </c>
    </row>
    <row r="4255" spans="1:26" hidden="1">
      <c r="A4255" s="4"/>
      <c r="B4255" s="4"/>
      <c r="C4255" s="5"/>
      <c r="D4255" s="6"/>
      <c r="E4255" s="6"/>
      <c r="F4255" s="6"/>
      <c r="G4255" s="6"/>
      <c r="H4255" s="6"/>
      <c r="I4255" s="6"/>
      <c r="J4255" s="6"/>
      <c r="K4255" s="8"/>
      <c r="L4255" s="8"/>
      <c r="M4255" s="6"/>
      <c r="N4255" s="9"/>
      <c r="O4255" s="10"/>
      <c r="P4255" s="20"/>
      <c r="Q4255" s="20"/>
      <c r="R4255" s="20"/>
      <c r="S4255" s="20" t="s">
        <v>3679</v>
      </c>
      <c r="T4255" s="21" t="str">
        <f t="shared" si="623"/>
        <v xml:space="preserve">ONGKARA OVAL </v>
      </c>
      <c r="U4255" s="17">
        <v>1</v>
      </c>
      <c r="V4255" s="62">
        <f t="shared" si="625"/>
        <v>100</v>
      </c>
      <c r="W4255" s="20"/>
      <c r="X4255" s="20"/>
      <c r="Y4255" s="20" t="str">
        <f t="shared" si="624"/>
        <v>PCS</v>
      </c>
    </row>
    <row r="4256" spans="1:26" hidden="1">
      <c r="A4256" s="4"/>
      <c r="B4256" s="4"/>
      <c r="C4256" s="5"/>
      <c r="D4256" s="6"/>
      <c r="E4256" s="6"/>
      <c r="F4256" s="6"/>
      <c r="G4256" s="6"/>
      <c r="H4256" s="6"/>
      <c r="I4256" s="6"/>
      <c r="J4256" s="6"/>
      <c r="K4256" s="8"/>
      <c r="L4256" s="8"/>
      <c r="M4256" s="6"/>
      <c r="N4256" s="9"/>
      <c r="O4256" s="10"/>
      <c r="P4256" s="20"/>
      <c r="Q4256" s="20"/>
      <c r="R4256" s="20"/>
      <c r="S4256" s="20" t="s">
        <v>5037</v>
      </c>
      <c r="T4256" s="21" t="str">
        <f t="shared" si="623"/>
        <v>STIKER MANTRA mini</v>
      </c>
      <c r="U4256" s="17">
        <v>1</v>
      </c>
      <c r="V4256" s="62">
        <f t="shared" si="625"/>
        <v>100</v>
      </c>
      <c r="W4256" s="20"/>
      <c r="X4256" s="20"/>
      <c r="Y4256" s="20" t="str">
        <f t="shared" si="624"/>
        <v>PCS</v>
      </c>
    </row>
    <row r="4257" spans="1:26" hidden="1">
      <c r="A4257" s="4"/>
      <c r="B4257" s="4"/>
      <c r="C4257" s="5"/>
      <c r="D4257" s="6"/>
      <c r="E4257" s="6"/>
      <c r="F4257" s="6"/>
      <c r="G4257" s="6"/>
      <c r="H4257" s="6"/>
      <c r="I4257" s="6"/>
      <c r="J4257" s="6"/>
      <c r="K4257" s="8"/>
      <c r="L4257" s="8"/>
      <c r="M4257" s="6"/>
      <c r="N4257" s="9"/>
      <c r="O4257" s="10"/>
      <c r="P4257" s="20"/>
      <c r="Q4257" s="20"/>
      <c r="R4257" s="20"/>
      <c r="S4257" s="20" t="s">
        <v>988</v>
      </c>
      <c r="T4257" s="21" t="str">
        <f t="shared" si="623"/>
        <v xml:space="preserve">ATP </v>
      </c>
      <c r="U4257" s="17">
        <v>1</v>
      </c>
      <c r="V4257" s="62">
        <f t="shared" si="625"/>
        <v>100</v>
      </c>
      <c r="W4257" s="20"/>
      <c r="X4257" s="20"/>
      <c r="Y4257" s="20" t="str">
        <f t="shared" si="624"/>
        <v>PCS</v>
      </c>
    </row>
    <row r="4258" spans="1:26" hidden="1">
      <c r="A4258" s="4"/>
      <c r="B4258" s="4"/>
      <c r="C4258" s="5"/>
      <c r="D4258" s="6"/>
      <c r="E4258" s="6"/>
      <c r="F4258" s="6"/>
      <c r="G4258" s="6"/>
      <c r="H4258" s="6"/>
      <c r="I4258" s="6"/>
      <c r="J4258" s="6"/>
      <c r="K4258" s="8"/>
      <c r="L4258" s="8"/>
      <c r="M4258" s="6"/>
      <c r="N4258" s="9"/>
      <c r="O4258" s="10"/>
      <c r="P4258" s="20"/>
      <c r="Q4258" s="20"/>
      <c r="R4258" s="20"/>
      <c r="S4258" s="20" t="s">
        <v>4399</v>
      </c>
      <c r="T4258" s="21" t="str">
        <f t="shared" si="623"/>
        <v>PLASTIK 30 X 40</v>
      </c>
      <c r="U4258" s="17">
        <v>1</v>
      </c>
      <c r="V4258" s="62">
        <f t="shared" si="625"/>
        <v>100</v>
      </c>
      <c r="W4258" s="20"/>
      <c r="X4258" s="20"/>
      <c r="Y4258" s="20" t="str">
        <f t="shared" si="624"/>
        <v>PCS</v>
      </c>
    </row>
    <row r="4259" spans="1:26" hidden="1">
      <c r="A4259" s="4"/>
      <c r="B4259" s="4"/>
      <c r="C4259" s="5"/>
      <c r="D4259" s="6"/>
      <c r="E4259" s="6"/>
      <c r="F4259" s="6"/>
      <c r="G4259" s="6"/>
      <c r="H4259" s="6"/>
      <c r="I4259" s="6"/>
      <c r="J4259" s="6"/>
      <c r="K4259" s="8"/>
      <c r="L4259" s="8"/>
      <c r="M4259" s="6"/>
      <c r="N4259" s="9"/>
      <c r="O4259" s="10"/>
      <c r="P4259" s="20"/>
      <c r="Q4259" s="20"/>
      <c r="R4259" s="20"/>
      <c r="S4259" s="20" t="s">
        <v>4106</v>
      </c>
      <c r="T4259" s="21" t="str">
        <f t="shared" si="623"/>
        <v>OP FULL AROMA SWT SANJIWANI</v>
      </c>
      <c r="U4259" s="17">
        <v>1.0200000000000001E-2</v>
      </c>
      <c r="V4259" s="62">
        <f t="shared" si="625"/>
        <v>1.02</v>
      </c>
      <c r="W4259" s="20"/>
      <c r="X4259" s="20"/>
      <c r="Y4259" s="20" t="str">
        <f t="shared" si="624"/>
        <v>KG</v>
      </c>
    </row>
    <row r="4260" spans="1:26" hidden="1">
      <c r="A4260" s="4"/>
      <c r="B4260" s="4"/>
      <c r="C4260" s="5"/>
      <c r="D4260" s="6"/>
      <c r="E4260" s="6"/>
      <c r="F4260" s="6"/>
      <c r="G4260" s="6"/>
      <c r="H4260" s="6"/>
      <c r="I4260" s="6"/>
      <c r="J4260" s="6"/>
      <c r="K4260" s="8"/>
      <c r="L4260" s="8"/>
      <c r="M4260" s="6"/>
      <c r="N4260" s="9"/>
      <c r="O4260" s="10"/>
      <c r="P4260" s="20"/>
      <c r="Q4260" s="20"/>
      <c r="R4260" s="20"/>
      <c r="S4260" s="20" t="s">
        <v>5192</v>
      </c>
      <c r="T4260" s="21" t="str">
        <f t="shared" si="623"/>
        <v>oplosan solfen</v>
      </c>
      <c r="U4260" s="17">
        <v>6.7500000000000004E-2</v>
      </c>
      <c r="V4260" s="62">
        <f t="shared" si="625"/>
        <v>6.75</v>
      </c>
      <c r="W4260" s="20"/>
      <c r="X4260" s="20"/>
      <c r="Y4260" s="20" t="str">
        <f t="shared" si="624"/>
        <v>KG</v>
      </c>
    </row>
    <row r="4261" spans="1:26" hidden="1">
      <c r="A4261" s="4"/>
      <c r="B4261" s="4"/>
      <c r="C4261" s="5"/>
      <c r="D4261" s="6"/>
      <c r="E4261" s="6"/>
      <c r="F4261" s="6"/>
      <c r="G4261" s="6"/>
      <c r="H4261" s="6"/>
      <c r="I4261" s="6"/>
      <c r="J4261" s="6"/>
      <c r="K4261" s="8"/>
      <c r="L4261" s="8"/>
      <c r="M4261" s="6"/>
      <c r="N4261" s="9"/>
      <c r="O4261" s="10"/>
      <c r="P4261" s="20"/>
      <c r="Q4261" s="20"/>
      <c r="R4261" s="20"/>
      <c r="S4261" s="20" t="s">
        <v>3731</v>
      </c>
      <c r="T4261" s="21" t="str">
        <f t="shared" si="623"/>
        <v>ONGKOS CELUP GM SARASWATI</v>
      </c>
      <c r="U4261" s="17">
        <v>1</v>
      </c>
      <c r="V4261" s="62">
        <f t="shared" si="625"/>
        <v>100</v>
      </c>
      <c r="W4261" s="20"/>
      <c r="X4261" s="20"/>
      <c r="Y4261" s="20" t="str">
        <f t="shared" si="624"/>
        <v>PCS</v>
      </c>
    </row>
    <row r="4262" spans="1:26" hidden="1">
      <c r="A4262" s="4"/>
      <c r="B4262" s="4"/>
      <c r="C4262" s="5"/>
      <c r="D4262" s="6"/>
      <c r="E4262" s="6"/>
      <c r="F4262" s="6"/>
      <c r="G4262" s="6"/>
      <c r="H4262" s="6"/>
      <c r="I4262" s="6"/>
      <c r="J4262" s="6"/>
      <c r="K4262" s="8"/>
      <c r="L4262" s="8"/>
      <c r="M4262" s="6"/>
      <c r="N4262" s="9"/>
      <c r="O4262" s="10"/>
      <c r="P4262" s="20"/>
      <c r="Q4262" s="20"/>
      <c r="R4262" s="20"/>
      <c r="S4262" s="20" t="s">
        <v>3819</v>
      </c>
      <c r="T4262" s="21" t="str">
        <f t="shared" si="623"/>
        <v>ONGKOS KEMAS GM SARASWATI</v>
      </c>
      <c r="U4262" s="17">
        <v>1</v>
      </c>
      <c r="V4262" s="62">
        <f t="shared" si="625"/>
        <v>100</v>
      </c>
      <c r="W4262" s="20"/>
      <c r="X4262" s="20"/>
      <c r="Y4262" s="20" t="str">
        <f t="shared" si="624"/>
        <v>PCS</v>
      </c>
    </row>
    <row r="4263" spans="1:26" hidden="1">
      <c r="A4263" s="4"/>
      <c r="B4263" s="4"/>
      <c r="C4263" s="5"/>
      <c r="D4263" s="6"/>
      <c r="E4263" s="6"/>
      <c r="F4263" s="6"/>
      <c r="G4263" s="6"/>
      <c r="H4263" s="6"/>
      <c r="I4263" s="6"/>
      <c r="J4263" s="6"/>
      <c r="K4263" s="8"/>
      <c r="L4263" s="8"/>
      <c r="M4263" s="6"/>
      <c r="N4263" s="9"/>
      <c r="O4263" s="10"/>
      <c r="P4263" s="20"/>
      <c r="Q4263" s="20"/>
      <c r="R4263" s="20"/>
      <c r="S4263" s="20" t="s">
        <v>3926</v>
      </c>
      <c r="T4263" s="21" t="str">
        <f t="shared" si="623"/>
        <v>ONGKOS TIMBANG GM SARASWATI</v>
      </c>
      <c r="U4263" s="17">
        <v>1</v>
      </c>
      <c r="V4263" s="62">
        <f t="shared" si="625"/>
        <v>100</v>
      </c>
      <c r="W4263" s="20"/>
      <c r="X4263" s="20"/>
      <c r="Y4263" s="20" t="str">
        <f t="shared" si="624"/>
        <v>PCS</v>
      </c>
    </row>
    <row r="4264" spans="1:26" hidden="1">
      <c r="A4264" s="4"/>
      <c r="B4264" s="4"/>
      <c r="C4264" s="5"/>
      <c r="D4264" s="6"/>
      <c r="E4264" s="6"/>
      <c r="F4264" s="6"/>
      <c r="G4264" s="6"/>
      <c r="H4264" s="6"/>
      <c r="I4264" s="6"/>
      <c r="J4264" s="6"/>
      <c r="K4264" s="8"/>
      <c r="L4264" s="8"/>
      <c r="M4264" s="6"/>
      <c r="N4264" s="9"/>
      <c r="O4264" s="10"/>
      <c r="P4264" s="20"/>
      <c r="Q4264" s="20"/>
      <c r="R4264" s="20"/>
      <c r="S4264" s="20" t="s">
        <v>1203</v>
      </c>
      <c r="T4264" s="21" t="str">
        <f t="shared" si="623"/>
        <v>DUPA 22 ATP PEKAT 3.2 RKN</v>
      </c>
      <c r="U4264" s="17">
        <v>0.17100000000000001</v>
      </c>
      <c r="V4264" s="62">
        <f t="shared" si="625"/>
        <v>17.100000000000001</v>
      </c>
      <c r="W4264" s="20"/>
      <c r="X4264" s="20"/>
      <c r="Y4264" s="20" t="str">
        <f t="shared" si="624"/>
        <v>KG</v>
      </c>
    </row>
    <row r="4265" spans="1:26">
      <c r="A4265" s="4">
        <v>418</v>
      </c>
      <c r="B4265" s="20" t="s">
        <v>3433</v>
      </c>
      <c r="C4265" s="5" t="s">
        <v>377</v>
      </c>
      <c r="D4265" s="6">
        <v>205</v>
      </c>
      <c r="E4265" s="6">
        <f>D4265/100</f>
        <v>2.0499999999999998</v>
      </c>
      <c r="F4265" s="6">
        <v>400</v>
      </c>
      <c r="G4265" s="6">
        <v>1</v>
      </c>
      <c r="H4265" s="6">
        <v>276</v>
      </c>
      <c r="I4265" s="6">
        <v>1</v>
      </c>
      <c r="J4265" s="6" t="s">
        <v>510</v>
      </c>
      <c r="K4265" s="15">
        <f>L4265</f>
        <v>400</v>
      </c>
      <c r="L4265" s="15">
        <f>N4265*Z4265</f>
        <v>400</v>
      </c>
      <c r="M4265" s="6" t="s">
        <v>510</v>
      </c>
      <c r="N4265" s="9">
        <f>VLOOKUP(B4265,tb_januari,9,FALSE)</f>
        <v>4</v>
      </c>
      <c r="O4265" s="10" t="s">
        <v>506</v>
      </c>
      <c r="P4265" s="20"/>
      <c r="Q4265" s="20"/>
      <c r="R4265" s="20"/>
      <c r="S4265" s="20" t="s">
        <v>4859</v>
      </c>
      <c r="T4265" s="21" t="str">
        <f t="shared" si="623"/>
        <v>SABUK ONG PJ BARU 2,5 X 48</v>
      </c>
      <c r="U4265" s="17">
        <v>1</v>
      </c>
      <c r="V4265" s="62">
        <f>$K$4265*U4265</f>
        <v>400</v>
      </c>
      <c r="W4265" s="20"/>
      <c r="X4265" s="20"/>
      <c r="Y4265" s="20" t="str">
        <f t="shared" si="624"/>
        <v>PCS</v>
      </c>
      <c r="Z4265" s="20">
        <v>100</v>
      </c>
    </row>
    <row r="4266" spans="1:26" hidden="1">
      <c r="A4266" s="4"/>
      <c r="B4266" s="4"/>
      <c r="C4266" s="5"/>
      <c r="D4266" s="6"/>
      <c r="E4266" s="6"/>
      <c r="F4266" s="6"/>
      <c r="G4266" s="6"/>
      <c r="H4266" s="6"/>
      <c r="I4266" s="6"/>
      <c r="J4266" s="6"/>
      <c r="K4266" s="8"/>
      <c r="L4266" s="8"/>
      <c r="M4266" s="6"/>
      <c r="N4266" s="9"/>
      <c r="O4266" s="10"/>
      <c r="P4266" s="20"/>
      <c r="Q4266" s="20"/>
      <c r="R4266" s="20"/>
      <c r="S4266" s="20" t="s">
        <v>4879</v>
      </c>
      <c r="T4266" s="21" t="str">
        <f t="shared" si="623"/>
        <v>SARI MADHU 5,5 X 14</v>
      </c>
      <c r="U4266" s="17">
        <v>1</v>
      </c>
      <c r="V4266" s="62">
        <f t="shared" ref="V4266:V4276" si="626">$K$4265*U4266</f>
        <v>400</v>
      </c>
      <c r="W4266" s="20"/>
      <c r="X4266" s="20"/>
      <c r="Y4266" s="20" t="str">
        <f t="shared" si="624"/>
        <v>PCS</v>
      </c>
    </row>
    <row r="4267" spans="1:26" hidden="1">
      <c r="A4267" s="4"/>
      <c r="B4267" s="4"/>
      <c r="C4267" s="5"/>
      <c r="D4267" s="6"/>
      <c r="E4267" s="6"/>
      <c r="F4267" s="6"/>
      <c r="G4267" s="6"/>
      <c r="H4267" s="6"/>
      <c r="I4267" s="6"/>
      <c r="J4267" s="6"/>
      <c r="K4267" s="8"/>
      <c r="L4267" s="8"/>
      <c r="M4267" s="6"/>
      <c r="N4267" s="9"/>
      <c r="O4267" s="10"/>
      <c r="P4267" s="20"/>
      <c r="Q4267" s="20"/>
      <c r="R4267" s="20"/>
      <c r="S4267" s="20" t="s">
        <v>3679</v>
      </c>
      <c r="T4267" s="21" t="str">
        <f t="shared" si="623"/>
        <v xml:space="preserve">ONGKARA OVAL </v>
      </c>
      <c r="U4267" s="17">
        <v>1</v>
      </c>
      <c r="V4267" s="62">
        <f t="shared" si="626"/>
        <v>400</v>
      </c>
      <c r="W4267" s="20"/>
      <c r="X4267" s="20"/>
      <c r="Y4267" s="20" t="str">
        <f t="shared" si="624"/>
        <v>PCS</v>
      </c>
    </row>
    <row r="4268" spans="1:26" hidden="1">
      <c r="A4268" s="4"/>
      <c r="B4268" s="4"/>
      <c r="C4268" s="5"/>
      <c r="D4268" s="6"/>
      <c r="E4268" s="6"/>
      <c r="F4268" s="6"/>
      <c r="G4268" s="6"/>
      <c r="H4268" s="6"/>
      <c r="I4268" s="6"/>
      <c r="J4268" s="6"/>
      <c r="K4268" s="8"/>
      <c r="L4268" s="8"/>
      <c r="M4268" s="6"/>
      <c r="N4268" s="9"/>
      <c r="O4268" s="10"/>
      <c r="P4268" s="20"/>
      <c r="Q4268" s="20"/>
      <c r="R4268" s="20"/>
      <c r="S4268" s="20" t="s">
        <v>5037</v>
      </c>
      <c r="T4268" s="21" t="str">
        <f t="shared" si="623"/>
        <v>STIKER MANTRA mini</v>
      </c>
      <c r="U4268" s="17">
        <v>1</v>
      </c>
      <c r="V4268" s="62">
        <f t="shared" si="626"/>
        <v>400</v>
      </c>
      <c r="W4268" s="20"/>
      <c r="X4268" s="20"/>
      <c r="Y4268" s="20" t="str">
        <f t="shared" si="624"/>
        <v>PCS</v>
      </c>
    </row>
    <row r="4269" spans="1:26" hidden="1">
      <c r="A4269" s="4"/>
      <c r="B4269" s="4"/>
      <c r="C4269" s="5"/>
      <c r="D4269" s="6"/>
      <c r="E4269" s="6"/>
      <c r="F4269" s="6"/>
      <c r="G4269" s="6"/>
      <c r="H4269" s="6"/>
      <c r="I4269" s="6"/>
      <c r="J4269" s="6"/>
      <c r="K4269" s="8"/>
      <c r="L4269" s="8"/>
      <c r="M4269" s="6"/>
      <c r="N4269" s="9"/>
      <c r="O4269" s="10"/>
      <c r="P4269" s="20"/>
      <c r="Q4269" s="20"/>
      <c r="R4269" s="20"/>
      <c r="S4269" s="20" t="s">
        <v>988</v>
      </c>
      <c r="T4269" s="21" t="str">
        <f t="shared" si="623"/>
        <v xml:space="preserve">ATP </v>
      </c>
      <c r="U4269" s="17">
        <v>1</v>
      </c>
      <c r="V4269" s="62">
        <f t="shared" si="626"/>
        <v>400</v>
      </c>
      <c r="W4269" s="20"/>
      <c r="X4269" s="20"/>
      <c r="Y4269" s="20" t="str">
        <f t="shared" si="624"/>
        <v>PCS</v>
      </c>
    </row>
    <row r="4270" spans="1:26" hidden="1">
      <c r="A4270" s="4"/>
      <c r="B4270" s="4"/>
      <c r="C4270" s="5"/>
      <c r="D4270" s="6"/>
      <c r="E4270" s="6"/>
      <c r="F4270" s="6"/>
      <c r="G4270" s="6"/>
      <c r="H4270" s="6"/>
      <c r="I4270" s="6"/>
      <c r="J4270" s="6"/>
      <c r="K4270" s="8"/>
      <c r="L4270" s="8"/>
      <c r="M4270" s="6"/>
      <c r="N4270" s="9"/>
      <c r="O4270" s="10"/>
      <c r="P4270" s="20"/>
      <c r="Q4270" s="20"/>
      <c r="R4270" s="20"/>
      <c r="S4270" s="20" t="s">
        <v>4399</v>
      </c>
      <c r="T4270" s="21" t="str">
        <f t="shared" si="623"/>
        <v>PLASTIK 30 X 40</v>
      </c>
      <c r="U4270" s="17">
        <v>1</v>
      </c>
      <c r="V4270" s="62">
        <f t="shared" si="626"/>
        <v>400</v>
      </c>
      <c r="W4270" s="20"/>
      <c r="X4270" s="20"/>
      <c r="Y4270" s="20" t="str">
        <f t="shared" si="624"/>
        <v>PCS</v>
      </c>
    </row>
    <row r="4271" spans="1:26" hidden="1">
      <c r="A4271" s="4"/>
      <c r="B4271" s="4"/>
      <c r="C4271" s="5"/>
      <c r="D4271" s="6"/>
      <c r="E4271" s="6"/>
      <c r="F4271" s="6"/>
      <c r="G4271" s="6"/>
      <c r="H4271" s="6"/>
      <c r="I4271" s="6"/>
      <c r="J4271" s="6"/>
      <c r="K4271" s="8"/>
      <c r="L4271" s="8"/>
      <c r="M4271" s="6"/>
      <c r="N4271" s="9"/>
      <c r="O4271" s="10"/>
      <c r="P4271" s="20"/>
      <c r="Q4271" s="20"/>
      <c r="R4271" s="20"/>
      <c r="S4271" s="20" t="s">
        <v>4108</v>
      </c>
      <c r="T4271" s="21" t="str">
        <f t="shared" si="623"/>
        <v>OP FULL AROMA SWT SARI MADHU</v>
      </c>
      <c r="U4271" s="17">
        <v>1.0200000000000001E-2</v>
      </c>
      <c r="V4271" s="62">
        <f t="shared" si="626"/>
        <v>4.08</v>
      </c>
      <c r="W4271" s="20"/>
      <c r="X4271" s="20"/>
      <c r="Y4271" s="20" t="str">
        <f t="shared" si="624"/>
        <v>KG</v>
      </c>
    </row>
    <row r="4272" spans="1:26" hidden="1">
      <c r="A4272" s="4"/>
      <c r="B4272" s="4"/>
      <c r="C4272" s="5"/>
      <c r="D4272" s="6"/>
      <c r="E4272" s="6"/>
      <c r="F4272" s="6"/>
      <c r="G4272" s="6"/>
      <c r="H4272" s="6"/>
      <c r="I4272" s="6"/>
      <c r="J4272" s="6"/>
      <c r="K4272" s="8"/>
      <c r="L4272" s="8"/>
      <c r="M4272" s="6"/>
      <c r="N4272" s="9"/>
      <c r="O4272" s="10"/>
      <c r="P4272" s="20"/>
      <c r="Q4272" s="20"/>
      <c r="R4272" s="20"/>
      <c r="S4272" s="20" t="s">
        <v>5192</v>
      </c>
      <c r="T4272" s="21" t="str">
        <f t="shared" si="623"/>
        <v>oplosan solfen</v>
      </c>
      <c r="U4272" s="17">
        <v>6.7500000000000004E-2</v>
      </c>
      <c r="V4272" s="62">
        <f t="shared" si="626"/>
        <v>27</v>
      </c>
      <c r="W4272" s="20"/>
      <c r="X4272" s="20"/>
      <c r="Y4272" s="20" t="str">
        <f t="shared" si="624"/>
        <v>KG</v>
      </c>
    </row>
    <row r="4273" spans="1:26" hidden="1">
      <c r="A4273" s="4"/>
      <c r="B4273" s="4"/>
      <c r="C4273" s="5"/>
      <c r="D4273" s="6"/>
      <c r="E4273" s="6"/>
      <c r="F4273" s="6"/>
      <c r="G4273" s="6"/>
      <c r="H4273" s="6"/>
      <c r="I4273" s="6"/>
      <c r="J4273" s="6"/>
      <c r="K4273" s="8"/>
      <c r="L4273" s="8"/>
      <c r="M4273" s="6"/>
      <c r="N4273" s="9"/>
      <c r="O4273" s="10"/>
      <c r="P4273" s="20"/>
      <c r="Q4273" s="20"/>
      <c r="R4273" s="20"/>
      <c r="S4273" s="20" t="s">
        <v>3731</v>
      </c>
      <c r="T4273" s="21" t="str">
        <f t="shared" si="623"/>
        <v>ONGKOS CELUP GM SARASWATI</v>
      </c>
      <c r="U4273" s="17">
        <v>1</v>
      </c>
      <c r="V4273" s="62">
        <f t="shared" si="626"/>
        <v>400</v>
      </c>
      <c r="W4273" s="20"/>
      <c r="X4273" s="20"/>
      <c r="Y4273" s="20" t="str">
        <f t="shared" si="624"/>
        <v>PCS</v>
      </c>
    </row>
    <row r="4274" spans="1:26" hidden="1">
      <c r="A4274" s="4"/>
      <c r="B4274" s="4"/>
      <c r="C4274" s="5"/>
      <c r="D4274" s="6"/>
      <c r="E4274" s="6"/>
      <c r="F4274" s="6"/>
      <c r="G4274" s="6"/>
      <c r="H4274" s="6"/>
      <c r="I4274" s="6"/>
      <c r="J4274" s="6"/>
      <c r="K4274" s="8"/>
      <c r="L4274" s="8"/>
      <c r="M4274" s="6"/>
      <c r="N4274" s="9"/>
      <c r="O4274" s="10"/>
      <c r="P4274" s="20"/>
      <c r="Q4274" s="20"/>
      <c r="R4274" s="20"/>
      <c r="S4274" s="20" t="s">
        <v>3819</v>
      </c>
      <c r="T4274" s="21" t="str">
        <f t="shared" si="623"/>
        <v>ONGKOS KEMAS GM SARASWATI</v>
      </c>
      <c r="U4274" s="17">
        <v>1</v>
      </c>
      <c r="V4274" s="62">
        <f t="shared" si="626"/>
        <v>400</v>
      </c>
      <c r="W4274" s="20"/>
      <c r="X4274" s="20"/>
      <c r="Y4274" s="20" t="str">
        <f t="shared" si="624"/>
        <v>PCS</v>
      </c>
    </row>
    <row r="4275" spans="1:26" hidden="1">
      <c r="A4275" s="4"/>
      <c r="B4275" s="4"/>
      <c r="C4275" s="5"/>
      <c r="D4275" s="6"/>
      <c r="E4275" s="6"/>
      <c r="F4275" s="6"/>
      <c r="G4275" s="6"/>
      <c r="H4275" s="6"/>
      <c r="I4275" s="6"/>
      <c r="J4275" s="6"/>
      <c r="K4275" s="8"/>
      <c r="L4275" s="8"/>
      <c r="M4275" s="6"/>
      <c r="N4275" s="9"/>
      <c r="O4275" s="10"/>
      <c r="P4275" s="20"/>
      <c r="Q4275" s="20"/>
      <c r="R4275" s="20"/>
      <c r="S4275" s="20" t="s">
        <v>3926</v>
      </c>
      <c r="T4275" s="21" t="str">
        <f t="shared" si="623"/>
        <v>ONGKOS TIMBANG GM SARASWATI</v>
      </c>
      <c r="U4275" s="17">
        <v>1</v>
      </c>
      <c r="V4275" s="62">
        <f t="shared" si="626"/>
        <v>400</v>
      </c>
      <c r="W4275" s="20"/>
      <c r="X4275" s="20"/>
      <c r="Y4275" s="20" t="str">
        <f t="shared" si="624"/>
        <v>PCS</v>
      </c>
    </row>
    <row r="4276" spans="1:26" hidden="1">
      <c r="A4276" s="4"/>
      <c r="B4276" s="4"/>
      <c r="C4276" s="5"/>
      <c r="D4276" s="6"/>
      <c r="E4276" s="6"/>
      <c r="F4276" s="6"/>
      <c r="G4276" s="6"/>
      <c r="H4276" s="6"/>
      <c r="I4276" s="6"/>
      <c r="J4276" s="6"/>
      <c r="K4276" s="8"/>
      <c r="L4276" s="8"/>
      <c r="M4276" s="6"/>
      <c r="N4276" s="9"/>
      <c r="O4276" s="10"/>
      <c r="P4276" s="20"/>
      <c r="Q4276" s="20"/>
      <c r="R4276" s="20"/>
      <c r="S4276" s="20" t="s">
        <v>1203</v>
      </c>
      <c r="T4276" s="21" t="str">
        <f t="shared" si="623"/>
        <v>DUPA 22 ATP PEKAT 3.2 RKN</v>
      </c>
      <c r="U4276" s="17">
        <v>0.17100000000000001</v>
      </c>
      <c r="V4276" s="62">
        <f t="shared" si="626"/>
        <v>68.400000000000006</v>
      </c>
      <c r="W4276" s="20"/>
      <c r="X4276" s="20"/>
      <c r="Y4276" s="20" t="str">
        <f t="shared" si="624"/>
        <v>KG</v>
      </c>
    </row>
    <row r="4277" spans="1:26">
      <c r="A4277" s="4">
        <v>419</v>
      </c>
      <c r="B4277" s="20" t="s">
        <v>3434</v>
      </c>
      <c r="C4277" s="5" t="s">
        <v>378</v>
      </c>
      <c r="D4277" s="6">
        <v>45</v>
      </c>
      <c r="E4277" s="6">
        <f>D4277/100</f>
        <v>0.45</v>
      </c>
      <c r="F4277" s="6">
        <v>24</v>
      </c>
      <c r="G4277" s="6">
        <v>1</v>
      </c>
      <c r="H4277" s="6">
        <v>68</v>
      </c>
      <c r="I4277" s="6">
        <v>1</v>
      </c>
      <c r="J4277" s="6" t="s">
        <v>510</v>
      </c>
      <c r="K4277" s="15">
        <f>L4277</f>
        <v>100</v>
      </c>
      <c r="L4277" s="15">
        <f>N4277*Z4277</f>
        <v>100</v>
      </c>
      <c r="M4277" s="6" t="s">
        <v>510</v>
      </c>
      <c r="N4277" s="9">
        <f>VLOOKUP(B4277,tb_januari,9,FALSE)</f>
        <v>1</v>
      </c>
      <c r="O4277" s="10" t="s">
        <v>506</v>
      </c>
      <c r="P4277" s="20"/>
      <c r="Q4277" s="20"/>
      <c r="R4277" s="20"/>
      <c r="S4277" s="20" t="s">
        <v>4859</v>
      </c>
      <c r="T4277" s="21" t="str">
        <f t="shared" si="623"/>
        <v>SABUK ONG PJ BARU 2,5 X 48</v>
      </c>
      <c r="U4277" s="17">
        <v>1</v>
      </c>
      <c r="V4277" s="62">
        <f>$K$4277*U4277</f>
        <v>100</v>
      </c>
      <c r="W4277" s="20"/>
      <c r="X4277" s="20"/>
      <c r="Y4277" s="20" t="str">
        <f t="shared" si="624"/>
        <v>PCS</v>
      </c>
      <c r="Z4277" s="20">
        <v>100</v>
      </c>
    </row>
    <row r="4278" spans="1:26" hidden="1">
      <c r="A4278" s="4"/>
      <c r="B4278" s="4"/>
      <c r="C4278" s="5"/>
      <c r="D4278" s="6"/>
      <c r="E4278" s="6"/>
      <c r="F4278" s="6"/>
      <c r="G4278" s="6"/>
      <c r="H4278" s="6"/>
      <c r="I4278" s="6"/>
      <c r="J4278" s="6"/>
      <c r="K4278" s="8"/>
      <c r="L4278" s="8"/>
      <c r="M4278" s="6"/>
      <c r="N4278" s="9"/>
      <c r="O4278" s="10"/>
      <c r="P4278" s="20"/>
      <c r="Q4278" s="20"/>
      <c r="R4278" s="20"/>
      <c r="S4278" s="20" t="s">
        <v>1203</v>
      </c>
      <c r="T4278" s="21" t="str">
        <f t="shared" si="623"/>
        <v>DUPA 22 ATP PEKAT 3.2 RKN</v>
      </c>
      <c r="U4278" s="17">
        <v>0.17100000000000001</v>
      </c>
      <c r="V4278" s="62">
        <f t="shared" ref="V4278:V4288" si="627">$K$4277*U4278</f>
        <v>17.100000000000001</v>
      </c>
      <c r="W4278" s="20"/>
      <c r="X4278" s="20"/>
      <c r="Y4278" s="20" t="str">
        <f t="shared" si="624"/>
        <v>KG</v>
      </c>
    </row>
    <row r="4279" spans="1:26" hidden="1">
      <c r="A4279" s="4"/>
      <c r="B4279" s="4"/>
      <c r="C4279" s="5"/>
      <c r="D4279" s="6"/>
      <c r="E4279" s="6"/>
      <c r="F4279" s="6"/>
      <c r="G4279" s="6"/>
      <c r="H4279" s="6"/>
      <c r="I4279" s="6"/>
      <c r="J4279" s="6"/>
      <c r="K4279" s="8"/>
      <c r="L4279" s="8"/>
      <c r="M4279" s="6"/>
      <c r="N4279" s="9"/>
      <c r="O4279" s="10"/>
      <c r="P4279" s="20"/>
      <c r="Q4279" s="20"/>
      <c r="R4279" s="20"/>
      <c r="S4279" s="20" t="s">
        <v>4899</v>
      </c>
      <c r="T4279" s="21" t="str">
        <f t="shared" si="623"/>
        <v>SEKAR SARI 5,5 X 14</v>
      </c>
      <c r="U4279" s="17">
        <v>1</v>
      </c>
      <c r="V4279" s="62">
        <f t="shared" si="627"/>
        <v>100</v>
      </c>
      <c r="W4279" s="20"/>
      <c r="X4279" s="20"/>
      <c r="Y4279" s="20" t="str">
        <f t="shared" si="624"/>
        <v>PCS</v>
      </c>
    </row>
    <row r="4280" spans="1:26" hidden="1">
      <c r="A4280" s="4"/>
      <c r="B4280" s="4"/>
      <c r="C4280" s="5"/>
      <c r="D4280" s="6"/>
      <c r="E4280" s="6"/>
      <c r="F4280" s="6"/>
      <c r="G4280" s="6"/>
      <c r="H4280" s="6"/>
      <c r="I4280" s="6"/>
      <c r="J4280" s="6"/>
      <c r="K4280" s="8"/>
      <c r="L4280" s="8"/>
      <c r="M4280" s="6"/>
      <c r="N4280" s="9"/>
      <c r="O4280" s="10"/>
      <c r="P4280" s="20"/>
      <c r="Q4280" s="20"/>
      <c r="R4280" s="20"/>
      <c r="S4280" s="20" t="s">
        <v>3679</v>
      </c>
      <c r="T4280" s="21" t="str">
        <f t="shared" si="623"/>
        <v xml:space="preserve">ONGKARA OVAL </v>
      </c>
      <c r="U4280" s="17">
        <v>1</v>
      </c>
      <c r="V4280" s="62">
        <f t="shared" si="627"/>
        <v>100</v>
      </c>
      <c r="W4280" s="20"/>
      <c r="X4280" s="20"/>
      <c r="Y4280" s="20" t="str">
        <f t="shared" si="624"/>
        <v>PCS</v>
      </c>
    </row>
    <row r="4281" spans="1:26" hidden="1">
      <c r="A4281" s="4"/>
      <c r="B4281" s="4"/>
      <c r="C4281" s="5"/>
      <c r="D4281" s="6"/>
      <c r="E4281" s="6"/>
      <c r="F4281" s="6"/>
      <c r="G4281" s="6"/>
      <c r="H4281" s="6"/>
      <c r="I4281" s="6"/>
      <c r="J4281" s="6"/>
      <c r="K4281" s="8"/>
      <c r="L4281" s="8"/>
      <c r="M4281" s="6"/>
      <c r="N4281" s="9"/>
      <c r="O4281" s="10"/>
      <c r="P4281" s="20"/>
      <c r="Q4281" s="20"/>
      <c r="R4281" s="20"/>
      <c r="S4281" s="20" t="s">
        <v>5037</v>
      </c>
      <c r="T4281" s="21" t="str">
        <f t="shared" si="623"/>
        <v>STIKER MANTRA mini</v>
      </c>
      <c r="U4281" s="17">
        <v>1</v>
      </c>
      <c r="V4281" s="62">
        <f t="shared" si="627"/>
        <v>100</v>
      </c>
      <c r="W4281" s="20"/>
      <c r="X4281" s="20"/>
      <c r="Y4281" s="20" t="str">
        <f t="shared" si="624"/>
        <v>PCS</v>
      </c>
    </row>
    <row r="4282" spans="1:26" hidden="1">
      <c r="A4282" s="4"/>
      <c r="B4282" s="4"/>
      <c r="C4282" s="5"/>
      <c r="D4282" s="6"/>
      <c r="E4282" s="6"/>
      <c r="F4282" s="6"/>
      <c r="G4282" s="6"/>
      <c r="H4282" s="6"/>
      <c r="I4282" s="6"/>
      <c r="J4282" s="6"/>
      <c r="K4282" s="8"/>
      <c r="L4282" s="8"/>
      <c r="M4282" s="6"/>
      <c r="N4282" s="9"/>
      <c r="O4282" s="10"/>
      <c r="P4282" s="20"/>
      <c r="Q4282" s="20"/>
      <c r="R4282" s="20"/>
      <c r="S4282" s="20" t="s">
        <v>988</v>
      </c>
      <c r="T4282" s="21" t="str">
        <f t="shared" si="623"/>
        <v xml:space="preserve">ATP </v>
      </c>
      <c r="U4282" s="17">
        <v>1</v>
      </c>
      <c r="V4282" s="62">
        <f t="shared" si="627"/>
        <v>100</v>
      </c>
      <c r="W4282" s="20"/>
      <c r="X4282" s="20"/>
      <c r="Y4282" s="20" t="str">
        <f t="shared" si="624"/>
        <v>PCS</v>
      </c>
    </row>
    <row r="4283" spans="1:26" hidden="1">
      <c r="A4283" s="4"/>
      <c r="B4283" s="4"/>
      <c r="C4283" s="5"/>
      <c r="D4283" s="6"/>
      <c r="E4283" s="6"/>
      <c r="F4283" s="6"/>
      <c r="G4283" s="6"/>
      <c r="H4283" s="6"/>
      <c r="I4283" s="6"/>
      <c r="J4283" s="6"/>
      <c r="K4283" s="8"/>
      <c r="L4283" s="8"/>
      <c r="M4283" s="6"/>
      <c r="N4283" s="9"/>
      <c r="O4283" s="10"/>
      <c r="P4283" s="20"/>
      <c r="Q4283" s="20"/>
      <c r="R4283" s="20"/>
      <c r="S4283" s="20" t="s">
        <v>4399</v>
      </c>
      <c r="T4283" s="21" t="str">
        <f t="shared" si="623"/>
        <v>PLASTIK 30 X 40</v>
      </c>
      <c r="U4283" s="17">
        <v>1</v>
      </c>
      <c r="V4283" s="62">
        <f t="shared" si="627"/>
        <v>100</v>
      </c>
      <c r="W4283" s="20"/>
      <c r="X4283" s="20"/>
      <c r="Y4283" s="20" t="str">
        <f t="shared" si="624"/>
        <v>PCS</v>
      </c>
    </row>
    <row r="4284" spans="1:26" hidden="1">
      <c r="A4284" s="4"/>
      <c r="B4284" s="4"/>
      <c r="C4284" s="5"/>
      <c r="D4284" s="6"/>
      <c r="E4284" s="6"/>
      <c r="F4284" s="6"/>
      <c r="G4284" s="6"/>
      <c r="H4284" s="6"/>
      <c r="I4284" s="6"/>
      <c r="J4284" s="6"/>
      <c r="K4284" s="8"/>
      <c r="L4284" s="8"/>
      <c r="M4284" s="6"/>
      <c r="N4284" s="9"/>
      <c r="O4284" s="10"/>
      <c r="P4284" s="20"/>
      <c r="Q4284" s="20"/>
      <c r="R4284" s="20"/>
      <c r="S4284" s="20" t="s">
        <v>4110</v>
      </c>
      <c r="T4284" s="21" t="str">
        <f t="shared" si="623"/>
        <v>OP FULL AROMA SWT SEKAR SARI</v>
      </c>
      <c r="U4284" s="17">
        <v>1.0200000000000001E-2</v>
      </c>
      <c r="V4284" s="62">
        <f t="shared" si="627"/>
        <v>1.02</v>
      </c>
      <c r="W4284" s="20"/>
      <c r="X4284" s="20"/>
      <c r="Y4284" s="20" t="str">
        <f t="shared" si="624"/>
        <v>KG</v>
      </c>
    </row>
    <row r="4285" spans="1:26" hidden="1">
      <c r="A4285" s="4"/>
      <c r="B4285" s="4"/>
      <c r="C4285" s="5"/>
      <c r="D4285" s="6"/>
      <c r="E4285" s="6"/>
      <c r="F4285" s="6"/>
      <c r="G4285" s="6"/>
      <c r="H4285" s="6"/>
      <c r="I4285" s="6"/>
      <c r="J4285" s="6"/>
      <c r="K4285" s="8"/>
      <c r="L4285" s="8"/>
      <c r="M4285" s="6"/>
      <c r="N4285" s="9"/>
      <c r="O4285" s="10"/>
      <c r="P4285" s="20"/>
      <c r="Q4285" s="20"/>
      <c r="R4285" s="20"/>
      <c r="S4285" s="20" t="s">
        <v>5192</v>
      </c>
      <c r="T4285" s="21" t="str">
        <f t="shared" ref="T4285:T4327" si="628">VLOOKUP(S4285,db_barang,2,FALSE)</f>
        <v>oplosan solfen</v>
      </c>
      <c r="U4285" s="17">
        <v>6.7500000000000004E-2</v>
      </c>
      <c r="V4285" s="62">
        <f t="shared" si="627"/>
        <v>6.75</v>
      </c>
      <c r="W4285" s="20"/>
      <c r="X4285" s="20"/>
      <c r="Y4285" s="20" t="str">
        <f t="shared" si="624"/>
        <v>KG</v>
      </c>
    </row>
    <row r="4286" spans="1:26" hidden="1">
      <c r="A4286" s="4"/>
      <c r="B4286" s="4"/>
      <c r="C4286" s="5"/>
      <c r="D4286" s="6"/>
      <c r="E4286" s="6"/>
      <c r="F4286" s="6"/>
      <c r="G4286" s="6"/>
      <c r="H4286" s="6"/>
      <c r="I4286" s="6"/>
      <c r="J4286" s="6"/>
      <c r="K4286" s="8"/>
      <c r="L4286" s="8"/>
      <c r="M4286" s="6"/>
      <c r="N4286" s="9"/>
      <c r="O4286" s="10"/>
      <c r="P4286" s="20"/>
      <c r="Q4286" s="20"/>
      <c r="R4286" s="20"/>
      <c r="S4286" s="20" t="s">
        <v>3731</v>
      </c>
      <c r="T4286" s="21" t="str">
        <f t="shared" si="628"/>
        <v>ONGKOS CELUP GM SARASWATI</v>
      </c>
      <c r="U4286" s="17">
        <v>1</v>
      </c>
      <c r="V4286" s="62">
        <f t="shared" si="627"/>
        <v>100</v>
      </c>
      <c r="W4286" s="20"/>
      <c r="X4286" s="20"/>
      <c r="Y4286" s="20" t="str">
        <f t="shared" si="624"/>
        <v>PCS</v>
      </c>
    </row>
    <row r="4287" spans="1:26" hidden="1">
      <c r="A4287" s="4"/>
      <c r="B4287" s="4"/>
      <c r="C4287" s="5"/>
      <c r="D4287" s="6"/>
      <c r="E4287" s="6"/>
      <c r="F4287" s="6"/>
      <c r="G4287" s="6"/>
      <c r="H4287" s="6"/>
      <c r="I4287" s="6"/>
      <c r="J4287" s="6"/>
      <c r="K4287" s="8"/>
      <c r="L4287" s="8"/>
      <c r="M4287" s="6"/>
      <c r="N4287" s="9"/>
      <c r="O4287" s="10"/>
      <c r="P4287" s="20"/>
      <c r="Q4287" s="20"/>
      <c r="R4287" s="20"/>
      <c r="S4287" s="20" t="s">
        <v>3819</v>
      </c>
      <c r="T4287" s="21" t="str">
        <f t="shared" si="628"/>
        <v>ONGKOS KEMAS GM SARASWATI</v>
      </c>
      <c r="U4287" s="17">
        <v>1</v>
      </c>
      <c r="V4287" s="62">
        <f t="shared" si="627"/>
        <v>100</v>
      </c>
      <c r="W4287" s="20"/>
      <c r="X4287" s="20"/>
      <c r="Y4287" s="20" t="str">
        <f t="shared" si="624"/>
        <v>PCS</v>
      </c>
    </row>
    <row r="4288" spans="1:26" hidden="1">
      <c r="A4288" s="4"/>
      <c r="B4288" s="4"/>
      <c r="C4288" s="5"/>
      <c r="D4288" s="6"/>
      <c r="E4288" s="6"/>
      <c r="F4288" s="6"/>
      <c r="G4288" s="6"/>
      <c r="H4288" s="6"/>
      <c r="I4288" s="6"/>
      <c r="J4288" s="6"/>
      <c r="K4288" s="8"/>
      <c r="L4288" s="8"/>
      <c r="M4288" s="6"/>
      <c r="N4288" s="9"/>
      <c r="O4288" s="10"/>
      <c r="P4288" s="20"/>
      <c r="Q4288" s="20"/>
      <c r="R4288" s="20"/>
      <c r="S4288" s="20" t="s">
        <v>3926</v>
      </c>
      <c r="T4288" s="21" t="str">
        <f t="shared" si="628"/>
        <v>ONGKOS TIMBANG GM SARASWATI</v>
      </c>
      <c r="U4288" s="17">
        <v>1</v>
      </c>
      <c r="V4288" s="62">
        <f t="shared" si="627"/>
        <v>100</v>
      </c>
      <c r="W4288" s="20"/>
      <c r="X4288" s="20"/>
      <c r="Y4288" s="20" t="str">
        <f t="shared" si="624"/>
        <v>PCS</v>
      </c>
    </row>
    <row r="4289" spans="1:26">
      <c r="A4289" s="4">
        <v>420</v>
      </c>
      <c r="B4289" s="20" t="s">
        <v>3435</v>
      </c>
      <c r="C4289" s="5" t="s">
        <v>379</v>
      </c>
      <c r="D4289" s="6">
        <v>232</v>
      </c>
      <c r="E4289" s="6">
        <f>D4289/100</f>
        <v>2.3199999999999998</v>
      </c>
      <c r="F4289" s="6">
        <v>182</v>
      </c>
      <c r="G4289" s="6">
        <v>1</v>
      </c>
      <c r="H4289" s="6">
        <v>199</v>
      </c>
      <c r="I4289" s="6">
        <v>1</v>
      </c>
      <c r="J4289" s="6" t="s">
        <v>510</v>
      </c>
      <c r="K4289" s="15">
        <f>L4289</f>
        <v>200</v>
      </c>
      <c r="L4289" s="15">
        <f>N4289*Z4289</f>
        <v>200</v>
      </c>
      <c r="M4289" s="6" t="s">
        <v>510</v>
      </c>
      <c r="N4289" s="9">
        <f>VLOOKUP(B4289,tb_januari,9,FALSE)</f>
        <v>2</v>
      </c>
      <c r="O4289" s="10" t="s">
        <v>506</v>
      </c>
      <c r="P4289" s="20"/>
      <c r="Q4289" s="20"/>
      <c r="R4289" s="20"/>
      <c r="S4289" s="20" t="s">
        <v>4859</v>
      </c>
      <c r="T4289" s="21" t="str">
        <f t="shared" si="628"/>
        <v>SABUK ONG PJ BARU 2,5 X 48</v>
      </c>
      <c r="U4289" s="17">
        <v>1</v>
      </c>
      <c r="V4289" s="62">
        <f>$K$4289*U4289</f>
        <v>200</v>
      </c>
      <c r="W4289" s="20"/>
      <c r="X4289" s="20"/>
      <c r="Y4289" s="20" t="str">
        <f t="shared" si="624"/>
        <v>PCS</v>
      </c>
      <c r="Z4289" s="20">
        <v>100</v>
      </c>
    </row>
    <row r="4290" spans="1:26" hidden="1">
      <c r="A4290" s="4"/>
      <c r="B4290" s="4"/>
      <c r="C4290" s="5"/>
      <c r="D4290" s="6"/>
      <c r="E4290" s="6"/>
      <c r="F4290" s="6"/>
      <c r="G4290" s="6"/>
      <c r="H4290" s="6"/>
      <c r="I4290" s="6"/>
      <c r="J4290" s="6"/>
      <c r="K4290" s="8"/>
      <c r="L4290" s="8"/>
      <c r="M4290" s="6"/>
      <c r="N4290" s="9"/>
      <c r="O4290" s="10"/>
      <c r="P4290" s="20"/>
      <c r="Q4290" s="20"/>
      <c r="R4290" s="20"/>
      <c r="S4290" s="20" t="s">
        <v>1203</v>
      </c>
      <c r="T4290" s="21" t="str">
        <f t="shared" si="628"/>
        <v>DUPA 22 ATP PEKAT 3.2 RKN</v>
      </c>
      <c r="U4290" s="17">
        <v>0.17100000000000001</v>
      </c>
      <c r="V4290" s="62">
        <f t="shared" ref="V4290:V4300" si="629">$K$4289*U4290</f>
        <v>34.200000000000003</v>
      </c>
      <c r="W4290" s="20"/>
      <c r="X4290" s="20"/>
      <c r="Y4290" s="20" t="str">
        <f t="shared" si="624"/>
        <v>KG</v>
      </c>
    </row>
    <row r="4291" spans="1:26" hidden="1">
      <c r="A4291" s="4"/>
      <c r="B4291" s="4"/>
      <c r="C4291" s="5"/>
      <c r="D4291" s="6"/>
      <c r="E4291" s="6"/>
      <c r="F4291" s="6"/>
      <c r="G4291" s="6"/>
      <c r="H4291" s="6"/>
      <c r="I4291" s="6"/>
      <c r="J4291" s="6"/>
      <c r="K4291" s="8"/>
      <c r="L4291" s="8"/>
      <c r="M4291" s="6"/>
      <c r="N4291" s="9"/>
      <c r="O4291" s="10"/>
      <c r="P4291" s="20"/>
      <c r="Q4291" s="20"/>
      <c r="R4291" s="20"/>
      <c r="S4291" s="20" t="s">
        <v>627</v>
      </c>
      <c r="T4291" s="21" t="str">
        <f t="shared" si="628"/>
        <v>1000 BUNGA 5,5 X 14</v>
      </c>
      <c r="U4291" s="17">
        <v>1</v>
      </c>
      <c r="V4291" s="62">
        <f t="shared" si="629"/>
        <v>200</v>
      </c>
      <c r="W4291" s="20"/>
      <c r="X4291" s="20"/>
      <c r="Y4291" s="20" t="str">
        <f t="shared" si="624"/>
        <v>PCS</v>
      </c>
    </row>
    <row r="4292" spans="1:26" hidden="1">
      <c r="A4292" s="4"/>
      <c r="B4292" s="4"/>
      <c r="C4292" s="5"/>
      <c r="D4292" s="6"/>
      <c r="E4292" s="6"/>
      <c r="F4292" s="6"/>
      <c r="G4292" s="6"/>
      <c r="H4292" s="6"/>
      <c r="I4292" s="6"/>
      <c r="J4292" s="6"/>
      <c r="K4292" s="8"/>
      <c r="L4292" s="8"/>
      <c r="M4292" s="6"/>
      <c r="N4292" s="9"/>
      <c r="O4292" s="10"/>
      <c r="P4292" s="20"/>
      <c r="Q4292" s="20"/>
      <c r="R4292" s="20"/>
      <c r="S4292" s="20" t="s">
        <v>3679</v>
      </c>
      <c r="T4292" s="21" t="str">
        <f t="shared" si="628"/>
        <v xml:space="preserve">ONGKARA OVAL </v>
      </c>
      <c r="U4292" s="17">
        <v>1</v>
      </c>
      <c r="V4292" s="62">
        <f t="shared" si="629"/>
        <v>200</v>
      </c>
      <c r="W4292" s="20"/>
      <c r="X4292" s="20"/>
      <c r="Y4292" s="20" t="str">
        <f t="shared" si="624"/>
        <v>PCS</v>
      </c>
    </row>
    <row r="4293" spans="1:26" hidden="1">
      <c r="A4293" s="4"/>
      <c r="B4293" s="4"/>
      <c r="C4293" s="5"/>
      <c r="D4293" s="6"/>
      <c r="E4293" s="6"/>
      <c r="F4293" s="6"/>
      <c r="G4293" s="6"/>
      <c r="H4293" s="6"/>
      <c r="I4293" s="6"/>
      <c r="J4293" s="6"/>
      <c r="K4293" s="8"/>
      <c r="L4293" s="8"/>
      <c r="M4293" s="6"/>
      <c r="N4293" s="9"/>
      <c r="O4293" s="10"/>
      <c r="P4293" s="20"/>
      <c r="Q4293" s="20"/>
      <c r="R4293" s="20"/>
      <c r="S4293" s="20" t="s">
        <v>5037</v>
      </c>
      <c r="T4293" s="21" t="str">
        <f t="shared" si="628"/>
        <v>STIKER MANTRA mini</v>
      </c>
      <c r="U4293" s="17">
        <v>1</v>
      </c>
      <c r="V4293" s="62">
        <f t="shared" si="629"/>
        <v>200</v>
      </c>
      <c r="W4293" s="20"/>
      <c r="X4293" s="20"/>
      <c r="Y4293" s="20" t="str">
        <f t="shared" si="624"/>
        <v>PCS</v>
      </c>
    </row>
    <row r="4294" spans="1:26" hidden="1">
      <c r="A4294" s="4"/>
      <c r="B4294" s="4"/>
      <c r="C4294" s="5"/>
      <c r="D4294" s="6"/>
      <c r="E4294" s="6"/>
      <c r="F4294" s="6"/>
      <c r="G4294" s="6"/>
      <c r="H4294" s="6"/>
      <c r="I4294" s="6"/>
      <c r="J4294" s="6"/>
      <c r="K4294" s="8"/>
      <c r="L4294" s="8"/>
      <c r="M4294" s="6"/>
      <c r="N4294" s="9"/>
      <c r="O4294" s="10"/>
      <c r="P4294" s="20"/>
      <c r="Q4294" s="20"/>
      <c r="R4294" s="20"/>
      <c r="S4294" s="20" t="s">
        <v>988</v>
      </c>
      <c r="T4294" s="21" t="str">
        <f t="shared" si="628"/>
        <v xml:space="preserve">ATP </v>
      </c>
      <c r="U4294" s="17">
        <v>1</v>
      </c>
      <c r="V4294" s="62">
        <f t="shared" si="629"/>
        <v>200</v>
      </c>
      <c r="W4294" s="20"/>
      <c r="X4294" s="20"/>
      <c r="Y4294" s="20" t="str">
        <f t="shared" si="624"/>
        <v>PCS</v>
      </c>
    </row>
    <row r="4295" spans="1:26" hidden="1">
      <c r="A4295" s="4"/>
      <c r="B4295" s="4"/>
      <c r="C4295" s="5"/>
      <c r="D4295" s="6"/>
      <c r="E4295" s="6"/>
      <c r="F4295" s="6"/>
      <c r="G4295" s="6"/>
      <c r="H4295" s="6"/>
      <c r="I4295" s="6"/>
      <c r="J4295" s="6"/>
      <c r="K4295" s="8"/>
      <c r="L4295" s="8"/>
      <c r="M4295" s="6"/>
      <c r="N4295" s="9"/>
      <c r="O4295" s="10"/>
      <c r="P4295" s="20"/>
      <c r="Q4295" s="20"/>
      <c r="R4295" s="20"/>
      <c r="S4295" s="20" t="s">
        <v>4399</v>
      </c>
      <c r="T4295" s="21" t="str">
        <f t="shared" si="628"/>
        <v>PLASTIK 30 X 40</v>
      </c>
      <c r="U4295" s="17">
        <v>1</v>
      </c>
      <c r="V4295" s="62">
        <f t="shared" si="629"/>
        <v>200</v>
      </c>
      <c r="W4295" s="20"/>
      <c r="X4295" s="20"/>
      <c r="Y4295" s="20" t="str">
        <f t="shared" si="624"/>
        <v>PCS</v>
      </c>
    </row>
    <row r="4296" spans="1:26" hidden="1">
      <c r="A4296" s="4"/>
      <c r="B4296" s="4"/>
      <c r="C4296" s="5"/>
      <c r="D4296" s="6"/>
      <c r="E4296" s="6"/>
      <c r="F4296" s="6"/>
      <c r="G4296" s="6"/>
      <c r="H4296" s="6"/>
      <c r="I4296" s="6"/>
      <c r="J4296" s="6"/>
      <c r="K4296" s="8"/>
      <c r="L4296" s="8"/>
      <c r="M4296" s="6"/>
      <c r="N4296" s="9"/>
      <c r="O4296" s="10"/>
      <c r="P4296" s="20"/>
      <c r="Q4296" s="20"/>
      <c r="R4296" s="20"/>
      <c r="S4296" s="20" t="s">
        <v>4078</v>
      </c>
      <c r="T4296" s="21" t="str">
        <f t="shared" si="628"/>
        <v>OP FULL AROMA SWT 1000 BUNGA</v>
      </c>
      <c r="U4296" s="17">
        <v>1.0200000000000001E-2</v>
      </c>
      <c r="V4296" s="62">
        <f t="shared" si="629"/>
        <v>2.04</v>
      </c>
      <c r="W4296" s="20"/>
      <c r="X4296" s="20"/>
      <c r="Y4296" s="20" t="str">
        <f t="shared" si="624"/>
        <v>KG</v>
      </c>
    </row>
    <row r="4297" spans="1:26" hidden="1">
      <c r="A4297" s="4"/>
      <c r="B4297" s="4"/>
      <c r="C4297" s="5"/>
      <c r="D4297" s="6"/>
      <c r="E4297" s="6"/>
      <c r="F4297" s="6"/>
      <c r="G4297" s="6"/>
      <c r="H4297" s="6"/>
      <c r="I4297" s="6"/>
      <c r="J4297" s="6"/>
      <c r="K4297" s="8"/>
      <c r="L4297" s="8"/>
      <c r="M4297" s="6"/>
      <c r="N4297" s="9"/>
      <c r="O4297" s="10"/>
      <c r="P4297" s="20"/>
      <c r="Q4297" s="20"/>
      <c r="R4297" s="20"/>
      <c r="S4297" s="20" t="s">
        <v>5192</v>
      </c>
      <c r="T4297" s="21" t="str">
        <f t="shared" si="628"/>
        <v>oplosan solfen</v>
      </c>
      <c r="U4297" s="17">
        <v>6.7500000000000004E-2</v>
      </c>
      <c r="V4297" s="62">
        <f t="shared" si="629"/>
        <v>13.5</v>
      </c>
      <c r="W4297" s="20"/>
      <c r="X4297" s="20"/>
      <c r="Y4297" s="20" t="str">
        <f t="shared" si="624"/>
        <v>KG</v>
      </c>
    </row>
    <row r="4298" spans="1:26" hidden="1">
      <c r="A4298" s="4"/>
      <c r="B4298" s="4"/>
      <c r="C4298" s="5"/>
      <c r="D4298" s="6"/>
      <c r="E4298" s="6"/>
      <c r="F4298" s="6"/>
      <c r="G4298" s="6"/>
      <c r="H4298" s="6"/>
      <c r="I4298" s="6"/>
      <c r="J4298" s="6"/>
      <c r="K4298" s="8"/>
      <c r="L4298" s="8"/>
      <c r="M4298" s="6"/>
      <c r="N4298" s="9"/>
      <c r="O4298" s="10"/>
      <c r="P4298" s="20"/>
      <c r="Q4298" s="20"/>
      <c r="R4298" s="20"/>
      <c r="S4298" s="20" t="s">
        <v>3731</v>
      </c>
      <c r="T4298" s="21" t="str">
        <f t="shared" si="628"/>
        <v>ONGKOS CELUP GM SARASWATI</v>
      </c>
      <c r="U4298" s="17">
        <v>1</v>
      </c>
      <c r="V4298" s="62">
        <f>$K$4289*U4298</f>
        <v>200</v>
      </c>
      <c r="W4298" s="20"/>
      <c r="X4298" s="20"/>
      <c r="Y4298" s="20" t="str">
        <f t="shared" si="624"/>
        <v>PCS</v>
      </c>
    </row>
    <row r="4299" spans="1:26" hidden="1">
      <c r="A4299" s="4"/>
      <c r="B4299" s="4"/>
      <c r="C4299" s="5"/>
      <c r="D4299" s="6"/>
      <c r="E4299" s="6"/>
      <c r="F4299" s="6"/>
      <c r="G4299" s="6"/>
      <c r="H4299" s="6"/>
      <c r="I4299" s="6"/>
      <c r="J4299" s="6"/>
      <c r="K4299" s="8"/>
      <c r="L4299" s="8"/>
      <c r="M4299" s="6"/>
      <c r="N4299" s="9"/>
      <c r="O4299" s="10"/>
      <c r="P4299" s="20"/>
      <c r="Q4299" s="20"/>
      <c r="R4299" s="20"/>
      <c r="S4299" s="20" t="s">
        <v>3819</v>
      </c>
      <c r="T4299" s="21" t="str">
        <f t="shared" si="628"/>
        <v>ONGKOS KEMAS GM SARASWATI</v>
      </c>
      <c r="U4299" s="17">
        <v>1</v>
      </c>
      <c r="V4299" s="62">
        <f t="shared" si="629"/>
        <v>200</v>
      </c>
      <c r="W4299" s="20"/>
      <c r="X4299" s="20"/>
      <c r="Y4299" s="20" t="str">
        <f t="shared" si="624"/>
        <v>PCS</v>
      </c>
    </row>
    <row r="4300" spans="1:26" hidden="1">
      <c r="A4300" s="4"/>
      <c r="B4300" s="4"/>
      <c r="C4300" s="5"/>
      <c r="D4300" s="6"/>
      <c r="E4300" s="6"/>
      <c r="F4300" s="6"/>
      <c r="G4300" s="6"/>
      <c r="H4300" s="6"/>
      <c r="I4300" s="6"/>
      <c r="J4300" s="6"/>
      <c r="K4300" s="8"/>
      <c r="L4300" s="8"/>
      <c r="M4300" s="6"/>
      <c r="N4300" s="9"/>
      <c r="O4300" s="10"/>
      <c r="P4300" s="20"/>
      <c r="Q4300" s="20"/>
      <c r="R4300" s="20"/>
      <c r="S4300" s="20" t="s">
        <v>3926</v>
      </c>
      <c r="T4300" s="21" t="str">
        <f t="shared" si="628"/>
        <v>ONGKOS TIMBANG GM SARASWATI</v>
      </c>
      <c r="U4300" s="17">
        <v>1</v>
      </c>
      <c r="V4300" s="62">
        <f t="shared" si="629"/>
        <v>200</v>
      </c>
      <c r="W4300" s="20"/>
      <c r="X4300" s="20"/>
      <c r="Y4300" s="20" t="str">
        <f t="shared" si="624"/>
        <v>PCS</v>
      </c>
    </row>
    <row r="4301" spans="1:26">
      <c r="A4301" s="4">
        <v>421</v>
      </c>
      <c r="B4301" s="20" t="s">
        <v>3436</v>
      </c>
      <c r="C4301" s="5" t="s">
        <v>380</v>
      </c>
      <c r="D4301" s="6"/>
      <c r="E4301" s="6">
        <f>D4301/100</f>
        <v>0</v>
      </c>
      <c r="F4301" s="6">
        <v>41</v>
      </c>
      <c r="G4301" s="6">
        <v>1</v>
      </c>
      <c r="H4301" s="6"/>
      <c r="I4301" s="6"/>
      <c r="J4301" s="6" t="s">
        <v>510</v>
      </c>
      <c r="K4301" s="15">
        <f>L4301</f>
        <v>0</v>
      </c>
      <c r="L4301" s="15">
        <f>N4301*Z4301</f>
        <v>0</v>
      </c>
      <c r="M4301" s="6" t="s">
        <v>510</v>
      </c>
      <c r="N4301" s="9">
        <f>VLOOKUP(B4301,tb_januari,9,FALSE)</f>
        <v>0</v>
      </c>
      <c r="O4301" s="10" t="s">
        <v>506</v>
      </c>
      <c r="P4301" s="20"/>
      <c r="Q4301" s="20"/>
      <c r="R4301" s="20"/>
      <c r="S4301" s="1" t="s">
        <v>1203</v>
      </c>
      <c r="T4301" s="21" t="str">
        <f t="shared" si="628"/>
        <v>DUPA 22 ATP PEKAT 3.2 RKN</v>
      </c>
      <c r="U4301" s="17">
        <v>0.17100000000000001</v>
      </c>
      <c r="V4301" s="62">
        <f>$K$4301*U4301</f>
        <v>0</v>
      </c>
      <c r="W4301" s="20"/>
      <c r="X4301" s="20"/>
      <c r="Y4301" s="20" t="str">
        <f t="shared" si="624"/>
        <v>KG</v>
      </c>
      <c r="Z4301" s="20">
        <v>100</v>
      </c>
    </row>
    <row r="4302" spans="1:26" hidden="1">
      <c r="A4302" s="4"/>
      <c r="B4302" s="20"/>
      <c r="C4302" s="5"/>
      <c r="D4302" s="6"/>
      <c r="E4302" s="6"/>
      <c r="F4302" s="6"/>
      <c r="G4302" s="6"/>
      <c r="H4302" s="6"/>
      <c r="I4302" s="6"/>
      <c r="J4302" s="6"/>
      <c r="K4302" s="8"/>
      <c r="L4302" s="8"/>
      <c r="M4302" s="6"/>
      <c r="N4302" s="9"/>
      <c r="O4302" s="10"/>
      <c r="P4302" s="20"/>
      <c r="Q4302" s="20"/>
      <c r="R4302" s="20"/>
      <c r="S4302" s="1" t="s">
        <v>5174</v>
      </c>
      <c r="T4302" s="21" t="str">
        <f t="shared" si="628"/>
        <v>TULIP 5,5 X 14</v>
      </c>
      <c r="U4302" s="17">
        <v>1</v>
      </c>
      <c r="V4302" s="62">
        <f t="shared" ref="V4302:V4312" si="630">$K$4301*U4302</f>
        <v>0</v>
      </c>
      <c r="W4302" s="20"/>
      <c r="X4302" s="20"/>
      <c r="Y4302" s="20" t="str">
        <f t="shared" si="624"/>
        <v>PCS</v>
      </c>
    </row>
    <row r="4303" spans="1:26" hidden="1">
      <c r="A4303" s="4"/>
      <c r="B4303" s="20"/>
      <c r="C4303" s="5"/>
      <c r="D4303" s="6"/>
      <c r="E4303" s="6"/>
      <c r="F4303" s="6"/>
      <c r="G4303" s="6"/>
      <c r="H4303" s="6"/>
      <c r="I4303" s="6"/>
      <c r="J4303" s="6"/>
      <c r="K4303" s="8"/>
      <c r="L4303" s="8"/>
      <c r="M4303" s="6"/>
      <c r="N4303" s="9"/>
      <c r="O4303" s="10"/>
      <c r="P4303" s="20"/>
      <c r="Q4303" s="20"/>
      <c r="R4303" s="20"/>
      <c r="S4303" s="1" t="s">
        <v>3679</v>
      </c>
      <c r="T4303" s="21" t="str">
        <f t="shared" si="628"/>
        <v xml:space="preserve">ONGKARA OVAL </v>
      </c>
      <c r="U4303" s="17">
        <v>1</v>
      </c>
      <c r="V4303" s="62">
        <f t="shared" si="630"/>
        <v>0</v>
      </c>
      <c r="W4303" s="20"/>
      <c r="X4303" s="20"/>
      <c r="Y4303" s="20" t="str">
        <f t="shared" si="624"/>
        <v>PCS</v>
      </c>
    </row>
    <row r="4304" spans="1:26" hidden="1">
      <c r="A4304" s="4"/>
      <c r="B4304" s="20"/>
      <c r="C4304" s="5"/>
      <c r="D4304" s="6"/>
      <c r="E4304" s="6"/>
      <c r="F4304" s="6"/>
      <c r="G4304" s="6"/>
      <c r="H4304" s="6"/>
      <c r="I4304" s="6"/>
      <c r="J4304" s="6"/>
      <c r="K4304" s="8"/>
      <c r="L4304" s="8"/>
      <c r="M4304" s="6"/>
      <c r="N4304" s="9"/>
      <c r="O4304" s="10"/>
      <c r="P4304" s="20"/>
      <c r="Q4304" s="20"/>
      <c r="R4304" s="20"/>
      <c r="S4304" s="1" t="s">
        <v>5037</v>
      </c>
      <c r="T4304" s="21" t="str">
        <f t="shared" si="628"/>
        <v>STIKER MANTRA mini</v>
      </c>
      <c r="U4304" s="17">
        <v>1</v>
      </c>
      <c r="V4304" s="62">
        <f t="shared" si="630"/>
        <v>0</v>
      </c>
      <c r="W4304" s="20"/>
      <c r="X4304" s="20"/>
      <c r="Y4304" s="20" t="str">
        <f t="shared" si="624"/>
        <v>PCS</v>
      </c>
    </row>
    <row r="4305" spans="1:26" hidden="1">
      <c r="A4305" s="4"/>
      <c r="B4305" s="20"/>
      <c r="C4305" s="5"/>
      <c r="D4305" s="6"/>
      <c r="E4305" s="6"/>
      <c r="F4305" s="6"/>
      <c r="G4305" s="6"/>
      <c r="H4305" s="6"/>
      <c r="I4305" s="6"/>
      <c r="J4305" s="6"/>
      <c r="K4305" s="8"/>
      <c r="L4305" s="8"/>
      <c r="M4305" s="6"/>
      <c r="N4305" s="9"/>
      <c r="O4305" s="10"/>
      <c r="P4305" s="20"/>
      <c r="Q4305" s="20"/>
      <c r="R4305" s="20"/>
      <c r="S4305" s="1" t="s">
        <v>988</v>
      </c>
      <c r="T4305" s="21" t="str">
        <f t="shared" si="628"/>
        <v xml:space="preserve">ATP </v>
      </c>
      <c r="U4305" s="17">
        <v>1</v>
      </c>
      <c r="V4305" s="62">
        <f t="shared" si="630"/>
        <v>0</v>
      </c>
      <c r="W4305" s="20"/>
      <c r="X4305" s="20"/>
      <c r="Y4305" s="20" t="str">
        <f t="shared" si="624"/>
        <v>PCS</v>
      </c>
    </row>
    <row r="4306" spans="1:26" hidden="1">
      <c r="A4306" s="4"/>
      <c r="B4306" s="20"/>
      <c r="C4306" s="5"/>
      <c r="D4306" s="6"/>
      <c r="E4306" s="6"/>
      <c r="F4306" s="6"/>
      <c r="G4306" s="6"/>
      <c r="H4306" s="6"/>
      <c r="I4306" s="6"/>
      <c r="J4306" s="6"/>
      <c r="K4306" s="8"/>
      <c r="L4306" s="8"/>
      <c r="M4306" s="6"/>
      <c r="N4306" s="9"/>
      <c r="O4306" s="10"/>
      <c r="P4306" s="20"/>
      <c r="Q4306" s="20"/>
      <c r="R4306" s="20"/>
      <c r="S4306" s="1" t="s">
        <v>4399</v>
      </c>
      <c r="T4306" s="21" t="str">
        <f t="shared" si="628"/>
        <v>PLASTIK 30 X 40</v>
      </c>
      <c r="U4306" s="17">
        <v>1</v>
      </c>
      <c r="V4306" s="62">
        <f t="shared" si="630"/>
        <v>0</v>
      </c>
      <c r="W4306" s="20"/>
      <c r="X4306" s="20"/>
      <c r="Y4306" s="20" t="str">
        <f t="shared" si="624"/>
        <v>PCS</v>
      </c>
    </row>
    <row r="4307" spans="1:26" hidden="1">
      <c r="A4307" s="4"/>
      <c r="B4307" s="20"/>
      <c r="C4307" s="5"/>
      <c r="D4307" s="6"/>
      <c r="E4307" s="6"/>
      <c r="F4307" s="6"/>
      <c r="G4307" s="6"/>
      <c r="H4307" s="6"/>
      <c r="I4307" s="6"/>
      <c r="J4307" s="6"/>
      <c r="K4307" s="8"/>
      <c r="L4307" s="8"/>
      <c r="M4307" s="6"/>
      <c r="N4307" s="9"/>
      <c r="O4307" s="10"/>
      <c r="P4307" s="20"/>
      <c r="Q4307" s="20"/>
      <c r="R4307" s="20"/>
      <c r="S4307" s="1" t="s">
        <v>4112</v>
      </c>
      <c r="T4307" s="21" t="str">
        <f t="shared" si="628"/>
        <v>OP FULL AROMA SWT TULIP</v>
      </c>
      <c r="U4307" s="17">
        <v>1.0200000000000001E-2</v>
      </c>
      <c r="V4307" s="62">
        <f t="shared" si="630"/>
        <v>0</v>
      </c>
      <c r="W4307" s="20"/>
      <c r="X4307" s="20"/>
      <c r="Y4307" s="20" t="str">
        <f t="shared" si="624"/>
        <v>KG</v>
      </c>
    </row>
    <row r="4308" spans="1:26" hidden="1">
      <c r="A4308" s="4"/>
      <c r="B4308" s="20"/>
      <c r="C4308" s="5"/>
      <c r="D4308" s="6"/>
      <c r="E4308" s="6"/>
      <c r="F4308" s="6"/>
      <c r="G4308" s="6"/>
      <c r="H4308" s="6"/>
      <c r="I4308" s="6"/>
      <c r="J4308" s="6"/>
      <c r="K4308" s="8"/>
      <c r="L4308" s="8"/>
      <c r="M4308" s="6"/>
      <c r="N4308" s="9"/>
      <c r="O4308" s="10"/>
      <c r="P4308" s="20"/>
      <c r="Q4308" s="20"/>
      <c r="R4308" s="20"/>
      <c r="S4308" s="1" t="s">
        <v>5192</v>
      </c>
      <c r="T4308" s="21" t="str">
        <f t="shared" si="628"/>
        <v>oplosan solfen</v>
      </c>
      <c r="U4308" s="17">
        <v>6.7500000000000004E-2</v>
      </c>
      <c r="V4308" s="62">
        <f t="shared" si="630"/>
        <v>0</v>
      </c>
      <c r="W4308" s="20"/>
      <c r="X4308" s="20"/>
      <c r="Y4308" s="20" t="str">
        <f t="shared" si="624"/>
        <v>KG</v>
      </c>
    </row>
    <row r="4309" spans="1:26" hidden="1">
      <c r="A4309" s="4"/>
      <c r="B4309" s="20"/>
      <c r="C4309" s="5"/>
      <c r="D4309" s="6"/>
      <c r="E4309" s="6"/>
      <c r="F4309" s="6"/>
      <c r="G4309" s="6"/>
      <c r="H4309" s="6"/>
      <c r="I4309" s="6"/>
      <c r="J4309" s="6"/>
      <c r="K4309" s="8"/>
      <c r="L4309" s="8"/>
      <c r="M4309" s="6"/>
      <c r="N4309" s="9"/>
      <c r="O4309" s="10"/>
      <c r="P4309" s="20"/>
      <c r="Q4309" s="20"/>
      <c r="R4309" s="20"/>
      <c r="S4309" s="1" t="s">
        <v>3731</v>
      </c>
      <c r="T4309" s="21" t="str">
        <f t="shared" si="628"/>
        <v>ONGKOS CELUP GM SARASWATI</v>
      </c>
      <c r="U4309" s="17">
        <v>1</v>
      </c>
      <c r="V4309" s="62">
        <f t="shared" si="630"/>
        <v>0</v>
      </c>
      <c r="W4309" s="20"/>
      <c r="X4309" s="20"/>
      <c r="Y4309" s="20" t="str">
        <f t="shared" si="624"/>
        <v>PCS</v>
      </c>
    </row>
    <row r="4310" spans="1:26" hidden="1">
      <c r="A4310" s="4"/>
      <c r="B4310" s="20"/>
      <c r="C4310" s="5"/>
      <c r="D4310" s="6"/>
      <c r="E4310" s="6"/>
      <c r="F4310" s="6"/>
      <c r="G4310" s="6"/>
      <c r="H4310" s="6"/>
      <c r="I4310" s="6"/>
      <c r="J4310" s="6"/>
      <c r="K4310" s="8"/>
      <c r="L4310" s="8"/>
      <c r="M4310" s="6"/>
      <c r="N4310" s="9"/>
      <c r="O4310" s="10"/>
      <c r="P4310" s="20"/>
      <c r="Q4310" s="20"/>
      <c r="R4310" s="20"/>
      <c r="S4310" s="1" t="s">
        <v>3819</v>
      </c>
      <c r="T4310" s="21" t="str">
        <f t="shared" si="628"/>
        <v>ONGKOS KEMAS GM SARASWATI</v>
      </c>
      <c r="U4310" s="17">
        <v>1</v>
      </c>
      <c r="V4310" s="62">
        <f t="shared" si="630"/>
        <v>0</v>
      </c>
      <c r="W4310" s="20"/>
      <c r="X4310" s="20"/>
      <c r="Y4310" s="20" t="str">
        <f t="shared" si="624"/>
        <v>PCS</v>
      </c>
    </row>
    <row r="4311" spans="1:26" hidden="1">
      <c r="A4311" s="4"/>
      <c r="B4311" s="20"/>
      <c r="C4311" s="5"/>
      <c r="D4311" s="6"/>
      <c r="E4311" s="6"/>
      <c r="F4311" s="6"/>
      <c r="G4311" s="6"/>
      <c r="H4311" s="6"/>
      <c r="I4311" s="6"/>
      <c r="J4311" s="6"/>
      <c r="K4311" s="8"/>
      <c r="L4311" s="8"/>
      <c r="M4311" s="6"/>
      <c r="N4311" s="9"/>
      <c r="O4311" s="10"/>
      <c r="P4311" s="20"/>
      <c r="Q4311" s="20"/>
      <c r="R4311" s="20"/>
      <c r="S4311" s="1" t="s">
        <v>3926</v>
      </c>
      <c r="T4311" s="21" t="str">
        <f t="shared" si="628"/>
        <v>ONGKOS TIMBANG GM SARASWATI</v>
      </c>
      <c r="U4311" s="17">
        <v>1</v>
      </c>
      <c r="V4311" s="62">
        <f t="shared" si="630"/>
        <v>0</v>
      </c>
      <c r="W4311" s="20"/>
      <c r="X4311" s="20"/>
      <c r="Y4311" s="20" t="str">
        <f t="shared" si="624"/>
        <v>PCS</v>
      </c>
    </row>
    <row r="4312" spans="1:26" hidden="1">
      <c r="A4312" s="4"/>
      <c r="B4312" s="20"/>
      <c r="C4312" s="5"/>
      <c r="D4312" s="6"/>
      <c r="E4312" s="6"/>
      <c r="F4312" s="6"/>
      <c r="G4312" s="6"/>
      <c r="H4312" s="6"/>
      <c r="I4312" s="6"/>
      <c r="J4312" s="6"/>
      <c r="K4312" s="8"/>
      <c r="L4312" s="8"/>
      <c r="M4312" s="6"/>
      <c r="N4312" s="9"/>
      <c r="O4312" s="10"/>
      <c r="P4312" s="20"/>
      <c r="Q4312" s="20"/>
      <c r="R4312" s="20"/>
      <c r="S4312" s="1" t="s">
        <v>4859</v>
      </c>
      <c r="T4312" s="21" t="str">
        <f t="shared" si="628"/>
        <v>SABUK ONG PJ BARU 2,5 X 48</v>
      </c>
      <c r="U4312" s="17">
        <v>1</v>
      </c>
      <c r="V4312" s="62">
        <f t="shared" si="630"/>
        <v>0</v>
      </c>
      <c r="W4312" s="20"/>
      <c r="X4312" s="20"/>
      <c r="Y4312" s="20" t="str">
        <f t="shared" si="624"/>
        <v>PCS</v>
      </c>
    </row>
    <row r="4313" spans="1:26">
      <c r="A4313" s="4">
        <v>422</v>
      </c>
      <c r="B4313" s="20" t="s">
        <v>3549</v>
      </c>
      <c r="C4313" s="5" t="s">
        <v>381</v>
      </c>
      <c r="D4313" s="6">
        <v>45</v>
      </c>
      <c r="E4313" s="6"/>
      <c r="F4313" s="6">
        <v>4</v>
      </c>
      <c r="G4313" s="6">
        <v>1</v>
      </c>
      <c r="H4313" s="6">
        <v>40</v>
      </c>
      <c r="I4313" s="6">
        <v>1</v>
      </c>
      <c r="J4313" s="6" t="s">
        <v>510</v>
      </c>
      <c r="K4313" s="15">
        <f>L4313</f>
        <v>60</v>
      </c>
      <c r="L4313" s="15">
        <f>N4313*Z4313</f>
        <v>60</v>
      </c>
      <c r="M4313" s="6" t="s">
        <v>510</v>
      </c>
      <c r="N4313" s="9">
        <f>VLOOKUP(B4313,tb_januari,9,FALSE)</f>
        <v>1</v>
      </c>
      <c r="O4313" s="10" t="s">
        <v>506</v>
      </c>
      <c r="P4313" s="20"/>
      <c r="Q4313" s="20"/>
      <c r="R4313" s="20"/>
      <c r="S4313" s="20" t="s">
        <v>1528</v>
      </c>
      <c r="T4313" s="21" t="str">
        <f t="shared" si="628"/>
        <v>DUPLEK ABHIKYA K. BESAR 3,3X14,5X32</v>
      </c>
      <c r="U4313" s="17">
        <v>1</v>
      </c>
      <c r="V4313" s="62">
        <f>$K$4313*U4313</f>
        <v>60</v>
      </c>
      <c r="W4313" s="20"/>
      <c r="X4313" s="20"/>
      <c r="Y4313" s="20" t="str">
        <f t="shared" ref="Y4313:Y4344" si="631">VLOOKUP(S4313,db_barang,3,FALSE)</f>
        <v>PCS</v>
      </c>
      <c r="Z4313" s="20">
        <v>60</v>
      </c>
    </row>
    <row r="4314" spans="1:26" hidden="1">
      <c r="A4314" s="4"/>
      <c r="B4314" s="4"/>
      <c r="C4314" s="5"/>
      <c r="D4314" s="6"/>
      <c r="E4314" s="6"/>
      <c r="F4314" s="6"/>
      <c r="G4314" s="6"/>
      <c r="H4314" s="6"/>
      <c r="I4314" s="6"/>
      <c r="J4314" s="6"/>
      <c r="K4314" s="8"/>
      <c r="L4314" s="8"/>
      <c r="M4314" s="6"/>
      <c r="N4314" s="9"/>
      <c r="O4314" s="10"/>
      <c r="P4314" s="20"/>
      <c r="Q4314" s="20"/>
      <c r="R4314" s="20"/>
      <c r="S4314" s="20" t="s">
        <v>4361</v>
      </c>
      <c r="T4314" s="21" t="str">
        <f t="shared" si="628"/>
        <v>PLASTIK 12 X 35</v>
      </c>
      <c r="U4314" s="17">
        <v>1</v>
      </c>
      <c r="V4314" s="62">
        <f t="shared" ref="V4314:V4318" si="632">$K$4313*U4314</f>
        <v>60</v>
      </c>
      <c r="W4314" s="20"/>
      <c r="X4314" s="20"/>
      <c r="Y4314" s="20" t="str">
        <f t="shared" si="631"/>
        <v>PCS</v>
      </c>
    </row>
    <row r="4315" spans="1:26" hidden="1">
      <c r="A4315" s="4"/>
      <c r="B4315" s="4"/>
      <c r="C4315" s="5"/>
      <c r="D4315" s="6"/>
      <c r="E4315" s="6"/>
      <c r="F4315" s="6"/>
      <c r="G4315" s="6"/>
      <c r="H4315" s="6"/>
      <c r="I4315" s="6"/>
      <c r="J4315" s="6"/>
      <c r="K4315" s="8"/>
      <c r="L4315" s="8"/>
      <c r="M4315" s="6"/>
      <c r="N4315" s="9"/>
      <c r="O4315" s="10"/>
      <c r="P4315" s="20"/>
      <c r="Q4315" s="20"/>
      <c r="R4315" s="20"/>
      <c r="S4315" s="20" t="s">
        <v>1378</v>
      </c>
      <c r="T4315" s="21" t="str">
        <f t="shared" si="628"/>
        <v>DUPA 28 PREMIUM</v>
      </c>
      <c r="U4315" s="17">
        <v>0.27</v>
      </c>
      <c r="V4315" s="62">
        <f t="shared" si="632"/>
        <v>16.200000000000003</v>
      </c>
      <c r="W4315" s="20"/>
      <c r="X4315" s="20"/>
      <c r="Y4315" s="20" t="str">
        <f t="shared" si="631"/>
        <v>KG</v>
      </c>
    </row>
    <row r="4316" spans="1:26" hidden="1">
      <c r="A4316" s="4"/>
      <c r="B4316" s="4"/>
      <c r="C4316" s="5"/>
      <c r="D4316" s="6"/>
      <c r="E4316" s="6"/>
      <c r="F4316" s="6"/>
      <c r="G4316" s="6"/>
      <c r="H4316" s="6"/>
      <c r="I4316" s="6"/>
      <c r="J4316" s="6"/>
      <c r="K4316" s="8"/>
      <c r="L4316" s="8"/>
      <c r="M4316" s="6"/>
      <c r="N4316" s="9"/>
      <c r="O4316" s="10"/>
      <c r="P4316" s="20"/>
      <c r="Q4316" s="20"/>
      <c r="R4316" s="20"/>
      <c r="S4316" s="20" t="s">
        <v>4154</v>
      </c>
      <c r="T4316" s="21" t="str">
        <f t="shared" si="628"/>
        <v>OP NON FUL AROMA EK ABHIKYA EKO</v>
      </c>
      <c r="U4316" s="17">
        <v>1.0800000000000001E-2</v>
      </c>
      <c r="V4316" s="62">
        <f t="shared" si="632"/>
        <v>0.64800000000000002</v>
      </c>
      <c r="W4316" s="20"/>
      <c r="X4316" s="20"/>
      <c r="Y4316" s="20" t="str">
        <f t="shared" si="631"/>
        <v>KG</v>
      </c>
    </row>
    <row r="4317" spans="1:26" hidden="1">
      <c r="A4317" s="4"/>
      <c r="B4317" s="4"/>
      <c r="C4317" s="5"/>
      <c r="D4317" s="6"/>
      <c r="E4317" s="6"/>
      <c r="F4317" s="6"/>
      <c r="G4317" s="6"/>
      <c r="H4317" s="6"/>
      <c r="I4317" s="6"/>
      <c r="J4317" s="6"/>
      <c r="K4317" s="8"/>
      <c r="L4317" s="8"/>
      <c r="M4317" s="6"/>
      <c r="N4317" s="9"/>
      <c r="O4317" s="10"/>
      <c r="P4317" s="20"/>
      <c r="Q4317" s="20"/>
      <c r="R4317" s="20"/>
      <c r="S4317" s="20" t="s">
        <v>3741</v>
      </c>
      <c r="T4317" s="21" t="str">
        <f t="shared" si="628"/>
        <v>ONGKOS CELUP KOTAK PREMIUM</v>
      </c>
      <c r="U4317" s="17">
        <v>1</v>
      </c>
      <c r="V4317" s="62">
        <f t="shared" si="632"/>
        <v>60</v>
      </c>
      <c r="W4317" s="20"/>
      <c r="X4317" s="20"/>
      <c r="Y4317" s="20" t="str">
        <f t="shared" si="631"/>
        <v>KG</v>
      </c>
    </row>
    <row r="4318" spans="1:26" hidden="1">
      <c r="A4318" s="4"/>
      <c r="B4318" s="4"/>
      <c r="C4318" s="5"/>
      <c r="D4318" s="6"/>
      <c r="E4318" s="6"/>
      <c r="F4318" s="6"/>
      <c r="G4318" s="6"/>
      <c r="H4318" s="6"/>
      <c r="I4318" s="6"/>
      <c r="J4318" s="6"/>
      <c r="K4318" s="8"/>
      <c r="L4318" s="8"/>
      <c r="M4318" s="6"/>
      <c r="N4318" s="9"/>
      <c r="O4318" s="10"/>
      <c r="P4318" s="20"/>
      <c r="Q4318" s="20"/>
      <c r="R4318" s="20"/>
      <c r="S4318" s="20" t="s">
        <v>3834</v>
      </c>
      <c r="T4318" s="21" t="str">
        <f t="shared" si="628"/>
        <v>ONGKOS KEMAS KOTAK PREMIUM</v>
      </c>
      <c r="U4318" s="17">
        <v>1</v>
      </c>
      <c r="V4318" s="62">
        <f t="shared" si="632"/>
        <v>60</v>
      </c>
      <c r="W4318" s="20"/>
      <c r="X4318" s="20"/>
      <c r="Y4318" s="20" t="str">
        <f t="shared" si="631"/>
        <v>PCS</v>
      </c>
    </row>
    <row r="4319" spans="1:26">
      <c r="A4319" s="4">
        <v>423</v>
      </c>
      <c r="B4319" s="20" t="s">
        <v>3550</v>
      </c>
      <c r="C4319" s="5" t="s">
        <v>382</v>
      </c>
      <c r="D4319" s="6">
        <v>118</v>
      </c>
      <c r="E4319" s="6"/>
      <c r="F4319" s="6">
        <v>8</v>
      </c>
      <c r="G4319" s="6">
        <v>1</v>
      </c>
      <c r="H4319" s="6">
        <v>34</v>
      </c>
      <c r="I4319" s="6">
        <v>1</v>
      </c>
      <c r="J4319" s="6" t="s">
        <v>510</v>
      </c>
      <c r="K4319" s="15">
        <f>L4319</f>
        <v>60</v>
      </c>
      <c r="L4319" s="15">
        <f>N4319*Z4319</f>
        <v>60</v>
      </c>
      <c r="M4319" s="6" t="s">
        <v>510</v>
      </c>
      <c r="N4319" s="9">
        <f>VLOOKUP(B4319,tb_januari,9,FALSE)</f>
        <v>1</v>
      </c>
      <c r="O4319" s="10" t="s">
        <v>506</v>
      </c>
      <c r="P4319" s="20"/>
      <c r="Q4319" s="20"/>
      <c r="R4319" s="20"/>
      <c r="S4319" s="20" t="s">
        <v>1526</v>
      </c>
      <c r="T4319" s="21" t="str">
        <f t="shared" si="628"/>
        <v>DUPLEK A.TERAPY K. BESAR 3,3X14,5X32</v>
      </c>
      <c r="U4319" s="17">
        <v>1</v>
      </c>
      <c r="V4319" s="62">
        <f>$K$4319*U4319</f>
        <v>60</v>
      </c>
      <c r="W4319" s="20"/>
      <c r="X4319" s="20"/>
      <c r="Y4319" s="20" t="str">
        <f t="shared" si="631"/>
        <v>PCS</v>
      </c>
      <c r="Z4319" s="20">
        <v>60</v>
      </c>
    </row>
    <row r="4320" spans="1:26" hidden="1">
      <c r="A4320" s="4"/>
      <c r="B4320" s="4"/>
      <c r="C4320" s="5"/>
      <c r="D4320" s="6"/>
      <c r="E4320" s="6"/>
      <c r="F4320" s="6"/>
      <c r="G4320" s="6"/>
      <c r="H4320" s="6"/>
      <c r="I4320" s="6"/>
      <c r="J4320" s="6"/>
      <c r="K4320" s="8"/>
      <c r="L4320" s="8"/>
      <c r="M4320" s="6"/>
      <c r="N4320" s="9"/>
      <c r="O4320" s="10"/>
      <c r="P4320" s="20"/>
      <c r="Q4320" s="20"/>
      <c r="R4320" s="20"/>
      <c r="S4320" s="20" t="s">
        <v>4361</v>
      </c>
      <c r="T4320" s="21" t="str">
        <f t="shared" si="628"/>
        <v>PLASTIK 12 X 35</v>
      </c>
      <c r="U4320" s="17">
        <v>1</v>
      </c>
      <c r="V4320" s="62">
        <f t="shared" ref="V4320:V4324" si="633">$K$4319*U4320</f>
        <v>60</v>
      </c>
      <c r="W4320" s="20"/>
      <c r="X4320" s="20"/>
      <c r="Y4320" s="20" t="str">
        <f t="shared" si="631"/>
        <v>PCS</v>
      </c>
    </row>
    <row r="4321" spans="1:26" hidden="1">
      <c r="A4321" s="4"/>
      <c r="B4321" s="4"/>
      <c r="C4321" s="5"/>
      <c r="D4321" s="6"/>
      <c r="E4321" s="6"/>
      <c r="F4321" s="6"/>
      <c r="G4321" s="6"/>
      <c r="H4321" s="6"/>
      <c r="I4321" s="6"/>
      <c r="J4321" s="6"/>
      <c r="K4321" s="8"/>
      <c r="L4321" s="8"/>
      <c r="M4321" s="6"/>
      <c r="N4321" s="9"/>
      <c r="O4321" s="10"/>
      <c r="P4321" s="20"/>
      <c r="Q4321" s="20"/>
      <c r="R4321" s="20"/>
      <c r="S4321" s="20" t="s">
        <v>1378</v>
      </c>
      <c r="T4321" s="21" t="str">
        <f t="shared" si="628"/>
        <v>DUPA 28 PREMIUM</v>
      </c>
      <c r="U4321" s="17">
        <v>0.27</v>
      </c>
      <c r="V4321" s="62">
        <f t="shared" si="633"/>
        <v>16.200000000000003</v>
      </c>
      <c r="W4321" s="20"/>
      <c r="X4321" s="20"/>
      <c r="Y4321" s="20" t="str">
        <f t="shared" si="631"/>
        <v>KG</v>
      </c>
    </row>
    <row r="4322" spans="1:26" hidden="1">
      <c r="A4322" s="4"/>
      <c r="B4322" s="4"/>
      <c r="C4322" s="5"/>
      <c r="D4322" s="6"/>
      <c r="E4322" s="6"/>
      <c r="F4322" s="6"/>
      <c r="G4322" s="6"/>
      <c r="H4322" s="6"/>
      <c r="I4322" s="6"/>
      <c r="J4322" s="6"/>
      <c r="K4322" s="8"/>
      <c r="L4322" s="8"/>
      <c r="M4322" s="6"/>
      <c r="N4322" s="9"/>
      <c r="O4322" s="10"/>
      <c r="P4322" s="20"/>
      <c r="Q4322" s="20"/>
      <c r="R4322" s="20"/>
      <c r="S4322" s="20" t="s">
        <v>4152</v>
      </c>
      <c r="T4322" s="21" t="str">
        <f t="shared" si="628"/>
        <v>OP NON FUL AROMA EK A. TERAPY EKO</v>
      </c>
      <c r="U4322" s="17">
        <v>1.0800000000000001E-2</v>
      </c>
      <c r="V4322" s="62">
        <f t="shared" si="633"/>
        <v>0.64800000000000002</v>
      </c>
      <c r="W4322" s="20"/>
      <c r="X4322" s="20"/>
      <c r="Y4322" s="20" t="str">
        <f t="shared" si="631"/>
        <v>KG</v>
      </c>
    </row>
    <row r="4323" spans="1:26" hidden="1">
      <c r="A4323" s="4"/>
      <c r="B4323" s="4"/>
      <c r="C4323" s="5"/>
      <c r="D4323" s="6"/>
      <c r="E4323" s="6"/>
      <c r="F4323" s="6"/>
      <c r="G4323" s="6"/>
      <c r="H4323" s="6"/>
      <c r="I4323" s="6"/>
      <c r="J4323" s="6"/>
      <c r="K4323" s="8"/>
      <c r="L4323" s="8"/>
      <c r="M4323" s="6"/>
      <c r="N4323" s="9"/>
      <c r="O4323" s="10"/>
      <c r="P4323" s="20"/>
      <c r="Q4323" s="20"/>
      <c r="R4323" s="20"/>
      <c r="S4323" s="20" t="s">
        <v>3741</v>
      </c>
      <c r="T4323" s="21" t="str">
        <f t="shared" si="628"/>
        <v>ONGKOS CELUP KOTAK PREMIUM</v>
      </c>
      <c r="U4323" s="17">
        <v>1</v>
      </c>
      <c r="V4323" s="62">
        <f t="shared" si="633"/>
        <v>60</v>
      </c>
      <c r="W4323" s="20"/>
      <c r="X4323" s="20"/>
      <c r="Y4323" s="20" t="str">
        <f t="shared" si="631"/>
        <v>KG</v>
      </c>
    </row>
    <row r="4324" spans="1:26" hidden="1">
      <c r="A4324" s="4"/>
      <c r="B4324" s="4"/>
      <c r="C4324" s="5"/>
      <c r="D4324" s="6"/>
      <c r="E4324" s="6"/>
      <c r="F4324" s="6"/>
      <c r="G4324" s="6"/>
      <c r="H4324" s="6"/>
      <c r="I4324" s="6"/>
      <c r="J4324" s="6"/>
      <c r="K4324" s="8"/>
      <c r="L4324" s="8"/>
      <c r="M4324" s="6"/>
      <c r="N4324" s="9"/>
      <c r="O4324" s="10"/>
      <c r="P4324" s="20"/>
      <c r="Q4324" s="20"/>
      <c r="R4324" s="20"/>
      <c r="S4324" s="20" t="s">
        <v>3834</v>
      </c>
      <c r="T4324" s="21" t="str">
        <f t="shared" si="628"/>
        <v>ONGKOS KEMAS KOTAK PREMIUM</v>
      </c>
      <c r="U4324" s="17">
        <v>1</v>
      </c>
      <c r="V4324" s="62">
        <f t="shared" si="633"/>
        <v>60</v>
      </c>
      <c r="W4324" s="20"/>
      <c r="X4324" s="20"/>
      <c r="Y4324" s="20" t="str">
        <f t="shared" si="631"/>
        <v>PCS</v>
      </c>
    </row>
    <row r="4325" spans="1:26">
      <c r="A4325" s="4">
        <v>424</v>
      </c>
      <c r="B4325" s="20" t="s">
        <v>3551</v>
      </c>
      <c r="C4325" s="5" t="s">
        <v>383</v>
      </c>
      <c r="D4325" s="6">
        <v>128</v>
      </c>
      <c r="E4325" s="6"/>
      <c r="F4325" s="6">
        <v>132</v>
      </c>
      <c r="G4325" s="6">
        <v>1</v>
      </c>
      <c r="H4325" s="6">
        <v>61</v>
      </c>
      <c r="I4325" s="6">
        <v>1</v>
      </c>
      <c r="J4325" s="6" t="s">
        <v>510</v>
      </c>
      <c r="K4325" s="15">
        <f>L4325</f>
        <v>60</v>
      </c>
      <c r="L4325" s="15">
        <f>N4325*Z4325</f>
        <v>60</v>
      </c>
      <c r="M4325" s="6" t="s">
        <v>510</v>
      </c>
      <c r="N4325" s="9">
        <f>VLOOKUP(B4325,tb_januari,9,FALSE)</f>
        <v>1</v>
      </c>
      <c r="O4325" s="10" t="s">
        <v>506</v>
      </c>
      <c r="P4325" s="20"/>
      <c r="Q4325" s="20"/>
      <c r="R4325" s="20"/>
      <c r="S4325" s="20" t="s">
        <v>4361</v>
      </c>
      <c r="T4325" s="21" t="str">
        <f t="shared" si="628"/>
        <v>PLASTIK 12 X 35</v>
      </c>
      <c r="U4325" s="17">
        <v>1</v>
      </c>
      <c r="V4325" s="62">
        <f>$K$4325*U4325</f>
        <v>60</v>
      </c>
      <c r="W4325" s="20"/>
      <c r="X4325" s="20"/>
      <c r="Y4325" s="20" t="str">
        <f t="shared" si="631"/>
        <v>PCS</v>
      </c>
      <c r="Z4325" s="20">
        <v>60</v>
      </c>
    </row>
    <row r="4326" spans="1:26" hidden="1">
      <c r="A4326" s="4"/>
      <c r="B4326" s="4"/>
      <c r="C4326" s="5"/>
      <c r="D4326" s="6"/>
      <c r="E4326" s="6"/>
      <c r="F4326" s="6"/>
      <c r="G4326" s="6"/>
      <c r="H4326" s="6"/>
      <c r="I4326" s="6"/>
      <c r="J4326" s="6"/>
      <c r="K4326" s="8"/>
      <c r="L4326" s="8"/>
      <c r="M4326" s="6"/>
      <c r="N4326" s="9"/>
      <c r="O4326" s="10"/>
      <c r="P4326" s="20"/>
      <c r="Q4326" s="20"/>
      <c r="R4326" s="20"/>
      <c r="S4326" s="20" t="s">
        <v>1378</v>
      </c>
      <c r="T4326" s="21" t="str">
        <f t="shared" si="628"/>
        <v>DUPA 28 PREMIUM</v>
      </c>
      <c r="U4326" s="17">
        <v>0.27</v>
      </c>
      <c r="V4326" s="62">
        <f t="shared" ref="V4326:V4330" si="634">$K$4325*U4326</f>
        <v>16.200000000000003</v>
      </c>
      <c r="W4326" s="20"/>
      <c r="X4326" s="20"/>
      <c r="Y4326" s="20" t="str">
        <f t="shared" si="631"/>
        <v>KG</v>
      </c>
    </row>
    <row r="4327" spans="1:26" hidden="1">
      <c r="A4327" s="4"/>
      <c r="B4327" s="4"/>
      <c r="C4327" s="5"/>
      <c r="D4327" s="6"/>
      <c r="E4327" s="6"/>
      <c r="F4327" s="6"/>
      <c r="G4327" s="6"/>
      <c r="H4327" s="6"/>
      <c r="I4327" s="6"/>
      <c r="J4327" s="6"/>
      <c r="K4327" s="8"/>
      <c r="L4327" s="8"/>
      <c r="M4327" s="6"/>
      <c r="N4327" s="9"/>
      <c r="O4327" s="10"/>
      <c r="P4327" s="20"/>
      <c r="Q4327" s="20"/>
      <c r="R4327" s="20"/>
      <c r="S4327" s="20" t="s">
        <v>4164</v>
      </c>
      <c r="T4327" s="21" t="str">
        <f t="shared" si="628"/>
        <v>OP NON FUL AROMA EK JASMINE</v>
      </c>
      <c r="U4327" s="17">
        <v>1.0800000000000001E-2</v>
      </c>
      <c r="V4327" s="62">
        <f t="shared" si="634"/>
        <v>0.64800000000000002</v>
      </c>
      <c r="W4327" s="20"/>
      <c r="X4327" s="20"/>
      <c r="Y4327" s="20" t="str">
        <f t="shared" si="631"/>
        <v>KG</v>
      </c>
    </row>
    <row r="4328" spans="1:26" hidden="1">
      <c r="A4328" s="4"/>
      <c r="B4328" s="4"/>
      <c r="C4328" s="5"/>
      <c r="D4328" s="6"/>
      <c r="E4328" s="6"/>
      <c r="F4328" s="6"/>
      <c r="G4328" s="6"/>
      <c r="H4328" s="6"/>
      <c r="I4328" s="6"/>
      <c r="J4328" s="6"/>
      <c r="K4328" s="8"/>
      <c r="L4328" s="8"/>
      <c r="M4328" s="6"/>
      <c r="N4328" s="9"/>
      <c r="O4328" s="10"/>
      <c r="P4328" s="20"/>
      <c r="Q4328" s="20"/>
      <c r="R4328" s="20"/>
      <c r="S4328" s="20" t="s">
        <v>3741</v>
      </c>
      <c r="T4328" s="21" t="str">
        <f t="shared" ref="T4328:T4359" si="635">VLOOKUP(S4328,db_barang,2,FALSE)</f>
        <v>ONGKOS CELUP KOTAK PREMIUM</v>
      </c>
      <c r="U4328" s="17">
        <v>1</v>
      </c>
      <c r="V4328" s="62">
        <f t="shared" si="634"/>
        <v>60</v>
      </c>
      <c r="W4328" s="20"/>
      <c r="X4328" s="20"/>
      <c r="Y4328" s="20" t="str">
        <f t="shared" si="631"/>
        <v>KG</v>
      </c>
    </row>
    <row r="4329" spans="1:26" hidden="1">
      <c r="A4329" s="4"/>
      <c r="B4329" s="4"/>
      <c r="C4329" s="5"/>
      <c r="D4329" s="6"/>
      <c r="E4329" s="6"/>
      <c r="F4329" s="6"/>
      <c r="G4329" s="6"/>
      <c r="H4329" s="6"/>
      <c r="I4329" s="6"/>
      <c r="J4329" s="6"/>
      <c r="K4329" s="8"/>
      <c r="L4329" s="8"/>
      <c r="M4329" s="6"/>
      <c r="N4329" s="9"/>
      <c r="O4329" s="10"/>
      <c r="P4329" s="20"/>
      <c r="Q4329" s="20"/>
      <c r="R4329" s="20"/>
      <c r="S4329" s="20" t="s">
        <v>3834</v>
      </c>
      <c r="T4329" s="21" t="str">
        <f t="shared" si="635"/>
        <v>ONGKOS KEMAS KOTAK PREMIUM</v>
      </c>
      <c r="U4329" s="17">
        <v>1</v>
      </c>
      <c r="V4329" s="62">
        <f t="shared" si="634"/>
        <v>60</v>
      </c>
      <c r="W4329" s="20"/>
      <c r="X4329" s="20"/>
      <c r="Y4329" s="20" t="str">
        <f t="shared" si="631"/>
        <v>PCS</v>
      </c>
    </row>
    <row r="4330" spans="1:26" hidden="1">
      <c r="A4330" s="4"/>
      <c r="B4330" s="4"/>
      <c r="C4330" s="5"/>
      <c r="D4330" s="6"/>
      <c r="E4330" s="6"/>
      <c r="F4330" s="6"/>
      <c r="G4330" s="6"/>
      <c r="H4330" s="6"/>
      <c r="I4330" s="6"/>
      <c r="J4330" s="6"/>
      <c r="K4330" s="8"/>
      <c r="L4330" s="8"/>
      <c r="M4330" s="6"/>
      <c r="N4330" s="9"/>
      <c r="O4330" s="10"/>
      <c r="P4330" s="20"/>
      <c r="Q4330" s="20"/>
      <c r="R4330" s="20"/>
      <c r="S4330" s="20" t="s">
        <v>1543</v>
      </c>
      <c r="T4330" s="21" t="str">
        <f t="shared" si="635"/>
        <v>DUPLEK JASMINE K. BESAR 3,3X14,5X32</v>
      </c>
      <c r="U4330" s="17">
        <v>1</v>
      </c>
      <c r="V4330" s="62">
        <f t="shared" si="634"/>
        <v>60</v>
      </c>
      <c r="W4330" s="20"/>
      <c r="X4330" s="20"/>
      <c r="Y4330" s="20" t="str">
        <f t="shared" si="631"/>
        <v>PCS</v>
      </c>
    </row>
    <row r="4331" spans="1:26">
      <c r="A4331" s="4">
        <v>425</v>
      </c>
      <c r="B4331" s="20" t="s">
        <v>3552</v>
      </c>
      <c r="C4331" s="5" t="s">
        <v>384</v>
      </c>
      <c r="D4331" s="6">
        <v>46</v>
      </c>
      <c r="E4331" s="6"/>
      <c r="F4331" s="6">
        <v>110</v>
      </c>
      <c r="G4331" s="6">
        <v>1</v>
      </c>
      <c r="H4331" s="6">
        <v>32</v>
      </c>
      <c r="I4331" s="6">
        <v>1</v>
      </c>
      <c r="J4331" s="6" t="s">
        <v>510</v>
      </c>
      <c r="K4331" s="15">
        <f>L4331</f>
        <v>60</v>
      </c>
      <c r="L4331" s="15">
        <f>N4331*Z4331</f>
        <v>60</v>
      </c>
      <c r="M4331" s="6" t="s">
        <v>510</v>
      </c>
      <c r="N4331" s="9">
        <f>VLOOKUP(B4331,tb_januari,9,FALSE)</f>
        <v>1</v>
      </c>
      <c r="O4331" s="10" t="s">
        <v>506</v>
      </c>
      <c r="P4331" s="20"/>
      <c r="Q4331" s="20"/>
      <c r="R4331" s="20"/>
      <c r="S4331" s="20" t="s">
        <v>1570</v>
      </c>
      <c r="T4331" s="21" t="str">
        <f t="shared" si="635"/>
        <v>DUPLEK SANJIWANI K. BESAR 3,3X14,5X32</v>
      </c>
      <c r="U4331" s="17">
        <v>1</v>
      </c>
      <c r="V4331" s="62">
        <f>$K$4331*U4331</f>
        <v>60</v>
      </c>
      <c r="W4331" s="20"/>
      <c r="X4331" s="20"/>
      <c r="Y4331" s="20" t="str">
        <f t="shared" si="631"/>
        <v>PCS</v>
      </c>
      <c r="Z4331" s="20">
        <v>60</v>
      </c>
    </row>
    <row r="4332" spans="1:26" hidden="1">
      <c r="A4332" s="4"/>
      <c r="B4332" s="4"/>
      <c r="C4332" s="5"/>
      <c r="D4332" s="6"/>
      <c r="E4332" s="6"/>
      <c r="F4332" s="6"/>
      <c r="G4332" s="6"/>
      <c r="H4332" s="6"/>
      <c r="I4332" s="6"/>
      <c r="J4332" s="6"/>
      <c r="K4332" s="8"/>
      <c r="L4332" s="8"/>
      <c r="M4332" s="6"/>
      <c r="N4332" s="9"/>
      <c r="O4332" s="10"/>
      <c r="P4332" s="20"/>
      <c r="Q4332" s="20"/>
      <c r="R4332" s="20"/>
      <c r="S4332" s="20" t="s">
        <v>4361</v>
      </c>
      <c r="T4332" s="21" t="str">
        <f t="shared" si="635"/>
        <v>PLASTIK 12 X 35</v>
      </c>
      <c r="U4332" s="17">
        <v>1</v>
      </c>
      <c r="V4332" s="62">
        <f t="shared" ref="V4332:V4336" si="636">$K$4331*U4332</f>
        <v>60</v>
      </c>
      <c r="W4332" s="20"/>
      <c r="X4332" s="20"/>
      <c r="Y4332" s="20" t="str">
        <f t="shared" si="631"/>
        <v>PCS</v>
      </c>
    </row>
    <row r="4333" spans="1:26" hidden="1">
      <c r="A4333" s="4"/>
      <c r="B4333" s="4"/>
      <c r="C4333" s="5"/>
      <c r="D4333" s="6"/>
      <c r="E4333" s="6"/>
      <c r="F4333" s="6"/>
      <c r="G4333" s="6"/>
      <c r="H4333" s="6"/>
      <c r="I4333" s="6"/>
      <c r="J4333" s="6"/>
      <c r="K4333" s="8"/>
      <c r="L4333" s="8"/>
      <c r="M4333" s="6"/>
      <c r="N4333" s="9"/>
      <c r="O4333" s="10"/>
      <c r="P4333" s="20"/>
      <c r="Q4333" s="20"/>
      <c r="R4333" s="20"/>
      <c r="S4333" s="20" t="s">
        <v>1378</v>
      </c>
      <c r="T4333" s="21" t="str">
        <f t="shared" si="635"/>
        <v>DUPA 28 PREMIUM</v>
      </c>
      <c r="U4333" s="17">
        <v>0.27</v>
      </c>
      <c r="V4333" s="62">
        <f t="shared" si="636"/>
        <v>16.200000000000003</v>
      </c>
      <c r="W4333" s="20"/>
      <c r="X4333" s="20"/>
      <c r="Y4333" s="20" t="str">
        <f t="shared" si="631"/>
        <v>KG</v>
      </c>
    </row>
    <row r="4334" spans="1:26" hidden="1">
      <c r="A4334" s="4"/>
      <c r="B4334" s="4"/>
      <c r="C4334" s="5"/>
      <c r="D4334" s="6"/>
      <c r="E4334" s="6"/>
      <c r="F4334" s="6"/>
      <c r="G4334" s="6"/>
      <c r="H4334" s="6"/>
      <c r="I4334" s="6"/>
      <c r="J4334" s="6"/>
      <c r="K4334" s="8"/>
      <c r="L4334" s="8"/>
      <c r="M4334" s="6"/>
      <c r="N4334" s="9"/>
      <c r="O4334" s="10"/>
      <c r="P4334" s="20"/>
      <c r="Q4334" s="20"/>
      <c r="R4334" s="20"/>
      <c r="S4334" s="20" t="s">
        <v>4175</v>
      </c>
      <c r="T4334" s="21" t="str">
        <f t="shared" si="635"/>
        <v>OP NON FUL AROMA EK SANJIWANI EKO</v>
      </c>
      <c r="U4334" s="17">
        <v>1.0800000000000001E-2</v>
      </c>
      <c r="V4334" s="62">
        <f t="shared" si="636"/>
        <v>0.64800000000000002</v>
      </c>
      <c r="W4334" s="20"/>
      <c r="X4334" s="20"/>
      <c r="Y4334" s="20" t="str">
        <f t="shared" si="631"/>
        <v>KG</v>
      </c>
    </row>
    <row r="4335" spans="1:26" hidden="1">
      <c r="A4335" s="4"/>
      <c r="B4335" s="4"/>
      <c r="C4335" s="5"/>
      <c r="D4335" s="6"/>
      <c r="E4335" s="6"/>
      <c r="F4335" s="6"/>
      <c r="G4335" s="6"/>
      <c r="H4335" s="6"/>
      <c r="I4335" s="6"/>
      <c r="J4335" s="6"/>
      <c r="K4335" s="8"/>
      <c r="L4335" s="8"/>
      <c r="M4335" s="6"/>
      <c r="N4335" s="9"/>
      <c r="O4335" s="10"/>
      <c r="P4335" s="20"/>
      <c r="Q4335" s="20"/>
      <c r="R4335" s="20"/>
      <c r="S4335" s="20" t="s">
        <v>3741</v>
      </c>
      <c r="T4335" s="21" t="str">
        <f t="shared" si="635"/>
        <v>ONGKOS CELUP KOTAK PREMIUM</v>
      </c>
      <c r="U4335" s="17">
        <v>1</v>
      </c>
      <c r="V4335" s="62">
        <f t="shared" si="636"/>
        <v>60</v>
      </c>
      <c r="W4335" s="20"/>
      <c r="X4335" s="20"/>
      <c r="Y4335" s="20" t="str">
        <f t="shared" si="631"/>
        <v>KG</v>
      </c>
    </row>
    <row r="4336" spans="1:26" hidden="1">
      <c r="A4336" s="4"/>
      <c r="B4336" s="4"/>
      <c r="C4336" s="5"/>
      <c r="D4336" s="6"/>
      <c r="E4336" s="6"/>
      <c r="F4336" s="6"/>
      <c r="G4336" s="6"/>
      <c r="H4336" s="6"/>
      <c r="I4336" s="6"/>
      <c r="J4336" s="6"/>
      <c r="K4336" s="8"/>
      <c r="L4336" s="8"/>
      <c r="M4336" s="6"/>
      <c r="N4336" s="9"/>
      <c r="O4336" s="10"/>
      <c r="P4336" s="20"/>
      <c r="Q4336" s="20"/>
      <c r="R4336" s="20"/>
      <c r="S4336" s="20" t="s">
        <v>3834</v>
      </c>
      <c r="T4336" s="21" t="str">
        <f t="shared" si="635"/>
        <v>ONGKOS KEMAS KOTAK PREMIUM</v>
      </c>
      <c r="U4336" s="17">
        <v>1</v>
      </c>
      <c r="V4336" s="62">
        <f t="shared" si="636"/>
        <v>60</v>
      </c>
      <c r="W4336" s="20"/>
      <c r="X4336" s="20"/>
      <c r="Y4336" s="20" t="str">
        <f t="shared" si="631"/>
        <v>PCS</v>
      </c>
    </row>
    <row r="4337" spans="1:26">
      <c r="A4337" s="4">
        <v>426</v>
      </c>
      <c r="B4337" s="20" t="s">
        <v>3553</v>
      </c>
      <c r="C4337" s="5" t="s">
        <v>385</v>
      </c>
      <c r="D4337" s="6">
        <v>109</v>
      </c>
      <c r="E4337" s="6"/>
      <c r="F4337" s="6">
        <v>139</v>
      </c>
      <c r="G4337" s="6">
        <v>1</v>
      </c>
      <c r="H4337" s="6">
        <v>68</v>
      </c>
      <c r="I4337" s="6">
        <v>1</v>
      </c>
      <c r="J4337" s="6" t="s">
        <v>510</v>
      </c>
      <c r="K4337" s="15">
        <f>L4337</f>
        <v>60</v>
      </c>
      <c r="L4337" s="15">
        <f>N4337*Z4337</f>
        <v>60</v>
      </c>
      <c r="M4337" s="6" t="s">
        <v>510</v>
      </c>
      <c r="N4337" s="9">
        <f>VLOOKUP(B4337,tb_januari,9,FALSE)</f>
        <v>1</v>
      </c>
      <c r="O4337" s="10" t="s">
        <v>506</v>
      </c>
      <c r="P4337" s="20"/>
      <c r="Q4337" s="20"/>
      <c r="R4337" s="20"/>
      <c r="S4337" s="20" t="s">
        <v>4361</v>
      </c>
      <c r="T4337" s="21" t="str">
        <f t="shared" si="635"/>
        <v>PLASTIK 12 X 35</v>
      </c>
      <c r="U4337" s="17">
        <v>1</v>
      </c>
      <c r="V4337" s="62">
        <f>$K$4337*U4337</f>
        <v>60</v>
      </c>
      <c r="W4337" s="20"/>
      <c r="X4337" s="20"/>
      <c r="Y4337" s="20" t="str">
        <f t="shared" si="631"/>
        <v>PCS</v>
      </c>
      <c r="Z4337" s="20">
        <v>60</v>
      </c>
    </row>
    <row r="4338" spans="1:26" hidden="1">
      <c r="A4338" s="4"/>
      <c r="B4338" s="4"/>
      <c r="C4338" s="5"/>
      <c r="D4338" s="6"/>
      <c r="E4338" s="6"/>
      <c r="F4338" s="6"/>
      <c r="G4338" s="6"/>
      <c r="H4338" s="6"/>
      <c r="I4338" s="6"/>
      <c r="J4338" s="6"/>
      <c r="K4338" s="8"/>
      <c r="L4338" s="8"/>
      <c r="M4338" s="6"/>
      <c r="N4338" s="9"/>
      <c r="O4338" s="10"/>
      <c r="P4338" s="20"/>
      <c r="Q4338" s="20"/>
      <c r="R4338" s="20"/>
      <c r="S4338" s="20" t="s">
        <v>1378</v>
      </c>
      <c r="T4338" s="21" t="str">
        <f t="shared" si="635"/>
        <v>DUPA 28 PREMIUM</v>
      </c>
      <c r="U4338" s="17">
        <v>0.27</v>
      </c>
      <c r="V4338" s="62">
        <f t="shared" ref="V4338:V4342" si="637">$K$4337*U4338</f>
        <v>16.200000000000003</v>
      </c>
      <c r="W4338" s="20"/>
      <c r="X4338" s="20"/>
      <c r="Y4338" s="20" t="str">
        <f t="shared" si="631"/>
        <v>KG</v>
      </c>
    </row>
    <row r="4339" spans="1:26" hidden="1">
      <c r="A4339" s="4"/>
      <c r="B4339" s="4"/>
      <c r="C4339" s="5"/>
      <c r="D4339" s="6"/>
      <c r="E4339" s="6"/>
      <c r="F4339" s="6"/>
      <c r="G4339" s="6"/>
      <c r="H4339" s="6"/>
      <c r="I4339" s="6"/>
      <c r="J4339" s="6"/>
      <c r="K4339" s="8"/>
      <c r="L4339" s="8"/>
      <c r="M4339" s="6"/>
      <c r="N4339" s="9"/>
      <c r="O4339" s="10"/>
      <c r="P4339" s="20"/>
      <c r="Q4339" s="20"/>
      <c r="R4339" s="20"/>
      <c r="S4339" s="20" t="s">
        <v>4177</v>
      </c>
      <c r="T4339" s="21" t="str">
        <f t="shared" si="635"/>
        <v>OP NON FUL AROMA EK SARI MADHU</v>
      </c>
      <c r="U4339" s="17">
        <v>1.0800000000000001E-2</v>
      </c>
      <c r="V4339" s="62">
        <f t="shared" si="637"/>
        <v>0.64800000000000002</v>
      </c>
      <c r="W4339" s="20"/>
      <c r="X4339" s="20"/>
      <c r="Y4339" s="20" t="str">
        <f t="shared" si="631"/>
        <v>KG</v>
      </c>
    </row>
    <row r="4340" spans="1:26" hidden="1">
      <c r="A4340" s="4"/>
      <c r="B4340" s="4"/>
      <c r="C4340" s="5"/>
      <c r="D4340" s="6"/>
      <c r="E4340" s="6"/>
      <c r="F4340" s="6"/>
      <c r="G4340" s="6"/>
      <c r="H4340" s="6"/>
      <c r="I4340" s="6"/>
      <c r="J4340" s="6"/>
      <c r="K4340" s="8"/>
      <c r="L4340" s="8"/>
      <c r="M4340" s="6"/>
      <c r="N4340" s="9"/>
      <c r="O4340" s="10"/>
      <c r="P4340" s="20"/>
      <c r="Q4340" s="20"/>
      <c r="R4340" s="20"/>
      <c r="S4340" s="20" t="s">
        <v>3741</v>
      </c>
      <c r="T4340" s="21" t="str">
        <f t="shared" si="635"/>
        <v>ONGKOS CELUP KOTAK PREMIUM</v>
      </c>
      <c r="U4340" s="17">
        <v>1</v>
      </c>
      <c r="V4340" s="62">
        <f t="shared" si="637"/>
        <v>60</v>
      </c>
      <c r="W4340" s="20"/>
      <c r="X4340" s="20"/>
      <c r="Y4340" s="20" t="str">
        <f t="shared" si="631"/>
        <v>KG</v>
      </c>
    </row>
    <row r="4341" spans="1:26" hidden="1">
      <c r="A4341" s="4"/>
      <c r="B4341" s="4"/>
      <c r="C4341" s="5"/>
      <c r="D4341" s="6"/>
      <c r="E4341" s="6"/>
      <c r="F4341" s="6"/>
      <c r="G4341" s="6"/>
      <c r="H4341" s="6"/>
      <c r="I4341" s="6"/>
      <c r="J4341" s="6"/>
      <c r="K4341" s="8"/>
      <c r="L4341" s="8"/>
      <c r="M4341" s="6"/>
      <c r="N4341" s="9"/>
      <c r="O4341" s="10"/>
      <c r="P4341" s="20"/>
      <c r="Q4341" s="20"/>
      <c r="R4341" s="20"/>
      <c r="S4341" s="20" t="s">
        <v>3834</v>
      </c>
      <c r="T4341" s="21" t="str">
        <f t="shared" si="635"/>
        <v>ONGKOS KEMAS KOTAK PREMIUM</v>
      </c>
      <c r="U4341" s="17">
        <v>1</v>
      </c>
      <c r="V4341" s="62">
        <f t="shared" si="637"/>
        <v>60</v>
      </c>
      <c r="W4341" s="20"/>
      <c r="X4341" s="20"/>
      <c r="Y4341" s="20" t="str">
        <f t="shared" si="631"/>
        <v>PCS</v>
      </c>
    </row>
    <row r="4342" spans="1:26" hidden="1">
      <c r="A4342" s="4"/>
      <c r="B4342" s="4"/>
      <c r="C4342" s="5"/>
      <c r="D4342" s="6"/>
      <c r="E4342" s="6"/>
      <c r="F4342" s="6"/>
      <c r="G4342" s="6"/>
      <c r="H4342" s="6"/>
      <c r="I4342" s="6"/>
      <c r="J4342" s="6"/>
      <c r="K4342" s="8"/>
      <c r="L4342" s="8"/>
      <c r="M4342" s="6"/>
      <c r="N4342" s="9"/>
      <c r="O4342" s="10"/>
      <c r="P4342" s="20"/>
      <c r="Q4342" s="20"/>
      <c r="R4342" s="20"/>
      <c r="S4342" s="20" t="s">
        <v>1578</v>
      </c>
      <c r="T4342" s="21" t="str">
        <f t="shared" si="635"/>
        <v>DUPLEK SARI MADU K. BESAR 3,3X14,5X32</v>
      </c>
      <c r="U4342" s="17">
        <v>1</v>
      </c>
      <c r="V4342" s="62">
        <f t="shared" si="637"/>
        <v>60</v>
      </c>
      <c r="W4342" s="20"/>
      <c r="X4342" s="20"/>
      <c r="Y4342" s="20" t="str">
        <f t="shared" si="631"/>
        <v>PCS</v>
      </c>
    </row>
    <row r="4343" spans="1:26">
      <c r="A4343" s="4">
        <v>427</v>
      </c>
      <c r="B4343" s="20" t="s">
        <v>3554</v>
      </c>
      <c r="C4343" s="5" t="s">
        <v>386</v>
      </c>
      <c r="D4343" s="6">
        <v>59</v>
      </c>
      <c r="E4343" s="6"/>
      <c r="F4343" s="6">
        <v>76</v>
      </c>
      <c r="G4343" s="6">
        <v>1</v>
      </c>
      <c r="H4343" s="6">
        <v>42</v>
      </c>
      <c r="I4343" s="6">
        <v>1</v>
      </c>
      <c r="J4343" s="6" t="s">
        <v>510</v>
      </c>
      <c r="K4343" s="15">
        <f>L4343</f>
        <v>60</v>
      </c>
      <c r="L4343" s="15">
        <f>N4343*Z4343</f>
        <v>60</v>
      </c>
      <c r="M4343" s="6" t="s">
        <v>510</v>
      </c>
      <c r="N4343" s="9">
        <f>VLOOKUP(B4343,tb_januari,9,FALSE)</f>
        <v>1</v>
      </c>
      <c r="O4343" s="10" t="s">
        <v>506</v>
      </c>
      <c r="P4343" s="20"/>
      <c r="Q4343" s="20"/>
      <c r="R4343" s="20"/>
      <c r="S4343" s="20" t="s">
        <v>1590</v>
      </c>
      <c r="T4343" s="21" t="str">
        <f t="shared" si="635"/>
        <v>DUPLEK TULIP K. BESAR 3,3X14,5X32</v>
      </c>
      <c r="U4343" s="17">
        <v>1</v>
      </c>
      <c r="V4343" s="62">
        <f>$K$4343*U4343</f>
        <v>60</v>
      </c>
      <c r="W4343" s="20"/>
      <c r="X4343" s="20"/>
      <c r="Y4343" s="20" t="str">
        <f t="shared" si="631"/>
        <v>PCS</v>
      </c>
      <c r="Z4343" s="20">
        <v>60</v>
      </c>
    </row>
    <row r="4344" spans="1:26" hidden="1">
      <c r="A4344" s="4"/>
      <c r="B4344" s="4"/>
      <c r="C4344" s="5"/>
      <c r="D4344" s="6"/>
      <c r="E4344" s="6"/>
      <c r="F4344" s="6"/>
      <c r="G4344" s="6"/>
      <c r="H4344" s="6"/>
      <c r="I4344" s="6"/>
      <c r="J4344" s="6"/>
      <c r="K4344" s="8"/>
      <c r="L4344" s="8"/>
      <c r="M4344" s="6"/>
      <c r="N4344" s="9"/>
      <c r="O4344" s="10"/>
      <c r="P4344" s="20"/>
      <c r="Q4344" s="20"/>
      <c r="R4344" s="20"/>
      <c r="S4344" s="20" t="s">
        <v>4361</v>
      </c>
      <c r="T4344" s="21" t="str">
        <f t="shared" si="635"/>
        <v>PLASTIK 12 X 35</v>
      </c>
      <c r="U4344" s="17">
        <v>1</v>
      </c>
      <c r="V4344" s="62">
        <f t="shared" ref="V4344:V4348" si="638">$K$4343*U4344</f>
        <v>60</v>
      </c>
      <c r="W4344" s="20"/>
      <c r="X4344" s="20"/>
      <c r="Y4344" s="20" t="str">
        <f t="shared" si="631"/>
        <v>PCS</v>
      </c>
    </row>
    <row r="4345" spans="1:26" hidden="1">
      <c r="A4345" s="4"/>
      <c r="B4345" s="4"/>
      <c r="C4345" s="5"/>
      <c r="D4345" s="6"/>
      <c r="E4345" s="6"/>
      <c r="F4345" s="6"/>
      <c r="G4345" s="6"/>
      <c r="H4345" s="6"/>
      <c r="I4345" s="6"/>
      <c r="J4345" s="6"/>
      <c r="K4345" s="8"/>
      <c r="L4345" s="8"/>
      <c r="M4345" s="6"/>
      <c r="N4345" s="9"/>
      <c r="O4345" s="10"/>
      <c r="P4345" s="20"/>
      <c r="Q4345" s="20"/>
      <c r="R4345" s="20"/>
      <c r="S4345" s="20" t="s">
        <v>1378</v>
      </c>
      <c r="T4345" s="21" t="str">
        <f t="shared" si="635"/>
        <v>DUPA 28 PREMIUM</v>
      </c>
      <c r="U4345" s="17">
        <v>0.27</v>
      </c>
      <c r="V4345" s="62">
        <f t="shared" si="638"/>
        <v>16.200000000000003</v>
      </c>
      <c r="W4345" s="20"/>
      <c r="X4345" s="20"/>
      <c r="Y4345" s="20" t="str">
        <f t="shared" ref="Y4345:Y4376" si="639">VLOOKUP(S4345,db_barang,3,FALSE)</f>
        <v>KG</v>
      </c>
    </row>
    <row r="4346" spans="1:26" hidden="1">
      <c r="A4346" s="4"/>
      <c r="B4346" s="4"/>
      <c r="C4346" s="5"/>
      <c r="D4346" s="6"/>
      <c r="E4346" s="6"/>
      <c r="F4346" s="6"/>
      <c r="G4346" s="6"/>
      <c r="H4346" s="6"/>
      <c r="I4346" s="6"/>
      <c r="J4346" s="6"/>
      <c r="K4346" s="8"/>
      <c r="L4346" s="8"/>
      <c r="M4346" s="6"/>
      <c r="N4346" s="9"/>
      <c r="O4346" s="10"/>
      <c r="P4346" s="20"/>
      <c r="Q4346" s="20"/>
      <c r="R4346" s="20"/>
      <c r="S4346" s="20" t="s">
        <v>4185</v>
      </c>
      <c r="T4346" s="21" t="str">
        <f t="shared" si="635"/>
        <v>OP NON FUL AROMA EK TULIP</v>
      </c>
      <c r="U4346" s="17">
        <v>1.0800000000000001E-2</v>
      </c>
      <c r="V4346" s="62">
        <f t="shared" si="638"/>
        <v>0.64800000000000002</v>
      </c>
      <c r="W4346" s="20"/>
      <c r="X4346" s="20"/>
      <c r="Y4346" s="20" t="str">
        <f t="shared" si="639"/>
        <v>KG</v>
      </c>
    </row>
    <row r="4347" spans="1:26" hidden="1">
      <c r="A4347" s="4"/>
      <c r="B4347" s="4"/>
      <c r="C4347" s="5"/>
      <c r="D4347" s="6"/>
      <c r="E4347" s="6"/>
      <c r="F4347" s="6"/>
      <c r="G4347" s="6"/>
      <c r="H4347" s="6"/>
      <c r="I4347" s="6"/>
      <c r="J4347" s="6"/>
      <c r="K4347" s="8"/>
      <c r="L4347" s="8"/>
      <c r="M4347" s="6"/>
      <c r="N4347" s="9"/>
      <c r="O4347" s="10"/>
      <c r="P4347" s="20"/>
      <c r="Q4347" s="20"/>
      <c r="R4347" s="20"/>
      <c r="S4347" s="20" t="s">
        <v>3741</v>
      </c>
      <c r="T4347" s="21" t="str">
        <f t="shared" si="635"/>
        <v>ONGKOS CELUP KOTAK PREMIUM</v>
      </c>
      <c r="U4347" s="17">
        <v>1</v>
      </c>
      <c r="V4347" s="62">
        <f>$K$4343*U4347</f>
        <v>60</v>
      </c>
      <c r="W4347" s="20"/>
      <c r="X4347" s="20"/>
      <c r="Y4347" s="20" t="str">
        <f t="shared" si="639"/>
        <v>KG</v>
      </c>
    </row>
    <row r="4348" spans="1:26" hidden="1">
      <c r="A4348" s="4"/>
      <c r="B4348" s="4"/>
      <c r="C4348" s="5"/>
      <c r="D4348" s="6"/>
      <c r="E4348" s="6"/>
      <c r="F4348" s="6"/>
      <c r="G4348" s="6"/>
      <c r="H4348" s="6"/>
      <c r="I4348" s="6"/>
      <c r="J4348" s="6"/>
      <c r="K4348" s="8"/>
      <c r="L4348" s="8"/>
      <c r="M4348" s="6"/>
      <c r="N4348" s="9"/>
      <c r="O4348" s="10"/>
      <c r="P4348" s="20"/>
      <c r="Q4348" s="20"/>
      <c r="R4348" s="20"/>
      <c r="S4348" s="20" t="s">
        <v>3834</v>
      </c>
      <c r="T4348" s="21" t="str">
        <f t="shared" si="635"/>
        <v>ONGKOS KEMAS KOTAK PREMIUM</v>
      </c>
      <c r="U4348" s="17">
        <v>1</v>
      </c>
      <c r="V4348" s="62">
        <f t="shared" si="638"/>
        <v>60</v>
      </c>
      <c r="W4348" s="20"/>
      <c r="X4348" s="20"/>
      <c r="Y4348" s="20" t="str">
        <f t="shared" si="639"/>
        <v>PCS</v>
      </c>
    </row>
    <row r="4349" spans="1:26">
      <c r="A4349" s="4">
        <v>428</v>
      </c>
      <c r="B4349" s="20" t="s">
        <v>3604</v>
      </c>
      <c r="C4349" s="5" t="s">
        <v>387</v>
      </c>
      <c r="D4349" s="6">
        <v>88</v>
      </c>
      <c r="E4349" s="6"/>
      <c r="F4349" s="6">
        <v>45</v>
      </c>
      <c r="G4349" s="6">
        <v>1</v>
      </c>
      <c r="H4349" s="6">
        <v>60</v>
      </c>
      <c r="I4349" s="6">
        <v>1</v>
      </c>
      <c r="J4349" s="6" t="s">
        <v>508</v>
      </c>
      <c r="K4349" s="15">
        <f>L4349</f>
        <v>45</v>
      </c>
      <c r="L4349" s="15">
        <f>N4349*Z4349</f>
        <v>45</v>
      </c>
      <c r="M4349" s="6" t="s">
        <v>508</v>
      </c>
      <c r="N4349" s="9">
        <f>VLOOKUP(B4349,tb_januari,9,FALSE)</f>
        <v>1</v>
      </c>
      <c r="O4349" s="10" t="s">
        <v>506</v>
      </c>
      <c r="P4349" s="20"/>
      <c r="Q4349" s="20"/>
      <c r="R4349" s="20"/>
      <c r="S4349" s="20" t="s">
        <v>1703</v>
      </c>
      <c r="T4349" s="21" t="str">
        <f t="shared" si="635"/>
        <v>FLAYER ASTUNGKARA 8 X 21</v>
      </c>
      <c r="U4349" s="17">
        <v>10</v>
      </c>
      <c r="V4349" s="62">
        <f>$K$4349*U4349</f>
        <v>450</v>
      </c>
      <c r="W4349" s="20"/>
      <c r="X4349" s="20"/>
      <c r="Y4349" s="20" t="str">
        <f t="shared" si="639"/>
        <v>PCS</v>
      </c>
      <c r="Z4349" s="20">
        <v>45</v>
      </c>
    </row>
    <row r="4350" spans="1:26" hidden="1">
      <c r="A4350" s="4"/>
      <c r="B4350" s="4"/>
      <c r="C4350" s="5"/>
      <c r="D4350" s="6"/>
      <c r="E4350" s="6"/>
      <c r="F4350" s="6"/>
      <c r="G4350" s="6"/>
      <c r="H4350" s="6"/>
      <c r="I4350" s="6"/>
      <c r="J4350" s="6"/>
      <c r="K4350" s="8"/>
      <c r="L4350" s="8"/>
      <c r="M4350" s="6"/>
      <c r="N4350" s="9"/>
      <c r="O4350" s="10"/>
      <c r="P4350" s="20"/>
      <c r="Q4350" s="20"/>
      <c r="R4350" s="20"/>
      <c r="S4350" s="20" t="s">
        <v>4357</v>
      </c>
      <c r="T4350" s="21" t="str">
        <f t="shared" si="635"/>
        <v>PLASTIK 10 X 35</v>
      </c>
      <c r="U4350" s="17">
        <v>10</v>
      </c>
      <c r="V4350" s="62">
        <f t="shared" ref="V4350:V4354" si="640">$K$4349*U4350</f>
        <v>450</v>
      </c>
      <c r="W4350" s="20"/>
      <c r="X4350" s="20"/>
      <c r="Y4350" s="20" t="str">
        <f t="shared" si="639"/>
        <v>PCS</v>
      </c>
    </row>
    <row r="4351" spans="1:26" hidden="1">
      <c r="A4351" s="4"/>
      <c r="B4351" s="4"/>
      <c r="C4351" s="5"/>
      <c r="D4351" s="6"/>
      <c r="E4351" s="6"/>
      <c r="F4351" s="6"/>
      <c r="G4351" s="6"/>
      <c r="H4351" s="6"/>
      <c r="I4351" s="6"/>
      <c r="J4351" s="6"/>
      <c r="K4351" s="8"/>
      <c r="L4351" s="8"/>
      <c r="M4351" s="6"/>
      <c r="N4351" s="9"/>
      <c r="O4351" s="10"/>
      <c r="P4351" s="20"/>
      <c r="Q4351" s="20"/>
      <c r="R4351" s="20"/>
      <c r="S4351" s="20" t="s">
        <v>4388</v>
      </c>
      <c r="T4351" s="21" t="str">
        <f t="shared" si="635"/>
        <v>PLASTIK 22 X 40</v>
      </c>
      <c r="U4351" s="17">
        <v>1</v>
      </c>
      <c r="V4351" s="62">
        <f t="shared" si="640"/>
        <v>45</v>
      </c>
      <c r="W4351" s="20"/>
      <c r="X4351" s="20"/>
      <c r="Y4351" s="20" t="str">
        <f t="shared" si="639"/>
        <v>PCS</v>
      </c>
    </row>
    <row r="4352" spans="1:26" hidden="1">
      <c r="A4352" s="4"/>
      <c r="B4352" s="4"/>
      <c r="C4352" s="5"/>
      <c r="D4352" s="6"/>
      <c r="E4352" s="6"/>
      <c r="F4352" s="6"/>
      <c r="G4352" s="6"/>
      <c r="H4352" s="6"/>
      <c r="I4352" s="6"/>
      <c r="J4352" s="6"/>
      <c r="K4352" s="8"/>
      <c r="L4352" s="8"/>
      <c r="M4352" s="6"/>
      <c r="N4352" s="9"/>
      <c r="O4352" s="10"/>
      <c r="P4352" s="20"/>
      <c r="Q4352" s="20"/>
      <c r="R4352" s="20"/>
      <c r="S4352" s="20" t="s">
        <v>1378</v>
      </c>
      <c r="T4352" s="21" t="str">
        <f t="shared" si="635"/>
        <v>DUPA 28 PREMIUM</v>
      </c>
      <c r="U4352" s="17">
        <v>0.66700000000000004</v>
      </c>
      <c r="V4352" s="62">
        <f t="shared" si="640"/>
        <v>30.015000000000001</v>
      </c>
      <c r="W4352" s="20"/>
      <c r="X4352" s="20"/>
      <c r="Y4352" s="20" t="str">
        <f t="shared" si="639"/>
        <v>KG</v>
      </c>
    </row>
    <row r="4353" spans="1:26" hidden="1">
      <c r="A4353" s="4"/>
      <c r="B4353" s="4"/>
      <c r="C4353" s="5"/>
      <c r="D4353" s="6"/>
      <c r="E4353" s="6"/>
      <c r="F4353" s="6"/>
      <c r="G4353" s="6"/>
      <c r="H4353" s="6"/>
      <c r="I4353" s="6"/>
      <c r="J4353" s="6"/>
      <c r="K4353" s="8"/>
      <c r="L4353" s="8"/>
      <c r="M4353" s="6"/>
      <c r="N4353" s="9"/>
      <c r="O4353" s="10"/>
      <c r="P4353" s="20"/>
      <c r="Q4353" s="20"/>
      <c r="R4353" s="20"/>
      <c r="S4353" s="20" t="s">
        <v>4156</v>
      </c>
      <c r="T4353" s="21" t="str">
        <f t="shared" si="635"/>
        <v>OP NON FUL AROMA EK ASTUNGKARA EKO</v>
      </c>
      <c r="U4353" s="17">
        <v>3.0800000000000001E-2</v>
      </c>
      <c r="V4353" s="62">
        <f t="shared" si="640"/>
        <v>1.3860000000000001</v>
      </c>
      <c r="W4353" s="20"/>
      <c r="X4353" s="20"/>
      <c r="Y4353" s="20" t="str">
        <f t="shared" si="639"/>
        <v>KG</v>
      </c>
    </row>
    <row r="4354" spans="1:26" hidden="1">
      <c r="A4354" s="4"/>
      <c r="B4354" s="4"/>
      <c r="C4354" s="5"/>
      <c r="D4354" s="6"/>
      <c r="E4354" s="6"/>
      <c r="F4354" s="6"/>
      <c r="G4354" s="6"/>
      <c r="H4354" s="6"/>
      <c r="I4354" s="6"/>
      <c r="J4354" s="6"/>
      <c r="K4354" s="8"/>
      <c r="L4354" s="8"/>
      <c r="M4354" s="6"/>
      <c r="N4354" s="9"/>
      <c r="O4354" s="10"/>
      <c r="P4354" s="20"/>
      <c r="Q4354" s="20"/>
      <c r="R4354" s="20"/>
      <c r="S4354" s="20" t="s">
        <v>3836</v>
      </c>
      <c r="T4354" s="21" t="str">
        <f t="shared" si="635"/>
        <v>ONGKOS KEMAS MINI PREMIUM</v>
      </c>
      <c r="U4354" s="17">
        <v>10</v>
      </c>
      <c r="V4354" s="62">
        <f t="shared" si="640"/>
        <v>450</v>
      </c>
      <c r="W4354" s="20"/>
      <c r="X4354" s="20"/>
      <c r="Y4354" s="20" t="str">
        <f t="shared" si="639"/>
        <v>PCS</v>
      </c>
    </row>
    <row r="4355" spans="1:26" hidden="1">
      <c r="A4355" s="4"/>
      <c r="B4355" s="4"/>
      <c r="C4355" s="5"/>
      <c r="D4355" s="6"/>
      <c r="E4355" s="6"/>
      <c r="F4355" s="6"/>
      <c r="G4355" s="6"/>
      <c r="H4355" s="6"/>
      <c r="I4355" s="6"/>
      <c r="J4355" s="6"/>
      <c r="K4355" s="8"/>
      <c r="L4355" s="8"/>
      <c r="M4355" s="6"/>
      <c r="N4355" s="9"/>
      <c r="O4355" s="10"/>
      <c r="P4355" s="20"/>
      <c r="Q4355" s="20"/>
      <c r="R4355" s="20"/>
      <c r="S4355" s="20" t="s">
        <v>3751</v>
      </c>
      <c r="T4355" s="21" t="str">
        <f t="shared" si="635"/>
        <v>ONGKOS CELUP PEPEL MINI PREMIUM</v>
      </c>
      <c r="U4355" s="17">
        <v>10</v>
      </c>
      <c r="V4355" s="62">
        <f>$K$4349*U4355</f>
        <v>450</v>
      </c>
      <c r="W4355" s="20"/>
      <c r="X4355" s="20"/>
      <c r="Y4355" s="20" t="str">
        <f t="shared" si="639"/>
        <v>KG</v>
      </c>
    </row>
    <row r="4356" spans="1:26">
      <c r="A4356" s="4">
        <v>429</v>
      </c>
      <c r="B4356" s="20" t="s">
        <v>3605</v>
      </c>
      <c r="C4356" s="5" t="s">
        <v>388</v>
      </c>
      <c r="D4356" s="6">
        <v>45</v>
      </c>
      <c r="E4356" s="6"/>
      <c r="F4356" s="6">
        <v>44</v>
      </c>
      <c r="G4356" s="6">
        <v>1</v>
      </c>
      <c r="H4356" s="6"/>
      <c r="I4356" s="6"/>
      <c r="J4356" s="6" t="s">
        <v>508</v>
      </c>
      <c r="K4356" s="15">
        <f>L4356</f>
        <v>45</v>
      </c>
      <c r="L4356" s="15">
        <f>N4356*Z4356</f>
        <v>45</v>
      </c>
      <c r="M4356" s="6" t="s">
        <v>508</v>
      </c>
      <c r="N4356" s="9">
        <f>VLOOKUP(B4356,tb_januari,9,FALSE)</f>
        <v>1</v>
      </c>
      <c r="O4356" s="10" t="s">
        <v>506</v>
      </c>
      <c r="P4356" s="20"/>
      <c r="Q4356" s="20"/>
      <c r="R4356" s="20"/>
      <c r="S4356" s="20" t="s">
        <v>1713</v>
      </c>
      <c r="T4356" s="21" t="str">
        <f t="shared" si="635"/>
        <v>FLAYER CEMPAKA 8 X 21</v>
      </c>
      <c r="U4356" s="17">
        <v>10</v>
      </c>
      <c r="V4356" s="62">
        <f>$K$4356*U4356</f>
        <v>450</v>
      </c>
      <c r="W4356" s="20"/>
      <c r="X4356" s="20"/>
      <c r="Y4356" s="20" t="str">
        <f t="shared" si="639"/>
        <v>PCS</v>
      </c>
      <c r="Z4356" s="20">
        <v>45</v>
      </c>
    </row>
    <row r="4357" spans="1:26" hidden="1">
      <c r="A4357" s="4"/>
      <c r="B4357" s="4"/>
      <c r="C4357" s="5"/>
      <c r="D4357" s="6"/>
      <c r="E4357" s="6"/>
      <c r="F4357" s="6"/>
      <c r="G4357" s="6"/>
      <c r="H4357" s="6"/>
      <c r="I4357" s="6"/>
      <c r="J4357" s="6"/>
      <c r="K4357" s="8"/>
      <c r="L4357" s="8"/>
      <c r="M4357" s="6"/>
      <c r="N4357" s="9"/>
      <c r="O4357" s="10"/>
      <c r="P4357" s="20"/>
      <c r="Q4357" s="20"/>
      <c r="R4357" s="20"/>
      <c r="S4357" s="20" t="s">
        <v>4357</v>
      </c>
      <c r="T4357" s="21" t="str">
        <f t="shared" si="635"/>
        <v>PLASTIK 10 X 35</v>
      </c>
      <c r="U4357" s="17">
        <v>10</v>
      </c>
      <c r="V4357" s="62">
        <f t="shared" ref="V4357:V4362" si="641">$K$4356*U4357</f>
        <v>450</v>
      </c>
      <c r="W4357" s="20"/>
      <c r="X4357" s="20"/>
      <c r="Y4357" s="20" t="str">
        <f t="shared" si="639"/>
        <v>PCS</v>
      </c>
    </row>
    <row r="4358" spans="1:26" hidden="1">
      <c r="A4358" s="4"/>
      <c r="B4358" s="4"/>
      <c r="C4358" s="5"/>
      <c r="D4358" s="6"/>
      <c r="E4358" s="6"/>
      <c r="F4358" s="6"/>
      <c r="G4358" s="6"/>
      <c r="H4358" s="6"/>
      <c r="I4358" s="6"/>
      <c r="J4358" s="6"/>
      <c r="K4358" s="8"/>
      <c r="L4358" s="8"/>
      <c r="M4358" s="6"/>
      <c r="N4358" s="9"/>
      <c r="O4358" s="10"/>
      <c r="P4358" s="20"/>
      <c r="Q4358" s="20"/>
      <c r="R4358" s="20"/>
      <c r="S4358" s="20" t="s">
        <v>4388</v>
      </c>
      <c r="T4358" s="21" t="str">
        <f t="shared" si="635"/>
        <v>PLASTIK 22 X 40</v>
      </c>
      <c r="U4358" s="17">
        <v>1</v>
      </c>
      <c r="V4358" s="62">
        <f t="shared" si="641"/>
        <v>45</v>
      </c>
      <c r="W4358" s="20"/>
      <c r="X4358" s="20"/>
      <c r="Y4358" s="20" t="str">
        <f t="shared" si="639"/>
        <v>PCS</v>
      </c>
    </row>
    <row r="4359" spans="1:26" hidden="1">
      <c r="A4359" s="4"/>
      <c r="B4359" s="4"/>
      <c r="C4359" s="5"/>
      <c r="D4359" s="6"/>
      <c r="E4359" s="6"/>
      <c r="F4359" s="6"/>
      <c r="G4359" s="6"/>
      <c r="H4359" s="6"/>
      <c r="I4359" s="6"/>
      <c r="J4359" s="6"/>
      <c r="K4359" s="8"/>
      <c r="L4359" s="8"/>
      <c r="M4359" s="6"/>
      <c r="N4359" s="9"/>
      <c r="O4359" s="10"/>
      <c r="P4359" s="20"/>
      <c r="Q4359" s="20"/>
      <c r="R4359" s="20"/>
      <c r="S4359" s="20" t="s">
        <v>1378</v>
      </c>
      <c r="T4359" s="21" t="str">
        <f t="shared" si="635"/>
        <v>DUPA 28 PREMIUM</v>
      </c>
      <c r="U4359" s="17">
        <v>0.66700000000000004</v>
      </c>
      <c r="V4359" s="62">
        <f t="shared" si="641"/>
        <v>30.015000000000001</v>
      </c>
      <c r="W4359" s="20"/>
      <c r="X4359" s="20"/>
      <c r="Y4359" s="20" t="str">
        <f t="shared" si="639"/>
        <v>KG</v>
      </c>
    </row>
    <row r="4360" spans="1:26" hidden="1">
      <c r="A4360" s="4"/>
      <c r="B4360" s="4"/>
      <c r="C4360" s="5"/>
      <c r="D4360" s="6"/>
      <c r="E4360" s="6"/>
      <c r="F4360" s="6"/>
      <c r="G4360" s="6"/>
      <c r="H4360" s="6"/>
      <c r="I4360" s="6"/>
      <c r="J4360" s="6"/>
      <c r="K4360" s="8"/>
      <c r="L4360" s="8"/>
      <c r="M4360" s="6"/>
      <c r="N4360" s="9"/>
      <c r="O4360" s="10"/>
      <c r="P4360" s="20"/>
      <c r="Q4360" s="20"/>
      <c r="R4360" s="20"/>
      <c r="S4360" s="20" t="s">
        <v>4158</v>
      </c>
      <c r="T4360" s="21" t="str">
        <f t="shared" ref="T4360:T4391" si="642">VLOOKUP(S4360,db_barang,2,FALSE)</f>
        <v>OP NON FUL AROMA EK CEMPAKA</v>
      </c>
      <c r="U4360" s="17">
        <v>3.0800000000000001E-2</v>
      </c>
      <c r="V4360" s="62">
        <f t="shared" si="641"/>
        <v>1.3860000000000001</v>
      </c>
      <c r="W4360" s="20"/>
      <c r="X4360" s="20"/>
      <c r="Y4360" s="20" t="str">
        <f t="shared" si="639"/>
        <v>KG</v>
      </c>
    </row>
    <row r="4361" spans="1:26" hidden="1">
      <c r="A4361" s="4"/>
      <c r="B4361" s="4"/>
      <c r="C4361" s="5"/>
      <c r="D4361" s="6"/>
      <c r="E4361" s="6"/>
      <c r="F4361" s="6"/>
      <c r="G4361" s="6"/>
      <c r="H4361" s="6"/>
      <c r="I4361" s="6"/>
      <c r="J4361" s="6"/>
      <c r="K4361" s="8"/>
      <c r="L4361" s="8"/>
      <c r="M4361" s="6"/>
      <c r="N4361" s="9"/>
      <c r="O4361" s="10"/>
      <c r="P4361" s="20"/>
      <c r="Q4361" s="20"/>
      <c r="R4361" s="20"/>
      <c r="S4361" s="20" t="s">
        <v>3836</v>
      </c>
      <c r="T4361" s="21" t="str">
        <f t="shared" si="642"/>
        <v>ONGKOS KEMAS MINI PREMIUM</v>
      </c>
      <c r="U4361" s="17">
        <v>10</v>
      </c>
      <c r="V4361" s="62">
        <f t="shared" si="641"/>
        <v>450</v>
      </c>
      <c r="W4361" s="20"/>
      <c r="X4361" s="20"/>
      <c r="Y4361" s="20" t="str">
        <f t="shared" si="639"/>
        <v>PCS</v>
      </c>
    </row>
    <row r="4362" spans="1:26" hidden="1">
      <c r="A4362" s="4"/>
      <c r="B4362" s="4"/>
      <c r="C4362" s="5"/>
      <c r="D4362" s="6"/>
      <c r="E4362" s="6"/>
      <c r="F4362" s="6"/>
      <c r="G4362" s="6"/>
      <c r="H4362" s="6"/>
      <c r="I4362" s="6"/>
      <c r="J4362" s="6"/>
      <c r="K4362" s="8"/>
      <c r="L4362" s="8"/>
      <c r="M4362" s="6"/>
      <c r="N4362" s="9"/>
      <c r="O4362" s="10"/>
      <c r="P4362" s="20"/>
      <c r="Q4362" s="20"/>
      <c r="R4362" s="20"/>
      <c r="S4362" s="20" t="s">
        <v>3751</v>
      </c>
      <c r="T4362" s="21" t="str">
        <f t="shared" si="642"/>
        <v>ONGKOS CELUP PEPEL MINI PREMIUM</v>
      </c>
      <c r="U4362" s="17">
        <v>10</v>
      </c>
      <c r="V4362" s="62">
        <f t="shared" si="641"/>
        <v>450</v>
      </c>
      <c r="W4362" s="20"/>
      <c r="X4362" s="20"/>
      <c r="Y4362" s="20" t="str">
        <f t="shared" si="639"/>
        <v>KG</v>
      </c>
    </row>
    <row r="4363" spans="1:26">
      <c r="A4363" s="4">
        <v>430</v>
      </c>
      <c r="B4363" s="20" t="s">
        <v>3606</v>
      </c>
      <c r="C4363" s="5" t="s">
        <v>389</v>
      </c>
      <c r="D4363" s="6">
        <v>104</v>
      </c>
      <c r="E4363" s="6"/>
      <c r="F4363" s="6">
        <v>89</v>
      </c>
      <c r="G4363" s="6">
        <v>1</v>
      </c>
      <c r="H4363" s="6">
        <v>5</v>
      </c>
      <c r="I4363" s="6">
        <v>1</v>
      </c>
      <c r="J4363" s="6" t="s">
        <v>508</v>
      </c>
      <c r="K4363" s="15">
        <f>L4363</f>
        <v>90</v>
      </c>
      <c r="L4363" s="15">
        <f>N4363*Z4363</f>
        <v>90</v>
      </c>
      <c r="M4363" s="6" t="s">
        <v>508</v>
      </c>
      <c r="N4363" s="9">
        <f>VLOOKUP(B4363,tb_januari,9,FALSE)</f>
        <v>2</v>
      </c>
      <c r="O4363" s="10" t="s">
        <v>506</v>
      </c>
      <c r="P4363" s="20"/>
      <c r="Q4363" s="20"/>
      <c r="R4363" s="20"/>
      <c r="S4363" s="20" t="s">
        <v>1723</v>
      </c>
      <c r="T4363" s="21" t="str">
        <f t="shared" si="642"/>
        <v>FLAYER CENDANA 8 X 21</v>
      </c>
      <c r="U4363" s="17">
        <v>10</v>
      </c>
      <c r="V4363" s="62">
        <f>$K$4363*U4363</f>
        <v>900</v>
      </c>
      <c r="W4363" s="20"/>
      <c r="X4363" s="20"/>
      <c r="Y4363" s="20" t="str">
        <f t="shared" si="639"/>
        <v>PCS</v>
      </c>
      <c r="Z4363" s="20">
        <v>45</v>
      </c>
    </row>
    <row r="4364" spans="1:26" hidden="1">
      <c r="A4364" s="4"/>
      <c r="B4364" s="4"/>
      <c r="C4364" s="5"/>
      <c r="D4364" s="6"/>
      <c r="E4364" s="6"/>
      <c r="F4364" s="6"/>
      <c r="G4364" s="6"/>
      <c r="H4364" s="6"/>
      <c r="I4364" s="6"/>
      <c r="J4364" s="6"/>
      <c r="K4364" s="8"/>
      <c r="L4364" s="8"/>
      <c r="M4364" s="6"/>
      <c r="N4364" s="9"/>
      <c r="O4364" s="10"/>
      <c r="P4364" s="20"/>
      <c r="Q4364" s="20"/>
      <c r="R4364" s="20"/>
      <c r="S4364" s="20" t="s">
        <v>4357</v>
      </c>
      <c r="T4364" s="21" t="str">
        <f t="shared" si="642"/>
        <v>PLASTIK 10 X 35</v>
      </c>
      <c r="U4364" s="17">
        <v>10</v>
      </c>
      <c r="V4364" s="62">
        <f t="shared" ref="V4364:V4368" si="643">$K$4363*U4364</f>
        <v>900</v>
      </c>
      <c r="W4364" s="20"/>
      <c r="X4364" s="20"/>
      <c r="Y4364" s="20" t="str">
        <f t="shared" si="639"/>
        <v>PCS</v>
      </c>
    </row>
    <row r="4365" spans="1:26" hidden="1">
      <c r="A4365" s="4"/>
      <c r="B4365" s="4"/>
      <c r="C4365" s="5"/>
      <c r="D4365" s="6"/>
      <c r="E4365" s="6"/>
      <c r="F4365" s="6"/>
      <c r="G4365" s="6"/>
      <c r="H4365" s="6"/>
      <c r="I4365" s="6"/>
      <c r="J4365" s="6"/>
      <c r="K4365" s="8"/>
      <c r="L4365" s="8"/>
      <c r="M4365" s="6"/>
      <c r="N4365" s="9"/>
      <c r="O4365" s="10"/>
      <c r="P4365" s="20"/>
      <c r="Q4365" s="20"/>
      <c r="R4365" s="20"/>
      <c r="S4365" s="20" t="s">
        <v>4388</v>
      </c>
      <c r="T4365" s="21" t="str">
        <f t="shared" si="642"/>
        <v>PLASTIK 22 X 40</v>
      </c>
      <c r="U4365" s="17">
        <v>1</v>
      </c>
      <c r="V4365" s="62">
        <f t="shared" si="643"/>
        <v>90</v>
      </c>
      <c r="W4365" s="20"/>
      <c r="X4365" s="20"/>
      <c r="Y4365" s="20" t="str">
        <f t="shared" si="639"/>
        <v>PCS</v>
      </c>
    </row>
    <row r="4366" spans="1:26" hidden="1">
      <c r="A4366" s="4"/>
      <c r="B4366" s="4"/>
      <c r="C4366" s="5"/>
      <c r="D4366" s="6"/>
      <c r="E4366" s="6"/>
      <c r="F4366" s="6"/>
      <c r="G4366" s="6"/>
      <c r="H4366" s="6"/>
      <c r="I4366" s="6"/>
      <c r="J4366" s="6"/>
      <c r="K4366" s="8"/>
      <c r="L4366" s="8"/>
      <c r="M4366" s="6"/>
      <c r="N4366" s="9"/>
      <c r="O4366" s="10"/>
      <c r="P4366" s="20"/>
      <c r="Q4366" s="20"/>
      <c r="R4366" s="20"/>
      <c r="S4366" s="20" t="s">
        <v>1378</v>
      </c>
      <c r="T4366" s="21" t="str">
        <f t="shared" si="642"/>
        <v>DUPA 28 PREMIUM</v>
      </c>
      <c r="U4366" s="17">
        <v>0.66700000000000004</v>
      </c>
      <c r="V4366" s="62">
        <f t="shared" si="643"/>
        <v>60.03</v>
      </c>
      <c r="W4366" s="20"/>
      <c r="X4366" s="20"/>
      <c r="Y4366" s="20" t="str">
        <f t="shared" si="639"/>
        <v>KG</v>
      </c>
    </row>
    <row r="4367" spans="1:26" hidden="1">
      <c r="A4367" s="4"/>
      <c r="B4367" s="4"/>
      <c r="C4367" s="5"/>
      <c r="D4367" s="6"/>
      <c r="E4367" s="6"/>
      <c r="F4367" s="6"/>
      <c r="G4367" s="6"/>
      <c r="H4367" s="6"/>
      <c r="I4367" s="6"/>
      <c r="J4367" s="6"/>
      <c r="K4367" s="8"/>
      <c r="L4367" s="8"/>
      <c r="M4367" s="6"/>
      <c r="N4367" s="9"/>
      <c r="O4367" s="10"/>
      <c r="P4367" s="20"/>
      <c r="Q4367" s="20"/>
      <c r="R4367" s="20"/>
      <c r="S4367" s="20" t="s">
        <v>4160</v>
      </c>
      <c r="T4367" s="21" t="str">
        <f t="shared" si="642"/>
        <v>OP NON FUL AROMA EK CENDANA</v>
      </c>
      <c r="U4367" s="17">
        <v>3.0800000000000001E-2</v>
      </c>
      <c r="V4367" s="62">
        <f t="shared" si="643"/>
        <v>2.7720000000000002</v>
      </c>
      <c r="W4367" s="20"/>
      <c r="X4367" s="20"/>
      <c r="Y4367" s="20" t="str">
        <f t="shared" si="639"/>
        <v>KG</v>
      </c>
    </row>
    <row r="4368" spans="1:26" hidden="1">
      <c r="A4368" s="4"/>
      <c r="B4368" s="4"/>
      <c r="C4368" s="5"/>
      <c r="D4368" s="6"/>
      <c r="E4368" s="6"/>
      <c r="F4368" s="6"/>
      <c r="G4368" s="6"/>
      <c r="H4368" s="6"/>
      <c r="I4368" s="6"/>
      <c r="J4368" s="6"/>
      <c r="K4368" s="8"/>
      <c r="L4368" s="8"/>
      <c r="M4368" s="6"/>
      <c r="N4368" s="9"/>
      <c r="O4368" s="10"/>
      <c r="P4368" s="20"/>
      <c r="Q4368" s="20"/>
      <c r="R4368" s="20"/>
      <c r="S4368" s="20" t="s">
        <v>3836</v>
      </c>
      <c r="T4368" s="21" t="str">
        <f t="shared" si="642"/>
        <v>ONGKOS KEMAS MINI PREMIUM</v>
      </c>
      <c r="U4368" s="17">
        <v>10</v>
      </c>
      <c r="V4368" s="62">
        <f t="shared" si="643"/>
        <v>900</v>
      </c>
      <c r="W4368" s="20"/>
      <c r="X4368" s="20"/>
      <c r="Y4368" s="20" t="str">
        <f t="shared" si="639"/>
        <v>PCS</v>
      </c>
    </row>
    <row r="4369" spans="1:26">
      <c r="A4369" s="4">
        <v>431</v>
      </c>
      <c r="B4369" s="20" t="s">
        <v>3609</v>
      </c>
      <c r="C4369" s="5" t="s">
        <v>390</v>
      </c>
      <c r="D4369" s="6">
        <v>88</v>
      </c>
      <c r="E4369" s="6"/>
      <c r="F4369" s="6">
        <v>44</v>
      </c>
      <c r="G4369" s="6">
        <v>1</v>
      </c>
      <c r="H4369" s="6">
        <v>29</v>
      </c>
      <c r="I4369" s="6">
        <v>1</v>
      </c>
      <c r="J4369" s="6" t="s">
        <v>508</v>
      </c>
      <c r="K4369" s="15">
        <f>L4369</f>
        <v>45</v>
      </c>
      <c r="L4369" s="15">
        <f>N4369*Z4369</f>
        <v>45</v>
      </c>
      <c r="M4369" s="6" t="s">
        <v>508</v>
      </c>
      <c r="N4369" s="9">
        <f>VLOOKUP(B4369,tb_januari,9,FALSE)</f>
        <v>1</v>
      </c>
      <c r="O4369" s="10" t="s">
        <v>506</v>
      </c>
      <c r="P4369" s="20"/>
      <c r="Q4369" s="20"/>
      <c r="R4369" s="20"/>
      <c r="S4369" s="20" t="s">
        <v>1799</v>
      </c>
      <c r="T4369" s="21" t="str">
        <f t="shared" si="642"/>
        <v>FLAYER JASMINE 8 X 21</v>
      </c>
      <c r="U4369" s="17">
        <v>10</v>
      </c>
      <c r="V4369" s="62">
        <f>$K$4369*U4369</f>
        <v>450</v>
      </c>
      <c r="W4369" s="20"/>
      <c r="X4369" s="20"/>
      <c r="Y4369" s="20" t="str">
        <f t="shared" si="639"/>
        <v>PCS</v>
      </c>
      <c r="Z4369" s="20">
        <v>45</v>
      </c>
    </row>
    <row r="4370" spans="1:26" hidden="1">
      <c r="A4370" s="4"/>
      <c r="B4370" s="4"/>
      <c r="C4370" s="5"/>
      <c r="D4370" s="6"/>
      <c r="E4370" s="6"/>
      <c r="F4370" s="6"/>
      <c r="G4370" s="6"/>
      <c r="H4370" s="6"/>
      <c r="I4370" s="6"/>
      <c r="J4370" s="6"/>
      <c r="K4370" s="8"/>
      <c r="L4370" s="8"/>
      <c r="M4370" s="6"/>
      <c r="N4370" s="9"/>
      <c r="O4370" s="10"/>
      <c r="P4370" s="20"/>
      <c r="Q4370" s="20"/>
      <c r="R4370" s="20"/>
      <c r="S4370" s="20" t="s">
        <v>4357</v>
      </c>
      <c r="T4370" s="21" t="str">
        <f t="shared" si="642"/>
        <v>PLASTIK 10 X 35</v>
      </c>
      <c r="U4370" s="17">
        <v>10</v>
      </c>
      <c r="V4370" s="62">
        <f t="shared" ref="V4370:V4375" si="644">$K$4369*U4370</f>
        <v>450</v>
      </c>
      <c r="W4370" s="20"/>
      <c r="X4370" s="20"/>
      <c r="Y4370" s="20" t="str">
        <f t="shared" si="639"/>
        <v>PCS</v>
      </c>
    </row>
    <row r="4371" spans="1:26" hidden="1">
      <c r="A4371" s="4"/>
      <c r="B4371" s="4"/>
      <c r="C4371" s="5"/>
      <c r="D4371" s="6"/>
      <c r="E4371" s="6"/>
      <c r="F4371" s="6"/>
      <c r="G4371" s="6"/>
      <c r="H4371" s="6"/>
      <c r="I4371" s="6"/>
      <c r="J4371" s="6"/>
      <c r="K4371" s="8"/>
      <c r="L4371" s="8"/>
      <c r="M4371" s="6"/>
      <c r="N4371" s="9"/>
      <c r="O4371" s="10"/>
      <c r="P4371" s="20"/>
      <c r="Q4371" s="20"/>
      <c r="R4371" s="20"/>
      <c r="S4371" s="20" t="s">
        <v>4388</v>
      </c>
      <c r="T4371" s="21" t="str">
        <f t="shared" si="642"/>
        <v>PLASTIK 22 X 40</v>
      </c>
      <c r="U4371" s="17">
        <v>1</v>
      </c>
      <c r="V4371" s="62">
        <f t="shared" si="644"/>
        <v>45</v>
      </c>
      <c r="W4371" s="20"/>
      <c r="X4371" s="20"/>
      <c r="Y4371" s="20" t="str">
        <f t="shared" si="639"/>
        <v>PCS</v>
      </c>
    </row>
    <row r="4372" spans="1:26" hidden="1">
      <c r="A4372" s="4"/>
      <c r="B4372" s="4"/>
      <c r="C4372" s="5"/>
      <c r="D4372" s="6"/>
      <c r="E4372" s="6"/>
      <c r="F4372" s="6"/>
      <c r="G4372" s="6"/>
      <c r="H4372" s="6"/>
      <c r="I4372" s="6"/>
      <c r="J4372" s="6"/>
      <c r="K4372" s="8"/>
      <c r="L4372" s="8"/>
      <c r="M4372" s="6"/>
      <c r="N4372" s="9"/>
      <c r="O4372" s="10"/>
      <c r="P4372" s="20"/>
      <c r="Q4372" s="20"/>
      <c r="R4372" s="20"/>
      <c r="S4372" s="20" t="s">
        <v>1378</v>
      </c>
      <c r="T4372" s="21" t="str">
        <f t="shared" si="642"/>
        <v>DUPA 28 PREMIUM</v>
      </c>
      <c r="U4372" s="17">
        <v>0.66700000000000004</v>
      </c>
      <c r="V4372" s="62">
        <f t="shared" si="644"/>
        <v>30.015000000000001</v>
      </c>
      <c r="W4372" s="20"/>
      <c r="X4372" s="20"/>
      <c r="Y4372" s="20" t="str">
        <f t="shared" si="639"/>
        <v>KG</v>
      </c>
    </row>
    <row r="4373" spans="1:26" hidden="1">
      <c r="A4373" s="4"/>
      <c r="B4373" s="4"/>
      <c r="C4373" s="5"/>
      <c r="D4373" s="6"/>
      <c r="E4373" s="6"/>
      <c r="F4373" s="6"/>
      <c r="G4373" s="6"/>
      <c r="H4373" s="6"/>
      <c r="I4373" s="6"/>
      <c r="J4373" s="6"/>
      <c r="K4373" s="8"/>
      <c r="L4373" s="8"/>
      <c r="M4373" s="6"/>
      <c r="N4373" s="9"/>
      <c r="O4373" s="10"/>
      <c r="P4373" s="20"/>
      <c r="Q4373" s="20"/>
      <c r="R4373" s="20"/>
      <c r="S4373" s="20" t="s">
        <v>3836</v>
      </c>
      <c r="T4373" s="21" t="str">
        <f t="shared" si="642"/>
        <v>ONGKOS KEMAS MINI PREMIUM</v>
      </c>
      <c r="U4373" s="17">
        <v>10</v>
      </c>
      <c r="V4373" s="62">
        <f t="shared" si="644"/>
        <v>450</v>
      </c>
      <c r="W4373" s="20"/>
      <c r="X4373" s="20"/>
      <c r="Y4373" s="20" t="str">
        <f t="shared" si="639"/>
        <v>PCS</v>
      </c>
    </row>
    <row r="4374" spans="1:26" hidden="1">
      <c r="A4374" s="4"/>
      <c r="B4374" s="4"/>
      <c r="C4374" s="5"/>
      <c r="D4374" s="6"/>
      <c r="E4374" s="6"/>
      <c r="F4374" s="6"/>
      <c r="G4374" s="6"/>
      <c r="H4374" s="6"/>
      <c r="I4374" s="6"/>
      <c r="J4374" s="6"/>
      <c r="K4374" s="8"/>
      <c r="L4374" s="8"/>
      <c r="M4374" s="6"/>
      <c r="N4374" s="9"/>
      <c r="O4374" s="10"/>
      <c r="P4374" s="20"/>
      <c r="Q4374" s="20"/>
      <c r="R4374" s="20"/>
      <c r="S4374" s="20" t="s">
        <v>4164</v>
      </c>
      <c r="T4374" s="21" t="str">
        <f t="shared" si="642"/>
        <v>OP NON FUL AROMA EK JASMINE</v>
      </c>
      <c r="U4374" s="17">
        <v>3.0800000000000001E-2</v>
      </c>
      <c r="V4374" s="62">
        <f t="shared" si="644"/>
        <v>1.3860000000000001</v>
      </c>
      <c r="W4374" s="20"/>
      <c r="X4374" s="20"/>
      <c r="Y4374" s="20" t="str">
        <f t="shared" si="639"/>
        <v>KG</v>
      </c>
    </row>
    <row r="4375" spans="1:26" hidden="1">
      <c r="A4375" s="4"/>
      <c r="B4375" s="4"/>
      <c r="C4375" s="5"/>
      <c r="D4375" s="6"/>
      <c r="E4375" s="6"/>
      <c r="F4375" s="6"/>
      <c r="G4375" s="6"/>
      <c r="H4375" s="6"/>
      <c r="I4375" s="6"/>
      <c r="J4375" s="6"/>
      <c r="K4375" s="8"/>
      <c r="L4375" s="8"/>
      <c r="M4375" s="6"/>
      <c r="N4375" s="9"/>
      <c r="O4375" s="10"/>
      <c r="P4375" s="20"/>
      <c r="Q4375" s="20"/>
      <c r="R4375" s="20"/>
      <c r="S4375" s="20" t="s">
        <v>3751</v>
      </c>
      <c r="T4375" s="21" t="str">
        <f t="shared" si="642"/>
        <v>ONGKOS CELUP PEPEL MINI PREMIUM</v>
      </c>
      <c r="U4375" s="17">
        <v>10</v>
      </c>
      <c r="V4375" s="62">
        <f t="shared" si="644"/>
        <v>450</v>
      </c>
      <c r="W4375" s="20"/>
      <c r="X4375" s="20"/>
      <c r="Y4375" s="20" t="str">
        <f t="shared" si="639"/>
        <v>KG</v>
      </c>
    </row>
    <row r="4376" spans="1:26">
      <c r="A4376" s="4">
        <v>432</v>
      </c>
      <c r="B4376" s="20" t="s">
        <v>3610</v>
      </c>
      <c r="C4376" s="5" t="s">
        <v>391</v>
      </c>
      <c r="D4376" s="6"/>
      <c r="E4376" s="6"/>
      <c r="F4376" s="6">
        <v>44</v>
      </c>
      <c r="G4376" s="6">
        <v>1</v>
      </c>
      <c r="H4376" s="6">
        <v>31</v>
      </c>
      <c r="I4376" s="6">
        <v>1</v>
      </c>
      <c r="J4376" s="6" t="s">
        <v>508</v>
      </c>
      <c r="K4376" s="15">
        <f>L4376</f>
        <v>90</v>
      </c>
      <c r="L4376" s="15">
        <f>N4376*Z4376</f>
        <v>90</v>
      </c>
      <c r="M4376" s="6" t="s">
        <v>508</v>
      </c>
      <c r="N4376" s="9">
        <f>VLOOKUP(B4376,tb_januari,9,FALSE)</f>
        <v>2</v>
      </c>
      <c r="O4376" s="10" t="s">
        <v>506</v>
      </c>
      <c r="P4376" s="20"/>
      <c r="Q4376" s="20"/>
      <c r="R4376" s="20"/>
      <c r="S4376" s="20" t="s">
        <v>1809</v>
      </c>
      <c r="T4376" s="21" t="str">
        <f t="shared" si="642"/>
        <v>FLAYER JEMPIRING 8 X 21</v>
      </c>
      <c r="U4376" s="17">
        <v>10</v>
      </c>
      <c r="V4376" s="62">
        <f>$K$4376*U4376</f>
        <v>900</v>
      </c>
      <c r="W4376" s="20"/>
      <c r="X4376" s="20"/>
      <c r="Y4376" s="20" t="str">
        <f t="shared" si="639"/>
        <v>PCS</v>
      </c>
      <c r="Z4376" s="20">
        <v>45</v>
      </c>
    </row>
    <row r="4377" spans="1:26" hidden="1">
      <c r="A4377" s="4"/>
      <c r="B4377" s="4"/>
      <c r="C4377" s="5"/>
      <c r="D4377" s="6"/>
      <c r="E4377" s="6"/>
      <c r="F4377" s="6"/>
      <c r="G4377" s="6"/>
      <c r="H4377" s="6"/>
      <c r="I4377" s="6"/>
      <c r="J4377" s="6"/>
      <c r="K4377" s="8"/>
      <c r="L4377" s="8"/>
      <c r="M4377" s="6"/>
      <c r="N4377" s="9"/>
      <c r="O4377" s="10"/>
      <c r="P4377" s="20"/>
      <c r="Q4377" s="20"/>
      <c r="R4377" s="20"/>
      <c r="S4377" s="20" t="s">
        <v>4357</v>
      </c>
      <c r="T4377" s="21" t="str">
        <f t="shared" si="642"/>
        <v>PLASTIK 10 X 35</v>
      </c>
      <c r="U4377" s="17">
        <v>10</v>
      </c>
      <c r="V4377" s="62">
        <f t="shared" ref="V4377:V4382" si="645">$K$4376*U4377</f>
        <v>900</v>
      </c>
      <c r="W4377" s="20"/>
      <c r="X4377" s="20"/>
      <c r="Y4377" s="20" t="str">
        <f t="shared" ref="Y4377:Y4408" si="646">VLOOKUP(S4377,db_barang,3,FALSE)</f>
        <v>PCS</v>
      </c>
    </row>
    <row r="4378" spans="1:26" hidden="1">
      <c r="A4378" s="4"/>
      <c r="B4378" s="4"/>
      <c r="C4378" s="5"/>
      <c r="D4378" s="6"/>
      <c r="E4378" s="6"/>
      <c r="F4378" s="6"/>
      <c r="G4378" s="6"/>
      <c r="H4378" s="6"/>
      <c r="I4378" s="6"/>
      <c r="J4378" s="6"/>
      <c r="K4378" s="8"/>
      <c r="L4378" s="8"/>
      <c r="M4378" s="6"/>
      <c r="N4378" s="9"/>
      <c r="O4378" s="10"/>
      <c r="P4378" s="20"/>
      <c r="Q4378" s="20"/>
      <c r="R4378" s="20"/>
      <c r="S4378" s="20" t="s">
        <v>4388</v>
      </c>
      <c r="T4378" s="21" t="str">
        <f t="shared" si="642"/>
        <v>PLASTIK 22 X 40</v>
      </c>
      <c r="U4378" s="17">
        <v>1</v>
      </c>
      <c r="V4378" s="62">
        <f t="shared" si="645"/>
        <v>90</v>
      </c>
      <c r="W4378" s="20"/>
      <c r="X4378" s="20"/>
      <c r="Y4378" s="20" t="str">
        <f t="shared" si="646"/>
        <v>PCS</v>
      </c>
    </row>
    <row r="4379" spans="1:26" hidden="1">
      <c r="A4379" s="4"/>
      <c r="B4379" s="4"/>
      <c r="C4379" s="5"/>
      <c r="D4379" s="6"/>
      <c r="E4379" s="6"/>
      <c r="F4379" s="6"/>
      <c r="G4379" s="6"/>
      <c r="H4379" s="6"/>
      <c r="I4379" s="6"/>
      <c r="J4379" s="6"/>
      <c r="K4379" s="8"/>
      <c r="L4379" s="8"/>
      <c r="M4379" s="6"/>
      <c r="N4379" s="9"/>
      <c r="O4379" s="10"/>
      <c r="P4379" s="20"/>
      <c r="Q4379" s="20"/>
      <c r="R4379" s="20"/>
      <c r="S4379" s="20" t="s">
        <v>1378</v>
      </c>
      <c r="T4379" s="21" t="str">
        <f t="shared" si="642"/>
        <v>DUPA 28 PREMIUM</v>
      </c>
      <c r="U4379" s="17">
        <v>0.66700000000000004</v>
      </c>
      <c r="V4379" s="62">
        <f t="shared" si="645"/>
        <v>60.03</v>
      </c>
      <c r="W4379" s="20"/>
      <c r="X4379" s="20"/>
      <c r="Y4379" s="20" t="str">
        <f t="shared" si="646"/>
        <v>KG</v>
      </c>
    </row>
    <row r="4380" spans="1:26" hidden="1">
      <c r="A4380" s="4"/>
      <c r="B4380" s="4"/>
      <c r="C4380" s="5"/>
      <c r="D4380" s="6"/>
      <c r="E4380" s="6"/>
      <c r="F4380" s="6"/>
      <c r="G4380" s="6"/>
      <c r="H4380" s="6"/>
      <c r="I4380" s="6"/>
      <c r="J4380" s="6"/>
      <c r="K4380" s="8"/>
      <c r="L4380" s="8"/>
      <c r="M4380" s="6"/>
      <c r="N4380" s="9"/>
      <c r="O4380" s="10"/>
      <c r="P4380" s="20"/>
      <c r="Q4380" s="20"/>
      <c r="R4380" s="20"/>
      <c r="S4380" s="20" t="s">
        <v>3836</v>
      </c>
      <c r="T4380" s="21" t="str">
        <f t="shared" si="642"/>
        <v>ONGKOS KEMAS MINI PREMIUM</v>
      </c>
      <c r="U4380" s="17">
        <v>10</v>
      </c>
      <c r="V4380" s="62">
        <f t="shared" si="645"/>
        <v>900</v>
      </c>
      <c r="W4380" s="20"/>
      <c r="X4380" s="20"/>
      <c r="Y4380" s="20" t="str">
        <f t="shared" si="646"/>
        <v>PCS</v>
      </c>
    </row>
    <row r="4381" spans="1:26" hidden="1">
      <c r="A4381" s="4"/>
      <c r="B4381" s="4"/>
      <c r="C4381" s="5"/>
      <c r="D4381" s="6"/>
      <c r="E4381" s="6"/>
      <c r="F4381" s="6"/>
      <c r="G4381" s="6"/>
      <c r="H4381" s="6"/>
      <c r="I4381" s="6"/>
      <c r="J4381" s="6"/>
      <c r="K4381" s="8"/>
      <c r="L4381" s="8"/>
      <c r="M4381" s="6"/>
      <c r="N4381" s="9"/>
      <c r="O4381" s="10"/>
      <c r="P4381" s="20"/>
      <c r="Q4381" s="20"/>
      <c r="R4381" s="20"/>
      <c r="S4381" s="20" t="s">
        <v>615</v>
      </c>
      <c r="T4381" s="21" t="str">
        <f t="shared" si="642"/>
        <v>OP NON FUL AROMA EK JEMPIRING</v>
      </c>
      <c r="U4381" s="17">
        <v>3.0800000000000001E-2</v>
      </c>
      <c r="V4381" s="62">
        <f t="shared" si="645"/>
        <v>2.7720000000000002</v>
      </c>
      <c r="W4381" s="20"/>
      <c r="X4381" s="20"/>
      <c r="Y4381" s="20" t="str">
        <f t="shared" si="646"/>
        <v>KG</v>
      </c>
    </row>
    <row r="4382" spans="1:26" hidden="1">
      <c r="A4382" s="4"/>
      <c r="B4382" s="4"/>
      <c r="C4382" s="5"/>
      <c r="D4382" s="6"/>
      <c r="E4382" s="6"/>
      <c r="F4382" s="6"/>
      <c r="G4382" s="6"/>
      <c r="H4382" s="6"/>
      <c r="I4382" s="6"/>
      <c r="J4382" s="6"/>
      <c r="K4382" s="8"/>
      <c r="L4382" s="8"/>
      <c r="M4382" s="6"/>
      <c r="N4382" s="9"/>
      <c r="O4382" s="10"/>
      <c r="P4382" s="20"/>
      <c r="Q4382" s="20"/>
      <c r="R4382" s="20"/>
      <c r="S4382" s="20" t="s">
        <v>3751</v>
      </c>
      <c r="T4382" s="21" t="str">
        <f t="shared" si="642"/>
        <v>ONGKOS CELUP PEPEL MINI PREMIUM</v>
      </c>
      <c r="U4382" s="17">
        <v>10</v>
      </c>
      <c r="V4382" s="62">
        <f t="shared" si="645"/>
        <v>900</v>
      </c>
      <c r="W4382" s="20"/>
      <c r="X4382" s="20"/>
      <c r="Y4382" s="20" t="str">
        <f t="shared" si="646"/>
        <v>KG</v>
      </c>
    </row>
    <row r="4383" spans="1:26">
      <c r="A4383" s="4">
        <v>433</v>
      </c>
      <c r="B4383" s="20" t="s">
        <v>3611</v>
      </c>
      <c r="C4383" s="5" t="s">
        <v>392</v>
      </c>
      <c r="D4383" s="6">
        <v>48</v>
      </c>
      <c r="E4383" s="6"/>
      <c r="F4383" s="6">
        <v>43</v>
      </c>
      <c r="G4383" s="6">
        <v>1</v>
      </c>
      <c r="H4383" s="6">
        <v>28</v>
      </c>
      <c r="I4383" s="6">
        <v>1</v>
      </c>
      <c r="J4383" s="6" t="s">
        <v>508</v>
      </c>
      <c r="K4383" s="15">
        <f>L4383</f>
        <v>90</v>
      </c>
      <c r="L4383" s="15">
        <f>N4383*Z4383</f>
        <v>90</v>
      </c>
      <c r="M4383" s="6" t="s">
        <v>508</v>
      </c>
      <c r="N4383" s="9">
        <f>VLOOKUP(B4383,tb_januari,9,FALSE)</f>
        <v>2</v>
      </c>
      <c r="O4383" s="10" t="s">
        <v>506</v>
      </c>
      <c r="P4383" s="20"/>
      <c r="Q4383" s="20"/>
      <c r="R4383" s="20"/>
      <c r="S4383" s="20" t="s">
        <v>1819</v>
      </c>
      <c r="T4383" s="21" t="str">
        <f t="shared" si="642"/>
        <v>FLAYER JEPUN 8 X 21</v>
      </c>
      <c r="U4383" s="17">
        <v>10</v>
      </c>
      <c r="V4383" s="62">
        <f>$K$4383*U4383</f>
        <v>900</v>
      </c>
      <c r="W4383" s="20"/>
      <c r="X4383" s="20"/>
      <c r="Y4383" s="20" t="str">
        <f t="shared" si="646"/>
        <v>PCS</v>
      </c>
      <c r="Z4383" s="20">
        <v>45</v>
      </c>
    </row>
    <row r="4384" spans="1:26" hidden="1">
      <c r="A4384" s="4"/>
      <c r="B4384" s="4"/>
      <c r="C4384" s="5"/>
      <c r="D4384" s="6"/>
      <c r="E4384" s="6"/>
      <c r="F4384" s="6"/>
      <c r="G4384" s="6"/>
      <c r="H4384" s="6"/>
      <c r="I4384" s="6"/>
      <c r="J4384" s="6"/>
      <c r="K4384" s="8"/>
      <c r="L4384" s="8"/>
      <c r="M4384" s="6"/>
      <c r="N4384" s="9"/>
      <c r="O4384" s="10"/>
      <c r="P4384" s="20"/>
      <c r="Q4384" s="20"/>
      <c r="R4384" s="20"/>
      <c r="S4384" s="20" t="s">
        <v>4357</v>
      </c>
      <c r="T4384" s="21" t="str">
        <f t="shared" si="642"/>
        <v>PLASTIK 10 X 35</v>
      </c>
      <c r="U4384" s="17">
        <v>10</v>
      </c>
      <c r="V4384" s="62">
        <f t="shared" ref="V4384:V4389" si="647">$K$4383*U4384</f>
        <v>900</v>
      </c>
      <c r="W4384" s="20"/>
      <c r="X4384" s="20"/>
      <c r="Y4384" s="20" t="str">
        <f t="shared" si="646"/>
        <v>PCS</v>
      </c>
    </row>
    <row r="4385" spans="1:26" hidden="1">
      <c r="A4385" s="4"/>
      <c r="B4385" s="4"/>
      <c r="C4385" s="5"/>
      <c r="D4385" s="6"/>
      <c r="E4385" s="6"/>
      <c r="F4385" s="6"/>
      <c r="G4385" s="6"/>
      <c r="H4385" s="6"/>
      <c r="I4385" s="6"/>
      <c r="J4385" s="6"/>
      <c r="K4385" s="8"/>
      <c r="L4385" s="8"/>
      <c r="M4385" s="6"/>
      <c r="N4385" s="9"/>
      <c r="O4385" s="10"/>
      <c r="P4385" s="20"/>
      <c r="Q4385" s="20"/>
      <c r="R4385" s="20"/>
      <c r="S4385" s="20" t="s">
        <v>4388</v>
      </c>
      <c r="T4385" s="21" t="str">
        <f t="shared" si="642"/>
        <v>PLASTIK 22 X 40</v>
      </c>
      <c r="U4385" s="17">
        <v>1</v>
      </c>
      <c r="V4385" s="62">
        <f t="shared" si="647"/>
        <v>90</v>
      </c>
      <c r="W4385" s="20"/>
      <c r="X4385" s="20"/>
      <c r="Y4385" s="20" t="str">
        <f t="shared" si="646"/>
        <v>PCS</v>
      </c>
    </row>
    <row r="4386" spans="1:26" hidden="1">
      <c r="A4386" s="4"/>
      <c r="B4386" s="4"/>
      <c r="C4386" s="5"/>
      <c r="D4386" s="6"/>
      <c r="E4386" s="6"/>
      <c r="F4386" s="6"/>
      <c r="G4386" s="6"/>
      <c r="H4386" s="6"/>
      <c r="I4386" s="6"/>
      <c r="J4386" s="6"/>
      <c r="K4386" s="8"/>
      <c r="L4386" s="8"/>
      <c r="M4386" s="6"/>
      <c r="N4386" s="9"/>
      <c r="O4386" s="10"/>
      <c r="P4386" s="20"/>
      <c r="Q4386" s="20"/>
      <c r="R4386" s="20"/>
      <c r="S4386" s="20" t="s">
        <v>1378</v>
      </c>
      <c r="T4386" s="21" t="str">
        <f t="shared" si="642"/>
        <v>DUPA 28 PREMIUM</v>
      </c>
      <c r="U4386" s="17">
        <v>0.66700000000000004</v>
      </c>
      <c r="V4386" s="62">
        <f t="shared" si="647"/>
        <v>60.03</v>
      </c>
      <c r="W4386" s="20"/>
      <c r="X4386" s="20"/>
      <c r="Y4386" s="20" t="str">
        <f t="shared" si="646"/>
        <v>KG</v>
      </c>
    </row>
    <row r="4387" spans="1:26" hidden="1">
      <c r="A4387" s="4"/>
      <c r="B4387" s="4"/>
      <c r="C4387" s="5"/>
      <c r="D4387" s="6"/>
      <c r="E4387" s="6"/>
      <c r="F4387" s="6"/>
      <c r="G4387" s="6"/>
      <c r="H4387" s="6"/>
      <c r="I4387" s="6"/>
      <c r="J4387" s="6"/>
      <c r="K4387" s="8"/>
      <c r="L4387" s="8"/>
      <c r="M4387" s="6"/>
      <c r="N4387" s="9"/>
      <c r="O4387" s="10"/>
      <c r="P4387" s="20"/>
      <c r="Q4387" s="20"/>
      <c r="R4387" s="20"/>
      <c r="S4387" s="20" t="s">
        <v>4167</v>
      </c>
      <c r="T4387" s="21" t="str">
        <f t="shared" si="642"/>
        <v>OP NON FUL AROMA EK JEPUN EKO</v>
      </c>
      <c r="U4387" s="17">
        <v>3.0800000000000001E-2</v>
      </c>
      <c r="V4387" s="62">
        <f t="shared" si="647"/>
        <v>2.7720000000000002</v>
      </c>
      <c r="W4387" s="20"/>
      <c r="X4387" s="20"/>
      <c r="Y4387" s="20" t="str">
        <f t="shared" si="646"/>
        <v>KG</v>
      </c>
    </row>
    <row r="4388" spans="1:26" hidden="1">
      <c r="A4388" s="4"/>
      <c r="B4388" s="4"/>
      <c r="C4388" s="5"/>
      <c r="D4388" s="6"/>
      <c r="E4388" s="6"/>
      <c r="F4388" s="6"/>
      <c r="G4388" s="6"/>
      <c r="H4388" s="6"/>
      <c r="I4388" s="6"/>
      <c r="J4388" s="6"/>
      <c r="K4388" s="8"/>
      <c r="L4388" s="8"/>
      <c r="M4388" s="6"/>
      <c r="N4388" s="9"/>
      <c r="O4388" s="10"/>
      <c r="P4388" s="20"/>
      <c r="Q4388" s="20"/>
      <c r="R4388" s="20"/>
      <c r="S4388" s="20" t="s">
        <v>3836</v>
      </c>
      <c r="T4388" s="21" t="str">
        <f t="shared" si="642"/>
        <v>ONGKOS KEMAS MINI PREMIUM</v>
      </c>
      <c r="U4388" s="17">
        <v>10</v>
      </c>
      <c r="V4388" s="62">
        <f t="shared" si="647"/>
        <v>900</v>
      </c>
      <c r="W4388" s="20"/>
      <c r="X4388" s="20"/>
      <c r="Y4388" s="20" t="str">
        <f t="shared" si="646"/>
        <v>PCS</v>
      </c>
    </row>
    <row r="4389" spans="1:26" hidden="1">
      <c r="A4389" s="4"/>
      <c r="B4389" s="4"/>
      <c r="C4389" s="5"/>
      <c r="D4389" s="6"/>
      <c r="E4389" s="6"/>
      <c r="F4389" s="6"/>
      <c r="G4389" s="6"/>
      <c r="H4389" s="6"/>
      <c r="I4389" s="6"/>
      <c r="J4389" s="6"/>
      <c r="K4389" s="8"/>
      <c r="L4389" s="8"/>
      <c r="M4389" s="6"/>
      <c r="N4389" s="9"/>
      <c r="O4389" s="10"/>
      <c r="P4389" s="20"/>
      <c r="Q4389" s="20"/>
      <c r="R4389" s="20"/>
      <c r="S4389" s="20" t="s">
        <v>3751</v>
      </c>
      <c r="T4389" s="21" t="str">
        <f t="shared" si="642"/>
        <v>ONGKOS CELUP PEPEL MINI PREMIUM</v>
      </c>
      <c r="U4389" s="17">
        <v>10</v>
      </c>
      <c r="V4389" s="62">
        <f t="shared" si="647"/>
        <v>900</v>
      </c>
      <c r="W4389" s="20"/>
      <c r="X4389" s="20"/>
      <c r="Y4389" s="20" t="str">
        <f t="shared" si="646"/>
        <v>KG</v>
      </c>
    </row>
    <row r="4390" spans="1:26">
      <c r="A4390" s="4">
        <v>434</v>
      </c>
      <c r="B4390" s="20" t="s">
        <v>3612</v>
      </c>
      <c r="C4390" s="5" t="s">
        <v>393</v>
      </c>
      <c r="D4390" s="6"/>
      <c r="E4390" s="6"/>
      <c r="F4390" s="6">
        <v>42</v>
      </c>
      <c r="G4390" s="6">
        <v>1</v>
      </c>
      <c r="H4390" s="6">
        <v>28</v>
      </c>
      <c r="I4390" s="6">
        <v>1</v>
      </c>
      <c r="J4390" s="6" t="s">
        <v>508</v>
      </c>
      <c r="K4390" s="15">
        <f>L4390</f>
        <v>45</v>
      </c>
      <c r="L4390" s="15">
        <f>N4390*Z4390</f>
        <v>45</v>
      </c>
      <c r="M4390" s="6" t="s">
        <v>508</v>
      </c>
      <c r="N4390" s="9">
        <f>VLOOKUP(B4390,tb_januari,9,FALSE)</f>
        <v>1</v>
      </c>
      <c r="O4390" s="10" t="s">
        <v>506</v>
      </c>
      <c r="P4390" s="20"/>
      <c r="Q4390" s="20"/>
      <c r="R4390" s="20"/>
      <c r="S4390" s="20" t="s">
        <v>1829</v>
      </c>
      <c r="T4390" s="21" t="str">
        <f t="shared" si="642"/>
        <v>FLAYER LOTUS 8 X 21</v>
      </c>
      <c r="U4390" s="17">
        <v>10</v>
      </c>
      <c r="V4390" s="62">
        <f>$K$4390*U4390</f>
        <v>450</v>
      </c>
      <c r="W4390" s="20"/>
      <c r="X4390" s="20"/>
      <c r="Y4390" s="20" t="str">
        <f t="shared" si="646"/>
        <v>PCS</v>
      </c>
      <c r="Z4390" s="20">
        <v>45</v>
      </c>
    </row>
    <row r="4391" spans="1:26" hidden="1">
      <c r="A4391" s="4"/>
      <c r="B4391" s="4"/>
      <c r="C4391" s="5"/>
      <c r="D4391" s="6"/>
      <c r="E4391" s="6"/>
      <c r="F4391" s="6"/>
      <c r="G4391" s="6"/>
      <c r="H4391" s="6"/>
      <c r="I4391" s="6"/>
      <c r="J4391" s="6"/>
      <c r="K4391" s="8"/>
      <c r="L4391" s="8"/>
      <c r="M4391" s="6"/>
      <c r="N4391" s="9"/>
      <c r="O4391" s="10"/>
      <c r="P4391" s="20"/>
      <c r="Q4391" s="20"/>
      <c r="R4391" s="20"/>
      <c r="S4391" s="20" t="s">
        <v>4357</v>
      </c>
      <c r="T4391" s="21" t="str">
        <f t="shared" si="642"/>
        <v>PLASTIK 10 X 35</v>
      </c>
      <c r="U4391" s="17">
        <v>10</v>
      </c>
      <c r="V4391" s="62">
        <f t="shared" ref="V4391:V4396" si="648">$K$4390*U4391</f>
        <v>450</v>
      </c>
      <c r="W4391" s="20"/>
      <c r="X4391" s="20"/>
      <c r="Y4391" s="20" t="str">
        <f t="shared" si="646"/>
        <v>PCS</v>
      </c>
    </row>
    <row r="4392" spans="1:26" hidden="1">
      <c r="A4392" s="4"/>
      <c r="B4392" s="4"/>
      <c r="C4392" s="5"/>
      <c r="D4392" s="6"/>
      <c r="E4392" s="6"/>
      <c r="F4392" s="6"/>
      <c r="G4392" s="6"/>
      <c r="H4392" s="6"/>
      <c r="I4392" s="6"/>
      <c r="J4392" s="6"/>
      <c r="K4392" s="8"/>
      <c r="L4392" s="8"/>
      <c r="M4392" s="6"/>
      <c r="N4392" s="9"/>
      <c r="O4392" s="10"/>
      <c r="P4392" s="20"/>
      <c r="Q4392" s="20"/>
      <c r="R4392" s="20"/>
      <c r="S4392" s="20" t="s">
        <v>4388</v>
      </c>
      <c r="T4392" s="21" t="str">
        <f t="shared" ref="T4392:T4423" si="649">VLOOKUP(S4392,db_barang,2,FALSE)</f>
        <v>PLASTIK 22 X 40</v>
      </c>
      <c r="U4392" s="17">
        <v>1</v>
      </c>
      <c r="V4392" s="62">
        <f t="shared" si="648"/>
        <v>45</v>
      </c>
      <c r="W4392" s="20"/>
      <c r="X4392" s="20"/>
      <c r="Y4392" s="20" t="str">
        <f t="shared" si="646"/>
        <v>PCS</v>
      </c>
    </row>
    <row r="4393" spans="1:26" hidden="1">
      <c r="A4393" s="4"/>
      <c r="B4393" s="4"/>
      <c r="C4393" s="5"/>
      <c r="D4393" s="6"/>
      <c r="E4393" s="6"/>
      <c r="F4393" s="6"/>
      <c r="G4393" s="6"/>
      <c r="H4393" s="6"/>
      <c r="I4393" s="6"/>
      <c r="J4393" s="6"/>
      <c r="K4393" s="8"/>
      <c r="L4393" s="8"/>
      <c r="M4393" s="6"/>
      <c r="N4393" s="9"/>
      <c r="O4393" s="10"/>
      <c r="P4393" s="20"/>
      <c r="Q4393" s="20"/>
      <c r="R4393" s="20"/>
      <c r="S4393" s="20" t="s">
        <v>1378</v>
      </c>
      <c r="T4393" s="21" t="str">
        <f t="shared" si="649"/>
        <v>DUPA 28 PREMIUM</v>
      </c>
      <c r="U4393" s="17">
        <v>0.66700000000000004</v>
      </c>
      <c r="V4393" s="62">
        <f t="shared" si="648"/>
        <v>30.015000000000001</v>
      </c>
      <c r="W4393" s="20"/>
      <c r="X4393" s="20"/>
      <c r="Y4393" s="20" t="str">
        <f t="shared" si="646"/>
        <v>KG</v>
      </c>
    </row>
    <row r="4394" spans="1:26" hidden="1">
      <c r="A4394" s="4"/>
      <c r="B4394" s="4"/>
      <c r="C4394" s="5"/>
      <c r="D4394" s="6"/>
      <c r="E4394" s="6"/>
      <c r="F4394" s="6"/>
      <c r="G4394" s="6"/>
      <c r="H4394" s="6"/>
      <c r="I4394" s="6"/>
      <c r="J4394" s="6"/>
      <c r="K4394" s="8"/>
      <c r="L4394" s="8"/>
      <c r="M4394" s="6"/>
      <c r="N4394" s="9"/>
      <c r="O4394" s="10"/>
      <c r="P4394" s="20"/>
      <c r="Q4394" s="20"/>
      <c r="R4394" s="20"/>
      <c r="S4394" s="20" t="s">
        <v>4169</v>
      </c>
      <c r="T4394" s="21" t="str">
        <f t="shared" si="649"/>
        <v>OP NON FUL AROMA EK LOTUS</v>
      </c>
      <c r="U4394" s="17">
        <v>3.0800000000000001E-2</v>
      </c>
      <c r="V4394" s="62">
        <f t="shared" si="648"/>
        <v>1.3860000000000001</v>
      </c>
      <c r="W4394" s="20"/>
      <c r="X4394" s="20"/>
      <c r="Y4394" s="20" t="str">
        <f t="shared" si="646"/>
        <v>KG</v>
      </c>
    </row>
    <row r="4395" spans="1:26" hidden="1">
      <c r="A4395" s="4"/>
      <c r="B4395" s="4"/>
      <c r="C4395" s="5"/>
      <c r="D4395" s="6"/>
      <c r="E4395" s="6"/>
      <c r="F4395" s="6"/>
      <c r="G4395" s="6"/>
      <c r="H4395" s="6"/>
      <c r="I4395" s="6"/>
      <c r="J4395" s="6"/>
      <c r="K4395" s="8"/>
      <c r="L4395" s="8"/>
      <c r="M4395" s="6"/>
      <c r="N4395" s="9"/>
      <c r="O4395" s="10"/>
      <c r="P4395" s="20"/>
      <c r="Q4395" s="20"/>
      <c r="R4395" s="20"/>
      <c r="S4395" s="20" t="s">
        <v>3836</v>
      </c>
      <c r="T4395" s="21" t="str">
        <f t="shared" si="649"/>
        <v>ONGKOS KEMAS MINI PREMIUM</v>
      </c>
      <c r="U4395" s="17">
        <v>10</v>
      </c>
      <c r="V4395" s="62">
        <f t="shared" si="648"/>
        <v>450</v>
      </c>
      <c r="W4395" s="20"/>
      <c r="X4395" s="20"/>
      <c r="Y4395" s="20" t="str">
        <f t="shared" si="646"/>
        <v>PCS</v>
      </c>
    </row>
    <row r="4396" spans="1:26" hidden="1">
      <c r="A4396" s="4"/>
      <c r="B4396" s="4"/>
      <c r="C4396" s="5"/>
      <c r="D4396" s="6"/>
      <c r="E4396" s="6"/>
      <c r="F4396" s="6"/>
      <c r="G4396" s="6"/>
      <c r="H4396" s="6"/>
      <c r="I4396" s="6"/>
      <c r="J4396" s="6"/>
      <c r="K4396" s="8"/>
      <c r="L4396" s="8"/>
      <c r="M4396" s="6"/>
      <c r="N4396" s="9"/>
      <c r="O4396" s="10"/>
      <c r="P4396" s="20"/>
      <c r="Q4396" s="20"/>
      <c r="R4396" s="20"/>
      <c r="S4396" s="20" t="s">
        <v>3751</v>
      </c>
      <c r="T4396" s="21" t="str">
        <f t="shared" si="649"/>
        <v>ONGKOS CELUP PEPEL MINI PREMIUM</v>
      </c>
      <c r="U4396" s="17">
        <v>10</v>
      </c>
      <c r="V4396" s="62">
        <f t="shared" si="648"/>
        <v>450</v>
      </c>
      <c r="W4396" s="20"/>
      <c r="X4396" s="20"/>
      <c r="Y4396" s="20" t="str">
        <f t="shared" si="646"/>
        <v>KG</v>
      </c>
    </row>
    <row r="4397" spans="1:26">
      <c r="A4397" s="4">
        <v>435</v>
      </c>
      <c r="B4397" s="20" t="s">
        <v>3613</v>
      </c>
      <c r="C4397" s="5" t="s">
        <v>394</v>
      </c>
      <c r="D4397" s="6"/>
      <c r="E4397" s="6"/>
      <c r="F4397" s="6">
        <v>114</v>
      </c>
      <c r="G4397" s="6">
        <v>1</v>
      </c>
      <c r="H4397" s="6">
        <v>32</v>
      </c>
      <c r="I4397" s="6">
        <v>1</v>
      </c>
      <c r="J4397" s="6" t="s">
        <v>508</v>
      </c>
      <c r="K4397" s="15">
        <f>L4397</f>
        <v>135</v>
      </c>
      <c r="L4397" s="15">
        <f>N4397*Z4397</f>
        <v>135</v>
      </c>
      <c r="M4397" s="6" t="s">
        <v>508</v>
      </c>
      <c r="N4397" s="9">
        <f>VLOOKUP(B4397,tb_januari,9,FALSE)</f>
        <v>3</v>
      </c>
      <c r="O4397" s="10" t="s">
        <v>506</v>
      </c>
      <c r="P4397" s="20"/>
      <c r="Q4397" s="20"/>
      <c r="R4397" s="20"/>
      <c r="S4397" s="20" t="s">
        <v>1867</v>
      </c>
      <c r="T4397" s="21" t="str">
        <f t="shared" si="649"/>
        <v>FLAYER NAYARA 8 X 21</v>
      </c>
      <c r="U4397" s="17">
        <v>10</v>
      </c>
      <c r="V4397" s="62">
        <f>$K$4397*U4397</f>
        <v>1350</v>
      </c>
      <c r="W4397" s="20"/>
      <c r="X4397" s="20"/>
      <c r="Y4397" s="20" t="str">
        <f t="shared" si="646"/>
        <v>PCS</v>
      </c>
      <c r="Z4397" s="20">
        <v>45</v>
      </c>
    </row>
    <row r="4398" spans="1:26" hidden="1">
      <c r="A4398" s="4"/>
      <c r="B4398" s="4"/>
      <c r="C4398" s="5"/>
      <c r="D4398" s="6"/>
      <c r="E4398" s="6"/>
      <c r="F4398" s="6"/>
      <c r="G4398" s="6"/>
      <c r="H4398" s="6"/>
      <c r="I4398" s="6"/>
      <c r="J4398" s="6"/>
      <c r="K4398" s="8"/>
      <c r="L4398" s="8"/>
      <c r="M4398" s="6"/>
      <c r="N4398" s="9"/>
      <c r="O4398" s="10"/>
      <c r="P4398" s="20"/>
      <c r="Q4398" s="20"/>
      <c r="R4398" s="20"/>
      <c r="S4398" s="20" t="s">
        <v>4357</v>
      </c>
      <c r="T4398" s="21" t="str">
        <f t="shared" si="649"/>
        <v>PLASTIK 10 X 35</v>
      </c>
      <c r="U4398" s="17">
        <v>10</v>
      </c>
      <c r="V4398" s="62">
        <f t="shared" ref="V4398:V4403" si="650">$K$4397*U4398</f>
        <v>1350</v>
      </c>
      <c r="W4398" s="20"/>
      <c r="X4398" s="20"/>
      <c r="Y4398" s="20" t="str">
        <f t="shared" si="646"/>
        <v>PCS</v>
      </c>
    </row>
    <row r="4399" spans="1:26" hidden="1">
      <c r="A4399" s="4"/>
      <c r="B4399" s="4"/>
      <c r="C4399" s="5"/>
      <c r="D4399" s="6"/>
      <c r="E4399" s="6"/>
      <c r="F4399" s="6"/>
      <c r="G4399" s="6"/>
      <c r="H4399" s="6"/>
      <c r="I4399" s="6"/>
      <c r="J4399" s="6"/>
      <c r="K4399" s="8"/>
      <c r="L4399" s="8"/>
      <c r="M4399" s="6"/>
      <c r="N4399" s="9"/>
      <c r="O4399" s="10"/>
      <c r="P4399" s="20"/>
      <c r="Q4399" s="20"/>
      <c r="R4399" s="20"/>
      <c r="S4399" s="20" t="s">
        <v>4388</v>
      </c>
      <c r="T4399" s="21" t="str">
        <f t="shared" si="649"/>
        <v>PLASTIK 22 X 40</v>
      </c>
      <c r="U4399" s="17">
        <v>1</v>
      </c>
      <c r="V4399" s="62">
        <f t="shared" si="650"/>
        <v>135</v>
      </c>
      <c r="W4399" s="20"/>
      <c r="X4399" s="20"/>
      <c r="Y4399" s="20" t="str">
        <f t="shared" si="646"/>
        <v>PCS</v>
      </c>
    </row>
    <row r="4400" spans="1:26" hidden="1">
      <c r="A4400" s="4"/>
      <c r="B4400" s="4"/>
      <c r="C4400" s="5"/>
      <c r="D4400" s="6"/>
      <c r="E4400" s="6"/>
      <c r="F4400" s="6"/>
      <c r="G4400" s="6"/>
      <c r="H4400" s="6"/>
      <c r="I4400" s="6"/>
      <c r="J4400" s="6"/>
      <c r="K4400" s="8"/>
      <c r="L4400" s="8"/>
      <c r="M4400" s="6"/>
      <c r="N4400" s="9"/>
      <c r="O4400" s="10"/>
      <c r="P4400" s="20"/>
      <c r="Q4400" s="20"/>
      <c r="R4400" s="20"/>
      <c r="S4400" s="20" t="s">
        <v>1378</v>
      </c>
      <c r="T4400" s="21" t="str">
        <f t="shared" si="649"/>
        <v>DUPA 28 PREMIUM</v>
      </c>
      <c r="U4400" s="17">
        <v>0.66700000000000004</v>
      </c>
      <c r="V4400" s="62">
        <f t="shared" si="650"/>
        <v>90.045000000000002</v>
      </c>
      <c r="W4400" s="20"/>
      <c r="X4400" s="20"/>
      <c r="Y4400" s="20" t="str">
        <f t="shared" si="646"/>
        <v>KG</v>
      </c>
    </row>
    <row r="4401" spans="1:26" hidden="1">
      <c r="A4401" s="4"/>
      <c r="B4401" s="4"/>
      <c r="C4401" s="5"/>
      <c r="D4401" s="6"/>
      <c r="E4401" s="6"/>
      <c r="F4401" s="6"/>
      <c r="G4401" s="6"/>
      <c r="H4401" s="6"/>
      <c r="I4401" s="6"/>
      <c r="J4401" s="6"/>
      <c r="K4401" s="8"/>
      <c r="L4401" s="8"/>
      <c r="M4401" s="6"/>
      <c r="N4401" s="9"/>
      <c r="O4401" s="10"/>
      <c r="P4401" s="20"/>
      <c r="Q4401" s="20"/>
      <c r="R4401" s="20"/>
      <c r="S4401" s="20" t="s">
        <v>4171</v>
      </c>
      <c r="T4401" s="21" t="str">
        <f t="shared" si="649"/>
        <v>OP NON FUL AROMA EK NAYARA EKO</v>
      </c>
      <c r="U4401" s="17">
        <v>3.0800000000000001E-2</v>
      </c>
      <c r="V4401" s="62">
        <f t="shared" si="650"/>
        <v>4.1580000000000004</v>
      </c>
      <c r="W4401" s="20"/>
      <c r="X4401" s="20"/>
      <c r="Y4401" s="20" t="str">
        <f t="shared" si="646"/>
        <v>KG</v>
      </c>
    </row>
    <row r="4402" spans="1:26" hidden="1">
      <c r="A4402" s="4"/>
      <c r="B4402" s="4"/>
      <c r="C4402" s="5"/>
      <c r="D4402" s="6"/>
      <c r="E4402" s="6"/>
      <c r="F4402" s="6"/>
      <c r="G4402" s="6"/>
      <c r="H4402" s="6"/>
      <c r="I4402" s="6"/>
      <c r="J4402" s="6"/>
      <c r="K4402" s="8"/>
      <c r="L4402" s="8"/>
      <c r="M4402" s="6"/>
      <c r="N4402" s="9"/>
      <c r="O4402" s="10"/>
      <c r="P4402" s="20"/>
      <c r="Q4402" s="20"/>
      <c r="R4402" s="20"/>
      <c r="S4402" s="20" t="s">
        <v>3836</v>
      </c>
      <c r="T4402" s="21" t="str">
        <f t="shared" si="649"/>
        <v>ONGKOS KEMAS MINI PREMIUM</v>
      </c>
      <c r="U4402" s="17">
        <v>10</v>
      </c>
      <c r="V4402" s="62">
        <f t="shared" si="650"/>
        <v>1350</v>
      </c>
      <c r="W4402" s="20"/>
      <c r="X4402" s="20"/>
      <c r="Y4402" s="20" t="str">
        <f t="shared" si="646"/>
        <v>PCS</v>
      </c>
    </row>
    <row r="4403" spans="1:26" hidden="1">
      <c r="A4403" s="4"/>
      <c r="B4403" s="4"/>
      <c r="C4403" s="5"/>
      <c r="D4403" s="6"/>
      <c r="E4403" s="6"/>
      <c r="F4403" s="6"/>
      <c r="G4403" s="6"/>
      <c r="H4403" s="6"/>
      <c r="I4403" s="6"/>
      <c r="J4403" s="6"/>
      <c r="K4403" s="8"/>
      <c r="L4403" s="8"/>
      <c r="M4403" s="6"/>
      <c r="N4403" s="9"/>
      <c r="O4403" s="10"/>
      <c r="P4403" s="20"/>
      <c r="Q4403" s="20"/>
      <c r="R4403" s="20"/>
      <c r="S4403" s="20" t="s">
        <v>3751</v>
      </c>
      <c r="T4403" s="21" t="str">
        <f t="shared" si="649"/>
        <v>ONGKOS CELUP PEPEL MINI PREMIUM</v>
      </c>
      <c r="U4403" s="17">
        <v>10</v>
      </c>
      <c r="V4403" s="62">
        <f t="shared" si="650"/>
        <v>1350</v>
      </c>
      <c r="W4403" s="20"/>
      <c r="X4403" s="20"/>
      <c r="Y4403" s="20" t="str">
        <f t="shared" si="646"/>
        <v>KG</v>
      </c>
    </row>
    <row r="4404" spans="1:26">
      <c r="A4404" s="4">
        <v>436</v>
      </c>
      <c r="B4404" s="20" t="s">
        <v>3616</v>
      </c>
      <c r="C4404" s="5" t="s">
        <v>395</v>
      </c>
      <c r="D4404" s="6"/>
      <c r="E4404" s="6"/>
      <c r="F4404" s="6">
        <v>42</v>
      </c>
      <c r="G4404" s="6">
        <v>1</v>
      </c>
      <c r="H4404" s="6">
        <v>89</v>
      </c>
      <c r="I4404" s="6">
        <v>1</v>
      </c>
      <c r="J4404" s="6" t="s">
        <v>508</v>
      </c>
      <c r="K4404" s="15">
        <f>L4404</f>
        <v>90</v>
      </c>
      <c r="L4404" s="15">
        <f>N4404*Z4404</f>
        <v>90</v>
      </c>
      <c r="M4404" s="6" t="s">
        <v>508</v>
      </c>
      <c r="N4404" s="9">
        <f>VLOOKUP(B4404,tb_januari,9,FALSE)</f>
        <v>2</v>
      </c>
      <c r="O4404" s="10" t="s">
        <v>506</v>
      </c>
      <c r="P4404" s="20"/>
      <c r="Q4404" s="20"/>
      <c r="R4404" s="20"/>
      <c r="S4404" s="20" t="s">
        <v>1877</v>
      </c>
      <c r="T4404" s="21" t="str">
        <f t="shared" si="649"/>
        <v>FLAYER PUDAK 8 X 21</v>
      </c>
      <c r="U4404" s="17">
        <v>10</v>
      </c>
      <c r="V4404" s="62">
        <f>$K$4404*U4404</f>
        <v>900</v>
      </c>
      <c r="W4404" s="20"/>
      <c r="X4404" s="20"/>
      <c r="Y4404" s="20" t="str">
        <f t="shared" si="646"/>
        <v>PCS</v>
      </c>
      <c r="Z4404" s="20">
        <v>45</v>
      </c>
    </row>
    <row r="4405" spans="1:26" hidden="1">
      <c r="A4405" s="4"/>
      <c r="B4405" s="4"/>
      <c r="C4405" s="5"/>
      <c r="D4405" s="6"/>
      <c r="E4405" s="6"/>
      <c r="F4405" s="6"/>
      <c r="G4405" s="6"/>
      <c r="H4405" s="6"/>
      <c r="I4405" s="6"/>
      <c r="J4405" s="6"/>
      <c r="K4405" s="8"/>
      <c r="L4405" s="8"/>
      <c r="M4405" s="6"/>
      <c r="N4405" s="9"/>
      <c r="O4405" s="10"/>
      <c r="P4405" s="20"/>
      <c r="Q4405" s="20"/>
      <c r="R4405" s="20"/>
      <c r="S4405" s="20" t="s">
        <v>4357</v>
      </c>
      <c r="T4405" s="21" t="str">
        <f t="shared" si="649"/>
        <v>PLASTIK 10 X 35</v>
      </c>
      <c r="U4405" s="17">
        <v>10</v>
      </c>
      <c r="V4405" s="62">
        <f t="shared" ref="V4405:V4410" si="651">$K$4404*U4405</f>
        <v>900</v>
      </c>
      <c r="W4405" s="20"/>
      <c r="X4405" s="20"/>
      <c r="Y4405" s="20" t="str">
        <f t="shared" si="646"/>
        <v>PCS</v>
      </c>
    </row>
    <row r="4406" spans="1:26" hidden="1">
      <c r="A4406" s="4"/>
      <c r="B4406" s="4"/>
      <c r="C4406" s="5"/>
      <c r="D4406" s="6"/>
      <c r="E4406" s="6"/>
      <c r="F4406" s="6"/>
      <c r="G4406" s="6"/>
      <c r="H4406" s="6"/>
      <c r="I4406" s="6"/>
      <c r="J4406" s="6"/>
      <c r="K4406" s="8"/>
      <c r="L4406" s="8"/>
      <c r="M4406" s="6"/>
      <c r="N4406" s="9"/>
      <c r="O4406" s="10"/>
      <c r="P4406" s="20"/>
      <c r="Q4406" s="20"/>
      <c r="R4406" s="20"/>
      <c r="S4406" s="20" t="s">
        <v>4388</v>
      </c>
      <c r="T4406" s="21" t="str">
        <f t="shared" si="649"/>
        <v>PLASTIK 22 X 40</v>
      </c>
      <c r="U4406" s="17">
        <v>1</v>
      </c>
      <c r="V4406" s="62">
        <f t="shared" si="651"/>
        <v>90</v>
      </c>
      <c r="W4406" s="20"/>
      <c r="X4406" s="20"/>
      <c r="Y4406" s="20" t="str">
        <f t="shared" si="646"/>
        <v>PCS</v>
      </c>
    </row>
    <row r="4407" spans="1:26" hidden="1">
      <c r="A4407" s="4"/>
      <c r="B4407" s="4"/>
      <c r="C4407" s="5"/>
      <c r="D4407" s="6"/>
      <c r="E4407" s="6"/>
      <c r="F4407" s="6"/>
      <c r="G4407" s="6"/>
      <c r="H4407" s="6"/>
      <c r="I4407" s="6"/>
      <c r="J4407" s="6"/>
      <c r="K4407" s="8"/>
      <c r="L4407" s="8"/>
      <c r="M4407" s="6"/>
      <c r="N4407" s="9"/>
      <c r="O4407" s="10"/>
      <c r="P4407" s="20"/>
      <c r="Q4407" s="20"/>
      <c r="R4407" s="20"/>
      <c r="S4407" s="20" t="s">
        <v>1378</v>
      </c>
      <c r="T4407" s="21" t="str">
        <f t="shared" si="649"/>
        <v>DUPA 28 PREMIUM</v>
      </c>
      <c r="U4407" s="17">
        <v>0.66700000000000004</v>
      </c>
      <c r="V4407" s="62">
        <f t="shared" si="651"/>
        <v>60.03</v>
      </c>
      <c r="W4407" s="20"/>
      <c r="X4407" s="20"/>
      <c r="Y4407" s="20" t="str">
        <f t="shared" si="646"/>
        <v>KG</v>
      </c>
    </row>
    <row r="4408" spans="1:26" hidden="1">
      <c r="A4408" s="4"/>
      <c r="B4408" s="4"/>
      <c r="C4408" s="5"/>
      <c r="D4408" s="6"/>
      <c r="E4408" s="6"/>
      <c r="F4408" s="6"/>
      <c r="G4408" s="6"/>
      <c r="H4408" s="6"/>
      <c r="I4408" s="6"/>
      <c r="J4408" s="6"/>
      <c r="K4408" s="8"/>
      <c r="L4408" s="8"/>
      <c r="M4408" s="6"/>
      <c r="N4408" s="9"/>
      <c r="O4408" s="10"/>
      <c r="P4408" s="20"/>
      <c r="Q4408" s="20"/>
      <c r="R4408" s="20"/>
      <c r="S4408" s="20" t="s">
        <v>4173</v>
      </c>
      <c r="T4408" s="21" t="str">
        <f t="shared" si="649"/>
        <v>OP NON FUL AROMA EK PUDAK</v>
      </c>
      <c r="U4408" s="17">
        <v>3.0800000000000001E-2</v>
      </c>
      <c r="V4408" s="62">
        <f t="shared" si="651"/>
        <v>2.7720000000000002</v>
      </c>
      <c r="W4408" s="20"/>
      <c r="X4408" s="20"/>
      <c r="Y4408" s="20" t="str">
        <f t="shared" si="646"/>
        <v>KG</v>
      </c>
    </row>
    <row r="4409" spans="1:26" hidden="1">
      <c r="A4409" s="4"/>
      <c r="B4409" s="4"/>
      <c r="C4409" s="5"/>
      <c r="D4409" s="6"/>
      <c r="E4409" s="6"/>
      <c r="F4409" s="6"/>
      <c r="G4409" s="6"/>
      <c r="H4409" s="6"/>
      <c r="I4409" s="6"/>
      <c r="J4409" s="6"/>
      <c r="K4409" s="8"/>
      <c r="L4409" s="8"/>
      <c r="M4409" s="6"/>
      <c r="N4409" s="9"/>
      <c r="O4409" s="10"/>
      <c r="P4409" s="20"/>
      <c r="Q4409" s="20"/>
      <c r="R4409" s="20"/>
      <c r="S4409" s="20" t="s">
        <v>3836</v>
      </c>
      <c r="T4409" s="21" t="str">
        <f t="shared" si="649"/>
        <v>ONGKOS KEMAS MINI PREMIUM</v>
      </c>
      <c r="U4409" s="17">
        <v>10</v>
      </c>
      <c r="V4409" s="62">
        <f t="shared" si="651"/>
        <v>900</v>
      </c>
      <c r="W4409" s="20"/>
      <c r="X4409" s="20"/>
      <c r="Y4409" s="20" t="str">
        <f t="shared" ref="Y4409:Y4472" si="652">VLOOKUP(S4409,db_barang,3,FALSE)</f>
        <v>PCS</v>
      </c>
    </row>
    <row r="4410" spans="1:26" hidden="1">
      <c r="A4410" s="4"/>
      <c r="B4410" s="4"/>
      <c r="C4410" s="5"/>
      <c r="D4410" s="6"/>
      <c r="E4410" s="6"/>
      <c r="F4410" s="6"/>
      <c r="G4410" s="6"/>
      <c r="H4410" s="6"/>
      <c r="I4410" s="6"/>
      <c r="J4410" s="6"/>
      <c r="K4410" s="8"/>
      <c r="L4410" s="8"/>
      <c r="M4410" s="6"/>
      <c r="N4410" s="9"/>
      <c r="O4410" s="10"/>
      <c r="P4410" s="20"/>
      <c r="Q4410" s="20"/>
      <c r="R4410" s="20"/>
      <c r="S4410" s="20" t="s">
        <v>3751</v>
      </c>
      <c r="T4410" s="21" t="str">
        <f t="shared" si="649"/>
        <v>ONGKOS CELUP PEPEL MINI PREMIUM</v>
      </c>
      <c r="U4410" s="17">
        <v>10</v>
      </c>
      <c r="V4410" s="62">
        <f t="shared" si="651"/>
        <v>900</v>
      </c>
      <c r="W4410" s="20"/>
      <c r="X4410" s="20"/>
      <c r="Y4410" s="20" t="str">
        <f t="shared" si="652"/>
        <v>KG</v>
      </c>
    </row>
    <row r="4411" spans="1:26">
      <c r="A4411" s="4">
        <v>437</v>
      </c>
      <c r="B4411" s="20" t="s">
        <v>3617</v>
      </c>
      <c r="C4411" s="5" t="s">
        <v>396</v>
      </c>
      <c r="D4411" s="6"/>
      <c r="E4411" s="6"/>
      <c r="F4411" s="6">
        <v>48</v>
      </c>
      <c r="G4411" s="6">
        <v>1</v>
      </c>
      <c r="H4411" s="6">
        <v>58</v>
      </c>
      <c r="I4411" s="6">
        <v>1</v>
      </c>
      <c r="J4411" s="6" t="s">
        <v>508</v>
      </c>
      <c r="K4411" s="15">
        <f>L4411</f>
        <v>45</v>
      </c>
      <c r="L4411" s="15">
        <f>N4411*Z4411</f>
        <v>45</v>
      </c>
      <c r="M4411" s="6" t="s">
        <v>508</v>
      </c>
      <c r="N4411" s="9">
        <f>VLOOKUP(B4411,tb_januari,9,FALSE)</f>
        <v>1</v>
      </c>
      <c r="O4411" s="10" t="s">
        <v>506</v>
      </c>
      <c r="P4411" s="20"/>
      <c r="Q4411" s="20"/>
      <c r="R4411" s="20"/>
      <c r="S4411" s="20" t="s">
        <v>1889</v>
      </c>
      <c r="T4411" s="21" t="str">
        <f t="shared" si="649"/>
        <v>FLAYER SANJIWANI 8 X 21</v>
      </c>
      <c r="U4411" s="17">
        <v>10</v>
      </c>
      <c r="V4411" s="62">
        <f>$K$4411*U4411</f>
        <v>450</v>
      </c>
      <c r="W4411" s="20"/>
      <c r="X4411" s="20"/>
      <c r="Y4411" s="20" t="str">
        <f t="shared" si="652"/>
        <v>PCS</v>
      </c>
      <c r="Z4411" s="20">
        <v>45</v>
      </c>
    </row>
    <row r="4412" spans="1:26" hidden="1">
      <c r="A4412" s="4"/>
      <c r="B4412" s="4"/>
      <c r="C4412" s="5"/>
      <c r="D4412" s="6"/>
      <c r="E4412" s="6"/>
      <c r="F4412" s="6"/>
      <c r="G4412" s="6"/>
      <c r="H4412" s="6"/>
      <c r="I4412" s="6"/>
      <c r="J4412" s="6"/>
      <c r="K4412" s="8"/>
      <c r="L4412" s="8"/>
      <c r="M4412" s="6"/>
      <c r="N4412" s="9"/>
      <c r="O4412" s="10"/>
      <c r="P4412" s="20"/>
      <c r="Q4412" s="20"/>
      <c r="R4412" s="20"/>
      <c r="S4412" s="20" t="s">
        <v>4357</v>
      </c>
      <c r="T4412" s="21" t="str">
        <f t="shared" si="649"/>
        <v>PLASTIK 10 X 35</v>
      </c>
      <c r="U4412" s="17">
        <v>10</v>
      </c>
      <c r="V4412" s="62">
        <f t="shared" ref="V4412:V4417" si="653">$K$4411*U4412</f>
        <v>450</v>
      </c>
      <c r="W4412" s="20"/>
      <c r="X4412" s="20"/>
      <c r="Y4412" s="20" t="str">
        <f t="shared" si="652"/>
        <v>PCS</v>
      </c>
    </row>
    <row r="4413" spans="1:26" hidden="1">
      <c r="A4413" s="4"/>
      <c r="B4413" s="4"/>
      <c r="C4413" s="5"/>
      <c r="D4413" s="6"/>
      <c r="E4413" s="6"/>
      <c r="F4413" s="6"/>
      <c r="G4413" s="6"/>
      <c r="H4413" s="6"/>
      <c r="I4413" s="6"/>
      <c r="J4413" s="6"/>
      <c r="K4413" s="8"/>
      <c r="L4413" s="8"/>
      <c r="M4413" s="6"/>
      <c r="N4413" s="9"/>
      <c r="O4413" s="10"/>
      <c r="P4413" s="20"/>
      <c r="Q4413" s="20"/>
      <c r="R4413" s="20"/>
      <c r="S4413" s="20" t="s">
        <v>4388</v>
      </c>
      <c r="T4413" s="21" t="str">
        <f t="shared" si="649"/>
        <v>PLASTIK 22 X 40</v>
      </c>
      <c r="U4413" s="17">
        <v>10</v>
      </c>
      <c r="V4413" s="62">
        <f t="shared" si="653"/>
        <v>450</v>
      </c>
      <c r="W4413" s="20"/>
      <c r="X4413" s="20"/>
      <c r="Y4413" s="20" t="str">
        <f t="shared" si="652"/>
        <v>PCS</v>
      </c>
    </row>
    <row r="4414" spans="1:26" hidden="1">
      <c r="A4414" s="4"/>
      <c r="B4414" s="4"/>
      <c r="C4414" s="5"/>
      <c r="D4414" s="6"/>
      <c r="E4414" s="6"/>
      <c r="F4414" s="6"/>
      <c r="G4414" s="6"/>
      <c r="H4414" s="6"/>
      <c r="I4414" s="6"/>
      <c r="J4414" s="6"/>
      <c r="K4414" s="8"/>
      <c r="L4414" s="8"/>
      <c r="M4414" s="6"/>
      <c r="N4414" s="9"/>
      <c r="O4414" s="10"/>
      <c r="P4414" s="20"/>
      <c r="Q4414" s="20"/>
      <c r="R4414" s="20"/>
      <c r="S4414" s="20" t="s">
        <v>1378</v>
      </c>
      <c r="T4414" s="21" t="str">
        <f t="shared" si="649"/>
        <v>DUPA 28 PREMIUM</v>
      </c>
      <c r="U4414" s="17">
        <v>10</v>
      </c>
      <c r="V4414" s="62">
        <f t="shared" si="653"/>
        <v>450</v>
      </c>
      <c r="W4414" s="20"/>
      <c r="X4414" s="20"/>
      <c r="Y4414" s="20" t="str">
        <f t="shared" si="652"/>
        <v>KG</v>
      </c>
    </row>
    <row r="4415" spans="1:26" hidden="1">
      <c r="A4415" s="4"/>
      <c r="B4415" s="4"/>
      <c r="C4415" s="5"/>
      <c r="D4415" s="6"/>
      <c r="E4415" s="6"/>
      <c r="F4415" s="6"/>
      <c r="G4415" s="6"/>
      <c r="H4415" s="6"/>
      <c r="I4415" s="6"/>
      <c r="J4415" s="6"/>
      <c r="K4415" s="8"/>
      <c r="L4415" s="8"/>
      <c r="M4415" s="6"/>
      <c r="N4415" s="9"/>
      <c r="O4415" s="10"/>
      <c r="P4415" s="20"/>
      <c r="Q4415" s="20"/>
      <c r="R4415" s="20"/>
      <c r="S4415" s="20" t="s">
        <v>4175</v>
      </c>
      <c r="T4415" s="21" t="str">
        <f t="shared" si="649"/>
        <v>OP NON FUL AROMA EK SANJIWANI EKO</v>
      </c>
      <c r="U4415" s="17">
        <v>10</v>
      </c>
      <c r="V4415" s="62">
        <f t="shared" si="653"/>
        <v>450</v>
      </c>
      <c r="W4415" s="20"/>
      <c r="X4415" s="20"/>
      <c r="Y4415" s="20" t="str">
        <f t="shared" si="652"/>
        <v>KG</v>
      </c>
    </row>
    <row r="4416" spans="1:26" hidden="1">
      <c r="A4416" s="4"/>
      <c r="B4416" s="4"/>
      <c r="C4416" s="5"/>
      <c r="D4416" s="6"/>
      <c r="E4416" s="6"/>
      <c r="F4416" s="6"/>
      <c r="G4416" s="6"/>
      <c r="H4416" s="6"/>
      <c r="I4416" s="6"/>
      <c r="J4416" s="6"/>
      <c r="K4416" s="8"/>
      <c r="L4416" s="8"/>
      <c r="M4416" s="6"/>
      <c r="N4416" s="9"/>
      <c r="O4416" s="10"/>
      <c r="P4416" s="20"/>
      <c r="Q4416" s="20"/>
      <c r="R4416" s="20"/>
      <c r="S4416" s="20" t="s">
        <v>3836</v>
      </c>
      <c r="T4416" s="21" t="str">
        <f t="shared" si="649"/>
        <v>ONGKOS KEMAS MINI PREMIUM</v>
      </c>
      <c r="U4416" s="17">
        <v>10</v>
      </c>
      <c r="V4416" s="62">
        <f t="shared" si="653"/>
        <v>450</v>
      </c>
      <c r="W4416" s="20"/>
      <c r="X4416" s="20"/>
      <c r="Y4416" s="20" t="str">
        <f t="shared" si="652"/>
        <v>PCS</v>
      </c>
    </row>
    <row r="4417" spans="1:26" hidden="1">
      <c r="A4417" s="4"/>
      <c r="B4417" s="4"/>
      <c r="C4417" s="5"/>
      <c r="D4417" s="6"/>
      <c r="E4417" s="6"/>
      <c r="F4417" s="6"/>
      <c r="G4417" s="6"/>
      <c r="H4417" s="6"/>
      <c r="I4417" s="6"/>
      <c r="J4417" s="6"/>
      <c r="K4417" s="8"/>
      <c r="L4417" s="8"/>
      <c r="M4417" s="6"/>
      <c r="N4417" s="9"/>
      <c r="O4417" s="10"/>
      <c r="P4417" s="20"/>
      <c r="Q4417" s="20"/>
      <c r="R4417" s="20"/>
      <c r="S4417" s="20" t="s">
        <v>3751</v>
      </c>
      <c r="T4417" s="21" t="str">
        <f t="shared" si="649"/>
        <v>ONGKOS CELUP PEPEL MINI PREMIUM</v>
      </c>
      <c r="U4417" s="17">
        <v>10</v>
      </c>
      <c r="V4417" s="62">
        <f t="shared" si="653"/>
        <v>450</v>
      </c>
      <c r="W4417" s="20"/>
      <c r="X4417" s="20"/>
      <c r="Y4417" s="20" t="str">
        <f t="shared" si="652"/>
        <v>KG</v>
      </c>
    </row>
    <row r="4418" spans="1:26">
      <c r="A4418" s="4">
        <v>438</v>
      </c>
      <c r="B4418" s="20" t="s">
        <v>3618</v>
      </c>
      <c r="C4418" s="5" t="s">
        <v>397</v>
      </c>
      <c r="D4418" s="6">
        <v>1</v>
      </c>
      <c r="E4418" s="6"/>
      <c r="F4418" s="6">
        <v>99</v>
      </c>
      <c r="G4418" s="6">
        <v>1</v>
      </c>
      <c r="H4418" s="6">
        <v>94</v>
      </c>
      <c r="I4418" s="6">
        <v>1</v>
      </c>
      <c r="J4418" s="6" t="s">
        <v>508</v>
      </c>
      <c r="K4418" s="15">
        <f>L4418</f>
        <v>90</v>
      </c>
      <c r="L4418" s="15">
        <f>N4418*Z4418</f>
        <v>90</v>
      </c>
      <c r="M4418" s="6" t="s">
        <v>508</v>
      </c>
      <c r="N4418" s="9">
        <f>VLOOKUP(B4418,tb_januari,9,FALSE)</f>
        <v>2</v>
      </c>
      <c r="O4418" s="10" t="s">
        <v>506</v>
      </c>
      <c r="P4418" s="20"/>
      <c r="Q4418" s="20"/>
      <c r="R4418" s="20"/>
      <c r="S4418" s="20" t="s">
        <v>1899</v>
      </c>
      <c r="T4418" s="21" t="str">
        <f t="shared" si="649"/>
        <v>FLAYER SARI MADHU 8 X 21</v>
      </c>
      <c r="U4418" s="17">
        <v>10</v>
      </c>
      <c r="V4418" s="62">
        <f>$K$4418*U4418</f>
        <v>900</v>
      </c>
      <c r="W4418" s="20"/>
      <c r="X4418" s="20"/>
      <c r="Y4418" s="20" t="str">
        <f t="shared" si="652"/>
        <v>PCS</v>
      </c>
      <c r="Z4418" s="20">
        <v>45</v>
      </c>
    </row>
    <row r="4419" spans="1:26" hidden="1">
      <c r="A4419" s="4"/>
      <c r="B4419" s="4"/>
      <c r="C4419" s="5"/>
      <c r="D4419" s="6"/>
      <c r="E4419" s="6"/>
      <c r="F4419" s="6"/>
      <c r="G4419" s="6"/>
      <c r="H4419" s="6"/>
      <c r="I4419" s="6"/>
      <c r="J4419" s="6"/>
      <c r="K4419" s="8"/>
      <c r="L4419" s="8"/>
      <c r="M4419" s="6"/>
      <c r="N4419" s="9"/>
      <c r="O4419" s="10"/>
      <c r="P4419" s="20"/>
      <c r="Q4419" s="20"/>
      <c r="R4419" s="20"/>
      <c r="S4419" s="20" t="s">
        <v>4357</v>
      </c>
      <c r="T4419" s="21" t="str">
        <f t="shared" si="649"/>
        <v>PLASTIK 10 X 35</v>
      </c>
      <c r="U4419" s="17">
        <v>10</v>
      </c>
      <c r="V4419" s="62">
        <f t="shared" ref="V4419:V4424" si="654">$K$4418*U4419</f>
        <v>900</v>
      </c>
      <c r="W4419" s="20"/>
      <c r="X4419" s="20"/>
      <c r="Y4419" s="20" t="str">
        <f t="shared" si="652"/>
        <v>PCS</v>
      </c>
    </row>
    <row r="4420" spans="1:26" hidden="1">
      <c r="A4420" s="4"/>
      <c r="B4420" s="4"/>
      <c r="C4420" s="5"/>
      <c r="D4420" s="6"/>
      <c r="E4420" s="6"/>
      <c r="F4420" s="6"/>
      <c r="G4420" s="6"/>
      <c r="H4420" s="6"/>
      <c r="I4420" s="6"/>
      <c r="J4420" s="6"/>
      <c r="K4420" s="8"/>
      <c r="L4420" s="8"/>
      <c r="M4420" s="6"/>
      <c r="N4420" s="9"/>
      <c r="O4420" s="10"/>
      <c r="P4420" s="20"/>
      <c r="Q4420" s="20"/>
      <c r="R4420" s="20"/>
      <c r="S4420" s="20" t="s">
        <v>4388</v>
      </c>
      <c r="T4420" s="21" t="str">
        <f t="shared" si="649"/>
        <v>PLASTIK 22 X 40</v>
      </c>
      <c r="U4420" s="17">
        <v>1</v>
      </c>
      <c r="V4420" s="62">
        <f t="shared" si="654"/>
        <v>90</v>
      </c>
      <c r="W4420" s="20"/>
      <c r="X4420" s="20"/>
      <c r="Y4420" s="20" t="str">
        <f t="shared" si="652"/>
        <v>PCS</v>
      </c>
    </row>
    <row r="4421" spans="1:26" hidden="1">
      <c r="A4421" s="4"/>
      <c r="B4421" s="4"/>
      <c r="C4421" s="5"/>
      <c r="D4421" s="6"/>
      <c r="E4421" s="6"/>
      <c r="F4421" s="6"/>
      <c r="G4421" s="6"/>
      <c r="H4421" s="6"/>
      <c r="I4421" s="6"/>
      <c r="J4421" s="6"/>
      <c r="K4421" s="8"/>
      <c r="L4421" s="8"/>
      <c r="M4421" s="6"/>
      <c r="N4421" s="9"/>
      <c r="O4421" s="10"/>
      <c r="P4421" s="20"/>
      <c r="Q4421" s="20"/>
      <c r="R4421" s="20"/>
      <c r="S4421" s="20" t="s">
        <v>1378</v>
      </c>
      <c r="T4421" s="21" t="str">
        <f t="shared" si="649"/>
        <v>DUPA 28 PREMIUM</v>
      </c>
      <c r="U4421" s="17">
        <v>0.66700000000000004</v>
      </c>
      <c r="V4421" s="62">
        <f t="shared" si="654"/>
        <v>60.03</v>
      </c>
      <c r="W4421" s="20"/>
      <c r="X4421" s="20"/>
      <c r="Y4421" s="20" t="str">
        <f t="shared" si="652"/>
        <v>KG</v>
      </c>
    </row>
    <row r="4422" spans="1:26" hidden="1">
      <c r="A4422" s="4"/>
      <c r="B4422" s="4"/>
      <c r="C4422" s="5"/>
      <c r="D4422" s="6"/>
      <c r="E4422" s="6"/>
      <c r="F4422" s="6"/>
      <c r="G4422" s="6"/>
      <c r="H4422" s="6"/>
      <c r="I4422" s="6"/>
      <c r="J4422" s="6"/>
      <c r="K4422" s="8"/>
      <c r="L4422" s="8"/>
      <c r="M4422" s="6"/>
      <c r="N4422" s="9"/>
      <c r="O4422" s="10"/>
      <c r="P4422" s="20"/>
      <c r="Q4422" s="20"/>
      <c r="R4422" s="20"/>
      <c r="S4422" s="20" t="s">
        <v>4177</v>
      </c>
      <c r="T4422" s="21" t="str">
        <f t="shared" si="649"/>
        <v>OP NON FUL AROMA EK SARI MADHU</v>
      </c>
      <c r="U4422" s="17">
        <v>3.0800000000000001E-2</v>
      </c>
      <c r="V4422" s="62">
        <f t="shared" si="654"/>
        <v>2.7720000000000002</v>
      </c>
      <c r="W4422" s="20"/>
      <c r="X4422" s="20"/>
      <c r="Y4422" s="20" t="str">
        <f t="shared" si="652"/>
        <v>KG</v>
      </c>
    </row>
    <row r="4423" spans="1:26" hidden="1">
      <c r="A4423" s="4"/>
      <c r="B4423" s="4"/>
      <c r="C4423" s="5"/>
      <c r="D4423" s="6"/>
      <c r="E4423" s="6"/>
      <c r="F4423" s="6"/>
      <c r="G4423" s="6"/>
      <c r="H4423" s="6"/>
      <c r="I4423" s="6"/>
      <c r="J4423" s="6"/>
      <c r="K4423" s="8"/>
      <c r="L4423" s="8"/>
      <c r="M4423" s="6"/>
      <c r="N4423" s="9"/>
      <c r="O4423" s="10"/>
      <c r="P4423" s="20"/>
      <c r="Q4423" s="20"/>
      <c r="R4423" s="20"/>
      <c r="S4423" s="20" t="s">
        <v>3836</v>
      </c>
      <c r="T4423" s="21" t="str">
        <f t="shared" si="649"/>
        <v>ONGKOS KEMAS MINI PREMIUM</v>
      </c>
      <c r="U4423" s="17">
        <v>10</v>
      </c>
      <c r="V4423" s="62">
        <f t="shared" si="654"/>
        <v>900</v>
      </c>
      <c r="W4423" s="20"/>
      <c r="X4423" s="20"/>
      <c r="Y4423" s="20" t="str">
        <f t="shared" si="652"/>
        <v>PCS</v>
      </c>
    </row>
    <row r="4424" spans="1:26" hidden="1">
      <c r="A4424" s="4"/>
      <c r="B4424" s="4"/>
      <c r="C4424" s="5"/>
      <c r="D4424" s="6"/>
      <c r="E4424" s="6"/>
      <c r="F4424" s="6"/>
      <c r="G4424" s="6"/>
      <c r="H4424" s="6"/>
      <c r="I4424" s="6"/>
      <c r="J4424" s="6"/>
      <c r="K4424" s="8"/>
      <c r="L4424" s="8"/>
      <c r="M4424" s="6"/>
      <c r="N4424" s="9"/>
      <c r="O4424" s="10"/>
      <c r="P4424" s="20"/>
      <c r="Q4424" s="20"/>
      <c r="R4424" s="20"/>
      <c r="S4424" s="20" t="s">
        <v>3751</v>
      </c>
      <c r="T4424" s="21" t="str">
        <f t="shared" ref="T4424:T4450" si="655">VLOOKUP(S4424,db_barang,2,FALSE)</f>
        <v>ONGKOS CELUP PEPEL MINI PREMIUM</v>
      </c>
      <c r="U4424" s="17">
        <v>10</v>
      </c>
      <c r="V4424" s="62">
        <f t="shared" si="654"/>
        <v>900</v>
      </c>
      <c r="W4424" s="20"/>
      <c r="X4424" s="20"/>
      <c r="Y4424" s="20" t="str">
        <f t="shared" si="652"/>
        <v>KG</v>
      </c>
    </row>
    <row r="4425" spans="1:26">
      <c r="A4425" s="4">
        <v>439</v>
      </c>
      <c r="B4425" s="20" t="s">
        <v>3621</v>
      </c>
      <c r="C4425" s="5" t="s">
        <v>398</v>
      </c>
      <c r="D4425" s="6"/>
      <c r="E4425" s="6"/>
      <c r="F4425" s="6">
        <v>130</v>
      </c>
      <c r="G4425" s="6">
        <v>1</v>
      </c>
      <c r="H4425" s="6">
        <v>63</v>
      </c>
      <c r="I4425" s="6">
        <v>1</v>
      </c>
      <c r="J4425" s="6" t="s">
        <v>508</v>
      </c>
      <c r="K4425" s="15">
        <f>L4425</f>
        <v>180</v>
      </c>
      <c r="L4425" s="15">
        <f>N4425*Z4425</f>
        <v>180</v>
      </c>
      <c r="M4425" s="6" t="s">
        <v>508</v>
      </c>
      <c r="N4425" s="9">
        <f>VLOOKUP(B4425,tb_januari,9,FALSE)</f>
        <v>4</v>
      </c>
      <c r="O4425" s="10" t="s">
        <v>506</v>
      </c>
      <c r="P4425" s="20"/>
      <c r="Q4425" s="20"/>
      <c r="R4425" s="20"/>
      <c r="S4425" s="20" t="s">
        <v>1674</v>
      </c>
      <c r="T4425" s="21" t="str">
        <f t="shared" si="655"/>
        <v>FLAYER 1000 BUNGA 8 X 21</v>
      </c>
      <c r="U4425" s="17">
        <v>10</v>
      </c>
      <c r="V4425" s="62">
        <f>$K$4425*U4425</f>
        <v>1800</v>
      </c>
      <c r="W4425" s="20"/>
      <c r="X4425" s="20"/>
      <c r="Y4425" s="20" t="str">
        <f t="shared" si="652"/>
        <v>PCS</v>
      </c>
      <c r="Z4425" s="20">
        <v>45</v>
      </c>
    </row>
    <row r="4426" spans="1:26" hidden="1">
      <c r="A4426" s="4"/>
      <c r="B4426" s="4"/>
      <c r="C4426" s="5"/>
      <c r="D4426" s="6"/>
      <c r="E4426" s="6"/>
      <c r="F4426" s="6"/>
      <c r="G4426" s="6"/>
      <c r="H4426" s="6"/>
      <c r="I4426" s="6"/>
      <c r="J4426" s="6"/>
      <c r="K4426" s="8"/>
      <c r="L4426" s="8"/>
      <c r="M4426" s="6"/>
      <c r="N4426" s="9"/>
      <c r="O4426" s="10"/>
      <c r="P4426" s="20"/>
      <c r="Q4426" s="20"/>
      <c r="R4426" s="20"/>
      <c r="S4426" s="20" t="s">
        <v>4357</v>
      </c>
      <c r="T4426" s="21" t="str">
        <f t="shared" si="655"/>
        <v>PLASTIK 10 X 35</v>
      </c>
      <c r="U4426" s="17">
        <v>10</v>
      </c>
      <c r="V4426" s="62">
        <f t="shared" ref="V4426:V4431" si="656">$K$4425*U4426</f>
        <v>1800</v>
      </c>
      <c r="W4426" s="20"/>
      <c r="X4426" s="20"/>
      <c r="Y4426" s="20" t="str">
        <f t="shared" si="652"/>
        <v>PCS</v>
      </c>
    </row>
    <row r="4427" spans="1:26" hidden="1">
      <c r="A4427" s="4"/>
      <c r="B4427" s="4"/>
      <c r="C4427" s="5"/>
      <c r="D4427" s="6"/>
      <c r="E4427" s="6"/>
      <c r="F4427" s="6"/>
      <c r="G4427" s="6"/>
      <c r="H4427" s="6"/>
      <c r="I4427" s="6"/>
      <c r="J4427" s="6"/>
      <c r="K4427" s="8"/>
      <c r="L4427" s="8"/>
      <c r="M4427" s="6"/>
      <c r="N4427" s="9"/>
      <c r="O4427" s="10"/>
      <c r="P4427" s="20"/>
      <c r="Q4427" s="20"/>
      <c r="R4427" s="20"/>
      <c r="S4427" s="20" t="s">
        <v>4388</v>
      </c>
      <c r="T4427" s="21" t="str">
        <f t="shared" si="655"/>
        <v>PLASTIK 22 X 40</v>
      </c>
      <c r="U4427" s="17">
        <v>1</v>
      </c>
      <c r="V4427" s="62">
        <f t="shared" si="656"/>
        <v>180</v>
      </c>
      <c r="W4427" s="20"/>
      <c r="X4427" s="20"/>
      <c r="Y4427" s="20" t="str">
        <f t="shared" si="652"/>
        <v>PCS</v>
      </c>
    </row>
    <row r="4428" spans="1:26" hidden="1">
      <c r="A4428" s="4"/>
      <c r="B4428" s="4"/>
      <c r="C4428" s="5"/>
      <c r="D4428" s="6"/>
      <c r="E4428" s="6"/>
      <c r="F4428" s="6"/>
      <c r="G4428" s="6"/>
      <c r="H4428" s="6"/>
      <c r="I4428" s="6"/>
      <c r="J4428" s="6"/>
      <c r="K4428" s="8"/>
      <c r="L4428" s="8"/>
      <c r="M4428" s="6"/>
      <c r="N4428" s="9"/>
      <c r="O4428" s="10"/>
      <c r="P4428" s="20"/>
      <c r="Q4428" s="20"/>
      <c r="R4428" s="20"/>
      <c r="S4428" s="20" t="s">
        <v>1378</v>
      </c>
      <c r="T4428" s="21" t="str">
        <f t="shared" si="655"/>
        <v>DUPA 28 PREMIUM</v>
      </c>
      <c r="U4428" s="17">
        <v>0.66700000000000004</v>
      </c>
      <c r="V4428" s="62">
        <f t="shared" si="656"/>
        <v>120.06</v>
      </c>
      <c r="W4428" s="20"/>
      <c r="X4428" s="20"/>
      <c r="Y4428" s="20" t="str">
        <f t="shared" si="652"/>
        <v>KG</v>
      </c>
    </row>
    <row r="4429" spans="1:26" hidden="1">
      <c r="A4429" s="4"/>
      <c r="B4429" s="4"/>
      <c r="C4429" s="5"/>
      <c r="D4429" s="6"/>
      <c r="E4429" s="6"/>
      <c r="F4429" s="6"/>
      <c r="G4429" s="6"/>
      <c r="H4429" s="6"/>
      <c r="I4429" s="6"/>
      <c r="J4429" s="6"/>
      <c r="K4429" s="8"/>
      <c r="L4429" s="8"/>
      <c r="M4429" s="6"/>
      <c r="N4429" s="9"/>
      <c r="O4429" s="10"/>
      <c r="P4429" s="20"/>
      <c r="Q4429" s="20"/>
      <c r="R4429" s="20"/>
      <c r="S4429" s="20" t="s">
        <v>4150</v>
      </c>
      <c r="T4429" s="21" t="str">
        <f t="shared" si="655"/>
        <v>OP NON FUL AROMA EK 1000 BUNGA EKO</v>
      </c>
      <c r="U4429" s="17">
        <v>3.0800000000000001E-2</v>
      </c>
      <c r="V4429" s="62">
        <f t="shared" si="656"/>
        <v>5.5440000000000005</v>
      </c>
      <c r="W4429" s="20"/>
      <c r="X4429" s="20"/>
      <c r="Y4429" s="20" t="str">
        <f t="shared" si="652"/>
        <v>KG</v>
      </c>
    </row>
    <row r="4430" spans="1:26" hidden="1">
      <c r="A4430" s="4"/>
      <c r="B4430" s="4"/>
      <c r="C4430" s="5"/>
      <c r="D4430" s="6"/>
      <c r="E4430" s="6"/>
      <c r="F4430" s="6"/>
      <c r="G4430" s="6"/>
      <c r="H4430" s="6"/>
      <c r="I4430" s="6"/>
      <c r="J4430" s="6"/>
      <c r="K4430" s="8"/>
      <c r="L4430" s="8"/>
      <c r="M4430" s="6"/>
      <c r="N4430" s="9"/>
      <c r="O4430" s="10"/>
      <c r="P4430" s="20"/>
      <c r="Q4430" s="20"/>
      <c r="R4430" s="20"/>
      <c r="S4430" s="20" t="s">
        <v>3836</v>
      </c>
      <c r="T4430" s="21" t="str">
        <f t="shared" si="655"/>
        <v>ONGKOS KEMAS MINI PREMIUM</v>
      </c>
      <c r="U4430" s="17">
        <v>10</v>
      </c>
      <c r="V4430" s="62">
        <f t="shared" si="656"/>
        <v>1800</v>
      </c>
      <c r="W4430" s="20"/>
      <c r="X4430" s="20"/>
      <c r="Y4430" s="20" t="str">
        <f t="shared" si="652"/>
        <v>PCS</v>
      </c>
    </row>
    <row r="4431" spans="1:26" hidden="1">
      <c r="A4431" s="4"/>
      <c r="B4431" s="4"/>
      <c r="C4431" s="5"/>
      <c r="D4431" s="6"/>
      <c r="E4431" s="6"/>
      <c r="F4431" s="6"/>
      <c r="G4431" s="6"/>
      <c r="H4431" s="6"/>
      <c r="I4431" s="6"/>
      <c r="J4431" s="6"/>
      <c r="K4431" s="8"/>
      <c r="L4431" s="8"/>
      <c r="M4431" s="6"/>
      <c r="N4431" s="9"/>
      <c r="O4431" s="10"/>
      <c r="P4431" s="20"/>
      <c r="Q4431" s="20"/>
      <c r="R4431" s="20"/>
      <c r="S4431" s="20" t="s">
        <v>3751</v>
      </c>
      <c r="T4431" s="21" t="str">
        <f t="shared" si="655"/>
        <v>ONGKOS CELUP PEPEL MINI PREMIUM</v>
      </c>
      <c r="U4431" s="17">
        <v>10</v>
      </c>
      <c r="V4431" s="62">
        <f t="shared" si="656"/>
        <v>1800</v>
      </c>
      <c r="W4431" s="20"/>
      <c r="X4431" s="20"/>
      <c r="Y4431" s="20" t="str">
        <f t="shared" si="652"/>
        <v>KG</v>
      </c>
    </row>
    <row r="4432" spans="1:26">
      <c r="A4432" s="4">
        <v>440</v>
      </c>
      <c r="B4432" s="20" t="s">
        <v>4437</v>
      </c>
      <c r="C4432" s="5" t="s">
        <v>399</v>
      </c>
      <c r="D4432" s="6"/>
      <c r="E4432" s="6"/>
      <c r="F4432" s="6">
        <v>28</v>
      </c>
      <c r="G4432" s="6">
        <v>1</v>
      </c>
      <c r="H4432" s="6"/>
      <c r="I4432" s="6"/>
      <c r="J4432" s="6" t="s">
        <v>508</v>
      </c>
      <c r="K4432" s="15">
        <f>L4432</f>
        <v>0</v>
      </c>
      <c r="L4432" s="15">
        <f>N4432*Z4432</f>
        <v>0</v>
      </c>
      <c r="M4432" s="6" t="s">
        <v>508</v>
      </c>
      <c r="N4432" s="9">
        <f>VLOOKUP(B4432,tb_januari,9,FALSE)</f>
        <v>0</v>
      </c>
      <c r="O4432" s="10" t="s">
        <v>506</v>
      </c>
      <c r="P4432" s="20"/>
      <c r="Q4432" s="20"/>
      <c r="R4432" s="20"/>
      <c r="S4432" s="1" t="s">
        <v>982</v>
      </c>
      <c r="T4432" s="21" t="str">
        <f t="shared" si="655"/>
        <v>ASTUNGKARA 8 X 21</v>
      </c>
      <c r="U4432" s="17">
        <v>1</v>
      </c>
      <c r="V4432" s="62">
        <f>$K$4432*U4432</f>
        <v>0</v>
      </c>
      <c r="W4432" s="20"/>
      <c r="X4432" s="20"/>
      <c r="Y4432" s="20" t="str">
        <f t="shared" si="652"/>
        <v>PCS</v>
      </c>
      <c r="Z4432" s="20">
        <v>100</v>
      </c>
    </row>
    <row r="4433" spans="1:26" hidden="1">
      <c r="A4433" s="4"/>
      <c r="B4433" s="20"/>
      <c r="C4433" s="5"/>
      <c r="D4433" s="6"/>
      <c r="E4433" s="6"/>
      <c r="F4433" s="6"/>
      <c r="G4433" s="6"/>
      <c r="H4433" s="6"/>
      <c r="I4433" s="6"/>
      <c r="J4433" s="6"/>
      <c r="K4433" s="8"/>
      <c r="L4433" s="8"/>
      <c r="M4433" s="6"/>
      <c r="N4433" s="9"/>
      <c r="O4433" s="10"/>
      <c r="P4433" s="20"/>
      <c r="Q4433" s="20"/>
      <c r="R4433" s="20"/>
      <c r="S4433" s="1" t="s">
        <v>4084</v>
      </c>
      <c r="T4433" s="21" t="str">
        <f t="shared" si="655"/>
        <v>OP FULL AROMA SWT ASTUNGKARA</v>
      </c>
      <c r="U4433" s="17">
        <v>2.0480000000000002E-2</v>
      </c>
      <c r="V4433" s="62">
        <f t="shared" ref="V4433:V4441" si="657">$K$4432*U4433</f>
        <v>0</v>
      </c>
      <c r="W4433" s="20"/>
      <c r="X4433" s="20"/>
      <c r="Y4433" s="20" t="str">
        <f t="shared" si="652"/>
        <v>KG</v>
      </c>
    </row>
    <row r="4434" spans="1:26" hidden="1">
      <c r="A4434" s="4"/>
      <c r="B4434" s="20"/>
      <c r="C4434" s="5"/>
      <c r="D4434" s="6"/>
      <c r="E4434" s="6"/>
      <c r="F4434" s="6"/>
      <c r="G4434" s="6"/>
      <c r="H4434" s="6"/>
      <c r="I4434" s="6"/>
      <c r="J4434" s="6"/>
      <c r="K4434" s="8"/>
      <c r="L4434" s="8"/>
      <c r="M4434" s="6"/>
      <c r="N4434" s="9"/>
      <c r="O4434" s="10"/>
      <c r="P4434" s="20"/>
      <c r="Q4434" s="20"/>
      <c r="R4434" s="20"/>
      <c r="S4434" s="1" t="s">
        <v>5192</v>
      </c>
      <c r="T4434" s="21" t="str">
        <f t="shared" si="655"/>
        <v>oplosan solfen</v>
      </c>
      <c r="U4434" s="17">
        <v>6.0199999999999997E-2</v>
      </c>
      <c r="V4434" s="62">
        <f t="shared" si="657"/>
        <v>0</v>
      </c>
      <c r="W4434" s="20"/>
      <c r="X4434" s="20"/>
      <c r="Y4434" s="20" t="str">
        <f t="shared" si="652"/>
        <v>KG</v>
      </c>
    </row>
    <row r="4435" spans="1:26" hidden="1">
      <c r="A4435" s="4"/>
      <c r="B4435" s="20"/>
      <c r="C4435" s="5"/>
      <c r="D4435" s="6"/>
      <c r="E4435" s="6"/>
      <c r="F4435" s="6"/>
      <c r="G4435" s="6"/>
      <c r="H4435" s="6"/>
      <c r="I4435" s="6"/>
      <c r="J4435" s="6"/>
      <c r="K4435" s="8"/>
      <c r="L4435" s="8"/>
      <c r="M4435" s="6"/>
      <c r="N4435" s="9"/>
      <c r="O4435" s="10"/>
      <c r="P4435" s="20"/>
      <c r="Q4435" s="20"/>
      <c r="R4435" s="20"/>
      <c r="S4435" s="1" t="s">
        <v>3679</v>
      </c>
      <c r="T4435" s="21" t="str">
        <f t="shared" si="655"/>
        <v xml:space="preserve">ONGKARA OVAL </v>
      </c>
      <c r="U4435" s="17">
        <v>1</v>
      </c>
      <c r="V4435" s="62">
        <f t="shared" si="657"/>
        <v>0</v>
      </c>
      <c r="W4435" s="20"/>
      <c r="X4435" s="20"/>
      <c r="Y4435" s="20" t="str">
        <f t="shared" si="652"/>
        <v>PCS</v>
      </c>
    </row>
    <row r="4436" spans="1:26" hidden="1">
      <c r="A4436" s="4"/>
      <c r="B4436" s="20"/>
      <c r="C4436" s="5"/>
      <c r="D4436" s="6"/>
      <c r="E4436" s="6"/>
      <c r="F4436" s="6"/>
      <c r="G4436" s="6"/>
      <c r="H4436" s="6"/>
      <c r="I4436" s="6"/>
      <c r="J4436" s="6"/>
      <c r="K4436" s="8"/>
      <c r="L4436" s="8"/>
      <c r="M4436" s="6"/>
      <c r="N4436" s="9"/>
      <c r="O4436" s="10"/>
      <c r="P4436" s="20"/>
      <c r="Q4436" s="20"/>
      <c r="R4436" s="20"/>
      <c r="S4436" s="1" t="s">
        <v>4361</v>
      </c>
      <c r="T4436" s="21" t="str">
        <f t="shared" si="655"/>
        <v>PLASTIK 12 X 35</v>
      </c>
      <c r="U4436" s="17">
        <v>1</v>
      </c>
      <c r="V4436" s="62">
        <f t="shared" si="657"/>
        <v>0</v>
      </c>
      <c r="W4436" s="20"/>
      <c r="X4436" s="20"/>
      <c r="Y4436" s="20" t="str">
        <f t="shared" si="652"/>
        <v>PCS</v>
      </c>
    </row>
    <row r="4437" spans="1:26" hidden="1">
      <c r="A4437" s="4"/>
      <c r="B4437" s="20"/>
      <c r="C4437" s="5"/>
      <c r="D4437" s="6"/>
      <c r="E4437" s="6"/>
      <c r="F4437" s="6"/>
      <c r="G4437" s="6"/>
      <c r="H4437" s="6"/>
      <c r="I4437" s="6"/>
      <c r="J4437" s="6"/>
      <c r="K4437" s="8"/>
      <c r="L4437" s="8"/>
      <c r="M4437" s="6"/>
      <c r="N4437" s="9"/>
      <c r="O4437" s="10"/>
      <c r="P4437" s="20"/>
      <c r="Q4437" s="20"/>
      <c r="R4437" s="20"/>
      <c r="S4437" s="1" t="s">
        <v>988</v>
      </c>
      <c r="T4437" s="21" t="str">
        <f t="shared" si="655"/>
        <v xml:space="preserve">ATP </v>
      </c>
      <c r="U4437" s="17">
        <v>1</v>
      </c>
      <c r="V4437" s="62">
        <f>$K$4432*U4437</f>
        <v>0</v>
      </c>
      <c r="W4437" s="20"/>
      <c r="X4437" s="20"/>
      <c r="Y4437" s="20" t="str">
        <f t="shared" si="652"/>
        <v>PCS</v>
      </c>
    </row>
    <row r="4438" spans="1:26" hidden="1">
      <c r="A4438" s="4"/>
      <c r="B4438" s="20"/>
      <c r="C4438" s="5"/>
      <c r="D4438" s="6"/>
      <c r="E4438" s="6"/>
      <c r="F4438" s="6"/>
      <c r="G4438" s="6"/>
      <c r="H4438" s="6"/>
      <c r="I4438" s="6"/>
      <c r="J4438" s="6"/>
      <c r="K4438" s="8"/>
      <c r="L4438" s="8"/>
      <c r="M4438" s="6"/>
      <c r="N4438" s="9"/>
      <c r="O4438" s="10"/>
      <c r="P4438" s="20"/>
      <c r="Q4438" s="20"/>
      <c r="R4438" s="20"/>
      <c r="S4438" s="1" t="s">
        <v>986</v>
      </c>
      <c r="T4438" s="21" t="str">
        <f t="shared" si="655"/>
        <v>ASTUNGKARA TULISAN</v>
      </c>
      <c r="U4438" s="17">
        <v>1</v>
      </c>
      <c r="V4438" s="62">
        <f t="shared" si="657"/>
        <v>0</v>
      </c>
      <c r="W4438" s="20"/>
      <c r="X4438" s="20"/>
      <c r="Y4438" s="20" t="str">
        <f t="shared" si="652"/>
        <v>PCS</v>
      </c>
    </row>
    <row r="4439" spans="1:26" hidden="1">
      <c r="A4439" s="4"/>
      <c r="B4439" s="20"/>
      <c r="C4439" s="5"/>
      <c r="D4439" s="6"/>
      <c r="E4439" s="6"/>
      <c r="F4439" s="6"/>
      <c r="G4439" s="6"/>
      <c r="H4439" s="6"/>
      <c r="I4439" s="6"/>
      <c r="J4439" s="6"/>
      <c r="K4439" s="8"/>
      <c r="L4439" s="8"/>
      <c r="M4439" s="6"/>
      <c r="N4439" s="9"/>
      <c r="O4439" s="10"/>
      <c r="P4439" s="20"/>
      <c r="Q4439" s="20"/>
      <c r="R4439" s="20"/>
      <c r="S4439" s="1" t="s">
        <v>3743</v>
      </c>
      <c r="T4439" s="21" t="str">
        <f t="shared" si="655"/>
        <v>ONGKOS CELUP PEPEL 018</v>
      </c>
      <c r="U4439" s="17">
        <v>1</v>
      </c>
      <c r="V4439" s="62">
        <f t="shared" si="657"/>
        <v>0</v>
      </c>
      <c r="W4439" s="20"/>
      <c r="X4439" s="20"/>
      <c r="Y4439" s="20" t="str">
        <f t="shared" si="652"/>
        <v>KG</v>
      </c>
    </row>
    <row r="4440" spans="1:26" hidden="1">
      <c r="A4440" s="4"/>
      <c r="B4440" s="20"/>
      <c r="C4440" s="5"/>
      <c r="D4440" s="6"/>
      <c r="E4440" s="6"/>
      <c r="F4440" s="6"/>
      <c r="G4440" s="6"/>
      <c r="H4440" s="6"/>
      <c r="I4440" s="6"/>
      <c r="J4440" s="6"/>
      <c r="K4440" s="8"/>
      <c r="L4440" s="8"/>
      <c r="M4440" s="6"/>
      <c r="N4440" s="9"/>
      <c r="O4440" s="10"/>
      <c r="P4440" s="20"/>
      <c r="Q4440" s="20"/>
      <c r="R4440" s="20"/>
      <c r="S4440" s="1" t="s">
        <v>3840</v>
      </c>
      <c r="T4440" s="21" t="str">
        <f t="shared" si="655"/>
        <v>ONGKOS KEMAS PEPEL 018</v>
      </c>
      <c r="U4440" s="17">
        <v>1</v>
      </c>
      <c r="V4440" s="62">
        <f t="shared" si="657"/>
        <v>0</v>
      </c>
      <c r="W4440" s="20"/>
      <c r="X4440" s="20"/>
      <c r="Y4440" s="20" t="str">
        <f t="shared" si="652"/>
        <v>PCS</v>
      </c>
    </row>
    <row r="4441" spans="1:26" hidden="1">
      <c r="A4441" s="4"/>
      <c r="B4441" s="20"/>
      <c r="C4441" s="5"/>
      <c r="D4441" s="6"/>
      <c r="E4441" s="6"/>
      <c r="F4441" s="6"/>
      <c r="G4441" s="6"/>
      <c r="H4441" s="6"/>
      <c r="I4441" s="6"/>
      <c r="J4441" s="6"/>
      <c r="K4441" s="8"/>
      <c r="L4441" s="8"/>
      <c r="M4441" s="6"/>
      <c r="N4441" s="9"/>
      <c r="O4441" s="10"/>
      <c r="P4441" s="20"/>
      <c r="Q4441" s="20"/>
      <c r="R4441" s="20"/>
      <c r="S4441" s="1" t="s">
        <v>1447</v>
      </c>
      <c r="T4441" s="21" t="str">
        <f t="shared" si="655"/>
        <v>DUPA 32 ATP PEKAT 3.2 RKN</v>
      </c>
      <c r="U4441" s="17">
        <v>0.18</v>
      </c>
      <c r="V4441" s="62">
        <f t="shared" si="657"/>
        <v>0</v>
      </c>
      <c r="W4441" s="20"/>
      <c r="X4441" s="20"/>
      <c r="Y4441" s="20" t="str">
        <f t="shared" si="652"/>
        <v>KG</v>
      </c>
    </row>
    <row r="4442" spans="1:26">
      <c r="A4442" s="4">
        <v>441</v>
      </c>
      <c r="B4442" s="20" t="s">
        <v>4440</v>
      </c>
      <c r="C4442" s="5" t="s">
        <v>400</v>
      </c>
      <c r="D4442" s="6"/>
      <c r="E4442" s="6"/>
      <c r="F4442" s="6">
        <v>1</v>
      </c>
      <c r="G4442" s="6">
        <v>1</v>
      </c>
      <c r="H4442" s="6"/>
      <c r="I4442" s="6"/>
      <c r="J4442" s="6" t="s">
        <v>508</v>
      </c>
      <c r="K4442" s="15">
        <f>L4442</f>
        <v>0</v>
      </c>
      <c r="L4442" s="15">
        <f>N4442*Z4442</f>
        <v>0</v>
      </c>
      <c r="M4442" s="6" t="s">
        <v>508</v>
      </c>
      <c r="N4442" s="9">
        <f>VLOOKUP(B4442,tb_januari,9,FALSE)</f>
        <v>0</v>
      </c>
      <c r="O4442" s="10" t="s">
        <v>506</v>
      </c>
      <c r="P4442" s="20"/>
      <c r="Q4442" s="20"/>
      <c r="R4442" s="20"/>
      <c r="S4442" s="1" t="s">
        <v>1052</v>
      </c>
      <c r="T4442" s="21" t="str">
        <f t="shared" si="655"/>
        <v>CENDANA 8 X 21</v>
      </c>
      <c r="U4442" s="17">
        <v>2.0480000000000002E-2</v>
      </c>
      <c r="V4442" s="62">
        <f>$K$4442*U4442</f>
        <v>0</v>
      </c>
      <c r="W4442" s="20"/>
      <c r="X4442" s="20"/>
      <c r="Y4442" s="20" t="str">
        <f t="shared" si="652"/>
        <v>PCS</v>
      </c>
      <c r="Z4442" s="20">
        <v>100</v>
      </c>
    </row>
    <row r="4443" spans="1:26" hidden="1">
      <c r="A4443" s="4"/>
      <c r="B4443" s="20"/>
      <c r="C4443" s="5"/>
      <c r="D4443" s="6"/>
      <c r="E4443" s="6"/>
      <c r="F4443" s="6"/>
      <c r="G4443" s="6"/>
      <c r="H4443" s="6"/>
      <c r="I4443" s="6"/>
      <c r="J4443" s="6"/>
      <c r="K4443" s="8"/>
      <c r="L4443" s="8"/>
      <c r="M4443" s="6"/>
      <c r="N4443" s="9"/>
      <c r="O4443" s="10"/>
      <c r="P4443" s="20"/>
      <c r="Q4443" s="20"/>
      <c r="R4443" s="20"/>
      <c r="S4443" s="1" t="s">
        <v>4088</v>
      </c>
      <c r="T4443" s="21" t="str">
        <f t="shared" si="655"/>
        <v>OP FULL AROMA SWT CENDANA</v>
      </c>
      <c r="U4443" s="17">
        <v>6.0199999999999997E-2</v>
      </c>
      <c r="V4443" s="62">
        <f t="shared" ref="V4443:V4450" si="658">$K$4442*U4443</f>
        <v>0</v>
      </c>
      <c r="W4443" s="20"/>
      <c r="X4443" s="20"/>
      <c r="Y4443" s="20" t="str">
        <f t="shared" si="652"/>
        <v>KG</v>
      </c>
    </row>
    <row r="4444" spans="1:26" hidden="1">
      <c r="A4444" s="4"/>
      <c r="B4444" s="20"/>
      <c r="C4444" s="5"/>
      <c r="D4444" s="6"/>
      <c r="E4444" s="6"/>
      <c r="F4444" s="6"/>
      <c r="G4444" s="6"/>
      <c r="H4444" s="6"/>
      <c r="I4444" s="6"/>
      <c r="J4444" s="6"/>
      <c r="K4444" s="8"/>
      <c r="L4444" s="8"/>
      <c r="M4444" s="6"/>
      <c r="N4444" s="9"/>
      <c r="O4444" s="10"/>
      <c r="P4444" s="20"/>
      <c r="Q4444" s="20"/>
      <c r="R4444" s="20"/>
      <c r="S4444" s="1" t="s">
        <v>5192</v>
      </c>
      <c r="T4444" s="21" t="str">
        <f t="shared" si="655"/>
        <v>oplosan solfen</v>
      </c>
      <c r="U4444" s="17">
        <v>0.18</v>
      </c>
      <c r="V4444" s="62">
        <f t="shared" si="658"/>
        <v>0</v>
      </c>
      <c r="W4444" s="20"/>
      <c r="X4444" s="20"/>
      <c r="Y4444" s="20" t="str">
        <f t="shared" si="652"/>
        <v>KG</v>
      </c>
    </row>
    <row r="4445" spans="1:26" hidden="1">
      <c r="A4445" s="4"/>
      <c r="B4445" s="20"/>
      <c r="C4445" s="5"/>
      <c r="D4445" s="6"/>
      <c r="E4445" s="6"/>
      <c r="F4445" s="6"/>
      <c r="G4445" s="6"/>
      <c r="H4445" s="6"/>
      <c r="I4445" s="6"/>
      <c r="J4445" s="6"/>
      <c r="K4445" s="8"/>
      <c r="L4445" s="8"/>
      <c r="M4445" s="6"/>
      <c r="N4445" s="9"/>
      <c r="O4445" s="10"/>
      <c r="P4445" s="20"/>
      <c r="Q4445" s="20"/>
      <c r="R4445" s="20"/>
      <c r="S4445" s="1" t="s">
        <v>3679</v>
      </c>
      <c r="T4445" s="21" t="str">
        <f t="shared" si="655"/>
        <v xml:space="preserve">ONGKARA OVAL </v>
      </c>
      <c r="U4445" s="17">
        <v>1</v>
      </c>
      <c r="V4445" s="62">
        <f t="shared" si="658"/>
        <v>0</v>
      </c>
      <c r="W4445" s="20"/>
      <c r="X4445" s="20"/>
      <c r="Y4445" s="20" t="str">
        <f t="shared" si="652"/>
        <v>PCS</v>
      </c>
    </row>
    <row r="4446" spans="1:26" hidden="1">
      <c r="A4446" s="4"/>
      <c r="B4446" s="20"/>
      <c r="C4446" s="5"/>
      <c r="D4446" s="6"/>
      <c r="E4446" s="6"/>
      <c r="F4446" s="6"/>
      <c r="G4446" s="6"/>
      <c r="H4446" s="6"/>
      <c r="I4446" s="6"/>
      <c r="J4446" s="6"/>
      <c r="K4446" s="8"/>
      <c r="L4446" s="8"/>
      <c r="M4446" s="6"/>
      <c r="N4446" s="9"/>
      <c r="O4446" s="10"/>
      <c r="P4446" s="20"/>
      <c r="Q4446" s="20"/>
      <c r="R4446" s="20"/>
      <c r="S4446" s="1" t="s">
        <v>988</v>
      </c>
      <c r="T4446" s="21" t="str">
        <f t="shared" si="655"/>
        <v xml:space="preserve">ATP </v>
      </c>
      <c r="U4446" s="17">
        <v>1</v>
      </c>
      <c r="V4446" s="62">
        <f t="shared" si="658"/>
        <v>0</v>
      </c>
      <c r="W4446" s="20"/>
      <c r="X4446" s="20"/>
      <c r="Y4446" s="20" t="str">
        <f t="shared" si="652"/>
        <v>PCS</v>
      </c>
    </row>
    <row r="4447" spans="1:26" hidden="1">
      <c r="A4447" s="4"/>
      <c r="B4447" s="20"/>
      <c r="C4447" s="5"/>
      <c r="D4447" s="6"/>
      <c r="E4447" s="6"/>
      <c r="F4447" s="6"/>
      <c r="G4447" s="6"/>
      <c r="H4447" s="6"/>
      <c r="I4447" s="6"/>
      <c r="J4447" s="6"/>
      <c r="K4447" s="8"/>
      <c r="L4447" s="8"/>
      <c r="M4447" s="6"/>
      <c r="N4447" s="9"/>
      <c r="O4447" s="10"/>
      <c r="P4447" s="20"/>
      <c r="Q4447" s="20"/>
      <c r="R4447" s="20"/>
      <c r="S4447" s="1" t="s">
        <v>4361</v>
      </c>
      <c r="T4447" s="21" t="str">
        <f t="shared" si="655"/>
        <v>PLASTIK 12 X 35</v>
      </c>
      <c r="U4447" s="17">
        <v>1</v>
      </c>
      <c r="V4447" s="62">
        <f t="shared" si="658"/>
        <v>0</v>
      </c>
      <c r="W4447" s="20"/>
      <c r="X4447" s="20"/>
      <c r="Y4447" s="20" t="str">
        <f t="shared" si="652"/>
        <v>PCS</v>
      </c>
    </row>
    <row r="4448" spans="1:26" hidden="1">
      <c r="A4448" s="4"/>
      <c r="B4448" s="20"/>
      <c r="C4448" s="5"/>
      <c r="D4448" s="6"/>
      <c r="E4448" s="6"/>
      <c r="F4448" s="6"/>
      <c r="G4448" s="6"/>
      <c r="H4448" s="6"/>
      <c r="I4448" s="6"/>
      <c r="J4448" s="6"/>
      <c r="K4448" s="8"/>
      <c r="L4448" s="8"/>
      <c r="M4448" s="6"/>
      <c r="N4448" s="9"/>
      <c r="O4448" s="10"/>
      <c r="P4448" s="20"/>
      <c r="Q4448" s="20"/>
      <c r="R4448" s="20"/>
      <c r="S4448" s="1" t="s">
        <v>1056</v>
      </c>
      <c r="T4448" s="21" t="str">
        <f t="shared" si="655"/>
        <v>CENDANA TULISAN</v>
      </c>
      <c r="U4448" s="17">
        <v>1</v>
      </c>
      <c r="V4448" s="62">
        <f t="shared" si="658"/>
        <v>0</v>
      </c>
      <c r="W4448" s="20"/>
      <c r="X4448" s="20"/>
      <c r="Y4448" s="20" t="str">
        <f t="shared" si="652"/>
        <v>PCS</v>
      </c>
    </row>
    <row r="4449" spans="1:26" hidden="1">
      <c r="A4449" s="4"/>
      <c r="B4449" s="20"/>
      <c r="C4449" s="5"/>
      <c r="D4449" s="6"/>
      <c r="E4449" s="6"/>
      <c r="F4449" s="6"/>
      <c r="G4449" s="6"/>
      <c r="H4449" s="6"/>
      <c r="I4449" s="6"/>
      <c r="J4449" s="6"/>
      <c r="K4449" s="8"/>
      <c r="L4449" s="8"/>
      <c r="M4449" s="6"/>
      <c r="N4449" s="9"/>
      <c r="O4449" s="10"/>
      <c r="P4449" s="20"/>
      <c r="Q4449" s="20"/>
      <c r="R4449" s="20"/>
      <c r="S4449" s="1" t="s">
        <v>3743</v>
      </c>
      <c r="T4449" s="21" t="str">
        <f t="shared" si="655"/>
        <v>ONGKOS CELUP PEPEL 018</v>
      </c>
      <c r="U4449" s="17">
        <v>1</v>
      </c>
      <c r="V4449" s="62">
        <f t="shared" si="658"/>
        <v>0</v>
      </c>
      <c r="W4449" s="20"/>
      <c r="X4449" s="20"/>
      <c r="Y4449" s="20" t="str">
        <f t="shared" si="652"/>
        <v>KG</v>
      </c>
    </row>
    <row r="4450" spans="1:26" hidden="1">
      <c r="A4450" s="4"/>
      <c r="B4450" s="20"/>
      <c r="C4450" s="5"/>
      <c r="D4450" s="6"/>
      <c r="E4450" s="6"/>
      <c r="F4450" s="6"/>
      <c r="G4450" s="6"/>
      <c r="H4450" s="6"/>
      <c r="I4450" s="6"/>
      <c r="J4450" s="6"/>
      <c r="K4450" s="8"/>
      <c r="L4450" s="8"/>
      <c r="M4450" s="6"/>
      <c r="N4450" s="9"/>
      <c r="O4450" s="10"/>
      <c r="P4450" s="20"/>
      <c r="Q4450" s="20"/>
      <c r="R4450" s="20"/>
      <c r="S4450" s="1" t="s">
        <v>3840</v>
      </c>
      <c r="T4450" s="21" t="str">
        <f t="shared" si="655"/>
        <v>ONGKOS KEMAS PEPEL 018</v>
      </c>
      <c r="U4450" s="17">
        <v>1</v>
      </c>
      <c r="V4450" s="62">
        <f t="shared" si="658"/>
        <v>0</v>
      </c>
      <c r="W4450" s="20"/>
      <c r="X4450" s="20"/>
      <c r="Y4450" s="20" t="str">
        <f t="shared" si="652"/>
        <v>PCS</v>
      </c>
    </row>
    <row r="4451" spans="1:26" hidden="1">
      <c r="A4451" s="4"/>
      <c r="B4451" s="20"/>
      <c r="C4451" s="5"/>
      <c r="D4451" s="6"/>
      <c r="E4451" s="6"/>
      <c r="F4451" s="6"/>
      <c r="G4451" s="6"/>
      <c r="H4451" s="6"/>
      <c r="I4451" s="6"/>
      <c r="J4451" s="6"/>
      <c r="K4451" s="8"/>
      <c r="L4451" s="8"/>
      <c r="M4451" s="6"/>
      <c r="N4451" s="9"/>
      <c r="O4451" s="10"/>
      <c r="P4451" s="20"/>
      <c r="Q4451" s="20"/>
      <c r="R4451" s="20"/>
      <c r="S4451" s="1" t="s">
        <v>1447</v>
      </c>
      <c r="T4451" s="21" t="str">
        <f t="shared" ref="T4451:T4482" si="659">VLOOKUP(S4451,db_barang,2,FALSE)</f>
        <v>DUPA 32 ATP PEKAT 3.2 RKN</v>
      </c>
      <c r="U4451" s="17">
        <v>0.18</v>
      </c>
      <c r="V4451" s="62">
        <f>$K$4442*U4451</f>
        <v>0</v>
      </c>
      <c r="W4451" s="20"/>
      <c r="X4451" s="20"/>
      <c r="Y4451" s="20" t="str">
        <f t="shared" si="652"/>
        <v>KG</v>
      </c>
    </row>
    <row r="4452" spans="1:26">
      <c r="A4452" s="4">
        <v>442</v>
      </c>
      <c r="B4452" s="20" t="s">
        <v>4443</v>
      </c>
      <c r="C4452" s="5" t="s">
        <v>479</v>
      </c>
      <c r="D4452" s="6">
        <v>1</v>
      </c>
      <c r="E4452" s="6"/>
      <c r="F4452" s="6"/>
      <c r="G4452" s="6"/>
      <c r="H4452" s="6"/>
      <c r="I4452" s="6"/>
      <c r="J4452" s="6" t="s">
        <v>508</v>
      </c>
      <c r="K4452" s="15">
        <f>L4452</f>
        <v>0</v>
      </c>
      <c r="L4452" s="15">
        <f>N4452*Z4452</f>
        <v>0</v>
      </c>
      <c r="M4452" s="6" t="s">
        <v>508</v>
      </c>
      <c r="N4452" s="9">
        <f>VLOOKUP(B4452,tb_januari,9,FALSE)</f>
        <v>0</v>
      </c>
      <c r="O4452" s="10" t="s">
        <v>506</v>
      </c>
      <c r="P4452" s="20"/>
      <c r="Q4452" s="20"/>
      <c r="R4452" s="20"/>
      <c r="S4452" s="1" t="s">
        <v>4092</v>
      </c>
      <c r="T4452" s="21" t="str">
        <f t="shared" si="659"/>
        <v>OP FULL AROMA SWT JASMINE</v>
      </c>
      <c r="U4452" s="17">
        <v>2.0480000000000002E-2</v>
      </c>
      <c r="V4452" s="62">
        <f>$K$4452*U4452</f>
        <v>0</v>
      </c>
      <c r="W4452" s="20"/>
      <c r="X4452" s="20"/>
      <c r="Y4452" s="20" t="str">
        <f t="shared" si="652"/>
        <v>KG</v>
      </c>
      <c r="Z4452" s="20">
        <v>100</v>
      </c>
    </row>
    <row r="4453" spans="1:26" hidden="1">
      <c r="A4453" s="4"/>
      <c r="B4453" s="20"/>
      <c r="C4453" s="5"/>
      <c r="D4453" s="6"/>
      <c r="E4453" s="6"/>
      <c r="F4453" s="6"/>
      <c r="G4453" s="6"/>
      <c r="H4453" s="6"/>
      <c r="I4453" s="6"/>
      <c r="J4453" s="6"/>
      <c r="K4453" s="8"/>
      <c r="L4453" s="8"/>
      <c r="M4453" s="6"/>
      <c r="N4453" s="9"/>
      <c r="O4453" s="10"/>
      <c r="P4453" s="20"/>
      <c r="Q4453" s="20"/>
      <c r="R4453" s="20"/>
      <c r="S4453" s="1" t="s">
        <v>5192</v>
      </c>
      <c r="T4453" s="21" t="str">
        <f t="shared" si="659"/>
        <v>oplosan solfen</v>
      </c>
      <c r="U4453" s="17">
        <v>6.0199999999999997E-2</v>
      </c>
      <c r="V4453" s="62">
        <f t="shared" ref="V4453:V4459" si="660">$K$4452*U4453</f>
        <v>0</v>
      </c>
      <c r="W4453" s="20"/>
      <c r="X4453" s="20"/>
      <c r="Y4453" s="20" t="str">
        <f t="shared" si="652"/>
        <v>KG</v>
      </c>
    </row>
    <row r="4454" spans="1:26" hidden="1">
      <c r="A4454" s="4"/>
      <c r="B4454" s="20"/>
      <c r="C4454" s="5"/>
      <c r="D4454" s="6"/>
      <c r="E4454" s="6"/>
      <c r="F4454" s="6"/>
      <c r="G4454" s="6"/>
      <c r="H4454" s="6"/>
      <c r="I4454" s="6"/>
      <c r="J4454" s="6"/>
      <c r="K4454" s="8"/>
      <c r="L4454" s="8"/>
      <c r="M4454" s="6"/>
      <c r="N4454" s="9"/>
      <c r="O4454" s="10"/>
      <c r="P4454" s="20"/>
      <c r="Q4454" s="20"/>
      <c r="R4454" s="20"/>
      <c r="S4454" s="1" t="s">
        <v>3679</v>
      </c>
      <c r="T4454" s="21" t="str">
        <f t="shared" si="659"/>
        <v xml:space="preserve">ONGKARA OVAL </v>
      </c>
      <c r="U4454" s="17">
        <v>1</v>
      </c>
      <c r="V4454" s="62">
        <f t="shared" si="660"/>
        <v>0</v>
      </c>
      <c r="W4454" s="20"/>
      <c r="X4454" s="20"/>
      <c r="Y4454" s="20" t="str">
        <f t="shared" si="652"/>
        <v>PCS</v>
      </c>
    </row>
    <row r="4455" spans="1:26" hidden="1">
      <c r="A4455" s="4"/>
      <c r="B4455" s="20"/>
      <c r="C4455" s="5"/>
      <c r="D4455" s="6"/>
      <c r="E4455" s="6"/>
      <c r="F4455" s="6"/>
      <c r="G4455" s="6"/>
      <c r="H4455" s="6"/>
      <c r="I4455" s="6"/>
      <c r="J4455" s="6"/>
      <c r="K4455" s="8"/>
      <c r="L4455" s="8"/>
      <c r="M4455" s="6"/>
      <c r="N4455" s="9"/>
      <c r="O4455" s="10"/>
      <c r="P4455" s="20"/>
      <c r="Q4455" s="20"/>
      <c r="R4455" s="20"/>
      <c r="S4455" s="1" t="s">
        <v>4361</v>
      </c>
      <c r="T4455" s="21" t="str">
        <f t="shared" si="659"/>
        <v>PLASTIK 12 X 35</v>
      </c>
      <c r="U4455" s="17">
        <v>1</v>
      </c>
      <c r="V4455" s="62">
        <f t="shared" si="660"/>
        <v>0</v>
      </c>
      <c r="W4455" s="20"/>
      <c r="X4455" s="20"/>
      <c r="Y4455" s="20" t="str">
        <f t="shared" si="652"/>
        <v>PCS</v>
      </c>
    </row>
    <row r="4456" spans="1:26" hidden="1">
      <c r="A4456" s="4"/>
      <c r="B4456" s="20"/>
      <c r="C4456" s="5"/>
      <c r="D4456" s="6"/>
      <c r="E4456" s="6"/>
      <c r="F4456" s="6"/>
      <c r="G4456" s="6"/>
      <c r="H4456" s="6"/>
      <c r="I4456" s="6"/>
      <c r="J4456" s="6"/>
      <c r="K4456" s="8"/>
      <c r="L4456" s="8"/>
      <c r="M4456" s="6"/>
      <c r="N4456" s="9"/>
      <c r="O4456" s="10"/>
      <c r="P4456" s="20"/>
      <c r="Q4456" s="20"/>
      <c r="R4456" s="20"/>
      <c r="S4456" s="1" t="s">
        <v>988</v>
      </c>
      <c r="T4456" s="21" t="str">
        <f t="shared" si="659"/>
        <v xml:space="preserve">ATP </v>
      </c>
      <c r="U4456" s="17">
        <v>1</v>
      </c>
      <c r="V4456" s="62">
        <f t="shared" si="660"/>
        <v>0</v>
      </c>
      <c r="W4456" s="20"/>
      <c r="X4456" s="20"/>
      <c r="Y4456" s="20" t="str">
        <f t="shared" si="652"/>
        <v>PCS</v>
      </c>
    </row>
    <row r="4457" spans="1:26" hidden="1">
      <c r="A4457" s="4"/>
      <c r="B4457" s="20"/>
      <c r="C4457" s="5"/>
      <c r="D4457" s="6"/>
      <c r="E4457" s="6"/>
      <c r="F4457" s="6"/>
      <c r="G4457" s="6"/>
      <c r="H4457" s="6"/>
      <c r="I4457" s="6"/>
      <c r="J4457" s="6"/>
      <c r="K4457" s="8"/>
      <c r="L4457" s="8"/>
      <c r="M4457" s="6"/>
      <c r="N4457" s="9"/>
      <c r="O4457" s="10"/>
      <c r="P4457" s="20"/>
      <c r="Q4457" s="20"/>
      <c r="R4457" s="20"/>
      <c r="S4457" s="1" t="s">
        <v>3491</v>
      </c>
      <c r="T4457" s="21" t="str">
        <f t="shared" si="659"/>
        <v>JASMINE TULISAN</v>
      </c>
      <c r="U4457" s="17">
        <v>1</v>
      </c>
      <c r="V4457" s="62">
        <f t="shared" si="660"/>
        <v>0</v>
      </c>
      <c r="W4457" s="20"/>
      <c r="X4457" s="20"/>
      <c r="Y4457" s="20" t="str">
        <f t="shared" si="652"/>
        <v>PCS</v>
      </c>
    </row>
    <row r="4458" spans="1:26" hidden="1">
      <c r="A4458" s="4"/>
      <c r="B4458" s="20"/>
      <c r="C4458" s="5"/>
      <c r="D4458" s="6"/>
      <c r="E4458" s="6"/>
      <c r="F4458" s="6"/>
      <c r="G4458" s="6"/>
      <c r="H4458" s="6"/>
      <c r="I4458" s="6"/>
      <c r="J4458" s="6"/>
      <c r="K4458" s="8"/>
      <c r="L4458" s="8"/>
      <c r="M4458" s="6"/>
      <c r="N4458" s="9"/>
      <c r="O4458" s="10"/>
      <c r="P4458" s="20"/>
      <c r="Q4458" s="20"/>
      <c r="R4458" s="20"/>
      <c r="S4458" s="1" t="s">
        <v>3743</v>
      </c>
      <c r="T4458" s="21" t="str">
        <f t="shared" si="659"/>
        <v>ONGKOS CELUP PEPEL 018</v>
      </c>
      <c r="U4458" s="17">
        <v>1</v>
      </c>
      <c r="V4458" s="62">
        <f t="shared" si="660"/>
        <v>0</v>
      </c>
      <c r="W4458" s="20"/>
      <c r="X4458" s="20"/>
      <c r="Y4458" s="20" t="str">
        <f t="shared" si="652"/>
        <v>KG</v>
      </c>
    </row>
    <row r="4459" spans="1:26" hidden="1">
      <c r="A4459" s="4"/>
      <c r="B4459" s="20"/>
      <c r="C4459" s="5"/>
      <c r="D4459" s="6"/>
      <c r="E4459" s="6"/>
      <c r="F4459" s="6"/>
      <c r="G4459" s="6"/>
      <c r="H4459" s="6"/>
      <c r="I4459" s="6"/>
      <c r="J4459" s="6"/>
      <c r="K4459" s="8"/>
      <c r="L4459" s="8"/>
      <c r="M4459" s="6"/>
      <c r="N4459" s="9"/>
      <c r="O4459" s="10"/>
      <c r="P4459" s="20"/>
      <c r="Q4459" s="20"/>
      <c r="R4459" s="20"/>
      <c r="S4459" s="1" t="s">
        <v>3840</v>
      </c>
      <c r="T4459" s="21" t="str">
        <f t="shared" si="659"/>
        <v>ONGKOS KEMAS PEPEL 018</v>
      </c>
      <c r="U4459" s="17">
        <v>1</v>
      </c>
      <c r="V4459" s="62">
        <f t="shared" si="660"/>
        <v>0</v>
      </c>
      <c r="W4459" s="20"/>
      <c r="X4459" s="20"/>
      <c r="Y4459" s="20" t="str">
        <f t="shared" si="652"/>
        <v>PCS</v>
      </c>
    </row>
    <row r="4460" spans="1:26" hidden="1">
      <c r="A4460" s="4"/>
      <c r="B4460" s="20"/>
      <c r="C4460" s="5"/>
      <c r="D4460" s="6"/>
      <c r="E4460" s="6"/>
      <c r="F4460" s="6"/>
      <c r="G4460" s="6"/>
      <c r="H4460" s="6"/>
      <c r="I4460" s="6"/>
      <c r="J4460" s="6"/>
      <c r="K4460" s="8"/>
      <c r="L4460" s="8"/>
      <c r="M4460" s="6"/>
      <c r="N4460" s="9"/>
      <c r="O4460" s="10"/>
      <c r="P4460" s="20"/>
      <c r="Q4460" s="20"/>
      <c r="R4460" s="20"/>
      <c r="S4460" s="1" t="s">
        <v>3487</v>
      </c>
      <c r="T4460" s="21" t="str">
        <f t="shared" si="659"/>
        <v>JASMINE 8 X 21</v>
      </c>
      <c r="U4460" s="17">
        <v>1</v>
      </c>
      <c r="V4460" s="62">
        <f>$K$4452*U4460</f>
        <v>0</v>
      </c>
      <c r="W4460" s="20"/>
      <c r="X4460" s="20"/>
      <c r="Y4460" s="20" t="str">
        <f t="shared" si="652"/>
        <v>PCS</v>
      </c>
    </row>
    <row r="4461" spans="1:26" hidden="1">
      <c r="A4461" s="4"/>
      <c r="B4461" s="20"/>
      <c r="C4461" s="5"/>
      <c r="D4461" s="6"/>
      <c r="E4461" s="6"/>
      <c r="F4461" s="6"/>
      <c r="G4461" s="6"/>
      <c r="H4461" s="6"/>
      <c r="I4461" s="6"/>
      <c r="J4461" s="6"/>
      <c r="K4461" s="8"/>
      <c r="L4461" s="8"/>
      <c r="M4461" s="6"/>
      <c r="N4461" s="9"/>
      <c r="O4461" s="10"/>
      <c r="P4461" s="20"/>
      <c r="Q4461" s="20"/>
      <c r="R4461" s="20"/>
      <c r="S4461" s="1" t="s">
        <v>1447</v>
      </c>
      <c r="T4461" s="21" t="str">
        <f t="shared" si="659"/>
        <v>DUPA 32 ATP PEKAT 3.2 RKN</v>
      </c>
      <c r="U4461" s="17">
        <v>0.18</v>
      </c>
      <c r="V4461" s="62">
        <f>$K$4452*U4461</f>
        <v>0</v>
      </c>
      <c r="W4461" s="20"/>
      <c r="X4461" s="20"/>
      <c r="Y4461" s="20" t="str">
        <f t="shared" si="652"/>
        <v>KG</v>
      </c>
    </row>
    <row r="4462" spans="1:26">
      <c r="A4462" s="4">
        <v>443</v>
      </c>
      <c r="B4462" s="20" t="s">
        <v>4446</v>
      </c>
      <c r="C4462" s="5" t="s">
        <v>401</v>
      </c>
      <c r="D4462" s="6">
        <v>9</v>
      </c>
      <c r="E4462" s="6"/>
      <c r="F4462" s="6">
        <v>4</v>
      </c>
      <c r="G4462" s="6">
        <v>1</v>
      </c>
      <c r="H4462" s="6"/>
      <c r="I4462" s="6"/>
      <c r="J4462" s="6" t="s">
        <v>508</v>
      </c>
      <c r="K4462" s="15">
        <f>L4462</f>
        <v>0</v>
      </c>
      <c r="L4462" s="15">
        <f>N4462*Z4462</f>
        <v>0</v>
      </c>
      <c r="M4462" s="6" t="s">
        <v>508</v>
      </c>
      <c r="N4462" s="9">
        <f>VLOOKUP(B4462,tb_januari,9,FALSE)</f>
        <v>0</v>
      </c>
      <c r="O4462" s="10" t="s">
        <v>506</v>
      </c>
      <c r="P4462" s="20"/>
      <c r="Q4462" s="20"/>
      <c r="R4462" s="20"/>
      <c r="S4462" s="1" t="s">
        <v>1447</v>
      </c>
      <c r="T4462" s="21" t="str">
        <f t="shared" si="659"/>
        <v>DUPA 32 ATP PEKAT 3.2 RKN</v>
      </c>
      <c r="U4462" s="17">
        <v>0.18</v>
      </c>
      <c r="V4462" s="62">
        <f>$K$4462*U4462</f>
        <v>0</v>
      </c>
      <c r="W4462" s="20"/>
      <c r="X4462" s="20"/>
      <c r="Y4462" s="20" t="str">
        <f t="shared" si="652"/>
        <v>KG</v>
      </c>
      <c r="Z4462" s="20">
        <v>100</v>
      </c>
    </row>
    <row r="4463" spans="1:26" hidden="1">
      <c r="A4463" s="4"/>
      <c r="B4463" s="20"/>
      <c r="C4463" s="5"/>
      <c r="D4463" s="6"/>
      <c r="E4463" s="6"/>
      <c r="F4463" s="6"/>
      <c r="G4463" s="6"/>
      <c r="H4463" s="6"/>
      <c r="I4463" s="6"/>
      <c r="J4463" s="6"/>
      <c r="K4463" s="8"/>
      <c r="L4463" s="8"/>
      <c r="M4463" s="6"/>
      <c r="N4463" s="9"/>
      <c r="O4463" s="10"/>
      <c r="P4463" s="20"/>
      <c r="Q4463" s="20"/>
      <c r="R4463" s="20"/>
      <c r="S4463" s="1" t="s">
        <v>3519</v>
      </c>
      <c r="T4463" s="21" t="str">
        <f t="shared" si="659"/>
        <v>JEPUN 8 X 21</v>
      </c>
      <c r="U4463" s="17">
        <v>1</v>
      </c>
      <c r="V4463" s="62">
        <f t="shared" ref="V4463:V4469" si="661">$K$4462*U4463</f>
        <v>0</v>
      </c>
      <c r="W4463" s="20"/>
      <c r="X4463" s="20"/>
      <c r="Y4463" s="20" t="str">
        <f t="shared" si="652"/>
        <v>PCS</v>
      </c>
    </row>
    <row r="4464" spans="1:26" hidden="1">
      <c r="A4464" s="4"/>
      <c r="B4464" s="20"/>
      <c r="C4464" s="5"/>
      <c r="D4464" s="6"/>
      <c r="E4464" s="6"/>
      <c r="F4464" s="6"/>
      <c r="G4464" s="6"/>
      <c r="H4464" s="6"/>
      <c r="I4464" s="6"/>
      <c r="J4464" s="6"/>
      <c r="K4464" s="8"/>
      <c r="L4464" s="8"/>
      <c r="M4464" s="6"/>
      <c r="N4464" s="9"/>
      <c r="O4464" s="10"/>
      <c r="P4464" s="20"/>
      <c r="Q4464" s="20"/>
      <c r="R4464" s="20"/>
      <c r="S4464" s="1" t="s">
        <v>4096</v>
      </c>
      <c r="T4464" s="21" t="str">
        <f t="shared" si="659"/>
        <v>OP FULL AROMA SWT JEPUN</v>
      </c>
      <c r="U4464" s="17">
        <v>2.0480000000000002E-2</v>
      </c>
      <c r="V4464" s="62">
        <f t="shared" si="661"/>
        <v>0</v>
      </c>
      <c r="W4464" s="20"/>
      <c r="X4464" s="20"/>
      <c r="Y4464" s="20" t="str">
        <f t="shared" si="652"/>
        <v>KG</v>
      </c>
    </row>
    <row r="4465" spans="1:26" hidden="1">
      <c r="A4465" s="4"/>
      <c r="B4465" s="20"/>
      <c r="C4465" s="5"/>
      <c r="D4465" s="6"/>
      <c r="E4465" s="6"/>
      <c r="F4465" s="6"/>
      <c r="G4465" s="6"/>
      <c r="H4465" s="6"/>
      <c r="I4465" s="6"/>
      <c r="J4465" s="6"/>
      <c r="K4465" s="8"/>
      <c r="L4465" s="8"/>
      <c r="M4465" s="6"/>
      <c r="N4465" s="9"/>
      <c r="O4465" s="10"/>
      <c r="P4465" s="20"/>
      <c r="Q4465" s="20"/>
      <c r="R4465" s="20"/>
      <c r="S4465" s="1" t="s">
        <v>5192</v>
      </c>
      <c r="T4465" s="21" t="str">
        <f t="shared" si="659"/>
        <v>oplosan solfen</v>
      </c>
      <c r="U4465" s="17">
        <v>6.0199999999999997E-2</v>
      </c>
      <c r="V4465" s="62">
        <f>$K$4462*U4465</f>
        <v>0</v>
      </c>
      <c r="W4465" s="20"/>
      <c r="X4465" s="20"/>
      <c r="Y4465" s="20" t="str">
        <f t="shared" si="652"/>
        <v>KG</v>
      </c>
    </row>
    <row r="4466" spans="1:26" hidden="1">
      <c r="A4466" s="4"/>
      <c r="B4466" s="20"/>
      <c r="C4466" s="5"/>
      <c r="D4466" s="6"/>
      <c r="E4466" s="6"/>
      <c r="F4466" s="6"/>
      <c r="G4466" s="6"/>
      <c r="H4466" s="6"/>
      <c r="I4466" s="6"/>
      <c r="J4466" s="6"/>
      <c r="K4466" s="8"/>
      <c r="L4466" s="8"/>
      <c r="M4466" s="6"/>
      <c r="N4466" s="9"/>
      <c r="O4466" s="10"/>
      <c r="P4466" s="20"/>
      <c r="Q4466" s="20"/>
      <c r="R4466" s="20"/>
      <c r="S4466" s="1" t="s">
        <v>3679</v>
      </c>
      <c r="T4466" s="21" t="str">
        <f t="shared" si="659"/>
        <v xml:space="preserve">ONGKARA OVAL </v>
      </c>
      <c r="U4466" s="17">
        <v>1</v>
      </c>
      <c r="V4466" s="62">
        <f t="shared" si="661"/>
        <v>0</v>
      </c>
      <c r="W4466" s="20"/>
      <c r="X4466" s="20"/>
      <c r="Y4466" s="20" t="str">
        <f t="shared" si="652"/>
        <v>PCS</v>
      </c>
    </row>
    <row r="4467" spans="1:26" hidden="1">
      <c r="A4467" s="4"/>
      <c r="B4467" s="20"/>
      <c r="C4467" s="5"/>
      <c r="D4467" s="6"/>
      <c r="E4467" s="6"/>
      <c r="F4467" s="6"/>
      <c r="G4467" s="6"/>
      <c r="H4467" s="6"/>
      <c r="I4467" s="6"/>
      <c r="J4467" s="6"/>
      <c r="K4467" s="8"/>
      <c r="L4467" s="8"/>
      <c r="M4467" s="6"/>
      <c r="N4467" s="9"/>
      <c r="O4467" s="10"/>
      <c r="P4467" s="20"/>
      <c r="Q4467" s="20"/>
      <c r="R4467" s="20"/>
      <c r="S4467" s="1" t="s">
        <v>4361</v>
      </c>
      <c r="T4467" s="21" t="str">
        <f t="shared" si="659"/>
        <v>PLASTIK 12 X 35</v>
      </c>
      <c r="U4467" s="17">
        <v>1</v>
      </c>
      <c r="V4467" s="62">
        <f t="shared" si="661"/>
        <v>0</v>
      </c>
      <c r="W4467" s="20"/>
      <c r="X4467" s="20"/>
      <c r="Y4467" s="20" t="str">
        <f t="shared" si="652"/>
        <v>PCS</v>
      </c>
    </row>
    <row r="4468" spans="1:26" hidden="1">
      <c r="A4468" s="4"/>
      <c r="B4468" s="20"/>
      <c r="C4468" s="5"/>
      <c r="D4468" s="6"/>
      <c r="E4468" s="6"/>
      <c r="F4468" s="6"/>
      <c r="G4468" s="6"/>
      <c r="H4468" s="6"/>
      <c r="I4468" s="6"/>
      <c r="J4468" s="6"/>
      <c r="K4468" s="8"/>
      <c r="L4468" s="8"/>
      <c r="M4468" s="6"/>
      <c r="N4468" s="9"/>
      <c r="O4468" s="10"/>
      <c r="P4468" s="20"/>
      <c r="Q4468" s="20"/>
      <c r="R4468" s="20"/>
      <c r="S4468" s="1" t="s">
        <v>988</v>
      </c>
      <c r="T4468" s="21" t="str">
        <f t="shared" si="659"/>
        <v xml:space="preserve">ATP </v>
      </c>
      <c r="U4468" s="17">
        <v>1</v>
      </c>
      <c r="V4468" s="62">
        <f t="shared" si="661"/>
        <v>0</v>
      </c>
      <c r="W4468" s="20"/>
      <c r="X4468" s="20"/>
      <c r="Y4468" s="20" t="str">
        <f t="shared" si="652"/>
        <v>PCS</v>
      </c>
    </row>
    <row r="4469" spans="1:26" hidden="1">
      <c r="A4469" s="4"/>
      <c r="B4469" s="20"/>
      <c r="C4469" s="5"/>
      <c r="D4469" s="6"/>
      <c r="E4469" s="6"/>
      <c r="F4469" s="6"/>
      <c r="G4469" s="6"/>
      <c r="H4469" s="6"/>
      <c r="I4469" s="6"/>
      <c r="J4469" s="6"/>
      <c r="K4469" s="8"/>
      <c r="L4469" s="8"/>
      <c r="M4469" s="6"/>
      <c r="N4469" s="9"/>
      <c r="O4469" s="10"/>
      <c r="P4469" s="20"/>
      <c r="Q4469" s="20"/>
      <c r="R4469" s="20"/>
      <c r="S4469" s="1" t="s">
        <v>3523</v>
      </c>
      <c r="T4469" s="21" t="str">
        <f t="shared" si="659"/>
        <v>JEPUN TULISAN</v>
      </c>
      <c r="U4469" s="17">
        <v>1</v>
      </c>
      <c r="V4469" s="62">
        <f t="shared" si="661"/>
        <v>0</v>
      </c>
      <c r="W4469" s="20"/>
      <c r="X4469" s="20"/>
      <c r="Y4469" s="20" t="str">
        <f t="shared" si="652"/>
        <v>PCS</v>
      </c>
    </row>
    <row r="4470" spans="1:26" hidden="1">
      <c r="A4470" s="4"/>
      <c r="B4470" s="20"/>
      <c r="C4470" s="5"/>
      <c r="D4470" s="6"/>
      <c r="E4470" s="6"/>
      <c r="F4470" s="6"/>
      <c r="G4470" s="6"/>
      <c r="H4470" s="6"/>
      <c r="I4470" s="6"/>
      <c r="J4470" s="6"/>
      <c r="K4470" s="8"/>
      <c r="L4470" s="8"/>
      <c r="M4470" s="6"/>
      <c r="N4470" s="9"/>
      <c r="O4470" s="10"/>
      <c r="P4470" s="20"/>
      <c r="Q4470" s="20"/>
      <c r="R4470" s="20"/>
      <c r="S4470" s="1" t="s">
        <v>3743</v>
      </c>
      <c r="T4470" s="21" t="str">
        <f t="shared" si="659"/>
        <v>ONGKOS CELUP PEPEL 018</v>
      </c>
      <c r="U4470" s="17">
        <v>1</v>
      </c>
      <c r="V4470" s="62">
        <f>$K$4462*U4470</f>
        <v>0</v>
      </c>
      <c r="W4470" s="20"/>
      <c r="X4470" s="20"/>
      <c r="Y4470" s="20" t="str">
        <f t="shared" si="652"/>
        <v>KG</v>
      </c>
    </row>
    <row r="4471" spans="1:26" hidden="1">
      <c r="A4471" s="4"/>
      <c r="B4471" s="20"/>
      <c r="C4471" s="5"/>
      <c r="D4471" s="6"/>
      <c r="E4471" s="6"/>
      <c r="F4471" s="6"/>
      <c r="G4471" s="6"/>
      <c r="H4471" s="6"/>
      <c r="I4471" s="6"/>
      <c r="J4471" s="6"/>
      <c r="K4471" s="8"/>
      <c r="L4471" s="8"/>
      <c r="M4471" s="6"/>
      <c r="N4471" s="9"/>
      <c r="O4471" s="10"/>
      <c r="P4471" s="20"/>
      <c r="Q4471" s="20"/>
      <c r="R4471" s="20"/>
      <c r="S4471" s="1" t="s">
        <v>3840</v>
      </c>
      <c r="T4471" s="21" t="str">
        <f t="shared" si="659"/>
        <v>ONGKOS KEMAS PEPEL 018</v>
      </c>
      <c r="U4471" s="17">
        <v>1</v>
      </c>
      <c r="V4471" s="62">
        <f>$K$4462*U4471</f>
        <v>0</v>
      </c>
      <c r="W4471" s="20"/>
      <c r="X4471" s="20"/>
      <c r="Y4471" s="20" t="str">
        <f t="shared" si="652"/>
        <v>PCS</v>
      </c>
    </row>
    <row r="4472" spans="1:26">
      <c r="A4472" s="4">
        <v>444</v>
      </c>
      <c r="B4472" s="20" t="s">
        <v>4447</v>
      </c>
      <c r="C4472" s="5" t="s">
        <v>402</v>
      </c>
      <c r="D4472" s="6">
        <v>10</v>
      </c>
      <c r="E4472" s="6"/>
      <c r="F4472" s="6">
        <v>13</v>
      </c>
      <c r="G4472" s="6">
        <v>1</v>
      </c>
      <c r="H4472" s="6"/>
      <c r="I4472" s="6"/>
      <c r="J4472" s="6" t="s">
        <v>508</v>
      </c>
      <c r="K4472" s="15">
        <f>L4472</f>
        <v>0</v>
      </c>
      <c r="L4472" s="15">
        <f>N4472*Z4472</f>
        <v>0</v>
      </c>
      <c r="M4472" s="6" t="s">
        <v>508</v>
      </c>
      <c r="N4472" s="9">
        <f>VLOOKUP(B4472,tb_januari,9,FALSE)</f>
        <v>0</v>
      </c>
      <c r="O4472" s="10" t="s">
        <v>506</v>
      </c>
      <c r="P4472" s="20"/>
      <c r="Q4472" s="20"/>
      <c r="R4472" s="20"/>
      <c r="S4472" s="1" t="s">
        <v>4098</v>
      </c>
      <c r="T4472" s="21" t="str">
        <f t="shared" si="659"/>
        <v>OP FULL AROMA SWT LOTUS</v>
      </c>
      <c r="U4472" s="17">
        <v>2.0480000000000002E-2</v>
      </c>
      <c r="V4472" s="62">
        <f>$K$4472*U4472</f>
        <v>0</v>
      </c>
      <c r="W4472" s="20"/>
      <c r="X4472" s="20"/>
      <c r="Y4472" s="20" t="str">
        <f t="shared" si="652"/>
        <v>KG</v>
      </c>
      <c r="Z4472" s="20">
        <v>100</v>
      </c>
    </row>
    <row r="4473" spans="1:26" hidden="1">
      <c r="A4473" s="4"/>
      <c r="B4473" s="20"/>
      <c r="C4473" s="5"/>
      <c r="D4473" s="6"/>
      <c r="E4473" s="6"/>
      <c r="F4473" s="6"/>
      <c r="G4473" s="6"/>
      <c r="H4473" s="6"/>
      <c r="I4473" s="6"/>
      <c r="J4473" s="6"/>
      <c r="K4473" s="8"/>
      <c r="L4473" s="8"/>
      <c r="M4473" s="6"/>
      <c r="N4473" s="9"/>
      <c r="O4473" s="10"/>
      <c r="P4473" s="20"/>
      <c r="Q4473" s="20"/>
      <c r="R4473" s="20"/>
      <c r="S4473" s="1" t="s">
        <v>5192</v>
      </c>
      <c r="T4473" s="21" t="str">
        <f t="shared" si="659"/>
        <v>oplosan solfen</v>
      </c>
      <c r="U4473" s="17">
        <v>6.0199999999999997E-2</v>
      </c>
      <c r="V4473" s="62">
        <f t="shared" ref="V4473:V4481" si="662">$K$4472*U4473</f>
        <v>0</v>
      </c>
      <c r="W4473" s="20"/>
      <c r="X4473" s="20"/>
      <c r="Y4473" s="20" t="str">
        <f t="shared" ref="Y4473:Y4536" si="663">VLOOKUP(S4473,db_barang,3,FALSE)</f>
        <v>KG</v>
      </c>
    </row>
    <row r="4474" spans="1:26" hidden="1">
      <c r="A4474" s="4"/>
      <c r="B4474" s="20"/>
      <c r="C4474" s="5"/>
      <c r="D4474" s="6"/>
      <c r="E4474" s="6"/>
      <c r="F4474" s="6"/>
      <c r="G4474" s="6"/>
      <c r="H4474" s="6"/>
      <c r="I4474" s="6"/>
      <c r="J4474" s="6"/>
      <c r="K4474" s="8"/>
      <c r="L4474" s="8"/>
      <c r="M4474" s="6"/>
      <c r="N4474" s="9"/>
      <c r="O4474" s="10"/>
      <c r="P4474" s="20"/>
      <c r="Q4474" s="20"/>
      <c r="R4474" s="20"/>
      <c r="S4474" s="1" t="s">
        <v>3679</v>
      </c>
      <c r="T4474" s="21" t="str">
        <f t="shared" si="659"/>
        <v xml:space="preserve">ONGKARA OVAL </v>
      </c>
      <c r="U4474" s="17">
        <v>1</v>
      </c>
      <c r="V4474" s="62">
        <f t="shared" si="662"/>
        <v>0</v>
      </c>
      <c r="W4474" s="20"/>
      <c r="X4474" s="20"/>
      <c r="Y4474" s="20" t="str">
        <f t="shared" si="663"/>
        <v>PCS</v>
      </c>
    </row>
    <row r="4475" spans="1:26" hidden="1">
      <c r="A4475" s="4"/>
      <c r="B4475" s="20"/>
      <c r="C4475" s="5"/>
      <c r="D4475" s="6"/>
      <c r="E4475" s="6"/>
      <c r="F4475" s="6"/>
      <c r="G4475" s="6"/>
      <c r="H4475" s="6"/>
      <c r="I4475" s="6"/>
      <c r="J4475" s="6"/>
      <c r="K4475" s="8"/>
      <c r="L4475" s="8"/>
      <c r="M4475" s="6"/>
      <c r="N4475" s="9"/>
      <c r="O4475" s="10"/>
      <c r="P4475" s="20"/>
      <c r="Q4475" s="20"/>
      <c r="R4475" s="20"/>
      <c r="S4475" s="1" t="s">
        <v>4361</v>
      </c>
      <c r="T4475" s="21" t="str">
        <f t="shared" si="659"/>
        <v>PLASTIK 12 X 35</v>
      </c>
      <c r="U4475" s="17">
        <v>1</v>
      </c>
      <c r="V4475" s="62">
        <f t="shared" si="662"/>
        <v>0</v>
      </c>
      <c r="W4475" s="20"/>
      <c r="X4475" s="20"/>
      <c r="Y4475" s="20" t="str">
        <f t="shared" si="663"/>
        <v>PCS</v>
      </c>
    </row>
    <row r="4476" spans="1:26" hidden="1">
      <c r="A4476" s="4"/>
      <c r="B4476" s="20"/>
      <c r="C4476" s="5"/>
      <c r="D4476" s="6"/>
      <c r="E4476" s="6"/>
      <c r="F4476" s="6"/>
      <c r="G4476" s="6"/>
      <c r="H4476" s="6"/>
      <c r="I4476" s="6"/>
      <c r="J4476" s="6"/>
      <c r="K4476" s="8"/>
      <c r="L4476" s="8"/>
      <c r="M4476" s="6"/>
      <c r="N4476" s="9"/>
      <c r="O4476" s="10"/>
      <c r="P4476" s="20"/>
      <c r="Q4476" s="20"/>
      <c r="R4476" s="20"/>
      <c r="S4476" s="1" t="s">
        <v>988</v>
      </c>
      <c r="T4476" s="21" t="str">
        <f t="shared" si="659"/>
        <v xml:space="preserve">ATP </v>
      </c>
      <c r="U4476" s="17">
        <v>1</v>
      </c>
      <c r="V4476" s="62">
        <f>$K$4472*U4476</f>
        <v>0</v>
      </c>
      <c r="W4476" s="20"/>
      <c r="X4476" s="20"/>
      <c r="Y4476" s="20" t="str">
        <f t="shared" si="663"/>
        <v>PCS</v>
      </c>
    </row>
    <row r="4477" spans="1:26" hidden="1">
      <c r="A4477" s="4"/>
      <c r="B4477" s="20"/>
      <c r="C4477" s="5"/>
      <c r="D4477" s="6"/>
      <c r="E4477" s="6"/>
      <c r="F4477" s="6"/>
      <c r="G4477" s="6"/>
      <c r="H4477" s="6"/>
      <c r="I4477" s="6"/>
      <c r="J4477" s="6"/>
      <c r="K4477" s="8"/>
      <c r="L4477" s="8"/>
      <c r="M4477" s="6"/>
      <c r="N4477" s="9"/>
      <c r="O4477" s="10"/>
      <c r="P4477" s="20"/>
      <c r="Q4477" s="20"/>
      <c r="R4477" s="20"/>
      <c r="S4477" s="1" t="s">
        <v>3576</v>
      </c>
      <c r="T4477" s="21" t="str">
        <f t="shared" si="659"/>
        <v>LOTUS TULISAN</v>
      </c>
      <c r="U4477" s="17">
        <v>1</v>
      </c>
      <c r="V4477" s="62">
        <f t="shared" si="662"/>
        <v>0</v>
      </c>
      <c r="W4477" s="20"/>
      <c r="X4477" s="20"/>
      <c r="Y4477" s="20" t="str">
        <f t="shared" si="663"/>
        <v>PCS</v>
      </c>
    </row>
    <row r="4478" spans="1:26" hidden="1">
      <c r="A4478" s="4"/>
      <c r="B4478" s="20"/>
      <c r="C4478" s="5"/>
      <c r="D4478" s="6"/>
      <c r="E4478" s="6"/>
      <c r="F4478" s="6"/>
      <c r="G4478" s="6"/>
      <c r="H4478" s="6"/>
      <c r="I4478" s="6"/>
      <c r="J4478" s="6"/>
      <c r="K4478" s="8"/>
      <c r="L4478" s="8"/>
      <c r="M4478" s="6"/>
      <c r="N4478" s="9"/>
      <c r="O4478" s="10"/>
      <c r="P4478" s="20"/>
      <c r="Q4478" s="20"/>
      <c r="R4478" s="20"/>
      <c r="S4478" s="1" t="s">
        <v>3743</v>
      </c>
      <c r="T4478" s="21" t="str">
        <f t="shared" si="659"/>
        <v>ONGKOS CELUP PEPEL 018</v>
      </c>
      <c r="U4478" s="17">
        <v>1</v>
      </c>
      <c r="V4478" s="62">
        <f t="shared" si="662"/>
        <v>0</v>
      </c>
      <c r="W4478" s="20"/>
      <c r="X4478" s="20"/>
      <c r="Y4478" s="20" t="str">
        <f t="shared" si="663"/>
        <v>KG</v>
      </c>
    </row>
    <row r="4479" spans="1:26" hidden="1">
      <c r="A4479" s="4"/>
      <c r="B4479" s="20"/>
      <c r="C4479" s="5"/>
      <c r="D4479" s="6"/>
      <c r="E4479" s="6"/>
      <c r="F4479" s="6"/>
      <c r="G4479" s="6"/>
      <c r="H4479" s="6"/>
      <c r="I4479" s="6"/>
      <c r="J4479" s="6"/>
      <c r="K4479" s="8"/>
      <c r="L4479" s="8"/>
      <c r="M4479" s="6"/>
      <c r="N4479" s="9"/>
      <c r="O4479" s="10"/>
      <c r="P4479" s="20"/>
      <c r="Q4479" s="20"/>
      <c r="R4479" s="20"/>
      <c r="S4479" s="1" t="s">
        <v>3840</v>
      </c>
      <c r="T4479" s="21" t="str">
        <f t="shared" si="659"/>
        <v>ONGKOS KEMAS PEPEL 018</v>
      </c>
      <c r="U4479" s="17">
        <v>1</v>
      </c>
      <c r="V4479" s="62">
        <f t="shared" si="662"/>
        <v>0</v>
      </c>
      <c r="W4479" s="20"/>
      <c r="X4479" s="20"/>
      <c r="Y4479" s="20" t="str">
        <f t="shared" si="663"/>
        <v>PCS</v>
      </c>
    </row>
    <row r="4480" spans="1:26" hidden="1">
      <c r="A4480" s="4"/>
      <c r="B4480" s="20"/>
      <c r="C4480" s="5"/>
      <c r="D4480" s="6"/>
      <c r="E4480" s="6"/>
      <c r="F4480" s="6"/>
      <c r="G4480" s="6"/>
      <c r="H4480" s="6"/>
      <c r="I4480" s="6"/>
      <c r="J4480" s="6"/>
      <c r="K4480" s="8"/>
      <c r="L4480" s="8"/>
      <c r="M4480" s="6"/>
      <c r="N4480" s="9"/>
      <c r="O4480" s="10"/>
      <c r="P4480" s="20"/>
      <c r="Q4480" s="20"/>
      <c r="R4480" s="20"/>
      <c r="S4480" s="1" t="s">
        <v>3572</v>
      </c>
      <c r="T4480" s="21" t="str">
        <f t="shared" si="659"/>
        <v>LOTUS 8 X 21</v>
      </c>
      <c r="U4480" s="17">
        <v>1</v>
      </c>
      <c r="V4480" s="62">
        <f t="shared" si="662"/>
        <v>0</v>
      </c>
      <c r="W4480" s="20"/>
      <c r="X4480" s="20"/>
      <c r="Y4480" s="20" t="str">
        <f t="shared" si="663"/>
        <v>PCS</v>
      </c>
    </row>
    <row r="4481" spans="1:26" hidden="1">
      <c r="A4481" s="4"/>
      <c r="B4481" s="20"/>
      <c r="C4481" s="5"/>
      <c r="D4481" s="6"/>
      <c r="E4481" s="6"/>
      <c r="F4481" s="6"/>
      <c r="G4481" s="6"/>
      <c r="H4481" s="6"/>
      <c r="I4481" s="6"/>
      <c r="J4481" s="6"/>
      <c r="K4481" s="8"/>
      <c r="L4481" s="8"/>
      <c r="M4481" s="6"/>
      <c r="N4481" s="9"/>
      <c r="O4481" s="10"/>
      <c r="P4481" s="20"/>
      <c r="Q4481" s="20"/>
      <c r="R4481" s="20"/>
      <c r="S4481" s="1" t="s">
        <v>1447</v>
      </c>
      <c r="T4481" s="21" t="str">
        <f t="shared" si="659"/>
        <v>DUPA 32 ATP PEKAT 3.2 RKN</v>
      </c>
      <c r="U4481" s="17">
        <v>0.18</v>
      </c>
      <c r="V4481" s="62">
        <f t="shared" si="662"/>
        <v>0</v>
      </c>
      <c r="W4481" s="20"/>
      <c r="X4481" s="20"/>
      <c r="Y4481" s="20" t="str">
        <f t="shared" si="663"/>
        <v>KG</v>
      </c>
    </row>
    <row r="4482" spans="1:26">
      <c r="A4482" s="4">
        <v>445</v>
      </c>
      <c r="B4482" s="20" t="s">
        <v>4448</v>
      </c>
      <c r="C4482" s="5" t="s">
        <v>403</v>
      </c>
      <c r="D4482" s="6">
        <v>13</v>
      </c>
      <c r="E4482" s="6"/>
      <c r="F4482" s="6">
        <v>6</v>
      </c>
      <c r="G4482" s="6">
        <v>1</v>
      </c>
      <c r="H4482" s="6"/>
      <c r="I4482" s="6"/>
      <c r="J4482" s="6" t="s">
        <v>508</v>
      </c>
      <c r="K4482" s="15">
        <f>L4482</f>
        <v>0</v>
      </c>
      <c r="L4482" s="15">
        <f>N4482*Z4482</f>
        <v>0</v>
      </c>
      <c r="M4482" s="6" t="s">
        <v>508</v>
      </c>
      <c r="N4482" s="9">
        <f>VLOOKUP(B4482,tb_januari,9,FALSE)</f>
        <v>0</v>
      </c>
      <c r="O4482" s="10" t="s">
        <v>506</v>
      </c>
      <c r="P4482" s="20"/>
      <c r="Q4482" s="20"/>
      <c r="R4482" s="20"/>
      <c r="S4482" s="1" t="s">
        <v>4100</v>
      </c>
      <c r="T4482" s="21" t="str">
        <f t="shared" si="659"/>
        <v>OP FULL AROMA SWT NAYARA</v>
      </c>
      <c r="U4482" s="17">
        <v>2.0480000000000002E-2</v>
      </c>
      <c r="V4482" s="62">
        <f>$K$4482*U4482</f>
        <v>0</v>
      </c>
      <c r="W4482" s="20"/>
      <c r="X4482" s="20"/>
      <c r="Y4482" s="20" t="str">
        <f t="shared" si="663"/>
        <v>KG</v>
      </c>
      <c r="Z4482" s="20">
        <v>100</v>
      </c>
    </row>
    <row r="4483" spans="1:26" hidden="1">
      <c r="A4483" s="4"/>
      <c r="B4483" s="20"/>
      <c r="C4483" s="5"/>
      <c r="D4483" s="6"/>
      <c r="E4483" s="6"/>
      <c r="F4483" s="6"/>
      <c r="G4483" s="6"/>
      <c r="H4483" s="6"/>
      <c r="I4483" s="6"/>
      <c r="J4483" s="6"/>
      <c r="K4483" s="8"/>
      <c r="L4483" s="8"/>
      <c r="M4483" s="6"/>
      <c r="N4483" s="9"/>
      <c r="O4483" s="10"/>
      <c r="P4483" s="20"/>
      <c r="Q4483" s="20"/>
      <c r="R4483" s="20"/>
      <c r="S4483" s="1" t="s">
        <v>5192</v>
      </c>
      <c r="T4483" s="21" t="str">
        <f t="shared" ref="T4483:T4514" si="664">VLOOKUP(S4483,db_barang,2,FALSE)</f>
        <v>oplosan solfen</v>
      </c>
      <c r="U4483" s="17">
        <v>6.0199999999999997E-2</v>
      </c>
      <c r="V4483" s="62">
        <f t="shared" ref="V4483:V4491" si="665">$K$4482*U4483</f>
        <v>0</v>
      </c>
      <c r="W4483" s="20"/>
      <c r="X4483" s="20"/>
      <c r="Y4483" s="20" t="str">
        <f t="shared" si="663"/>
        <v>KG</v>
      </c>
    </row>
    <row r="4484" spans="1:26" hidden="1">
      <c r="A4484" s="4"/>
      <c r="B4484" s="20"/>
      <c r="C4484" s="5"/>
      <c r="D4484" s="6"/>
      <c r="E4484" s="6"/>
      <c r="F4484" s="6"/>
      <c r="G4484" s="6"/>
      <c r="H4484" s="6"/>
      <c r="I4484" s="6"/>
      <c r="J4484" s="6"/>
      <c r="K4484" s="8"/>
      <c r="L4484" s="8"/>
      <c r="M4484" s="6"/>
      <c r="N4484" s="9"/>
      <c r="O4484" s="10"/>
      <c r="P4484" s="20"/>
      <c r="Q4484" s="20"/>
      <c r="R4484" s="20"/>
      <c r="S4484" s="1" t="s">
        <v>3679</v>
      </c>
      <c r="T4484" s="21" t="str">
        <f t="shared" si="664"/>
        <v xml:space="preserve">ONGKARA OVAL </v>
      </c>
      <c r="U4484" s="17">
        <v>1</v>
      </c>
      <c r="V4484" s="62">
        <f t="shared" si="665"/>
        <v>0</v>
      </c>
      <c r="W4484" s="20"/>
      <c r="X4484" s="20"/>
      <c r="Y4484" s="20" t="str">
        <f t="shared" si="663"/>
        <v>PCS</v>
      </c>
    </row>
    <row r="4485" spans="1:26" hidden="1">
      <c r="A4485" s="4"/>
      <c r="B4485" s="20"/>
      <c r="C4485" s="5"/>
      <c r="D4485" s="6"/>
      <c r="E4485" s="6"/>
      <c r="F4485" s="6"/>
      <c r="G4485" s="6"/>
      <c r="H4485" s="6"/>
      <c r="I4485" s="6"/>
      <c r="J4485" s="6"/>
      <c r="K4485" s="8"/>
      <c r="L4485" s="8"/>
      <c r="M4485" s="6"/>
      <c r="N4485" s="9"/>
      <c r="O4485" s="10"/>
      <c r="P4485" s="20"/>
      <c r="Q4485" s="20"/>
      <c r="R4485" s="20"/>
      <c r="S4485" s="1" t="s">
        <v>4361</v>
      </c>
      <c r="T4485" s="21" t="str">
        <f t="shared" si="664"/>
        <v>PLASTIK 12 X 35</v>
      </c>
      <c r="U4485" s="17">
        <v>1</v>
      </c>
      <c r="V4485" s="62">
        <f t="shared" si="665"/>
        <v>0</v>
      </c>
      <c r="W4485" s="20"/>
      <c r="X4485" s="20"/>
      <c r="Y4485" s="20" t="str">
        <f t="shared" si="663"/>
        <v>PCS</v>
      </c>
    </row>
    <row r="4486" spans="1:26" hidden="1">
      <c r="A4486" s="4"/>
      <c r="B4486" s="20"/>
      <c r="C4486" s="5"/>
      <c r="D4486" s="6"/>
      <c r="E4486" s="6"/>
      <c r="F4486" s="6"/>
      <c r="G4486" s="6"/>
      <c r="H4486" s="6"/>
      <c r="I4486" s="6"/>
      <c r="J4486" s="6"/>
      <c r="K4486" s="8"/>
      <c r="L4486" s="8"/>
      <c r="M4486" s="6"/>
      <c r="N4486" s="9"/>
      <c r="O4486" s="10"/>
      <c r="P4486" s="20"/>
      <c r="Q4486" s="20"/>
      <c r="R4486" s="20"/>
      <c r="S4486" s="1" t="s">
        <v>988</v>
      </c>
      <c r="T4486" s="21" t="str">
        <f t="shared" si="664"/>
        <v xml:space="preserve">ATP </v>
      </c>
      <c r="U4486" s="17">
        <v>1</v>
      </c>
      <c r="V4486" s="62">
        <f>$K$4482*U4486</f>
        <v>0</v>
      </c>
      <c r="W4486" s="20"/>
      <c r="X4486" s="20"/>
      <c r="Y4486" s="20" t="str">
        <f t="shared" si="663"/>
        <v>PCS</v>
      </c>
    </row>
    <row r="4487" spans="1:26" hidden="1">
      <c r="A4487" s="4"/>
      <c r="B4487" s="20"/>
      <c r="C4487" s="5"/>
      <c r="D4487" s="6"/>
      <c r="E4487" s="6"/>
      <c r="F4487" s="6"/>
      <c r="G4487" s="6"/>
      <c r="H4487" s="6"/>
      <c r="I4487" s="6"/>
      <c r="J4487" s="6"/>
      <c r="K4487" s="8"/>
      <c r="L4487" s="8"/>
      <c r="M4487" s="6"/>
      <c r="N4487" s="9"/>
      <c r="O4487" s="10"/>
      <c r="P4487" s="20"/>
      <c r="Q4487" s="20"/>
      <c r="R4487" s="20"/>
      <c r="S4487" s="1" t="s">
        <v>3642</v>
      </c>
      <c r="T4487" s="21" t="str">
        <f t="shared" si="664"/>
        <v>NAYARA TULISAN</v>
      </c>
      <c r="U4487" s="17">
        <v>1</v>
      </c>
      <c r="V4487" s="62">
        <f t="shared" si="665"/>
        <v>0</v>
      </c>
      <c r="W4487" s="20"/>
      <c r="X4487" s="20"/>
      <c r="Y4487" s="20" t="str">
        <f t="shared" si="663"/>
        <v>PCS</v>
      </c>
    </row>
    <row r="4488" spans="1:26" hidden="1">
      <c r="A4488" s="4"/>
      <c r="B4488" s="20"/>
      <c r="C4488" s="5"/>
      <c r="D4488" s="6"/>
      <c r="E4488" s="6"/>
      <c r="F4488" s="6"/>
      <c r="G4488" s="6"/>
      <c r="H4488" s="6"/>
      <c r="I4488" s="6"/>
      <c r="J4488" s="6"/>
      <c r="K4488" s="8"/>
      <c r="L4488" s="8"/>
      <c r="M4488" s="6"/>
      <c r="N4488" s="9"/>
      <c r="O4488" s="10"/>
      <c r="P4488" s="20"/>
      <c r="Q4488" s="20"/>
      <c r="R4488" s="20"/>
      <c r="S4488" s="1" t="s">
        <v>3743</v>
      </c>
      <c r="T4488" s="21" t="str">
        <f t="shared" si="664"/>
        <v>ONGKOS CELUP PEPEL 018</v>
      </c>
      <c r="U4488" s="17">
        <v>1</v>
      </c>
      <c r="V4488" s="62">
        <f t="shared" si="665"/>
        <v>0</v>
      </c>
      <c r="W4488" s="20"/>
      <c r="X4488" s="20"/>
      <c r="Y4488" s="20" t="str">
        <f t="shared" si="663"/>
        <v>KG</v>
      </c>
    </row>
    <row r="4489" spans="1:26" hidden="1">
      <c r="A4489" s="4"/>
      <c r="B4489" s="20"/>
      <c r="C4489" s="5"/>
      <c r="D4489" s="6"/>
      <c r="E4489" s="6"/>
      <c r="F4489" s="6"/>
      <c r="G4489" s="6"/>
      <c r="H4489" s="6"/>
      <c r="I4489" s="6"/>
      <c r="J4489" s="6"/>
      <c r="K4489" s="8"/>
      <c r="L4489" s="8"/>
      <c r="M4489" s="6"/>
      <c r="N4489" s="9"/>
      <c r="O4489" s="10"/>
      <c r="P4489" s="20"/>
      <c r="Q4489" s="20"/>
      <c r="R4489" s="20"/>
      <c r="S4489" s="1" t="s">
        <v>3840</v>
      </c>
      <c r="T4489" s="21" t="str">
        <f t="shared" si="664"/>
        <v>ONGKOS KEMAS PEPEL 018</v>
      </c>
      <c r="U4489" s="17">
        <v>1</v>
      </c>
      <c r="V4489" s="62">
        <f t="shared" si="665"/>
        <v>0</v>
      </c>
      <c r="W4489" s="20"/>
      <c r="X4489" s="20"/>
      <c r="Y4489" s="20" t="str">
        <f t="shared" si="663"/>
        <v>PCS</v>
      </c>
    </row>
    <row r="4490" spans="1:26" hidden="1">
      <c r="A4490" s="4"/>
      <c r="B4490" s="20"/>
      <c r="C4490" s="5"/>
      <c r="D4490" s="6"/>
      <c r="E4490" s="6"/>
      <c r="F4490" s="6"/>
      <c r="G4490" s="6"/>
      <c r="H4490" s="6"/>
      <c r="I4490" s="6"/>
      <c r="J4490" s="6"/>
      <c r="K4490" s="8"/>
      <c r="L4490" s="8"/>
      <c r="M4490" s="6"/>
      <c r="N4490" s="9"/>
      <c r="O4490" s="10"/>
      <c r="P4490" s="20"/>
      <c r="Q4490" s="20"/>
      <c r="R4490" s="20"/>
      <c r="S4490" s="1" t="s">
        <v>3638</v>
      </c>
      <c r="T4490" s="21" t="str">
        <f t="shared" si="664"/>
        <v>NAYARA 8 X 21</v>
      </c>
      <c r="U4490" s="17">
        <v>1</v>
      </c>
      <c r="V4490" s="62">
        <f t="shared" si="665"/>
        <v>0</v>
      </c>
      <c r="W4490" s="20"/>
      <c r="X4490" s="20"/>
      <c r="Y4490" s="20" t="str">
        <f t="shared" si="663"/>
        <v>PCS</v>
      </c>
    </row>
    <row r="4491" spans="1:26" hidden="1">
      <c r="A4491" s="4"/>
      <c r="B4491" s="20"/>
      <c r="C4491" s="5"/>
      <c r="D4491" s="6"/>
      <c r="E4491" s="6"/>
      <c r="F4491" s="6"/>
      <c r="G4491" s="6"/>
      <c r="H4491" s="6"/>
      <c r="I4491" s="6"/>
      <c r="J4491" s="6"/>
      <c r="K4491" s="8"/>
      <c r="L4491" s="8"/>
      <c r="M4491" s="6"/>
      <c r="N4491" s="9"/>
      <c r="O4491" s="10"/>
      <c r="P4491" s="20"/>
      <c r="Q4491" s="20"/>
      <c r="R4491" s="20"/>
      <c r="S4491" s="1" t="s">
        <v>1447</v>
      </c>
      <c r="T4491" s="21" t="str">
        <f t="shared" si="664"/>
        <v>DUPA 32 ATP PEKAT 3.2 RKN</v>
      </c>
      <c r="U4491" s="17">
        <v>0.18</v>
      </c>
      <c r="V4491" s="62">
        <f t="shared" si="665"/>
        <v>0</v>
      </c>
      <c r="W4491" s="20"/>
      <c r="X4491" s="20"/>
      <c r="Y4491" s="20" t="str">
        <f t="shared" si="663"/>
        <v>KG</v>
      </c>
    </row>
    <row r="4492" spans="1:26">
      <c r="A4492" s="4">
        <v>446</v>
      </c>
      <c r="B4492" s="20" t="s">
        <v>4451</v>
      </c>
      <c r="C4492" s="5" t="s">
        <v>404</v>
      </c>
      <c r="D4492" s="6">
        <v>15</v>
      </c>
      <c r="E4492" s="6"/>
      <c r="F4492" s="6">
        <v>17</v>
      </c>
      <c r="G4492" s="6">
        <v>1</v>
      </c>
      <c r="H4492" s="6"/>
      <c r="I4492" s="6"/>
      <c r="J4492" s="6" t="s">
        <v>508</v>
      </c>
      <c r="K4492" s="15">
        <f>L4492</f>
        <v>0</v>
      </c>
      <c r="L4492" s="15">
        <f>N4492*Z4492</f>
        <v>0</v>
      </c>
      <c r="M4492" s="6" t="s">
        <v>508</v>
      </c>
      <c r="N4492" s="9">
        <f>VLOOKUP(B4492,tb_januari,9,FALSE)</f>
        <v>0</v>
      </c>
      <c r="O4492" s="10" t="s">
        <v>506</v>
      </c>
      <c r="P4492" s="20"/>
      <c r="Q4492" s="20"/>
      <c r="R4492" s="20"/>
      <c r="S4492" s="1" t="s">
        <v>4104</v>
      </c>
      <c r="T4492" s="21" t="str">
        <f t="shared" si="664"/>
        <v>OP FULL AROMA SWT PUDAK</v>
      </c>
      <c r="U4492" s="17">
        <v>2.0480000000000002E-2</v>
      </c>
      <c r="V4492" s="62">
        <f>$K$4492*U4492</f>
        <v>0</v>
      </c>
      <c r="W4492" s="20"/>
      <c r="X4492" s="20"/>
      <c r="Y4492" s="20" t="str">
        <f t="shared" si="663"/>
        <v>KG</v>
      </c>
      <c r="Z4492" s="20">
        <v>100</v>
      </c>
    </row>
    <row r="4493" spans="1:26" hidden="1">
      <c r="A4493" s="4"/>
      <c r="B4493" s="20"/>
      <c r="C4493" s="5"/>
      <c r="D4493" s="6"/>
      <c r="E4493" s="6"/>
      <c r="F4493" s="6"/>
      <c r="G4493" s="6"/>
      <c r="H4493" s="6"/>
      <c r="I4493" s="6"/>
      <c r="J4493" s="6"/>
      <c r="K4493" s="8"/>
      <c r="L4493" s="8"/>
      <c r="M4493" s="6"/>
      <c r="N4493" s="9"/>
      <c r="O4493" s="10"/>
      <c r="P4493" s="20"/>
      <c r="Q4493" s="20"/>
      <c r="R4493" s="20"/>
      <c r="S4493" s="1" t="s">
        <v>5192</v>
      </c>
      <c r="T4493" s="21" t="str">
        <f t="shared" si="664"/>
        <v>oplosan solfen</v>
      </c>
      <c r="U4493" s="17">
        <v>6.0199999999999997E-2</v>
      </c>
      <c r="V4493" s="62">
        <f t="shared" ref="V4493:V4501" si="666">$K$4492*U4493</f>
        <v>0</v>
      </c>
      <c r="W4493" s="20"/>
      <c r="X4493" s="20"/>
      <c r="Y4493" s="20" t="str">
        <f t="shared" si="663"/>
        <v>KG</v>
      </c>
    </row>
    <row r="4494" spans="1:26" hidden="1">
      <c r="A4494" s="4"/>
      <c r="B4494" s="20"/>
      <c r="C4494" s="5"/>
      <c r="D4494" s="6"/>
      <c r="E4494" s="6"/>
      <c r="F4494" s="6"/>
      <c r="G4494" s="6"/>
      <c r="H4494" s="6"/>
      <c r="I4494" s="6"/>
      <c r="J4494" s="6"/>
      <c r="K4494" s="8"/>
      <c r="L4494" s="8"/>
      <c r="M4494" s="6"/>
      <c r="N4494" s="9"/>
      <c r="O4494" s="10"/>
      <c r="P4494" s="20"/>
      <c r="Q4494" s="20"/>
      <c r="R4494" s="20"/>
      <c r="S4494" s="1" t="s">
        <v>3679</v>
      </c>
      <c r="T4494" s="21" t="str">
        <f t="shared" si="664"/>
        <v xml:space="preserve">ONGKARA OVAL </v>
      </c>
      <c r="U4494" s="17">
        <v>1</v>
      </c>
      <c r="V4494" s="62">
        <f t="shared" si="666"/>
        <v>0</v>
      </c>
      <c r="W4494" s="20"/>
      <c r="X4494" s="20"/>
      <c r="Y4494" s="20" t="str">
        <f t="shared" si="663"/>
        <v>PCS</v>
      </c>
    </row>
    <row r="4495" spans="1:26" hidden="1">
      <c r="A4495" s="4"/>
      <c r="B4495" s="20"/>
      <c r="C4495" s="5"/>
      <c r="D4495" s="6"/>
      <c r="E4495" s="6"/>
      <c r="F4495" s="6"/>
      <c r="G4495" s="6"/>
      <c r="H4495" s="6"/>
      <c r="I4495" s="6"/>
      <c r="J4495" s="6"/>
      <c r="K4495" s="8"/>
      <c r="L4495" s="8"/>
      <c r="M4495" s="6"/>
      <c r="N4495" s="9"/>
      <c r="O4495" s="10"/>
      <c r="P4495" s="20"/>
      <c r="Q4495" s="20"/>
      <c r="R4495" s="20"/>
      <c r="S4495" s="1" t="s">
        <v>4361</v>
      </c>
      <c r="T4495" s="21" t="str">
        <f t="shared" si="664"/>
        <v>PLASTIK 12 X 35</v>
      </c>
      <c r="U4495" s="17">
        <v>1</v>
      </c>
      <c r="V4495" s="62">
        <f t="shared" si="666"/>
        <v>0</v>
      </c>
      <c r="W4495" s="20"/>
      <c r="X4495" s="20"/>
      <c r="Y4495" s="20" t="str">
        <f t="shared" si="663"/>
        <v>PCS</v>
      </c>
    </row>
    <row r="4496" spans="1:26" hidden="1">
      <c r="A4496" s="4"/>
      <c r="B4496" s="20"/>
      <c r="C4496" s="5"/>
      <c r="D4496" s="6"/>
      <c r="E4496" s="6"/>
      <c r="F4496" s="6"/>
      <c r="G4496" s="6"/>
      <c r="H4496" s="6"/>
      <c r="I4496" s="6"/>
      <c r="J4496" s="6"/>
      <c r="K4496" s="8"/>
      <c r="L4496" s="8"/>
      <c r="M4496" s="6"/>
      <c r="N4496" s="9"/>
      <c r="O4496" s="10"/>
      <c r="P4496" s="20"/>
      <c r="Q4496" s="20"/>
      <c r="R4496" s="20"/>
      <c r="S4496" s="1" t="s">
        <v>988</v>
      </c>
      <c r="T4496" s="21" t="str">
        <f t="shared" si="664"/>
        <v xml:space="preserve">ATP </v>
      </c>
      <c r="U4496" s="17">
        <v>1</v>
      </c>
      <c r="V4496" s="62">
        <f t="shared" si="666"/>
        <v>0</v>
      </c>
      <c r="W4496" s="20"/>
      <c r="X4496" s="20"/>
      <c r="Y4496" s="20" t="str">
        <f t="shared" si="663"/>
        <v>PCS</v>
      </c>
    </row>
    <row r="4497" spans="1:26" hidden="1">
      <c r="A4497" s="4"/>
      <c r="B4497" s="20"/>
      <c r="C4497" s="5"/>
      <c r="D4497" s="6"/>
      <c r="E4497" s="6"/>
      <c r="F4497" s="6"/>
      <c r="G4497" s="6"/>
      <c r="H4497" s="6"/>
      <c r="I4497" s="6"/>
      <c r="J4497" s="6"/>
      <c r="K4497" s="8"/>
      <c r="L4497" s="8"/>
      <c r="M4497" s="6"/>
      <c r="N4497" s="9"/>
      <c r="O4497" s="10"/>
      <c r="P4497" s="20"/>
      <c r="Q4497" s="20"/>
      <c r="R4497" s="20"/>
      <c r="S4497" s="1" t="s">
        <v>4823</v>
      </c>
      <c r="T4497" s="21" t="str">
        <f t="shared" si="664"/>
        <v>PUDAK TULISAN</v>
      </c>
      <c r="U4497" s="17">
        <v>1</v>
      </c>
      <c r="V4497" s="62">
        <f t="shared" si="666"/>
        <v>0</v>
      </c>
      <c r="W4497" s="20"/>
      <c r="X4497" s="20"/>
      <c r="Y4497" s="20" t="str">
        <f t="shared" si="663"/>
        <v>PCS</v>
      </c>
    </row>
    <row r="4498" spans="1:26" hidden="1">
      <c r="A4498" s="4"/>
      <c r="B4498" s="20"/>
      <c r="C4498" s="5"/>
      <c r="D4498" s="6"/>
      <c r="E4498" s="6"/>
      <c r="F4498" s="6"/>
      <c r="G4498" s="6"/>
      <c r="H4498" s="6"/>
      <c r="I4498" s="6"/>
      <c r="J4498" s="6"/>
      <c r="K4498" s="8"/>
      <c r="L4498" s="8"/>
      <c r="M4498" s="6"/>
      <c r="N4498" s="9"/>
      <c r="O4498" s="10"/>
      <c r="P4498" s="20"/>
      <c r="Q4498" s="20"/>
      <c r="R4498" s="20"/>
      <c r="S4498" s="1" t="s">
        <v>3743</v>
      </c>
      <c r="T4498" s="21" t="str">
        <f t="shared" si="664"/>
        <v>ONGKOS CELUP PEPEL 018</v>
      </c>
      <c r="U4498" s="17">
        <v>1</v>
      </c>
      <c r="V4498" s="62">
        <f t="shared" si="666"/>
        <v>0</v>
      </c>
      <c r="W4498" s="20"/>
      <c r="X4498" s="20"/>
      <c r="Y4498" s="20" t="str">
        <f t="shared" si="663"/>
        <v>KG</v>
      </c>
    </row>
    <row r="4499" spans="1:26" hidden="1">
      <c r="A4499" s="4"/>
      <c r="B4499" s="20"/>
      <c r="C4499" s="5"/>
      <c r="D4499" s="6"/>
      <c r="E4499" s="6"/>
      <c r="F4499" s="6"/>
      <c r="G4499" s="6"/>
      <c r="H4499" s="6"/>
      <c r="I4499" s="6"/>
      <c r="J4499" s="6"/>
      <c r="K4499" s="8"/>
      <c r="L4499" s="8"/>
      <c r="M4499" s="6"/>
      <c r="N4499" s="9"/>
      <c r="O4499" s="10"/>
      <c r="P4499" s="20"/>
      <c r="Q4499" s="20"/>
      <c r="R4499" s="20"/>
      <c r="S4499" s="1" t="s">
        <v>3840</v>
      </c>
      <c r="T4499" s="21" t="str">
        <f t="shared" si="664"/>
        <v>ONGKOS KEMAS PEPEL 018</v>
      </c>
      <c r="U4499" s="17">
        <v>1</v>
      </c>
      <c r="V4499" s="62">
        <f>$K$4492*U4499</f>
        <v>0</v>
      </c>
      <c r="W4499" s="20"/>
      <c r="X4499" s="20"/>
      <c r="Y4499" s="20" t="str">
        <f t="shared" si="663"/>
        <v>PCS</v>
      </c>
    </row>
    <row r="4500" spans="1:26" hidden="1">
      <c r="A4500" s="4"/>
      <c r="B4500" s="20"/>
      <c r="C4500" s="5"/>
      <c r="D4500" s="6"/>
      <c r="E4500" s="6"/>
      <c r="F4500" s="6"/>
      <c r="G4500" s="6"/>
      <c r="H4500" s="6"/>
      <c r="I4500" s="6"/>
      <c r="J4500" s="6"/>
      <c r="K4500" s="8"/>
      <c r="L4500" s="8"/>
      <c r="M4500" s="6"/>
      <c r="N4500" s="9"/>
      <c r="O4500" s="10"/>
      <c r="P4500" s="20"/>
      <c r="Q4500" s="20"/>
      <c r="R4500" s="20"/>
      <c r="S4500" s="1" t="s">
        <v>1447</v>
      </c>
      <c r="T4500" s="21" t="str">
        <f t="shared" si="664"/>
        <v>DUPA 32 ATP PEKAT 3.2 RKN</v>
      </c>
      <c r="U4500" s="17">
        <v>0.18</v>
      </c>
      <c r="V4500" s="62">
        <f t="shared" si="666"/>
        <v>0</v>
      </c>
      <c r="W4500" s="20"/>
      <c r="X4500" s="20"/>
      <c r="Y4500" s="20" t="str">
        <f t="shared" si="663"/>
        <v>KG</v>
      </c>
    </row>
    <row r="4501" spans="1:26" hidden="1">
      <c r="A4501" s="4"/>
      <c r="B4501" s="20"/>
      <c r="C4501" s="5"/>
      <c r="D4501" s="6"/>
      <c r="E4501" s="6"/>
      <c r="F4501" s="6"/>
      <c r="G4501" s="6"/>
      <c r="H4501" s="6"/>
      <c r="I4501" s="6"/>
      <c r="J4501" s="6"/>
      <c r="K4501" s="8"/>
      <c r="L4501" s="8"/>
      <c r="M4501" s="6"/>
      <c r="N4501" s="9"/>
      <c r="O4501" s="10"/>
      <c r="P4501" s="20"/>
      <c r="Q4501" s="20"/>
      <c r="R4501" s="20"/>
      <c r="S4501" s="1" t="s">
        <v>4819</v>
      </c>
      <c r="T4501" s="21" t="str">
        <f t="shared" si="664"/>
        <v>PUDAK 8 X 21</v>
      </c>
      <c r="U4501" s="17">
        <v>1</v>
      </c>
      <c r="V4501" s="62">
        <f t="shared" si="666"/>
        <v>0</v>
      </c>
      <c r="W4501" s="20"/>
      <c r="X4501" s="20"/>
      <c r="Y4501" s="20" t="str">
        <f t="shared" si="663"/>
        <v>PCS</v>
      </c>
    </row>
    <row r="4502" spans="1:26">
      <c r="A4502" s="4">
        <v>447</v>
      </c>
      <c r="B4502" s="20" t="s">
        <v>4452</v>
      </c>
      <c r="C4502" s="5" t="s">
        <v>405</v>
      </c>
      <c r="D4502" s="6">
        <v>23</v>
      </c>
      <c r="E4502" s="6"/>
      <c r="F4502" s="6">
        <v>14</v>
      </c>
      <c r="G4502" s="6">
        <v>1</v>
      </c>
      <c r="H4502" s="6"/>
      <c r="I4502" s="6"/>
      <c r="J4502" s="6" t="s">
        <v>508</v>
      </c>
      <c r="K4502" s="15">
        <f>L4502</f>
        <v>0</v>
      </c>
      <c r="L4502" s="15">
        <f>N4502*Z4502</f>
        <v>0</v>
      </c>
      <c r="M4502" s="6" t="s">
        <v>508</v>
      </c>
      <c r="N4502" s="9">
        <f>VLOOKUP(B4502,tb_januari,9,FALSE)</f>
        <v>0</v>
      </c>
      <c r="O4502" s="10" t="s">
        <v>506</v>
      </c>
      <c r="P4502" s="20"/>
      <c r="Q4502" s="20"/>
      <c r="R4502" s="20"/>
      <c r="S4502" s="1" t="s">
        <v>4873</v>
      </c>
      <c r="T4502" s="21" t="str">
        <f t="shared" si="664"/>
        <v>SANJIWANI 8 X 21</v>
      </c>
      <c r="U4502" s="17">
        <v>1</v>
      </c>
      <c r="V4502" s="62">
        <f>$K$4502*U4502</f>
        <v>0</v>
      </c>
      <c r="W4502" s="20"/>
      <c r="X4502" s="20"/>
      <c r="Y4502" s="20" t="str">
        <f t="shared" si="663"/>
        <v>PCS</v>
      </c>
      <c r="Z4502" s="20">
        <v>100</v>
      </c>
    </row>
    <row r="4503" spans="1:26" hidden="1">
      <c r="A4503" s="4"/>
      <c r="B4503" s="20"/>
      <c r="C4503" s="5"/>
      <c r="D4503" s="6"/>
      <c r="E4503" s="6"/>
      <c r="F4503" s="6"/>
      <c r="G4503" s="6"/>
      <c r="H4503" s="6"/>
      <c r="I4503" s="6"/>
      <c r="J4503" s="6"/>
      <c r="K4503" s="8"/>
      <c r="L4503" s="8"/>
      <c r="M4503" s="6"/>
      <c r="N4503" s="9"/>
      <c r="O4503" s="10"/>
      <c r="P4503" s="20"/>
      <c r="Q4503" s="20"/>
      <c r="R4503" s="20"/>
      <c r="S4503" s="1" t="s">
        <v>4106</v>
      </c>
      <c r="T4503" s="21" t="str">
        <f t="shared" si="664"/>
        <v>OP FULL AROMA SWT SANJIWANI</v>
      </c>
      <c r="U4503" s="17">
        <v>2.0480000000000002E-2</v>
      </c>
      <c r="V4503" s="62">
        <f t="shared" ref="V4503:V4511" si="667">$K$4502*U4503</f>
        <v>0</v>
      </c>
      <c r="W4503" s="20"/>
      <c r="X4503" s="20"/>
      <c r="Y4503" s="20" t="str">
        <f t="shared" si="663"/>
        <v>KG</v>
      </c>
    </row>
    <row r="4504" spans="1:26" hidden="1">
      <c r="A4504" s="4"/>
      <c r="B4504" s="20"/>
      <c r="C4504" s="5"/>
      <c r="D4504" s="6"/>
      <c r="E4504" s="6"/>
      <c r="F4504" s="6"/>
      <c r="G4504" s="6"/>
      <c r="H4504" s="6"/>
      <c r="I4504" s="6"/>
      <c r="J4504" s="6"/>
      <c r="K4504" s="8"/>
      <c r="L4504" s="8"/>
      <c r="M4504" s="6"/>
      <c r="N4504" s="9"/>
      <c r="O4504" s="10"/>
      <c r="P4504" s="20"/>
      <c r="Q4504" s="20"/>
      <c r="R4504" s="20"/>
      <c r="S4504" s="1" t="s">
        <v>5192</v>
      </c>
      <c r="T4504" s="21" t="str">
        <f t="shared" si="664"/>
        <v>oplosan solfen</v>
      </c>
      <c r="U4504" s="17">
        <v>6.0199999999999997E-2</v>
      </c>
      <c r="V4504" s="62">
        <f t="shared" si="667"/>
        <v>0</v>
      </c>
      <c r="W4504" s="20"/>
      <c r="X4504" s="20"/>
      <c r="Y4504" s="20" t="str">
        <f t="shared" si="663"/>
        <v>KG</v>
      </c>
    </row>
    <row r="4505" spans="1:26" hidden="1">
      <c r="A4505" s="4"/>
      <c r="B4505" s="20"/>
      <c r="C4505" s="5"/>
      <c r="D4505" s="6"/>
      <c r="E4505" s="6"/>
      <c r="F4505" s="6"/>
      <c r="G4505" s="6"/>
      <c r="H4505" s="6"/>
      <c r="I4505" s="6"/>
      <c r="J4505" s="6"/>
      <c r="K4505" s="8"/>
      <c r="L4505" s="8"/>
      <c r="M4505" s="6"/>
      <c r="N4505" s="9"/>
      <c r="O4505" s="10"/>
      <c r="P4505" s="20"/>
      <c r="Q4505" s="20"/>
      <c r="R4505" s="20"/>
      <c r="S4505" s="1" t="s">
        <v>3679</v>
      </c>
      <c r="T4505" s="21" t="str">
        <f t="shared" si="664"/>
        <v xml:space="preserve">ONGKARA OVAL </v>
      </c>
      <c r="U4505" s="17">
        <v>1</v>
      </c>
      <c r="V4505" s="62">
        <f t="shared" si="667"/>
        <v>0</v>
      </c>
      <c r="W4505" s="20"/>
      <c r="X4505" s="20"/>
      <c r="Y4505" s="20" t="str">
        <f t="shared" si="663"/>
        <v>PCS</v>
      </c>
    </row>
    <row r="4506" spans="1:26" hidden="1">
      <c r="A4506" s="4"/>
      <c r="B4506" s="20"/>
      <c r="C4506" s="5"/>
      <c r="D4506" s="6"/>
      <c r="E4506" s="6"/>
      <c r="F4506" s="6"/>
      <c r="G4506" s="6"/>
      <c r="H4506" s="6"/>
      <c r="I4506" s="6"/>
      <c r="J4506" s="6"/>
      <c r="K4506" s="8"/>
      <c r="L4506" s="8"/>
      <c r="M4506" s="6"/>
      <c r="N4506" s="9"/>
      <c r="O4506" s="10"/>
      <c r="P4506" s="20"/>
      <c r="Q4506" s="20"/>
      <c r="R4506" s="20"/>
      <c r="S4506" s="1" t="s">
        <v>4361</v>
      </c>
      <c r="T4506" s="21" t="str">
        <f t="shared" si="664"/>
        <v>PLASTIK 12 X 35</v>
      </c>
      <c r="U4506" s="17">
        <v>1</v>
      </c>
      <c r="V4506" s="62">
        <f t="shared" si="667"/>
        <v>0</v>
      </c>
      <c r="W4506" s="20"/>
      <c r="X4506" s="20"/>
      <c r="Y4506" s="20" t="str">
        <f t="shared" si="663"/>
        <v>PCS</v>
      </c>
    </row>
    <row r="4507" spans="1:26" hidden="1">
      <c r="A4507" s="4"/>
      <c r="B4507" s="20"/>
      <c r="C4507" s="5"/>
      <c r="D4507" s="6"/>
      <c r="E4507" s="6"/>
      <c r="F4507" s="6"/>
      <c r="G4507" s="6"/>
      <c r="H4507" s="6"/>
      <c r="I4507" s="6"/>
      <c r="J4507" s="6"/>
      <c r="K4507" s="8"/>
      <c r="L4507" s="8"/>
      <c r="M4507" s="6"/>
      <c r="N4507" s="9"/>
      <c r="O4507" s="10"/>
      <c r="P4507" s="20"/>
      <c r="Q4507" s="20"/>
      <c r="R4507" s="20"/>
      <c r="S4507" s="1" t="s">
        <v>988</v>
      </c>
      <c r="T4507" s="21" t="str">
        <f t="shared" si="664"/>
        <v xml:space="preserve">ATP </v>
      </c>
      <c r="U4507" s="17">
        <v>1</v>
      </c>
      <c r="V4507" s="62">
        <f t="shared" si="667"/>
        <v>0</v>
      </c>
      <c r="W4507" s="20"/>
      <c r="X4507" s="20"/>
      <c r="Y4507" s="20" t="str">
        <f t="shared" si="663"/>
        <v>PCS</v>
      </c>
    </row>
    <row r="4508" spans="1:26" hidden="1">
      <c r="A4508" s="4"/>
      <c r="B4508" s="20"/>
      <c r="C4508" s="5"/>
      <c r="D4508" s="6"/>
      <c r="E4508" s="6"/>
      <c r="F4508" s="6"/>
      <c r="G4508" s="6"/>
      <c r="H4508" s="6"/>
      <c r="I4508" s="6"/>
      <c r="J4508" s="6"/>
      <c r="K4508" s="8"/>
      <c r="L4508" s="8"/>
      <c r="M4508" s="6"/>
      <c r="N4508" s="9"/>
      <c r="O4508" s="10"/>
      <c r="P4508" s="20"/>
      <c r="Q4508" s="20"/>
      <c r="R4508" s="20"/>
      <c r="S4508" s="1" t="s">
        <v>4877</v>
      </c>
      <c r="T4508" s="21" t="str">
        <f t="shared" si="664"/>
        <v>SANJIWANI TULISAN</v>
      </c>
      <c r="U4508" s="17">
        <v>1</v>
      </c>
      <c r="V4508" s="62">
        <f t="shared" si="667"/>
        <v>0</v>
      </c>
      <c r="W4508" s="20"/>
      <c r="X4508" s="20"/>
      <c r="Y4508" s="20" t="str">
        <f t="shared" si="663"/>
        <v>PCS</v>
      </c>
    </row>
    <row r="4509" spans="1:26" hidden="1">
      <c r="A4509" s="4"/>
      <c r="B4509" s="20"/>
      <c r="C4509" s="5"/>
      <c r="D4509" s="6"/>
      <c r="E4509" s="6"/>
      <c r="F4509" s="6"/>
      <c r="G4509" s="6"/>
      <c r="H4509" s="6"/>
      <c r="I4509" s="6"/>
      <c r="J4509" s="6"/>
      <c r="K4509" s="8"/>
      <c r="L4509" s="8"/>
      <c r="M4509" s="6"/>
      <c r="N4509" s="9"/>
      <c r="O4509" s="10"/>
      <c r="P4509" s="20"/>
      <c r="Q4509" s="20"/>
      <c r="R4509" s="20"/>
      <c r="S4509" s="1" t="s">
        <v>3743</v>
      </c>
      <c r="T4509" s="21" t="str">
        <f t="shared" si="664"/>
        <v>ONGKOS CELUP PEPEL 018</v>
      </c>
      <c r="U4509" s="17">
        <v>1</v>
      </c>
      <c r="V4509" s="62">
        <f t="shared" si="667"/>
        <v>0</v>
      </c>
      <c r="W4509" s="20"/>
      <c r="X4509" s="20"/>
      <c r="Y4509" s="20" t="str">
        <f t="shared" si="663"/>
        <v>KG</v>
      </c>
    </row>
    <row r="4510" spans="1:26" hidden="1">
      <c r="A4510" s="4"/>
      <c r="B4510" s="20"/>
      <c r="C4510" s="5"/>
      <c r="D4510" s="6"/>
      <c r="E4510" s="6"/>
      <c r="F4510" s="6"/>
      <c r="G4510" s="6"/>
      <c r="H4510" s="6"/>
      <c r="I4510" s="6"/>
      <c r="J4510" s="6"/>
      <c r="K4510" s="8"/>
      <c r="L4510" s="8"/>
      <c r="M4510" s="6"/>
      <c r="N4510" s="9"/>
      <c r="O4510" s="10"/>
      <c r="P4510" s="20"/>
      <c r="Q4510" s="20"/>
      <c r="R4510" s="20"/>
      <c r="S4510" s="1" t="s">
        <v>3840</v>
      </c>
      <c r="T4510" s="21" t="str">
        <f t="shared" si="664"/>
        <v>ONGKOS KEMAS PEPEL 018</v>
      </c>
      <c r="U4510" s="17">
        <v>1</v>
      </c>
      <c r="V4510" s="62">
        <f t="shared" si="667"/>
        <v>0</v>
      </c>
      <c r="W4510" s="20"/>
      <c r="X4510" s="20"/>
      <c r="Y4510" s="20" t="str">
        <f t="shared" si="663"/>
        <v>PCS</v>
      </c>
    </row>
    <row r="4511" spans="1:26" hidden="1">
      <c r="A4511" s="4"/>
      <c r="B4511" s="20"/>
      <c r="C4511" s="5"/>
      <c r="D4511" s="6"/>
      <c r="E4511" s="6"/>
      <c r="F4511" s="6"/>
      <c r="G4511" s="6"/>
      <c r="H4511" s="6"/>
      <c r="I4511" s="6"/>
      <c r="J4511" s="6"/>
      <c r="K4511" s="8"/>
      <c r="L4511" s="8"/>
      <c r="M4511" s="6"/>
      <c r="N4511" s="9"/>
      <c r="O4511" s="10"/>
      <c r="P4511" s="20"/>
      <c r="Q4511" s="20"/>
      <c r="R4511" s="20"/>
      <c r="S4511" s="1" t="s">
        <v>1447</v>
      </c>
      <c r="T4511" s="21" t="str">
        <f t="shared" si="664"/>
        <v>DUPA 32 ATP PEKAT 3.2 RKN</v>
      </c>
      <c r="U4511" s="17">
        <v>0.18</v>
      </c>
      <c r="V4511" s="62">
        <f t="shared" si="667"/>
        <v>0</v>
      </c>
      <c r="W4511" s="20"/>
      <c r="X4511" s="20"/>
      <c r="Y4511" s="20" t="str">
        <f t="shared" si="663"/>
        <v>KG</v>
      </c>
    </row>
    <row r="4512" spans="1:26">
      <c r="A4512" s="4">
        <v>448</v>
      </c>
      <c r="B4512" s="20" t="s">
        <v>4453</v>
      </c>
      <c r="C4512" s="5" t="s">
        <v>406</v>
      </c>
      <c r="D4512" s="6">
        <v>16</v>
      </c>
      <c r="E4512" s="6"/>
      <c r="F4512" s="6">
        <v>15</v>
      </c>
      <c r="G4512" s="6">
        <v>1</v>
      </c>
      <c r="H4512" s="6"/>
      <c r="I4512" s="6"/>
      <c r="J4512" s="6" t="s">
        <v>508</v>
      </c>
      <c r="K4512" s="15">
        <f>L4512</f>
        <v>0</v>
      </c>
      <c r="L4512" s="15">
        <f>N4512*Z4512</f>
        <v>0</v>
      </c>
      <c r="M4512" s="6" t="s">
        <v>508</v>
      </c>
      <c r="N4512" s="9">
        <f>VLOOKUP(B4512,tb_januari,9,FALSE)</f>
        <v>0</v>
      </c>
      <c r="O4512" s="10" t="s">
        <v>506</v>
      </c>
      <c r="P4512" s="20"/>
      <c r="Q4512" s="20"/>
      <c r="R4512" s="20"/>
      <c r="S4512" s="1" t="s">
        <v>4885</v>
      </c>
      <c r="T4512" s="21" t="str">
        <f t="shared" si="664"/>
        <v>SARI MADHU 8 X 21</v>
      </c>
      <c r="U4512" s="17">
        <v>1</v>
      </c>
      <c r="V4512" s="62">
        <f>$K$4512*U4512</f>
        <v>0</v>
      </c>
      <c r="W4512" s="20"/>
      <c r="X4512" s="20"/>
      <c r="Y4512" s="20" t="str">
        <f t="shared" si="663"/>
        <v>PCS</v>
      </c>
      <c r="Z4512" s="20">
        <v>100</v>
      </c>
    </row>
    <row r="4513" spans="1:26" hidden="1">
      <c r="A4513" s="4"/>
      <c r="B4513" s="20"/>
      <c r="C4513" s="5"/>
      <c r="D4513" s="6"/>
      <c r="E4513" s="6"/>
      <c r="F4513" s="6"/>
      <c r="G4513" s="6"/>
      <c r="H4513" s="6"/>
      <c r="I4513" s="6"/>
      <c r="J4513" s="6"/>
      <c r="K4513" s="8"/>
      <c r="L4513" s="8"/>
      <c r="M4513" s="6"/>
      <c r="N4513" s="9"/>
      <c r="O4513" s="10"/>
      <c r="P4513" s="20"/>
      <c r="Q4513" s="20"/>
      <c r="R4513" s="20"/>
      <c r="S4513" s="1" t="s">
        <v>4108</v>
      </c>
      <c r="T4513" s="21" t="str">
        <f t="shared" si="664"/>
        <v>OP FULL AROMA SWT SARI MADHU</v>
      </c>
      <c r="U4513" s="17">
        <v>2.0480000000000002E-2</v>
      </c>
      <c r="V4513" s="62">
        <f t="shared" ref="V4513:V4521" si="668">$K$4512*U4513</f>
        <v>0</v>
      </c>
      <c r="W4513" s="20"/>
      <c r="X4513" s="20"/>
      <c r="Y4513" s="20" t="str">
        <f t="shared" si="663"/>
        <v>KG</v>
      </c>
    </row>
    <row r="4514" spans="1:26" hidden="1">
      <c r="A4514" s="4"/>
      <c r="B4514" s="20"/>
      <c r="C4514" s="5"/>
      <c r="D4514" s="6"/>
      <c r="E4514" s="6"/>
      <c r="F4514" s="6"/>
      <c r="G4514" s="6"/>
      <c r="H4514" s="6"/>
      <c r="I4514" s="6"/>
      <c r="J4514" s="6"/>
      <c r="K4514" s="8"/>
      <c r="L4514" s="8"/>
      <c r="M4514" s="6"/>
      <c r="N4514" s="9"/>
      <c r="O4514" s="10"/>
      <c r="P4514" s="20"/>
      <c r="Q4514" s="20"/>
      <c r="R4514" s="20"/>
      <c r="S4514" s="1" t="s">
        <v>5192</v>
      </c>
      <c r="T4514" s="21" t="str">
        <f t="shared" si="664"/>
        <v>oplosan solfen</v>
      </c>
      <c r="U4514" s="17">
        <v>6.0199999999999997E-2</v>
      </c>
      <c r="V4514" s="62">
        <f t="shared" si="668"/>
        <v>0</v>
      </c>
      <c r="W4514" s="20"/>
      <c r="X4514" s="20"/>
      <c r="Y4514" s="20" t="str">
        <f t="shared" si="663"/>
        <v>KG</v>
      </c>
    </row>
    <row r="4515" spans="1:26" hidden="1">
      <c r="A4515" s="4"/>
      <c r="B4515" s="20"/>
      <c r="C4515" s="5"/>
      <c r="D4515" s="6"/>
      <c r="E4515" s="6"/>
      <c r="F4515" s="6"/>
      <c r="G4515" s="6"/>
      <c r="H4515" s="6"/>
      <c r="I4515" s="6"/>
      <c r="J4515" s="6"/>
      <c r="K4515" s="8"/>
      <c r="L4515" s="8"/>
      <c r="M4515" s="6"/>
      <c r="N4515" s="9"/>
      <c r="O4515" s="10"/>
      <c r="P4515" s="20"/>
      <c r="Q4515" s="20"/>
      <c r="R4515" s="20"/>
      <c r="S4515" s="1" t="s">
        <v>3679</v>
      </c>
      <c r="T4515" s="21" t="str">
        <f t="shared" ref="T4515:T4542" si="669">VLOOKUP(S4515,db_barang,2,FALSE)</f>
        <v xml:space="preserve">ONGKARA OVAL </v>
      </c>
      <c r="U4515" s="17">
        <v>1</v>
      </c>
      <c r="V4515" s="62">
        <f t="shared" si="668"/>
        <v>0</v>
      </c>
      <c r="W4515" s="20"/>
      <c r="X4515" s="20"/>
      <c r="Y4515" s="20" t="str">
        <f t="shared" si="663"/>
        <v>PCS</v>
      </c>
    </row>
    <row r="4516" spans="1:26" hidden="1">
      <c r="A4516" s="4"/>
      <c r="B4516" s="20"/>
      <c r="C4516" s="5"/>
      <c r="D4516" s="6"/>
      <c r="E4516" s="6"/>
      <c r="F4516" s="6"/>
      <c r="G4516" s="6"/>
      <c r="H4516" s="6"/>
      <c r="I4516" s="6"/>
      <c r="J4516" s="6"/>
      <c r="K4516" s="8"/>
      <c r="L4516" s="8"/>
      <c r="M4516" s="6"/>
      <c r="N4516" s="9"/>
      <c r="O4516" s="10"/>
      <c r="P4516" s="20"/>
      <c r="Q4516" s="20"/>
      <c r="R4516" s="20"/>
      <c r="S4516" s="1" t="s">
        <v>988</v>
      </c>
      <c r="T4516" s="21" t="str">
        <f t="shared" si="669"/>
        <v xml:space="preserve">ATP </v>
      </c>
      <c r="U4516" s="17">
        <v>1</v>
      </c>
      <c r="V4516" s="62">
        <f t="shared" si="668"/>
        <v>0</v>
      </c>
      <c r="W4516" s="20"/>
      <c r="X4516" s="20"/>
      <c r="Y4516" s="20" t="str">
        <f t="shared" si="663"/>
        <v>PCS</v>
      </c>
    </row>
    <row r="4517" spans="1:26" hidden="1">
      <c r="A4517" s="4"/>
      <c r="B4517" s="20"/>
      <c r="C4517" s="5"/>
      <c r="D4517" s="6"/>
      <c r="E4517" s="6"/>
      <c r="F4517" s="6"/>
      <c r="G4517" s="6"/>
      <c r="H4517" s="6"/>
      <c r="I4517" s="6"/>
      <c r="J4517" s="6"/>
      <c r="K4517" s="8"/>
      <c r="L4517" s="8"/>
      <c r="M4517" s="6"/>
      <c r="N4517" s="9"/>
      <c r="O4517" s="10"/>
      <c r="P4517" s="20"/>
      <c r="Q4517" s="20"/>
      <c r="R4517" s="20"/>
      <c r="S4517" s="1" t="s">
        <v>4889</v>
      </c>
      <c r="T4517" s="21" t="str">
        <f t="shared" si="669"/>
        <v>SARI MADHU TULISAN</v>
      </c>
      <c r="U4517" s="17">
        <v>1</v>
      </c>
      <c r="V4517" s="62">
        <f t="shared" si="668"/>
        <v>0</v>
      </c>
      <c r="W4517" s="20"/>
      <c r="X4517" s="20"/>
      <c r="Y4517" s="20" t="str">
        <f t="shared" si="663"/>
        <v>PCS</v>
      </c>
    </row>
    <row r="4518" spans="1:26" hidden="1">
      <c r="A4518" s="4"/>
      <c r="B4518" s="20"/>
      <c r="C4518" s="5"/>
      <c r="D4518" s="6"/>
      <c r="E4518" s="6"/>
      <c r="F4518" s="6"/>
      <c r="G4518" s="6"/>
      <c r="H4518" s="6"/>
      <c r="I4518" s="6"/>
      <c r="J4518" s="6"/>
      <c r="K4518" s="8"/>
      <c r="L4518" s="8"/>
      <c r="M4518" s="6"/>
      <c r="N4518" s="9"/>
      <c r="O4518" s="10"/>
      <c r="P4518" s="20"/>
      <c r="Q4518" s="20"/>
      <c r="R4518" s="20"/>
      <c r="S4518" s="1" t="s">
        <v>4361</v>
      </c>
      <c r="T4518" s="21" t="str">
        <f t="shared" si="669"/>
        <v>PLASTIK 12 X 35</v>
      </c>
      <c r="U4518" s="17">
        <v>1</v>
      </c>
      <c r="V4518" s="62">
        <f t="shared" si="668"/>
        <v>0</v>
      </c>
      <c r="W4518" s="20"/>
      <c r="X4518" s="20"/>
      <c r="Y4518" s="20" t="str">
        <f t="shared" si="663"/>
        <v>PCS</v>
      </c>
    </row>
    <row r="4519" spans="1:26" hidden="1">
      <c r="A4519" s="4"/>
      <c r="B4519" s="20"/>
      <c r="C4519" s="5"/>
      <c r="D4519" s="6"/>
      <c r="E4519" s="6"/>
      <c r="F4519" s="6"/>
      <c r="G4519" s="6"/>
      <c r="H4519" s="6"/>
      <c r="I4519" s="6"/>
      <c r="J4519" s="6"/>
      <c r="K4519" s="8"/>
      <c r="L4519" s="8"/>
      <c r="M4519" s="6"/>
      <c r="N4519" s="9"/>
      <c r="O4519" s="10"/>
      <c r="P4519" s="20"/>
      <c r="Q4519" s="20"/>
      <c r="R4519" s="20"/>
      <c r="S4519" s="1" t="s">
        <v>3743</v>
      </c>
      <c r="T4519" s="21" t="str">
        <f t="shared" si="669"/>
        <v>ONGKOS CELUP PEPEL 018</v>
      </c>
      <c r="U4519" s="17">
        <v>1</v>
      </c>
      <c r="V4519" s="62">
        <f t="shared" si="668"/>
        <v>0</v>
      </c>
      <c r="W4519" s="20"/>
      <c r="X4519" s="20"/>
      <c r="Y4519" s="20" t="str">
        <f t="shared" si="663"/>
        <v>KG</v>
      </c>
    </row>
    <row r="4520" spans="1:26" hidden="1">
      <c r="A4520" s="4"/>
      <c r="B4520" s="20"/>
      <c r="C4520" s="5"/>
      <c r="D4520" s="6"/>
      <c r="E4520" s="6"/>
      <c r="F4520" s="6"/>
      <c r="G4520" s="6"/>
      <c r="H4520" s="6"/>
      <c r="I4520" s="6"/>
      <c r="J4520" s="6"/>
      <c r="K4520" s="8"/>
      <c r="L4520" s="8"/>
      <c r="M4520" s="6"/>
      <c r="N4520" s="9"/>
      <c r="O4520" s="10"/>
      <c r="P4520" s="20"/>
      <c r="Q4520" s="20"/>
      <c r="R4520" s="20"/>
      <c r="S4520" s="1" t="s">
        <v>3840</v>
      </c>
      <c r="T4520" s="21" t="str">
        <f t="shared" si="669"/>
        <v>ONGKOS KEMAS PEPEL 018</v>
      </c>
      <c r="U4520" s="17">
        <v>1</v>
      </c>
      <c r="V4520" s="62">
        <f t="shared" si="668"/>
        <v>0</v>
      </c>
      <c r="W4520" s="20"/>
      <c r="X4520" s="20"/>
      <c r="Y4520" s="20" t="str">
        <f t="shared" si="663"/>
        <v>PCS</v>
      </c>
    </row>
    <row r="4521" spans="1:26" hidden="1">
      <c r="A4521" s="4"/>
      <c r="B4521" s="20"/>
      <c r="C4521" s="5"/>
      <c r="D4521" s="6"/>
      <c r="E4521" s="6"/>
      <c r="F4521" s="6"/>
      <c r="G4521" s="6"/>
      <c r="H4521" s="6"/>
      <c r="I4521" s="6"/>
      <c r="J4521" s="6"/>
      <c r="K4521" s="8"/>
      <c r="L4521" s="8"/>
      <c r="M4521" s="6"/>
      <c r="N4521" s="9"/>
      <c r="O4521" s="10"/>
      <c r="P4521" s="20"/>
      <c r="Q4521" s="20"/>
      <c r="R4521" s="20"/>
      <c r="S4521" s="1" t="s">
        <v>1447</v>
      </c>
      <c r="T4521" s="21" t="str">
        <f t="shared" si="669"/>
        <v>DUPA 32 ATP PEKAT 3.2 RKN</v>
      </c>
      <c r="U4521" s="17">
        <v>0.18</v>
      </c>
      <c r="V4521" s="62">
        <f t="shared" si="668"/>
        <v>0</v>
      </c>
      <c r="W4521" s="20"/>
      <c r="X4521" s="20"/>
      <c r="Y4521" s="20" t="str">
        <f t="shared" si="663"/>
        <v>KG</v>
      </c>
    </row>
    <row r="4522" spans="1:26">
      <c r="A4522" s="4">
        <v>449</v>
      </c>
      <c r="B4522" s="20" t="s">
        <v>4454</v>
      </c>
      <c r="C4522" s="5" t="s">
        <v>407</v>
      </c>
      <c r="D4522" s="6">
        <v>34</v>
      </c>
      <c r="E4522" s="6"/>
      <c r="F4522" s="6">
        <v>8</v>
      </c>
      <c r="G4522" s="6">
        <v>1</v>
      </c>
      <c r="H4522" s="6"/>
      <c r="I4522" s="6"/>
      <c r="J4522" s="6" t="s">
        <v>508</v>
      </c>
      <c r="K4522" s="15">
        <f>L4522</f>
        <v>0</v>
      </c>
      <c r="L4522" s="15">
        <f>N4522*Z4522</f>
        <v>0</v>
      </c>
      <c r="M4522" s="6" t="s">
        <v>508</v>
      </c>
      <c r="N4522" s="9">
        <f>VLOOKUP(B4522,tb_januari,9,FALSE)</f>
        <v>0</v>
      </c>
      <c r="O4522" s="10" t="s">
        <v>506</v>
      </c>
      <c r="P4522" s="20"/>
      <c r="Q4522" s="20"/>
      <c r="R4522" s="20"/>
      <c r="S4522" s="1" t="s">
        <v>4905</v>
      </c>
      <c r="T4522" s="21" t="str">
        <f t="shared" si="669"/>
        <v>SEKAR SARI 8 X 21</v>
      </c>
      <c r="U4522" s="17">
        <v>1</v>
      </c>
      <c r="V4522" s="62">
        <f>$K$4522*U4522</f>
        <v>0</v>
      </c>
      <c r="W4522" s="20"/>
      <c r="X4522" s="20"/>
      <c r="Y4522" s="20" t="str">
        <f t="shared" si="663"/>
        <v>PCS</v>
      </c>
      <c r="Z4522" s="20">
        <v>100</v>
      </c>
    </row>
    <row r="4523" spans="1:26" hidden="1">
      <c r="A4523" s="4"/>
      <c r="B4523" s="20"/>
      <c r="C4523" s="5"/>
      <c r="D4523" s="6"/>
      <c r="E4523" s="6"/>
      <c r="F4523" s="6"/>
      <c r="G4523" s="6"/>
      <c r="H4523" s="6"/>
      <c r="I4523" s="6"/>
      <c r="J4523" s="6"/>
      <c r="K4523" s="8"/>
      <c r="L4523" s="8"/>
      <c r="M4523" s="6"/>
      <c r="N4523" s="9"/>
      <c r="O4523" s="10"/>
      <c r="P4523" s="20"/>
      <c r="Q4523" s="20"/>
      <c r="R4523" s="20"/>
      <c r="S4523" s="1" t="s">
        <v>4110</v>
      </c>
      <c r="T4523" s="21" t="str">
        <f t="shared" si="669"/>
        <v>OP FULL AROMA SWT SEKAR SARI</v>
      </c>
      <c r="U4523" s="17">
        <v>2.0480000000000002E-2</v>
      </c>
      <c r="V4523" s="62">
        <f t="shared" ref="V4523:V4531" si="670">$K$4522*U4523</f>
        <v>0</v>
      </c>
      <c r="W4523" s="20"/>
      <c r="X4523" s="20"/>
      <c r="Y4523" s="20" t="str">
        <f t="shared" si="663"/>
        <v>KG</v>
      </c>
    </row>
    <row r="4524" spans="1:26" hidden="1">
      <c r="A4524" s="4"/>
      <c r="B4524" s="20"/>
      <c r="C4524" s="5"/>
      <c r="D4524" s="6"/>
      <c r="E4524" s="6"/>
      <c r="F4524" s="6"/>
      <c r="G4524" s="6"/>
      <c r="H4524" s="6"/>
      <c r="I4524" s="6"/>
      <c r="J4524" s="6"/>
      <c r="K4524" s="8"/>
      <c r="L4524" s="8"/>
      <c r="M4524" s="6"/>
      <c r="N4524" s="9"/>
      <c r="O4524" s="10"/>
      <c r="P4524" s="20"/>
      <c r="Q4524" s="20"/>
      <c r="R4524" s="20"/>
      <c r="S4524" s="1" t="s">
        <v>5192</v>
      </c>
      <c r="T4524" s="21" t="str">
        <f t="shared" si="669"/>
        <v>oplosan solfen</v>
      </c>
      <c r="U4524" s="17">
        <v>6.0199999999999997E-2</v>
      </c>
      <c r="V4524" s="62">
        <f t="shared" si="670"/>
        <v>0</v>
      </c>
      <c r="W4524" s="20"/>
      <c r="X4524" s="20"/>
      <c r="Y4524" s="20" t="str">
        <f t="shared" si="663"/>
        <v>KG</v>
      </c>
    </row>
    <row r="4525" spans="1:26" hidden="1">
      <c r="A4525" s="4"/>
      <c r="B4525" s="20"/>
      <c r="C4525" s="5"/>
      <c r="D4525" s="6"/>
      <c r="E4525" s="6"/>
      <c r="F4525" s="6"/>
      <c r="G4525" s="6"/>
      <c r="H4525" s="6"/>
      <c r="I4525" s="6"/>
      <c r="J4525" s="6"/>
      <c r="K4525" s="8"/>
      <c r="L4525" s="8"/>
      <c r="M4525" s="6"/>
      <c r="N4525" s="9"/>
      <c r="O4525" s="10"/>
      <c r="P4525" s="20"/>
      <c r="Q4525" s="20"/>
      <c r="R4525" s="20"/>
      <c r="S4525" s="1" t="s">
        <v>3679</v>
      </c>
      <c r="T4525" s="21" t="str">
        <f t="shared" si="669"/>
        <v xml:space="preserve">ONGKARA OVAL </v>
      </c>
      <c r="U4525" s="17">
        <v>1</v>
      </c>
      <c r="V4525" s="62">
        <f t="shared" si="670"/>
        <v>0</v>
      </c>
      <c r="W4525" s="20"/>
      <c r="X4525" s="20"/>
      <c r="Y4525" s="20" t="str">
        <f t="shared" si="663"/>
        <v>PCS</v>
      </c>
    </row>
    <row r="4526" spans="1:26" hidden="1">
      <c r="A4526" s="4"/>
      <c r="B4526" s="20"/>
      <c r="C4526" s="5"/>
      <c r="D4526" s="6"/>
      <c r="E4526" s="6"/>
      <c r="F4526" s="6"/>
      <c r="G4526" s="6"/>
      <c r="H4526" s="6"/>
      <c r="I4526" s="6"/>
      <c r="J4526" s="6"/>
      <c r="K4526" s="8"/>
      <c r="L4526" s="8"/>
      <c r="M4526" s="6"/>
      <c r="N4526" s="9"/>
      <c r="O4526" s="10"/>
      <c r="P4526" s="20"/>
      <c r="Q4526" s="20"/>
      <c r="R4526" s="20"/>
      <c r="S4526" s="1" t="s">
        <v>988</v>
      </c>
      <c r="T4526" s="21" t="str">
        <f t="shared" si="669"/>
        <v xml:space="preserve">ATP </v>
      </c>
      <c r="U4526" s="17">
        <v>1</v>
      </c>
      <c r="V4526" s="62">
        <f>$K$4522*U4526</f>
        <v>0</v>
      </c>
      <c r="W4526" s="20"/>
      <c r="X4526" s="20"/>
      <c r="Y4526" s="20" t="str">
        <f t="shared" si="663"/>
        <v>PCS</v>
      </c>
    </row>
    <row r="4527" spans="1:26" hidden="1">
      <c r="A4527" s="4"/>
      <c r="B4527" s="20"/>
      <c r="C4527" s="5"/>
      <c r="D4527" s="6"/>
      <c r="E4527" s="6"/>
      <c r="F4527" s="6"/>
      <c r="G4527" s="6"/>
      <c r="H4527" s="6"/>
      <c r="I4527" s="6"/>
      <c r="J4527" s="6"/>
      <c r="K4527" s="8"/>
      <c r="L4527" s="8"/>
      <c r="M4527" s="6"/>
      <c r="N4527" s="9"/>
      <c r="O4527" s="10"/>
      <c r="P4527" s="20"/>
      <c r="Q4527" s="20"/>
      <c r="R4527" s="20"/>
      <c r="S4527" s="1" t="s">
        <v>4361</v>
      </c>
      <c r="T4527" s="21" t="str">
        <f t="shared" si="669"/>
        <v>PLASTIK 12 X 35</v>
      </c>
      <c r="U4527" s="17">
        <v>1</v>
      </c>
      <c r="V4527" s="62">
        <f t="shared" si="670"/>
        <v>0</v>
      </c>
      <c r="W4527" s="20"/>
      <c r="X4527" s="20"/>
      <c r="Y4527" s="20" t="str">
        <f t="shared" si="663"/>
        <v>PCS</v>
      </c>
    </row>
    <row r="4528" spans="1:26" hidden="1">
      <c r="A4528" s="4"/>
      <c r="B4528" s="20"/>
      <c r="C4528" s="5"/>
      <c r="D4528" s="6"/>
      <c r="E4528" s="6"/>
      <c r="F4528" s="6"/>
      <c r="G4528" s="6"/>
      <c r="H4528" s="6"/>
      <c r="I4528" s="6"/>
      <c r="J4528" s="6"/>
      <c r="K4528" s="8"/>
      <c r="L4528" s="8"/>
      <c r="M4528" s="6"/>
      <c r="N4528" s="9"/>
      <c r="O4528" s="10"/>
      <c r="P4528" s="20"/>
      <c r="Q4528" s="20"/>
      <c r="R4528" s="20"/>
      <c r="S4528" s="1" t="s">
        <v>4909</v>
      </c>
      <c r="T4528" s="21" t="str">
        <f t="shared" si="669"/>
        <v>SEKAR SARI TULISAN</v>
      </c>
      <c r="U4528" s="17">
        <v>1</v>
      </c>
      <c r="V4528" s="62">
        <f t="shared" si="670"/>
        <v>0</v>
      </c>
      <c r="W4528" s="20"/>
      <c r="X4528" s="20"/>
      <c r="Y4528" s="20" t="str">
        <f t="shared" si="663"/>
        <v>PCS</v>
      </c>
    </row>
    <row r="4529" spans="1:26" hidden="1">
      <c r="A4529" s="4"/>
      <c r="B4529" s="20"/>
      <c r="C4529" s="5"/>
      <c r="D4529" s="6"/>
      <c r="E4529" s="6"/>
      <c r="F4529" s="6"/>
      <c r="G4529" s="6"/>
      <c r="H4529" s="6"/>
      <c r="I4529" s="6"/>
      <c r="J4529" s="6"/>
      <c r="K4529" s="8"/>
      <c r="L4529" s="8"/>
      <c r="M4529" s="6"/>
      <c r="N4529" s="9"/>
      <c r="O4529" s="10"/>
      <c r="P4529" s="20"/>
      <c r="Q4529" s="20"/>
      <c r="R4529" s="20"/>
      <c r="S4529" s="1" t="s">
        <v>3743</v>
      </c>
      <c r="T4529" s="21" t="str">
        <f t="shared" si="669"/>
        <v>ONGKOS CELUP PEPEL 018</v>
      </c>
      <c r="U4529" s="17">
        <v>1</v>
      </c>
      <c r="V4529" s="62">
        <f t="shared" si="670"/>
        <v>0</v>
      </c>
      <c r="W4529" s="20"/>
      <c r="X4529" s="20"/>
      <c r="Y4529" s="20" t="str">
        <f t="shared" si="663"/>
        <v>KG</v>
      </c>
    </row>
    <row r="4530" spans="1:26" hidden="1">
      <c r="A4530" s="4"/>
      <c r="B4530" s="20"/>
      <c r="C4530" s="5"/>
      <c r="D4530" s="6"/>
      <c r="E4530" s="6"/>
      <c r="F4530" s="6"/>
      <c r="G4530" s="6"/>
      <c r="H4530" s="6"/>
      <c r="I4530" s="6"/>
      <c r="J4530" s="6"/>
      <c r="K4530" s="8"/>
      <c r="L4530" s="8"/>
      <c r="M4530" s="6"/>
      <c r="N4530" s="9"/>
      <c r="O4530" s="10"/>
      <c r="P4530" s="20"/>
      <c r="Q4530" s="20"/>
      <c r="R4530" s="20"/>
      <c r="S4530" s="1" t="s">
        <v>3840</v>
      </c>
      <c r="T4530" s="21" t="str">
        <f t="shared" si="669"/>
        <v>ONGKOS KEMAS PEPEL 018</v>
      </c>
      <c r="U4530" s="17">
        <v>1</v>
      </c>
      <c r="V4530" s="62">
        <f t="shared" si="670"/>
        <v>0</v>
      </c>
      <c r="W4530" s="20"/>
      <c r="X4530" s="20"/>
      <c r="Y4530" s="20" t="str">
        <f t="shared" si="663"/>
        <v>PCS</v>
      </c>
    </row>
    <row r="4531" spans="1:26" hidden="1">
      <c r="A4531" s="4"/>
      <c r="B4531" s="20"/>
      <c r="C4531" s="5"/>
      <c r="D4531" s="6"/>
      <c r="E4531" s="6"/>
      <c r="F4531" s="6"/>
      <c r="G4531" s="6"/>
      <c r="H4531" s="6"/>
      <c r="I4531" s="6"/>
      <c r="J4531" s="6"/>
      <c r="K4531" s="8"/>
      <c r="L4531" s="8"/>
      <c r="M4531" s="6"/>
      <c r="N4531" s="9"/>
      <c r="O4531" s="10"/>
      <c r="P4531" s="20"/>
      <c r="Q4531" s="20"/>
      <c r="R4531" s="20"/>
      <c r="S4531" s="1" t="s">
        <v>1447</v>
      </c>
      <c r="T4531" s="21" t="str">
        <f t="shared" si="669"/>
        <v>DUPA 32 ATP PEKAT 3.2 RKN</v>
      </c>
      <c r="U4531" s="17">
        <v>0.18</v>
      </c>
      <c r="V4531" s="62">
        <f t="shared" si="670"/>
        <v>0</v>
      </c>
      <c r="W4531" s="20"/>
      <c r="X4531" s="20"/>
      <c r="Y4531" s="20" t="str">
        <f t="shared" si="663"/>
        <v>KG</v>
      </c>
    </row>
    <row r="4532" spans="1:26">
      <c r="A4532" s="4">
        <v>450</v>
      </c>
      <c r="B4532" s="20" t="s">
        <v>4455</v>
      </c>
      <c r="C4532" s="5" t="s">
        <v>408</v>
      </c>
      <c r="D4532" s="6">
        <v>22</v>
      </c>
      <c r="E4532" s="6"/>
      <c r="F4532" s="6">
        <v>21</v>
      </c>
      <c r="G4532" s="6">
        <v>1</v>
      </c>
      <c r="H4532" s="6"/>
      <c r="I4532" s="6"/>
      <c r="J4532" s="6" t="s">
        <v>508</v>
      </c>
      <c r="K4532" s="15">
        <f>L4532</f>
        <v>0</v>
      </c>
      <c r="L4532" s="15">
        <f>N4532*Z4532</f>
        <v>0</v>
      </c>
      <c r="M4532" s="6" t="s">
        <v>508</v>
      </c>
      <c r="N4532" s="9">
        <f>VLOOKUP(B4532,tb_januari,9,FALSE)</f>
        <v>0</v>
      </c>
      <c r="O4532" s="10" t="s">
        <v>506</v>
      </c>
      <c r="P4532" s="20"/>
      <c r="Q4532" s="20"/>
      <c r="R4532" s="20"/>
      <c r="S4532" s="1" t="s">
        <v>633</v>
      </c>
      <c r="T4532" s="21" t="str">
        <f t="shared" si="669"/>
        <v>1000 BUNGA 8 X 21</v>
      </c>
      <c r="U4532" s="17">
        <v>1</v>
      </c>
      <c r="V4532" s="62">
        <f>$K$4532*U4532</f>
        <v>0</v>
      </c>
      <c r="W4532" s="20"/>
      <c r="X4532" s="20"/>
      <c r="Y4532" s="20" t="str">
        <f t="shared" si="663"/>
        <v>PCS</v>
      </c>
      <c r="Z4532" s="20">
        <v>100</v>
      </c>
    </row>
    <row r="4533" spans="1:26" hidden="1">
      <c r="A4533" s="4"/>
      <c r="B4533" s="20"/>
      <c r="C4533" s="5"/>
      <c r="D4533" s="6"/>
      <c r="E4533" s="6"/>
      <c r="F4533" s="6"/>
      <c r="G4533" s="6"/>
      <c r="H4533" s="6"/>
      <c r="I4533" s="6"/>
      <c r="J4533" s="6"/>
      <c r="K4533" s="8"/>
      <c r="L4533" s="8"/>
      <c r="M4533" s="6"/>
      <c r="N4533" s="9"/>
      <c r="O4533" s="10"/>
      <c r="P4533" s="20"/>
      <c r="Q4533" s="20"/>
      <c r="R4533" s="20"/>
      <c r="S4533" s="1" t="s">
        <v>4078</v>
      </c>
      <c r="T4533" s="21" t="str">
        <f t="shared" si="669"/>
        <v>OP FULL AROMA SWT 1000 BUNGA</v>
      </c>
      <c r="U4533" s="17">
        <v>2.0480000000000002E-2</v>
      </c>
      <c r="V4533" s="62">
        <f t="shared" ref="V4533:V4541" si="671">$K$4532*U4533</f>
        <v>0</v>
      </c>
      <c r="W4533" s="20"/>
      <c r="X4533" s="20"/>
      <c r="Y4533" s="20" t="str">
        <f t="shared" si="663"/>
        <v>KG</v>
      </c>
    </row>
    <row r="4534" spans="1:26" hidden="1">
      <c r="A4534" s="4"/>
      <c r="B4534" s="20"/>
      <c r="C4534" s="5"/>
      <c r="D4534" s="6"/>
      <c r="E4534" s="6"/>
      <c r="F4534" s="6"/>
      <c r="G4534" s="6"/>
      <c r="H4534" s="6"/>
      <c r="I4534" s="6"/>
      <c r="J4534" s="6"/>
      <c r="K4534" s="8"/>
      <c r="L4534" s="8"/>
      <c r="M4534" s="6"/>
      <c r="N4534" s="9"/>
      <c r="O4534" s="10"/>
      <c r="P4534" s="20"/>
      <c r="Q4534" s="20"/>
      <c r="R4534" s="20"/>
      <c r="S4534" s="1" t="s">
        <v>5192</v>
      </c>
      <c r="T4534" s="21" t="str">
        <f t="shared" si="669"/>
        <v>oplosan solfen</v>
      </c>
      <c r="U4534" s="17">
        <v>6.0199999999999997E-2</v>
      </c>
      <c r="V4534" s="62">
        <f t="shared" si="671"/>
        <v>0</v>
      </c>
      <c r="W4534" s="20"/>
      <c r="X4534" s="20"/>
      <c r="Y4534" s="20" t="str">
        <f t="shared" si="663"/>
        <v>KG</v>
      </c>
    </row>
    <row r="4535" spans="1:26" hidden="1">
      <c r="A4535" s="4"/>
      <c r="B4535" s="20"/>
      <c r="C4535" s="5"/>
      <c r="D4535" s="6"/>
      <c r="E4535" s="6"/>
      <c r="F4535" s="6"/>
      <c r="G4535" s="6"/>
      <c r="H4535" s="6"/>
      <c r="I4535" s="6"/>
      <c r="J4535" s="6"/>
      <c r="K4535" s="8"/>
      <c r="L4535" s="8"/>
      <c r="M4535" s="6"/>
      <c r="N4535" s="9"/>
      <c r="O4535" s="10"/>
      <c r="P4535" s="20"/>
      <c r="Q4535" s="20"/>
      <c r="R4535" s="20"/>
      <c r="S4535" s="1" t="s">
        <v>3679</v>
      </c>
      <c r="T4535" s="21" t="str">
        <f t="shared" si="669"/>
        <v xml:space="preserve">ONGKARA OVAL </v>
      </c>
      <c r="U4535" s="17">
        <v>1</v>
      </c>
      <c r="V4535" s="62">
        <f t="shared" si="671"/>
        <v>0</v>
      </c>
      <c r="W4535" s="20"/>
      <c r="X4535" s="20"/>
      <c r="Y4535" s="20" t="str">
        <f t="shared" si="663"/>
        <v>PCS</v>
      </c>
    </row>
    <row r="4536" spans="1:26" hidden="1">
      <c r="A4536" s="4"/>
      <c r="B4536" s="20"/>
      <c r="C4536" s="5"/>
      <c r="D4536" s="6"/>
      <c r="E4536" s="6"/>
      <c r="F4536" s="6"/>
      <c r="G4536" s="6"/>
      <c r="H4536" s="6"/>
      <c r="I4536" s="6"/>
      <c r="J4536" s="6"/>
      <c r="K4536" s="8"/>
      <c r="L4536" s="8"/>
      <c r="M4536" s="6"/>
      <c r="N4536" s="9"/>
      <c r="O4536" s="10"/>
      <c r="P4536" s="20"/>
      <c r="Q4536" s="20"/>
      <c r="R4536" s="20"/>
      <c r="S4536" s="1" t="s">
        <v>4361</v>
      </c>
      <c r="T4536" s="21" t="str">
        <f t="shared" si="669"/>
        <v>PLASTIK 12 X 35</v>
      </c>
      <c r="U4536" s="17">
        <v>1</v>
      </c>
      <c r="V4536" s="62">
        <f t="shared" si="671"/>
        <v>0</v>
      </c>
      <c r="W4536" s="20"/>
      <c r="X4536" s="20"/>
      <c r="Y4536" s="20" t="str">
        <f t="shared" si="663"/>
        <v>PCS</v>
      </c>
    </row>
    <row r="4537" spans="1:26" hidden="1">
      <c r="A4537" s="4"/>
      <c r="B4537" s="20"/>
      <c r="C4537" s="5"/>
      <c r="D4537" s="6"/>
      <c r="E4537" s="6"/>
      <c r="F4537" s="6"/>
      <c r="G4537" s="6"/>
      <c r="H4537" s="6"/>
      <c r="I4537" s="6"/>
      <c r="J4537" s="6"/>
      <c r="K4537" s="8"/>
      <c r="L4537" s="8"/>
      <c r="M4537" s="6"/>
      <c r="N4537" s="9"/>
      <c r="O4537" s="10"/>
      <c r="P4537" s="20"/>
      <c r="Q4537" s="20"/>
      <c r="R4537" s="20"/>
      <c r="S4537" s="1" t="s">
        <v>988</v>
      </c>
      <c r="T4537" s="21" t="str">
        <f t="shared" si="669"/>
        <v xml:space="preserve">ATP </v>
      </c>
      <c r="U4537" s="17">
        <v>1</v>
      </c>
      <c r="V4537" s="62">
        <f>$K$4532*U4537</f>
        <v>0</v>
      </c>
      <c r="W4537" s="20"/>
      <c r="X4537" s="20"/>
      <c r="Y4537" s="20" t="str">
        <f t="shared" ref="Y4537:Y4541" si="672">VLOOKUP(S4537,db_barang,3,FALSE)</f>
        <v>PCS</v>
      </c>
    </row>
    <row r="4538" spans="1:26" hidden="1">
      <c r="A4538" s="4"/>
      <c r="B4538" s="20"/>
      <c r="C4538" s="5"/>
      <c r="D4538" s="6"/>
      <c r="E4538" s="6"/>
      <c r="F4538" s="6"/>
      <c r="G4538" s="6"/>
      <c r="H4538" s="6"/>
      <c r="I4538" s="6"/>
      <c r="J4538" s="6"/>
      <c r="K4538" s="8"/>
      <c r="L4538" s="8"/>
      <c r="M4538" s="6"/>
      <c r="N4538" s="9"/>
      <c r="O4538" s="10"/>
      <c r="P4538" s="20"/>
      <c r="Q4538" s="20"/>
      <c r="R4538" s="20"/>
      <c r="S4538" s="1" t="s">
        <v>637</v>
      </c>
      <c r="T4538" s="21" t="str">
        <f t="shared" si="669"/>
        <v>1000 BUNGA TULISAN</v>
      </c>
      <c r="U4538" s="17">
        <v>1</v>
      </c>
      <c r="V4538" s="62">
        <f t="shared" si="671"/>
        <v>0</v>
      </c>
      <c r="W4538" s="20"/>
      <c r="X4538" s="20"/>
      <c r="Y4538" s="20" t="str">
        <f t="shared" si="672"/>
        <v>PCS</v>
      </c>
    </row>
    <row r="4539" spans="1:26" hidden="1">
      <c r="A4539" s="4"/>
      <c r="B4539" s="20"/>
      <c r="C4539" s="5"/>
      <c r="D4539" s="6"/>
      <c r="E4539" s="6"/>
      <c r="F4539" s="6"/>
      <c r="G4539" s="6"/>
      <c r="H4539" s="6"/>
      <c r="I4539" s="6"/>
      <c r="J4539" s="6"/>
      <c r="K4539" s="8"/>
      <c r="L4539" s="8"/>
      <c r="M4539" s="6"/>
      <c r="N4539" s="9"/>
      <c r="O4539" s="10"/>
      <c r="P4539" s="20"/>
      <c r="Q4539" s="20"/>
      <c r="R4539" s="20"/>
      <c r="S4539" s="1" t="s">
        <v>3743</v>
      </c>
      <c r="T4539" s="21" t="str">
        <f t="shared" si="669"/>
        <v>ONGKOS CELUP PEPEL 018</v>
      </c>
      <c r="U4539" s="17">
        <v>1</v>
      </c>
      <c r="V4539" s="62">
        <f t="shared" si="671"/>
        <v>0</v>
      </c>
      <c r="W4539" s="20"/>
      <c r="X4539" s="20"/>
      <c r="Y4539" s="20" t="str">
        <f t="shared" si="672"/>
        <v>KG</v>
      </c>
    </row>
    <row r="4540" spans="1:26" hidden="1">
      <c r="A4540" s="4"/>
      <c r="B4540" s="20"/>
      <c r="C4540" s="5"/>
      <c r="D4540" s="6"/>
      <c r="E4540" s="6"/>
      <c r="F4540" s="6"/>
      <c r="G4540" s="6"/>
      <c r="H4540" s="6"/>
      <c r="I4540" s="6"/>
      <c r="J4540" s="6"/>
      <c r="K4540" s="8"/>
      <c r="L4540" s="8"/>
      <c r="M4540" s="6"/>
      <c r="N4540" s="9"/>
      <c r="O4540" s="10"/>
      <c r="P4540" s="20"/>
      <c r="Q4540" s="20"/>
      <c r="R4540" s="20"/>
      <c r="S4540" s="1" t="s">
        <v>3840</v>
      </c>
      <c r="T4540" s="21" t="str">
        <f t="shared" si="669"/>
        <v>ONGKOS KEMAS PEPEL 018</v>
      </c>
      <c r="U4540" s="17">
        <v>1</v>
      </c>
      <c r="V4540" s="62">
        <f t="shared" si="671"/>
        <v>0</v>
      </c>
      <c r="W4540" s="20"/>
      <c r="X4540" s="20"/>
      <c r="Y4540" s="20" t="str">
        <f t="shared" si="672"/>
        <v>PCS</v>
      </c>
    </row>
    <row r="4541" spans="1:26" hidden="1">
      <c r="A4541" s="4"/>
      <c r="B4541" s="20"/>
      <c r="C4541" s="5"/>
      <c r="D4541" s="6"/>
      <c r="E4541" s="6"/>
      <c r="F4541" s="6"/>
      <c r="G4541" s="6"/>
      <c r="H4541" s="6"/>
      <c r="I4541" s="6"/>
      <c r="J4541" s="6"/>
      <c r="K4541" s="8"/>
      <c r="L4541" s="8"/>
      <c r="M4541" s="6"/>
      <c r="N4541" s="9"/>
      <c r="O4541" s="10"/>
      <c r="P4541" s="20"/>
      <c r="Q4541" s="20"/>
      <c r="R4541" s="20"/>
      <c r="S4541" s="1" t="s">
        <v>1447</v>
      </c>
      <c r="T4541" s="21" t="str">
        <f t="shared" si="669"/>
        <v>DUPA 32 ATP PEKAT 3.2 RKN</v>
      </c>
      <c r="U4541" s="17">
        <v>0.18</v>
      </c>
      <c r="V4541" s="62">
        <f t="shared" si="671"/>
        <v>0</v>
      </c>
      <c r="W4541" s="20"/>
      <c r="X4541" s="20"/>
      <c r="Y4541" s="20" t="str">
        <f t="shared" si="672"/>
        <v>KG</v>
      </c>
    </row>
    <row r="4542" spans="1:26">
      <c r="A4542" s="4">
        <v>451</v>
      </c>
      <c r="B4542" s="20" t="s">
        <v>4498</v>
      </c>
      <c r="C4542" s="5" t="s">
        <v>409</v>
      </c>
      <c r="D4542" s="6">
        <v>27</v>
      </c>
      <c r="E4542" s="6"/>
      <c r="F4542" s="6">
        <v>22</v>
      </c>
      <c r="G4542" s="6">
        <v>1</v>
      </c>
      <c r="H4542" s="6">
        <v>84</v>
      </c>
      <c r="I4542" s="6">
        <v>1</v>
      </c>
      <c r="J4542" s="6" t="s">
        <v>508</v>
      </c>
      <c r="K4542" s="15">
        <f>L4542</f>
        <v>90</v>
      </c>
      <c r="L4542" s="15">
        <f>N4542*Z4542</f>
        <v>90</v>
      </c>
      <c r="M4542" s="6" t="s">
        <v>508</v>
      </c>
      <c r="N4542" s="9">
        <f>VLOOKUP(B4542,tb_januari,9,FALSE)</f>
        <v>3</v>
      </c>
      <c r="O4542" s="10" t="s">
        <v>506</v>
      </c>
      <c r="P4542" s="20"/>
      <c r="Q4542" s="20"/>
      <c r="R4542" s="20"/>
      <c r="S4542" s="20" t="s">
        <v>1447</v>
      </c>
      <c r="T4542" s="21" t="str">
        <f t="shared" si="669"/>
        <v>DUPA 32 ATP PEKAT 3.2 RKN</v>
      </c>
      <c r="U4542" s="17">
        <v>0.57599999999999996</v>
      </c>
      <c r="V4542" s="62">
        <f>$K$4542*U4542</f>
        <v>51.839999999999996</v>
      </c>
      <c r="W4542" s="20"/>
      <c r="X4542" s="20"/>
      <c r="Y4542" s="20" t="str">
        <f t="shared" ref="Y4542:Y4555" si="673">VLOOKUP(S4542,db_barang,3,FALSE)</f>
        <v>KG</v>
      </c>
      <c r="Z4542" s="20">
        <v>30</v>
      </c>
    </row>
    <row r="4543" spans="1:26" hidden="1">
      <c r="A4543" s="4"/>
      <c r="B4543" s="4"/>
      <c r="C4543" s="5"/>
      <c r="D4543" s="6"/>
      <c r="E4543" s="6"/>
      <c r="F4543" s="6"/>
      <c r="G4543" s="6"/>
      <c r="H4543" s="6"/>
      <c r="I4543" s="6"/>
      <c r="J4543" s="6"/>
      <c r="K4543" s="8"/>
      <c r="L4543" s="8"/>
      <c r="M4543" s="6"/>
      <c r="N4543" s="9"/>
      <c r="O4543" s="10"/>
      <c r="P4543" s="20"/>
      <c r="Q4543" s="20"/>
      <c r="R4543" s="20"/>
      <c r="S4543" s="20" t="s">
        <v>1703</v>
      </c>
      <c r="T4543" s="21" t="str">
        <f t="shared" ref="T4543:T4555" si="674">VLOOKUP(S4543,db_barang,2,FALSE)</f>
        <v>FLAYER ASTUNGKARA 8 X 21</v>
      </c>
      <c r="U4543" s="17">
        <v>10</v>
      </c>
      <c r="V4543" s="62">
        <f t="shared" ref="V4543:V4548" si="675">$K$4542*U4543</f>
        <v>900</v>
      </c>
      <c r="W4543" s="20"/>
      <c r="X4543" s="20"/>
      <c r="Y4543" s="20" t="str">
        <f t="shared" si="673"/>
        <v>PCS</v>
      </c>
    </row>
    <row r="4544" spans="1:26" hidden="1">
      <c r="A4544" s="4"/>
      <c r="B4544" s="4"/>
      <c r="C4544" s="5"/>
      <c r="D4544" s="6"/>
      <c r="E4544" s="6"/>
      <c r="F4544" s="6"/>
      <c r="G4544" s="6"/>
      <c r="H4544" s="6"/>
      <c r="I4544" s="6"/>
      <c r="J4544" s="6"/>
      <c r="K4544" s="8"/>
      <c r="L4544" s="8"/>
      <c r="M4544" s="6"/>
      <c r="N4544" s="9"/>
      <c r="O4544" s="10"/>
      <c r="P4544" s="20"/>
      <c r="Q4544" s="20"/>
      <c r="R4544" s="20"/>
      <c r="S4544" s="20" t="s">
        <v>4357</v>
      </c>
      <c r="T4544" s="21" t="str">
        <f t="shared" si="674"/>
        <v>PLASTIK 10 X 35</v>
      </c>
      <c r="U4544" s="17">
        <v>10</v>
      </c>
      <c r="V4544" s="62">
        <f t="shared" si="675"/>
        <v>900</v>
      </c>
      <c r="W4544" s="20"/>
      <c r="X4544" s="20"/>
      <c r="Y4544" s="20" t="str">
        <f t="shared" si="673"/>
        <v>PCS</v>
      </c>
    </row>
    <row r="4545" spans="1:26" hidden="1">
      <c r="A4545" s="4"/>
      <c r="B4545" s="4"/>
      <c r="C4545" s="5"/>
      <c r="D4545" s="6"/>
      <c r="E4545" s="6"/>
      <c r="F4545" s="6"/>
      <c r="G4545" s="6"/>
      <c r="H4545" s="6"/>
      <c r="I4545" s="6"/>
      <c r="J4545" s="6"/>
      <c r="K4545" s="8"/>
      <c r="L4545" s="8"/>
      <c r="M4545" s="6"/>
      <c r="N4545" s="9"/>
      <c r="O4545" s="10"/>
      <c r="P4545" s="20"/>
      <c r="Q4545" s="20"/>
      <c r="R4545" s="20"/>
      <c r="S4545" s="20" t="s">
        <v>4388</v>
      </c>
      <c r="T4545" s="21" t="str">
        <f t="shared" si="674"/>
        <v>PLASTIK 22 X 40</v>
      </c>
      <c r="U4545" s="17">
        <v>1</v>
      </c>
      <c r="V4545" s="62">
        <f t="shared" si="675"/>
        <v>90</v>
      </c>
      <c r="W4545" s="20"/>
      <c r="X4545" s="20"/>
      <c r="Y4545" s="20" t="str">
        <f t="shared" si="673"/>
        <v>PCS</v>
      </c>
    </row>
    <row r="4546" spans="1:26" hidden="1">
      <c r="A4546" s="4"/>
      <c r="B4546" s="4"/>
      <c r="C4546" s="5"/>
      <c r="D4546" s="6"/>
      <c r="E4546" s="6"/>
      <c r="F4546" s="6"/>
      <c r="G4546" s="6"/>
      <c r="H4546" s="6"/>
      <c r="I4546" s="6"/>
      <c r="J4546" s="6"/>
      <c r="K4546" s="8"/>
      <c r="L4546" s="8"/>
      <c r="M4546" s="6"/>
      <c r="N4546" s="9"/>
      <c r="O4546" s="10"/>
      <c r="P4546" s="20"/>
      <c r="Q4546" s="20"/>
      <c r="R4546" s="20"/>
      <c r="S4546" s="20" t="s">
        <v>4156</v>
      </c>
      <c r="T4546" s="21" t="str">
        <f t="shared" si="674"/>
        <v>OP NON FUL AROMA EK ASTUNGKARA EKO</v>
      </c>
      <c r="U4546" s="17">
        <v>0.115</v>
      </c>
      <c r="V4546" s="62">
        <f t="shared" si="675"/>
        <v>10.35</v>
      </c>
      <c r="W4546" s="20"/>
      <c r="X4546" s="20"/>
      <c r="Y4546" s="20" t="str">
        <f t="shared" si="673"/>
        <v>KG</v>
      </c>
    </row>
    <row r="4547" spans="1:26" hidden="1">
      <c r="A4547" s="4"/>
      <c r="B4547" s="4"/>
      <c r="C4547" s="5"/>
      <c r="D4547" s="6"/>
      <c r="E4547" s="6"/>
      <c r="F4547" s="6"/>
      <c r="G4547" s="6"/>
      <c r="H4547" s="6"/>
      <c r="I4547" s="6"/>
      <c r="J4547" s="6"/>
      <c r="K4547" s="8"/>
      <c r="L4547" s="8"/>
      <c r="M4547" s="6"/>
      <c r="N4547" s="9"/>
      <c r="O4547" s="10"/>
      <c r="P4547" s="20"/>
      <c r="Q4547" s="20"/>
      <c r="R4547" s="20"/>
      <c r="S4547" s="20" t="s">
        <v>3755</v>
      </c>
      <c r="T4547" s="21" t="str">
        <f t="shared" si="674"/>
        <v>ONGKOS CELUP PEPEL O72</v>
      </c>
      <c r="U4547" s="17">
        <v>10</v>
      </c>
      <c r="V4547" s="62">
        <f t="shared" si="675"/>
        <v>900</v>
      </c>
      <c r="W4547" s="20"/>
      <c r="X4547" s="20"/>
      <c r="Y4547" s="20" t="str">
        <f t="shared" si="673"/>
        <v>KG</v>
      </c>
    </row>
    <row r="4548" spans="1:26" hidden="1">
      <c r="A4548" s="4"/>
      <c r="B4548" s="4"/>
      <c r="C4548" s="5"/>
      <c r="D4548" s="6"/>
      <c r="E4548" s="6"/>
      <c r="F4548" s="6"/>
      <c r="G4548" s="6"/>
      <c r="H4548" s="6"/>
      <c r="I4548" s="6"/>
      <c r="J4548" s="6"/>
      <c r="K4548" s="8"/>
      <c r="L4548" s="8"/>
      <c r="M4548" s="6"/>
      <c r="N4548" s="9"/>
      <c r="O4548" s="10"/>
      <c r="P4548" s="20"/>
      <c r="Q4548" s="20"/>
      <c r="R4548" s="20"/>
      <c r="S4548" s="20" t="s">
        <v>3842</v>
      </c>
      <c r="T4548" s="21" t="str">
        <f t="shared" si="674"/>
        <v>ONGKOS KEMAS PEPEL 072</v>
      </c>
      <c r="U4548" s="17">
        <v>10</v>
      </c>
      <c r="V4548" s="62">
        <f t="shared" si="675"/>
        <v>900</v>
      </c>
      <c r="W4548" s="20"/>
      <c r="X4548" s="20"/>
      <c r="Y4548" s="20" t="str">
        <f t="shared" si="673"/>
        <v>PACK</v>
      </c>
    </row>
    <row r="4549" spans="1:26">
      <c r="A4549" s="4">
        <v>452</v>
      </c>
      <c r="B4549" s="20" t="s">
        <v>4519</v>
      </c>
      <c r="C4549" s="5" t="s">
        <v>410</v>
      </c>
      <c r="D4549" s="6">
        <v>4</v>
      </c>
      <c r="E4549" s="6"/>
      <c r="F4549" s="6">
        <v>4</v>
      </c>
      <c r="G4549" s="6">
        <v>1</v>
      </c>
      <c r="H4549" s="6"/>
      <c r="I4549" s="6"/>
      <c r="J4549" s="6" t="s">
        <v>508</v>
      </c>
      <c r="K4549" s="15">
        <f>L4549</f>
        <v>0</v>
      </c>
      <c r="L4549" s="15">
        <f>N4549*Z4549</f>
        <v>0</v>
      </c>
      <c r="M4549" s="6" t="s">
        <v>508</v>
      </c>
      <c r="N4549" s="9">
        <f>VLOOKUP(B4549,tb_januari,9,FALSE)</f>
        <v>0</v>
      </c>
      <c r="O4549" s="10" t="s">
        <v>506</v>
      </c>
      <c r="P4549" s="20"/>
      <c r="Q4549" s="20"/>
      <c r="R4549" s="20"/>
      <c r="S4549" s="1" t="s">
        <v>1447</v>
      </c>
      <c r="T4549" s="21" t="str">
        <f t="shared" si="674"/>
        <v>DUPA 32 ATP PEKAT 3.2 RKN</v>
      </c>
      <c r="U4549" s="17">
        <v>1</v>
      </c>
      <c r="V4549" s="62">
        <f>$K$4549*U4549</f>
        <v>0</v>
      </c>
      <c r="W4549" s="20"/>
      <c r="X4549" s="20"/>
      <c r="Y4549" s="20" t="str">
        <f t="shared" si="673"/>
        <v>KG</v>
      </c>
      <c r="Z4549" s="20">
        <v>100</v>
      </c>
    </row>
    <row r="4550" spans="1:26" hidden="1">
      <c r="A4550" s="4"/>
      <c r="B4550" s="20"/>
      <c r="C4550" s="5"/>
      <c r="D4550" s="6"/>
      <c r="E4550" s="6"/>
      <c r="F4550" s="6"/>
      <c r="G4550" s="6"/>
      <c r="H4550" s="6"/>
      <c r="I4550" s="6"/>
      <c r="J4550" s="6"/>
      <c r="K4550" s="8"/>
      <c r="L4550" s="8"/>
      <c r="M4550" s="6"/>
      <c r="N4550" s="9"/>
      <c r="O4550" s="10"/>
      <c r="P4550" s="20"/>
      <c r="Q4550" s="20"/>
      <c r="R4550" s="20"/>
      <c r="S4550" s="1" t="s">
        <v>1889</v>
      </c>
      <c r="T4550" s="21" t="str">
        <f t="shared" si="674"/>
        <v>FLAYER SANJIWANI 8 X 21</v>
      </c>
      <c r="U4550" s="17">
        <v>10</v>
      </c>
      <c r="V4550" s="62">
        <f t="shared" ref="V4550:V4555" si="676">$K$4549*U4550</f>
        <v>0</v>
      </c>
      <c r="W4550" s="20"/>
      <c r="X4550" s="20"/>
      <c r="Y4550" s="20" t="str">
        <f t="shared" si="673"/>
        <v>PCS</v>
      </c>
    </row>
    <row r="4551" spans="1:26" hidden="1">
      <c r="A4551" s="4"/>
      <c r="B4551" s="20"/>
      <c r="C4551" s="5"/>
      <c r="D4551" s="6"/>
      <c r="E4551" s="6"/>
      <c r="F4551" s="6"/>
      <c r="G4551" s="6"/>
      <c r="H4551" s="6"/>
      <c r="I4551" s="6"/>
      <c r="J4551" s="6"/>
      <c r="K4551" s="8"/>
      <c r="L4551" s="8"/>
      <c r="M4551" s="6"/>
      <c r="N4551" s="9"/>
      <c r="O4551" s="10"/>
      <c r="P4551" s="20"/>
      <c r="Q4551" s="20"/>
      <c r="R4551" s="20"/>
      <c r="S4551" s="1" t="s">
        <v>4357</v>
      </c>
      <c r="T4551" s="21" t="str">
        <f t="shared" si="674"/>
        <v>PLASTIK 10 X 35</v>
      </c>
      <c r="U4551" s="17">
        <v>10</v>
      </c>
      <c r="V4551" s="62">
        <f t="shared" si="676"/>
        <v>0</v>
      </c>
      <c r="W4551" s="20"/>
      <c r="X4551" s="20"/>
      <c r="Y4551" s="20" t="str">
        <f t="shared" si="673"/>
        <v>PCS</v>
      </c>
    </row>
    <row r="4552" spans="1:26" hidden="1">
      <c r="A4552" s="4"/>
      <c r="B4552" s="20"/>
      <c r="C4552" s="5"/>
      <c r="D4552" s="6"/>
      <c r="E4552" s="6"/>
      <c r="F4552" s="6"/>
      <c r="G4552" s="6"/>
      <c r="H4552" s="6"/>
      <c r="I4552" s="6"/>
      <c r="J4552" s="6"/>
      <c r="K4552" s="8"/>
      <c r="L4552" s="8"/>
      <c r="M4552" s="6"/>
      <c r="N4552" s="9"/>
      <c r="O4552" s="10"/>
      <c r="P4552" s="20"/>
      <c r="Q4552" s="20"/>
      <c r="R4552" s="20"/>
      <c r="S4552" s="1" t="s">
        <v>4388</v>
      </c>
      <c r="T4552" s="21" t="str">
        <f t="shared" si="674"/>
        <v>PLASTIK 22 X 40</v>
      </c>
      <c r="U4552" s="17">
        <v>1</v>
      </c>
      <c r="V4552" s="62">
        <f t="shared" si="676"/>
        <v>0</v>
      </c>
      <c r="W4552" s="20"/>
      <c r="X4552" s="20"/>
      <c r="Y4552" s="20" t="str">
        <f t="shared" si="673"/>
        <v>PCS</v>
      </c>
    </row>
    <row r="4553" spans="1:26" hidden="1">
      <c r="A4553" s="4"/>
      <c r="B4553" s="20"/>
      <c r="C4553" s="5"/>
      <c r="D4553" s="6"/>
      <c r="E4553" s="6"/>
      <c r="F4553" s="6"/>
      <c r="G4553" s="6"/>
      <c r="H4553" s="6"/>
      <c r="I4553" s="6"/>
      <c r="J4553" s="6"/>
      <c r="K4553" s="8"/>
      <c r="L4553" s="8"/>
      <c r="M4553" s="6"/>
      <c r="N4553" s="9"/>
      <c r="O4553" s="10"/>
      <c r="P4553" s="20"/>
      <c r="Q4553" s="20"/>
      <c r="R4553" s="20"/>
      <c r="S4553" s="1" t="s">
        <v>4175</v>
      </c>
      <c r="T4553" s="21" t="str">
        <f t="shared" si="674"/>
        <v>OP NON FUL AROMA EK SANJIWANI EKO</v>
      </c>
      <c r="U4553" s="17">
        <v>0.115</v>
      </c>
      <c r="V4553" s="62">
        <f t="shared" si="676"/>
        <v>0</v>
      </c>
      <c r="W4553" s="20"/>
      <c r="X4553" s="20"/>
      <c r="Y4553" s="20" t="str">
        <f t="shared" si="673"/>
        <v>KG</v>
      </c>
    </row>
    <row r="4554" spans="1:26" hidden="1">
      <c r="A4554" s="4"/>
      <c r="B4554" s="20"/>
      <c r="C4554" s="5"/>
      <c r="D4554" s="6"/>
      <c r="E4554" s="6"/>
      <c r="F4554" s="6"/>
      <c r="G4554" s="6"/>
      <c r="H4554" s="6"/>
      <c r="I4554" s="6"/>
      <c r="J4554" s="6"/>
      <c r="K4554" s="8"/>
      <c r="L4554" s="8"/>
      <c r="M4554" s="6"/>
      <c r="N4554" s="9"/>
      <c r="O4554" s="10"/>
      <c r="P4554" s="20"/>
      <c r="Q4554" s="20"/>
      <c r="R4554" s="20"/>
      <c r="S4554" s="1" t="s">
        <v>3755</v>
      </c>
      <c r="T4554" s="21" t="str">
        <f t="shared" si="674"/>
        <v>ONGKOS CELUP PEPEL O72</v>
      </c>
      <c r="U4554" s="17">
        <v>10</v>
      </c>
      <c r="V4554" s="62">
        <f t="shared" si="676"/>
        <v>0</v>
      </c>
      <c r="W4554" s="20"/>
      <c r="X4554" s="20"/>
      <c r="Y4554" s="20" t="str">
        <f t="shared" si="673"/>
        <v>KG</v>
      </c>
    </row>
    <row r="4555" spans="1:26" hidden="1">
      <c r="A4555" s="4"/>
      <c r="B4555" s="20"/>
      <c r="C4555" s="5"/>
      <c r="D4555" s="6"/>
      <c r="E4555" s="6"/>
      <c r="F4555" s="6"/>
      <c r="G4555" s="6"/>
      <c r="H4555" s="6"/>
      <c r="I4555" s="6"/>
      <c r="J4555" s="6"/>
      <c r="K4555" s="8"/>
      <c r="L4555" s="8"/>
      <c r="M4555" s="6"/>
      <c r="N4555" s="9"/>
      <c r="O4555" s="10"/>
      <c r="P4555" s="20"/>
      <c r="Q4555" s="20"/>
      <c r="R4555" s="20"/>
      <c r="S4555" s="1" t="s">
        <v>3842</v>
      </c>
      <c r="T4555" s="21" t="str">
        <f t="shared" si="674"/>
        <v>ONGKOS KEMAS PEPEL 072</v>
      </c>
      <c r="U4555" s="17">
        <v>10</v>
      </c>
      <c r="V4555" s="62">
        <f t="shared" si="676"/>
        <v>0</v>
      </c>
      <c r="W4555" s="20"/>
      <c r="X4555" s="20"/>
      <c r="Y4555" s="20" t="str">
        <f t="shared" si="673"/>
        <v>PACK</v>
      </c>
    </row>
    <row r="4556" spans="1:26">
      <c r="A4556" s="4">
        <v>453</v>
      </c>
      <c r="B4556" s="20" t="s">
        <v>4538</v>
      </c>
      <c r="C4556" s="5" t="s">
        <v>411</v>
      </c>
      <c r="D4556" s="6"/>
      <c r="E4556" s="6"/>
      <c r="F4556" s="6">
        <v>28</v>
      </c>
      <c r="G4556" s="6">
        <v>1</v>
      </c>
      <c r="H4556" s="6"/>
      <c r="I4556" s="6"/>
      <c r="J4556" s="6" t="s">
        <v>511</v>
      </c>
      <c r="K4556" s="15">
        <f>L4556</f>
        <v>12</v>
      </c>
      <c r="L4556" s="15">
        <f>N4556*Z4556</f>
        <v>12</v>
      </c>
      <c r="M4556" s="6" t="s">
        <v>511</v>
      </c>
      <c r="N4556" s="9">
        <f>VLOOKUP(B4556,tb_januari,9,FALSE)</f>
        <v>1</v>
      </c>
      <c r="O4556" s="10" t="s">
        <v>506</v>
      </c>
      <c r="P4556" s="20"/>
      <c r="Q4556" s="20"/>
      <c r="R4556" s="20"/>
      <c r="S4556" s="20" t="s">
        <v>1676</v>
      </c>
      <c r="T4556" s="21" t="str">
        <f t="shared" ref="T4556:T4587" si="677">VLOOKUP(S4556,db_barang,2,FALSE)</f>
        <v>FLAYER A.TERAPY 11 X 16</v>
      </c>
      <c r="U4556" s="17">
        <v>10</v>
      </c>
      <c r="V4556" s="62">
        <f>$K$4556*U4556</f>
        <v>120</v>
      </c>
      <c r="W4556" s="20"/>
      <c r="X4556" s="20"/>
      <c r="Y4556" s="20" t="str">
        <f t="shared" ref="Y4556:Y4587" si="678">VLOOKUP(S4556,db_barang,3,FALSE)</f>
        <v>PCS</v>
      </c>
      <c r="Z4556" s="20">
        <v>12</v>
      </c>
    </row>
    <row r="4557" spans="1:26" hidden="1">
      <c r="A4557" s="4"/>
      <c r="B4557" s="4"/>
      <c r="C4557" s="5"/>
      <c r="D4557" s="6"/>
      <c r="E4557" s="6"/>
      <c r="F4557" s="6"/>
      <c r="G4557" s="6"/>
      <c r="H4557" s="6"/>
      <c r="I4557" s="6"/>
      <c r="J4557" s="6"/>
      <c r="K4557" s="8"/>
      <c r="L4557" s="8"/>
      <c r="M4557" s="6"/>
      <c r="N4557" s="9"/>
      <c r="O4557" s="10"/>
      <c r="P4557" s="20"/>
      <c r="Q4557" s="20"/>
      <c r="R4557" s="20"/>
      <c r="S4557" s="20" t="s">
        <v>1249</v>
      </c>
      <c r="T4557" s="21" t="str">
        <f t="shared" si="677"/>
        <v>DUPA 22 PREMIUM</v>
      </c>
      <c r="U4557" s="17">
        <v>2.14</v>
      </c>
      <c r="V4557" s="62">
        <f t="shared" ref="V4557:V4561" si="679">$K$4556*U4557</f>
        <v>25.68</v>
      </c>
      <c r="W4557" s="20"/>
      <c r="X4557" s="20"/>
      <c r="Y4557" s="20" t="str">
        <f t="shared" si="678"/>
        <v>KG</v>
      </c>
    </row>
    <row r="4558" spans="1:26" hidden="1">
      <c r="A4558" s="4"/>
      <c r="B4558" s="4"/>
      <c r="C4558" s="5"/>
      <c r="D4558" s="6"/>
      <c r="E4558" s="6"/>
      <c r="F4558" s="6"/>
      <c r="G4558" s="6"/>
      <c r="H4558" s="6"/>
      <c r="I4558" s="6"/>
      <c r="J4558" s="6"/>
      <c r="K4558" s="8"/>
      <c r="L4558" s="8"/>
      <c r="M4558" s="6"/>
      <c r="N4558" s="9"/>
      <c r="O4558" s="10"/>
      <c r="P4558" s="20"/>
      <c r="Q4558" s="20"/>
      <c r="R4558" s="20"/>
      <c r="S4558" s="20" t="s">
        <v>614</v>
      </c>
      <c r="T4558" s="21" t="str">
        <f t="shared" si="677"/>
        <v>PLASTIK 16 X 35</v>
      </c>
      <c r="U4558" s="17">
        <v>10</v>
      </c>
      <c r="V4558" s="62">
        <f t="shared" si="679"/>
        <v>120</v>
      </c>
      <c r="W4558" s="20"/>
      <c r="X4558" s="20"/>
      <c r="Y4558" s="20" t="str">
        <f t="shared" si="678"/>
        <v>PCS</v>
      </c>
    </row>
    <row r="4559" spans="1:26" hidden="1">
      <c r="A4559" s="4"/>
      <c r="B4559" s="4"/>
      <c r="C4559" s="5"/>
      <c r="D4559" s="6"/>
      <c r="E4559" s="6"/>
      <c r="F4559" s="6"/>
      <c r="G4559" s="6"/>
      <c r="H4559" s="6"/>
      <c r="I4559" s="6"/>
      <c r="J4559" s="6"/>
      <c r="K4559" s="8"/>
      <c r="L4559" s="8"/>
      <c r="M4559" s="6"/>
      <c r="N4559" s="9"/>
      <c r="O4559" s="10"/>
      <c r="P4559" s="20"/>
      <c r="Q4559" s="20"/>
      <c r="R4559" s="20"/>
      <c r="S4559" s="20" t="s">
        <v>4152</v>
      </c>
      <c r="T4559" s="21" t="str">
        <f t="shared" si="677"/>
        <v>OP NON FUL AROMA EK A. TERAPY EKO</v>
      </c>
      <c r="U4559" s="17">
        <v>9.9000000000000005E-2</v>
      </c>
      <c r="V4559" s="62">
        <f t="shared" si="679"/>
        <v>1.1880000000000002</v>
      </c>
      <c r="W4559" s="20"/>
      <c r="X4559" s="20"/>
      <c r="Y4559" s="20" t="str">
        <f t="shared" si="678"/>
        <v>KG</v>
      </c>
    </row>
    <row r="4560" spans="1:26" hidden="1">
      <c r="A4560" s="4"/>
      <c r="B4560" s="4"/>
      <c r="C4560" s="5"/>
      <c r="D4560" s="6"/>
      <c r="E4560" s="6"/>
      <c r="F4560" s="6"/>
      <c r="G4560" s="6"/>
      <c r="H4560" s="6"/>
      <c r="I4560" s="6"/>
      <c r="J4560" s="6"/>
      <c r="K4560" s="8"/>
      <c r="L4560" s="8"/>
      <c r="M4560" s="6"/>
      <c r="N4560" s="9"/>
      <c r="O4560" s="10"/>
      <c r="P4560" s="20"/>
      <c r="Q4560" s="20"/>
      <c r="R4560" s="20"/>
      <c r="S4560" s="20" t="s">
        <v>3757</v>
      </c>
      <c r="T4560" s="21" t="str">
        <f t="shared" si="677"/>
        <v>ONGKOS CELUP PEPEL PREMIUM</v>
      </c>
      <c r="U4560" s="17">
        <v>10</v>
      </c>
      <c r="V4560" s="62">
        <f t="shared" si="679"/>
        <v>120</v>
      </c>
      <c r="W4560" s="20"/>
      <c r="X4560" s="20"/>
      <c r="Y4560" s="20" t="str">
        <f t="shared" si="678"/>
        <v>PCS</v>
      </c>
    </row>
    <row r="4561" spans="1:26" hidden="1">
      <c r="A4561" s="4"/>
      <c r="B4561" s="4"/>
      <c r="C4561" s="5"/>
      <c r="D4561" s="6"/>
      <c r="E4561" s="6"/>
      <c r="F4561" s="6"/>
      <c r="G4561" s="6"/>
      <c r="H4561" s="6"/>
      <c r="I4561" s="6"/>
      <c r="J4561" s="6"/>
      <c r="K4561" s="8"/>
      <c r="L4561" s="8"/>
      <c r="M4561" s="6"/>
      <c r="N4561" s="9"/>
      <c r="O4561" s="10"/>
      <c r="P4561" s="20"/>
      <c r="Q4561" s="20"/>
      <c r="R4561" s="20"/>
      <c r="S4561" s="20" t="s">
        <v>3858</v>
      </c>
      <c r="T4561" s="21" t="str">
        <f t="shared" si="677"/>
        <v>ONGKOS KEMAS PEPEL PREMIUM</v>
      </c>
      <c r="U4561" s="17">
        <v>10</v>
      </c>
      <c r="V4561" s="62">
        <f t="shared" si="679"/>
        <v>120</v>
      </c>
      <c r="W4561" s="20"/>
      <c r="X4561" s="20"/>
      <c r="Y4561" s="20" t="str">
        <f t="shared" si="678"/>
        <v>PCS</v>
      </c>
    </row>
    <row r="4562" spans="1:26">
      <c r="A4562" s="4">
        <v>454</v>
      </c>
      <c r="B4562" s="1" t="s">
        <v>4543</v>
      </c>
      <c r="C4562" s="5" t="s">
        <v>412</v>
      </c>
      <c r="D4562" s="6">
        <v>22</v>
      </c>
      <c r="E4562" s="6"/>
      <c r="F4562" s="6">
        <v>19</v>
      </c>
      <c r="G4562" s="6">
        <v>1</v>
      </c>
      <c r="H4562" s="6">
        <v>36</v>
      </c>
      <c r="I4562" s="6">
        <v>1</v>
      </c>
      <c r="J4562" s="6" t="s">
        <v>511</v>
      </c>
      <c r="K4562" s="15">
        <f>L4562</f>
        <v>12</v>
      </c>
      <c r="L4562" s="15">
        <f>N4562*Z4562</f>
        <v>12</v>
      </c>
      <c r="M4562" s="6" t="s">
        <v>511</v>
      </c>
      <c r="N4562" s="9">
        <f>VLOOKUP(B4562,tb_januari,9,FALSE)</f>
        <v>1</v>
      </c>
      <c r="O4562" s="10" t="s">
        <v>506</v>
      </c>
      <c r="P4562" s="20"/>
      <c r="Q4562" s="20"/>
      <c r="R4562" s="20"/>
      <c r="S4562" s="20" t="s">
        <v>1695</v>
      </c>
      <c r="T4562" s="21" t="str">
        <f t="shared" si="677"/>
        <v>FLAYER ASTUNGKARA 11 X 16</v>
      </c>
      <c r="U4562" s="17">
        <v>10</v>
      </c>
      <c r="V4562" s="62">
        <f>$K$4562*U4562</f>
        <v>120</v>
      </c>
      <c r="W4562" s="20"/>
      <c r="X4562" s="20"/>
      <c r="Y4562" s="20" t="str">
        <f t="shared" si="678"/>
        <v>PCS</v>
      </c>
      <c r="Z4562" s="20">
        <v>12</v>
      </c>
    </row>
    <row r="4563" spans="1:26" hidden="1">
      <c r="A4563" s="4"/>
      <c r="B4563" s="4"/>
      <c r="C4563" s="5"/>
      <c r="D4563" s="6"/>
      <c r="E4563" s="6"/>
      <c r="F4563" s="6"/>
      <c r="G4563" s="6"/>
      <c r="H4563" s="6"/>
      <c r="I4563" s="6"/>
      <c r="J4563" s="6"/>
      <c r="K4563" s="8"/>
      <c r="L4563" s="8"/>
      <c r="M4563" s="6"/>
      <c r="N4563" s="9"/>
      <c r="O4563" s="10"/>
      <c r="P4563" s="20"/>
      <c r="Q4563" s="20"/>
      <c r="R4563" s="20"/>
      <c r="S4563" s="20" t="s">
        <v>1249</v>
      </c>
      <c r="T4563" s="21" t="str">
        <f t="shared" si="677"/>
        <v>DUPA 22 PREMIUM</v>
      </c>
      <c r="U4563" s="17">
        <v>2.14</v>
      </c>
      <c r="V4563" s="62">
        <f t="shared" ref="V4563:V4567" si="680">$K$4562*U4563</f>
        <v>25.68</v>
      </c>
      <c r="W4563" s="20"/>
      <c r="X4563" s="20"/>
      <c r="Y4563" s="20" t="str">
        <f t="shared" si="678"/>
        <v>KG</v>
      </c>
    </row>
    <row r="4564" spans="1:26" hidden="1">
      <c r="A4564" s="4"/>
      <c r="B4564" s="4"/>
      <c r="C4564" s="5"/>
      <c r="D4564" s="6"/>
      <c r="E4564" s="6"/>
      <c r="F4564" s="6"/>
      <c r="G4564" s="6"/>
      <c r="H4564" s="6"/>
      <c r="I4564" s="6"/>
      <c r="J4564" s="6"/>
      <c r="K4564" s="8"/>
      <c r="L4564" s="8"/>
      <c r="M4564" s="6"/>
      <c r="N4564" s="9"/>
      <c r="O4564" s="10"/>
      <c r="P4564" s="20"/>
      <c r="Q4564" s="20"/>
      <c r="R4564" s="20"/>
      <c r="S4564" s="20" t="s">
        <v>614</v>
      </c>
      <c r="T4564" s="21" t="str">
        <f t="shared" si="677"/>
        <v>PLASTIK 16 X 35</v>
      </c>
      <c r="U4564" s="17">
        <v>10</v>
      </c>
      <c r="V4564" s="62">
        <f t="shared" si="680"/>
        <v>120</v>
      </c>
      <c r="W4564" s="20"/>
      <c r="X4564" s="20"/>
      <c r="Y4564" s="20" t="str">
        <f t="shared" si="678"/>
        <v>PCS</v>
      </c>
    </row>
    <row r="4565" spans="1:26" hidden="1">
      <c r="A4565" s="4"/>
      <c r="B4565" s="4"/>
      <c r="C4565" s="5"/>
      <c r="D4565" s="6"/>
      <c r="E4565" s="6"/>
      <c r="F4565" s="6"/>
      <c r="G4565" s="6"/>
      <c r="H4565" s="6"/>
      <c r="I4565" s="6"/>
      <c r="J4565" s="6"/>
      <c r="K4565" s="8"/>
      <c r="L4565" s="8"/>
      <c r="M4565" s="6"/>
      <c r="N4565" s="9"/>
      <c r="O4565" s="10"/>
      <c r="P4565" s="20"/>
      <c r="Q4565" s="20"/>
      <c r="R4565" s="20"/>
      <c r="S4565" s="20" t="s">
        <v>4156</v>
      </c>
      <c r="T4565" s="21" t="str">
        <f t="shared" si="677"/>
        <v>OP NON FUL AROMA EK ASTUNGKARA EKO</v>
      </c>
      <c r="U4565" s="17">
        <v>9.9000000000000005E-2</v>
      </c>
      <c r="V4565" s="62">
        <f t="shared" si="680"/>
        <v>1.1880000000000002</v>
      </c>
      <c r="W4565" s="20"/>
      <c r="X4565" s="20"/>
      <c r="Y4565" s="20" t="str">
        <f t="shared" si="678"/>
        <v>KG</v>
      </c>
    </row>
    <row r="4566" spans="1:26" hidden="1">
      <c r="A4566" s="4"/>
      <c r="B4566" s="4"/>
      <c r="C4566" s="5"/>
      <c r="D4566" s="6"/>
      <c r="E4566" s="6"/>
      <c r="F4566" s="6"/>
      <c r="G4566" s="6"/>
      <c r="H4566" s="6"/>
      <c r="I4566" s="6"/>
      <c r="J4566" s="6"/>
      <c r="K4566" s="8"/>
      <c r="L4566" s="8"/>
      <c r="M4566" s="6"/>
      <c r="N4566" s="9"/>
      <c r="O4566" s="10"/>
      <c r="P4566" s="20"/>
      <c r="Q4566" s="20"/>
      <c r="R4566" s="20"/>
      <c r="S4566" s="20" t="s">
        <v>3757</v>
      </c>
      <c r="T4566" s="21" t="str">
        <f t="shared" si="677"/>
        <v>ONGKOS CELUP PEPEL PREMIUM</v>
      </c>
      <c r="U4566" s="17">
        <v>10</v>
      </c>
      <c r="V4566" s="62">
        <f t="shared" si="680"/>
        <v>120</v>
      </c>
      <c r="W4566" s="20"/>
      <c r="X4566" s="20"/>
      <c r="Y4566" s="20" t="str">
        <f t="shared" si="678"/>
        <v>PCS</v>
      </c>
    </row>
    <row r="4567" spans="1:26" hidden="1">
      <c r="A4567" s="4"/>
      <c r="B4567" s="4"/>
      <c r="C4567" s="5"/>
      <c r="D4567" s="6"/>
      <c r="E4567" s="6"/>
      <c r="F4567" s="6"/>
      <c r="G4567" s="6"/>
      <c r="H4567" s="6"/>
      <c r="I4567" s="6"/>
      <c r="J4567" s="6"/>
      <c r="K4567" s="8"/>
      <c r="L4567" s="8"/>
      <c r="M4567" s="6"/>
      <c r="N4567" s="9"/>
      <c r="O4567" s="10"/>
      <c r="P4567" s="20"/>
      <c r="Q4567" s="20"/>
      <c r="R4567" s="20"/>
      <c r="S4567" s="20" t="s">
        <v>3858</v>
      </c>
      <c r="T4567" s="21" t="str">
        <f t="shared" si="677"/>
        <v>ONGKOS KEMAS PEPEL PREMIUM</v>
      </c>
      <c r="U4567" s="17">
        <v>10</v>
      </c>
      <c r="V4567" s="62">
        <f t="shared" si="680"/>
        <v>120</v>
      </c>
      <c r="W4567" s="20"/>
      <c r="X4567" s="20"/>
      <c r="Y4567" s="20" t="str">
        <f t="shared" si="678"/>
        <v>PCS</v>
      </c>
    </row>
    <row r="4568" spans="1:26">
      <c r="A4568" s="4">
        <v>455</v>
      </c>
      <c r="B4568" s="20" t="s">
        <v>4549</v>
      </c>
      <c r="C4568" s="5" t="s">
        <v>413</v>
      </c>
      <c r="D4568" s="6">
        <v>13</v>
      </c>
      <c r="E4568" s="6"/>
      <c r="F4568" s="6">
        <v>37</v>
      </c>
      <c r="G4568" s="6">
        <v>1</v>
      </c>
      <c r="H4568" s="6">
        <v>33</v>
      </c>
      <c r="I4568" s="6">
        <v>1</v>
      </c>
      <c r="J4568" s="6" t="s">
        <v>511</v>
      </c>
      <c r="K4568" s="15">
        <f>L4568</f>
        <v>12</v>
      </c>
      <c r="L4568" s="15">
        <f>N4568*Z4568</f>
        <v>12</v>
      </c>
      <c r="M4568" s="6" t="s">
        <v>511</v>
      </c>
      <c r="N4568" s="9">
        <f>VLOOKUP(B4568,tb_januari,9,FALSE)</f>
        <v>1</v>
      </c>
      <c r="O4568" s="10" t="s">
        <v>506</v>
      </c>
      <c r="P4568" s="20"/>
      <c r="Q4568" s="20"/>
      <c r="R4568" s="20"/>
      <c r="S4568" s="20" t="s">
        <v>1705</v>
      </c>
      <c r="T4568" s="21" t="str">
        <f t="shared" si="677"/>
        <v>FLAYER CEMPAKA 11 X 16</v>
      </c>
      <c r="U4568" s="17">
        <v>10</v>
      </c>
      <c r="V4568" s="62">
        <f>$K$4568*U4568</f>
        <v>120</v>
      </c>
      <c r="W4568" s="20"/>
      <c r="X4568" s="20"/>
      <c r="Y4568" s="20" t="str">
        <f t="shared" si="678"/>
        <v>PCS</v>
      </c>
      <c r="Z4568" s="20">
        <v>12</v>
      </c>
    </row>
    <row r="4569" spans="1:26" hidden="1">
      <c r="A4569" s="4"/>
      <c r="B4569" s="4"/>
      <c r="C4569" s="5"/>
      <c r="D4569" s="6"/>
      <c r="E4569" s="6"/>
      <c r="F4569" s="6"/>
      <c r="G4569" s="6"/>
      <c r="H4569" s="6"/>
      <c r="I4569" s="6"/>
      <c r="J4569" s="6"/>
      <c r="K4569" s="8"/>
      <c r="L4569" s="8"/>
      <c r="M4569" s="6"/>
      <c r="N4569" s="9"/>
      <c r="O4569" s="10"/>
      <c r="P4569" s="20"/>
      <c r="Q4569" s="20"/>
      <c r="R4569" s="20"/>
      <c r="S4569" s="20" t="s">
        <v>1249</v>
      </c>
      <c r="T4569" s="21" t="str">
        <f t="shared" si="677"/>
        <v>DUPA 22 PREMIUM</v>
      </c>
      <c r="U4569" s="17">
        <v>2.14</v>
      </c>
      <c r="V4569" s="62">
        <f t="shared" ref="V4569:V4573" si="681">$K$4568*U4569</f>
        <v>25.68</v>
      </c>
      <c r="W4569" s="20"/>
      <c r="X4569" s="20"/>
      <c r="Y4569" s="20" t="str">
        <f t="shared" si="678"/>
        <v>KG</v>
      </c>
    </row>
    <row r="4570" spans="1:26" hidden="1">
      <c r="A4570" s="4"/>
      <c r="B4570" s="4"/>
      <c r="C4570" s="5"/>
      <c r="D4570" s="6"/>
      <c r="E4570" s="6"/>
      <c r="F4570" s="6"/>
      <c r="G4570" s="6"/>
      <c r="H4570" s="6"/>
      <c r="I4570" s="6"/>
      <c r="J4570" s="6"/>
      <c r="K4570" s="8"/>
      <c r="L4570" s="8"/>
      <c r="M4570" s="6"/>
      <c r="N4570" s="9"/>
      <c r="O4570" s="10"/>
      <c r="P4570" s="20"/>
      <c r="Q4570" s="20"/>
      <c r="R4570" s="20"/>
      <c r="S4570" s="20" t="s">
        <v>614</v>
      </c>
      <c r="T4570" s="21" t="str">
        <f t="shared" si="677"/>
        <v>PLASTIK 16 X 35</v>
      </c>
      <c r="U4570" s="17">
        <v>10</v>
      </c>
      <c r="V4570" s="62">
        <f t="shared" si="681"/>
        <v>120</v>
      </c>
      <c r="W4570" s="20"/>
      <c r="X4570" s="20"/>
      <c r="Y4570" s="20" t="str">
        <f t="shared" si="678"/>
        <v>PCS</v>
      </c>
    </row>
    <row r="4571" spans="1:26" hidden="1">
      <c r="A4571" s="4"/>
      <c r="B4571" s="4"/>
      <c r="C4571" s="5"/>
      <c r="D4571" s="6"/>
      <c r="E4571" s="6"/>
      <c r="F4571" s="6"/>
      <c r="G4571" s="6"/>
      <c r="H4571" s="6"/>
      <c r="I4571" s="6"/>
      <c r="J4571" s="6"/>
      <c r="K4571" s="8"/>
      <c r="L4571" s="8"/>
      <c r="M4571" s="6"/>
      <c r="N4571" s="9"/>
      <c r="O4571" s="10"/>
      <c r="P4571" s="20"/>
      <c r="Q4571" s="20"/>
      <c r="R4571" s="20"/>
      <c r="S4571" s="20" t="s">
        <v>4158</v>
      </c>
      <c r="T4571" s="21" t="str">
        <f t="shared" si="677"/>
        <v>OP NON FUL AROMA EK CEMPAKA</v>
      </c>
      <c r="U4571" s="17">
        <v>9.9000000000000005E-2</v>
      </c>
      <c r="V4571" s="62">
        <f t="shared" si="681"/>
        <v>1.1880000000000002</v>
      </c>
      <c r="W4571" s="20"/>
      <c r="X4571" s="20"/>
      <c r="Y4571" s="20" t="str">
        <f t="shared" si="678"/>
        <v>KG</v>
      </c>
    </row>
    <row r="4572" spans="1:26" hidden="1">
      <c r="A4572" s="4"/>
      <c r="B4572" s="4"/>
      <c r="C4572" s="5"/>
      <c r="D4572" s="6"/>
      <c r="E4572" s="6"/>
      <c r="F4572" s="6"/>
      <c r="G4572" s="6"/>
      <c r="H4572" s="6"/>
      <c r="I4572" s="6"/>
      <c r="J4572" s="6"/>
      <c r="K4572" s="8"/>
      <c r="L4572" s="8"/>
      <c r="M4572" s="6"/>
      <c r="N4572" s="9"/>
      <c r="O4572" s="10"/>
      <c r="P4572" s="20"/>
      <c r="Q4572" s="20"/>
      <c r="R4572" s="20"/>
      <c r="S4572" s="20" t="s">
        <v>3757</v>
      </c>
      <c r="T4572" s="21" t="str">
        <f t="shared" si="677"/>
        <v>ONGKOS CELUP PEPEL PREMIUM</v>
      </c>
      <c r="U4572" s="17">
        <v>10</v>
      </c>
      <c r="V4572" s="62">
        <f t="shared" si="681"/>
        <v>120</v>
      </c>
      <c r="W4572" s="20"/>
      <c r="X4572" s="20"/>
      <c r="Y4572" s="20" t="str">
        <f t="shared" si="678"/>
        <v>PCS</v>
      </c>
    </row>
    <row r="4573" spans="1:26" hidden="1">
      <c r="A4573" s="4"/>
      <c r="B4573" s="4"/>
      <c r="C4573" s="5"/>
      <c r="D4573" s="6"/>
      <c r="E4573" s="6"/>
      <c r="F4573" s="6"/>
      <c r="G4573" s="6"/>
      <c r="H4573" s="6"/>
      <c r="I4573" s="6"/>
      <c r="J4573" s="6"/>
      <c r="K4573" s="8"/>
      <c r="L4573" s="8"/>
      <c r="M4573" s="6"/>
      <c r="N4573" s="9"/>
      <c r="O4573" s="10"/>
      <c r="P4573" s="20"/>
      <c r="Q4573" s="20"/>
      <c r="R4573" s="20"/>
      <c r="S4573" s="20" t="s">
        <v>3858</v>
      </c>
      <c r="T4573" s="21" t="str">
        <f t="shared" si="677"/>
        <v>ONGKOS KEMAS PEPEL PREMIUM</v>
      </c>
      <c r="U4573" s="17">
        <v>10</v>
      </c>
      <c r="V4573" s="62">
        <f t="shared" si="681"/>
        <v>120</v>
      </c>
      <c r="W4573" s="20"/>
      <c r="X4573" s="20"/>
      <c r="Y4573" s="20" t="str">
        <f t="shared" si="678"/>
        <v>PCS</v>
      </c>
    </row>
    <row r="4574" spans="1:26">
      <c r="A4574" s="4">
        <v>456</v>
      </c>
      <c r="B4574" s="20" t="s">
        <v>4554</v>
      </c>
      <c r="C4574" s="5" t="s">
        <v>414</v>
      </c>
      <c r="D4574" s="6">
        <v>78</v>
      </c>
      <c r="E4574" s="6"/>
      <c r="F4574" s="6">
        <v>26</v>
      </c>
      <c r="G4574" s="6">
        <v>1</v>
      </c>
      <c r="H4574" s="6">
        <v>22</v>
      </c>
      <c r="I4574" s="6">
        <v>1</v>
      </c>
      <c r="J4574" s="6" t="s">
        <v>511</v>
      </c>
      <c r="K4574" s="15">
        <f>L4574</f>
        <v>12</v>
      </c>
      <c r="L4574" s="15">
        <f>N4574*Z4574</f>
        <v>12</v>
      </c>
      <c r="M4574" s="6" t="s">
        <v>511</v>
      </c>
      <c r="N4574" s="9">
        <f>VLOOKUP(B4574,tb_januari,9,FALSE)</f>
        <v>1</v>
      </c>
      <c r="O4574" s="10" t="s">
        <v>506</v>
      </c>
      <c r="P4574" s="20"/>
      <c r="Q4574" s="20"/>
      <c r="R4574" s="20"/>
      <c r="S4574" s="20" t="s">
        <v>1715</v>
      </c>
      <c r="T4574" s="21" t="str">
        <f t="shared" si="677"/>
        <v>FLAYER CENDANA 11 X 16</v>
      </c>
      <c r="U4574" s="17">
        <v>10</v>
      </c>
      <c r="V4574" s="62">
        <f>$K$4574*U4574</f>
        <v>120</v>
      </c>
      <c r="W4574" s="20"/>
      <c r="X4574" s="20"/>
      <c r="Y4574" s="20" t="str">
        <f t="shared" si="678"/>
        <v>PCS</v>
      </c>
      <c r="Z4574" s="20">
        <v>12</v>
      </c>
    </row>
    <row r="4575" spans="1:26" hidden="1">
      <c r="A4575" s="4"/>
      <c r="B4575" s="4"/>
      <c r="C4575" s="5"/>
      <c r="D4575" s="6"/>
      <c r="E4575" s="6"/>
      <c r="F4575" s="6"/>
      <c r="G4575" s="6"/>
      <c r="H4575" s="6"/>
      <c r="I4575" s="6"/>
      <c r="J4575" s="6"/>
      <c r="K4575" s="8"/>
      <c r="L4575" s="8"/>
      <c r="M4575" s="6"/>
      <c r="N4575" s="9"/>
      <c r="O4575" s="10"/>
      <c r="P4575" s="20"/>
      <c r="Q4575" s="20"/>
      <c r="R4575" s="20"/>
      <c r="S4575" s="20" t="s">
        <v>1249</v>
      </c>
      <c r="T4575" s="21" t="str">
        <f t="shared" si="677"/>
        <v>DUPA 22 PREMIUM</v>
      </c>
      <c r="U4575" s="17">
        <v>2.14</v>
      </c>
      <c r="V4575" s="62">
        <f t="shared" ref="V4575:V4579" si="682">$K$4574*U4575</f>
        <v>25.68</v>
      </c>
      <c r="W4575" s="20"/>
      <c r="X4575" s="20"/>
      <c r="Y4575" s="20" t="str">
        <f t="shared" si="678"/>
        <v>KG</v>
      </c>
    </row>
    <row r="4576" spans="1:26" hidden="1">
      <c r="A4576" s="4"/>
      <c r="B4576" s="4"/>
      <c r="C4576" s="5"/>
      <c r="D4576" s="6"/>
      <c r="E4576" s="6"/>
      <c r="F4576" s="6"/>
      <c r="G4576" s="6"/>
      <c r="H4576" s="6"/>
      <c r="I4576" s="6"/>
      <c r="J4576" s="6"/>
      <c r="K4576" s="8"/>
      <c r="L4576" s="8"/>
      <c r="M4576" s="6"/>
      <c r="N4576" s="9"/>
      <c r="O4576" s="10"/>
      <c r="P4576" s="20"/>
      <c r="Q4576" s="20"/>
      <c r="R4576" s="20"/>
      <c r="S4576" s="20" t="s">
        <v>614</v>
      </c>
      <c r="T4576" s="21" t="str">
        <f t="shared" si="677"/>
        <v>PLASTIK 16 X 35</v>
      </c>
      <c r="U4576" s="17">
        <v>10</v>
      </c>
      <c r="V4576" s="62">
        <f t="shared" si="682"/>
        <v>120</v>
      </c>
      <c r="W4576" s="20"/>
      <c r="X4576" s="20"/>
      <c r="Y4576" s="20" t="str">
        <f t="shared" si="678"/>
        <v>PCS</v>
      </c>
    </row>
    <row r="4577" spans="1:26" hidden="1">
      <c r="A4577" s="4"/>
      <c r="B4577" s="4"/>
      <c r="C4577" s="5"/>
      <c r="D4577" s="6"/>
      <c r="E4577" s="6"/>
      <c r="F4577" s="6"/>
      <c r="G4577" s="6"/>
      <c r="H4577" s="6"/>
      <c r="I4577" s="6"/>
      <c r="J4577" s="6"/>
      <c r="K4577" s="8"/>
      <c r="L4577" s="8"/>
      <c r="M4577" s="6"/>
      <c r="N4577" s="9"/>
      <c r="O4577" s="10"/>
      <c r="P4577" s="20"/>
      <c r="Q4577" s="20"/>
      <c r="R4577" s="20"/>
      <c r="S4577" s="20" t="s">
        <v>4160</v>
      </c>
      <c r="T4577" s="21" t="str">
        <f t="shared" si="677"/>
        <v>OP NON FUL AROMA EK CENDANA</v>
      </c>
      <c r="U4577" s="17">
        <v>9.9000000000000005E-2</v>
      </c>
      <c r="V4577" s="62">
        <f t="shared" si="682"/>
        <v>1.1880000000000002</v>
      </c>
      <c r="W4577" s="20"/>
      <c r="X4577" s="20"/>
      <c r="Y4577" s="20" t="str">
        <f t="shared" si="678"/>
        <v>KG</v>
      </c>
    </row>
    <row r="4578" spans="1:26" hidden="1">
      <c r="A4578" s="4"/>
      <c r="B4578" s="4"/>
      <c r="C4578" s="5"/>
      <c r="D4578" s="6"/>
      <c r="E4578" s="6"/>
      <c r="F4578" s="6"/>
      <c r="G4578" s="6"/>
      <c r="H4578" s="6"/>
      <c r="I4578" s="6"/>
      <c r="J4578" s="6"/>
      <c r="K4578" s="8"/>
      <c r="L4578" s="8"/>
      <c r="M4578" s="6"/>
      <c r="N4578" s="9"/>
      <c r="O4578" s="10"/>
      <c r="P4578" s="20"/>
      <c r="Q4578" s="20"/>
      <c r="R4578" s="20"/>
      <c r="S4578" s="20" t="s">
        <v>3757</v>
      </c>
      <c r="T4578" s="21" t="str">
        <f t="shared" si="677"/>
        <v>ONGKOS CELUP PEPEL PREMIUM</v>
      </c>
      <c r="U4578" s="17">
        <v>10</v>
      </c>
      <c r="V4578" s="62">
        <f t="shared" si="682"/>
        <v>120</v>
      </c>
      <c r="W4578" s="20"/>
      <c r="X4578" s="20"/>
      <c r="Y4578" s="20" t="str">
        <f t="shared" si="678"/>
        <v>PCS</v>
      </c>
    </row>
    <row r="4579" spans="1:26" hidden="1">
      <c r="A4579" s="4"/>
      <c r="B4579" s="4"/>
      <c r="C4579" s="5"/>
      <c r="D4579" s="6"/>
      <c r="E4579" s="6"/>
      <c r="F4579" s="6"/>
      <c r="G4579" s="6"/>
      <c r="H4579" s="6"/>
      <c r="I4579" s="6"/>
      <c r="J4579" s="6"/>
      <c r="K4579" s="8"/>
      <c r="L4579" s="8"/>
      <c r="M4579" s="6"/>
      <c r="N4579" s="9"/>
      <c r="O4579" s="10"/>
      <c r="P4579" s="20"/>
      <c r="Q4579" s="20"/>
      <c r="R4579" s="20"/>
      <c r="S4579" s="20" t="s">
        <v>3858</v>
      </c>
      <c r="T4579" s="21" t="str">
        <f t="shared" si="677"/>
        <v>ONGKOS KEMAS PEPEL PREMIUM</v>
      </c>
      <c r="U4579" s="17">
        <v>10</v>
      </c>
      <c r="V4579" s="62">
        <f t="shared" si="682"/>
        <v>120</v>
      </c>
      <c r="W4579" s="20"/>
      <c r="X4579" s="20"/>
      <c r="Y4579" s="20" t="str">
        <f t="shared" si="678"/>
        <v>PCS</v>
      </c>
    </row>
    <row r="4580" spans="1:26">
      <c r="A4580" s="4">
        <v>457</v>
      </c>
      <c r="B4580" s="20" t="s">
        <v>4565</v>
      </c>
      <c r="C4580" s="5" t="s">
        <v>415</v>
      </c>
      <c r="D4580" s="6">
        <v>73</v>
      </c>
      <c r="E4580" s="6"/>
      <c r="F4580" s="6">
        <v>36</v>
      </c>
      <c r="G4580" s="6">
        <v>1</v>
      </c>
      <c r="H4580" s="6">
        <v>25</v>
      </c>
      <c r="I4580" s="6">
        <v>1</v>
      </c>
      <c r="J4580" s="6" t="s">
        <v>511</v>
      </c>
      <c r="K4580" s="15">
        <f>L4580</f>
        <v>12</v>
      </c>
      <c r="L4580" s="15">
        <f>N4580*Z4580</f>
        <v>12</v>
      </c>
      <c r="M4580" s="6" t="s">
        <v>511</v>
      </c>
      <c r="N4580" s="9">
        <f>VLOOKUP(B4580,tb_januari,9,FALSE)</f>
        <v>1</v>
      </c>
      <c r="O4580" s="10" t="s">
        <v>506</v>
      </c>
      <c r="P4580" s="20"/>
      <c r="Q4580" s="20"/>
      <c r="R4580" s="20"/>
      <c r="S4580" s="20" t="s">
        <v>1791</v>
      </c>
      <c r="T4580" s="21" t="str">
        <f t="shared" si="677"/>
        <v>FLAYER JASMINE 11 X 16</v>
      </c>
      <c r="U4580" s="17">
        <v>1</v>
      </c>
      <c r="V4580" s="62">
        <f>$K$4580*U4580</f>
        <v>12</v>
      </c>
      <c r="W4580" s="20"/>
      <c r="X4580" s="20"/>
      <c r="Y4580" s="20" t="str">
        <f t="shared" si="678"/>
        <v>PCS</v>
      </c>
      <c r="Z4580" s="20">
        <v>12</v>
      </c>
    </row>
    <row r="4581" spans="1:26" hidden="1">
      <c r="A4581" s="4"/>
      <c r="B4581" s="4"/>
      <c r="C4581" s="5"/>
      <c r="D4581" s="6"/>
      <c r="E4581" s="6"/>
      <c r="F4581" s="6"/>
      <c r="G4581" s="6"/>
      <c r="H4581" s="6"/>
      <c r="I4581" s="6"/>
      <c r="J4581" s="6"/>
      <c r="K4581" s="8"/>
      <c r="L4581" s="8"/>
      <c r="M4581" s="6"/>
      <c r="N4581" s="9"/>
      <c r="O4581" s="10"/>
      <c r="P4581" s="20"/>
      <c r="Q4581" s="20"/>
      <c r="R4581" s="20"/>
      <c r="S4581" s="20" t="s">
        <v>1249</v>
      </c>
      <c r="T4581" s="21" t="str">
        <f t="shared" si="677"/>
        <v>DUPA 22 PREMIUM</v>
      </c>
      <c r="U4581" s="17">
        <v>2.14</v>
      </c>
      <c r="V4581" s="62">
        <f t="shared" ref="V4581:V4585" si="683">$K$4580*U4581</f>
        <v>25.68</v>
      </c>
      <c r="W4581" s="20"/>
      <c r="X4581" s="20"/>
      <c r="Y4581" s="20" t="str">
        <f t="shared" si="678"/>
        <v>KG</v>
      </c>
    </row>
    <row r="4582" spans="1:26" hidden="1">
      <c r="A4582" s="4"/>
      <c r="B4582" s="4"/>
      <c r="C4582" s="5"/>
      <c r="D4582" s="6"/>
      <c r="E4582" s="6"/>
      <c r="F4582" s="6"/>
      <c r="G4582" s="6"/>
      <c r="H4582" s="6"/>
      <c r="I4582" s="6"/>
      <c r="J4582" s="6"/>
      <c r="K4582" s="8"/>
      <c r="L4582" s="8"/>
      <c r="M4582" s="6"/>
      <c r="N4582" s="9"/>
      <c r="O4582" s="10"/>
      <c r="P4582" s="20"/>
      <c r="Q4582" s="20"/>
      <c r="R4582" s="20"/>
      <c r="S4582" s="20" t="s">
        <v>614</v>
      </c>
      <c r="T4582" s="21" t="str">
        <f t="shared" si="677"/>
        <v>PLASTIK 16 X 35</v>
      </c>
      <c r="U4582" s="17">
        <v>1</v>
      </c>
      <c r="V4582" s="62">
        <f t="shared" si="683"/>
        <v>12</v>
      </c>
      <c r="W4582" s="20"/>
      <c r="X4582" s="20"/>
      <c r="Y4582" s="20" t="str">
        <f t="shared" si="678"/>
        <v>PCS</v>
      </c>
    </row>
    <row r="4583" spans="1:26" hidden="1">
      <c r="A4583" s="4"/>
      <c r="B4583" s="4"/>
      <c r="C4583" s="5"/>
      <c r="D4583" s="6"/>
      <c r="E4583" s="6"/>
      <c r="F4583" s="6"/>
      <c r="G4583" s="6"/>
      <c r="H4583" s="6"/>
      <c r="I4583" s="6"/>
      <c r="J4583" s="6"/>
      <c r="K4583" s="8"/>
      <c r="L4583" s="8"/>
      <c r="M4583" s="6"/>
      <c r="N4583" s="9"/>
      <c r="O4583" s="10"/>
      <c r="P4583" s="20"/>
      <c r="Q4583" s="20"/>
      <c r="R4583" s="20"/>
      <c r="S4583" s="20" t="s">
        <v>4164</v>
      </c>
      <c r="T4583" s="21" t="str">
        <f t="shared" si="677"/>
        <v>OP NON FUL AROMA EK JASMINE</v>
      </c>
      <c r="U4583" s="17">
        <v>9.9000000000000005E-2</v>
      </c>
      <c r="V4583" s="62">
        <f t="shared" si="683"/>
        <v>1.1880000000000002</v>
      </c>
      <c r="W4583" s="20"/>
      <c r="X4583" s="20"/>
      <c r="Y4583" s="20" t="str">
        <f t="shared" si="678"/>
        <v>KG</v>
      </c>
    </row>
    <row r="4584" spans="1:26" hidden="1">
      <c r="A4584" s="4"/>
      <c r="B4584" s="4"/>
      <c r="C4584" s="5"/>
      <c r="D4584" s="6"/>
      <c r="E4584" s="6"/>
      <c r="F4584" s="6"/>
      <c r="G4584" s="6"/>
      <c r="H4584" s="6"/>
      <c r="I4584" s="6"/>
      <c r="J4584" s="6"/>
      <c r="K4584" s="8"/>
      <c r="L4584" s="8"/>
      <c r="M4584" s="6"/>
      <c r="N4584" s="9"/>
      <c r="O4584" s="10"/>
      <c r="P4584" s="20"/>
      <c r="Q4584" s="20"/>
      <c r="R4584" s="20"/>
      <c r="S4584" s="20" t="s">
        <v>3757</v>
      </c>
      <c r="T4584" s="21" t="str">
        <f t="shared" si="677"/>
        <v>ONGKOS CELUP PEPEL PREMIUM</v>
      </c>
      <c r="U4584" s="17">
        <v>1</v>
      </c>
      <c r="V4584" s="62">
        <f t="shared" si="683"/>
        <v>12</v>
      </c>
      <c r="W4584" s="20"/>
      <c r="X4584" s="20"/>
      <c r="Y4584" s="20" t="str">
        <f t="shared" si="678"/>
        <v>PCS</v>
      </c>
    </row>
    <row r="4585" spans="1:26" hidden="1">
      <c r="A4585" s="4"/>
      <c r="B4585" s="4"/>
      <c r="C4585" s="5"/>
      <c r="D4585" s="6"/>
      <c r="E4585" s="6"/>
      <c r="F4585" s="6"/>
      <c r="G4585" s="6"/>
      <c r="H4585" s="6"/>
      <c r="I4585" s="6"/>
      <c r="J4585" s="6"/>
      <c r="K4585" s="8"/>
      <c r="L4585" s="8"/>
      <c r="M4585" s="6"/>
      <c r="N4585" s="9"/>
      <c r="O4585" s="10"/>
      <c r="P4585" s="20"/>
      <c r="Q4585" s="20"/>
      <c r="R4585" s="20"/>
      <c r="S4585" s="20" t="s">
        <v>3858</v>
      </c>
      <c r="T4585" s="21" t="str">
        <f t="shared" si="677"/>
        <v>ONGKOS KEMAS PEPEL PREMIUM</v>
      </c>
      <c r="U4585" s="17">
        <v>1</v>
      </c>
      <c r="V4585" s="62">
        <f t="shared" si="683"/>
        <v>12</v>
      </c>
      <c r="W4585" s="20"/>
      <c r="X4585" s="20"/>
      <c r="Y4585" s="20" t="str">
        <f t="shared" si="678"/>
        <v>PCS</v>
      </c>
    </row>
    <row r="4586" spans="1:26">
      <c r="A4586" s="4">
        <v>458</v>
      </c>
      <c r="B4586" s="20" t="s">
        <v>4570</v>
      </c>
      <c r="C4586" s="5" t="s">
        <v>416</v>
      </c>
      <c r="D4586" s="6">
        <v>27</v>
      </c>
      <c r="E4586" s="6"/>
      <c r="F4586" s="6">
        <v>14</v>
      </c>
      <c r="G4586" s="6">
        <v>1</v>
      </c>
      <c r="H4586" s="6"/>
      <c r="I4586" s="6"/>
      <c r="J4586" s="6" t="s">
        <v>511</v>
      </c>
      <c r="K4586" s="15">
        <f>L4586</f>
        <v>12</v>
      </c>
      <c r="L4586" s="15">
        <f>N4586*Z4586</f>
        <v>12</v>
      </c>
      <c r="M4586" s="6" t="s">
        <v>511</v>
      </c>
      <c r="N4586" s="9">
        <f>VLOOKUP(B4586,tb_januari,9,FALSE)</f>
        <v>1</v>
      </c>
      <c r="O4586" s="10" t="s">
        <v>506</v>
      </c>
      <c r="P4586" s="20"/>
      <c r="Q4586" s="20"/>
      <c r="R4586" s="20"/>
      <c r="S4586" s="20" t="s">
        <v>1801</v>
      </c>
      <c r="T4586" s="21" t="str">
        <f t="shared" si="677"/>
        <v>FLAYER JEMPIRING 11 X 16</v>
      </c>
      <c r="U4586" s="17">
        <v>10</v>
      </c>
      <c r="V4586" s="62">
        <f>$K$4586*U4586</f>
        <v>120</v>
      </c>
      <c r="W4586" s="20"/>
      <c r="X4586" s="20"/>
      <c r="Y4586" s="20" t="str">
        <f t="shared" si="678"/>
        <v>PCS</v>
      </c>
      <c r="Z4586" s="20">
        <v>12</v>
      </c>
    </row>
    <row r="4587" spans="1:26" hidden="1">
      <c r="A4587" s="4"/>
      <c r="B4587" s="4"/>
      <c r="C4587" s="5"/>
      <c r="D4587" s="6"/>
      <c r="E4587" s="6"/>
      <c r="F4587" s="6"/>
      <c r="G4587" s="6"/>
      <c r="H4587" s="6"/>
      <c r="I4587" s="6"/>
      <c r="J4587" s="6"/>
      <c r="K4587" s="8"/>
      <c r="L4587" s="8"/>
      <c r="M4587" s="6"/>
      <c r="N4587" s="9"/>
      <c r="O4587" s="10"/>
      <c r="P4587" s="20"/>
      <c r="Q4587" s="20"/>
      <c r="R4587" s="20"/>
      <c r="S4587" s="20" t="s">
        <v>1249</v>
      </c>
      <c r="T4587" s="21" t="str">
        <f t="shared" si="677"/>
        <v>DUPA 22 PREMIUM</v>
      </c>
      <c r="U4587" s="17">
        <v>2.14</v>
      </c>
      <c r="V4587" s="62">
        <f t="shared" ref="V4587:V4591" si="684">$K$4586*U4587</f>
        <v>25.68</v>
      </c>
      <c r="W4587" s="20"/>
      <c r="X4587" s="20"/>
      <c r="Y4587" s="20" t="str">
        <f t="shared" si="678"/>
        <v>KG</v>
      </c>
    </row>
    <row r="4588" spans="1:26" hidden="1">
      <c r="A4588" s="4"/>
      <c r="B4588" s="4"/>
      <c r="C4588" s="5"/>
      <c r="D4588" s="6"/>
      <c r="E4588" s="6"/>
      <c r="F4588" s="6"/>
      <c r="G4588" s="6"/>
      <c r="H4588" s="6"/>
      <c r="I4588" s="6"/>
      <c r="J4588" s="6"/>
      <c r="K4588" s="8"/>
      <c r="L4588" s="8"/>
      <c r="M4588" s="6"/>
      <c r="N4588" s="9"/>
      <c r="O4588" s="10"/>
      <c r="P4588" s="20"/>
      <c r="Q4588" s="20"/>
      <c r="R4588" s="20"/>
      <c r="S4588" s="20" t="s">
        <v>614</v>
      </c>
      <c r="T4588" s="21" t="str">
        <f t="shared" ref="T4588:T4619" si="685">VLOOKUP(S4588,db_barang,2,FALSE)</f>
        <v>PLASTIK 16 X 35</v>
      </c>
      <c r="U4588" s="17">
        <v>10</v>
      </c>
      <c r="V4588" s="62">
        <f t="shared" si="684"/>
        <v>120</v>
      </c>
      <c r="W4588" s="20"/>
      <c r="X4588" s="20"/>
      <c r="Y4588" s="20" t="str">
        <f t="shared" ref="Y4588:Y4619" si="686">VLOOKUP(S4588,db_barang,3,FALSE)</f>
        <v>PCS</v>
      </c>
    </row>
    <row r="4589" spans="1:26" hidden="1">
      <c r="A4589" s="4"/>
      <c r="B4589" s="4"/>
      <c r="C4589" s="5"/>
      <c r="D4589" s="6"/>
      <c r="E4589" s="6"/>
      <c r="F4589" s="6"/>
      <c r="G4589" s="6"/>
      <c r="H4589" s="6"/>
      <c r="I4589" s="6"/>
      <c r="J4589" s="6"/>
      <c r="K4589" s="8"/>
      <c r="L4589" s="8"/>
      <c r="M4589" s="6"/>
      <c r="N4589" s="9"/>
      <c r="O4589" s="10"/>
      <c r="P4589" s="20"/>
      <c r="Q4589" s="20"/>
      <c r="R4589" s="20"/>
      <c r="S4589" s="20" t="s">
        <v>615</v>
      </c>
      <c r="T4589" s="21" t="str">
        <f t="shared" si="685"/>
        <v>OP NON FUL AROMA EK JEMPIRING</v>
      </c>
      <c r="U4589" s="17">
        <v>9.9000000000000005E-2</v>
      </c>
      <c r="V4589" s="62">
        <f t="shared" si="684"/>
        <v>1.1880000000000002</v>
      </c>
      <c r="W4589" s="20"/>
      <c r="X4589" s="20"/>
      <c r="Y4589" s="20" t="str">
        <f t="shared" si="686"/>
        <v>KG</v>
      </c>
    </row>
    <row r="4590" spans="1:26" hidden="1">
      <c r="A4590" s="4"/>
      <c r="B4590" s="4"/>
      <c r="C4590" s="5"/>
      <c r="D4590" s="6"/>
      <c r="E4590" s="6"/>
      <c r="F4590" s="6"/>
      <c r="G4590" s="6"/>
      <c r="H4590" s="6"/>
      <c r="I4590" s="6"/>
      <c r="J4590" s="6"/>
      <c r="K4590" s="8"/>
      <c r="L4590" s="8"/>
      <c r="M4590" s="6"/>
      <c r="N4590" s="9"/>
      <c r="O4590" s="10"/>
      <c r="P4590" s="20"/>
      <c r="Q4590" s="20"/>
      <c r="R4590" s="20"/>
      <c r="S4590" s="20" t="s">
        <v>3757</v>
      </c>
      <c r="T4590" s="21" t="str">
        <f t="shared" si="685"/>
        <v>ONGKOS CELUP PEPEL PREMIUM</v>
      </c>
      <c r="U4590" s="17">
        <v>10</v>
      </c>
      <c r="V4590" s="62">
        <f t="shared" si="684"/>
        <v>120</v>
      </c>
      <c r="W4590" s="20"/>
      <c r="X4590" s="20"/>
      <c r="Y4590" s="20" t="str">
        <f t="shared" si="686"/>
        <v>PCS</v>
      </c>
    </row>
    <row r="4591" spans="1:26" hidden="1">
      <c r="A4591" s="4"/>
      <c r="B4591" s="4"/>
      <c r="C4591" s="5"/>
      <c r="D4591" s="6"/>
      <c r="E4591" s="6"/>
      <c r="F4591" s="6"/>
      <c r="G4591" s="6"/>
      <c r="H4591" s="6"/>
      <c r="I4591" s="6"/>
      <c r="J4591" s="6"/>
      <c r="K4591" s="8"/>
      <c r="L4591" s="8"/>
      <c r="M4591" s="6"/>
      <c r="N4591" s="9"/>
      <c r="O4591" s="10"/>
      <c r="P4591" s="20"/>
      <c r="Q4591" s="20"/>
      <c r="R4591" s="20"/>
      <c r="S4591" s="20" t="s">
        <v>3858</v>
      </c>
      <c r="T4591" s="21" t="str">
        <f t="shared" si="685"/>
        <v>ONGKOS KEMAS PEPEL PREMIUM</v>
      </c>
      <c r="U4591" s="17">
        <v>10</v>
      </c>
      <c r="V4591" s="62">
        <f t="shared" si="684"/>
        <v>120</v>
      </c>
      <c r="W4591" s="20"/>
      <c r="X4591" s="20"/>
      <c r="Y4591" s="20" t="str">
        <f t="shared" si="686"/>
        <v>PCS</v>
      </c>
    </row>
    <row r="4592" spans="1:26">
      <c r="A4592" s="4">
        <v>459</v>
      </c>
      <c r="B4592" s="1" t="s">
        <v>4575</v>
      </c>
      <c r="C4592" s="5" t="s">
        <v>417</v>
      </c>
      <c r="D4592" s="6">
        <v>1</v>
      </c>
      <c r="E4592" s="6"/>
      <c r="F4592" s="6">
        <v>41</v>
      </c>
      <c r="G4592" s="6">
        <v>1</v>
      </c>
      <c r="H4592" s="6"/>
      <c r="I4592" s="6"/>
      <c r="J4592" s="6" t="s">
        <v>511</v>
      </c>
      <c r="K4592" s="15">
        <f>L4592</f>
        <v>12</v>
      </c>
      <c r="L4592" s="15">
        <f>N4592*Z4592</f>
        <v>12</v>
      </c>
      <c r="M4592" s="6" t="s">
        <v>511</v>
      </c>
      <c r="N4592" s="9">
        <f>VLOOKUP(B4592,tb_januari,9,FALSE)</f>
        <v>1</v>
      </c>
      <c r="O4592" s="10" t="s">
        <v>506</v>
      </c>
      <c r="P4592" s="20"/>
      <c r="Q4592" s="20"/>
      <c r="R4592" s="20"/>
      <c r="S4592" s="20" t="s">
        <v>1811</v>
      </c>
      <c r="T4592" s="21" t="str">
        <f t="shared" si="685"/>
        <v>FLAYER JEPUN 11 X 16</v>
      </c>
      <c r="U4592" s="17">
        <v>10</v>
      </c>
      <c r="V4592" s="62">
        <f>$K$4592*U4592</f>
        <v>120</v>
      </c>
      <c r="W4592" s="20"/>
      <c r="X4592" s="20"/>
      <c r="Y4592" s="20" t="str">
        <f t="shared" si="686"/>
        <v>PCS</v>
      </c>
      <c r="Z4592" s="20">
        <v>12</v>
      </c>
    </row>
    <row r="4593" spans="1:26" hidden="1">
      <c r="A4593" s="4"/>
      <c r="B4593" s="4"/>
      <c r="C4593" s="5"/>
      <c r="D4593" s="6"/>
      <c r="E4593" s="6"/>
      <c r="F4593" s="6"/>
      <c r="G4593" s="6"/>
      <c r="H4593" s="6"/>
      <c r="I4593" s="6"/>
      <c r="J4593" s="6"/>
      <c r="K4593" s="8"/>
      <c r="L4593" s="8"/>
      <c r="M4593" s="6"/>
      <c r="N4593" s="9"/>
      <c r="O4593" s="10"/>
      <c r="P4593" s="20"/>
      <c r="Q4593" s="20"/>
      <c r="R4593" s="20"/>
      <c r="S4593" s="20" t="s">
        <v>1249</v>
      </c>
      <c r="T4593" s="21" t="str">
        <f t="shared" si="685"/>
        <v>DUPA 22 PREMIUM</v>
      </c>
      <c r="U4593" s="17">
        <v>2.14</v>
      </c>
      <c r="V4593" s="62">
        <f>$K$4592*U4593</f>
        <v>25.68</v>
      </c>
      <c r="W4593" s="20"/>
      <c r="X4593" s="20"/>
      <c r="Y4593" s="20" t="str">
        <f t="shared" si="686"/>
        <v>KG</v>
      </c>
    </row>
    <row r="4594" spans="1:26" hidden="1">
      <c r="A4594" s="4"/>
      <c r="B4594" s="4"/>
      <c r="C4594" s="5"/>
      <c r="D4594" s="6"/>
      <c r="E4594" s="6"/>
      <c r="F4594" s="6"/>
      <c r="G4594" s="6"/>
      <c r="H4594" s="6"/>
      <c r="I4594" s="6"/>
      <c r="J4594" s="6"/>
      <c r="K4594" s="8"/>
      <c r="L4594" s="8"/>
      <c r="M4594" s="6"/>
      <c r="N4594" s="9"/>
      <c r="O4594" s="10"/>
      <c r="P4594" s="20"/>
      <c r="Q4594" s="20"/>
      <c r="R4594" s="20"/>
      <c r="S4594" s="20" t="s">
        <v>614</v>
      </c>
      <c r="T4594" s="21" t="str">
        <f t="shared" si="685"/>
        <v>PLASTIK 16 X 35</v>
      </c>
      <c r="U4594" s="17">
        <v>10</v>
      </c>
      <c r="V4594" s="62">
        <f t="shared" ref="V4594:V4597" si="687">$K$4592*U4594</f>
        <v>120</v>
      </c>
      <c r="W4594" s="20"/>
      <c r="X4594" s="20"/>
      <c r="Y4594" s="20" t="str">
        <f t="shared" si="686"/>
        <v>PCS</v>
      </c>
    </row>
    <row r="4595" spans="1:26" hidden="1">
      <c r="A4595" s="4"/>
      <c r="B4595" s="4"/>
      <c r="C4595" s="5"/>
      <c r="D4595" s="6"/>
      <c r="E4595" s="6"/>
      <c r="F4595" s="6"/>
      <c r="G4595" s="6"/>
      <c r="H4595" s="6"/>
      <c r="I4595" s="6"/>
      <c r="J4595" s="6"/>
      <c r="K4595" s="8"/>
      <c r="L4595" s="8"/>
      <c r="M4595" s="6"/>
      <c r="N4595" s="9"/>
      <c r="O4595" s="10"/>
      <c r="P4595" s="20"/>
      <c r="Q4595" s="20"/>
      <c r="R4595" s="20"/>
      <c r="S4595" s="20" t="s">
        <v>4167</v>
      </c>
      <c r="T4595" s="21" t="str">
        <f t="shared" si="685"/>
        <v>OP NON FUL AROMA EK JEPUN EKO</v>
      </c>
      <c r="U4595" s="17">
        <v>9.9000000000000005E-2</v>
      </c>
      <c r="V4595" s="62">
        <f t="shared" si="687"/>
        <v>1.1880000000000002</v>
      </c>
      <c r="W4595" s="20"/>
      <c r="X4595" s="20"/>
      <c r="Y4595" s="20" t="str">
        <f t="shared" si="686"/>
        <v>KG</v>
      </c>
    </row>
    <row r="4596" spans="1:26" hidden="1">
      <c r="A4596" s="4"/>
      <c r="B4596" s="4"/>
      <c r="C4596" s="5"/>
      <c r="D4596" s="6"/>
      <c r="E4596" s="6"/>
      <c r="F4596" s="6"/>
      <c r="G4596" s="6"/>
      <c r="H4596" s="6"/>
      <c r="I4596" s="6"/>
      <c r="J4596" s="6"/>
      <c r="K4596" s="8"/>
      <c r="L4596" s="8"/>
      <c r="M4596" s="6"/>
      <c r="N4596" s="9"/>
      <c r="O4596" s="10"/>
      <c r="P4596" s="20"/>
      <c r="Q4596" s="20"/>
      <c r="R4596" s="20"/>
      <c r="S4596" s="20" t="s">
        <v>3757</v>
      </c>
      <c r="T4596" s="21" t="str">
        <f t="shared" si="685"/>
        <v>ONGKOS CELUP PEPEL PREMIUM</v>
      </c>
      <c r="U4596" s="17">
        <v>10</v>
      </c>
      <c r="V4596" s="62">
        <f t="shared" si="687"/>
        <v>120</v>
      </c>
      <c r="W4596" s="20"/>
      <c r="X4596" s="20"/>
      <c r="Y4596" s="20" t="str">
        <f t="shared" si="686"/>
        <v>PCS</v>
      </c>
    </row>
    <row r="4597" spans="1:26" hidden="1">
      <c r="A4597" s="4"/>
      <c r="B4597" s="4"/>
      <c r="C4597" s="5"/>
      <c r="D4597" s="6"/>
      <c r="E4597" s="6"/>
      <c r="F4597" s="6"/>
      <c r="G4597" s="6"/>
      <c r="H4597" s="6"/>
      <c r="I4597" s="6"/>
      <c r="J4597" s="6"/>
      <c r="K4597" s="8"/>
      <c r="L4597" s="8"/>
      <c r="M4597" s="6"/>
      <c r="N4597" s="9"/>
      <c r="O4597" s="10"/>
      <c r="P4597" s="20"/>
      <c r="Q4597" s="20"/>
      <c r="R4597" s="20"/>
      <c r="S4597" s="20" t="s">
        <v>3858</v>
      </c>
      <c r="T4597" s="21" t="str">
        <f t="shared" si="685"/>
        <v>ONGKOS KEMAS PEPEL PREMIUM</v>
      </c>
      <c r="U4597" s="17">
        <v>10</v>
      </c>
      <c r="V4597" s="62">
        <f t="shared" si="687"/>
        <v>120</v>
      </c>
      <c r="W4597" s="20"/>
      <c r="X4597" s="20"/>
      <c r="Y4597" s="20" t="str">
        <f t="shared" si="686"/>
        <v>PCS</v>
      </c>
    </row>
    <row r="4598" spans="1:26">
      <c r="A4598" s="4">
        <v>460</v>
      </c>
      <c r="B4598" s="20" t="s">
        <v>4581</v>
      </c>
      <c r="C4598" s="5" t="s">
        <v>418</v>
      </c>
      <c r="D4598" s="6">
        <v>14</v>
      </c>
      <c r="E4598" s="6"/>
      <c r="F4598" s="6">
        <v>44</v>
      </c>
      <c r="G4598" s="6">
        <v>1</v>
      </c>
      <c r="H4598" s="6"/>
      <c r="I4598" s="6"/>
      <c r="J4598" s="6" t="s">
        <v>511</v>
      </c>
      <c r="K4598" s="15">
        <f>L4598</f>
        <v>12</v>
      </c>
      <c r="L4598" s="15">
        <f>N4598*Z4598</f>
        <v>12</v>
      </c>
      <c r="M4598" s="6" t="s">
        <v>511</v>
      </c>
      <c r="N4598" s="9">
        <f>VLOOKUP(B4598,tb_januari,9,FALSE)</f>
        <v>1</v>
      </c>
      <c r="O4598" s="10" t="s">
        <v>506</v>
      </c>
      <c r="P4598" s="20"/>
      <c r="Q4598" s="20"/>
      <c r="R4598" s="20"/>
      <c r="S4598" s="20" t="s">
        <v>1821</v>
      </c>
      <c r="T4598" s="21" t="str">
        <f t="shared" si="685"/>
        <v>FLAYER LOTUS 11 X 16</v>
      </c>
      <c r="U4598" s="17">
        <v>10</v>
      </c>
      <c r="V4598" s="62">
        <f>$K$4598*U4598</f>
        <v>120</v>
      </c>
      <c r="W4598" s="20"/>
      <c r="X4598" s="20"/>
      <c r="Y4598" s="20" t="str">
        <f t="shared" si="686"/>
        <v>PCS</v>
      </c>
      <c r="Z4598" s="20">
        <v>12</v>
      </c>
    </row>
    <row r="4599" spans="1:26" hidden="1">
      <c r="A4599" s="4"/>
      <c r="B4599" s="4"/>
      <c r="C4599" s="5"/>
      <c r="D4599" s="6"/>
      <c r="E4599" s="6"/>
      <c r="F4599" s="6"/>
      <c r="G4599" s="6"/>
      <c r="H4599" s="6"/>
      <c r="I4599" s="6"/>
      <c r="J4599" s="6"/>
      <c r="K4599" s="8"/>
      <c r="L4599" s="8"/>
      <c r="M4599" s="6"/>
      <c r="N4599" s="9"/>
      <c r="O4599" s="10"/>
      <c r="P4599" s="20"/>
      <c r="Q4599" s="20"/>
      <c r="R4599" s="20"/>
      <c r="S4599" s="20" t="s">
        <v>1249</v>
      </c>
      <c r="T4599" s="21" t="str">
        <f t="shared" si="685"/>
        <v>DUPA 22 PREMIUM</v>
      </c>
      <c r="U4599" s="17">
        <v>2.14</v>
      </c>
      <c r="V4599" s="62">
        <f t="shared" ref="V4599:V4603" si="688">$K$4598*U4599</f>
        <v>25.68</v>
      </c>
      <c r="W4599" s="20"/>
      <c r="X4599" s="20"/>
      <c r="Y4599" s="20" t="str">
        <f t="shared" si="686"/>
        <v>KG</v>
      </c>
    </row>
    <row r="4600" spans="1:26" hidden="1">
      <c r="A4600" s="4"/>
      <c r="B4600" s="4"/>
      <c r="C4600" s="5"/>
      <c r="D4600" s="6"/>
      <c r="E4600" s="6"/>
      <c r="F4600" s="6"/>
      <c r="G4600" s="6"/>
      <c r="H4600" s="6"/>
      <c r="I4600" s="6"/>
      <c r="J4600" s="6"/>
      <c r="K4600" s="8"/>
      <c r="L4600" s="8"/>
      <c r="M4600" s="6"/>
      <c r="N4600" s="9"/>
      <c r="O4600" s="10"/>
      <c r="P4600" s="20"/>
      <c r="Q4600" s="20"/>
      <c r="R4600" s="20"/>
      <c r="S4600" s="20" t="s">
        <v>614</v>
      </c>
      <c r="T4600" s="21" t="str">
        <f t="shared" si="685"/>
        <v>PLASTIK 16 X 35</v>
      </c>
      <c r="U4600" s="17">
        <v>10</v>
      </c>
      <c r="V4600" s="62">
        <f t="shared" si="688"/>
        <v>120</v>
      </c>
      <c r="W4600" s="20"/>
      <c r="X4600" s="20"/>
      <c r="Y4600" s="20" t="str">
        <f t="shared" si="686"/>
        <v>PCS</v>
      </c>
    </row>
    <row r="4601" spans="1:26" hidden="1">
      <c r="A4601" s="4"/>
      <c r="B4601" s="4"/>
      <c r="C4601" s="5"/>
      <c r="D4601" s="6"/>
      <c r="E4601" s="6"/>
      <c r="F4601" s="6"/>
      <c r="G4601" s="6"/>
      <c r="H4601" s="6"/>
      <c r="I4601" s="6"/>
      <c r="J4601" s="6"/>
      <c r="K4601" s="8"/>
      <c r="L4601" s="8"/>
      <c r="M4601" s="6"/>
      <c r="N4601" s="9"/>
      <c r="O4601" s="10"/>
      <c r="P4601" s="20"/>
      <c r="Q4601" s="20"/>
      <c r="R4601" s="20"/>
      <c r="S4601" s="20" t="s">
        <v>4169</v>
      </c>
      <c r="T4601" s="21" t="str">
        <f t="shared" si="685"/>
        <v>OP NON FUL AROMA EK LOTUS</v>
      </c>
      <c r="U4601" s="17">
        <v>9.9000000000000005E-2</v>
      </c>
      <c r="V4601" s="62">
        <f t="shared" si="688"/>
        <v>1.1880000000000002</v>
      </c>
      <c r="W4601" s="20"/>
      <c r="X4601" s="20"/>
      <c r="Y4601" s="20" t="str">
        <f t="shared" si="686"/>
        <v>KG</v>
      </c>
    </row>
    <row r="4602" spans="1:26" hidden="1">
      <c r="A4602" s="4"/>
      <c r="B4602" s="4"/>
      <c r="C4602" s="5"/>
      <c r="D4602" s="6"/>
      <c r="E4602" s="6"/>
      <c r="F4602" s="6"/>
      <c r="G4602" s="6"/>
      <c r="H4602" s="6"/>
      <c r="I4602" s="6"/>
      <c r="J4602" s="6"/>
      <c r="K4602" s="8"/>
      <c r="L4602" s="8"/>
      <c r="M4602" s="6"/>
      <c r="N4602" s="9"/>
      <c r="O4602" s="10"/>
      <c r="P4602" s="20"/>
      <c r="Q4602" s="20"/>
      <c r="R4602" s="20"/>
      <c r="S4602" s="20" t="s">
        <v>3757</v>
      </c>
      <c r="T4602" s="21" t="str">
        <f t="shared" si="685"/>
        <v>ONGKOS CELUP PEPEL PREMIUM</v>
      </c>
      <c r="U4602" s="17">
        <v>10</v>
      </c>
      <c r="V4602" s="62">
        <f t="shared" si="688"/>
        <v>120</v>
      </c>
      <c r="W4602" s="20"/>
      <c r="X4602" s="20"/>
      <c r="Y4602" s="20" t="str">
        <f t="shared" si="686"/>
        <v>PCS</v>
      </c>
    </row>
    <row r="4603" spans="1:26" hidden="1">
      <c r="A4603" s="4"/>
      <c r="B4603" s="4"/>
      <c r="C4603" s="5"/>
      <c r="D4603" s="6"/>
      <c r="E4603" s="6"/>
      <c r="F4603" s="6"/>
      <c r="G4603" s="6"/>
      <c r="H4603" s="6"/>
      <c r="I4603" s="6"/>
      <c r="J4603" s="6"/>
      <c r="K4603" s="8"/>
      <c r="L4603" s="8"/>
      <c r="M4603" s="6"/>
      <c r="N4603" s="9"/>
      <c r="O4603" s="10"/>
      <c r="P4603" s="20"/>
      <c r="Q4603" s="20"/>
      <c r="R4603" s="20"/>
      <c r="S4603" s="20" t="s">
        <v>3858</v>
      </c>
      <c r="T4603" s="21" t="str">
        <f t="shared" si="685"/>
        <v>ONGKOS KEMAS PEPEL PREMIUM</v>
      </c>
      <c r="U4603" s="17">
        <v>10</v>
      </c>
      <c r="V4603" s="62">
        <f t="shared" si="688"/>
        <v>120</v>
      </c>
      <c r="W4603" s="20"/>
      <c r="X4603" s="20"/>
      <c r="Y4603" s="20" t="str">
        <f t="shared" si="686"/>
        <v>PCS</v>
      </c>
    </row>
    <row r="4604" spans="1:26">
      <c r="A4604" s="4">
        <v>461</v>
      </c>
      <c r="B4604" s="20" t="s">
        <v>4586</v>
      </c>
      <c r="C4604" s="5" t="s">
        <v>480</v>
      </c>
      <c r="D4604" s="6">
        <v>4</v>
      </c>
      <c r="E4604" s="6"/>
      <c r="F4604" s="6"/>
      <c r="G4604" s="6"/>
      <c r="H4604" s="6"/>
      <c r="I4604" s="6"/>
      <c r="J4604" s="6" t="s">
        <v>511</v>
      </c>
      <c r="K4604" s="15">
        <f>L4604</f>
        <v>12</v>
      </c>
      <c r="L4604" s="15">
        <f>N4604*Z4604</f>
        <v>12</v>
      </c>
      <c r="M4604" s="6" t="s">
        <v>511</v>
      </c>
      <c r="N4604" s="9">
        <f>VLOOKUP(B4604,tb_januari,9,FALSE)</f>
        <v>1</v>
      </c>
      <c r="O4604" s="10" t="s">
        <v>506</v>
      </c>
      <c r="P4604" s="20"/>
      <c r="Q4604" s="20"/>
      <c r="R4604" s="20"/>
      <c r="S4604" s="20" t="s">
        <v>1859</v>
      </c>
      <c r="T4604" s="21" t="str">
        <f t="shared" si="685"/>
        <v>FLAYER NAYARA 11 X 16</v>
      </c>
      <c r="U4604" s="17">
        <v>10</v>
      </c>
      <c r="V4604" s="62">
        <f>$K$4604*U4604</f>
        <v>120</v>
      </c>
      <c r="W4604" s="20"/>
      <c r="X4604" s="20"/>
      <c r="Y4604" s="20" t="str">
        <f t="shared" si="686"/>
        <v>PCS</v>
      </c>
      <c r="Z4604" s="20">
        <v>12</v>
      </c>
    </row>
    <row r="4605" spans="1:26" hidden="1">
      <c r="A4605" s="4"/>
      <c r="B4605" s="4"/>
      <c r="C4605" s="5"/>
      <c r="D4605" s="6"/>
      <c r="E4605" s="6"/>
      <c r="F4605" s="6"/>
      <c r="G4605" s="6"/>
      <c r="H4605" s="6"/>
      <c r="I4605" s="6"/>
      <c r="J4605" s="6"/>
      <c r="K4605" s="8"/>
      <c r="L4605" s="8"/>
      <c r="M4605" s="6"/>
      <c r="N4605" s="9"/>
      <c r="O4605" s="10"/>
      <c r="P4605" s="20"/>
      <c r="Q4605" s="20"/>
      <c r="R4605" s="20"/>
      <c r="S4605" s="20" t="s">
        <v>1249</v>
      </c>
      <c r="T4605" s="21" t="str">
        <f t="shared" si="685"/>
        <v>DUPA 22 PREMIUM</v>
      </c>
      <c r="U4605" s="17">
        <v>2.14</v>
      </c>
      <c r="V4605" s="62">
        <f t="shared" ref="V4605:V4608" si="689">$K$4604*U4605</f>
        <v>25.68</v>
      </c>
      <c r="W4605" s="20"/>
      <c r="X4605" s="20"/>
      <c r="Y4605" s="20" t="str">
        <f t="shared" si="686"/>
        <v>KG</v>
      </c>
    </row>
    <row r="4606" spans="1:26" hidden="1">
      <c r="A4606" s="4"/>
      <c r="B4606" s="4"/>
      <c r="C4606" s="5"/>
      <c r="D4606" s="6"/>
      <c r="E4606" s="6"/>
      <c r="F4606" s="6"/>
      <c r="G4606" s="6"/>
      <c r="H4606" s="6"/>
      <c r="I4606" s="6"/>
      <c r="J4606" s="6"/>
      <c r="K4606" s="8"/>
      <c r="L4606" s="8"/>
      <c r="M4606" s="6"/>
      <c r="N4606" s="9"/>
      <c r="O4606" s="10"/>
      <c r="P4606" s="20"/>
      <c r="Q4606" s="20"/>
      <c r="R4606" s="20"/>
      <c r="S4606" s="20" t="s">
        <v>614</v>
      </c>
      <c r="T4606" s="21" t="str">
        <f t="shared" si="685"/>
        <v>PLASTIK 16 X 35</v>
      </c>
      <c r="U4606" s="17">
        <v>10</v>
      </c>
      <c r="V4606" s="62">
        <f t="shared" si="689"/>
        <v>120</v>
      </c>
      <c r="W4606" s="20"/>
      <c r="X4606" s="20"/>
      <c r="Y4606" s="20" t="str">
        <f t="shared" si="686"/>
        <v>PCS</v>
      </c>
    </row>
    <row r="4607" spans="1:26" hidden="1">
      <c r="A4607" s="4"/>
      <c r="B4607" s="4"/>
      <c r="C4607" s="5"/>
      <c r="D4607" s="6"/>
      <c r="E4607" s="6"/>
      <c r="F4607" s="6"/>
      <c r="G4607" s="6"/>
      <c r="H4607" s="6"/>
      <c r="I4607" s="6"/>
      <c r="J4607" s="6"/>
      <c r="K4607" s="8"/>
      <c r="L4607" s="8"/>
      <c r="M4607" s="6"/>
      <c r="N4607" s="9"/>
      <c r="O4607" s="10"/>
      <c r="P4607" s="20"/>
      <c r="Q4607" s="20"/>
      <c r="R4607" s="20"/>
      <c r="S4607" s="20" t="s">
        <v>4171</v>
      </c>
      <c r="T4607" s="21" t="str">
        <f t="shared" si="685"/>
        <v>OP NON FUL AROMA EK NAYARA EKO</v>
      </c>
      <c r="U4607" s="17">
        <v>9.9000000000000005E-2</v>
      </c>
      <c r="V4607" s="62">
        <f t="shared" si="689"/>
        <v>1.1880000000000002</v>
      </c>
      <c r="W4607" s="20"/>
      <c r="X4607" s="20"/>
      <c r="Y4607" s="20" t="str">
        <f t="shared" si="686"/>
        <v>KG</v>
      </c>
    </row>
    <row r="4608" spans="1:26" hidden="1">
      <c r="A4608" s="4"/>
      <c r="B4608" s="4"/>
      <c r="C4608" s="5"/>
      <c r="D4608" s="6"/>
      <c r="E4608" s="6"/>
      <c r="F4608" s="6"/>
      <c r="G4608" s="6"/>
      <c r="H4608" s="6"/>
      <c r="I4608" s="6"/>
      <c r="J4608" s="6"/>
      <c r="K4608" s="8"/>
      <c r="L4608" s="8"/>
      <c r="M4608" s="6"/>
      <c r="N4608" s="9"/>
      <c r="O4608" s="10"/>
      <c r="P4608" s="20"/>
      <c r="Q4608" s="20"/>
      <c r="R4608" s="20"/>
      <c r="S4608" s="20" t="s">
        <v>3757</v>
      </c>
      <c r="T4608" s="21" t="str">
        <f t="shared" si="685"/>
        <v>ONGKOS CELUP PEPEL PREMIUM</v>
      </c>
      <c r="U4608" s="17">
        <v>10</v>
      </c>
      <c r="V4608" s="62">
        <f t="shared" si="689"/>
        <v>120</v>
      </c>
      <c r="W4608" s="20"/>
      <c r="X4608" s="20"/>
      <c r="Y4608" s="20" t="str">
        <f t="shared" si="686"/>
        <v>PCS</v>
      </c>
    </row>
    <row r="4609" spans="1:26" hidden="1">
      <c r="A4609" s="4"/>
      <c r="B4609" s="4"/>
      <c r="C4609" s="5"/>
      <c r="D4609" s="6"/>
      <c r="E4609" s="6"/>
      <c r="F4609" s="6"/>
      <c r="G4609" s="6"/>
      <c r="H4609" s="6"/>
      <c r="I4609" s="6"/>
      <c r="J4609" s="6"/>
      <c r="K4609" s="8"/>
      <c r="L4609" s="8"/>
      <c r="M4609" s="6"/>
      <c r="N4609" s="9"/>
      <c r="O4609" s="10"/>
      <c r="P4609" s="20"/>
      <c r="Q4609" s="20"/>
      <c r="R4609" s="20"/>
      <c r="S4609" s="20" t="s">
        <v>3858</v>
      </c>
      <c r="T4609" s="21" t="str">
        <f t="shared" si="685"/>
        <v>ONGKOS KEMAS PEPEL PREMIUM</v>
      </c>
      <c r="U4609" s="17">
        <v>10</v>
      </c>
      <c r="V4609" s="62">
        <f>$K$4604*U4609</f>
        <v>120</v>
      </c>
      <c r="W4609" s="20"/>
      <c r="X4609" s="20"/>
      <c r="Y4609" s="20" t="str">
        <f t="shared" si="686"/>
        <v>PCS</v>
      </c>
    </row>
    <row r="4610" spans="1:26">
      <c r="A4610" s="4">
        <v>462</v>
      </c>
      <c r="B4610" s="20" t="s">
        <v>4597</v>
      </c>
      <c r="C4610" s="5" t="s">
        <v>419</v>
      </c>
      <c r="D4610" s="6">
        <v>16</v>
      </c>
      <c r="E4610" s="6"/>
      <c r="F4610" s="6">
        <v>26</v>
      </c>
      <c r="G4610" s="6">
        <v>1</v>
      </c>
      <c r="H4610" s="6">
        <v>11</v>
      </c>
      <c r="I4610" s="6">
        <v>1</v>
      </c>
      <c r="J4610" s="6" t="s">
        <v>511</v>
      </c>
      <c r="K4610" s="15">
        <f>L4610</f>
        <v>12</v>
      </c>
      <c r="L4610" s="15">
        <f>N4610*Z4610</f>
        <v>12</v>
      </c>
      <c r="M4610" s="6" t="s">
        <v>511</v>
      </c>
      <c r="N4610" s="9">
        <f>VLOOKUP(B4610,tb_januari,9,FALSE)</f>
        <v>1</v>
      </c>
      <c r="O4610" s="10" t="s">
        <v>506</v>
      </c>
      <c r="P4610" s="20"/>
      <c r="Q4610" s="20"/>
      <c r="R4610" s="20"/>
      <c r="S4610" s="20" t="s">
        <v>1869</v>
      </c>
      <c r="T4610" s="21" t="str">
        <f t="shared" si="685"/>
        <v>FLAYER PUDAK 11 X 16</v>
      </c>
      <c r="U4610" s="17">
        <v>10</v>
      </c>
      <c r="V4610" s="62">
        <f>$K$4610*U4610</f>
        <v>120</v>
      </c>
      <c r="W4610" s="20"/>
      <c r="X4610" s="20"/>
      <c r="Y4610" s="20" t="str">
        <f t="shared" si="686"/>
        <v>PCS</v>
      </c>
      <c r="Z4610" s="20">
        <v>12</v>
      </c>
    </row>
    <row r="4611" spans="1:26" hidden="1">
      <c r="A4611" s="4"/>
      <c r="B4611" s="4"/>
      <c r="C4611" s="5"/>
      <c r="D4611" s="6"/>
      <c r="E4611" s="6"/>
      <c r="F4611" s="6"/>
      <c r="G4611" s="6"/>
      <c r="H4611" s="6"/>
      <c r="I4611" s="6"/>
      <c r="J4611" s="6"/>
      <c r="K4611" s="8"/>
      <c r="L4611" s="8"/>
      <c r="M4611" s="6"/>
      <c r="N4611" s="9"/>
      <c r="O4611" s="10"/>
      <c r="P4611" s="20"/>
      <c r="Q4611" s="20"/>
      <c r="R4611" s="20"/>
      <c r="S4611" s="20" t="s">
        <v>1249</v>
      </c>
      <c r="T4611" s="21" t="str">
        <f t="shared" si="685"/>
        <v>DUPA 22 PREMIUM</v>
      </c>
      <c r="U4611" s="17">
        <v>2.14</v>
      </c>
      <c r="V4611" s="62">
        <f t="shared" ref="V4611:V4615" si="690">$K$4610*U4611</f>
        <v>25.68</v>
      </c>
      <c r="W4611" s="20"/>
      <c r="X4611" s="20"/>
      <c r="Y4611" s="20" t="str">
        <f t="shared" si="686"/>
        <v>KG</v>
      </c>
    </row>
    <row r="4612" spans="1:26" hidden="1">
      <c r="A4612" s="4"/>
      <c r="B4612" s="4"/>
      <c r="C4612" s="5"/>
      <c r="D4612" s="6"/>
      <c r="E4612" s="6"/>
      <c r="F4612" s="6"/>
      <c r="G4612" s="6"/>
      <c r="H4612" s="6"/>
      <c r="I4612" s="6"/>
      <c r="J4612" s="6"/>
      <c r="K4612" s="8"/>
      <c r="L4612" s="8"/>
      <c r="M4612" s="6"/>
      <c r="N4612" s="9"/>
      <c r="O4612" s="10"/>
      <c r="P4612" s="20"/>
      <c r="Q4612" s="20"/>
      <c r="R4612" s="20"/>
      <c r="S4612" s="20" t="s">
        <v>614</v>
      </c>
      <c r="T4612" s="21" t="str">
        <f t="shared" si="685"/>
        <v>PLASTIK 16 X 35</v>
      </c>
      <c r="U4612" s="17">
        <v>10</v>
      </c>
      <c r="V4612" s="62">
        <f t="shared" si="690"/>
        <v>120</v>
      </c>
      <c r="W4612" s="20"/>
      <c r="X4612" s="20"/>
      <c r="Y4612" s="20" t="str">
        <f t="shared" si="686"/>
        <v>PCS</v>
      </c>
    </row>
    <row r="4613" spans="1:26" hidden="1">
      <c r="A4613" s="4"/>
      <c r="B4613" s="4"/>
      <c r="C4613" s="5"/>
      <c r="D4613" s="6"/>
      <c r="E4613" s="6"/>
      <c r="F4613" s="6"/>
      <c r="G4613" s="6"/>
      <c r="H4613" s="6"/>
      <c r="I4613" s="6"/>
      <c r="J4613" s="6"/>
      <c r="K4613" s="8"/>
      <c r="L4613" s="8"/>
      <c r="M4613" s="6"/>
      <c r="N4613" s="9"/>
      <c r="O4613" s="10"/>
      <c r="P4613" s="20"/>
      <c r="Q4613" s="20"/>
      <c r="R4613" s="20"/>
      <c r="S4613" s="20" t="s">
        <v>4173</v>
      </c>
      <c r="T4613" s="21" t="str">
        <f t="shared" si="685"/>
        <v>OP NON FUL AROMA EK PUDAK</v>
      </c>
      <c r="U4613" s="17">
        <v>9.9000000000000005E-2</v>
      </c>
      <c r="V4613" s="62">
        <f t="shared" si="690"/>
        <v>1.1880000000000002</v>
      </c>
      <c r="W4613" s="20"/>
      <c r="X4613" s="20"/>
      <c r="Y4613" s="20" t="str">
        <f t="shared" si="686"/>
        <v>KG</v>
      </c>
    </row>
    <row r="4614" spans="1:26" hidden="1">
      <c r="A4614" s="4"/>
      <c r="B4614" s="4"/>
      <c r="C4614" s="5"/>
      <c r="D4614" s="6"/>
      <c r="E4614" s="6"/>
      <c r="F4614" s="6"/>
      <c r="G4614" s="6"/>
      <c r="H4614" s="6"/>
      <c r="I4614" s="6"/>
      <c r="J4614" s="6"/>
      <c r="K4614" s="8"/>
      <c r="L4614" s="8"/>
      <c r="M4614" s="6"/>
      <c r="N4614" s="9"/>
      <c r="O4614" s="10"/>
      <c r="P4614" s="20"/>
      <c r="Q4614" s="20"/>
      <c r="R4614" s="20"/>
      <c r="S4614" s="20" t="s">
        <v>3757</v>
      </c>
      <c r="T4614" s="21" t="str">
        <f t="shared" si="685"/>
        <v>ONGKOS CELUP PEPEL PREMIUM</v>
      </c>
      <c r="U4614" s="17">
        <v>10</v>
      </c>
      <c r="V4614" s="62">
        <f t="shared" si="690"/>
        <v>120</v>
      </c>
      <c r="W4614" s="20"/>
      <c r="X4614" s="20"/>
      <c r="Y4614" s="20" t="str">
        <f t="shared" si="686"/>
        <v>PCS</v>
      </c>
    </row>
    <row r="4615" spans="1:26" hidden="1">
      <c r="A4615" s="4"/>
      <c r="B4615" s="4"/>
      <c r="C4615" s="5"/>
      <c r="D4615" s="6"/>
      <c r="E4615" s="6"/>
      <c r="F4615" s="6"/>
      <c r="G4615" s="6"/>
      <c r="H4615" s="6"/>
      <c r="I4615" s="6"/>
      <c r="J4615" s="6"/>
      <c r="K4615" s="8"/>
      <c r="L4615" s="8"/>
      <c r="M4615" s="6"/>
      <c r="N4615" s="9"/>
      <c r="O4615" s="10"/>
      <c r="P4615" s="20"/>
      <c r="Q4615" s="20"/>
      <c r="R4615" s="20"/>
      <c r="S4615" s="20" t="s">
        <v>3858</v>
      </c>
      <c r="T4615" s="21" t="str">
        <f t="shared" si="685"/>
        <v>ONGKOS KEMAS PEPEL PREMIUM</v>
      </c>
      <c r="U4615" s="17">
        <v>10</v>
      </c>
      <c r="V4615" s="62">
        <f t="shared" si="690"/>
        <v>120</v>
      </c>
      <c r="W4615" s="20"/>
      <c r="X4615" s="20"/>
      <c r="Y4615" s="20" t="str">
        <f t="shared" si="686"/>
        <v>PCS</v>
      </c>
    </row>
    <row r="4616" spans="1:26">
      <c r="A4616" s="4">
        <v>463</v>
      </c>
      <c r="B4616" s="20" t="s">
        <v>4602</v>
      </c>
      <c r="C4616" s="5" t="s">
        <v>496</v>
      </c>
      <c r="D4616" s="6"/>
      <c r="E4616" s="6"/>
      <c r="F4616" s="6"/>
      <c r="G4616" s="6"/>
      <c r="H4616" s="6">
        <v>21</v>
      </c>
      <c r="I4616" s="6">
        <v>1</v>
      </c>
      <c r="J4616" s="6" t="s">
        <v>511</v>
      </c>
      <c r="K4616" s="15">
        <f>L4616</f>
        <v>12</v>
      </c>
      <c r="L4616" s="15">
        <f>N4616*Z4616</f>
        <v>12</v>
      </c>
      <c r="M4616" s="6" t="s">
        <v>511</v>
      </c>
      <c r="N4616" s="9">
        <f>VLOOKUP(B4616,tb_januari,9,FALSE)</f>
        <v>1</v>
      </c>
      <c r="O4616" s="10" t="s">
        <v>506</v>
      </c>
      <c r="P4616" s="20"/>
      <c r="Q4616" s="20"/>
      <c r="R4616" s="20"/>
      <c r="S4616" s="20" t="s">
        <v>1881</v>
      </c>
      <c r="T4616" s="21" t="str">
        <f t="shared" si="685"/>
        <v>FLAYER SANJIWANI 11 X 16</v>
      </c>
      <c r="U4616" s="17">
        <v>10</v>
      </c>
      <c r="V4616" s="62">
        <f>$K$4616*U4616</f>
        <v>120</v>
      </c>
      <c r="W4616" s="20"/>
      <c r="X4616" s="20"/>
      <c r="Y4616" s="20" t="str">
        <f t="shared" si="686"/>
        <v>PCS</v>
      </c>
      <c r="Z4616" s="20">
        <v>12</v>
      </c>
    </row>
    <row r="4617" spans="1:26" hidden="1">
      <c r="A4617" s="4"/>
      <c r="B4617" s="4"/>
      <c r="C4617" s="5"/>
      <c r="D4617" s="6"/>
      <c r="E4617" s="6"/>
      <c r="F4617" s="6"/>
      <c r="G4617" s="6"/>
      <c r="H4617" s="6"/>
      <c r="I4617" s="6"/>
      <c r="J4617" s="6"/>
      <c r="K4617" s="8"/>
      <c r="L4617" s="8"/>
      <c r="M4617" s="6"/>
      <c r="N4617" s="9"/>
      <c r="O4617" s="10"/>
      <c r="P4617" s="20"/>
      <c r="Q4617" s="20"/>
      <c r="R4617" s="20"/>
      <c r="S4617" s="20" t="s">
        <v>1249</v>
      </c>
      <c r="T4617" s="21" t="str">
        <f t="shared" si="685"/>
        <v>DUPA 22 PREMIUM</v>
      </c>
      <c r="U4617" s="17">
        <v>2.14</v>
      </c>
      <c r="V4617" s="62">
        <f t="shared" ref="V4617:V4620" si="691">$K$4616*U4617</f>
        <v>25.68</v>
      </c>
      <c r="W4617" s="20"/>
      <c r="X4617" s="20"/>
      <c r="Y4617" s="20" t="str">
        <f t="shared" si="686"/>
        <v>KG</v>
      </c>
    </row>
    <row r="4618" spans="1:26" hidden="1">
      <c r="A4618" s="4"/>
      <c r="B4618" s="4"/>
      <c r="C4618" s="5"/>
      <c r="D4618" s="6"/>
      <c r="E4618" s="6"/>
      <c r="F4618" s="6"/>
      <c r="G4618" s="6"/>
      <c r="H4618" s="6"/>
      <c r="I4618" s="6"/>
      <c r="J4618" s="6"/>
      <c r="K4618" s="8"/>
      <c r="L4618" s="8"/>
      <c r="M4618" s="6"/>
      <c r="N4618" s="9"/>
      <c r="O4618" s="10"/>
      <c r="P4618" s="20"/>
      <c r="Q4618" s="20"/>
      <c r="R4618" s="20"/>
      <c r="S4618" s="20" t="s">
        <v>614</v>
      </c>
      <c r="T4618" s="21" t="str">
        <f t="shared" si="685"/>
        <v>PLASTIK 16 X 35</v>
      </c>
      <c r="U4618" s="17">
        <v>10</v>
      </c>
      <c r="V4618" s="62">
        <f t="shared" si="691"/>
        <v>120</v>
      </c>
      <c r="W4618" s="20"/>
      <c r="X4618" s="20"/>
      <c r="Y4618" s="20" t="str">
        <f t="shared" si="686"/>
        <v>PCS</v>
      </c>
    </row>
    <row r="4619" spans="1:26" hidden="1">
      <c r="A4619" s="4"/>
      <c r="B4619" s="4"/>
      <c r="C4619" s="5"/>
      <c r="D4619" s="6"/>
      <c r="E4619" s="6"/>
      <c r="F4619" s="6"/>
      <c r="G4619" s="6"/>
      <c r="H4619" s="6"/>
      <c r="I4619" s="6"/>
      <c r="J4619" s="6"/>
      <c r="K4619" s="8"/>
      <c r="L4619" s="8"/>
      <c r="M4619" s="6"/>
      <c r="N4619" s="9"/>
      <c r="O4619" s="10"/>
      <c r="P4619" s="20"/>
      <c r="Q4619" s="20"/>
      <c r="R4619" s="20"/>
      <c r="S4619" s="20" t="s">
        <v>4175</v>
      </c>
      <c r="T4619" s="21" t="str">
        <f t="shared" si="685"/>
        <v>OP NON FUL AROMA EK SANJIWANI EKO</v>
      </c>
      <c r="U4619" s="17">
        <v>9.9000000000000005E-2</v>
      </c>
      <c r="V4619" s="62">
        <f t="shared" si="691"/>
        <v>1.1880000000000002</v>
      </c>
      <c r="W4619" s="20"/>
      <c r="X4619" s="20"/>
      <c r="Y4619" s="20" t="str">
        <f t="shared" si="686"/>
        <v>KG</v>
      </c>
    </row>
    <row r="4620" spans="1:26" hidden="1">
      <c r="A4620" s="4"/>
      <c r="B4620" s="4"/>
      <c r="C4620" s="5"/>
      <c r="D4620" s="6"/>
      <c r="E4620" s="6"/>
      <c r="F4620" s="6"/>
      <c r="G4620" s="6"/>
      <c r="H4620" s="6"/>
      <c r="I4620" s="6"/>
      <c r="J4620" s="6"/>
      <c r="K4620" s="8"/>
      <c r="L4620" s="8"/>
      <c r="M4620" s="6"/>
      <c r="N4620" s="9"/>
      <c r="O4620" s="10"/>
      <c r="P4620" s="20"/>
      <c r="Q4620" s="20"/>
      <c r="R4620" s="20"/>
      <c r="S4620" s="20" t="s">
        <v>3757</v>
      </c>
      <c r="T4620" s="21" t="str">
        <f t="shared" ref="T4620:T4651" si="692">VLOOKUP(S4620,db_barang,2,FALSE)</f>
        <v>ONGKOS CELUP PEPEL PREMIUM</v>
      </c>
      <c r="U4620" s="17">
        <v>10</v>
      </c>
      <c r="V4620" s="62">
        <f t="shared" si="691"/>
        <v>120</v>
      </c>
      <c r="W4620" s="20"/>
      <c r="X4620" s="20"/>
      <c r="Y4620" s="20" t="str">
        <f t="shared" ref="Y4620:Y4651" si="693">VLOOKUP(S4620,db_barang,3,FALSE)</f>
        <v>PCS</v>
      </c>
    </row>
    <row r="4621" spans="1:26" hidden="1">
      <c r="A4621" s="4"/>
      <c r="B4621" s="4"/>
      <c r="C4621" s="5"/>
      <c r="D4621" s="6"/>
      <c r="E4621" s="6"/>
      <c r="F4621" s="6"/>
      <c r="G4621" s="6"/>
      <c r="H4621" s="6"/>
      <c r="I4621" s="6"/>
      <c r="J4621" s="6"/>
      <c r="K4621" s="8"/>
      <c r="L4621" s="8"/>
      <c r="M4621" s="6"/>
      <c r="N4621" s="9"/>
      <c r="O4621" s="10"/>
      <c r="P4621" s="20"/>
      <c r="Q4621" s="20"/>
      <c r="R4621" s="20"/>
      <c r="S4621" s="20" t="s">
        <v>3858</v>
      </c>
      <c r="T4621" s="21" t="str">
        <f t="shared" si="692"/>
        <v>ONGKOS KEMAS PEPEL PREMIUM</v>
      </c>
      <c r="U4621" s="17">
        <v>10</v>
      </c>
      <c r="V4621" s="62">
        <f>$K$4616*U4621</f>
        <v>120</v>
      </c>
      <c r="W4621" s="20"/>
      <c r="X4621" s="20"/>
      <c r="Y4621" s="20" t="str">
        <f t="shared" si="693"/>
        <v>PCS</v>
      </c>
    </row>
    <row r="4622" spans="1:26">
      <c r="A4622" s="4">
        <v>464</v>
      </c>
      <c r="B4622" s="20" t="s">
        <v>4607</v>
      </c>
      <c r="C4622" s="5" t="s">
        <v>420</v>
      </c>
      <c r="D4622" s="6">
        <v>41</v>
      </c>
      <c r="E4622" s="6"/>
      <c r="F4622" s="6">
        <v>7</v>
      </c>
      <c r="G4622" s="6">
        <v>1</v>
      </c>
      <c r="H4622" s="6">
        <v>45</v>
      </c>
      <c r="I4622" s="6">
        <v>1</v>
      </c>
      <c r="J4622" s="6" t="s">
        <v>511</v>
      </c>
      <c r="K4622" s="15">
        <f>L4622</f>
        <v>36</v>
      </c>
      <c r="L4622" s="15">
        <f>N4622*Z4622</f>
        <v>36</v>
      </c>
      <c r="M4622" s="6" t="s">
        <v>511</v>
      </c>
      <c r="N4622" s="9">
        <f>VLOOKUP(B4622,tb_januari,9,FALSE)</f>
        <v>3</v>
      </c>
      <c r="O4622" s="10" t="s">
        <v>506</v>
      </c>
      <c r="P4622" s="20"/>
      <c r="Q4622" s="20"/>
      <c r="R4622" s="20"/>
      <c r="S4622" s="20" t="s">
        <v>1891</v>
      </c>
      <c r="T4622" s="21" t="str">
        <f t="shared" si="692"/>
        <v>FLAYER SARI MADHU 11 X 16</v>
      </c>
      <c r="U4622" s="17">
        <v>10</v>
      </c>
      <c r="V4622" s="62">
        <f>$K$4622*U4622</f>
        <v>360</v>
      </c>
      <c r="W4622" s="20"/>
      <c r="X4622" s="20"/>
      <c r="Y4622" s="20" t="str">
        <f t="shared" si="693"/>
        <v>PCS</v>
      </c>
      <c r="Z4622" s="20">
        <v>12</v>
      </c>
    </row>
    <row r="4623" spans="1:26" hidden="1">
      <c r="A4623" s="4"/>
      <c r="B4623" s="4"/>
      <c r="C4623" s="5"/>
      <c r="D4623" s="6"/>
      <c r="E4623" s="6"/>
      <c r="F4623" s="6"/>
      <c r="G4623" s="6"/>
      <c r="H4623" s="6"/>
      <c r="I4623" s="6"/>
      <c r="J4623" s="6"/>
      <c r="K4623" s="8"/>
      <c r="L4623" s="8"/>
      <c r="M4623" s="6"/>
      <c r="N4623" s="9"/>
      <c r="O4623" s="10"/>
      <c r="P4623" s="20"/>
      <c r="Q4623" s="20"/>
      <c r="R4623" s="20"/>
      <c r="S4623" s="20" t="s">
        <v>1249</v>
      </c>
      <c r="T4623" s="21" t="str">
        <f t="shared" si="692"/>
        <v>DUPA 22 PREMIUM</v>
      </c>
      <c r="U4623" s="17">
        <v>2.14</v>
      </c>
      <c r="V4623" s="62">
        <f t="shared" ref="V4623:V4627" si="694">$K$4622*U4623</f>
        <v>77.040000000000006</v>
      </c>
      <c r="W4623" s="20"/>
      <c r="X4623" s="20"/>
      <c r="Y4623" s="20" t="str">
        <f t="shared" si="693"/>
        <v>KG</v>
      </c>
    </row>
    <row r="4624" spans="1:26" hidden="1">
      <c r="A4624" s="4"/>
      <c r="B4624" s="4"/>
      <c r="C4624" s="5"/>
      <c r="D4624" s="6"/>
      <c r="E4624" s="6"/>
      <c r="F4624" s="6"/>
      <c r="G4624" s="6"/>
      <c r="H4624" s="6"/>
      <c r="I4624" s="6"/>
      <c r="J4624" s="6"/>
      <c r="K4624" s="8"/>
      <c r="L4624" s="8"/>
      <c r="M4624" s="6"/>
      <c r="N4624" s="9"/>
      <c r="O4624" s="10"/>
      <c r="P4624" s="20"/>
      <c r="Q4624" s="20"/>
      <c r="R4624" s="20"/>
      <c r="S4624" s="20" t="s">
        <v>614</v>
      </c>
      <c r="T4624" s="21" t="str">
        <f t="shared" si="692"/>
        <v>PLASTIK 16 X 35</v>
      </c>
      <c r="U4624" s="17">
        <v>10</v>
      </c>
      <c r="V4624" s="62">
        <f t="shared" si="694"/>
        <v>360</v>
      </c>
      <c r="W4624" s="20"/>
      <c r="X4624" s="20"/>
      <c r="Y4624" s="20" t="str">
        <f t="shared" si="693"/>
        <v>PCS</v>
      </c>
    </row>
    <row r="4625" spans="1:26" hidden="1">
      <c r="A4625" s="4"/>
      <c r="B4625" s="4"/>
      <c r="C4625" s="5"/>
      <c r="D4625" s="6"/>
      <c r="E4625" s="6"/>
      <c r="F4625" s="6"/>
      <c r="G4625" s="6"/>
      <c r="H4625" s="6"/>
      <c r="I4625" s="6"/>
      <c r="J4625" s="6"/>
      <c r="K4625" s="8"/>
      <c r="L4625" s="8"/>
      <c r="M4625" s="6"/>
      <c r="N4625" s="9"/>
      <c r="O4625" s="10"/>
      <c r="P4625" s="20"/>
      <c r="Q4625" s="20"/>
      <c r="R4625" s="20"/>
      <c r="S4625" s="20" t="s">
        <v>4177</v>
      </c>
      <c r="T4625" s="21" t="str">
        <f t="shared" si="692"/>
        <v>OP NON FUL AROMA EK SARI MADHU</v>
      </c>
      <c r="U4625" s="17">
        <v>9.9000000000000005E-2</v>
      </c>
      <c r="V4625" s="62">
        <f t="shared" si="694"/>
        <v>3.5640000000000001</v>
      </c>
      <c r="W4625" s="20"/>
      <c r="X4625" s="20"/>
      <c r="Y4625" s="20" t="str">
        <f t="shared" si="693"/>
        <v>KG</v>
      </c>
    </row>
    <row r="4626" spans="1:26" hidden="1">
      <c r="A4626" s="4"/>
      <c r="B4626" s="4"/>
      <c r="C4626" s="5"/>
      <c r="D4626" s="6"/>
      <c r="E4626" s="6"/>
      <c r="F4626" s="6"/>
      <c r="G4626" s="6"/>
      <c r="H4626" s="6"/>
      <c r="I4626" s="6"/>
      <c r="J4626" s="6"/>
      <c r="K4626" s="8"/>
      <c r="L4626" s="8"/>
      <c r="M4626" s="6"/>
      <c r="N4626" s="9"/>
      <c r="O4626" s="10"/>
      <c r="P4626" s="20"/>
      <c r="Q4626" s="20"/>
      <c r="R4626" s="20"/>
      <c r="S4626" s="20" t="s">
        <v>3757</v>
      </c>
      <c r="T4626" s="21" t="str">
        <f t="shared" si="692"/>
        <v>ONGKOS CELUP PEPEL PREMIUM</v>
      </c>
      <c r="U4626" s="17">
        <v>10</v>
      </c>
      <c r="V4626" s="62">
        <f t="shared" si="694"/>
        <v>360</v>
      </c>
      <c r="W4626" s="20"/>
      <c r="X4626" s="20"/>
      <c r="Y4626" s="20" t="str">
        <f t="shared" si="693"/>
        <v>PCS</v>
      </c>
    </row>
    <row r="4627" spans="1:26" hidden="1">
      <c r="A4627" s="4"/>
      <c r="B4627" s="4"/>
      <c r="C4627" s="5"/>
      <c r="D4627" s="6"/>
      <c r="E4627" s="6"/>
      <c r="F4627" s="6"/>
      <c r="G4627" s="6"/>
      <c r="H4627" s="6"/>
      <c r="I4627" s="6"/>
      <c r="J4627" s="6"/>
      <c r="K4627" s="8"/>
      <c r="L4627" s="8"/>
      <c r="M4627" s="6"/>
      <c r="N4627" s="9"/>
      <c r="O4627" s="10"/>
      <c r="P4627" s="20"/>
      <c r="Q4627" s="20"/>
      <c r="R4627" s="20"/>
      <c r="S4627" s="20" t="s">
        <v>3858</v>
      </c>
      <c r="T4627" s="21" t="str">
        <f t="shared" si="692"/>
        <v>ONGKOS KEMAS PEPEL PREMIUM</v>
      </c>
      <c r="U4627" s="17">
        <v>10</v>
      </c>
      <c r="V4627" s="62">
        <f t="shared" si="694"/>
        <v>360</v>
      </c>
      <c r="W4627" s="20"/>
      <c r="X4627" s="20"/>
      <c r="Y4627" s="20" t="str">
        <f t="shared" si="693"/>
        <v>PCS</v>
      </c>
    </row>
    <row r="4628" spans="1:26">
      <c r="A4628" s="4">
        <v>465</v>
      </c>
      <c r="B4628" s="20" t="s">
        <v>4618</v>
      </c>
      <c r="C4628" s="5" t="s">
        <v>497</v>
      </c>
      <c r="D4628" s="6"/>
      <c r="E4628" s="6"/>
      <c r="F4628" s="6"/>
      <c r="G4628" s="6"/>
      <c r="H4628" s="6">
        <v>16</v>
      </c>
      <c r="I4628" s="6">
        <v>1</v>
      </c>
      <c r="J4628" s="6" t="s">
        <v>511</v>
      </c>
      <c r="K4628" s="15">
        <f>L4628</f>
        <v>36</v>
      </c>
      <c r="L4628" s="15">
        <f>N4628*Z4628</f>
        <v>36</v>
      </c>
      <c r="M4628" s="6" t="s">
        <v>511</v>
      </c>
      <c r="N4628" s="9">
        <f>VLOOKUP(B4628,tb_januari,9,FALSE)</f>
        <v>3</v>
      </c>
      <c r="O4628" s="10" t="s">
        <v>506</v>
      </c>
      <c r="P4628" s="20"/>
      <c r="Q4628" s="20"/>
      <c r="R4628" s="20"/>
      <c r="S4628" s="20" t="s">
        <v>1891</v>
      </c>
      <c r="T4628" s="21" t="str">
        <f t="shared" si="692"/>
        <v>FLAYER SARI MADHU 11 X 16</v>
      </c>
      <c r="U4628" s="17">
        <v>10</v>
      </c>
      <c r="V4628" s="62">
        <f>$K$4628*U4628</f>
        <v>360</v>
      </c>
      <c r="W4628" s="20"/>
      <c r="X4628" s="20"/>
      <c r="Y4628" s="20" t="str">
        <f t="shared" si="693"/>
        <v>PCS</v>
      </c>
      <c r="Z4628" s="20">
        <v>12</v>
      </c>
    </row>
    <row r="4629" spans="1:26" hidden="1">
      <c r="A4629" s="4"/>
      <c r="B4629" s="4"/>
      <c r="C4629" s="5"/>
      <c r="D4629" s="6"/>
      <c r="E4629" s="6"/>
      <c r="F4629" s="6"/>
      <c r="G4629" s="6"/>
      <c r="H4629" s="6"/>
      <c r="I4629" s="6"/>
      <c r="J4629" s="6"/>
      <c r="K4629" s="8"/>
      <c r="L4629" s="8"/>
      <c r="M4629" s="6"/>
      <c r="N4629" s="9"/>
      <c r="O4629" s="10"/>
      <c r="P4629" s="20"/>
      <c r="Q4629" s="20"/>
      <c r="R4629" s="20"/>
      <c r="S4629" s="20" t="s">
        <v>1249</v>
      </c>
      <c r="T4629" s="21" t="str">
        <f t="shared" si="692"/>
        <v>DUPA 22 PREMIUM</v>
      </c>
      <c r="U4629" s="17">
        <v>2.14</v>
      </c>
      <c r="V4629" s="62">
        <f t="shared" ref="V4629:V4633" si="695">$K$4628*U4629</f>
        <v>77.040000000000006</v>
      </c>
      <c r="W4629" s="20"/>
      <c r="X4629" s="20"/>
      <c r="Y4629" s="20" t="str">
        <f t="shared" si="693"/>
        <v>KG</v>
      </c>
    </row>
    <row r="4630" spans="1:26" hidden="1">
      <c r="A4630" s="4"/>
      <c r="B4630" s="4"/>
      <c r="C4630" s="5"/>
      <c r="D4630" s="6"/>
      <c r="E4630" s="6"/>
      <c r="F4630" s="6"/>
      <c r="G4630" s="6"/>
      <c r="H4630" s="6"/>
      <c r="I4630" s="6"/>
      <c r="J4630" s="6"/>
      <c r="K4630" s="8"/>
      <c r="L4630" s="8"/>
      <c r="M4630" s="6"/>
      <c r="N4630" s="9"/>
      <c r="O4630" s="10"/>
      <c r="P4630" s="20"/>
      <c r="Q4630" s="20"/>
      <c r="R4630" s="20"/>
      <c r="S4630" s="20" t="s">
        <v>614</v>
      </c>
      <c r="T4630" s="21" t="str">
        <f t="shared" si="692"/>
        <v>PLASTIK 16 X 35</v>
      </c>
      <c r="U4630" s="17">
        <v>10</v>
      </c>
      <c r="V4630" s="62">
        <f t="shared" si="695"/>
        <v>360</v>
      </c>
      <c r="W4630" s="20"/>
      <c r="X4630" s="20"/>
      <c r="Y4630" s="20" t="str">
        <f t="shared" si="693"/>
        <v>PCS</v>
      </c>
    </row>
    <row r="4631" spans="1:26" hidden="1">
      <c r="A4631" s="4"/>
      <c r="B4631" s="4"/>
      <c r="C4631" s="5"/>
      <c r="D4631" s="6"/>
      <c r="E4631" s="6"/>
      <c r="F4631" s="6"/>
      <c r="G4631" s="6"/>
      <c r="H4631" s="6"/>
      <c r="I4631" s="6"/>
      <c r="J4631" s="6"/>
      <c r="K4631" s="8"/>
      <c r="L4631" s="8"/>
      <c r="M4631" s="6"/>
      <c r="N4631" s="9"/>
      <c r="O4631" s="10"/>
      <c r="P4631" s="20"/>
      <c r="Q4631" s="20"/>
      <c r="R4631" s="20"/>
      <c r="S4631" s="20" t="s">
        <v>4177</v>
      </c>
      <c r="T4631" s="21" t="str">
        <f t="shared" si="692"/>
        <v>OP NON FUL AROMA EK SARI MADHU</v>
      </c>
      <c r="U4631" s="17">
        <v>9.9000000000000005E-2</v>
      </c>
      <c r="V4631" s="62">
        <f t="shared" si="695"/>
        <v>3.5640000000000001</v>
      </c>
      <c r="W4631" s="20"/>
      <c r="X4631" s="20"/>
      <c r="Y4631" s="20" t="str">
        <f t="shared" si="693"/>
        <v>KG</v>
      </c>
    </row>
    <row r="4632" spans="1:26" hidden="1">
      <c r="A4632" s="4"/>
      <c r="B4632" s="4"/>
      <c r="C4632" s="5"/>
      <c r="D4632" s="6"/>
      <c r="E4632" s="6"/>
      <c r="F4632" s="6"/>
      <c r="G4632" s="6"/>
      <c r="H4632" s="6"/>
      <c r="I4632" s="6"/>
      <c r="J4632" s="6"/>
      <c r="K4632" s="8"/>
      <c r="L4632" s="8"/>
      <c r="M4632" s="6"/>
      <c r="N4632" s="9"/>
      <c r="O4632" s="10"/>
      <c r="P4632" s="20"/>
      <c r="Q4632" s="20"/>
      <c r="R4632" s="20"/>
      <c r="S4632" s="20" t="s">
        <v>3757</v>
      </c>
      <c r="T4632" s="21" t="str">
        <f t="shared" si="692"/>
        <v>ONGKOS CELUP PEPEL PREMIUM</v>
      </c>
      <c r="U4632" s="17">
        <v>10</v>
      </c>
      <c r="V4632" s="62">
        <f t="shared" si="695"/>
        <v>360</v>
      </c>
      <c r="W4632" s="20"/>
      <c r="X4632" s="20"/>
      <c r="Y4632" s="20" t="str">
        <f t="shared" si="693"/>
        <v>PCS</v>
      </c>
    </row>
    <row r="4633" spans="1:26" hidden="1">
      <c r="A4633" s="4"/>
      <c r="B4633" s="4"/>
      <c r="C4633" s="5"/>
      <c r="D4633" s="6"/>
      <c r="E4633" s="6"/>
      <c r="F4633" s="6"/>
      <c r="G4633" s="6"/>
      <c r="H4633" s="6"/>
      <c r="I4633" s="6"/>
      <c r="J4633" s="6"/>
      <c r="K4633" s="8"/>
      <c r="L4633" s="8"/>
      <c r="M4633" s="6"/>
      <c r="N4633" s="9"/>
      <c r="O4633" s="10"/>
      <c r="P4633" s="20"/>
      <c r="Q4633" s="20"/>
      <c r="R4633" s="20"/>
      <c r="S4633" s="20" t="s">
        <v>3858</v>
      </c>
      <c r="T4633" s="21" t="str">
        <f t="shared" si="692"/>
        <v>ONGKOS KEMAS PEPEL PREMIUM</v>
      </c>
      <c r="U4633" s="17">
        <v>10</v>
      </c>
      <c r="V4633" s="62">
        <f t="shared" si="695"/>
        <v>360</v>
      </c>
      <c r="W4633" s="20"/>
      <c r="X4633" s="20"/>
      <c r="Y4633" s="20" t="str">
        <f t="shared" si="693"/>
        <v>PCS</v>
      </c>
    </row>
    <row r="4634" spans="1:26">
      <c r="A4634" s="4">
        <v>466</v>
      </c>
      <c r="B4634" s="20" t="s">
        <v>4629</v>
      </c>
      <c r="C4634" s="5" t="s">
        <v>421</v>
      </c>
      <c r="D4634" s="6"/>
      <c r="E4634" s="6"/>
      <c r="F4634" s="6">
        <v>14</v>
      </c>
      <c r="G4634" s="6">
        <v>1</v>
      </c>
      <c r="H4634" s="6"/>
      <c r="I4634" s="6"/>
      <c r="J4634" s="6" t="s">
        <v>511</v>
      </c>
      <c r="K4634" s="15">
        <f>L4634</f>
        <v>12</v>
      </c>
      <c r="L4634" s="15">
        <f>N4634*Z4634</f>
        <v>12</v>
      </c>
      <c r="M4634" s="6" t="s">
        <v>511</v>
      </c>
      <c r="N4634" s="9">
        <f>VLOOKUP(B4634,tb_januari,9,FALSE)</f>
        <v>1</v>
      </c>
      <c r="O4634" s="10" t="s">
        <v>506</v>
      </c>
      <c r="P4634" s="20"/>
      <c r="Q4634" s="20"/>
      <c r="R4634" s="20"/>
      <c r="S4634" s="20" t="s">
        <v>1378</v>
      </c>
      <c r="T4634" s="21" t="str">
        <f t="shared" si="692"/>
        <v>DUPA 28 PREMIUM</v>
      </c>
      <c r="U4634" s="17">
        <v>2.14</v>
      </c>
      <c r="V4634" s="62">
        <f>$K$4634*U4634</f>
        <v>25.68</v>
      </c>
      <c r="W4634" s="20"/>
      <c r="X4634" s="20"/>
      <c r="Y4634" s="20" t="str">
        <f t="shared" si="693"/>
        <v>KG</v>
      </c>
      <c r="Z4634" s="20">
        <v>12</v>
      </c>
    </row>
    <row r="4635" spans="1:26" hidden="1">
      <c r="A4635" s="4"/>
      <c r="B4635" s="4"/>
      <c r="C4635" s="5"/>
      <c r="D4635" s="6"/>
      <c r="E4635" s="6"/>
      <c r="F4635" s="6"/>
      <c r="G4635" s="6"/>
      <c r="H4635" s="6"/>
      <c r="I4635" s="6"/>
      <c r="J4635" s="6"/>
      <c r="K4635" s="8"/>
      <c r="L4635" s="8"/>
      <c r="M4635" s="6"/>
      <c r="N4635" s="9"/>
      <c r="O4635" s="10"/>
      <c r="P4635" s="20"/>
      <c r="Q4635" s="20"/>
      <c r="R4635" s="20"/>
      <c r="S4635" s="20" t="s">
        <v>1688</v>
      </c>
      <c r="T4635" s="21" t="str">
        <f t="shared" si="692"/>
        <v>FLAYER ABHIKYA 11 X 21</v>
      </c>
      <c r="U4635" s="17">
        <v>10</v>
      </c>
      <c r="V4635" s="62">
        <f t="shared" ref="V4635:V4639" si="696">$K$4634*U4635</f>
        <v>120</v>
      </c>
      <c r="W4635" s="20"/>
      <c r="X4635" s="20"/>
      <c r="Y4635" s="20" t="str">
        <f t="shared" si="693"/>
        <v>PCS</v>
      </c>
    </row>
    <row r="4636" spans="1:26" hidden="1">
      <c r="A4636" s="4"/>
      <c r="B4636" s="4"/>
      <c r="C4636" s="5"/>
      <c r="D4636" s="6"/>
      <c r="E4636" s="6"/>
      <c r="F4636" s="6"/>
      <c r="G4636" s="6"/>
      <c r="H4636" s="6"/>
      <c r="I4636" s="6"/>
      <c r="J4636" s="6"/>
      <c r="K4636" s="8"/>
      <c r="L4636" s="8"/>
      <c r="M4636" s="6"/>
      <c r="N4636" s="9"/>
      <c r="O4636" s="10"/>
      <c r="P4636" s="20"/>
      <c r="Q4636" s="20"/>
      <c r="R4636" s="20"/>
      <c r="S4636" s="20" t="s">
        <v>4154</v>
      </c>
      <c r="T4636" s="21" t="str">
        <f t="shared" si="692"/>
        <v>OP NON FUL AROMA EK ABHIKYA EKO</v>
      </c>
      <c r="U4636" s="17">
        <v>9.9000000000000005E-2</v>
      </c>
      <c r="V4636" s="62">
        <f t="shared" si="696"/>
        <v>1.1880000000000002</v>
      </c>
      <c r="W4636" s="20"/>
      <c r="X4636" s="20"/>
      <c r="Y4636" s="20" t="str">
        <f t="shared" si="693"/>
        <v>KG</v>
      </c>
    </row>
    <row r="4637" spans="1:26" hidden="1">
      <c r="A4637" s="4"/>
      <c r="B4637" s="4"/>
      <c r="C4637" s="5"/>
      <c r="D4637" s="6"/>
      <c r="E4637" s="6"/>
      <c r="F4637" s="6"/>
      <c r="G4637" s="6"/>
      <c r="H4637" s="6"/>
      <c r="I4637" s="6"/>
      <c r="J4637" s="6"/>
      <c r="K4637" s="8"/>
      <c r="L4637" s="8"/>
      <c r="M4637" s="6"/>
      <c r="N4637" s="9"/>
      <c r="O4637" s="10"/>
      <c r="P4637" s="20"/>
      <c r="Q4637" s="20"/>
      <c r="R4637" s="20"/>
      <c r="S4637" s="20" t="s">
        <v>3858</v>
      </c>
      <c r="T4637" s="21" t="str">
        <f t="shared" si="692"/>
        <v>ONGKOS KEMAS PEPEL PREMIUM</v>
      </c>
      <c r="U4637" s="17">
        <v>10</v>
      </c>
      <c r="V4637" s="62">
        <f t="shared" si="696"/>
        <v>120</v>
      </c>
      <c r="W4637" s="20"/>
      <c r="X4637" s="20"/>
      <c r="Y4637" s="20" t="str">
        <f t="shared" si="693"/>
        <v>PCS</v>
      </c>
    </row>
    <row r="4638" spans="1:26" hidden="1">
      <c r="A4638" s="4"/>
      <c r="B4638" s="4"/>
      <c r="C4638" s="5"/>
      <c r="D4638" s="6"/>
      <c r="E4638" s="6"/>
      <c r="F4638" s="6"/>
      <c r="G4638" s="6"/>
      <c r="H4638" s="6"/>
      <c r="I4638" s="6"/>
      <c r="J4638" s="6"/>
      <c r="K4638" s="8"/>
      <c r="L4638" s="8"/>
      <c r="M4638" s="6"/>
      <c r="N4638" s="9"/>
      <c r="O4638" s="10"/>
      <c r="P4638" s="20"/>
      <c r="Q4638" s="20"/>
      <c r="R4638" s="20"/>
      <c r="S4638" s="20" t="s">
        <v>614</v>
      </c>
      <c r="T4638" s="21" t="str">
        <f t="shared" si="692"/>
        <v>PLASTIK 16 X 35</v>
      </c>
      <c r="U4638" s="17">
        <v>10</v>
      </c>
      <c r="V4638" s="62">
        <f t="shared" si="696"/>
        <v>120</v>
      </c>
      <c r="W4638" s="20"/>
      <c r="X4638" s="20"/>
      <c r="Y4638" s="20" t="str">
        <f t="shared" si="693"/>
        <v>PCS</v>
      </c>
    </row>
    <row r="4639" spans="1:26" hidden="1">
      <c r="A4639" s="4"/>
      <c r="B4639" s="4"/>
      <c r="C4639" s="5"/>
      <c r="D4639" s="6"/>
      <c r="E4639" s="6"/>
      <c r="F4639" s="6"/>
      <c r="G4639" s="6"/>
      <c r="H4639" s="6"/>
      <c r="I4639" s="6"/>
      <c r="J4639" s="6"/>
      <c r="K4639" s="8"/>
      <c r="L4639" s="8"/>
      <c r="M4639" s="6"/>
      <c r="N4639" s="9"/>
      <c r="O4639" s="10"/>
      <c r="P4639" s="20"/>
      <c r="Q4639" s="20"/>
      <c r="R4639" s="20"/>
      <c r="S4639" s="20" t="s">
        <v>3757</v>
      </c>
      <c r="T4639" s="21" t="str">
        <f t="shared" si="692"/>
        <v>ONGKOS CELUP PEPEL PREMIUM</v>
      </c>
      <c r="U4639" s="17">
        <v>10</v>
      </c>
      <c r="V4639" s="62">
        <f t="shared" si="696"/>
        <v>120</v>
      </c>
      <c r="W4639" s="20"/>
      <c r="X4639" s="20"/>
      <c r="Y4639" s="20" t="str">
        <f t="shared" si="693"/>
        <v>PCS</v>
      </c>
    </row>
    <row r="4640" spans="1:26">
      <c r="A4640" s="4">
        <v>467</v>
      </c>
      <c r="B4640" s="1" t="s">
        <v>4648</v>
      </c>
      <c r="C4640" s="5" t="s">
        <v>422</v>
      </c>
      <c r="D4640" s="6">
        <v>56</v>
      </c>
      <c r="E4640" s="6"/>
      <c r="F4640" s="6">
        <v>198</v>
      </c>
      <c r="G4640" s="6">
        <v>1</v>
      </c>
      <c r="H4640" s="6">
        <v>72</v>
      </c>
      <c r="I4640" s="6">
        <v>1</v>
      </c>
      <c r="J4640" s="6" t="s">
        <v>511</v>
      </c>
      <c r="K4640" s="15">
        <f>L4640</f>
        <v>132</v>
      </c>
      <c r="L4640" s="15">
        <f>N4640*Z4640</f>
        <v>132</v>
      </c>
      <c r="M4640" s="6" t="s">
        <v>511</v>
      </c>
      <c r="N4640" s="9">
        <f>VLOOKUP(B4640,tb_januari,9,FALSE)</f>
        <v>11</v>
      </c>
      <c r="O4640" s="10" t="s">
        <v>506</v>
      </c>
      <c r="P4640" s="20"/>
      <c r="Q4640" s="20"/>
      <c r="R4640" s="20"/>
      <c r="S4640" s="20" t="s">
        <v>1697</v>
      </c>
      <c r="T4640" s="21" t="str">
        <f t="shared" si="692"/>
        <v>FLAYER ASTUNGKARA 11 X 21</v>
      </c>
      <c r="U4640" s="17">
        <v>10</v>
      </c>
      <c r="V4640" s="62">
        <f>$K$4640*U4640</f>
        <v>1320</v>
      </c>
      <c r="W4640" s="20"/>
      <c r="X4640" s="20"/>
      <c r="Y4640" s="20" t="str">
        <f t="shared" si="693"/>
        <v>PCS</v>
      </c>
      <c r="Z4640" s="20">
        <v>12</v>
      </c>
    </row>
    <row r="4641" spans="1:26" hidden="1">
      <c r="A4641" s="4"/>
      <c r="B4641" s="4"/>
      <c r="C4641" s="5"/>
      <c r="D4641" s="6"/>
      <c r="E4641" s="6"/>
      <c r="F4641" s="6"/>
      <c r="G4641" s="6"/>
      <c r="H4641" s="6"/>
      <c r="I4641" s="6"/>
      <c r="J4641" s="6"/>
      <c r="K4641" s="8"/>
      <c r="L4641" s="8"/>
      <c r="M4641" s="6"/>
      <c r="N4641" s="9"/>
      <c r="O4641" s="10"/>
      <c r="P4641" s="20"/>
      <c r="Q4641" s="20"/>
      <c r="R4641" s="20"/>
      <c r="S4641" s="20" t="s">
        <v>1378</v>
      </c>
      <c r="T4641" s="21" t="str">
        <f t="shared" si="692"/>
        <v>DUPA 28 PREMIUM</v>
      </c>
      <c r="U4641" s="17">
        <v>2.14</v>
      </c>
      <c r="V4641" s="62">
        <f t="shared" ref="V4641:V4645" si="697">$K$4640*U4641</f>
        <v>282.48</v>
      </c>
      <c r="W4641" s="20"/>
      <c r="X4641" s="20"/>
      <c r="Y4641" s="20" t="str">
        <f t="shared" si="693"/>
        <v>KG</v>
      </c>
    </row>
    <row r="4642" spans="1:26" hidden="1">
      <c r="A4642" s="4"/>
      <c r="B4642" s="4"/>
      <c r="C4642" s="5"/>
      <c r="D4642" s="6"/>
      <c r="E4642" s="6"/>
      <c r="F4642" s="6"/>
      <c r="G4642" s="6"/>
      <c r="H4642" s="6"/>
      <c r="I4642" s="6"/>
      <c r="J4642" s="6"/>
      <c r="K4642" s="8"/>
      <c r="L4642" s="8"/>
      <c r="M4642" s="6"/>
      <c r="N4642" s="9"/>
      <c r="O4642" s="10"/>
      <c r="P4642" s="20"/>
      <c r="Q4642" s="20"/>
      <c r="R4642" s="20"/>
      <c r="S4642" s="20" t="s">
        <v>4156</v>
      </c>
      <c r="T4642" s="21" t="str">
        <f t="shared" si="692"/>
        <v>OP NON FUL AROMA EK ASTUNGKARA EKO</v>
      </c>
      <c r="U4642" s="17">
        <v>9.9000000000000005E-2</v>
      </c>
      <c r="V4642" s="62">
        <f t="shared" si="697"/>
        <v>13.068000000000001</v>
      </c>
      <c r="W4642" s="20"/>
      <c r="X4642" s="20"/>
      <c r="Y4642" s="20" t="str">
        <f t="shared" si="693"/>
        <v>KG</v>
      </c>
    </row>
    <row r="4643" spans="1:26" hidden="1">
      <c r="A4643" s="4"/>
      <c r="B4643" s="4"/>
      <c r="C4643" s="5"/>
      <c r="D4643" s="6"/>
      <c r="E4643" s="6"/>
      <c r="F4643" s="6"/>
      <c r="G4643" s="6"/>
      <c r="H4643" s="6"/>
      <c r="I4643" s="6"/>
      <c r="J4643" s="6"/>
      <c r="K4643" s="8"/>
      <c r="L4643" s="8"/>
      <c r="M4643" s="6"/>
      <c r="N4643" s="9"/>
      <c r="O4643" s="10"/>
      <c r="P4643" s="20"/>
      <c r="Q4643" s="20"/>
      <c r="R4643" s="20"/>
      <c r="S4643" s="20" t="s">
        <v>614</v>
      </c>
      <c r="T4643" s="21" t="str">
        <f t="shared" si="692"/>
        <v>PLASTIK 16 X 35</v>
      </c>
      <c r="U4643" s="17">
        <v>10</v>
      </c>
      <c r="V4643" s="62">
        <f t="shared" si="697"/>
        <v>1320</v>
      </c>
      <c r="W4643" s="20"/>
      <c r="X4643" s="20"/>
      <c r="Y4643" s="20" t="str">
        <f t="shared" si="693"/>
        <v>PCS</v>
      </c>
    </row>
    <row r="4644" spans="1:26" hidden="1">
      <c r="A4644" s="4"/>
      <c r="B4644" s="4"/>
      <c r="C4644" s="5"/>
      <c r="D4644" s="6"/>
      <c r="E4644" s="6"/>
      <c r="F4644" s="6"/>
      <c r="G4644" s="6"/>
      <c r="H4644" s="6"/>
      <c r="I4644" s="6"/>
      <c r="J4644" s="6"/>
      <c r="K4644" s="8"/>
      <c r="L4644" s="8"/>
      <c r="M4644" s="6"/>
      <c r="N4644" s="9"/>
      <c r="O4644" s="10"/>
      <c r="P4644" s="20"/>
      <c r="Q4644" s="20"/>
      <c r="R4644" s="20"/>
      <c r="S4644" s="20" t="s">
        <v>3757</v>
      </c>
      <c r="T4644" s="21" t="str">
        <f t="shared" si="692"/>
        <v>ONGKOS CELUP PEPEL PREMIUM</v>
      </c>
      <c r="U4644" s="17">
        <v>10</v>
      </c>
      <c r="V4644" s="62">
        <f t="shared" si="697"/>
        <v>1320</v>
      </c>
      <c r="W4644" s="20"/>
      <c r="X4644" s="20"/>
      <c r="Y4644" s="20" t="str">
        <f t="shared" si="693"/>
        <v>PCS</v>
      </c>
    </row>
    <row r="4645" spans="1:26" hidden="1">
      <c r="A4645" s="4"/>
      <c r="B4645" s="4"/>
      <c r="C4645" s="5"/>
      <c r="D4645" s="6"/>
      <c r="E4645" s="6"/>
      <c r="F4645" s="6"/>
      <c r="G4645" s="6"/>
      <c r="H4645" s="6"/>
      <c r="I4645" s="6"/>
      <c r="J4645" s="6"/>
      <c r="K4645" s="8"/>
      <c r="L4645" s="8"/>
      <c r="M4645" s="6"/>
      <c r="N4645" s="9"/>
      <c r="O4645" s="10"/>
      <c r="P4645" s="20"/>
      <c r="Q4645" s="20"/>
      <c r="R4645" s="20"/>
      <c r="S4645" s="20" t="s">
        <v>3858</v>
      </c>
      <c r="T4645" s="21" t="str">
        <f t="shared" si="692"/>
        <v>ONGKOS KEMAS PEPEL PREMIUM</v>
      </c>
      <c r="U4645" s="17">
        <v>10</v>
      </c>
      <c r="V4645" s="62">
        <f t="shared" si="697"/>
        <v>1320</v>
      </c>
      <c r="W4645" s="20"/>
      <c r="X4645" s="20"/>
      <c r="Y4645" s="20" t="str">
        <f t="shared" si="693"/>
        <v>PCS</v>
      </c>
    </row>
    <row r="4646" spans="1:26">
      <c r="A4646" s="4">
        <v>468</v>
      </c>
      <c r="B4646" s="1" t="s">
        <v>4652</v>
      </c>
      <c r="C4646" s="5" t="s">
        <v>423</v>
      </c>
      <c r="D4646" s="6">
        <v>87</v>
      </c>
      <c r="E4646" s="6"/>
      <c r="F4646" s="6">
        <v>91</v>
      </c>
      <c r="G4646" s="6">
        <v>1</v>
      </c>
      <c r="H4646" s="6">
        <v>135</v>
      </c>
      <c r="I4646" s="6">
        <v>1</v>
      </c>
      <c r="J4646" s="6" t="s">
        <v>511</v>
      </c>
      <c r="K4646" s="15">
        <f>L4646</f>
        <v>168</v>
      </c>
      <c r="L4646" s="15">
        <f>N4646*Z4646</f>
        <v>168</v>
      </c>
      <c r="M4646" s="6" t="s">
        <v>511</v>
      </c>
      <c r="N4646" s="9">
        <f>VLOOKUP(B4646,tb_januari,9,FALSE)</f>
        <v>14</v>
      </c>
      <c r="O4646" s="10" t="s">
        <v>506</v>
      </c>
      <c r="P4646" s="20"/>
      <c r="Q4646" s="20"/>
      <c r="R4646" s="20"/>
      <c r="S4646" s="20" t="s">
        <v>1697</v>
      </c>
      <c r="T4646" s="21" t="str">
        <f t="shared" si="692"/>
        <v>FLAYER ASTUNGKARA 11 X 21</v>
      </c>
      <c r="U4646" s="17">
        <v>10</v>
      </c>
      <c r="V4646" s="62">
        <f>$K$4646*U4646</f>
        <v>1680</v>
      </c>
      <c r="W4646" s="20"/>
      <c r="X4646" s="20"/>
      <c r="Y4646" s="20" t="str">
        <f t="shared" si="693"/>
        <v>PCS</v>
      </c>
      <c r="Z4646" s="20">
        <v>12</v>
      </c>
    </row>
    <row r="4647" spans="1:26" hidden="1">
      <c r="A4647" s="4"/>
      <c r="B4647" s="4"/>
      <c r="C4647" s="5"/>
      <c r="D4647" s="6"/>
      <c r="E4647" s="6"/>
      <c r="F4647" s="6"/>
      <c r="G4647" s="6"/>
      <c r="H4647" s="6"/>
      <c r="I4647" s="6"/>
      <c r="J4647" s="6"/>
      <c r="K4647" s="8"/>
      <c r="L4647" s="8"/>
      <c r="M4647" s="6"/>
      <c r="N4647" s="9"/>
      <c r="O4647" s="10"/>
      <c r="P4647" s="20"/>
      <c r="Q4647" s="20"/>
      <c r="R4647" s="20"/>
      <c r="S4647" s="20" t="s">
        <v>614</v>
      </c>
      <c r="T4647" s="21" t="str">
        <f t="shared" si="692"/>
        <v>PLASTIK 16 X 35</v>
      </c>
      <c r="U4647" s="17">
        <v>10</v>
      </c>
      <c r="V4647" s="62">
        <f t="shared" ref="V4647:V4651" si="698">$K$4646*U4647</f>
        <v>1680</v>
      </c>
      <c r="W4647" s="20"/>
      <c r="X4647" s="20"/>
      <c r="Y4647" s="20" t="str">
        <f t="shared" si="693"/>
        <v>PCS</v>
      </c>
    </row>
    <row r="4648" spans="1:26" hidden="1">
      <c r="A4648" s="4"/>
      <c r="B4648" s="4"/>
      <c r="C4648" s="5"/>
      <c r="D4648" s="6"/>
      <c r="E4648" s="6"/>
      <c r="F4648" s="6"/>
      <c r="G4648" s="6"/>
      <c r="H4648" s="6"/>
      <c r="I4648" s="6"/>
      <c r="J4648" s="6"/>
      <c r="K4648" s="8"/>
      <c r="L4648" s="8"/>
      <c r="M4648" s="6"/>
      <c r="N4648" s="9"/>
      <c r="O4648" s="10"/>
      <c r="P4648" s="20"/>
      <c r="Q4648" s="20"/>
      <c r="R4648" s="20"/>
      <c r="S4648" s="20" t="s">
        <v>1380</v>
      </c>
      <c r="T4648" s="21" t="str">
        <f t="shared" si="692"/>
        <v>DUPA 28 PREMIUM HITAM</v>
      </c>
      <c r="U4648" s="17">
        <v>2.14</v>
      </c>
      <c r="V4648" s="62">
        <f t="shared" si="698"/>
        <v>359.52000000000004</v>
      </c>
      <c r="W4648" s="20"/>
      <c r="X4648" s="20"/>
      <c r="Y4648" s="20" t="str">
        <f t="shared" si="693"/>
        <v>KG</v>
      </c>
    </row>
    <row r="4649" spans="1:26" hidden="1">
      <c r="A4649" s="4"/>
      <c r="B4649" s="4"/>
      <c r="C4649" s="5"/>
      <c r="D4649" s="6"/>
      <c r="E4649" s="6"/>
      <c r="F4649" s="6"/>
      <c r="G4649" s="6"/>
      <c r="H4649" s="6"/>
      <c r="I4649" s="6"/>
      <c r="J4649" s="6"/>
      <c r="K4649" s="8"/>
      <c r="L4649" s="8"/>
      <c r="M4649" s="6"/>
      <c r="N4649" s="9"/>
      <c r="O4649" s="10"/>
      <c r="P4649" s="20"/>
      <c r="Q4649" s="20"/>
      <c r="R4649" s="20"/>
      <c r="S4649" s="20" t="s">
        <v>4156</v>
      </c>
      <c r="T4649" s="21" t="str">
        <f t="shared" si="692"/>
        <v>OP NON FUL AROMA EK ASTUNGKARA EKO</v>
      </c>
      <c r="U4649" s="17">
        <v>5.357E-2</v>
      </c>
      <c r="V4649" s="62">
        <f t="shared" si="698"/>
        <v>8.9997600000000002</v>
      </c>
      <c r="W4649" s="20"/>
      <c r="X4649" s="20"/>
      <c r="Y4649" s="20" t="str">
        <f t="shared" si="693"/>
        <v>KG</v>
      </c>
    </row>
    <row r="4650" spans="1:26" hidden="1">
      <c r="A4650" s="4"/>
      <c r="B4650" s="4"/>
      <c r="C4650" s="5"/>
      <c r="D4650" s="6"/>
      <c r="E4650" s="6"/>
      <c r="F4650" s="6"/>
      <c r="G4650" s="6"/>
      <c r="H4650" s="6"/>
      <c r="I4650" s="6"/>
      <c r="J4650" s="6"/>
      <c r="K4650" s="8"/>
      <c r="L4650" s="8"/>
      <c r="M4650" s="6"/>
      <c r="N4650" s="9"/>
      <c r="O4650" s="10"/>
      <c r="P4650" s="20"/>
      <c r="Q4650" s="20"/>
      <c r="R4650" s="20"/>
      <c r="S4650" s="20" t="s">
        <v>3757</v>
      </c>
      <c r="T4650" s="21" t="str">
        <f t="shared" si="692"/>
        <v>ONGKOS CELUP PEPEL PREMIUM</v>
      </c>
      <c r="U4650" s="17">
        <v>10</v>
      </c>
      <c r="V4650" s="62">
        <f t="shared" si="698"/>
        <v>1680</v>
      </c>
      <c r="W4650" s="20"/>
      <c r="X4650" s="20"/>
      <c r="Y4650" s="20" t="str">
        <f t="shared" si="693"/>
        <v>PCS</v>
      </c>
    </row>
    <row r="4651" spans="1:26" hidden="1">
      <c r="A4651" s="4"/>
      <c r="B4651" s="4"/>
      <c r="C4651" s="5"/>
      <c r="D4651" s="6"/>
      <c r="E4651" s="6"/>
      <c r="F4651" s="6"/>
      <c r="G4651" s="6"/>
      <c r="H4651" s="6"/>
      <c r="I4651" s="6"/>
      <c r="J4651" s="6"/>
      <c r="K4651" s="8"/>
      <c r="L4651" s="8"/>
      <c r="M4651" s="6"/>
      <c r="N4651" s="9"/>
      <c r="O4651" s="10"/>
      <c r="P4651" s="20"/>
      <c r="Q4651" s="20"/>
      <c r="R4651" s="20"/>
      <c r="S4651" s="20" t="s">
        <v>3858</v>
      </c>
      <c r="T4651" s="21" t="str">
        <f t="shared" si="692"/>
        <v>ONGKOS KEMAS PEPEL PREMIUM</v>
      </c>
      <c r="U4651" s="17">
        <v>10</v>
      </c>
      <c r="V4651" s="62">
        <f t="shared" si="698"/>
        <v>1680</v>
      </c>
      <c r="W4651" s="20"/>
      <c r="X4651" s="20"/>
      <c r="Y4651" s="20" t="str">
        <f t="shared" si="693"/>
        <v>PCS</v>
      </c>
    </row>
    <row r="4652" spans="1:26">
      <c r="A4652" s="4">
        <v>469</v>
      </c>
      <c r="B4652" s="20" t="s">
        <v>4658</v>
      </c>
      <c r="C4652" s="5" t="s">
        <v>424</v>
      </c>
      <c r="D4652" s="6">
        <v>77</v>
      </c>
      <c r="E4652" s="6"/>
      <c r="F4652" s="6">
        <v>90</v>
      </c>
      <c r="G4652" s="6">
        <v>1</v>
      </c>
      <c r="H4652" s="6">
        <v>94</v>
      </c>
      <c r="I4652" s="6">
        <v>1</v>
      </c>
      <c r="J4652" s="6" t="s">
        <v>511</v>
      </c>
      <c r="K4652" s="15">
        <f>L4652</f>
        <v>72</v>
      </c>
      <c r="L4652" s="15">
        <f>N4652*Z4652</f>
        <v>72</v>
      </c>
      <c r="M4652" s="6" t="s">
        <v>511</v>
      </c>
      <c r="N4652" s="9">
        <f>VLOOKUP(B4652,tb_januari,9,FALSE)</f>
        <v>6</v>
      </c>
      <c r="O4652" s="10" t="s">
        <v>506</v>
      </c>
      <c r="P4652" s="20"/>
      <c r="Q4652" s="20"/>
      <c r="R4652" s="20"/>
      <c r="S4652" s="20" t="s">
        <v>614</v>
      </c>
      <c r="T4652" s="21" t="str">
        <f t="shared" ref="T4652:T4675" si="699">VLOOKUP(S4652,db_barang,2,FALSE)</f>
        <v>PLASTIK 16 X 35</v>
      </c>
      <c r="U4652" s="17">
        <v>10</v>
      </c>
      <c r="V4652" s="62">
        <f>$K$4652*U4652</f>
        <v>720</v>
      </c>
      <c r="W4652" s="20"/>
      <c r="X4652" s="20"/>
      <c r="Y4652" s="20" t="str">
        <f t="shared" ref="Y4652:Y4681" si="700">VLOOKUP(S4652,db_barang,3,FALSE)</f>
        <v>PCS</v>
      </c>
      <c r="Z4652" s="20">
        <v>12</v>
      </c>
    </row>
    <row r="4653" spans="1:26" hidden="1">
      <c r="A4653" s="4"/>
      <c r="B4653" s="4"/>
      <c r="C4653" s="5"/>
      <c r="D4653" s="6"/>
      <c r="E4653" s="6"/>
      <c r="F4653" s="6"/>
      <c r="G4653" s="6"/>
      <c r="H4653" s="6"/>
      <c r="I4653" s="6"/>
      <c r="J4653" s="6"/>
      <c r="K4653" s="8"/>
      <c r="L4653" s="8"/>
      <c r="M4653" s="6"/>
      <c r="N4653" s="9"/>
      <c r="O4653" s="10"/>
      <c r="P4653" s="20"/>
      <c r="Q4653" s="20"/>
      <c r="R4653" s="20"/>
      <c r="S4653" s="20" t="s">
        <v>1378</v>
      </c>
      <c r="T4653" s="21" t="str">
        <f t="shared" si="699"/>
        <v>DUPA 28 PREMIUM</v>
      </c>
      <c r="U4653" s="17">
        <v>2.14</v>
      </c>
      <c r="V4653" s="62">
        <f t="shared" ref="V4653:V4657" si="701">$K$4652*U4653</f>
        <v>154.08000000000001</v>
      </c>
      <c r="W4653" s="20"/>
      <c r="X4653" s="20"/>
      <c r="Y4653" s="20" t="str">
        <f t="shared" si="700"/>
        <v>KG</v>
      </c>
    </row>
    <row r="4654" spans="1:26" hidden="1">
      <c r="A4654" s="4"/>
      <c r="B4654" s="4"/>
      <c r="C4654" s="5"/>
      <c r="D4654" s="6"/>
      <c r="E4654" s="6"/>
      <c r="F4654" s="6"/>
      <c r="G4654" s="6"/>
      <c r="H4654" s="6"/>
      <c r="I4654" s="6"/>
      <c r="J4654" s="6"/>
      <c r="K4654" s="8"/>
      <c r="L4654" s="8"/>
      <c r="M4654" s="6"/>
      <c r="N4654" s="9"/>
      <c r="O4654" s="10"/>
      <c r="P4654" s="20"/>
      <c r="Q4654" s="20"/>
      <c r="R4654" s="20"/>
      <c r="S4654" s="20" t="s">
        <v>1707</v>
      </c>
      <c r="T4654" s="21" t="str">
        <f t="shared" si="699"/>
        <v>FLAYER CEMPAKA 11 X 21</v>
      </c>
      <c r="U4654" s="17">
        <v>10</v>
      </c>
      <c r="V4654" s="62">
        <f t="shared" si="701"/>
        <v>720</v>
      </c>
      <c r="W4654" s="20"/>
      <c r="X4654" s="20"/>
      <c r="Y4654" s="20" t="str">
        <f t="shared" si="700"/>
        <v>PCS</v>
      </c>
    </row>
    <row r="4655" spans="1:26" hidden="1">
      <c r="A4655" s="4"/>
      <c r="B4655" s="4"/>
      <c r="C4655" s="5"/>
      <c r="D4655" s="6"/>
      <c r="E4655" s="6"/>
      <c r="F4655" s="6"/>
      <c r="G4655" s="6"/>
      <c r="H4655" s="6"/>
      <c r="I4655" s="6"/>
      <c r="J4655" s="6"/>
      <c r="K4655" s="8"/>
      <c r="L4655" s="8"/>
      <c r="M4655" s="6"/>
      <c r="N4655" s="9"/>
      <c r="O4655" s="10"/>
      <c r="P4655" s="20"/>
      <c r="Q4655" s="20"/>
      <c r="R4655" s="20"/>
      <c r="S4655" s="20" t="s">
        <v>4158</v>
      </c>
      <c r="T4655" s="21" t="str">
        <f t="shared" si="699"/>
        <v>OP NON FUL AROMA EK CEMPAKA</v>
      </c>
      <c r="U4655" s="17">
        <v>9.9000000000000005E-2</v>
      </c>
      <c r="V4655" s="62">
        <f t="shared" si="701"/>
        <v>7.1280000000000001</v>
      </c>
      <c r="W4655" s="20"/>
      <c r="X4655" s="20"/>
      <c r="Y4655" s="20" t="str">
        <f t="shared" si="700"/>
        <v>KG</v>
      </c>
    </row>
    <row r="4656" spans="1:26" hidden="1">
      <c r="A4656" s="4"/>
      <c r="B4656" s="4"/>
      <c r="C4656" s="5"/>
      <c r="D4656" s="6"/>
      <c r="E4656" s="6"/>
      <c r="F4656" s="6"/>
      <c r="G4656" s="6"/>
      <c r="H4656" s="6"/>
      <c r="I4656" s="6"/>
      <c r="J4656" s="6"/>
      <c r="K4656" s="8"/>
      <c r="L4656" s="8"/>
      <c r="M4656" s="6"/>
      <c r="N4656" s="9"/>
      <c r="O4656" s="10"/>
      <c r="P4656" s="20"/>
      <c r="Q4656" s="20"/>
      <c r="R4656" s="20"/>
      <c r="S4656" s="20" t="s">
        <v>3757</v>
      </c>
      <c r="T4656" s="21" t="str">
        <f t="shared" si="699"/>
        <v>ONGKOS CELUP PEPEL PREMIUM</v>
      </c>
      <c r="U4656" s="17">
        <v>10</v>
      </c>
      <c r="V4656" s="62">
        <f t="shared" si="701"/>
        <v>720</v>
      </c>
      <c r="W4656" s="20"/>
      <c r="X4656" s="20"/>
      <c r="Y4656" s="20" t="str">
        <f t="shared" si="700"/>
        <v>PCS</v>
      </c>
    </row>
    <row r="4657" spans="1:26" hidden="1">
      <c r="A4657" s="4"/>
      <c r="B4657" s="4"/>
      <c r="C4657" s="5"/>
      <c r="D4657" s="6"/>
      <c r="E4657" s="6"/>
      <c r="F4657" s="6"/>
      <c r="G4657" s="6"/>
      <c r="H4657" s="6"/>
      <c r="I4657" s="6"/>
      <c r="J4657" s="6"/>
      <c r="K4657" s="8"/>
      <c r="L4657" s="8"/>
      <c r="M4657" s="6"/>
      <c r="N4657" s="9"/>
      <c r="O4657" s="10"/>
      <c r="P4657" s="20"/>
      <c r="Q4657" s="20"/>
      <c r="R4657" s="20"/>
      <c r="S4657" s="20" t="s">
        <v>3858</v>
      </c>
      <c r="T4657" s="21" t="str">
        <f t="shared" si="699"/>
        <v>ONGKOS KEMAS PEPEL PREMIUM</v>
      </c>
      <c r="U4657" s="17">
        <v>10</v>
      </c>
      <c r="V4657" s="62">
        <f t="shared" si="701"/>
        <v>720</v>
      </c>
      <c r="W4657" s="20"/>
      <c r="X4657" s="20"/>
      <c r="Y4657" s="20" t="str">
        <f t="shared" si="700"/>
        <v>PCS</v>
      </c>
    </row>
    <row r="4658" spans="1:26">
      <c r="A4658" s="4">
        <v>470</v>
      </c>
      <c r="B4658" s="1" t="s">
        <v>4659</v>
      </c>
      <c r="C4658" s="5" t="s">
        <v>425</v>
      </c>
      <c r="D4658" s="6">
        <v>70</v>
      </c>
      <c r="E4658" s="6"/>
      <c r="F4658" s="6">
        <v>41</v>
      </c>
      <c r="G4658" s="6">
        <v>1</v>
      </c>
      <c r="H4658" s="6">
        <v>82</v>
      </c>
      <c r="I4658" s="6">
        <v>1</v>
      </c>
      <c r="J4658" s="6" t="s">
        <v>511</v>
      </c>
      <c r="K4658" s="15">
        <f>L4658</f>
        <v>96</v>
      </c>
      <c r="L4658" s="15">
        <f>N4658*Z4658</f>
        <v>96</v>
      </c>
      <c r="M4658" s="6" t="s">
        <v>511</v>
      </c>
      <c r="N4658" s="9">
        <f>VLOOKUP(B4658,tb_januari,9,FALSE)</f>
        <v>8</v>
      </c>
      <c r="O4658" s="10" t="s">
        <v>506</v>
      </c>
      <c r="P4658" s="20"/>
      <c r="Q4658" s="20"/>
      <c r="R4658" s="20"/>
      <c r="S4658" s="20" t="s">
        <v>614</v>
      </c>
      <c r="T4658" s="21" t="str">
        <f t="shared" si="699"/>
        <v>PLASTIK 16 X 35</v>
      </c>
      <c r="U4658" s="17">
        <v>10</v>
      </c>
      <c r="V4658" s="62">
        <f>$K$4658*U4658</f>
        <v>960</v>
      </c>
      <c r="W4658" s="20"/>
      <c r="X4658" s="20"/>
      <c r="Y4658" s="20" t="str">
        <f t="shared" si="700"/>
        <v>PCS</v>
      </c>
      <c r="Z4658" s="20">
        <v>12</v>
      </c>
    </row>
    <row r="4659" spans="1:26" hidden="1">
      <c r="A4659" s="4"/>
      <c r="B4659" s="4"/>
      <c r="C4659" s="5"/>
      <c r="D4659" s="6"/>
      <c r="E4659" s="6"/>
      <c r="F4659" s="6"/>
      <c r="G4659" s="6"/>
      <c r="H4659" s="6"/>
      <c r="I4659" s="6"/>
      <c r="J4659" s="6"/>
      <c r="K4659" s="8"/>
      <c r="L4659" s="8"/>
      <c r="M4659" s="6"/>
      <c r="N4659" s="9"/>
      <c r="O4659" s="10"/>
      <c r="P4659" s="20"/>
      <c r="Q4659" s="20"/>
      <c r="R4659" s="20"/>
      <c r="S4659" s="20" t="s">
        <v>1707</v>
      </c>
      <c r="T4659" s="21" t="str">
        <f t="shared" si="699"/>
        <v>FLAYER CEMPAKA 11 X 21</v>
      </c>
      <c r="U4659" s="17">
        <v>10</v>
      </c>
      <c r="V4659" s="62">
        <f t="shared" ref="V4659:V4669" si="702">$K$4658*U4659</f>
        <v>960</v>
      </c>
      <c r="W4659" s="20"/>
      <c r="X4659" s="20"/>
      <c r="Y4659" s="20" t="str">
        <f t="shared" si="700"/>
        <v>PCS</v>
      </c>
    </row>
    <row r="4660" spans="1:26" hidden="1">
      <c r="A4660" s="4"/>
      <c r="B4660" s="4"/>
      <c r="C4660" s="5"/>
      <c r="D4660" s="6"/>
      <c r="E4660" s="6"/>
      <c r="F4660" s="6"/>
      <c r="G4660" s="6"/>
      <c r="H4660" s="6"/>
      <c r="I4660" s="6"/>
      <c r="J4660" s="6"/>
      <c r="K4660" s="8"/>
      <c r="L4660" s="8"/>
      <c r="M4660" s="6"/>
      <c r="N4660" s="9"/>
      <c r="O4660" s="10"/>
      <c r="P4660" s="20"/>
      <c r="Q4660" s="20"/>
      <c r="R4660" s="20"/>
      <c r="S4660" s="20" t="s">
        <v>1380</v>
      </c>
      <c r="T4660" s="21" t="str">
        <f t="shared" si="699"/>
        <v>DUPA 28 PREMIUM HITAM</v>
      </c>
      <c r="U4660" s="17">
        <v>2.14</v>
      </c>
      <c r="V4660" s="62">
        <f t="shared" si="702"/>
        <v>205.44</v>
      </c>
      <c r="W4660" s="20"/>
      <c r="X4660" s="20"/>
      <c r="Y4660" s="20" t="str">
        <f t="shared" si="700"/>
        <v>KG</v>
      </c>
    </row>
    <row r="4661" spans="1:26" hidden="1">
      <c r="A4661" s="4"/>
      <c r="B4661" s="4"/>
      <c r="C4661" s="5"/>
      <c r="D4661" s="6"/>
      <c r="E4661" s="6"/>
      <c r="F4661" s="6"/>
      <c r="G4661" s="6"/>
      <c r="H4661" s="6"/>
      <c r="I4661" s="6"/>
      <c r="J4661" s="6"/>
      <c r="K4661" s="8"/>
      <c r="L4661" s="8"/>
      <c r="M4661" s="6"/>
      <c r="N4661" s="9"/>
      <c r="O4661" s="10"/>
      <c r="P4661" s="20"/>
      <c r="Q4661" s="20"/>
      <c r="R4661" s="20"/>
      <c r="S4661" s="20" t="s">
        <v>3757</v>
      </c>
      <c r="T4661" s="21" t="str">
        <f t="shared" si="699"/>
        <v>ONGKOS CELUP PEPEL PREMIUM</v>
      </c>
      <c r="U4661" s="17">
        <v>10</v>
      </c>
      <c r="V4661" s="62">
        <f t="shared" si="702"/>
        <v>960</v>
      </c>
      <c r="W4661" s="20"/>
      <c r="X4661" s="20"/>
      <c r="Y4661" s="20" t="str">
        <f t="shared" si="700"/>
        <v>PCS</v>
      </c>
    </row>
    <row r="4662" spans="1:26" hidden="1">
      <c r="A4662" s="4"/>
      <c r="B4662" s="4"/>
      <c r="C4662" s="5"/>
      <c r="D4662" s="6"/>
      <c r="E4662" s="6"/>
      <c r="F4662" s="6"/>
      <c r="G4662" s="6"/>
      <c r="H4662" s="6"/>
      <c r="I4662" s="6"/>
      <c r="J4662" s="6"/>
      <c r="K4662" s="8"/>
      <c r="L4662" s="8"/>
      <c r="M4662" s="6"/>
      <c r="N4662" s="9"/>
      <c r="O4662" s="10"/>
      <c r="P4662" s="20"/>
      <c r="Q4662" s="20"/>
      <c r="R4662" s="20"/>
      <c r="S4662" s="20" t="s">
        <v>4158</v>
      </c>
      <c r="T4662" s="21" t="str">
        <f t="shared" si="699"/>
        <v>OP NON FUL AROMA EK CEMPAKA</v>
      </c>
      <c r="U4662" s="17">
        <v>5.357E-2</v>
      </c>
      <c r="V4662" s="62">
        <f t="shared" si="702"/>
        <v>5.1427199999999997</v>
      </c>
      <c r="W4662" s="20"/>
      <c r="X4662" s="20"/>
      <c r="Y4662" s="20" t="str">
        <f t="shared" si="700"/>
        <v>KG</v>
      </c>
    </row>
    <row r="4663" spans="1:26" hidden="1">
      <c r="A4663" s="4"/>
      <c r="B4663" s="4"/>
      <c r="C4663" s="5"/>
      <c r="D4663" s="6"/>
      <c r="E4663" s="6"/>
      <c r="F4663" s="6"/>
      <c r="G4663" s="6"/>
      <c r="H4663" s="6"/>
      <c r="I4663" s="6"/>
      <c r="J4663" s="6"/>
      <c r="K4663" s="8"/>
      <c r="L4663" s="8"/>
      <c r="M4663" s="6"/>
      <c r="N4663" s="9"/>
      <c r="O4663" s="10"/>
      <c r="P4663" s="20"/>
      <c r="Q4663" s="20"/>
      <c r="R4663" s="20"/>
      <c r="S4663" s="20" t="s">
        <v>3858</v>
      </c>
      <c r="T4663" s="21" t="str">
        <f t="shared" si="699"/>
        <v>ONGKOS KEMAS PEPEL PREMIUM</v>
      </c>
      <c r="U4663" s="17">
        <v>10</v>
      </c>
      <c r="V4663" s="62">
        <f t="shared" si="702"/>
        <v>960</v>
      </c>
      <c r="W4663" s="20"/>
      <c r="X4663" s="20"/>
      <c r="Y4663" s="20" t="str">
        <f t="shared" si="700"/>
        <v>PCS</v>
      </c>
    </row>
    <row r="4664" spans="1:26">
      <c r="A4664" s="4">
        <v>471</v>
      </c>
      <c r="B4664" s="20" t="s">
        <v>4667</v>
      </c>
      <c r="C4664" s="5" t="s">
        <v>426</v>
      </c>
      <c r="D4664" s="6">
        <v>85</v>
      </c>
      <c r="E4664" s="6"/>
      <c r="F4664" s="6">
        <v>97</v>
      </c>
      <c r="G4664" s="6">
        <v>1</v>
      </c>
      <c r="H4664" s="6">
        <v>147</v>
      </c>
      <c r="I4664" s="6">
        <v>1</v>
      </c>
      <c r="J4664" s="6" t="s">
        <v>511</v>
      </c>
      <c r="K4664" s="15">
        <f>L4664</f>
        <v>48</v>
      </c>
      <c r="L4664" s="15">
        <f>N4664*Z4664</f>
        <v>48</v>
      </c>
      <c r="M4664" s="6" t="s">
        <v>511</v>
      </c>
      <c r="N4664" s="9">
        <f>VLOOKUP(B4664,tb_januari,9,FALSE)</f>
        <v>4</v>
      </c>
      <c r="O4664" s="10" t="s">
        <v>506</v>
      </c>
      <c r="P4664" s="20"/>
      <c r="Q4664" s="20"/>
      <c r="R4664" s="20"/>
      <c r="S4664" s="20" t="s">
        <v>1717</v>
      </c>
      <c r="T4664" s="21" t="str">
        <f t="shared" si="699"/>
        <v>FLAYER CENDANA 11 X 21</v>
      </c>
      <c r="U4664" s="17">
        <v>10</v>
      </c>
      <c r="V4664" s="62">
        <f>$K$4664*U4664</f>
        <v>480</v>
      </c>
      <c r="W4664" s="20"/>
      <c r="X4664" s="20"/>
      <c r="Y4664" s="20" t="str">
        <f t="shared" si="700"/>
        <v>PCS</v>
      </c>
      <c r="Z4664" s="20">
        <v>12</v>
      </c>
    </row>
    <row r="4665" spans="1:26" hidden="1">
      <c r="A4665" s="4"/>
      <c r="B4665" s="4"/>
      <c r="C4665" s="5"/>
      <c r="D4665" s="6"/>
      <c r="E4665" s="6"/>
      <c r="F4665" s="6"/>
      <c r="G4665" s="6"/>
      <c r="H4665" s="6"/>
      <c r="I4665" s="6"/>
      <c r="J4665" s="6"/>
      <c r="K4665" s="8"/>
      <c r="L4665" s="8"/>
      <c r="M4665" s="6"/>
      <c r="N4665" s="9"/>
      <c r="O4665" s="10"/>
      <c r="P4665" s="20"/>
      <c r="Q4665" s="20"/>
      <c r="R4665" s="20"/>
      <c r="S4665" s="20" t="s">
        <v>1378</v>
      </c>
      <c r="T4665" s="21" t="str">
        <f t="shared" si="699"/>
        <v>DUPA 28 PREMIUM</v>
      </c>
      <c r="U4665" s="17">
        <v>2.14</v>
      </c>
      <c r="V4665" s="62">
        <f t="shared" si="702"/>
        <v>205.44</v>
      </c>
      <c r="W4665" s="20"/>
      <c r="X4665" s="20"/>
      <c r="Y4665" s="20" t="str">
        <f t="shared" si="700"/>
        <v>KG</v>
      </c>
    </row>
    <row r="4666" spans="1:26" hidden="1">
      <c r="A4666" s="4"/>
      <c r="B4666" s="4"/>
      <c r="C4666" s="5"/>
      <c r="D4666" s="6"/>
      <c r="E4666" s="6"/>
      <c r="F4666" s="6"/>
      <c r="G4666" s="6"/>
      <c r="H4666" s="6"/>
      <c r="I4666" s="6"/>
      <c r="J4666" s="6"/>
      <c r="K4666" s="8"/>
      <c r="L4666" s="8"/>
      <c r="M4666" s="6"/>
      <c r="N4666" s="9"/>
      <c r="O4666" s="10"/>
      <c r="P4666" s="20"/>
      <c r="Q4666" s="20"/>
      <c r="R4666" s="20"/>
      <c r="S4666" s="20" t="s">
        <v>3757</v>
      </c>
      <c r="T4666" s="21" t="str">
        <f t="shared" si="699"/>
        <v>ONGKOS CELUP PEPEL PREMIUM</v>
      </c>
      <c r="U4666" s="17">
        <v>10</v>
      </c>
      <c r="V4666" s="62">
        <f t="shared" si="702"/>
        <v>960</v>
      </c>
      <c r="W4666" s="20"/>
      <c r="X4666" s="20"/>
      <c r="Y4666" s="20" t="str">
        <f t="shared" si="700"/>
        <v>PCS</v>
      </c>
    </row>
    <row r="4667" spans="1:26" hidden="1">
      <c r="A4667" s="4"/>
      <c r="B4667" s="4"/>
      <c r="C4667" s="5"/>
      <c r="D4667" s="6"/>
      <c r="E4667" s="6"/>
      <c r="F4667" s="6"/>
      <c r="G4667" s="6"/>
      <c r="H4667" s="6"/>
      <c r="I4667" s="6"/>
      <c r="J4667" s="6"/>
      <c r="K4667" s="8"/>
      <c r="L4667" s="8"/>
      <c r="M4667" s="6"/>
      <c r="N4667" s="9"/>
      <c r="O4667" s="10"/>
      <c r="P4667" s="20"/>
      <c r="Q4667" s="20"/>
      <c r="R4667" s="20"/>
      <c r="S4667" s="20" t="s">
        <v>614</v>
      </c>
      <c r="T4667" s="21" t="str">
        <f t="shared" si="699"/>
        <v>PLASTIK 16 X 35</v>
      </c>
      <c r="U4667" s="17">
        <v>10</v>
      </c>
      <c r="V4667" s="62">
        <f t="shared" si="702"/>
        <v>960</v>
      </c>
      <c r="W4667" s="20"/>
      <c r="X4667" s="20"/>
      <c r="Y4667" s="20" t="str">
        <f t="shared" si="700"/>
        <v>PCS</v>
      </c>
    </row>
    <row r="4668" spans="1:26" hidden="1">
      <c r="A4668" s="4"/>
      <c r="B4668" s="4"/>
      <c r="C4668" s="5"/>
      <c r="D4668" s="6"/>
      <c r="E4668" s="6"/>
      <c r="F4668" s="6"/>
      <c r="G4668" s="6"/>
      <c r="H4668" s="6"/>
      <c r="I4668" s="6"/>
      <c r="J4668" s="6"/>
      <c r="K4668" s="8"/>
      <c r="L4668" s="8"/>
      <c r="M4668" s="6"/>
      <c r="N4668" s="9"/>
      <c r="O4668" s="10"/>
      <c r="P4668" s="20"/>
      <c r="Q4668" s="20"/>
      <c r="R4668" s="20"/>
      <c r="S4668" s="20" t="s">
        <v>4160</v>
      </c>
      <c r="T4668" s="21" t="str">
        <f t="shared" si="699"/>
        <v>OP NON FUL AROMA EK CENDANA</v>
      </c>
      <c r="U4668" s="17">
        <v>9.9000000000000005E-2</v>
      </c>
      <c r="V4668" s="62">
        <f t="shared" si="702"/>
        <v>9.5040000000000013</v>
      </c>
      <c r="W4668" s="20"/>
      <c r="X4668" s="20"/>
      <c r="Y4668" s="20" t="str">
        <f t="shared" si="700"/>
        <v>KG</v>
      </c>
    </row>
    <row r="4669" spans="1:26" hidden="1">
      <c r="A4669" s="4"/>
      <c r="B4669" s="4"/>
      <c r="C4669" s="5"/>
      <c r="D4669" s="6"/>
      <c r="E4669" s="6"/>
      <c r="F4669" s="6"/>
      <c r="G4669" s="6"/>
      <c r="H4669" s="6"/>
      <c r="I4669" s="6"/>
      <c r="J4669" s="6"/>
      <c r="K4669" s="8"/>
      <c r="L4669" s="8"/>
      <c r="M4669" s="6"/>
      <c r="N4669" s="9"/>
      <c r="O4669" s="10"/>
      <c r="P4669" s="20"/>
      <c r="Q4669" s="20"/>
      <c r="R4669" s="20"/>
      <c r="S4669" s="20" t="s">
        <v>3858</v>
      </c>
      <c r="T4669" s="21" t="str">
        <f t="shared" si="699"/>
        <v>ONGKOS KEMAS PEPEL PREMIUM</v>
      </c>
      <c r="U4669" s="17">
        <v>10</v>
      </c>
      <c r="V4669" s="62">
        <f t="shared" si="702"/>
        <v>960</v>
      </c>
      <c r="W4669" s="20"/>
      <c r="X4669" s="20"/>
      <c r="Y4669" s="20" t="str">
        <f t="shared" si="700"/>
        <v>PCS</v>
      </c>
    </row>
    <row r="4670" spans="1:26">
      <c r="A4670" s="4">
        <v>472</v>
      </c>
      <c r="B4670" s="1" t="s">
        <v>4668</v>
      </c>
      <c r="C4670" s="5" t="s">
        <v>427</v>
      </c>
      <c r="D4670" s="6">
        <v>92</v>
      </c>
      <c r="E4670" s="6"/>
      <c r="F4670" s="6">
        <v>40</v>
      </c>
      <c r="G4670" s="6">
        <v>1</v>
      </c>
      <c r="H4670" s="6">
        <v>94</v>
      </c>
      <c r="I4670" s="6">
        <v>1</v>
      </c>
      <c r="J4670" s="6" t="s">
        <v>511</v>
      </c>
      <c r="K4670" s="15">
        <f>L4670</f>
        <v>96</v>
      </c>
      <c r="L4670" s="15">
        <f>N4670*Z4670</f>
        <v>96</v>
      </c>
      <c r="M4670" s="6" t="s">
        <v>511</v>
      </c>
      <c r="N4670" s="9">
        <f>VLOOKUP(B4670,tb_januari,9,FALSE)</f>
        <v>8</v>
      </c>
      <c r="O4670" s="10" t="s">
        <v>506</v>
      </c>
      <c r="P4670" s="20"/>
      <c r="Q4670" s="20"/>
      <c r="R4670" s="20"/>
      <c r="S4670" s="20" t="s">
        <v>1717</v>
      </c>
      <c r="T4670" s="21" t="str">
        <f t="shared" si="699"/>
        <v>FLAYER CENDANA 11 X 21</v>
      </c>
      <c r="U4670" s="17">
        <v>10</v>
      </c>
      <c r="V4670" s="62">
        <f>$K$4670*U4670</f>
        <v>960</v>
      </c>
      <c r="W4670" s="20"/>
      <c r="X4670" s="20"/>
      <c r="Y4670" s="20" t="str">
        <f t="shared" si="700"/>
        <v>PCS</v>
      </c>
      <c r="Z4670" s="20">
        <v>12</v>
      </c>
    </row>
    <row r="4671" spans="1:26" hidden="1">
      <c r="A4671" s="4"/>
      <c r="B4671" s="4"/>
      <c r="C4671" s="5"/>
      <c r="D4671" s="6"/>
      <c r="E4671" s="6"/>
      <c r="F4671" s="6"/>
      <c r="G4671" s="6"/>
      <c r="H4671" s="6"/>
      <c r="I4671" s="6"/>
      <c r="J4671" s="6"/>
      <c r="K4671" s="8"/>
      <c r="L4671" s="8"/>
      <c r="M4671" s="6"/>
      <c r="N4671" s="9"/>
      <c r="O4671" s="10"/>
      <c r="P4671" s="20"/>
      <c r="Q4671" s="20"/>
      <c r="R4671" s="20"/>
      <c r="S4671" s="20" t="s">
        <v>614</v>
      </c>
      <c r="T4671" s="21" t="str">
        <f t="shared" si="699"/>
        <v>PLASTIK 16 X 35</v>
      </c>
      <c r="U4671" s="17">
        <v>10</v>
      </c>
      <c r="V4671" s="62">
        <f t="shared" ref="V4671:V4675" si="703">$K$4670*U4671</f>
        <v>960</v>
      </c>
      <c r="W4671" s="20"/>
      <c r="X4671" s="20"/>
      <c r="Y4671" s="20" t="str">
        <f t="shared" si="700"/>
        <v>PCS</v>
      </c>
    </row>
    <row r="4672" spans="1:26" hidden="1">
      <c r="A4672" s="4"/>
      <c r="B4672" s="4"/>
      <c r="C4672" s="5"/>
      <c r="D4672" s="6"/>
      <c r="E4672" s="6"/>
      <c r="F4672" s="6"/>
      <c r="G4672" s="6"/>
      <c r="H4672" s="6"/>
      <c r="I4672" s="6"/>
      <c r="J4672" s="6"/>
      <c r="K4672" s="8"/>
      <c r="L4672" s="8"/>
      <c r="M4672" s="6"/>
      <c r="N4672" s="9"/>
      <c r="O4672" s="10"/>
      <c r="P4672" s="20"/>
      <c r="Q4672" s="20"/>
      <c r="R4672" s="20"/>
      <c r="S4672" s="20" t="s">
        <v>1380</v>
      </c>
      <c r="T4672" s="21" t="str">
        <f t="shared" si="699"/>
        <v>DUPA 28 PREMIUM HITAM</v>
      </c>
      <c r="U4672" s="17">
        <v>2.14</v>
      </c>
      <c r="V4672" s="62">
        <f t="shared" si="703"/>
        <v>205.44</v>
      </c>
      <c r="W4672" s="20"/>
      <c r="X4672" s="20"/>
      <c r="Y4672" s="20" t="str">
        <f t="shared" si="700"/>
        <v>KG</v>
      </c>
    </row>
    <row r="4673" spans="1:26" hidden="1">
      <c r="A4673" s="4"/>
      <c r="B4673" s="4"/>
      <c r="C4673" s="5"/>
      <c r="D4673" s="6"/>
      <c r="E4673" s="6"/>
      <c r="F4673" s="6"/>
      <c r="G4673" s="6"/>
      <c r="H4673" s="6"/>
      <c r="I4673" s="6"/>
      <c r="J4673" s="6"/>
      <c r="K4673" s="8"/>
      <c r="L4673" s="8"/>
      <c r="M4673" s="6"/>
      <c r="N4673" s="9"/>
      <c r="O4673" s="10"/>
      <c r="P4673" s="20"/>
      <c r="Q4673" s="20"/>
      <c r="R4673" s="20"/>
      <c r="S4673" s="20" t="s">
        <v>4160</v>
      </c>
      <c r="T4673" s="21" t="str">
        <f t="shared" si="699"/>
        <v>OP NON FUL AROMA EK CENDANA</v>
      </c>
      <c r="U4673" s="17">
        <v>5.357E-2</v>
      </c>
      <c r="V4673" s="62">
        <f t="shared" si="703"/>
        <v>5.1427199999999997</v>
      </c>
      <c r="W4673" s="20"/>
      <c r="X4673" s="20"/>
      <c r="Y4673" s="20" t="str">
        <f t="shared" si="700"/>
        <v>KG</v>
      </c>
    </row>
    <row r="4674" spans="1:26" hidden="1">
      <c r="A4674" s="4"/>
      <c r="B4674" s="4"/>
      <c r="C4674" s="5"/>
      <c r="D4674" s="6"/>
      <c r="E4674" s="6"/>
      <c r="F4674" s="6"/>
      <c r="G4674" s="6"/>
      <c r="H4674" s="6"/>
      <c r="I4674" s="6"/>
      <c r="J4674" s="6"/>
      <c r="K4674" s="8"/>
      <c r="L4674" s="8"/>
      <c r="M4674" s="6"/>
      <c r="N4674" s="9"/>
      <c r="O4674" s="10"/>
      <c r="P4674" s="20"/>
      <c r="Q4674" s="20"/>
      <c r="R4674" s="20"/>
      <c r="S4674" s="20" t="s">
        <v>3757</v>
      </c>
      <c r="T4674" s="21" t="str">
        <f t="shared" si="699"/>
        <v>ONGKOS CELUP PEPEL PREMIUM</v>
      </c>
      <c r="U4674" s="17">
        <v>10</v>
      </c>
      <c r="V4674" s="62">
        <f t="shared" si="703"/>
        <v>960</v>
      </c>
      <c r="W4674" s="20"/>
      <c r="X4674" s="20"/>
      <c r="Y4674" s="20" t="str">
        <f t="shared" si="700"/>
        <v>PCS</v>
      </c>
    </row>
    <row r="4675" spans="1:26" hidden="1">
      <c r="A4675" s="4"/>
      <c r="B4675" s="4"/>
      <c r="C4675" s="5"/>
      <c r="D4675" s="6"/>
      <c r="E4675" s="6"/>
      <c r="F4675" s="6"/>
      <c r="G4675" s="6"/>
      <c r="H4675" s="6"/>
      <c r="I4675" s="6"/>
      <c r="J4675" s="6"/>
      <c r="K4675" s="8"/>
      <c r="L4675" s="8"/>
      <c r="M4675" s="6"/>
      <c r="N4675" s="9"/>
      <c r="O4675" s="10"/>
      <c r="P4675" s="20"/>
      <c r="Q4675" s="20"/>
      <c r="R4675" s="20"/>
      <c r="S4675" s="20" t="s">
        <v>3858</v>
      </c>
      <c r="T4675" s="21" t="str">
        <f t="shared" si="699"/>
        <v>ONGKOS KEMAS PEPEL PREMIUM</v>
      </c>
      <c r="U4675" s="17">
        <v>10</v>
      </c>
      <c r="V4675" s="62">
        <f t="shared" si="703"/>
        <v>960</v>
      </c>
      <c r="W4675" s="20"/>
      <c r="X4675" s="20"/>
      <c r="Y4675" s="20" t="str">
        <f t="shared" si="700"/>
        <v>PCS</v>
      </c>
    </row>
    <row r="4676" spans="1:26">
      <c r="A4676" s="4">
        <v>473</v>
      </c>
      <c r="B4676" s="20" t="s">
        <v>4676</v>
      </c>
      <c r="C4676" s="5" t="s">
        <v>428</v>
      </c>
      <c r="D4676" s="6"/>
      <c r="E4676" s="6"/>
      <c r="F4676" s="6">
        <v>14</v>
      </c>
      <c r="G4676" s="6">
        <v>1</v>
      </c>
      <c r="H4676" s="6">
        <v>5</v>
      </c>
      <c r="I4676" s="6">
        <v>1</v>
      </c>
      <c r="J4676" s="6" t="s">
        <v>511</v>
      </c>
      <c r="K4676" s="15">
        <f>L4676</f>
        <v>0</v>
      </c>
      <c r="L4676" s="15">
        <f>N4676*Z4676</f>
        <v>0</v>
      </c>
      <c r="M4676" s="6" t="s">
        <v>511</v>
      </c>
      <c r="N4676" s="9">
        <f>VLOOKUP(B4676,tb_januari,9,FALSE)</f>
        <v>0</v>
      </c>
      <c r="O4676" s="10" t="s">
        <v>506</v>
      </c>
      <c r="P4676" s="20"/>
      <c r="Q4676" s="20"/>
      <c r="R4676" s="20"/>
      <c r="S4676" s="1" t="s">
        <v>1783</v>
      </c>
      <c r="T4676" s="21"/>
      <c r="U4676" s="17">
        <v>10</v>
      </c>
      <c r="V4676" s="62">
        <f>$K$4676*U4676</f>
        <v>0</v>
      </c>
      <c r="W4676" s="20"/>
      <c r="X4676" s="20"/>
      <c r="Y4676" s="20" t="str">
        <f t="shared" si="700"/>
        <v>PCS</v>
      </c>
      <c r="Z4676" s="20">
        <v>12</v>
      </c>
    </row>
    <row r="4677" spans="1:26" hidden="1">
      <c r="A4677" s="4"/>
      <c r="B4677" s="20"/>
      <c r="C4677" s="5"/>
      <c r="D4677" s="6"/>
      <c r="E4677" s="6"/>
      <c r="F4677" s="6"/>
      <c r="G4677" s="6"/>
      <c r="H4677" s="6"/>
      <c r="I4677" s="6"/>
      <c r="J4677" s="6"/>
      <c r="K4677" s="8"/>
      <c r="L4677" s="8"/>
      <c r="M4677" s="6"/>
      <c r="N4677" s="9"/>
      <c r="O4677" s="10"/>
      <c r="P4677" s="20"/>
      <c r="Q4677" s="20"/>
      <c r="R4677" s="20"/>
      <c r="S4677" s="1" t="s">
        <v>1378</v>
      </c>
      <c r="T4677" s="21"/>
      <c r="U4677" s="17">
        <v>2.14</v>
      </c>
      <c r="V4677" s="62">
        <f t="shared" ref="V4677:V4681" si="704">$K$4676*U4677</f>
        <v>0</v>
      </c>
      <c r="W4677" s="20"/>
      <c r="X4677" s="20"/>
      <c r="Y4677" s="20" t="str">
        <f t="shared" si="700"/>
        <v>KG</v>
      </c>
    </row>
    <row r="4678" spans="1:26" hidden="1">
      <c r="A4678" s="4"/>
      <c r="B4678" s="20"/>
      <c r="C4678" s="5"/>
      <c r="D4678" s="6"/>
      <c r="E4678" s="6"/>
      <c r="F4678" s="6"/>
      <c r="G4678" s="6"/>
      <c r="H4678" s="6"/>
      <c r="I4678" s="6"/>
      <c r="J4678" s="6"/>
      <c r="K4678" s="8"/>
      <c r="L4678" s="8"/>
      <c r="M4678" s="6"/>
      <c r="N4678" s="9"/>
      <c r="O4678" s="10"/>
      <c r="P4678" s="20"/>
      <c r="Q4678" s="20"/>
      <c r="R4678" s="20"/>
      <c r="S4678" s="1" t="s">
        <v>3858</v>
      </c>
      <c r="T4678" s="21"/>
      <c r="U4678" s="17">
        <v>10</v>
      </c>
      <c r="V4678" s="62">
        <f t="shared" si="704"/>
        <v>0</v>
      </c>
      <c r="W4678" s="20"/>
      <c r="X4678" s="20"/>
      <c r="Y4678" s="20" t="str">
        <f t="shared" si="700"/>
        <v>PCS</v>
      </c>
    </row>
    <row r="4679" spans="1:26" hidden="1">
      <c r="A4679" s="4"/>
      <c r="B4679" s="20"/>
      <c r="C4679" s="5"/>
      <c r="D4679" s="6"/>
      <c r="E4679" s="6"/>
      <c r="F4679" s="6"/>
      <c r="G4679" s="6"/>
      <c r="H4679" s="6"/>
      <c r="I4679" s="6"/>
      <c r="J4679" s="6"/>
      <c r="K4679" s="8"/>
      <c r="L4679" s="8"/>
      <c r="M4679" s="6"/>
      <c r="N4679" s="9"/>
      <c r="O4679" s="10"/>
      <c r="P4679" s="20"/>
      <c r="Q4679" s="20"/>
      <c r="R4679" s="20"/>
      <c r="S4679" s="1" t="s">
        <v>614</v>
      </c>
      <c r="T4679" s="21"/>
      <c r="U4679" s="17">
        <v>10</v>
      </c>
      <c r="V4679" s="62">
        <f t="shared" si="704"/>
        <v>0</v>
      </c>
      <c r="W4679" s="20"/>
      <c r="X4679" s="20"/>
      <c r="Y4679" s="20" t="str">
        <f t="shared" si="700"/>
        <v>PCS</v>
      </c>
    </row>
    <row r="4680" spans="1:26" hidden="1">
      <c r="A4680" s="4"/>
      <c r="B4680" s="20"/>
      <c r="C4680" s="5"/>
      <c r="D4680" s="6"/>
      <c r="E4680" s="6"/>
      <c r="F4680" s="6"/>
      <c r="G4680" s="6"/>
      <c r="H4680" s="6"/>
      <c r="I4680" s="6"/>
      <c r="J4680" s="6"/>
      <c r="K4680" s="8"/>
      <c r="L4680" s="8"/>
      <c r="M4680" s="6"/>
      <c r="N4680" s="9"/>
      <c r="O4680" s="10"/>
      <c r="P4680" s="20"/>
      <c r="Q4680" s="20"/>
      <c r="R4680" s="20"/>
      <c r="S4680" s="1" t="s">
        <v>4162</v>
      </c>
      <c r="T4680" s="21"/>
      <c r="U4680" s="17">
        <v>9.9000000000000005E-2</v>
      </c>
      <c r="V4680" s="62">
        <f t="shared" si="704"/>
        <v>0</v>
      </c>
      <c r="W4680" s="20"/>
      <c r="X4680" s="20"/>
      <c r="Y4680" s="20" t="str">
        <f t="shared" si="700"/>
        <v>KG</v>
      </c>
    </row>
    <row r="4681" spans="1:26" hidden="1">
      <c r="A4681" s="4"/>
      <c r="B4681" s="20"/>
      <c r="C4681" s="5"/>
      <c r="D4681" s="6"/>
      <c r="E4681" s="6"/>
      <c r="F4681" s="6"/>
      <c r="G4681" s="6"/>
      <c r="H4681" s="6"/>
      <c r="I4681" s="6"/>
      <c r="J4681" s="6"/>
      <c r="K4681" s="8"/>
      <c r="L4681" s="8"/>
      <c r="M4681" s="6"/>
      <c r="N4681" s="9"/>
      <c r="O4681" s="10"/>
      <c r="P4681" s="20"/>
      <c r="Q4681" s="20"/>
      <c r="R4681" s="20"/>
      <c r="S4681" s="1" t="s">
        <v>3757</v>
      </c>
      <c r="T4681" s="21"/>
      <c r="U4681" s="17">
        <v>10</v>
      </c>
      <c r="V4681" s="62">
        <f t="shared" si="704"/>
        <v>0</v>
      </c>
      <c r="W4681" s="20"/>
      <c r="X4681" s="20"/>
      <c r="Y4681" s="20" t="str">
        <f t="shared" si="700"/>
        <v>PCS</v>
      </c>
    </row>
    <row r="4682" spans="1:26">
      <c r="A4682" s="4">
        <v>474</v>
      </c>
      <c r="B4682" s="20" t="s">
        <v>4685</v>
      </c>
      <c r="C4682" s="5" t="s">
        <v>429</v>
      </c>
      <c r="D4682" s="6">
        <v>124</v>
      </c>
      <c r="E4682" s="6"/>
      <c r="F4682" s="6">
        <v>176</v>
      </c>
      <c r="G4682" s="6">
        <v>1</v>
      </c>
      <c r="H4682" s="6">
        <v>46</v>
      </c>
      <c r="I4682" s="6">
        <v>1</v>
      </c>
      <c r="J4682" s="6" t="s">
        <v>511</v>
      </c>
      <c r="K4682" s="15">
        <f>L4682</f>
        <v>72</v>
      </c>
      <c r="L4682" s="15">
        <f>N4682*Z4682</f>
        <v>72</v>
      </c>
      <c r="M4682" s="6" t="s">
        <v>511</v>
      </c>
      <c r="N4682" s="9">
        <f>VLOOKUP(B4682,tb_januari,9,FALSE)</f>
        <v>6</v>
      </c>
      <c r="O4682" s="10" t="s">
        <v>506</v>
      </c>
      <c r="P4682" s="20"/>
      <c r="Q4682" s="20"/>
      <c r="R4682" s="20"/>
      <c r="S4682" s="20" t="s">
        <v>1793</v>
      </c>
      <c r="T4682" s="21" t="str">
        <f t="shared" ref="T4682:T4713" si="705">VLOOKUP(S4682,db_barang,2,FALSE)</f>
        <v>FLAYER JASMINE 11 X 21</v>
      </c>
      <c r="U4682" s="17">
        <v>10</v>
      </c>
      <c r="V4682" s="62">
        <f>$K$4682*U4682</f>
        <v>720</v>
      </c>
      <c r="W4682" s="20"/>
      <c r="X4682" s="20"/>
      <c r="Y4682" s="20" t="str">
        <f t="shared" ref="Y4682:Y4713" si="706">VLOOKUP(S4682,db_barang,3,FALSE)</f>
        <v>PCS</v>
      </c>
      <c r="Z4682" s="20">
        <v>12</v>
      </c>
    </row>
    <row r="4683" spans="1:26" hidden="1">
      <c r="A4683" s="4"/>
      <c r="B4683" s="4"/>
      <c r="C4683" s="5"/>
      <c r="D4683" s="6"/>
      <c r="E4683" s="6"/>
      <c r="F4683" s="6"/>
      <c r="G4683" s="6"/>
      <c r="H4683" s="6"/>
      <c r="I4683" s="6"/>
      <c r="J4683" s="6"/>
      <c r="K4683" s="8"/>
      <c r="L4683" s="8"/>
      <c r="M4683" s="6"/>
      <c r="N4683" s="9"/>
      <c r="O4683" s="10"/>
      <c r="P4683" s="20"/>
      <c r="Q4683" s="20"/>
      <c r="R4683" s="20"/>
      <c r="S4683" s="20" t="s">
        <v>1378</v>
      </c>
      <c r="T4683" s="21" t="str">
        <f t="shared" si="705"/>
        <v>DUPA 28 PREMIUM</v>
      </c>
      <c r="U4683" s="17">
        <v>2.14</v>
      </c>
      <c r="V4683" s="62">
        <f t="shared" ref="V4683:V4687" si="707">$K$4682*U4683</f>
        <v>154.08000000000001</v>
      </c>
      <c r="W4683" s="20"/>
      <c r="X4683" s="20"/>
      <c r="Y4683" s="20" t="str">
        <f t="shared" si="706"/>
        <v>KG</v>
      </c>
    </row>
    <row r="4684" spans="1:26" hidden="1">
      <c r="A4684" s="4"/>
      <c r="B4684" s="4"/>
      <c r="C4684" s="5"/>
      <c r="D4684" s="6"/>
      <c r="E4684" s="6"/>
      <c r="F4684" s="6"/>
      <c r="G4684" s="6"/>
      <c r="H4684" s="6"/>
      <c r="I4684" s="6"/>
      <c r="J4684" s="6"/>
      <c r="K4684" s="8"/>
      <c r="L4684" s="8"/>
      <c r="M4684" s="6"/>
      <c r="N4684" s="9"/>
      <c r="O4684" s="10"/>
      <c r="P4684" s="20"/>
      <c r="Q4684" s="20"/>
      <c r="R4684" s="20"/>
      <c r="S4684" s="20" t="s">
        <v>4164</v>
      </c>
      <c r="T4684" s="21" t="str">
        <f t="shared" si="705"/>
        <v>OP NON FUL AROMA EK JASMINE</v>
      </c>
      <c r="U4684" s="17">
        <v>9.9000000000000005E-2</v>
      </c>
      <c r="V4684" s="62">
        <f t="shared" si="707"/>
        <v>7.1280000000000001</v>
      </c>
      <c r="W4684" s="20"/>
      <c r="X4684" s="20"/>
      <c r="Y4684" s="20" t="str">
        <f t="shared" si="706"/>
        <v>KG</v>
      </c>
    </row>
    <row r="4685" spans="1:26" hidden="1">
      <c r="A4685" s="4"/>
      <c r="B4685" s="4"/>
      <c r="C4685" s="5"/>
      <c r="D4685" s="6"/>
      <c r="E4685" s="6"/>
      <c r="F4685" s="6"/>
      <c r="G4685" s="6"/>
      <c r="H4685" s="6"/>
      <c r="I4685" s="6"/>
      <c r="J4685" s="6"/>
      <c r="K4685" s="8"/>
      <c r="L4685" s="8"/>
      <c r="M4685" s="6"/>
      <c r="N4685" s="9"/>
      <c r="O4685" s="10"/>
      <c r="P4685" s="20"/>
      <c r="Q4685" s="20"/>
      <c r="R4685" s="20"/>
      <c r="S4685" s="20" t="s">
        <v>614</v>
      </c>
      <c r="T4685" s="21" t="str">
        <f t="shared" si="705"/>
        <v>PLASTIK 16 X 35</v>
      </c>
      <c r="U4685" s="17">
        <v>10</v>
      </c>
      <c r="V4685" s="62">
        <f t="shared" si="707"/>
        <v>720</v>
      </c>
      <c r="W4685" s="20"/>
      <c r="X4685" s="20"/>
      <c r="Y4685" s="20" t="str">
        <f t="shared" si="706"/>
        <v>PCS</v>
      </c>
    </row>
    <row r="4686" spans="1:26" hidden="1">
      <c r="A4686" s="4"/>
      <c r="B4686" s="4"/>
      <c r="C4686" s="5"/>
      <c r="D4686" s="6"/>
      <c r="E4686" s="6"/>
      <c r="F4686" s="6"/>
      <c r="G4686" s="6"/>
      <c r="H4686" s="6"/>
      <c r="I4686" s="6"/>
      <c r="J4686" s="6"/>
      <c r="K4686" s="8"/>
      <c r="L4686" s="8"/>
      <c r="M4686" s="6"/>
      <c r="N4686" s="9"/>
      <c r="O4686" s="10"/>
      <c r="P4686" s="20"/>
      <c r="Q4686" s="20"/>
      <c r="R4686" s="20"/>
      <c r="S4686" s="20" t="s">
        <v>3757</v>
      </c>
      <c r="T4686" s="21" t="str">
        <f t="shared" si="705"/>
        <v>ONGKOS CELUP PEPEL PREMIUM</v>
      </c>
      <c r="U4686" s="17">
        <v>10</v>
      </c>
      <c r="V4686" s="62">
        <f t="shared" si="707"/>
        <v>720</v>
      </c>
      <c r="W4686" s="20"/>
      <c r="X4686" s="20"/>
      <c r="Y4686" s="20" t="str">
        <f t="shared" si="706"/>
        <v>PCS</v>
      </c>
    </row>
    <row r="4687" spans="1:26" hidden="1">
      <c r="A4687" s="4"/>
      <c r="B4687" s="4"/>
      <c r="C4687" s="5"/>
      <c r="D4687" s="6"/>
      <c r="E4687" s="6"/>
      <c r="F4687" s="6"/>
      <c r="G4687" s="6"/>
      <c r="H4687" s="6"/>
      <c r="I4687" s="6"/>
      <c r="J4687" s="6"/>
      <c r="K4687" s="8"/>
      <c r="L4687" s="8"/>
      <c r="M4687" s="6"/>
      <c r="N4687" s="9"/>
      <c r="O4687" s="10"/>
      <c r="P4687" s="20"/>
      <c r="Q4687" s="20"/>
      <c r="R4687" s="20"/>
      <c r="S4687" s="20" t="s">
        <v>3858</v>
      </c>
      <c r="T4687" s="21" t="str">
        <f t="shared" si="705"/>
        <v>ONGKOS KEMAS PEPEL PREMIUM</v>
      </c>
      <c r="U4687" s="17">
        <v>10</v>
      </c>
      <c r="V4687" s="62">
        <f t="shared" si="707"/>
        <v>720</v>
      </c>
      <c r="W4687" s="20"/>
      <c r="X4687" s="20"/>
      <c r="Y4687" s="20" t="str">
        <f t="shared" si="706"/>
        <v>PCS</v>
      </c>
    </row>
    <row r="4688" spans="1:26">
      <c r="A4688" s="4">
        <v>475</v>
      </c>
      <c r="B4688" s="1" t="s">
        <v>4686</v>
      </c>
      <c r="C4688" s="5" t="s">
        <v>430</v>
      </c>
      <c r="D4688" s="6">
        <v>111</v>
      </c>
      <c r="E4688" s="6"/>
      <c r="F4688" s="6">
        <v>28</v>
      </c>
      <c r="G4688" s="6">
        <v>1</v>
      </c>
      <c r="H4688" s="6">
        <v>98</v>
      </c>
      <c r="I4688" s="6">
        <v>1</v>
      </c>
      <c r="J4688" s="6" t="s">
        <v>511</v>
      </c>
      <c r="K4688" s="15">
        <f>L4688</f>
        <v>60</v>
      </c>
      <c r="L4688" s="15">
        <f>N4688*Z4688</f>
        <v>60</v>
      </c>
      <c r="M4688" s="6" t="s">
        <v>511</v>
      </c>
      <c r="N4688" s="9">
        <f>VLOOKUP(B4688,tb_januari,9,FALSE)</f>
        <v>5</v>
      </c>
      <c r="O4688" s="10" t="s">
        <v>506</v>
      </c>
      <c r="P4688" s="20"/>
      <c r="Q4688" s="20"/>
      <c r="R4688" s="20"/>
      <c r="S4688" s="20" t="s">
        <v>1793</v>
      </c>
      <c r="T4688" s="21" t="str">
        <f t="shared" si="705"/>
        <v>FLAYER JASMINE 11 X 21</v>
      </c>
      <c r="U4688" s="17">
        <v>10</v>
      </c>
      <c r="V4688" s="62">
        <f>$K$4688*U4688</f>
        <v>600</v>
      </c>
      <c r="W4688" s="20"/>
      <c r="X4688" s="20"/>
      <c r="Y4688" s="20" t="str">
        <f t="shared" si="706"/>
        <v>PCS</v>
      </c>
      <c r="Z4688" s="20">
        <v>12</v>
      </c>
    </row>
    <row r="4689" spans="1:26" hidden="1">
      <c r="A4689" s="4"/>
      <c r="B4689" s="4"/>
      <c r="C4689" s="5"/>
      <c r="D4689" s="6"/>
      <c r="E4689" s="6"/>
      <c r="F4689" s="6"/>
      <c r="G4689" s="6"/>
      <c r="H4689" s="6"/>
      <c r="I4689" s="6"/>
      <c r="J4689" s="6"/>
      <c r="K4689" s="8"/>
      <c r="L4689" s="8"/>
      <c r="M4689" s="6"/>
      <c r="N4689" s="9"/>
      <c r="O4689" s="10"/>
      <c r="P4689" s="20"/>
      <c r="Q4689" s="20"/>
      <c r="R4689" s="20"/>
      <c r="S4689" s="20" t="s">
        <v>614</v>
      </c>
      <c r="T4689" s="21" t="str">
        <f t="shared" si="705"/>
        <v>PLASTIK 16 X 35</v>
      </c>
      <c r="U4689" s="17">
        <v>10</v>
      </c>
      <c r="V4689" s="62">
        <f t="shared" ref="V4689:V4693" si="708">$K$4688*U4689</f>
        <v>600</v>
      </c>
      <c r="W4689" s="20"/>
      <c r="X4689" s="20"/>
      <c r="Y4689" s="20" t="str">
        <f t="shared" si="706"/>
        <v>PCS</v>
      </c>
    </row>
    <row r="4690" spans="1:26" hidden="1">
      <c r="A4690" s="4"/>
      <c r="B4690" s="4"/>
      <c r="C4690" s="5"/>
      <c r="D4690" s="6"/>
      <c r="E4690" s="6"/>
      <c r="F4690" s="6"/>
      <c r="G4690" s="6"/>
      <c r="H4690" s="6"/>
      <c r="I4690" s="6"/>
      <c r="J4690" s="6"/>
      <c r="K4690" s="8"/>
      <c r="L4690" s="8"/>
      <c r="M4690" s="6"/>
      <c r="N4690" s="9"/>
      <c r="O4690" s="10"/>
      <c r="P4690" s="20"/>
      <c r="Q4690" s="20"/>
      <c r="R4690" s="20"/>
      <c r="S4690" s="20" t="s">
        <v>1380</v>
      </c>
      <c r="T4690" s="21" t="str">
        <f t="shared" si="705"/>
        <v>DUPA 28 PREMIUM HITAM</v>
      </c>
      <c r="U4690" s="17">
        <v>2.14</v>
      </c>
      <c r="V4690" s="62">
        <f t="shared" si="708"/>
        <v>128.4</v>
      </c>
      <c r="W4690" s="20"/>
      <c r="X4690" s="20"/>
      <c r="Y4690" s="20" t="str">
        <f t="shared" si="706"/>
        <v>KG</v>
      </c>
    </row>
    <row r="4691" spans="1:26" hidden="1">
      <c r="A4691" s="4"/>
      <c r="B4691" s="4"/>
      <c r="C4691" s="5"/>
      <c r="D4691" s="6"/>
      <c r="E4691" s="6"/>
      <c r="F4691" s="6"/>
      <c r="G4691" s="6"/>
      <c r="H4691" s="6"/>
      <c r="I4691" s="6"/>
      <c r="J4691" s="6"/>
      <c r="K4691" s="8"/>
      <c r="L4691" s="8"/>
      <c r="M4691" s="6"/>
      <c r="N4691" s="9"/>
      <c r="O4691" s="10"/>
      <c r="P4691" s="20"/>
      <c r="Q4691" s="20"/>
      <c r="R4691" s="20"/>
      <c r="S4691" s="20" t="s">
        <v>3858</v>
      </c>
      <c r="T4691" s="21" t="str">
        <f t="shared" si="705"/>
        <v>ONGKOS KEMAS PEPEL PREMIUM</v>
      </c>
      <c r="U4691" s="17">
        <v>10</v>
      </c>
      <c r="V4691" s="62">
        <f t="shared" si="708"/>
        <v>600</v>
      </c>
      <c r="W4691" s="20"/>
      <c r="X4691" s="20"/>
      <c r="Y4691" s="20" t="str">
        <f t="shared" si="706"/>
        <v>PCS</v>
      </c>
    </row>
    <row r="4692" spans="1:26" hidden="1">
      <c r="A4692" s="4"/>
      <c r="B4692" s="4"/>
      <c r="C4692" s="5"/>
      <c r="D4692" s="6"/>
      <c r="E4692" s="6"/>
      <c r="F4692" s="6"/>
      <c r="G4692" s="6"/>
      <c r="H4692" s="6"/>
      <c r="I4692" s="6"/>
      <c r="J4692" s="6"/>
      <c r="K4692" s="8"/>
      <c r="L4692" s="8"/>
      <c r="M4692" s="6"/>
      <c r="N4692" s="9"/>
      <c r="O4692" s="10"/>
      <c r="P4692" s="20"/>
      <c r="Q4692" s="20"/>
      <c r="R4692" s="20"/>
      <c r="S4692" s="20" t="s">
        <v>3757</v>
      </c>
      <c r="T4692" s="21" t="str">
        <f t="shared" si="705"/>
        <v>ONGKOS CELUP PEPEL PREMIUM</v>
      </c>
      <c r="U4692" s="17">
        <v>10</v>
      </c>
      <c r="V4692" s="62">
        <f t="shared" si="708"/>
        <v>600</v>
      </c>
      <c r="W4692" s="20"/>
      <c r="X4692" s="20"/>
      <c r="Y4692" s="20" t="str">
        <f t="shared" si="706"/>
        <v>PCS</v>
      </c>
    </row>
    <row r="4693" spans="1:26" hidden="1">
      <c r="A4693" s="4"/>
      <c r="B4693" s="4"/>
      <c r="C4693" s="5"/>
      <c r="D4693" s="6"/>
      <c r="E4693" s="6"/>
      <c r="F4693" s="6"/>
      <c r="G4693" s="6"/>
      <c r="H4693" s="6"/>
      <c r="I4693" s="6"/>
      <c r="J4693" s="6"/>
      <c r="K4693" s="8"/>
      <c r="L4693" s="8"/>
      <c r="M4693" s="6"/>
      <c r="N4693" s="9"/>
      <c r="O4693" s="10"/>
      <c r="P4693" s="20"/>
      <c r="Q4693" s="20"/>
      <c r="R4693" s="20"/>
      <c r="S4693" s="20" t="s">
        <v>4164</v>
      </c>
      <c r="T4693" s="21" t="str">
        <f t="shared" si="705"/>
        <v>OP NON FUL AROMA EK JASMINE</v>
      </c>
      <c r="U4693" s="17">
        <v>5.357E-2</v>
      </c>
      <c r="V4693" s="62">
        <f t="shared" si="708"/>
        <v>3.2141999999999999</v>
      </c>
      <c r="W4693" s="20"/>
      <c r="X4693" s="20"/>
      <c r="Y4693" s="20" t="str">
        <f t="shared" si="706"/>
        <v>KG</v>
      </c>
    </row>
    <row r="4694" spans="1:26">
      <c r="A4694" s="4">
        <v>476</v>
      </c>
      <c r="B4694" s="20" t="s">
        <v>4694</v>
      </c>
      <c r="C4694" s="5" t="s">
        <v>431</v>
      </c>
      <c r="D4694" s="6">
        <v>71</v>
      </c>
      <c r="E4694" s="6"/>
      <c r="F4694" s="6">
        <v>28</v>
      </c>
      <c r="G4694" s="6">
        <v>1</v>
      </c>
      <c r="H4694" s="6">
        <v>12</v>
      </c>
      <c r="I4694" s="6">
        <v>1</v>
      </c>
      <c r="J4694" s="6" t="s">
        <v>511</v>
      </c>
      <c r="K4694" s="15">
        <f>L4694</f>
        <v>108</v>
      </c>
      <c r="L4694" s="15">
        <f>N4694*Z4694</f>
        <v>108</v>
      </c>
      <c r="M4694" s="6" t="s">
        <v>511</v>
      </c>
      <c r="N4694" s="9">
        <f>VLOOKUP(B4694,tb_januari,9,FALSE)</f>
        <v>9</v>
      </c>
      <c r="O4694" s="10" t="s">
        <v>506</v>
      </c>
      <c r="P4694" s="20"/>
      <c r="Q4694" s="20"/>
      <c r="R4694" s="20"/>
      <c r="S4694" s="20" t="s">
        <v>1378</v>
      </c>
      <c r="T4694" s="21" t="str">
        <f t="shared" si="705"/>
        <v>DUPA 28 PREMIUM</v>
      </c>
      <c r="U4694" s="17">
        <v>2.14</v>
      </c>
      <c r="V4694" s="62">
        <f>$K$4694*U4694</f>
        <v>231.12</v>
      </c>
      <c r="W4694" s="20"/>
      <c r="X4694" s="20"/>
      <c r="Y4694" s="20" t="str">
        <f t="shared" si="706"/>
        <v>KG</v>
      </c>
      <c r="Z4694" s="20">
        <v>12</v>
      </c>
    </row>
    <row r="4695" spans="1:26" hidden="1">
      <c r="A4695" s="4"/>
      <c r="B4695" s="4"/>
      <c r="C4695" s="5"/>
      <c r="D4695" s="6"/>
      <c r="E4695" s="6"/>
      <c r="F4695" s="6"/>
      <c r="G4695" s="6"/>
      <c r="H4695" s="6"/>
      <c r="I4695" s="6"/>
      <c r="J4695" s="6"/>
      <c r="K4695" s="8"/>
      <c r="L4695" s="8"/>
      <c r="M4695" s="6"/>
      <c r="N4695" s="9"/>
      <c r="O4695" s="10"/>
      <c r="P4695" s="20"/>
      <c r="Q4695" s="20"/>
      <c r="R4695" s="20"/>
      <c r="S4695" s="20" t="s">
        <v>1803</v>
      </c>
      <c r="T4695" s="21" t="str">
        <f t="shared" si="705"/>
        <v>FLAYER JEMPIRING 11 X 21</v>
      </c>
      <c r="U4695" s="17">
        <v>10</v>
      </c>
      <c r="V4695" s="62">
        <f t="shared" ref="V4695:V4699" si="709">$K$4694*U4695</f>
        <v>1080</v>
      </c>
      <c r="W4695" s="20"/>
      <c r="X4695" s="20"/>
      <c r="Y4695" s="20" t="str">
        <f t="shared" si="706"/>
        <v>PCS</v>
      </c>
    </row>
    <row r="4696" spans="1:26" hidden="1">
      <c r="A4696" s="4"/>
      <c r="B4696" s="4"/>
      <c r="C4696" s="5"/>
      <c r="D4696" s="6"/>
      <c r="E4696" s="6"/>
      <c r="F4696" s="6"/>
      <c r="G4696" s="6"/>
      <c r="H4696" s="6"/>
      <c r="I4696" s="6"/>
      <c r="J4696" s="6"/>
      <c r="K4696" s="8"/>
      <c r="L4696" s="8"/>
      <c r="M4696" s="6"/>
      <c r="N4696" s="9"/>
      <c r="O4696" s="10"/>
      <c r="P4696" s="20"/>
      <c r="Q4696" s="20"/>
      <c r="R4696" s="20"/>
      <c r="S4696" s="20" t="s">
        <v>614</v>
      </c>
      <c r="T4696" s="21" t="str">
        <f t="shared" si="705"/>
        <v>PLASTIK 16 X 35</v>
      </c>
      <c r="U4696" s="17">
        <v>10</v>
      </c>
      <c r="V4696" s="62">
        <f t="shared" si="709"/>
        <v>1080</v>
      </c>
      <c r="W4696" s="20"/>
      <c r="X4696" s="20"/>
      <c r="Y4696" s="20" t="str">
        <f t="shared" si="706"/>
        <v>PCS</v>
      </c>
    </row>
    <row r="4697" spans="1:26" hidden="1">
      <c r="A4697" s="4"/>
      <c r="B4697" s="4"/>
      <c r="C4697" s="5"/>
      <c r="D4697" s="6"/>
      <c r="E4697" s="6"/>
      <c r="F4697" s="6"/>
      <c r="G4697" s="6"/>
      <c r="H4697" s="6"/>
      <c r="I4697" s="6"/>
      <c r="J4697" s="6"/>
      <c r="K4697" s="8"/>
      <c r="L4697" s="8"/>
      <c r="M4697" s="6"/>
      <c r="N4697" s="9"/>
      <c r="O4697" s="10"/>
      <c r="P4697" s="20"/>
      <c r="Q4697" s="20"/>
      <c r="R4697" s="20"/>
      <c r="S4697" s="20" t="s">
        <v>615</v>
      </c>
      <c r="T4697" s="21" t="str">
        <f t="shared" si="705"/>
        <v>OP NON FUL AROMA EK JEMPIRING</v>
      </c>
      <c r="U4697" s="17">
        <v>9.9000000000000005E-2</v>
      </c>
      <c r="V4697" s="62">
        <f t="shared" si="709"/>
        <v>10.692</v>
      </c>
      <c r="W4697" s="20"/>
      <c r="X4697" s="20"/>
      <c r="Y4697" s="20" t="str">
        <f t="shared" si="706"/>
        <v>KG</v>
      </c>
    </row>
    <row r="4698" spans="1:26" hidden="1">
      <c r="A4698" s="4"/>
      <c r="B4698" s="4"/>
      <c r="C4698" s="5"/>
      <c r="D4698" s="6"/>
      <c r="E4698" s="6"/>
      <c r="F4698" s="6"/>
      <c r="G4698" s="6"/>
      <c r="H4698" s="6"/>
      <c r="I4698" s="6"/>
      <c r="J4698" s="6"/>
      <c r="K4698" s="8"/>
      <c r="L4698" s="8"/>
      <c r="M4698" s="6"/>
      <c r="N4698" s="9"/>
      <c r="O4698" s="10"/>
      <c r="P4698" s="20"/>
      <c r="Q4698" s="20"/>
      <c r="R4698" s="20"/>
      <c r="S4698" s="20" t="s">
        <v>3858</v>
      </c>
      <c r="T4698" s="21" t="str">
        <f t="shared" si="705"/>
        <v>ONGKOS KEMAS PEPEL PREMIUM</v>
      </c>
      <c r="U4698" s="17">
        <v>10</v>
      </c>
      <c r="V4698" s="62">
        <f t="shared" si="709"/>
        <v>1080</v>
      </c>
      <c r="W4698" s="20"/>
      <c r="X4698" s="20"/>
      <c r="Y4698" s="20" t="str">
        <f t="shared" si="706"/>
        <v>PCS</v>
      </c>
    </row>
    <row r="4699" spans="1:26" hidden="1">
      <c r="A4699" s="4"/>
      <c r="B4699" s="4"/>
      <c r="C4699" s="5"/>
      <c r="D4699" s="6"/>
      <c r="E4699" s="6"/>
      <c r="F4699" s="6"/>
      <c r="G4699" s="6"/>
      <c r="H4699" s="6"/>
      <c r="I4699" s="6"/>
      <c r="J4699" s="6"/>
      <c r="K4699" s="8"/>
      <c r="L4699" s="8"/>
      <c r="M4699" s="6"/>
      <c r="N4699" s="9"/>
      <c r="O4699" s="10"/>
      <c r="P4699" s="20"/>
      <c r="Q4699" s="20"/>
      <c r="R4699" s="20"/>
      <c r="S4699" s="20" t="s">
        <v>3757</v>
      </c>
      <c r="T4699" s="21" t="str">
        <f t="shared" si="705"/>
        <v>ONGKOS CELUP PEPEL PREMIUM</v>
      </c>
      <c r="U4699" s="17">
        <v>10</v>
      </c>
      <c r="V4699" s="62">
        <f t="shared" si="709"/>
        <v>1080</v>
      </c>
      <c r="W4699" s="20"/>
      <c r="X4699" s="20"/>
      <c r="Y4699" s="20" t="str">
        <f t="shared" si="706"/>
        <v>PCS</v>
      </c>
    </row>
    <row r="4700" spans="1:26">
      <c r="A4700" s="4">
        <v>477</v>
      </c>
      <c r="B4700" s="1" t="s">
        <v>4695</v>
      </c>
      <c r="C4700" s="5" t="s">
        <v>432</v>
      </c>
      <c r="D4700" s="6"/>
      <c r="E4700" s="6"/>
      <c r="F4700" s="6">
        <v>27</v>
      </c>
      <c r="G4700" s="6">
        <v>1</v>
      </c>
      <c r="H4700" s="6"/>
      <c r="I4700" s="6"/>
      <c r="J4700" s="6" t="s">
        <v>511</v>
      </c>
      <c r="K4700" s="15">
        <f>L4700</f>
        <v>12</v>
      </c>
      <c r="L4700" s="15">
        <f>N4700*Z4700</f>
        <v>12</v>
      </c>
      <c r="M4700" s="6" t="s">
        <v>511</v>
      </c>
      <c r="N4700" s="9">
        <f>VLOOKUP(B4700,tb_januari,9,FALSE)</f>
        <v>1</v>
      </c>
      <c r="O4700" s="10" t="s">
        <v>506</v>
      </c>
      <c r="P4700" s="20"/>
      <c r="Q4700" s="20"/>
      <c r="R4700" s="20"/>
      <c r="S4700" s="20" t="s">
        <v>1803</v>
      </c>
      <c r="T4700" s="21" t="str">
        <f t="shared" si="705"/>
        <v>FLAYER JEMPIRING 11 X 21</v>
      </c>
      <c r="U4700" s="17">
        <v>10</v>
      </c>
      <c r="V4700" s="62">
        <f>$K$4700*U4700</f>
        <v>120</v>
      </c>
      <c r="W4700" s="20"/>
      <c r="X4700" s="20"/>
      <c r="Y4700" s="20" t="str">
        <f t="shared" si="706"/>
        <v>PCS</v>
      </c>
      <c r="Z4700" s="20">
        <v>12</v>
      </c>
    </row>
    <row r="4701" spans="1:26" hidden="1">
      <c r="A4701" s="4"/>
      <c r="B4701" s="4"/>
      <c r="C4701" s="5"/>
      <c r="D4701" s="6"/>
      <c r="E4701" s="6"/>
      <c r="F4701" s="6"/>
      <c r="G4701" s="6"/>
      <c r="H4701" s="6"/>
      <c r="I4701" s="6"/>
      <c r="J4701" s="6"/>
      <c r="K4701" s="8"/>
      <c r="L4701" s="8"/>
      <c r="M4701" s="6"/>
      <c r="N4701" s="9"/>
      <c r="O4701" s="10"/>
      <c r="P4701" s="20"/>
      <c r="Q4701" s="20"/>
      <c r="R4701" s="20"/>
      <c r="S4701" s="20" t="s">
        <v>615</v>
      </c>
      <c r="T4701" s="21" t="str">
        <f t="shared" si="705"/>
        <v>OP NON FUL AROMA EK JEMPIRING</v>
      </c>
      <c r="U4701" s="17">
        <v>5.357E-2</v>
      </c>
      <c r="V4701" s="62">
        <f t="shared" ref="V4701:V4705" si="710">$K$4700*U4701</f>
        <v>0.64283999999999997</v>
      </c>
      <c r="W4701" s="20"/>
      <c r="X4701" s="20"/>
      <c r="Y4701" s="20" t="str">
        <f t="shared" si="706"/>
        <v>KG</v>
      </c>
    </row>
    <row r="4702" spans="1:26" hidden="1">
      <c r="A4702" s="4"/>
      <c r="B4702" s="4"/>
      <c r="C4702" s="5"/>
      <c r="D4702" s="6"/>
      <c r="E4702" s="6"/>
      <c r="F4702" s="6"/>
      <c r="G4702" s="6"/>
      <c r="H4702" s="6"/>
      <c r="I4702" s="6"/>
      <c r="J4702" s="6"/>
      <c r="K4702" s="8"/>
      <c r="L4702" s="8"/>
      <c r="M4702" s="6"/>
      <c r="N4702" s="9"/>
      <c r="O4702" s="10"/>
      <c r="P4702" s="20"/>
      <c r="Q4702" s="20"/>
      <c r="R4702" s="20"/>
      <c r="S4702" s="20" t="s">
        <v>614</v>
      </c>
      <c r="T4702" s="21" t="str">
        <f t="shared" si="705"/>
        <v>PLASTIK 16 X 35</v>
      </c>
      <c r="U4702" s="17">
        <v>10</v>
      </c>
      <c r="V4702" s="62">
        <f t="shared" si="710"/>
        <v>120</v>
      </c>
      <c r="W4702" s="20"/>
      <c r="X4702" s="20"/>
      <c r="Y4702" s="20" t="str">
        <f t="shared" si="706"/>
        <v>PCS</v>
      </c>
    </row>
    <row r="4703" spans="1:26" hidden="1">
      <c r="A4703" s="4"/>
      <c r="B4703" s="4"/>
      <c r="C4703" s="5"/>
      <c r="D4703" s="6"/>
      <c r="E4703" s="6"/>
      <c r="F4703" s="6"/>
      <c r="G4703" s="6"/>
      <c r="H4703" s="6"/>
      <c r="I4703" s="6"/>
      <c r="J4703" s="6"/>
      <c r="K4703" s="8"/>
      <c r="L4703" s="8"/>
      <c r="M4703" s="6"/>
      <c r="N4703" s="9"/>
      <c r="O4703" s="10"/>
      <c r="P4703" s="20"/>
      <c r="Q4703" s="20"/>
      <c r="R4703" s="20"/>
      <c r="S4703" s="20" t="s">
        <v>1380</v>
      </c>
      <c r="T4703" s="21" t="str">
        <f t="shared" si="705"/>
        <v>DUPA 28 PREMIUM HITAM</v>
      </c>
      <c r="U4703" s="17">
        <v>2.14</v>
      </c>
      <c r="V4703" s="62">
        <f t="shared" si="710"/>
        <v>25.68</v>
      </c>
      <c r="W4703" s="20"/>
      <c r="X4703" s="20"/>
      <c r="Y4703" s="20" t="str">
        <f t="shared" si="706"/>
        <v>KG</v>
      </c>
    </row>
    <row r="4704" spans="1:26" hidden="1">
      <c r="A4704" s="4"/>
      <c r="B4704" s="4"/>
      <c r="C4704" s="5"/>
      <c r="D4704" s="6"/>
      <c r="E4704" s="6"/>
      <c r="F4704" s="6"/>
      <c r="G4704" s="6"/>
      <c r="H4704" s="6"/>
      <c r="I4704" s="6"/>
      <c r="J4704" s="6"/>
      <c r="K4704" s="8"/>
      <c r="L4704" s="8"/>
      <c r="M4704" s="6"/>
      <c r="N4704" s="9"/>
      <c r="O4704" s="10"/>
      <c r="P4704" s="20"/>
      <c r="Q4704" s="20"/>
      <c r="R4704" s="20"/>
      <c r="S4704" s="20" t="s">
        <v>3757</v>
      </c>
      <c r="T4704" s="21" t="str">
        <f t="shared" si="705"/>
        <v>ONGKOS CELUP PEPEL PREMIUM</v>
      </c>
      <c r="U4704" s="17">
        <v>10</v>
      </c>
      <c r="V4704" s="62">
        <f t="shared" si="710"/>
        <v>120</v>
      </c>
      <c r="W4704" s="20"/>
      <c r="X4704" s="20"/>
      <c r="Y4704" s="20" t="str">
        <f t="shared" si="706"/>
        <v>PCS</v>
      </c>
    </row>
    <row r="4705" spans="1:26" hidden="1">
      <c r="A4705" s="4"/>
      <c r="B4705" s="4"/>
      <c r="C4705" s="5"/>
      <c r="D4705" s="6"/>
      <c r="E4705" s="6"/>
      <c r="F4705" s="6"/>
      <c r="G4705" s="6"/>
      <c r="H4705" s="6"/>
      <c r="I4705" s="6"/>
      <c r="J4705" s="6"/>
      <c r="K4705" s="8"/>
      <c r="L4705" s="8"/>
      <c r="M4705" s="6"/>
      <c r="N4705" s="9"/>
      <c r="O4705" s="10"/>
      <c r="P4705" s="20"/>
      <c r="Q4705" s="20"/>
      <c r="R4705" s="20"/>
      <c r="S4705" s="20" t="s">
        <v>3858</v>
      </c>
      <c r="T4705" s="21" t="str">
        <f t="shared" si="705"/>
        <v>ONGKOS KEMAS PEPEL PREMIUM</v>
      </c>
      <c r="U4705" s="17">
        <v>10</v>
      </c>
      <c r="V4705" s="62">
        <f t="shared" si="710"/>
        <v>120</v>
      </c>
      <c r="W4705" s="20"/>
      <c r="X4705" s="20"/>
      <c r="Y4705" s="20" t="str">
        <f t="shared" si="706"/>
        <v>PCS</v>
      </c>
    </row>
    <row r="4706" spans="1:26">
      <c r="A4706" s="4">
        <v>478</v>
      </c>
      <c r="B4706" s="1" t="s">
        <v>4703</v>
      </c>
      <c r="C4706" s="5" t="s">
        <v>433</v>
      </c>
      <c r="D4706" s="6">
        <v>28</v>
      </c>
      <c r="E4706" s="6"/>
      <c r="F4706" s="6">
        <v>56</v>
      </c>
      <c r="G4706" s="6">
        <v>1</v>
      </c>
      <c r="H4706" s="6">
        <v>56</v>
      </c>
      <c r="I4706" s="6">
        <v>1</v>
      </c>
      <c r="J4706" s="6" t="s">
        <v>511</v>
      </c>
      <c r="K4706" s="15">
        <f>L4706</f>
        <v>72</v>
      </c>
      <c r="L4706" s="15">
        <f>N4706*Z4706</f>
        <v>72</v>
      </c>
      <c r="M4706" s="6" t="s">
        <v>511</v>
      </c>
      <c r="N4706" s="9">
        <f>VLOOKUP(B4706,tb_januari,9,FALSE)</f>
        <v>6</v>
      </c>
      <c r="O4706" s="10" t="s">
        <v>506</v>
      </c>
      <c r="P4706" s="20"/>
      <c r="Q4706" s="20"/>
      <c r="R4706" s="20"/>
      <c r="S4706" s="20" t="s">
        <v>1813</v>
      </c>
      <c r="T4706" s="21" t="str">
        <f t="shared" si="705"/>
        <v>FLAYER JEPUN 11 X 21</v>
      </c>
      <c r="U4706" s="17">
        <v>10</v>
      </c>
      <c r="V4706" s="62">
        <f>$K$4706*U4706</f>
        <v>720</v>
      </c>
      <c r="W4706" s="20"/>
      <c r="X4706" s="20"/>
      <c r="Y4706" s="20" t="str">
        <f t="shared" si="706"/>
        <v>PCS</v>
      </c>
      <c r="Z4706" s="20">
        <v>12</v>
      </c>
    </row>
    <row r="4707" spans="1:26" hidden="1">
      <c r="A4707" s="4"/>
      <c r="B4707" s="4"/>
      <c r="C4707" s="5"/>
      <c r="D4707" s="6"/>
      <c r="E4707" s="6"/>
      <c r="F4707" s="6"/>
      <c r="G4707" s="6"/>
      <c r="H4707" s="6"/>
      <c r="I4707" s="6"/>
      <c r="J4707" s="6"/>
      <c r="K4707" s="8"/>
      <c r="L4707" s="8"/>
      <c r="M4707" s="6"/>
      <c r="N4707" s="9"/>
      <c r="O4707" s="10"/>
      <c r="P4707" s="20"/>
      <c r="Q4707" s="20"/>
      <c r="R4707" s="20"/>
      <c r="S4707" s="20" t="s">
        <v>1378</v>
      </c>
      <c r="T4707" s="21" t="str">
        <f t="shared" si="705"/>
        <v>DUPA 28 PREMIUM</v>
      </c>
      <c r="U4707" s="17">
        <v>2.14</v>
      </c>
      <c r="V4707" s="62">
        <f t="shared" ref="V4707:V4711" si="711">$K$4706*U4707</f>
        <v>154.08000000000001</v>
      </c>
      <c r="W4707" s="20"/>
      <c r="X4707" s="20"/>
      <c r="Y4707" s="20" t="str">
        <f t="shared" si="706"/>
        <v>KG</v>
      </c>
    </row>
    <row r="4708" spans="1:26" hidden="1">
      <c r="A4708" s="4"/>
      <c r="B4708" s="4"/>
      <c r="C4708" s="5"/>
      <c r="D4708" s="6"/>
      <c r="E4708" s="6"/>
      <c r="F4708" s="6"/>
      <c r="G4708" s="6"/>
      <c r="H4708" s="6"/>
      <c r="I4708" s="6"/>
      <c r="J4708" s="6"/>
      <c r="K4708" s="8"/>
      <c r="L4708" s="8"/>
      <c r="M4708" s="6"/>
      <c r="N4708" s="9"/>
      <c r="O4708" s="10"/>
      <c r="P4708" s="20"/>
      <c r="Q4708" s="20"/>
      <c r="R4708" s="20"/>
      <c r="S4708" s="20" t="s">
        <v>3757</v>
      </c>
      <c r="T4708" s="21" t="str">
        <f t="shared" si="705"/>
        <v>ONGKOS CELUP PEPEL PREMIUM</v>
      </c>
      <c r="U4708" s="17">
        <v>10</v>
      </c>
      <c r="V4708" s="62">
        <f t="shared" si="711"/>
        <v>720</v>
      </c>
      <c r="W4708" s="20"/>
      <c r="X4708" s="20"/>
      <c r="Y4708" s="20" t="str">
        <f t="shared" si="706"/>
        <v>PCS</v>
      </c>
    </row>
    <row r="4709" spans="1:26" hidden="1">
      <c r="A4709" s="4"/>
      <c r="B4709" s="4"/>
      <c r="C4709" s="5"/>
      <c r="D4709" s="6"/>
      <c r="E4709" s="6"/>
      <c r="F4709" s="6"/>
      <c r="G4709" s="6"/>
      <c r="H4709" s="6"/>
      <c r="I4709" s="6"/>
      <c r="J4709" s="6"/>
      <c r="K4709" s="8"/>
      <c r="L4709" s="8"/>
      <c r="M4709" s="6"/>
      <c r="N4709" s="9"/>
      <c r="O4709" s="10"/>
      <c r="P4709" s="20"/>
      <c r="Q4709" s="20"/>
      <c r="R4709" s="20"/>
      <c r="S4709" s="20" t="s">
        <v>614</v>
      </c>
      <c r="T4709" s="21" t="str">
        <f t="shared" si="705"/>
        <v>PLASTIK 16 X 35</v>
      </c>
      <c r="U4709" s="17">
        <v>10</v>
      </c>
      <c r="V4709" s="62">
        <f t="shared" si="711"/>
        <v>720</v>
      </c>
      <c r="W4709" s="20"/>
      <c r="X4709" s="20"/>
      <c r="Y4709" s="20" t="str">
        <f t="shared" si="706"/>
        <v>PCS</v>
      </c>
    </row>
    <row r="4710" spans="1:26" hidden="1">
      <c r="A4710" s="4"/>
      <c r="B4710" s="4"/>
      <c r="C4710" s="5"/>
      <c r="D4710" s="6"/>
      <c r="E4710" s="6"/>
      <c r="F4710" s="6"/>
      <c r="G4710" s="6"/>
      <c r="H4710" s="6"/>
      <c r="I4710" s="6"/>
      <c r="J4710" s="6"/>
      <c r="K4710" s="8"/>
      <c r="L4710" s="8"/>
      <c r="M4710" s="6"/>
      <c r="N4710" s="9"/>
      <c r="O4710" s="10"/>
      <c r="P4710" s="20"/>
      <c r="Q4710" s="20"/>
      <c r="R4710" s="20"/>
      <c r="S4710" s="20" t="s">
        <v>4167</v>
      </c>
      <c r="T4710" s="21" t="str">
        <f t="shared" si="705"/>
        <v>OP NON FUL AROMA EK JEPUN EKO</v>
      </c>
      <c r="U4710" s="17">
        <v>9.9000000000000005E-2</v>
      </c>
      <c r="V4710" s="62">
        <f t="shared" si="711"/>
        <v>7.1280000000000001</v>
      </c>
      <c r="W4710" s="20"/>
      <c r="X4710" s="20"/>
      <c r="Y4710" s="20" t="str">
        <f t="shared" si="706"/>
        <v>KG</v>
      </c>
    </row>
    <row r="4711" spans="1:26" hidden="1">
      <c r="A4711" s="4"/>
      <c r="B4711" s="4"/>
      <c r="C4711" s="5"/>
      <c r="D4711" s="6"/>
      <c r="E4711" s="6"/>
      <c r="F4711" s="6"/>
      <c r="G4711" s="6"/>
      <c r="H4711" s="6"/>
      <c r="I4711" s="6"/>
      <c r="J4711" s="6"/>
      <c r="K4711" s="8"/>
      <c r="L4711" s="8"/>
      <c r="M4711" s="6"/>
      <c r="N4711" s="9"/>
      <c r="O4711" s="10"/>
      <c r="P4711" s="20"/>
      <c r="Q4711" s="20"/>
      <c r="R4711" s="20"/>
      <c r="S4711" s="20" t="s">
        <v>3858</v>
      </c>
      <c r="T4711" s="21" t="str">
        <f t="shared" si="705"/>
        <v>ONGKOS KEMAS PEPEL PREMIUM</v>
      </c>
      <c r="U4711" s="17">
        <v>10</v>
      </c>
      <c r="V4711" s="62">
        <f t="shared" si="711"/>
        <v>720</v>
      </c>
      <c r="W4711" s="20"/>
      <c r="X4711" s="20"/>
      <c r="Y4711" s="20" t="str">
        <f t="shared" si="706"/>
        <v>PCS</v>
      </c>
    </row>
    <row r="4712" spans="1:26">
      <c r="A4712" s="4">
        <v>479</v>
      </c>
      <c r="B4712" s="1" t="s">
        <v>4707</v>
      </c>
      <c r="C4712" s="5" t="s">
        <v>434</v>
      </c>
      <c r="D4712" s="6">
        <v>14</v>
      </c>
      <c r="E4712" s="6"/>
      <c r="F4712" s="6">
        <v>13</v>
      </c>
      <c r="G4712" s="6">
        <v>1</v>
      </c>
      <c r="H4712" s="6"/>
      <c r="I4712" s="6"/>
      <c r="J4712" s="6" t="s">
        <v>511</v>
      </c>
      <c r="K4712" s="15">
        <f>L4712</f>
        <v>36</v>
      </c>
      <c r="L4712" s="15">
        <f>N4712*Z4712</f>
        <v>36</v>
      </c>
      <c r="M4712" s="6" t="s">
        <v>511</v>
      </c>
      <c r="N4712" s="9">
        <f>VLOOKUP(B4712,tb_januari,9,FALSE)</f>
        <v>3</v>
      </c>
      <c r="O4712" s="10" t="s">
        <v>506</v>
      </c>
      <c r="P4712" s="20"/>
      <c r="Q4712" s="20"/>
      <c r="R4712" s="20"/>
      <c r="S4712" s="20" t="s">
        <v>1380</v>
      </c>
      <c r="T4712" s="21" t="str">
        <f t="shared" si="705"/>
        <v>DUPA 28 PREMIUM HITAM</v>
      </c>
      <c r="U4712" s="17">
        <v>2.14</v>
      </c>
      <c r="V4712" s="62">
        <f>$K$4712*U4712</f>
        <v>77.040000000000006</v>
      </c>
      <c r="W4712" s="20"/>
      <c r="X4712" s="20"/>
      <c r="Y4712" s="20" t="str">
        <f t="shared" si="706"/>
        <v>KG</v>
      </c>
      <c r="Z4712" s="20">
        <v>12</v>
      </c>
    </row>
    <row r="4713" spans="1:26" hidden="1">
      <c r="A4713" s="4"/>
      <c r="B4713" s="4"/>
      <c r="C4713" s="5"/>
      <c r="D4713" s="6"/>
      <c r="E4713" s="6"/>
      <c r="F4713" s="6"/>
      <c r="G4713" s="6"/>
      <c r="H4713" s="6"/>
      <c r="I4713" s="6"/>
      <c r="J4713" s="6"/>
      <c r="K4713" s="8"/>
      <c r="L4713" s="8"/>
      <c r="M4713" s="6"/>
      <c r="N4713" s="9"/>
      <c r="O4713" s="10"/>
      <c r="P4713" s="20"/>
      <c r="Q4713" s="20"/>
      <c r="R4713" s="20"/>
      <c r="S4713" s="20" t="s">
        <v>4167</v>
      </c>
      <c r="T4713" s="21" t="str">
        <f t="shared" si="705"/>
        <v>OP NON FUL AROMA EK JEPUN EKO</v>
      </c>
      <c r="U4713" s="17">
        <v>5.357E-2</v>
      </c>
      <c r="V4713" s="62">
        <f t="shared" ref="V4713:V4717" si="712">$K$4712*U4713</f>
        <v>1.92852</v>
      </c>
      <c r="W4713" s="20"/>
      <c r="X4713" s="20"/>
      <c r="Y4713" s="20" t="str">
        <f t="shared" si="706"/>
        <v>KG</v>
      </c>
    </row>
    <row r="4714" spans="1:26" hidden="1">
      <c r="A4714" s="4"/>
      <c r="B4714" s="4"/>
      <c r="C4714" s="5"/>
      <c r="D4714" s="6"/>
      <c r="E4714" s="6"/>
      <c r="F4714" s="6"/>
      <c r="G4714" s="6"/>
      <c r="H4714" s="6"/>
      <c r="I4714" s="6"/>
      <c r="J4714" s="6"/>
      <c r="K4714" s="8"/>
      <c r="L4714" s="8"/>
      <c r="M4714" s="6"/>
      <c r="N4714" s="9"/>
      <c r="O4714" s="10"/>
      <c r="P4714" s="20"/>
      <c r="Q4714" s="20"/>
      <c r="R4714" s="20"/>
      <c r="S4714" s="20" t="s">
        <v>3757</v>
      </c>
      <c r="T4714" s="21" t="str">
        <f t="shared" ref="T4714:T4745" si="713">VLOOKUP(S4714,db_barang,2,FALSE)</f>
        <v>ONGKOS CELUP PEPEL PREMIUM</v>
      </c>
      <c r="U4714" s="17">
        <v>10</v>
      </c>
      <c r="V4714" s="62">
        <f t="shared" si="712"/>
        <v>360</v>
      </c>
      <c r="W4714" s="20"/>
      <c r="X4714" s="20"/>
      <c r="Y4714" s="20" t="str">
        <f t="shared" ref="Y4714:Y4745" si="714">VLOOKUP(S4714,db_barang,3,FALSE)</f>
        <v>PCS</v>
      </c>
    </row>
    <row r="4715" spans="1:26" hidden="1">
      <c r="A4715" s="4"/>
      <c r="B4715" s="4"/>
      <c r="C4715" s="5"/>
      <c r="D4715" s="6"/>
      <c r="E4715" s="6"/>
      <c r="F4715" s="6"/>
      <c r="G4715" s="6"/>
      <c r="H4715" s="6"/>
      <c r="I4715" s="6"/>
      <c r="J4715" s="6"/>
      <c r="K4715" s="8"/>
      <c r="L4715" s="8"/>
      <c r="M4715" s="6"/>
      <c r="N4715" s="9"/>
      <c r="O4715" s="10"/>
      <c r="P4715" s="20"/>
      <c r="Q4715" s="20"/>
      <c r="R4715" s="20"/>
      <c r="S4715" s="20" t="s">
        <v>614</v>
      </c>
      <c r="T4715" s="21" t="str">
        <f t="shared" si="713"/>
        <v>PLASTIK 16 X 35</v>
      </c>
      <c r="U4715" s="17">
        <v>10</v>
      </c>
      <c r="V4715" s="62">
        <f t="shared" si="712"/>
        <v>360</v>
      </c>
      <c r="W4715" s="20"/>
      <c r="X4715" s="20"/>
      <c r="Y4715" s="20" t="str">
        <f t="shared" si="714"/>
        <v>PCS</v>
      </c>
    </row>
    <row r="4716" spans="1:26" hidden="1">
      <c r="A4716" s="4"/>
      <c r="B4716" s="4"/>
      <c r="C4716" s="5"/>
      <c r="D4716" s="6"/>
      <c r="E4716" s="6"/>
      <c r="F4716" s="6"/>
      <c r="G4716" s="6"/>
      <c r="H4716" s="6"/>
      <c r="I4716" s="6"/>
      <c r="J4716" s="6"/>
      <c r="K4716" s="8"/>
      <c r="L4716" s="8"/>
      <c r="M4716" s="6"/>
      <c r="N4716" s="9"/>
      <c r="O4716" s="10"/>
      <c r="P4716" s="20"/>
      <c r="Q4716" s="20"/>
      <c r="R4716" s="20"/>
      <c r="S4716" s="20" t="s">
        <v>1813</v>
      </c>
      <c r="T4716" s="21" t="str">
        <f t="shared" si="713"/>
        <v>FLAYER JEPUN 11 X 21</v>
      </c>
      <c r="U4716" s="17">
        <v>10</v>
      </c>
      <c r="V4716" s="62">
        <f t="shared" si="712"/>
        <v>360</v>
      </c>
      <c r="W4716" s="20"/>
      <c r="X4716" s="20"/>
      <c r="Y4716" s="20" t="str">
        <f t="shared" si="714"/>
        <v>PCS</v>
      </c>
    </row>
    <row r="4717" spans="1:26" hidden="1">
      <c r="A4717" s="4"/>
      <c r="B4717" s="4"/>
      <c r="C4717" s="5"/>
      <c r="D4717" s="6"/>
      <c r="E4717" s="6"/>
      <c r="F4717" s="6"/>
      <c r="G4717" s="6"/>
      <c r="H4717" s="6"/>
      <c r="I4717" s="6"/>
      <c r="J4717" s="6"/>
      <c r="K4717" s="8"/>
      <c r="L4717" s="8"/>
      <c r="M4717" s="6"/>
      <c r="N4717" s="9"/>
      <c r="O4717" s="10"/>
      <c r="P4717" s="20"/>
      <c r="Q4717" s="20"/>
      <c r="R4717" s="20"/>
      <c r="S4717" s="20" t="s">
        <v>3858</v>
      </c>
      <c r="T4717" s="21" t="str">
        <f t="shared" si="713"/>
        <v>ONGKOS KEMAS PEPEL PREMIUM</v>
      </c>
      <c r="U4717" s="17">
        <v>10</v>
      </c>
      <c r="V4717" s="62">
        <f t="shared" si="712"/>
        <v>360</v>
      </c>
      <c r="W4717" s="20"/>
      <c r="X4717" s="20"/>
      <c r="Y4717" s="20" t="str">
        <f t="shared" si="714"/>
        <v>PCS</v>
      </c>
    </row>
    <row r="4718" spans="1:26">
      <c r="A4718" s="4">
        <v>480</v>
      </c>
      <c r="B4718" s="20" t="s">
        <v>4713</v>
      </c>
      <c r="C4718" s="5" t="s">
        <v>435</v>
      </c>
      <c r="D4718" s="6">
        <v>25</v>
      </c>
      <c r="E4718" s="6"/>
      <c r="F4718" s="6">
        <v>28</v>
      </c>
      <c r="G4718" s="6">
        <v>1</v>
      </c>
      <c r="H4718" s="6">
        <v>29</v>
      </c>
      <c r="I4718" s="6">
        <v>1</v>
      </c>
      <c r="J4718" s="6" t="s">
        <v>511</v>
      </c>
      <c r="K4718" s="15">
        <f>L4718</f>
        <v>48</v>
      </c>
      <c r="L4718" s="15">
        <f>N4718*Z4718</f>
        <v>48</v>
      </c>
      <c r="M4718" s="6" t="s">
        <v>511</v>
      </c>
      <c r="N4718" s="9">
        <f>VLOOKUP(B4718,tb_januari,9,FALSE)</f>
        <v>4</v>
      </c>
      <c r="O4718" s="10" t="s">
        <v>506</v>
      </c>
      <c r="P4718" s="20"/>
      <c r="Q4718" s="20"/>
      <c r="R4718" s="20"/>
      <c r="S4718" s="20" t="s">
        <v>1378</v>
      </c>
      <c r="T4718" s="21" t="str">
        <f t="shared" si="713"/>
        <v>DUPA 28 PREMIUM</v>
      </c>
      <c r="U4718" s="17">
        <v>2.14</v>
      </c>
      <c r="V4718" s="62">
        <f>$K$4718*U4718</f>
        <v>102.72</v>
      </c>
      <c r="W4718" s="20"/>
      <c r="X4718" s="20"/>
      <c r="Y4718" s="20" t="str">
        <f t="shared" si="714"/>
        <v>KG</v>
      </c>
      <c r="Z4718" s="20">
        <v>12</v>
      </c>
    </row>
    <row r="4719" spans="1:26" hidden="1">
      <c r="A4719" s="4"/>
      <c r="B4719" s="4"/>
      <c r="C4719" s="5"/>
      <c r="D4719" s="6"/>
      <c r="E4719" s="6"/>
      <c r="F4719" s="6"/>
      <c r="G4719" s="6"/>
      <c r="H4719" s="6"/>
      <c r="I4719" s="6"/>
      <c r="J4719" s="6"/>
      <c r="K4719" s="8"/>
      <c r="L4719" s="8"/>
      <c r="M4719" s="6"/>
      <c r="N4719" s="9"/>
      <c r="O4719" s="10"/>
      <c r="P4719" s="20"/>
      <c r="Q4719" s="20"/>
      <c r="R4719" s="20"/>
      <c r="S4719" s="20" t="s">
        <v>1823</v>
      </c>
      <c r="T4719" s="21" t="str">
        <f t="shared" si="713"/>
        <v>FLAYER LOTUS 11 X 21</v>
      </c>
      <c r="U4719" s="17">
        <v>10</v>
      </c>
      <c r="V4719" s="62">
        <f t="shared" ref="V4719:V4723" si="715">$K$4718*U4719</f>
        <v>480</v>
      </c>
      <c r="W4719" s="20"/>
      <c r="X4719" s="20"/>
      <c r="Y4719" s="20" t="str">
        <f t="shared" si="714"/>
        <v>PCS</v>
      </c>
    </row>
    <row r="4720" spans="1:26" hidden="1">
      <c r="A4720" s="4"/>
      <c r="B4720" s="4"/>
      <c r="C4720" s="5"/>
      <c r="D4720" s="6"/>
      <c r="E4720" s="6"/>
      <c r="F4720" s="6"/>
      <c r="G4720" s="6"/>
      <c r="H4720" s="6"/>
      <c r="I4720" s="6"/>
      <c r="J4720" s="6"/>
      <c r="K4720" s="8"/>
      <c r="L4720" s="8"/>
      <c r="M4720" s="6"/>
      <c r="N4720" s="9"/>
      <c r="O4720" s="10"/>
      <c r="P4720" s="20"/>
      <c r="Q4720" s="20"/>
      <c r="R4720" s="20"/>
      <c r="S4720" s="20" t="s">
        <v>3757</v>
      </c>
      <c r="T4720" s="21" t="str">
        <f t="shared" si="713"/>
        <v>ONGKOS CELUP PEPEL PREMIUM</v>
      </c>
      <c r="U4720" s="17">
        <v>10</v>
      </c>
      <c r="V4720" s="62">
        <f t="shared" si="715"/>
        <v>480</v>
      </c>
      <c r="W4720" s="20"/>
      <c r="X4720" s="20"/>
      <c r="Y4720" s="20" t="str">
        <f t="shared" si="714"/>
        <v>PCS</v>
      </c>
    </row>
    <row r="4721" spans="1:26" hidden="1">
      <c r="A4721" s="4"/>
      <c r="B4721" s="4"/>
      <c r="C4721" s="5"/>
      <c r="D4721" s="6"/>
      <c r="E4721" s="6"/>
      <c r="F4721" s="6"/>
      <c r="G4721" s="6"/>
      <c r="H4721" s="6"/>
      <c r="I4721" s="6"/>
      <c r="J4721" s="6"/>
      <c r="K4721" s="8"/>
      <c r="L4721" s="8"/>
      <c r="M4721" s="6"/>
      <c r="N4721" s="9"/>
      <c r="O4721" s="10"/>
      <c r="P4721" s="20"/>
      <c r="Q4721" s="20"/>
      <c r="R4721" s="20"/>
      <c r="S4721" s="20" t="s">
        <v>3858</v>
      </c>
      <c r="T4721" s="21" t="str">
        <f t="shared" si="713"/>
        <v>ONGKOS KEMAS PEPEL PREMIUM</v>
      </c>
      <c r="U4721" s="17">
        <v>10</v>
      </c>
      <c r="V4721" s="62">
        <f t="shared" si="715"/>
        <v>480</v>
      </c>
      <c r="W4721" s="20"/>
      <c r="X4721" s="20"/>
      <c r="Y4721" s="20" t="str">
        <f t="shared" si="714"/>
        <v>PCS</v>
      </c>
    </row>
    <row r="4722" spans="1:26" hidden="1">
      <c r="A4722" s="4"/>
      <c r="B4722" s="4"/>
      <c r="C4722" s="5"/>
      <c r="D4722" s="6"/>
      <c r="E4722" s="6"/>
      <c r="F4722" s="6"/>
      <c r="G4722" s="6"/>
      <c r="H4722" s="6"/>
      <c r="I4722" s="6"/>
      <c r="J4722" s="6"/>
      <c r="K4722" s="8"/>
      <c r="L4722" s="8"/>
      <c r="M4722" s="6"/>
      <c r="N4722" s="9"/>
      <c r="O4722" s="10"/>
      <c r="P4722" s="20"/>
      <c r="Q4722" s="20"/>
      <c r="R4722" s="20"/>
      <c r="S4722" s="20" t="s">
        <v>4169</v>
      </c>
      <c r="T4722" s="21" t="str">
        <f t="shared" si="713"/>
        <v>OP NON FUL AROMA EK LOTUS</v>
      </c>
      <c r="U4722" s="17">
        <v>9.9000000000000005E-2</v>
      </c>
      <c r="V4722" s="62">
        <f t="shared" si="715"/>
        <v>4.7520000000000007</v>
      </c>
      <c r="W4722" s="20"/>
      <c r="X4722" s="20"/>
      <c r="Y4722" s="20" t="str">
        <f t="shared" si="714"/>
        <v>KG</v>
      </c>
    </row>
    <row r="4723" spans="1:26" hidden="1">
      <c r="A4723" s="4"/>
      <c r="B4723" s="4"/>
      <c r="C4723" s="5"/>
      <c r="D4723" s="6"/>
      <c r="E4723" s="6"/>
      <c r="F4723" s="6"/>
      <c r="G4723" s="6"/>
      <c r="H4723" s="6"/>
      <c r="I4723" s="6"/>
      <c r="J4723" s="6"/>
      <c r="K4723" s="8"/>
      <c r="L4723" s="8"/>
      <c r="M4723" s="6"/>
      <c r="N4723" s="9"/>
      <c r="O4723" s="10"/>
      <c r="P4723" s="20"/>
      <c r="Q4723" s="20"/>
      <c r="R4723" s="20"/>
      <c r="S4723" s="20" t="s">
        <v>614</v>
      </c>
      <c r="T4723" s="21" t="str">
        <f t="shared" si="713"/>
        <v>PLASTIK 16 X 35</v>
      </c>
      <c r="U4723" s="17">
        <v>10</v>
      </c>
      <c r="V4723" s="62">
        <f t="shared" si="715"/>
        <v>480</v>
      </c>
      <c r="W4723" s="20"/>
      <c r="X4723" s="20"/>
      <c r="Y4723" s="20" t="str">
        <f t="shared" si="714"/>
        <v>PCS</v>
      </c>
    </row>
    <row r="4724" spans="1:26">
      <c r="A4724" s="4">
        <v>481</v>
      </c>
      <c r="B4724" s="1" t="s">
        <v>4714</v>
      </c>
      <c r="C4724" s="5" t="s">
        <v>436</v>
      </c>
      <c r="D4724" s="6">
        <v>56</v>
      </c>
      <c r="E4724" s="6"/>
      <c r="F4724" s="6">
        <v>28</v>
      </c>
      <c r="G4724" s="6">
        <v>1</v>
      </c>
      <c r="H4724" s="6">
        <v>63</v>
      </c>
      <c r="I4724" s="6">
        <v>1</v>
      </c>
      <c r="J4724" s="6" t="s">
        <v>511</v>
      </c>
      <c r="K4724" s="15">
        <f>L4724</f>
        <v>48</v>
      </c>
      <c r="L4724" s="15">
        <f>N4724*Z4724</f>
        <v>48</v>
      </c>
      <c r="M4724" s="6" t="s">
        <v>511</v>
      </c>
      <c r="N4724" s="9">
        <f>VLOOKUP(B4724,tb_januari,9,FALSE)</f>
        <v>4</v>
      </c>
      <c r="O4724" s="10" t="s">
        <v>506</v>
      </c>
      <c r="P4724" s="20"/>
      <c r="Q4724" s="20"/>
      <c r="R4724" s="20"/>
      <c r="S4724" s="20" t="s">
        <v>1823</v>
      </c>
      <c r="T4724" s="21" t="str">
        <f t="shared" si="713"/>
        <v>FLAYER LOTUS 11 X 21</v>
      </c>
      <c r="U4724" s="17">
        <v>10</v>
      </c>
      <c r="V4724" s="62">
        <f>$K$4724*U4724</f>
        <v>480</v>
      </c>
      <c r="W4724" s="20"/>
      <c r="X4724" s="20"/>
      <c r="Y4724" s="20" t="str">
        <f t="shared" si="714"/>
        <v>PCS</v>
      </c>
      <c r="Z4724" s="20">
        <v>12</v>
      </c>
    </row>
    <row r="4725" spans="1:26" hidden="1">
      <c r="A4725" s="4"/>
      <c r="B4725" s="4"/>
      <c r="C4725" s="5"/>
      <c r="D4725" s="6"/>
      <c r="E4725" s="6"/>
      <c r="F4725" s="6"/>
      <c r="G4725" s="6"/>
      <c r="H4725" s="6"/>
      <c r="I4725" s="6"/>
      <c r="J4725" s="6"/>
      <c r="K4725" s="8"/>
      <c r="L4725" s="8"/>
      <c r="M4725" s="6"/>
      <c r="N4725" s="9"/>
      <c r="O4725" s="10"/>
      <c r="P4725" s="20"/>
      <c r="Q4725" s="20"/>
      <c r="R4725" s="20"/>
      <c r="S4725" s="20" t="s">
        <v>1380</v>
      </c>
      <c r="T4725" s="21" t="str">
        <f t="shared" si="713"/>
        <v>DUPA 28 PREMIUM HITAM</v>
      </c>
      <c r="U4725" s="17">
        <v>2.14</v>
      </c>
      <c r="V4725" s="62">
        <f t="shared" ref="V4725:V4729" si="716">$K$4724*U4725</f>
        <v>102.72</v>
      </c>
      <c r="W4725" s="20"/>
      <c r="X4725" s="20"/>
      <c r="Y4725" s="20" t="str">
        <f t="shared" si="714"/>
        <v>KG</v>
      </c>
    </row>
    <row r="4726" spans="1:26" hidden="1">
      <c r="A4726" s="4"/>
      <c r="B4726" s="4"/>
      <c r="C4726" s="5"/>
      <c r="D4726" s="6"/>
      <c r="E4726" s="6"/>
      <c r="F4726" s="6"/>
      <c r="G4726" s="6"/>
      <c r="H4726" s="6"/>
      <c r="I4726" s="6"/>
      <c r="J4726" s="6"/>
      <c r="K4726" s="8"/>
      <c r="L4726" s="8"/>
      <c r="M4726" s="6"/>
      <c r="N4726" s="9"/>
      <c r="O4726" s="10"/>
      <c r="P4726" s="20"/>
      <c r="Q4726" s="20"/>
      <c r="R4726" s="20"/>
      <c r="S4726" s="20" t="s">
        <v>614</v>
      </c>
      <c r="T4726" s="21" t="str">
        <f t="shared" si="713"/>
        <v>PLASTIK 16 X 35</v>
      </c>
      <c r="U4726" s="17">
        <v>10</v>
      </c>
      <c r="V4726" s="62">
        <f t="shared" si="716"/>
        <v>480</v>
      </c>
      <c r="W4726" s="20"/>
      <c r="X4726" s="20"/>
      <c r="Y4726" s="20" t="str">
        <f t="shared" si="714"/>
        <v>PCS</v>
      </c>
    </row>
    <row r="4727" spans="1:26" hidden="1">
      <c r="A4727" s="4"/>
      <c r="B4727" s="4"/>
      <c r="C4727" s="5"/>
      <c r="D4727" s="6"/>
      <c r="E4727" s="6"/>
      <c r="F4727" s="6"/>
      <c r="G4727" s="6"/>
      <c r="H4727" s="6"/>
      <c r="I4727" s="6"/>
      <c r="J4727" s="6"/>
      <c r="K4727" s="8"/>
      <c r="L4727" s="8"/>
      <c r="M4727" s="6"/>
      <c r="N4727" s="9"/>
      <c r="O4727" s="10"/>
      <c r="P4727" s="20"/>
      <c r="Q4727" s="20"/>
      <c r="R4727" s="20"/>
      <c r="S4727" s="20" t="s">
        <v>4169</v>
      </c>
      <c r="T4727" s="21" t="str">
        <f t="shared" si="713"/>
        <v>OP NON FUL AROMA EK LOTUS</v>
      </c>
      <c r="U4727" s="17">
        <v>5.357E-2</v>
      </c>
      <c r="V4727" s="62">
        <f t="shared" si="716"/>
        <v>2.5713599999999999</v>
      </c>
      <c r="W4727" s="20"/>
      <c r="X4727" s="20"/>
      <c r="Y4727" s="20" t="str">
        <f t="shared" si="714"/>
        <v>KG</v>
      </c>
    </row>
    <row r="4728" spans="1:26" hidden="1">
      <c r="A4728" s="4"/>
      <c r="B4728" s="4"/>
      <c r="C4728" s="5"/>
      <c r="D4728" s="6"/>
      <c r="E4728" s="6"/>
      <c r="F4728" s="6"/>
      <c r="G4728" s="6"/>
      <c r="H4728" s="6"/>
      <c r="I4728" s="6"/>
      <c r="J4728" s="6"/>
      <c r="K4728" s="8"/>
      <c r="L4728" s="8"/>
      <c r="M4728" s="6"/>
      <c r="N4728" s="9"/>
      <c r="O4728" s="10"/>
      <c r="P4728" s="20"/>
      <c r="Q4728" s="20"/>
      <c r="R4728" s="20"/>
      <c r="S4728" s="20" t="s">
        <v>3757</v>
      </c>
      <c r="T4728" s="21" t="str">
        <f t="shared" si="713"/>
        <v>ONGKOS CELUP PEPEL PREMIUM</v>
      </c>
      <c r="U4728" s="17">
        <v>10</v>
      </c>
      <c r="V4728" s="62">
        <f t="shared" si="716"/>
        <v>480</v>
      </c>
      <c r="W4728" s="20"/>
      <c r="X4728" s="20"/>
      <c r="Y4728" s="20" t="str">
        <f t="shared" si="714"/>
        <v>PCS</v>
      </c>
    </row>
    <row r="4729" spans="1:26" hidden="1">
      <c r="A4729" s="4"/>
      <c r="B4729" s="4"/>
      <c r="C4729" s="5"/>
      <c r="D4729" s="6"/>
      <c r="E4729" s="6"/>
      <c r="F4729" s="6"/>
      <c r="G4729" s="6"/>
      <c r="H4729" s="6"/>
      <c r="I4729" s="6"/>
      <c r="J4729" s="6"/>
      <c r="K4729" s="8"/>
      <c r="L4729" s="8"/>
      <c r="M4729" s="6"/>
      <c r="N4729" s="9"/>
      <c r="O4729" s="10"/>
      <c r="P4729" s="20"/>
      <c r="Q4729" s="20"/>
      <c r="R4729" s="20"/>
      <c r="S4729" s="20" t="s">
        <v>3858</v>
      </c>
      <c r="T4729" s="21" t="str">
        <f t="shared" si="713"/>
        <v>ONGKOS KEMAS PEPEL PREMIUM</v>
      </c>
      <c r="U4729" s="17">
        <v>10</v>
      </c>
      <c r="V4729" s="62">
        <f t="shared" si="716"/>
        <v>480</v>
      </c>
      <c r="W4729" s="20"/>
      <c r="X4729" s="20"/>
      <c r="Y4729" s="20" t="str">
        <f t="shared" si="714"/>
        <v>PCS</v>
      </c>
    </row>
    <row r="4730" spans="1:26">
      <c r="A4730" s="4">
        <v>482</v>
      </c>
      <c r="B4730" s="1" t="s">
        <v>4722</v>
      </c>
      <c r="C4730" s="5" t="s">
        <v>437</v>
      </c>
      <c r="D4730" s="6">
        <v>30</v>
      </c>
      <c r="E4730" s="6"/>
      <c r="F4730" s="6">
        <v>28</v>
      </c>
      <c r="G4730" s="6">
        <v>1</v>
      </c>
      <c r="H4730" s="6">
        <v>5</v>
      </c>
      <c r="I4730" s="6">
        <v>1</v>
      </c>
      <c r="J4730" s="6" t="s">
        <v>511</v>
      </c>
      <c r="K4730" s="15">
        <f>L4730</f>
        <v>72</v>
      </c>
      <c r="L4730" s="15">
        <f>N4730*Z4730</f>
        <v>72</v>
      </c>
      <c r="M4730" s="6" t="s">
        <v>511</v>
      </c>
      <c r="N4730" s="9">
        <f>VLOOKUP(B4730,tb_januari,9,FALSE)</f>
        <v>6</v>
      </c>
      <c r="O4730" s="10" t="s">
        <v>506</v>
      </c>
      <c r="P4730" s="20"/>
      <c r="Q4730" s="20"/>
      <c r="R4730" s="20"/>
      <c r="S4730" s="20" t="s">
        <v>1861</v>
      </c>
      <c r="T4730" s="21" t="str">
        <f t="shared" si="713"/>
        <v>FLAYER NAYARA 11 X 21</v>
      </c>
      <c r="U4730" s="17">
        <v>10</v>
      </c>
      <c r="V4730" s="62">
        <f>$K$4730*U4730</f>
        <v>720</v>
      </c>
      <c r="W4730" s="20"/>
      <c r="X4730" s="20"/>
      <c r="Y4730" s="20" t="str">
        <f t="shared" si="714"/>
        <v>PCS</v>
      </c>
      <c r="Z4730" s="20">
        <v>12</v>
      </c>
    </row>
    <row r="4731" spans="1:26" hidden="1">
      <c r="A4731" s="4"/>
      <c r="B4731" s="4"/>
      <c r="C4731" s="5"/>
      <c r="D4731" s="6"/>
      <c r="E4731" s="6"/>
      <c r="F4731" s="6"/>
      <c r="G4731" s="6"/>
      <c r="H4731" s="6"/>
      <c r="I4731" s="6"/>
      <c r="J4731" s="6"/>
      <c r="K4731" s="8"/>
      <c r="L4731" s="8"/>
      <c r="M4731" s="6"/>
      <c r="N4731" s="9"/>
      <c r="O4731" s="10"/>
      <c r="P4731" s="20"/>
      <c r="Q4731" s="20"/>
      <c r="R4731" s="20"/>
      <c r="S4731" s="20" t="s">
        <v>1380</v>
      </c>
      <c r="T4731" s="21" t="str">
        <f t="shared" si="713"/>
        <v>DUPA 28 PREMIUM HITAM</v>
      </c>
      <c r="U4731" s="17">
        <v>2.14</v>
      </c>
      <c r="V4731" s="62">
        <f t="shared" ref="V4731:V4735" si="717">$K$4730*U4731</f>
        <v>154.08000000000001</v>
      </c>
      <c r="W4731" s="20"/>
      <c r="X4731" s="20"/>
      <c r="Y4731" s="20" t="str">
        <f t="shared" si="714"/>
        <v>KG</v>
      </c>
    </row>
    <row r="4732" spans="1:26" hidden="1">
      <c r="A4732" s="4"/>
      <c r="B4732" s="4"/>
      <c r="C4732" s="5"/>
      <c r="D4732" s="6"/>
      <c r="E4732" s="6"/>
      <c r="F4732" s="6"/>
      <c r="G4732" s="6"/>
      <c r="H4732" s="6"/>
      <c r="I4732" s="6"/>
      <c r="J4732" s="6"/>
      <c r="K4732" s="8"/>
      <c r="L4732" s="8"/>
      <c r="M4732" s="6"/>
      <c r="N4732" s="9"/>
      <c r="O4732" s="10"/>
      <c r="P4732" s="20"/>
      <c r="Q4732" s="20"/>
      <c r="R4732" s="20"/>
      <c r="S4732" s="20" t="s">
        <v>614</v>
      </c>
      <c r="T4732" s="21" t="str">
        <f t="shared" si="713"/>
        <v>PLASTIK 16 X 35</v>
      </c>
      <c r="U4732" s="17">
        <v>10</v>
      </c>
      <c r="V4732" s="62">
        <f t="shared" si="717"/>
        <v>720</v>
      </c>
      <c r="W4732" s="20"/>
      <c r="X4732" s="20"/>
      <c r="Y4732" s="20" t="str">
        <f t="shared" si="714"/>
        <v>PCS</v>
      </c>
    </row>
    <row r="4733" spans="1:26" hidden="1">
      <c r="A4733" s="4"/>
      <c r="B4733" s="4"/>
      <c r="C4733" s="5"/>
      <c r="D4733" s="6"/>
      <c r="E4733" s="6"/>
      <c r="F4733" s="6"/>
      <c r="G4733" s="6"/>
      <c r="H4733" s="6"/>
      <c r="I4733" s="6"/>
      <c r="J4733" s="6"/>
      <c r="K4733" s="8"/>
      <c r="L4733" s="8"/>
      <c r="M4733" s="6"/>
      <c r="N4733" s="9"/>
      <c r="O4733" s="10"/>
      <c r="P4733" s="20"/>
      <c r="Q4733" s="20"/>
      <c r="R4733" s="20"/>
      <c r="S4733" s="20" t="s">
        <v>4171</v>
      </c>
      <c r="T4733" s="21" t="str">
        <f t="shared" si="713"/>
        <v>OP NON FUL AROMA EK NAYARA EKO</v>
      </c>
      <c r="U4733" s="17">
        <v>5.357E-2</v>
      </c>
      <c r="V4733" s="62">
        <f t="shared" si="717"/>
        <v>3.85704</v>
      </c>
      <c r="W4733" s="20"/>
      <c r="X4733" s="20"/>
      <c r="Y4733" s="20" t="str">
        <f t="shared" si="714"/>
        <v>KG</v>
      </c>
    </row>
    <row r="4734" spans="1:26" hidden="1">
      <c r="A4734" s="4"/>
      <c r="B4734" s="4"/>
      <c r="C4734" s="5"/>
      <c r="D4734" s="6"/>
      <c r="E4734" s="6"/>
      <c r="F4734" s="6"/>
      <c r="G4734" s="6"/>
      <c r="H4734" s="6"/>
      <c r="I4734" s="6"/>
      <c r="J4734" s="6"/>
      <c r="K4734" s="8"/>
      <c r="L4734" s="8"/>
      <c r="M4734" s="6"/>
      <c r="N4734" s="9"/>
      <c r="O4734" s="10"/>
      <c r="P4734" s="20"/>
      <c r="Q4734" s="20"/>
      <c r="R4734" s="20"/>
      <c r="S4734" s="20" t="s">
        <v>3757</v>
      </c>
      <c r="T4734" s="21" t="str">
        <f t="shared" si="713"/>
        <v>ONGKOS CELUP PEPEL PREMIUM</v>
      </c>
      <c r="U4734" s="17">
        <v>10</v>
      </c>
      <c r="V4734" s="62">
        <f t="shared" si="717"/>
        <v>720</v>
      </c>
      <c r="W4734" s="20"/>
      <c r="X4734" s="20"/>
      <c r="Y4734" s="20" t="str">
        <f t="shared" si="714"/>
        <v>PCS</v>
      </c>
    </row>
    <row r="4735" spans="1:26" hidden="1">
      <c r="A4735" s="4"/>
      <c r="B4735" s="4"/>
      <c r="C4735" s="5"/>
      <c r="D4735" s="6"/>
      <c r="E4735" s="6"/>
      <c r="F4735" s="6"/>
      <c r="G4735" s="6"/>
      <c r="H4735" s="6"/>
      <c r="I4735" s="6"/>
      <c r="J4735" s="6"/>
      <c r="K4735" s="8"/>
      <c r="L4735" s="8"/>
      <c r="M4735" s="6"/>
      <c r="N4735" s="9"/>
      <c r="O4735" s="10"/>
      <c r="P4735" s="20"/>
      <c r="Q4735" s="20"/>
      <c r="R4735" s="20"/>
      <c r="S4735" s="20" t="s">
        <v>3858</v>
      </c>
      <c r="T4735" s="21" t="str">
        <f t="shared" si="713"/>
        <v>ONGKOS KEMAS PEPEL PREMIUM</v>
      </c>
      <c r="U4735" s="17">
        <v>10</v>
      </c>
      <c r="V4735" s="62">
        <f t="shared" si="717"/>
        <v>720</v>
      </c>
      <c r="W4735" s="20"/>
      <c r="X4735" s="20"/>
      <c r="Y4735" s="20" t="str">
        <f t="shared" si="714"/>
        <v>PCS</v>
      </c>
    </row>
    <row r="4736" spans="1:26">
      <c r="A4736" s="4">
        <v>483</v>
      </c>
      <c r="B4736" s="20" t="s">
        <v>4724</v>
      </c>
      <c r="C4736" s="5" t="s">
        <v>481</v>
      </c>
      <c r="D4736" s="6">
        <v>40</v>
      </c>
      <c r="E4736" s="6"/>
      <c r="F4736" s="6"/>
      <c r="G4736" s="6"/>
      <c r="H4736" s="6">
        <v>27</v>
      </c>
      <c r="I4736" s="6">
        <v>1</v>
      </c>
      <c r="J4736" s="6" t="s">
        <v>511</v>
      </c>
      <c r="K4736" s="15">
        <f>L4736</f>
        <v>72</v>
      </c>
      <c r="L4736" s="15">
        <f>N4736*Z4736</f>
        <v>72</v>
      </c>
      <c r="M4736" s="6" t="s">
        <v>511</v>
      </c>
      <c r="N4736" s="9">
        <f>VLOOKUP(B4736,tb_januari,9,FALSE)</f>
        <v>6</v>
      </c>
      <c r="O4736" s="10" t="s">
        <v>506</v>
      </c>
      <c r="P4736" s="20"/>
      <c r="Q4736" s="20"/>
      <c r="R4736" s="20"/>
      <c r="S4736" s="20" t="s">
        <v>1861</v>
      </c>
      <c r="T4736" s="21" t="str">
        <f t="shared" si="713"/>
        <v>FLAYER NAYARA 11 X 21</v>
      </c>
      <c r="U4736" s="17">
        <v>10</v>
      </c>
      <c r="V4736" s="62">
        <f>$K$4736*U4736</f>
        <v>720</v>
      </c>
      <c r="W4736" s="20"/>
      <c r="X4736" s="20"/>
      <c r="Y4736" s="20" t="str">
        <f t="shared" si="714"/>
        <v>PCS</v>
      </c>
      <c r="Z4736" s="20">
        <v>12</v>
      </c>
    </row>
    <row r="4737" spans="1:26" hidden="1">
      <c r="A4737" s="4"/>
      <c r="B4737" s="4"/>
      <c r="C4737" s="5"/>
      <c r="D4737" s="6"/>
      <c r="E4737" s="6"/>
      <c r="F4737" s="6"/>
      <c r="G4737" s="6"/>
      <c r="H4737" s="6"/>
      <c r="I4737" s="6"/>
      <c r="J4737" s="6"/>
      <c r="K4737" s="8"/>
      <c r="L4737" s="8"/>
      <c r="M4737" s="6"/>
      <c r="N4737" s="9"/>
      <c r="O4737" s="10"/>
      <c r="P4737" s="20"/>
      <c r="Q4737" s="20"/>
      <c r="R4737" s="20"/>
      <c r="S4737" s="20" t="s">
        <v>1378</v>
      </c>
      <c r="T4737" s="21" t="str">
        <f t="shared" si="713"/>
        <v>DUPA 28 PREMIUM</v>
      </c>
      <c r="U4737" s="17">
        <v>2.14</v>
      </c>
      <c r="V4737" s="62">
        <f t="shared" ref="V4737:V4741" si="718">$K$4736*U4737</f>
        <v>154.08000000000001</v>
      </c>
      <c r="W4737" s="20"/>
      <c r="X4737" s="20"/>
      <c r="Y4737" s="20" t="str">
        <f t="shared" si="714"/>
        <v>KG</v>
      </c>
    </row>
    <row r="4738" spans="1:26" hidden="1">
      <c r="A4738" s="4"/>
      <c r="B4738" s="4"/>
      <c r="C4738" s="5"/>
      <c r="D4738" s="6"/>
      <c r="E4738" s="6"/>
      <c r="F4738" s="6"/>
      <c r="G4738" s="6"/>
      <c r="H4738" s="6"/>
      <c r="I4738" s="6"/>
      <c r="J4738" s="6"/>
      <c r="K4738" s="8"/>
      <c r="L4738" s="8"/>
      <c r="M4738" s="6"/>
      <c r="N4738" s="9"/>
      <c r="O4738" s="10"/>
      <c r="P4738" s="20"/>
      <c r="Q4738" s="20"/>
      <c r="R4738" s="20"/>
      <c r="S4738" s="20" t="s">
        <v>4171</v>
      </c>
      <c r="T4738" s="21" t="str">
        <f t="shared" si="713"/>
        <v>OP NON FUL AROMA EK NAYARA EKO</v>
      </c>
      <c r="U4738" s="17">
        <v>9.9000000000000005E-2</v>
      </c>
      <c r="V4738" s="62">
        <f t="shared" si="718"/>
        <v>7.1280000000000001</v>
      </c>
      <c r="W4738" s="20"/>
      <c r="X4738" s="20"/>
      <c r="Y4738" s="20" t="str">
        <f t="shared" si="714"/>
        <v>KG</v>
      </c>
    </row>
    <row r="4739" spans="1:26" hidden="1">
      <c r="A4739" s="4"/>
      <c r="B4739" s="4"/>
      <c r="C4739" s="5"/>
      <c r="D4739" s="6"/>
      <c r="E4739" s="6"/>
      <c r="F4739" s="6"/>
      <c r="G4739" s="6"/>
      <c r="H4739" s="6"/>
      <c r="I4739" s="6"/>
      <c r="J4739" s="6"/>
      <c r="K4739" s="8"/>
      <c r="L4739" s="8"/>
      <c r="M4739" s="6"/>
      <c r="N4739" s="9"/>
      <c r="O4739" s="10"/>
      <c r="P4739" s="20"/>
      <c r="Q4739" s="20"/>
      <c r="R4739" s="20"/>
      <c r="S4739" s="20" t="s">
        <v>614</v>
      </c>
      <c r="T4739" s="21" t="str">
        <f t="shared" si="713"/>
        <v>PLASTIK 16 X 35</v>
      </c>
      <c r="U4739" s="17">
        <v>10</v>
      </c>
      <c r="V4739" s="62">
        <f t="shared" si="718"/>
        <v>720</v>
      </c>
      <c r="W4739" s="20"/>
      <c r="X4739" s="20"/>
      <c r="Y4739" s="20" t="str">
        <f t="shared" si="714"/>
        <v>PCS</v>
      </c>
    </row>
    <row r="4740" spans="1:26" hidden="1">
      <c r="A4740" s="4"/>
      <c r="B4740" s="4"/>
      <c r="C4740" s="5"/>
      <c r="D4740" s="6"/>
      <c r="E4740" s="6"/>
      <c r="F4740" s="6"/>
      <c r="G4740" s="6"/>
      <c r="H4740" s="6"/>
      <c r="I4740" s="6"/>
      <c r="J4740" s="6"/>
      <c r="K4740" s="8"/>
      <c r="L4740" s="8"/>
      <c r="M4740" s="6"/>
      <c r="N4740" s="9"/>
      <c r="O4740" s="10"/>
      <c r="P4740" s="20"/>
      <c r="Q4740" s="20"/>
      <c r="R4740" s="20"/>
      <c r="S4740" s="20" t="s">
        <v>3757</v>
      </c>
      <c r="T4740" s="21" t="str">
        <f t="shared" si="713"/>
        <v>ONGKOS CELUP PEPEL PREMIUM</v>
      </c>
      <c r="U4740" s="17">
        <v>10</v>
      </c>
      <c r="V4740" s="62">
        <f t="shared" si="718"/>
        <v>720</v>
      </c>
      <c r="W4740" s="20"/>
      <c r="X4740" s="20"/>
      <c r="Y4740" s="20" t="str">
        <f t="shared" si="714"/>
        <v>PCS</v>
      </c>
    </row>
    <row r="4741" spans="1:26" hidden="1">
      <c r="A4741" s="4"/>
      <c r="B4741" s="4"/>
      <c r="C4741" s="5"/>
      <c r="D4741" s="6"/>
      <c r="E4741" s="6"/>
      <c r="F4741" s="6"/>
      <c r="G4741" s="6"/>
      <c r="H4741" s="6"/>
      <c r="I4741" s="6"/>
      <c r="J4741" s="6"/>
      <c r="K4741" s="8"/>
      <c r="L4741" s="8"/>
      <c r="M4741" s="6"/>
      <c r="N4741" s="9"/>
      <c r="O4741" s="10"/>
      <c r="P4741" s="20"/>
      <c r="Q4741" s="20"/>
      <c r="R4741" s="20"/>
      <c r="S4741" s="20" t="s">
        <v>3858</v>
      </c>
      <c r="T4741" s="21" t="str">
        <f t="shared" si="713"/>
        <v>ONGKOS KEMAS PEPEL PREMIUM</v>
      </c>
      <c r="U4741" s="17">
        <v>10</v>
      </c>
      <c r="V4741" s="62">
        <f t="shared" si="718"/>
        <v>720</v>
      </c>
      <c r="W4741" s="20"/>
      <c r="X4741" s="20"/>
      <c r="Y4741" s="20" t="str">
        <f t="shared" si="714"/>
        <v>PCS</v>
      </c>
    </row>
    <row r="4742" spans="1:26">
      <c r="A4742" s="4">
        <v>484</v>
      </c>
      <c r="B4742" s="1" t="s">
        <v>4731</v>
      </c>
      <c r="C4742" s="5" t="s">
        <v>438</v>
      </c>
      <c r="D4742" s="6">
        <v>24</v>
      </c>
      <c r="E4742" s="6"/>
      <c r="F4742" s="6">
        <v>31</v>
      </c>
      <c r="G4742" s="6">
        <v>1</v>
      </c>
      <c r="H4742" s="6"/>
      <c r="I4742" s="6"/>
      <c r="J4742" s="6" t="s">
        <v>511</v>
      </c>
      <c r="K4742" s="15">
        <f>L4742</f>
        <v>36</v>
      </c>
      <c r="L4742" s="15">
        <f>N4742*Z4742</f>
        <v>36</v>
      </c>
      <c r="M4742" s="6" t="s">
        <v>511</v>
      </c>
      <c r="N4742" s="9">
        <f>VLOOKUP(B4742,tb_januari,9,FALSE)</f>
        <v>3</v>
      </c>
      <c r="O4742" s="10" t="s">
        <v>506</v>
      </c>
      <c r="P4742" s="20"/>
      <c r="Q4742" s="20"/>
      <c r="R4742" s="20"/>
      <c r="S4742" s="20" t="s">
        <v>1917</v>
      </c>
      <c r="T4742" s="21" t="str">
        <f t="shared" si="713"/>
        <v>FLAYER SWASTIASTU 11 X 21</v>
      </c>
      <c r="U4742" s="17">
        <v>10</v>
      </c>
      <c r="V4742" s="62">
        <f>$K$4742*U4742</f>
        <v>360</v>
      </c>
      <c r="W4742" s="20"/>
      <c r="X4742" s="20"/>
      <c r="Y4742" s="20" t="str">
        <f t="shared" si="714"/>
        <v>PCS</v>
      </c>
      <c r="Z4742" s="20">
        <v>12</v>
      </c>
    </row>
    <row r="4743" spans="1:26" hidden="1">
      <c r="A4743" s="4"/>
      <c r="B4743" s="4"/>
      <c r="C4743" s="5"/>
      <c r="D4743" s="6"/>
      <c r="E4743" s="6"/>
      <c r="F4743" s="6"/>
      <c r="G4743" s="6"/>
      <c r="H4743" s="6"/>
      <c r="I4743" s="6"/>
      <c r="J4743" s="6"/>
      <c r="K4743" s="8"/>
      <c r="L4743" s="8"/>
      <c r="M4743" s="6"/>
      <c r="N4743" s="9"/>
      <c r="O4743" s="10"/>
      <c r="P4743" s="20"/>
      <c r="Q4743" s="20"/>
      <c r="R4743" s="20"/>
      <c r="S4743" s="20" t="s">
        <v>1378</v>
      </c>
      <c r="T4743" s="21" t="str">
        <f t="shared" si="713"/>
        <v>DUPA 28 PREMIUM</v>
      </c>
      <c r="U4743" s="17">
        <v>2.14</v>
      </c>
      <c r="V4743" s="62">
        <f t="shared" ref="V4743:V4747" si="719">$K$4742*U4743</f>
        <v>77.040000000000006</v>
      </c>
      <c r="W4743" s="20"/>
      <c r="X4743" s="20"/>
      <c r="Y4743" s="20" t="str">
        <f t="shared" si="714"/>
        <v>KG</v>
      </c>
    </row>
    <row r="4744" spans="1:26" hidden="1">
      <c r="A4744" s="4"/>
      <c r="B4744" s="4"/>
      <c r="C4744" s="5"/>
      <c r="D4744" s="6"/>
      <c r="E4744" s="6"/>
      <c r="F4744" s="6"/>
      <c r="G4744" s="6"/>
      <c r="H4744" s="6"/>
      <c r="I4744" s="6"/>
      <c r="J4744" s="6"/>
      <c r="K4744" s="8"/>
      <c r="L4744" s="8"/>
      <c r="M4744" s="6"/>
      <c r="N4744" s="9"/>
      <c r="O4744" s="10"/>
      <c r="P4744" s="20"/>
      <c r="Q4744" s="20"/>
      <c r="R4744" s="20"/>
      <c r="S4744" s="20" t="s">
        <v>4183</v>
      </c>
      <c r="T4744" s="21" t="str">
        <f t="shared" si="713"/>
        <v>OP NON FUL AROMA EK SWASTIASTU EKO</v>
      </c>
      <c r="U4744" s="17">
        <v>9.9000000000000005E-2</v>
      </c>
      <c r="V4744" s="62">
        <f t="shared" si="719"/>
        <v>3.5640000000000001</v>
      </c>
      <c r="W4744" s="20"/>
      <c r="X4744" s="20"/>
      <c r="Y4744" s="20" t="str">
        <f t="shared" si="714"/>
        <v>KG</v>
      </c>
    </row>
    <row r="4745" spans="1:26" hidden="1">
      <c r="A4745" s="4"/>
      <c r="B4745" s="4"/>
      <c r="C4745" s="5"/>
      <c r="D4745" s="6"/>
      <c r="E4745" s="6"/>
      <c r="F4745" s="6"/>
      <c r="G4745" s="6"/>
      <c r="H4745" s="6"/>
      <c r="I4745" s="6"/>
      <c r="J4745" s="6"/>
      <c r="K4745" s="8"/>
      <c r="L4745" s="8"/>
      <c r="M4745" s="6"/>
      <c r="N4745" s="9"/>
      <c r="O4745" s="10"/>
      <c r="P4745" s="20"/>
      <c r="Q4745" s="20"/>
      <c r="R4745" s="20"/>
      <c r="S4745" s="20" t="s">
        <v>614</v>
      </c>
      <c r="T4745" s="21" t="str">
        <f t="shared" si="713"/>
        <v>PLASTIK 16 X 35</v>
      </c>
      <c r="U4745" s="17">
        <v>10</v>
      </c>
      <c r="V4745" s="62">
        <f t="shared" si="719"/>
        <v>360</v>
      </c>
      <c r="W4745" s="20"/>
      <c r="X4745" s="20"/>
      <c r="Y4745" s="20" t="str">
        <f t="shared" si="714"/>
        <v>PCS</v>
      </c>
    </row>
    <row r="4746" spans="1:26" hidden="1">
      <c r="A4746" s="4"/>
      <c r="B4746" s="4"/>
      <c r="C4746" s="5"/>
      <c r="D4746" s="6"/>
      <c r="E4746" s="6"/>
      <c r="F4746" s="6"/>
      <c r="G4746" s="6"/>
      <c r="H4746" s="6"/>
      <c r="I4746" s="6"/>
      <c r="J4746" s="6"/>
      <c r="K4746" s="8"/>
      <c r="L4746" s="8"/>
      <c r="M4746" s="6"/>
      <c r="N4746" s="9"/>
      <c r="O4746" s="10"/>
      <c r="P4746" s="20"/>
      <c r="Q4746" s="20"/>
      <c r="R4746" s="20"/>
      <c r="S4746" s="20" t="s">
        <v>3858</v>
      </c>
      <c r="T4746" s="21" t="str">
        <f t="shared" ref="T4746:T4777" si="720">VLOOKUP(S4746,db_barang,2,FALSE)</f>
        <v>ONGKOS KEMAS PEPEL PREMIUM</v>
      </c>
      <c r="U4746" s="17">
        <v>10</v>
      </c>
      <c r="V4746" s="62">
        <f t="shared" si="719"/>
        <v>360</v>
      </c>
      <c r="W4746" s="20"/>
      <c r="X4746" s="20"/>
      <c r="Y4746" s="20" t="str">
        <f t="shared" ref="Y4746:Y4777" si="721">VLOOKUP(S4746,db_barang,3,FALSE)</f>
        <v>PCS</v>
      </c>
    </row>
    <row r="4747" spans="1:26" hidden="1">
      <c r="A4747" s="4"/>
      <c r="B4747" s="4"/>
      <c r="C4747" s="5"/>
      <c r="D4747" s="6"/>
      <c r="E4747" s="6"/>
      <c r="F4747" s="6"/>
      <c r="G4747" s="6"/>
      <c r="H4747" s="6"/>
      <c r="I4747" s="6"/>
      <c r="J4747" s="6"/>
      <c r="K4747" s="8"/>
      <c r="L4747" s="8"/>
      <c r="M4747" s="6"/>
      <c r="N4747" s="9"/>
      <c r="O4747" s="10"/>
      <c r="P4747" s="20"/>
      <c r="Q4747" s="20"/>
      <c r="R4747" s="20"/>
      <c r="S4747" s="20" t="s">
        <v>3757</v>
      </c>
      <c r="T4747" s="21" t="str">
        <f t="shared" si="720"/>
        <v>ONGKOS CELUP PEPEL PREMIUM</v>
      </c>
      <c r="U4747" s="17">
        <v>10</v>
      </c>
      <c r="V4747" s="62">
        <f t="shared" si="719"/>
        <v>360</v>
      </c>
      <c r="W4747" s="20"/>
      <c r="X4747" s="20"/>
      <c r="Y4747" s="20" t="str">
        <f t="shared" si="721"/>
        <v>PCS</v>
      </c>
    </row>
    <row r="4748" spans="1:26">
      <c r="A4748" s="4">
        <v>485</v>
      </c>
      <c r="B4748" s="20" t="s">
        <v>4741</v>
      </c>
      <c r="C4748" s="5" t="s">
        <v>439</v>
      </c>
      <c r="D4748" s="6">
        <v>25</v>
      </c>
      <c r="E4748" s="6"/>
      <c r="F4748" s="6">
        <v>55</v>
      </c>
      <c r="G4748" s="6">
        <v>1</v>
      </c>
      <c r="H4748" s="6">
        <v>31</v>
      </c>
      <c r="I4748" s="6">
        <v>1</v>
      </c>
      <c r="J4748" s="6" t="s">
        <v>511</v>
      </c>
      <c r="K4748" s="15">
        <f>L4748</f>
        <v>84</v>
      </c>
      <c r="L4748" s="15">
        <f>N4748*Z4748</f>
        <v>84</v>
      </c>
      <c r="M4748" s="6" t="s">
        <v>511</v>
      </c>
      <c r="N4748" s="9">
        <f>VLOOKUP(B4748,tb_januari,9,FALSE)</f>
        <v>7</v>
      </c>
      <c r="O4748" s="10" t="s">
        <v>506</v>
      </c>
      <c r="P4748" s="20"/>
      <c r="Q4748" s="20"/>
      <c r="R4748" s="20"/>
      <c r="S4748" s="20" t="s">
        <v>1378</v>
      </c>
      <c r="T4748" s="21" t="str">
        <f t="shared" si="720"/>
        <v>DUPA 28 PREMIUM</v>
      </c>
      <c r="U4748" s="17">
        <v>2.14</v>
      </c>
      <c r="V4748" s="62">
        <f>$K$4748*U4748</f>
        <v>179.76000000000002</v>
      </c>
      <c r="W4748" s="20"/>
      <c r="X4748" s="20"/>
      <c r="Y4748" s="20" t="str">
        <f t="shared" si="721"/>
        <v>KG</v>
      </c>
      <c r="Z4748" s="20">
        <v>12</v>
      </c>
    </row>
    <row r="4749" spans="1:26" hidden="1">
      <c r="A4749" s="4"/>
      <c r="B4749" s="4"/>
      <c r="C4749" s="5"/>
      <c r="D4749" s="6"/>
      <c r="E4749" s="6"/>
      <c r="F4749" s="6"/>
      <c r="G4749" s="6"/>
      <c r="H4749" s="6"/>
      <c r="I4749" s="6"/>
      <c r="J4749" s="6"/>
      <c r="K4749" s="8"/>
      <c r="L4749" s="8"/>
      <c r="M4749" s="6"/>
      <c r="N4749" s="9"/>
      <c r="O4749" s="10"/>
      <c r="P4749" s="20"/>
      <c r="Q4749" s="20"/>
      <c r="R4749" s="20"/>
      <c r="S4749" s="20" t="s">
        <v>1871</v>
      </c>
      <c r="T4749" s="21" t="str">
        <f t="shared" si="720"/>
        <v>FLAYER PUDAK 11 X 21</v>
      </c>
      <c r="U4749" s="17">
        <v>10</v>
      </c>
      <c r="V4749" s="62">
        <f t="shared" ref="V4749:V4753" si="722">$K$4748*U4749</f>
        <v>840</v>
      </c>
      <c r="W4749" s="20"/>
      <c r="X4749" s="20"/>
      <c r="Y4749" s="20" t="str">
        <f t="shared" si="721"/>
        <v>PCS</v>
      </c>
    </row>
    <row r="4750" spans="1:26" hidden="1">
      <c r="A4750" s="4"/>
      <c r="B4750" s="4"/>
      <c r="C4750" s="5"/>
      <c r="D4750" s="6"/>
      <c r="E4750" s="6"/>
      <c r="F4750" s="6"/>
      <c r="G4750" s="6"/>
      <c r="H4750" s="6"/>
      <c r="I4750" s="6"/>
      <c r="J4750" s="6"/>
      <c r="K4750" s="8"/>
      <c r="L4750" s="8"/>
      <c r="M4750" s="6"/>
      <c r="N4750" s="9"/>
      <c r="O4750" s="10"/>
      <c r="P4750" s="20"/>
      <c r="Q4750" s="20"/>
      <c r="R4750" s="20"/>
      <c r="S4750" s="20" t="s">
        <v>614</v>
      </c>
      <c r="T4750" s="21" t="str">
        <f t="shared" si="720"/>
        <v>PLASTIK 16 X 35</v>
      </c>
      <c r="U4750" s="17">
        <v>10</v>
      </c>
      <c r="V4750" s="62">
        <f t="shared" si="722"/>
        <v>840</v>
      </c>
      <c r="W4750" s="20"/>
      <c r="X4750" s="20"/>
      <c r="Y4750" s="20" t="str">
        <f t="shared" si="721"/>
        <v>PCS</v>
      </c>
    </row>
    <row r="4751" spans="1:26" hidden="1">
      <c r="A4751" s="4"/>
      <c r="B4751" s="4"/>
      <c r="C4751" s="5"/>
      <c r="D4751" s="6"/>
      <c r="E4751" s="6"/>
      <c r="F4751" s="6"/>
      <c r="G4751" s="6"/>
      <c r="H4751" s="6"/>
      <c r="I4751" s="6"/>
      <c r="J4751" s="6"/>
      <c r="K4751" s="8"/>
      <c r="L4751" s="8"/>
      <c r="M4751" s="6"/>
      <c r="N4751" s="9"/>
      <c r="O4751" s="10"/>
      <c r="P4751" s="20"/>
      <c r="Q4751" s="20"/>
      <c r="R4751" s="20"/>
      <c r="S4751" s="20" t="s">
        <v>4173</v>
      </c>
      <c r="T4751" s="21" t="str">
        <f t="shared" si="720"/>
        <v>OP NON FUL AROMA EK PUDAK</v>
      </c>
      <c r="U4751" s="17">
        <v>9.9000000000000005E-2</v>
      </c>
      <c r="V4751" s="62">
        <f t="shared" si="722"/>
        <v>8.3160000000000007</v>
      </c>
      <c r="W4751" s="20"/>
      <c r="X4751" s="20"/>
      <c r="Y4751" s="20" t="str">
        <f t="shared" si="721"/>
        <v>KG</v>
      </c>
    </row>
    <row r="4752" spans="1:26" hidden="1">
      <c r="A4752" s="4"/>
      <c r="B4752" s="4"/>
      <c r="C4752" s="5"/>
      <c r="D4752" s="6"/>
      <c r="E4752" s="6"/>
      <c r="F4752" s="6"/>
      <c r="G4752" s="6"/>
      <c r="H4752" s="6"/>
      <c r="I4752" s="6"/>
      <c r="J4752" s="6"/>
      <c r="K4752" s="8"/>
      <c r="L4752" s="8"/>
      <c r="M4752" s="6"/>
      <c r="N4752" s="9"/>
      <c r="O4752" s="10"/>
      <c r="P4752" s="20"/>
      <c r="Q4752" s="20"/>
      <c r="R4752" s="20"/>
      <c r="S4752" s="20" t="s">
        <v>3858</v>
      </c>
      <c r="T4752" s="21" t="str">
        <f t="shared" si="720"/>
        <v>ONGKOS KEMAS PEPEL PREMIUM</v>
      </c>
      <c r="U4752" s="17">
        <v>10</v>
      </c>
      <c r="V4752" s="62">
        <f t="shared" si="722"/>
        <v>840</v>
      </c>
      <c r="W4752" s="20"/>
      <c r="X4752" s="20"/>
      <c r="Y4752" s="20" t="str">
        <f t="shared" si="721"/>
        <v>PCS</v>
      </c>
    </row>
    <row r="4753" spans="1:26" hidden="1">
      <c r="A4753" s="4"/>
      <c r="B4753" s="4"/>
      <c r="C4753" s="5"/>
      <c r="D4753" s="6"/>
      <c r="E4753" s="6"/>
      <c r="F4753" s="6"/>
      <c r="G4753" s="6"/>
      <c r="H4753" s="6"/>
      <c r="I4753" s="6"/>
      <c r="J4753" s="6"/>
      <c r="K4753" s="8"/>
      <c r="L4753" s="8"/>
      <c r="M4753" s="6"/>
      <c r="N4753" s="9"/>
      <c r="O4753" s="10"/>
      <c r="P4753" s="20"/>
      <c r="Q4753" s="20"/>
      <c r="R4753" s="20"/>
      <c r="S4753" s="20" t="s">
        <v>3757</v>
      </c>
      <c r="T4753" s="21" t="str">
        <f t="shared" si="720"/>
        <v>ONGKOS CELUP PEPEL PREMIUM</v>
      </c>
      <c r="U4753" s="17">
        <v>10</v>
      </c>
      <c r="V4753" s="62">
        <f t="shared" si="722"/>
        <v>840</v>
      </c>
      <c r="W4753" s="20"/>
      <c r="X4753" s="20"/>
      <c r="Y4753" s="20" t="str">
        <f t="shared" si="721"/>
        <v>PCS</v>
      </c>
    </row>
    <row r="4754" spans="1:26">
      <c r="A4754" s="4">
        <v>486</v>
      </c>
      <c r="B4754" s="1" t="s">
        <v>4742</v>
      </c>
      <c r="C4754" s="5" t="s">
        <v>440</v>
      </c>
      <c r="D4754" s="6">
        <v>28</v>
      </c>
      <c r="E4754" s="6"/>
      <c r="F4754" s="6">
        <v>26</v>
      </c>
      <c r="G4754" s="6">
        <v>1</v>
      </c>
      <c r="H4754" s="6">
        <v>2</v>
      </c>
      <c r="I4754" s="6">
        <v>1</v>
      </c>
      <c r="J4754" s="6" t="s">
        <v>511</v>
      </c>
      <c r="K4754" s="15">
        <f>L4754</f>
        <v>36</v>
      </c>
      <c r="L4754" s="15">
        <f>N4754*Z4754</f>
        <v>36</v>
      </c>
      <c r="M4754" s="6" t="s">
        <v>511</v>
      </c>
      <c r="N4754" s="9">
        <f>VLOOKUP(B4754,tb_januari,9,FALSE)</f>
        <v>3</v>
      </c>
      <c r="O4754" s="10" t="s">
        <v>506</v>
      </c>
      <c r="P4754" s="20"/>
      <c r="Q4754" s="20"/>
      <c r="R4754" s="20"/>
      <c r="S4754" s="20" t="s">
        <v>1380</v>
      </c>
      <c r="T4754" s="21" t="str">
        <f t="shared" si="720"/>
        <v>DUPA 28 PREMIUM HITAM</v>
      </c>
      <c r="U4754" s="17">
        <v>2.14</v>
      </c>
      <c r="V4754" s="62">
        <f>$K$4754*U4754</f>
        <v>77.040000000000006</v>
      </c>
      <c r="W4754" s="20"/>
      <c r="X4754" s="20"/>
      <c r="Y4754" s="20" t="str">
        <f t="shared" si="721"/>
        <v>KG</v>
      </c>
      <c r="Z4754" s="20">
        <v>12</v>
      </c>
    </row>
    <row r="4755" spans="1:26" hidden="1">
      <c r="A4755" s="4"/>
      <c r="B4755" s="4"/>
      <c r="C4755" s="5"/>
      <c r="D4755" s="6"/>
      <c r="E4755" s="6"/>
      <c r="F4755" s="6"/>
      <c r="G4755" s="6"/>
      <c r="H4755" s="6"/>
      <c r="I4755" s="6"/>
      <c r="J4755" s="6"/>
      <c r="K4755" s="8"/>
      <c r="L4755" s="8"/>
      <c r="M4755" s="6"/>
      <c r="N4755" s="9"/>
      <c r="O4755" s="10"/>
      <c r="P4755" s="20"/>
      <c r="Q4755" s="20"/>
      <c r="R4755" s="20"/>
      <c r="S4755" s="20" t="s">
        <v>4173</v>
      </c>
      <c r="T4755" s="21" t="str">
        <f t="shared" si="720"/>
        <v>OP NON FUL AROMA EK PUDAK</v>
      </c>
      <c r="U4755" s="17">
        <v>9.9000000000000005E-2</v>
      </c>
      <c r="V4755" s="62">
        <f t="shared" ref="V4755:V4759" si="723">$K$4754*U4755</f>
        <v>3.5640000000000001</v>
      </c>
      <c r="W4755" s="20"/>
      <c r="X4755" s="20"/>
      <c r="Y4755" s="20" t="str">
        <f t="shared" si="721"/>
        <v>KG</v>
      </c>
    </row>
    <row r="4756" spans="1:26" hidden="1">
      <c r="A4756" s="4"/>
      <c r="B4756" s="4"/>
      <c r="C4756" s="5"/>
      <c r="D4756" s="6"/>
      <c r="E4756" s="6"/>
      <c r="F4756" s="6"/>
      <c r="G4756" s="6"/>
      <c r="H4756" s="6"/>
      <c r="I4756" s="6"/>
      <c r="J4756" s="6"/>
      <c r="K4756" s="8"/>
      <c r="L4756" s="8"/>
      <c r="M4756" s="6"/>
      <c r="N4756" s="9"/>
      <c r="O4756" s="10"/>
      <c r="P4756" s="20"/>
      <c r="Q4756" s="20"/>
      <c r="R4756" s="20"/>
      <c r="S4756" s="20" t="s">
        <v>1871</v>
      </c>
      <c r="T4756" s="21" t="str">
        <f t="shared" si="720"/>
        <v>FLAYER PUDAK 11 X 21</v>
      </c>
      <c r="U4756" s="17">
        <v>10</v>
      </c>
      <c r="V4756" s="62">
        <f t="shared" si="723"/>
        <v>360</v>
      </c>
      <c r="W4756" s="20"/>
      <c r="X4756" s="20"/>
      <c r="Y4756" s="20" t="str">
        <f t="shared" si="721"/>
        <v>PCS</v>
      </c>
    </row>
    <row r="4757" spans="1:26" hidden="1">
      <c r="A4757" s="4"/>
      <c r="B4757" s="4"/>
      <c r="C4757" s="5"/>
      <c r="D4757" s="6"/>
      <c r="E4757" s="6"/>
      <c r="F4757" s="6"/>
      <c r="G4757" s="6"/>
      <c r="H4757" s="6"/>
      <c r="I4757" s="6"/>
      <c r="J4757" s="6"/>
      <c r="K4757" s="8"/>
      <c r="L4757" s="8"/>
      <c r="M4757" s="6"/>
      <c r="N4757" s="9"/>
      <c r="O4757" s="10"/>
      <c r="P4757" s="20"/>
      <c r="Q4757" s="20"/>
      <c r="R4757" s="20"/>
      <c r="S4757" s="20" t="s">
        <v>3757</v>
      </c>
      <c r="T4757" s="21" t="str">
        <f t="shared" si="720"/>
        <v>ONGKOS CELUP PEPEL PREMIUM</v>
      </c>
      <c r="U4757" s="17">
        <v>10</v>
      </c>
      <c r="V4757" s="62">
        <f t="shared" si="723"/>
        <v>360</v>
      </c>
      <c r="W4757" s="20"/>
      <c r="X4757" s="20"/>
      <c r="Y4757" s="20" t="str">
        <f t="shared" si="721"/>
        <v>PCS</v>
      </c>
    </row>
    <row r="4758" spans="1:26" hidden="1">
      <c r="A4758" s="4"/>
      <c r="B4758" s="4"/>
      <c r="C4758" s="5"/>
      <c r="D4758" s="6"/>
      <c r="E4758" s="6"/>
      <c r="F4758" s="6"/>
      <c r="G4758" s="6"/>
      <c r="H4758" s="6"/>
      <c r="I4758" s="6"/>
      <c r="J4758" s="6"/>
      <c r="K4758" s="8"/>
      <c r="L4758" s="8"/>
      <c r="M4758" s="6"/>
      <c r="N4758" s="9"/>
      <c r="O4758" s="10"/>
      <c r="P4758" s="20"/>
      <c r="Q4758" s="20"/>
      <c r="R4758" s="20"/>
      <c r="S4758" s="20" t="s">
        <v>3858</v>
      </c>
      <c r="T4758" s="21" t="str">
        <f t="shared" si="720"/>
        <v>ONGKOS KEMAS PEPEL PREMIUM</v>
      </c>
      <c r="U4758" s="17">
        <v>10</v>
      </c>
      <c r="V4758" s="62">
        <f t="shared" si="723"/>
        <v>360</v>
      </c>
      <c r="W4758" s="20"/>
      <c r="X4758" s="20"/>
      <c r="Y4758" s="20" t="str">
        <f t="shared" si="721"/>
        <v>PCS</v>
      </c>
    </row>
    <row r="4759" spans="1:26" hidden="1">
      <c r="A4759" s="4"/>
      <c r="B4759" s="4"/>
      <c r="C4759" s="5"/>
      <c r="D4759" s="6"/>
      <c r="E4759" s="6"/>
      <c r="F4759" s="6"/>
      <c r="G4759" s="6"/>
      <c r="H4759" s="6"/>
      <c r="I4759" s="6"/>
      <c r="J4759" s="6"/>
      <c r="K4759" s="8"/>
      <c r="L4759" s="8"/>
      <c r="M4759" s="6"/>
      <c r="N4759" s="9"/>
      <c r="O4759" s="10"/>
      <c r="P4759" s="20"/>
      <c r="Q4759" s="20"/>
      <c r="R4759" s="20"/>
      <c r="S4759" s="20" t="s">
        <v>614</v>
      </c>
      <c r="T4759" s="21" t="str">
        <f t="shared" si="720"/>
        <v>PLASTIK 16 X 35</v>
      </c>
      <c r="U4759" s="17">
        <v>10</v>
      </c>
      <c r="V4759" s="62">
        <f t="shared" si="723"/>
        <v>360</v>
      </c>
      <c r="W4759" s="20"/>
      <c r="X4759" s="20"/>
      <c r="Y4759" s="20" t="str">
        <f t="shared" si="721"/>
        <v>PCS</v>
      </c>
    </row>
    <row r="4760" spans="1:26">
      <c r="A4760" s="4">
        <v>487</v>
      </c>
      <c r="B4760" s="20" t="s">
        <v>4750</v>
      </c>
      <c r="C4760" s="5" t="s">
        <v>441</v>
      </c>
      <c r="D4760" s="6">
        <v>29</v>
      </c>
      <c r="E4760" s="6"/>
      <c r="F4760" s="6">
        <v>28</v>
      </c>
      <c r="G4760" s="6">
        <v>1</v>
      </c>
      <c r="H4760" s="6">
        <v>28</v>
      </c>
      <c r="I4760" s="6">
        <v>1</v>
      </c>
      <c r="J4760" s="6" t="s">
        <v>511</v>
      </c>
      <c r="K4760" s="15">
        <f>L4760</f>
        <v>48</v>
      </c>
      <c r="L4760" s="15">
        <f>N4760*Z4760</f>
        <v>48</v>
      </c>
      <c r="M4760" s="6" t="s">
        <v>511</v>
      </c>
      <c r="N4760" s="9">
        <f>VLOOKUP(B4760,tb_januari,9,FALSE)</f>
        <v>4</v>
      </c>
      <c r="O4760" s="10" t="s">
        <v>506</v>
      </c>
      <c r="P4760" s="20"/>
      <c r="Q4760" s="20"/>
      <c r="R4760" s="20"/>
      <c r="S4760" s="20" t="s">
        <v>1883</v>
      </c>
      <c r="T4760" s="21" t="str">
        <f t="shared" si="720"/>
        <v>FLAYER SANJIWANI 11 X 21</v>
      </c>
      <c r="U4760" s="17">
        <v>10</v>
      </c>
      <c r="V4760" s="62">
        <f>$K$4760*U4760</f>
        <v>480</v>
      </c>
      <c r="W4760" s="20"/>
      <c r="X4760" s="20"/>
      <c r="Y4760" s="20" t="str">
        <f t="shared" si="721"/>
        <v>PCS</v>
      </c>
      <c r="Z4760" s="20">
        <v>12</v>
      </c>
    </row>
    <row r="4761" spans="1:26" hidden="1">
      <c r="A4761" s="4"/>
      <c r="B4761" s="4"/>
      <c r="C4761" s="5"/>
      <c r="D4761" s="6"/>
      <c r="E4761" s="6"/>
      <c r="F4761" s="6"/>
      <c r="G4761" s="6"/>
      <c r="H4761" s="6"/>
      <c r="I4761" s="6"/>
      <c r="J4761" s="6"/>
      <c r="K4761" s="8"/>
      <c r="L4761" s="8"/>
      <c r="M4761" s="6"/>
      <c r="N4761" s="9"/>
      <c r="O4761" s="10"/>
      <c r="P4761" s="20"/>
      <c r="Q4761" s="20"/>
      <c r="R4761" s="20"/>
      <c r="S4761" s="20" t="s">
        <v>1378</v>
      </c>
      <c r="T4761" s="21" t="str">
        <f t="shared" si="720"/>
        <v>DUPA 28 PREMIUM</v>
      </c>
      <c r="U4761" s="17">
        <v>2.14</v>
      </c>
      <c r="V4761" s="62">
        <f t="shared" ref="V4761:V4765" si="724">$K$4760*U4761</f>
        <v>102.72</v>
      </c>
      <c r="W4761" s="20"/>
      <c r="X4761" s="20"/>
      <c r="Y4761" s="20" t="str">
        <f t="shared" si="721"/>
        <v>KG</v>
      </c>
    </row>
    <row r="4762" spans="1:26" hidden="1">
      <c r="A4762" s="4"/>
      <c r="B4762" s="4"/>
      <c r="C4762" s="5"/>
      <c r="D4762" s="6"/>
      <c r="E4762" s="6"/>
      <c r="F4762" s="6"/>
      <c r="G4762" s="6"/>
      <c r="H4762" s="6"/>
      <c r="I4762" s="6"/>
      <c r="J4762" s="6"/>
      <c r="K4762" s="8"/>
      <c r="L4762" s="8"/>
      <c r="M4762" s="6"/>
      <c r="N4762" s="9"/>
      <c r="O4762" s="10"/>
      <c r="P4762" s="20"/>
      <c r="Q4762" s="20"/>
      <c r="R4762" s="20"/>
      <c r="S4762" s="20" t="s">
        <v>3757</v>
      </c>
      <c r="T4762" s="21" t="str">
        <f t="shared" si="720"/>
        <v>ONGKOS CELUP PEPEL PREMIUM</v>
      </c>
      <c r="U4762" s="17">
        <v>10</v>
      </c>
      <c r="V4762" s="62">
        <f t="shared" si="724"/>
        <v>480</v>
      </c>
      <c r="W4762" s="20"/>
      <c r="X4762" s="20"/>
      <c r="Y4762" s="20" t="str">
        <f t="shared" si="721"/>
        <v>PCS</v>
      </c>
    </row>
    <row r="4763" spans="1:26" hidden="1">
      <c r="A4763" s="4"/>
      <c r="B4763" s="4"/>
      <c r="C4763" s="5"/>
      <c r="D4763" s="6"/>
      <c r="E4763" s="6"/>
      <c r="F4763" s="6"/>
      <c r="G4763" s="6"/>
      <c r="H4763" s="6"/>
      <c r="I4763" s="6"/>
      <c r="J4763" s="6"/>
      <c r="K4763" s="8"/>
      <c r="L4763" s="8"/>
      <c r="M4763" s="6"/>
      <c r="N4763" s="9"/>
      <c r="O4763" s="10"/>
      <c r="P4763" s="20"/>
      <c r="Q4763" s="20"/>
      <c r="R4763" s="20"/>
      <c r="S4763" s="20" t="s">
        <v>4175</v>
      </c>
      <c r="T4763" s="21" t="str">
        <f t="shared" si="720"/>
        <v>OP NON FUL AROMA EK SANJIWANI EKO</v>
      </c>
      <c r="U4763" s="17">
        <v>9.9000000000000005E-2</v>
      </c>
      <c r="V4763" s="62">
        <f t="shared" si="724"/>
        <v>4.7520000000000007</v>
      </c>
      <c r="W4763" s="20"/>
      <c r="X4763" s="20"/>
      <c r="Y4763" s="20" t="str">
        <f t="shared" si="721"/>
        <v>KG</v>
      </c>
    </row>
    <row r="4764" spans="1:26" hidden="1">
      <c r="A4764" s="4"/>
      <c r="B4764" s="4"/>
      <c r="C4764" s="5"/>
      <c r="D4764" s="6"/>
      <c r="E4764" s="6"/>
      <c r="F4764" s="6"/>
      <c r="G4764" s="6"/>
      <c r="H4764" s="6"/>
      <c r="I4764" s="6"/>
      <c r="J4764" s="6"/>
      <c r="K4764" s="8"/>
      <c r="L4764" s="8"/>
      <c r="M4764" s="6"/>
      <c r="N4764" s="9"/>
      <c r="O4764" s="10"/>
      <c r="P4764" s="20"/>
      <c r="Q4764" s="20"/>
      <c r="R4764" s="20"/>
      <c r="S4764" s="20" t="s">
        <v>614</v>
      </c>
      <c r="T4764" s="21" t="str">
        <f t="shared" si="720"/>
        <v>PLASTIK 16 X 35</v>
      </c>
      <c r="U4764" s="17">
        <v>10</v>
      </c>
      <c r="V4764" s="62">
        <f t="shared" si="724"/>
        <v>480</v>
      </c>
      <c r="W4764" s="20"/>
      <c r="X4764" s="20"/>
      <c r="Y4764" s="20" t="str">
        <f t="shared" si="721"/>
        <v>PCS</v>
      </c>
    </row>
    <row r="4765" spans="1:26" hidden="1">
      <c r="A4765" s="4"/>
      <c r="B4765" s="4"/>
      <c r="C4765" s="5"/>
      <c r="D4765" s="6"/>
      <c r="E4765" s="6"/>
      <c r="F4765" s="6"/>
      <c r="G4765" s="6"/>
      <c r="H4765" s="6"/>
      <c r="I4765" s="6"/>
      <c r="J4765" s="6"/>
      <c r="K4765" s="8"/>
      <c r="L4765" s="8"/>
      <c r="M4765" s="6"/>
      <c r="N4765" s="9"/>
      <c r="O4765" s="10"/>
      <c r="P4765" s="20"/>
      <c r="Q4765" s="20"/>
      <c r="R4765" s="20"/>
      <c r="S4765" s="20" t="s">
        <v>3858</v>
      </c>
      <c r="T4765" s="21" t="str">
        <f t="shared" si="720"/>
        <v>ONGKOS KEMAS PEPEL PREMIUM</v>
      </c>
      <c r="U4765" s="17">
        <v>10</v>
      </c>
      <c r="V4765" s="62">
        <f t="shared" si="724"/>
        <v>480</v>
      </c>
      <c r="W4765" s="20"/>
      <c r="X4765" s="20"/>
      <c r="Y4765" s="20" t="str">
        <f t="shared" si="721"/>
        <v>PCS</v>
      </c>
    </row>
    <row r="4766" spans="1:26">
      <c r="A4766" s="4">
        <v>488</v>
      </c>
      <c r="B4766" s="1" t="s">
        <v>4751</v>
      </c>
      <c r="C4766" s="5" t="s">
        <v>442</v>
      </c>
      <c r="D4766" s="6">
        <v>52</v>
      </c>
      <c r="E4766" s="6"/>
      <c r="F4766" s="6">
        <v>27</v>
      </c>
      <c r="G4766" s="6">
        <v>1</v>
      </c>
      <c r="H4766" s="6"/>
      <c r="I4766" s="6"/>
      <c r="J4766" s="6" t="s">
        <v>511</v>
      </c>
      <c r="K4766" s="15">
        <f>L4766</f>
        <v>60</v>
      </c>
      <c r="L4766" s="15">
        <f>N4766*Z4766</f>
        <v>60</v>
      </c>
      <c r="M4766" s="6" t="s">
        <v>511</v>
      </c>
      <c r="N4766" s="9">
        <f>VLOOKUP(B4766,tb_januari,9,FALSE)</f>
        <v>5</v>
      </c>
      <c r="O4766" s="10" t="s">
        <v>506</v>
      </c>
      <c r="P4766" s="20"/>
      <c r="Q4766" s="20"/>
      <c r="R4766" s="20"/>
      <c r="S4766" s="20" t="s">
        <v>1380</v>
      </c>
      <c r="T4766" s="21" t="str">
        <f t="shared" si="720"/>
        <v>DUPA 28 PREMIUM HITAM</v>
      </c>
      <c r="U4766" s="17">
        <v>2.14</v>
      </c>
      <c r="V4766" s="62">
        <f>$K$4766*U4766</f>
        <v>128.4</v>
      </c>
      <c r="W4766" s="20"/>
      <c r="X4766" s="20"/>
      <c r="Y4766" s="20" t="str">
        <f t="shared" si="721"/>
        <v>KG</v>
      </c>
      <c r="Z4766" s="20">
        <v>12</v>
      </c>
    </row>
    <row r="4767" spans="1:26" hidden="1">
      <c r="A4767" s="4"/>
      <c r="B4767" s="4"/>
      <c r="C4767" s="5"/>
      <c r="D4767" s="6"/>
      <c r="E4767" s="6"/>
      <c r="F4767" s="6"/>
      <c r="G4767" s="6"/>
      <c r="H4767" s="6"/>
      <c r="I4767" s="6"/>
      <c r="J4767" s="6"/>
      <c r="K4767" s="8"/>
      <c r="L4767" s="8"/>
      <c r="M4767" s="6"/>
      <c r="N4767" s="9"/>
      <c r="O4767" s="10"/>
      <c r="P4767" s="20"/>
      <c r="Q4767" s="20"/>
      <c r="R4767" s="20"/>
      <c r="S4767" s="20" t="s">
        <v>614</v>
      </c>
      <c r="T4767" s="21" t="str">
        <f t="shared" si="720"/>
        <v>PLASTIK 16 X 35</v>
      </c>
      <c r="U4767" s="17">
        <v>10</v>
      </c>
      <c r="V4767" s="62">
        <f t="shared" ref="V4767:V4771" si="725">$K$4766*U4767</f>
        <v>600</v>
      </c>
      <c r="W4767" s="20"/>
      <c r="X4767" s="20"/>
      <c r="Y4767" s="20" t="str">
        <f t="shared" si="721"/>
        <v>PCS</v>
      </c>
    </row>
    <row r="4768" spans="1:26" hidden="1">
      <c r="A4768" s="4"/>
      <c r="B4768" s="4"/>
      <c r="C4768" s="5"/>
      <c r="D4768" s="6"/>
      <c r="E4768" s="6"/>
      <c r="F4768" s="6"/>
      <c r="G4768" s="6"/>
      <c r="H4768" s="6"/>
      <c r="I4768" s="6"/>
      <c r="J4768" s="6"/>
      <c r="K4768" s="8"/>
      <c r="L4768" s="8"/>
      <c r="M4768" s="6"/>
      <c r="N4768" s="9"/>
      <c r="O4768" s="10"/>
      <c r="P4768" s="20"/>
      <c r="Q4768" s="20"/>
      <c r="R4768" s="20"/>
      <c r="S4768" s="20" t="s">
        <v>1883</v>
      </c>
      <c r="T4768" s="21" t="str">
        <f t="shared" si="720"/>
        <v>FLAYER SANJIWANI 11 X 21</v>
      </c>
      <c r="U4768" s="17">
        <v>10</v>
      </c>
      <c r="V4768" s="62">
        <f t="shared" si="725"/>
        <v>600</v>
      </c>
      <c r="W4768" s="20"/>
      <c r="X4768" s="20"/>
      <c r="Y4768" s="20" t="str">
        <f t="shared" si="721"/>
        <v>PCS</v>
      </c>
    </row>
    <row r="4769" spans="1:26" hidden="1">
      <c r="A4769" s="4"/>
      <c r="B4769" s="4"/>
      <c r="C4769" s="5"/>
      <c r="D4769" s="6"/>
      <c r="E4769" s="6"/>
      <c r="F4769" s="6"/>
      <c r="G4769" s="6"/>
      <c r="H4769" s="6"/>
      <c r="I4769" s="6"/>
      <c r="J4769" s="6"/>
      <c r="K4769" s="8"/>
      <c r="L4769" s="8"/>
      <c r="M4769" s="6"/>
      <c r="N4769" s="9"/>
      <c r="O4769" s="10"/>
      <c r="P4769" s="20"/>
      <c r="Q4769" s="20"/>
      <c r="R4769" s="20"/>
      <c r="S4769" s="20" t="s">
        <v>4175</v>
      </c>
      <c r="T4769" s="21" t="str">
        <f t="shared" si="720"/>
        <v>OP NON FUL AROMA EK SANJIWANI EKO</v>
      </c>
      <c r="U4769" s="17">
        <v>9.9000000000000005E-2</v>
      </c>
      <c r="V4769" s="62">
        <f t="shared" si="725"/>
        <v>5.94</v>
      </c>
      <c r="W4769" s="20"/>
      <c r="X4769" s="20"/>
      <c r="Y4769" s="20" t="str">
        <f t="shared" si="721"/>
        <v>KG</v>
      </c>
    </row>
    <row r="4770" spans="1:26" hidden="1">
      <c r="A4770" s="4"/>
      <c r="B4770" s="4"/>
      <c r="C4770" s="5"/>
      <c r="D4770" s="6"/>
      <c r="E4770" s="6"/>
      <c r="F4770" s="6"/>
      <c r="G4770" s="6"/>
      <c r="H4770" s="6"/>
      <c r="I4770" s="6"/>
      <c r="J4770" s="6"/>
      <c r="K4770" s="8"/>
      <c r="L4770" s="8"/>
      <c r="M4770" s="6"/>
      <c r="N4770" s="9"/>
      <c r="O4770" s="10"/>
      <c r="P4770" s="20"/>
      <c r="Q4770" s="20"/>
      <c r="R4770" s="20"/>
      <c r="S4770" s="20" t="s">
        <v>3757</v>
      </c>
      <c r="T4770" s="21" t="str">
        <f t="shared" si="720"/>
        <v>ONGKOS CELUP PEPEL PREMIUM</v>
      </c>
      <c r="U4770" s="17">
        <v>10</v>
      </c>
      <c r="V4770" s="62">
        <f t="shared" si="725"/>
        <v>600</v>
      </c>
      <c r="W4770" s="20"/>
      <c r="X4770" s="20"/>
      <c r="Y4770" s="20" t="str">
        <f t="shared" si="721"/>
        <v>PCS</v>
      </c>
    </row>
    <row r="4771" spans="1:26" hidden="1">
      <c r="A4771" s="4"/>
      <c r="B4771" s="4"/>
      <c r="C4771" s="5"/>
      <c r="D4771" s="6"/>
      <c r="E4771" s="6"/>
      <c r="F4771" s="6"/>
      <c r="G4771" s="6"/>
      <c r="H4771" s="6"/>
      <c r="I4771" s="6"/>
      <c r="J4771" s="6"/>
      <c r="K4771" s="8"/>
      <c r="L4771" s="8"/>
      <c r="M4771" s="6"/>
      <c r="N4771" s="9"/>
      <c r="O4771" s="10"/>
      <c r="P4771" s="20"/>
      <c r="Q4771" s="20"/>
      <c r="R4771" s="20"/>
      <c r="S4771" s="20" t="s">
        <v>3858</v>
      </c>
      <c r="T4771" s="21" t="str">
        <f t="shared" si="720"/>
        <v>ONGKOS KEMAS PEPEL PREMIUM</v>
      </c>
      <c r="U4771" s="17">
        <v>10</v>
      </c>
      <c r="V4771" s="62">
        <f t="shared" si="725"/>
        <v>600</v>
      </c>
      <c r="W4771" s="20"/>
      <c r="X4771" s="20"/>
      <c r="Y4771" s="20" t="str">
        <f t="shared" si="721"/>
        <v>PCS</v>
      </c>
    </row>
    <row r="4772" spans="1:26">
      <c r="A4772" s="4">
        <v>489</v>
      </c>
      <c r="B4772" s="20" t="s">
        <v>4759</v>
      </c>
      <c r="C4772" s="5" t="s">
        <v>443</v>
      </c>
      <c r="D4772" s="6">
        <v>73</v>
      </c>
      <c r="E4772" s="6"/>
      <c r="F4772" s="6">
        <v>150</v>
      </c>
      <c r="G4772" s="6">
        <v>1</v>
      </c>
      <c r="H4772" s="6">
        <v>91</v>
      </c>
      <c r="I4772" s="6">
        <v>1</v>
      </c>
      <c r="J4772" s="6" t="s">
        <v>511</v>
      </c>
      <c r="K4772" s="15">
        <f>L4772</f>
        <v>96</v>
      </c>
      <c r="L4772" s="15">
        <f>N4772*Z4772</f>
        <v>96</v>
      </c>
      <c r="M4772" s="6" t="s">
        <v>511</v>
      </c>
      <c r="N4772" s="9">
        <f>VLOOKUP(B4772,tb_januari,9,FALSE)</f>
        <v>8</v>
      </c>
      <c r="O4772" s="10" t="s">
        <v>506</v>
      </c>
      <c r="P4772" s="20"/>
      <c r="Q4772" s="20"/>
      <c r="R4772" s="20"/>
      <c r="S4772" s="20" t="s">
        <v>1893</v>
      </c>
      <c r="T4772" s="21" t="str">
        <f t="shared" si="720"/>
        <v>FLAYER SARI MADHU 11 X 21</v>
      </c>
      <c r="U4772" s="17">
        <v>10</v>
      </c>
      <c r="V4772" s="62">
        <f>$K$4772*U4772</f>
        <v>960</v>
      </c>
      <c r="W4772" s="20"/>
      <c r="X4772" s="20"/>
      <c r="Y4772" s="20" t="str">
        <f t="shared" si="721"/>
        <v>PCS</v>
      </c>
      <c r="Z4772" s="20">
        <v>12</v>
      </c>
    </row>
    <row r="4773" spans="1:26" hidden="1">
      <c r="A4773" s="4"/>
      <c r="B4773" s="4"/>
      <c r="C4773" s="5"/>
      <c r="D4773" s="6"/>
      <c r="E4773" s="6"/>
      <c r="F4773" s="6"/>
      <c r="G4773" s="6"/>
      <c r="H4773" s="6"/>
      <c r="I4773" s="6"/>
      <c r="J4773" s="6"/>
      <c r="K4773" s="8"/>
      <c r="L4773" s="8"/>
      <c r="M4773" s="6"/>
      <c r="N4773" s="9"/>
      <c r="O4773" s="10"/>
      <c r="P4773" s="20"/>
      <c r="Q4773" s="20"/>
      <c r="R4773" s="20"/>
      <c r="S4773" s="20" t="s">
        <v>1378</v>
      </c>
      <c r="T4773" s="21" t="str">
        <f t="shared" si="720"/>
        <v>DUPA 28 PREMIUM</v>
      </c>
      <c r="U4773" s="17">
        <v>2.14</v>
      </c>
      <c r="V4773" s="62">
        <f t="shared" ref="V4773:V4777" si="726">$K$4772*U4773</f>
        <v>205.44</v>
      </c>
      <c r="W4773" s="20"/>
      <c r="X4773" s="20"/>
      <c r="Y4773" s="20" t="str">
        <f t="shared" si="721"/>
        <v>KG</v>
      </c>
    </row>
    <row r="4774" spans="1:26" hidden="1">
      <c r="A4774" s="4"/>
      <c r="B4774" s="4"/>
      <c r="C4774" s="5"/>
      <c r="D4774" s="6"/>
      <c r="E4774" s="6"/>
      <c r="F4774" s="6"/>
      <c r="G4774" s="6"/>
      <c r="H4774" s="6"/>
      <c r="I4774" s="6"/>
      <c r="J4774" s="6"/>
      <c r="K4774" s="8"/>
      <c r="L4774" s="8"/>
      <c r="M4774" s="6"/>
      <c r="N4774" s="9"/>
      <c r="O4774" s="10"/>
      <c r="P4774" s="20"/>
      <c r="Q4774" s="20"/>
      <c r="R4774" s="20"/>
      <c r="S4774" s="20" t="s">
        <v>4177</v>
      </c>
      <c r="T4774" s="21" t="str">
        <f t="shared" si="720"/>
        <v>OP NON FUL AROMA EK SARI MADHU</v>
      </c>
      <c r="U4774" s="17">
        <v>9.9000000000000005E-2</v>
      </c>
      <c r="V4774" s="62">
        <f t="shared" si="726"/>
        <v>9.5040000000000013</v>
      </c>
      <c r="W4774" s="20"/>
      <c r="X4774" s="20"/>
      <c r="Y4774" s="20" t="str">
        <f t="shared" si="721"/>
        <v>KG</v>
      </c>
    </row>
    <row r="4775" spans="1:26" hidden="1">
      <c r="A4775" s="4"/>
      <c r="B4775" s="4"/>
      <c r="C4775" s="5"/>
      <c r="D4775" s="6"/>
      <c r="E4775" s="6"/>
      <c r="F4775" s="6"/>
      <c r="G4775" s="6"/>
      <c r="H4775" s="6"/>
      <c r="I4775" s="6"/>
      <c r="J4775" s="6"/>
      <c r="K4775" s="8"/>
      <c r="L4775" s="8"/>
      <c r="M4775" s="6"/>
      <c r="N4775" s="9"/>
      <c r="O4775" s="10"/>
      <c r="P4775" s="20"/>
      <c r="Q4775" s="20"/>
      <c r="R4775" s="20"/>
      <c r="S4775" s="20" t="s">
        <v>614</v>
      </c>
      <c r="T4775" s="21" t="str">
        <f t="shared" si="720"/>
        <v>PLASTIK 16 X 35</v>
      </c>
      <c r="U4775" s="17">
        <v>10</v>
      </c>
      <c r="V4775" s="62">
        <f t="shared" si="726"/>
        <v>960</v>
      </c>
      <c r="W4775" s="20"/>
      <c r="X4775" s="20"/>
      <c r="Y4775" s="20" t="str">
        <f t="shared" si="721"/>
        <v>PCS</v>
      </c>
    </row>
    <row r="4776" spans="1:26" hidden="1">
      <c r="A4776" s="4"/>
      <c r="B4776" s="4"/>
      <c r="C4776" s="5"/>
      <c r="D4776" s="6"/>
      <c r="E4776" s="6"/>
      <c r="F4776" s="6"/>
      <c r="G4776" s="6"/>
      <c r="H4776" s="6"/>
      <c r="I4776" s="6"/>
      <c r="J4776" s="6"/>
      <c r="K4776" s="8"/>
      <c r="L4776" s="8"/>
      <c r="M4776" s="6"/>
      <c r="N4776" s="9"/>
      <c r="O4776" s="10"/>
      <c r="P4776" s="20"/>
      <c r="Q4776" s="20"/>
      <c r="R4776" s="20"/>
      <c r="S4776" s="20" t="s">
        <v>3757</v>
      </c>
      <c r="T4776" s="21" t="str">
        <f t="shared" si="720"/>
        <v>ONGKOS CELUP PEPEL PREMIUM</v>
      </c>
      <c r="U4776" s="17">
        <v>10</v>
      </c>
      <c r="V4776" s="62">
        <f t="shared" si="726"/>
        <v>960</v>
      </c>
      <c r="W4776" s="20"/>
      <c r="X4776" s="20"/>
      <c r="Y4776" s="20" t="str">
        <f t="shared" si="721"/>
        <v>PCS</v>
      </c>
    </row>
    <row r="4777" spans="1:26" hidden="1">
      <c r="A4777" s="4"/>
      <c r="B4777" s="4"/>
      <c r="C4777" s="5"/>
      <c r="D4777" s="6"/>
      <c r="E4777" s="6"/>
      <c r="F4777" s="6"/>
      <c r="G4777" s="6"/>
      <c r="H4777" s="6"/>
      <c r="I4777" s="6"/>
      <c r="J4777" s="6"/>
      <c r="K4777" s="8"/>
      <c r="L4777" s="8"/>
      <c r="M4777" s="6"/>
      <c r="N4777" s="9"/>
      <c r="O4777" s="10"/>
      <c r="P4777" s="20"/>
      <c r="Q4777" s="20"/>
      <c r="R4777" s="20"/>
      <c r="S4777" s="20" t="s">
        <v>3858</v>
      </c>
      <c r="T4777" s="21" t="str">
        <f t="shared" si="720"/>
        <v>ONGKOS KEMAS PEPEL PREMIUM</v>
      </c>
      <c r="U4777" s="17">
        <v>10</v>
      </c>
      <c r="V4777" s="62">
        <f t="shared" si="726"/>
        <v>960</v>
      </c>
      <c r="W4777" s="20"/>
      <c r="X4777" s="20"/>
      <c r="Y4777" s="20" t="str">
        <f t="shared" si="721"/>
        <v>PCS</v>
      </c>
    </row>
    <row r="4778" spans="1:26">
      <c r="A4778" s="4">
        <v>490</v>
      </c>
      <c r="B4778" s="1" t="s">
        <v>4760</v>
      </c>
      <c r="C4778" s="5" t="s">
        <v>444</v>
      </c>
      <c r="D4778" s="6">
        <v>80</v>
      </c>
      <c r="E4778" s="6"/>
      <c r="F4778" s="6">
        <v>39</v>
      </c>
      <c r="G4778" s="6">
        <v>1</v>
      </c>
      <c r="H4778" s="6">
        <v>81</v>
      </c>
      <c r="I4778" s="6">
        <v>1</v>
      </c>
      <c r="J4778" s="6" t="s">
        <v>511</v>
      </c>
      <c r="K4778" s="15">
        <f>L4778</f>
        <v>48</v>
      </c>
      <c r="L4778" s="15">
        <f>N4778*Z4778</f>
        <v>48</v>
      </c>
      <c r="M4778" s="6" t="s">
        <v>511</v>
      </c>
      <c r="N4778" s="9">
        <f>VLOOKUP(B4778,tb_januari,9,FALSE)</f>
        <v>4</v>
      </c>
      <c r="O4778" s="10" t="s">
        <v>506</v>
      </c>
      <c r="P4778" s="20"/>
      <c r="Q4778" s="20"/>
      <c r="R4778" s="20"/>
      <c r="S4778" s="20" t="s">
        <v>1380</v>
      </c>
      <c r="T4778" s="21" t="str">
        <f t="shared" ref="T4778:T4809" si="727">VLOOKUP(S4778,db_barang,2,FALSE)</f>
        <v>DUPA 28 PREMIUM HITAM</v>
      </c>
      <c r="U4778" s="17">
        <v>2.14</v>
      </c>
      <c r="V4778" s="62">
        <f>$K$4778*U4778</f>
        <v>102.72</v>
      </c>
      <c r="W4778" s="20"/>
      <c r="X4778" s="20"/>
      <c r="Y4778" s="20" t="str">
        <f t="shared" ref="Y4778:Y4809" si="728">VLOOKUP(S4778,db_barang,3,FALSE)</f>
        <v>KG</v>
      </c>
      <c r="Z4778" s="20">
        <v>12</v>
      </c>
    </row>
    <row r="4779" spans="1:26" hidden="1">
      <c r="A4779" s="4"/>
      <c r="B4779" s="4"/>
      <c r="C4779" s="5"/>
      <c r="D4779" s="6"/>
      <c r="E4779" s="6"/>
      <c r="F4779" s="6"/>
      <c r="G4779" s="6"/>
      <c r="H4779" s="6"/>
      <c r="I4779" s="6"/>
      <c r="J4779" s="6"/>
      <c r="K4779" s="8"/>
      <c r="L4779" s="8"/>
      <c r="M4779" s="6"/>
      <c r="N4779" s="9"/>
      <c r="O4779" s="10"/>
      <c r="P4779" s="20"/>
      <c r="Q4779" s="20"/>
      <c r="R4779" s="20"/>
      <c r="S4779" s="20" t="s">
        <v>4177</v>
      </c>
      <c r="T4779" s="21" t="str">
        <f t="shared" si="727"/>
        <v>OP NON FUL AROMA EK SARI MADHU</v>
      </c>
      <c r="U4779" s="17">
        <v>5.357E-2</v>
      </c>
      <c r="V4779" s="62">
        <f t="shared" ref="V4779:V4783" si="729">$K$4778*U4779</f>
        <v>2.5713599999999999</v>
      </c>
      <c r="W4779" s="20"/>
      <c r="X4779" s="20"/>
      <c r="Y4779" s="20" t="str">
        <f t="shared" si="728"/>
        <v>KG</v>
      </c>
    </row>
    <row r="4780" spans="1:26" hidden="1">
      <c r="A4780" s="4"/>
      <c r="B4780" s="4"/>
      <c r="C4780" s="5"/>
      <c r="D4780" s="6"/>
      <c r="E4780" s="6"/>
      <c r="F4780" s="6"/>
      <c r="G4780" s="6"/>
      <c r="H4780" s="6"/>
      <c r="I4780" s="6"/>
      <c r="J4780" s="6"/>
      <c r="K4780" s="8"/>
      <c r="L4780" s="8"/>
      <c r="M4780" s="6"/>
      <c r="N4780" s="9"/>
      <c r="O4780" s="10"/>
      <c r="P4780" s="20"/>
      <c r="Q4780" s="20"/>
      <c r="R4780" s="20"/>
      <c r="S4780" s="20" t="s">
        <v>614</v>
      </c>
      <c r="T4780" s="21" t="str">
        <f t="shared" si="727"/>
        <v>PLASTIK 16 X 35</v>
      </c>
      <c r="U4780" s="17">
        <v>10</v>
      </c>
      <c r="V4780" s="62">
        <f t="shared" si="729"/>
        <v>480</v>
      </c>
      <c r="W4780" s="20"/>
      <c r="X4780" s="20"/>
      <c r="Y4780" s="20" t="str">
        <f t="shared" si="728"/>
        <v>PCS</v>
      </c>
    </row>
    <row r="4781" spans="1:26" hidden="1">
      <c r="A4781" s="4"/>
      <c r="B4781" s="4"/>
      <c r="C4781" s="5"/>
      <c r="D4781" s="6"/>
      <c r="E4781" s="6"/>
      <c r="F4781" s="6"/>
      <c r="G4781" s="6"/>
      <c r="H4781" s="6"/>
      <c r="I4781" s="6"/>
      <c r="J4781" s="6"/>
      <c r="K4781" s="8"/>
      <c r="L4781" s="8"/>
      <c r="M4781" s="6"/>
      <c r="N4781" s="9"/>
      <c r="O4781" s="10"/>
      <c r="P4781" s="20"/>
      <c r="Q4781" s="20"/>
      <c r="R4781" s="20"/>
      <c r="S4781" s="20" t="s">
        <v>3858</v>
      </c>
      <c r="T4781" s="21" t="str">
        <f t="shared" si="727"/>
        <v>ONGKOS KEMAS PEPEL PREMIUM</v>
      </c>
      <c r="U4781" s="17">
        <v>10</v>
      </c>
      <c r="V4781" s="62">
        <f t="shared" si="729"/>
        <v>480</v>
      </c>
      <c r="W4781" s="20"/>
      <c r="X4781" s="20"/>
      <c r="Y4781" s="20" t="str">
        <f t="shared" si="728"/>
        <v>PCS</v>
      </c>
    </row>
    <row r="4782" spans="1:26" hidden="1">
      <c r="A4782" s="4"/>
      <c r="B4782" s="4"/>
      <c r="C4782" s="5"/>
      <c r="D4782" s="6"/>
      <c r="E4782" s="6"/>
      <c r="F4782" s="6"/>
      <c r="G4782" s="6"/>
      <c r="H4782" s="6"/>
      <c r="I4782" s="6"/>
      <c r="J4782" s="6"/>
      <c r="K4782" s="8"/>
      <c r="L4782" s="8"/>
      <c r="M4782" s="6"/>
      <c r="N4782" s="9"/>
      <c r="O4782" s="10"/>
      <c r="P4782" s="20"/>
      <c r="Q4782" s="20"/>
      <c r="R4782" s="20"/>
      <c r="S4782" s="20" t="s">
        <v>3757</v>
      </c>
      <c r="T4782" s="21" t="str">
        <f t="shared" si="727"/>
        <v>ONGKOS CELUP PEPEL PREMIUM</v>
      </c>
      <c r="U4782" s="17">
        <v>10</v>
      </c>
      <c r="V4782" s="62">
        <f t="shared" si="729"/>
        <v>480</v>
      </c>
      <c r="W4782" s="20"/>
      <c r="X4782" s="20"/>
      <c r="Y4782" s="20" t="str">
        <f t="shared" si="728"/>
        <v>PCS</v>
      </c>
    </row>
    <row r="4783" spans="1:26" hidden="1">
      <c r="A4783" s="4"/>
      <c r="B4783" s="4"/>
      <c r="C4783" s="5"/>
      <c r="D4783" s="6"/>
      <c r="E4783" s="6"/>
      <c r="F4783" s="6"/>
      <c r="G4783" s="6"/>
      <c r="H4783" s="6"/>
      <c r="I4783" s="6"/>
      <c r="J4783" s="6"/>
      <c r="K4783" s="8"/>
      <c r="L4783" s="8"/>
      <c r="M4783" s="6"/>
      <c r="N4783" s="9"/>
      <c r="O4783" s="10"/>
      <c r="P4783" s="20"/>
      <c r="Q4783" s="20"/>
      <c r="R4783" s="20"/>
      <c r="S4783" s="20" t="s">
        <v>1893</v>
      </c>
      <c r="T4783" s="21" t="str">
        <f t="shared" si="727"/>
        <v>FLAYER SARI MADHU 11 X 21</v>
      </c>
      <c r="U4783" s="17">
        <v>10</v>
      </c>
      <c r="V4783" s="62">
        <f t="shared" si="729"/>
        <v>480</v>
      </c>
      <c r="W4783" s="20"/>
      <c r="X4783" s="20"/>
      <c r="Y4783" s="20" t="str">
        <f t="shared" si="728"/>
        <v>PCS</v>
      </c>
    </row>
    <row r="4784" spans="1:26">
      <c r="A4784" s="4">
        <v>491</v>
      </c>
      <c r="B4784" s="20" t="s">
        <v>4767</v>
      </c>
      <c r="C4784" s="5" t="s">
        <v>445</v>
      </c>
      <c r="D4784" s="6"/>
      <c r="E4784" s="6"/>
      <c r="F4784" s="6">
        <v>27</v>
      </c>
      <c r="G4784" s="6">
        <v>1</v>
      </c>
      <c r="H4784" s="6"/>
      <c r="I4784" s="6"/>
      <c r="J4784" s="6" t="s">
        <v>511</v>
      </c>
      <c r="K4784" s="15">
        <f>L4784</f>
        <v>36</v>
      </c>
      <c r="L4784" s="15">
        <f>N4784*Z4784</f>
        <v>36</v>
      </c>
      <c r="M4784" s="6" t="s">
        <v>511</v>
      </c>
      <c r="N4784" s="9">
        <f>VLOOKUP(B4784,tb_januari,9,FALSE)</f>
        <v>3</v>
      </c>
      <c r="O4784" s="10" t="s">
        <v>506</v>
      </c>
      <c r="P4784" s="20"/>
      <c r="Q4784" s="20"/>
      <c r="R4784" s="20"/>
      <c r="S4784" s="20" t="s">
        <v>1903</v>
      </c>
      <c r="T4784" s="21" t="str">
        <f t="shared" si="727"/>
        <v>FLAYER SEKAR SARI 11 X 21</v>
      </c>
      <c r="U4784" s="17">
        <v>10</v>
      </c>
      <c r="V4784" s="62">
        <f>$K$4784*U4784</f>
        <v>360</v>
      </c>
      <c r="W4784" s="20"/>
      <c r="X4784" s="20"/>
      <c r="Y4784" s="20" t="str">
        <f t="shared" si="728"/>
        <v>PCS</v>
      </c>
      <c r="Z4784" s="20">
        <v>12</v>
      </c>
    </row>
    <row r="4785" spans="1:26" hidden="1">
      <c r="A4785" s="4"/>
      <c r="B4785" s="4"/>
      <c r="C4785" s="5"/>
      <c r="D4785" s="6"/>
      <c r="E4785" s="6"/>
      <c r="F4785" s="6"/>
      <c r="G4785" s="6"/>
      <c r="H4785" s="6"/>
      <c r="I4785" s="6"/>
      <c r="J4785" s="6"/>
      <c r="K4785" s="8"/>
      <c r="L4785" s="8"/>
      <c r="M4785" s="6"/>
      <c r="N4785" s="9"/>
      <c r="O4785" s="10"/>
      <c r="P4785" s="20"/>
      <c r="Q4785" s="20"/>
      <c r="R4785" s="20"/>
      <c r="S4785" s="20" t="s">
        <v>1378</v>
      </c>
      <c r="T4785" s="21" t="str">
        <f t="shared" si="727"/>
        <v>DUPA 28 PREMIUM</v>
      </c>
      <c r="U4785" s="17">
        <v>2.14</v>
      </c>
      <c r="V4785" s="62">
        <f t="shared" ref="V4785:V4789" si="730">$K$4784*U4785</f>
        <v>77.040000000000006</v>
      </c>
      <c r="W4785" s="20"/>
      <c r="X4785" s="20"/>
      <c r="Y4785" s="20" t="str">
        <f t="shared" si="728"/>
        <v>KG</v>
      </c>
    </row>
    <row r="4786" spans="1:26" hidden="1">
      <c r="A4786" s="4"/>
      <c r="B4786" s="4"/>
      <c r="C4786" s="5"/>
      <c r="D4786" s="6"/>
      <c r="E4786" s="6"/>
      <c r="F4786" s="6"/>
      <c r="G4786" s="6"/>
      <c r="H4786" s="6"/>
      <c r="I4786" s="6"/>
      <c r="J4786" s="6"/>
      <c r="K4786" s="8"/>
      <c r="L4786" s="8"/>
      <c r="M4786" s="6"/>
      <c r="N4786" s="9"/>
      <c r="O4786" s="10"/>
      <c r="P4786" s="20"/>
      <c r="Q4786" s="20"/>
      <c r="R4786" s="20"/>
      <c r="S4786" s="20" t="s">
        <v>614</v>
      </c>
      <c r="T4786" s="21" t="str">
        <f t="shared" si="727"/>
        <v>PLASTIK 16 X 35</v>
      </c>
      <c r="U4786" s="17">
        <v>10</v>
      </c>
      <c r="V4786" s="62">
        <f t="shared" si="730"/>
        <v>360</v>
      </c>
      <c r="W4786" s="20"/>
      <c r="X4786" s="20"/>
      <c r="Y4786" s="20" t="str">
        <f t="shared" si="728"/>
        <v>PCS</v>
      </c>
    </row>
    <row r="4787" spans="1:26" hidden="1">
      <c r="A4787" s="4"/>
      <c r="B4787" s="4"/>
      <c r="C4787" s="5"/>
      <c r="D4787" s="6"/>
      <c r="E4787" s="6"/>
      <c r="F4787" s="6"/>
      <c r="G4787" s="6"/>
      <c r="H4787" s="6"/>
      <c r="I4787" s="6"/>
      <c r="J4787" s="6"/>
      <c r="K4787" s="8"/>
      <c r="L4787" s="8"/>
      <c r="M4787" s="6"/>
      <c r="N4787" s="9"/>
      <c r="O4787" s="10"/>
      <c r="P4787" s="20"/>
      <c r="Q4787" s="20"/>
      <c r="R4787" s="20"/>
      <c r="S4787" s="20" t="s">
        <v>3757</v>
      </c>
      <c r="T4787" s="21" t="str">
        <f t="shared" si="727"/>
        <v>ONGKOS CELUP PEPEL PREMIUM</v>
      </c>
      <c r="U4787" s="17">
        <v>10</v>
      </c>
      <c r="V4787" s="62">
        <f t="shared" si="730"/>
        <v>360</v>
      </c>
      <c r="W4787" s="20"/>
      <c r="X4787" s="20"/>
      <c r="Y4787" s="20" t="str">
        <f t="shared" si="728"/>
        <v>PCS</v>
      </c>
    </row>
    <row r="4788" spans="1:26" hidden="1">
      <c r="A4788" s="4"/>
      <c r="B4788" s="4"/>
      <c r="C4788" s="5"/>
      <c r="D4788" s="6"/>
      <c r="E4788" s="6"/>
      <c r="F4788" s="6"/>
      <c r="G4788" s="6"/>
      <c r="H4788" s="6"/>
      <c r="I4788" s="6"/>
      <c r="J4788" s="6"/>
      <c r="K4788" s="8"/>
      <c r="L4788" s="8"/>
      <c r="M4788" s="6"/>
      <c r="N4788" s="9"/>
      <c r="O4788" s="10"/>
      <c r="P4788" s="20"/>
      <c r="Q4788" s="20"/>
      <c r="R4788" s="20"/>
      <c r="S4788" s="20" t="s">
        <v>3858</v>
      </c>
      <c r="T4788" s="21" t="str">
        <f t="shared" si="727"/>
        <v>ONGKOS KEMAS PEPEL PREMIUM</v>
      </c>
      <c r="U4788" s="17">
        <v>10</v>
      </c>
      <c r="V4788" s="62">
        <f t="shared" si="730"/>
        <v>360</v>
      </c>
      <c r="W4788" s="20"/>
      <c r="X4788" s="20"/>
      <c r="Y4788" s="20" t="str">
        <f t="shared" si="728"/>
        <v>PCS</v>
      </c>
    </row>
    <row r="4789" spans="1:26" hidden="1">
      <c r="A4789" s="4"/>
      <c r="B4789" s="4"/>
      <c r="C4789" s="5"/>
      <c r="D4789" s="6"/>
      <c r="E4789" s="6"/>
      <c r="F4789" s="6"/>
      <c r="G4789" s="6"/>
      <c r="H4789" s="6"/>
      <c r="I4789" s="6"/>
      <c r="J4789" s="6"/>
      <c r="K4789" s="8"/>
      <c r="L4789" s="8"/>
      <c r="M4789" s="6"/>
      <c r="N4789" s="9"/>
      <c r="O4789" s="10"/>
      <c r="P4789" s="20"/>
      <c r="Q4789" s="20"/>
      <c r="R4789" s="20"/>
      <c r="S4789" s="20" t="s">
        <v>4179</v>
      </c>
      <c r="T4789" s="21" t="str">
        <f t="shared" si="727"/>
        <v>OP NON FUL AROMA EK SEKAR SARI EKO</v>
      </c>
      <c r="U4789" s="17">
        <v>9.9000000000000005E-2</v>
      </c>
      <c r="V4789" s="62">
        <f t="shared" si="730"/>
        <v>3.5640000000000001</v>
      </c>
      <c r="W4789" s="20"/>
      <c r="X4789" s="20"/>
      <c r="Y4789" s="20" t="str">
        <f t="shared" si="728"/>
        <v>KG</v>
      </c>
    </row>
    <row r="4790" spans="1:26">
      <c r="A4790" s="4">
        <v>492</v>
      </c>
      <c r="B4790" s="1" t="s">
        <v>4768</v>
      </c>
      <c r="C4790" s="5" t="s">
        <v>446</v>
      </c>
      <c r="D4790" s="6">
        <v>14</v>
      </c>
      <c r="E4790" s="6"/>
      <c r="F4790" s="6">
        <v>14</v>
      </c>
      <c r="G4790" s="6">
        <v>1</v>
      </c>
      <c r="H4790" s="6"/>
      <c r="I4790" s="6"/>
      <c r="J4790" s="6" t="s">
        <v>511</v>
      </c>
      <c r="K4790" s="15">
        <f>L4790</f>
        <v>36</v>
      </c>
      <c r="L4790" s="15">
        <f>N4790*Z4790</f>
        <v>36</v>
      </c>
      <c r="M4790" s="6" t="s">
        <v>511</v>
      </c>
      <c r="N4790" s="9">
        <f>VLOOKUP(B4790,tb_januari,9,FALSE)</f>
        <v>3</v>
      </c>
      <c r="O4790" s="10" t="s">
        <v>506</v>
      </c>
      <c r="P4790" s="20"/>
      <c r="Q4790" s="20"/>
      <c r="R4790" s="20"/>
      <c r="S4790" s="20" t="s">
        <v>614</v>
      </c>
      <c r="T4790" s="21" t="str">
        <f t="shared" si="727"/>
        <v>PLASTIK 16 X 35</v>
      </c>
      <c r="U4790" s="17">
        <v>10</v>
      </c>
      <c r="V4790" s="62">
        <f>$K$4790*U4790</f>
        <v>360</v>
      </c>
      <c r="W4790" s="20"/>
      <c r="X4790" s="20"/>
      <c r="Y4790" s="20" t="str">
        <f t="shared" si="728"/>
        <v>PCS</v>
      </c>
      <c r="Z4790" s="20">
        <v>12</v>
      </c>
    </row>
    <row r="4791" spans="1:26" hidden="1">
      <c r="A4791" s="4"/>
      <c r="B4791" s="4"/>
      <c r="C4791" s="5"/>
      <c r="D4791" s="6"/>
      <c r="E4791" s="6"/>
      <c r="F4791" s="6"/>
      <c r="G4791" s="6"/>
      <c r="H4791" s="6"/>
      <c r="I4791" s="6"/>
      <c r="J4791" s="6"/>
      <c r="K4791" s="8"/>
      <c r="L4791" s="8"/>
      <c r="M4791" s="6"/>
      <c r="N4791" s="9"/>
      <c r="O4791" s="10"/>
      <c r="P4791" s="20"/>
      <c r="Q4791" s="20"/>
      <c r="R4791" s="20"/>
      <c r="S4791" s="20" t="s">
        <v>1380</v>
      </c>
      <c r="T4791" s="21" t="str">
        <f t="shared" si="727"/>
        <v>DUPA 28 PREMIUM HITAM</v>
      </c>
      <c r="U4791" s="17">
        <v>2.14</v>
      </c>
      <c r="V4791" s="62">
        <f t="shared" ref="V4791:V4795" si="731">$K$4790*U4791</f>
        <v>77.040000000000006</v>
      </c>
      <c r="W4791" s="20"/>
      <c r="X4791" s="20"/>
      <c r="Y4791" s="20" t="str">
        <f t="shared" si="728"/>
        <v>KG</v>
      </c>
    </row>
    <row r="4792" spans="1:26" hidden="1">
      <c r="A4792" s="4"/>
      <c r="B4792" s="4"/>
      <c r="C4792" s="5"/>
      <c r="D4792" s="6"/>
      <c r="E4792" s="6"/>
      <c r="F4792" s="6"/>
      <c r="G4792" s="6"/>
      <c r="H4792" s="6"/>
      <c r="I4792" s="6"/>
      <c r="J4792" s="6"/>
      <c r="K4792" s="8"/>
      <c r="L4792" s="8"/>
      <c r="M4792" s="6"/>
      <c r="N4792" s="9"/>
      <c r="O4792" s="10"/>
      <c r="P4792" s="20"/>
      <c r="Q4792" s="20"/>
      <c r="R4792" s="20"/>
      <c r="S4792" s="20" t="s">
        <v>4179</v>
      </c>
      <c r="T4792" s="21" t="str">
        <f t="shared" si="727"/>
        <v>OP NON FUL AROMA EK SEKAR SARI EKO</v>
      </c>
      <c r="U4792" s="17">
        <v>5.357E-2</v>
      </c>
      <c r="V4792" s="62">
        <f t="shared" si="731"/>
        <v>1.92852</v>
      </c>
      <c r="W4792" s="20"/>
      <c r="X4792" s="20"/>
      <c r="Y4792" s="20" t="str">
        <f t="shared" si="728"/>
        <v>KG</v>
      </c>
    </row>
    <row r="4793" spans="1:26" hidden="1">
      <c r="A4793" s="4"/>
      <c r="B4793" s="4"/>
      <c r="C4793" s="5"/>
      <c r="D4793" s="6"/>
      <c r="E4793" s="6"/>
      <c r="F4793" s="6"/>
      <c r="G4793" s="6"/>
      <c r="H4793" s="6"/>
      <c r="I4793" s="6"/>
      <c r="J4793" s="6"/>
      <c r="K4793" s="8"/>
      <c r="L4793" s="8"/>
      <c r="M4793" s="6"/>
      <c r="N4793" s="9"/>
      <c r="O4793" s="10"/>
      <c r="P4793" s="20"/>
      <c r="Q4793" s="20"/>
      <c r="R4793" s="20"/>
      <c r="S4793" s="20" t="s">
        <v>3858</v>
      </c>
      <c r="T4793" s="21" t="str">
        <f t="shared" si="727"/>
        <v>ONGKOS KEMAS PEPEL PREMIUM</v>
      </c>
      <c r="U4793" s="17">
        <v>10</v>
      </c>
      <c r="V4793" s="62">
        <f t="shared" si="731"/>
        <v>360</v>
      </c>
      <c r="W4793" s="20"/>
      <c r="X4793" s="20"/>
      <c r="Y4793" s="20" t="str">
        <f t="shared" si="728"/>
        <v>PCS</v>
      </c>
    </row>
    <row r="4794" spans="1:26" hidden="1">
      <c r="A4794" s="4"/>
      <c r="B4794" s="4"/>
      <c r="C4794" s="5"/>
      <c r="D4794" s="6"/>
      <c r="E4794" s="6"/>
      <c r="F4794" s="6"/>
      <c r="G4794" s="6"/>
      <c r="H4794" s="6"/>
      <c r="I4794" s="6"/>
      <c r="J4794" s="6"/>
      <c r="K4794" s="8"/>
      <c r="L4794" s="8"/>
      <c r="M4794" s="6"/>
      <c r="N4794" s="9"/>
      <c r="O4794" s="10"/>
      <c r="P4794" s="20"/>
      <c r="Q4794" s="20"/>
      <c r="R4794" s="20"/>
      <c r="S4794" s="20" t="s">
        <v>3757</v>
      </c>
      <c r="T4794" s="21" t="str">
        <f t="shared" si="727"/>
        <v>ONGKOS CELUP PEPEL PREMIUM</v>
      </c>
      <c r="U4794" s="17">
        <v>10</v>
      </c>
      <c r="V4794" s="62">
        <f t="shared" si="731"/>
        <v>360</v>
      </c>
      <c r="W4794" s="20"/>
      <c r="X4794" s="20"/>
      <c r="Y4794" s="20" t="str">
        <f t="shared" si="728"/>
        <v>PCS</v>
      </c>
    </row>
    <row r="4795" spans="1:26" hidden="1">
      <c r="A4795" s="4"/>
      <c r="B4795" s="4"/>
      <c r="C4795" s="5"/>
      <c r="D4795" s="6"/>
      <c r="E4795" s="6"/>
      <c r="F4795" s="6"/>
      <c r="G4795" s="6"/>
      <c r="H4795" s="6"/>
      <c r="I4795" s="6"/>
      <c r="J4795" s="6"/>
      <c r="K4795" s="8"/>
      <c r="L4795" s="8"/>
      <c r="M4795" s="6"/>
      <c r="N4795" s="9"/>
      <c r="O4795" s="10"/>
      <c r="P4795" s="20"/>
      <c r="Q4795" s="20"/>
      <c r="R4795" s="20"/>
      <c r="S4795" s="20" t="s">
        <v>1903</v>
      </c>
      <c r="T4795" s="21" t="str">
        <f t="shared" si="727"/>
        <v>FLAYER SEKAR SARI 11 X 21</v>
      </c>
      <c r="U4795" s="17">
        <v>10</v>
      </c>
      <c r="V4795" s="62">
        <f t="shared" si="731"/>
        <v>360</v>
      </c>
      <c r="W4795" s="20"/>
      <c r="X4795" s="20"/>
      <c r="Y4795" s="20" t="str">
        <f t="shared" si="728"/>
        <v>PCS</v>
      </c>
    </row>
    <row r="4796" spans="1:26">
      <c r="A4796" s="4">
        <v>493</v>
      </c>
      <c r="B4796" s="20" t="s">
        <v>4776</v>
      </c>
      <c r="C4796" s="5" t="s">
        <v>447</v>
      </c>
      <c r="D4796" s="6">
        <v>106</v>
      </c>
      <c r="E4796" s="6"/>
      <c r="F4796" s="6">
        <v>110</v>
      </c>
      <c r="G4796" s="6">
        <v>1</v>
      </c>
      <c r="H4796" s="6">
        <v>51</v>
      </c>
      <c r="I4796" s="6">
        <v>1</v>
      </c>
      <c r="J4796" s="6" t="s">
        <v>511</v>
      </c>
      <c r="K4796" s="15">
        <f>L4796</f>
        <v>72</v>
      </c>
      <c r="L4796" s="15">
        <f>N4796*Z4796</f>
        <v>72</v>
      </c>
      <c r="M4796" s="6" t="s">
        <v>511</v>
      </c>
      <c r="N4796" s="9">
        <f>VLOOKUP(B4796,tb_januari,9,FALSE)</f>
        <v>6</v>
      </c>
      <c r="O4796" s="10" t="s">
        <v>506</v>
      </c>
      <c r="P4796" s="20"/>
      <c r="Q4796" s="20"/>
      <c r="R4796" s="20"/>
      <c r="S4796" s="20" t="s">
        <v>1378</v>
      </c>
      <c r="T4796" s="21" t="str">
        <f t="shared" si="727"/>
        <v>DUPA 28 PREMIUM</v>
      </c>
      <c r="U4796" s="17">
        <v>2.14</v>
      </c>
      <c r="V4796" s="62">
        <f>$K$4796*U4796</f>
        <v>154.08000000000001</v>
      </c>
      <c r="W4796" s="20"/>
      <c r="X4796" s="20"/>
      <c r="Y4796" s="20" t="str">
        <f t="shared" si="728"/>
        <v>KG</v>
      </c>
      <c r="Z4796" s="20">
        <v>12</v>
      </c>
    </row>
    <row r="4797" spans="1:26" hidden="1">
      <c r="A4797" s="4"/>
      <c r="B4797" s="4"/>
      <c r="C4797" s="5"/>
      <c r="D4797" s="6"/>
      <c r="E4797" s="6"/>
      <c r="F4797" s="6"/>
      <c r="G4797" s="6"/>
      <c r="H4797" s="6"/>
      <c r="I4797" s="6"/>
      <c r="J4797" s="6"/>
      <c r="K4797" s="8"/>
      <c r="L4797" s="8"/>
      <c r="M4797" s="6"/>
      <c r="N4797" s="9"/>
      <c r="O4797" s="10"/>
      <c r="P4797" s="20"/>
      <c r="Q4797" s="20"/>
      <c r="R4797" s="20"/>
      <c r="S4797" s="20" t="s">
        <v>1661</v>
      </c>
      <c r="T4797" s="21" t="str">
        <f t="shared" si="727"/>
        <v>FLAYER  1000 BUNGA 11 X 21</v>
      </c>
      <c r="U4797" s="17">
        <v>10</v>
      </c>
      <c r="V4797" s="62">
        <f t="shared" ref="V4797:V4801" si="732">$K$4796*U4797</f>
        <v>720</v>
      </c>
      <c r="W4797" s="20"/>
      <c r="X4797" s="20"/>
      <c r="Y4797" s="20" t="str">
        <f t="shared" si="728"/>
        <v>PCS</v>
      </c>
    </row>
    <row r="4798" spans="1:26" hidden="1">
      <c r="A4798" s="4"/>
      <c r="B4798" s="4"/>
      <c r="C4798" s="5"/>
      <c r="D4798" s="6"/>
      <c r="E4798" s="6"/>
      <c r="F4798" s="6"/>
      <c r="G4798" s="6"/>
      <c r="H4798" s="6"/>
      <c r="I4798" s="6"/>
      <c r="J4798" s="6"/>
      <c r="K4798" s="8"/>
      <c r="L4798" s="8"/>
      <c r="M4798" s="6"/>
      <c r="N4798" s="9"/>
      <c r="O4798" s="10"/>
      <c r="P4798" s="20"/>
      <c r="Q4798" s="20"/>
      <c r="R4798" s="20"/>
      <c r="S4798" s="20" t="s">
        <v>614</v>
      </c>
      <c r="T4798" s="21" t="str">
        <f t="shared" si="727"/>
        <v>PLASTIK 16 X 35</v>
      </c>
      <c r="U4798" s="17">
        <v>10</v>
      </c>
      <c r="V4798" s="62">
        <f t="shared" si="732"/>
        <v>720</v>
      </c>
      <c r="W4798" s="20"/>
      <c r="X4798" s="20"/>
      <c r="Y4798" s="20" t="str">
        <f t="shared" si="728"/>
        <v>PCS</v>
      </c>
    </row>
    <row r="4799" spans="1:26" hidden="1">
      <c r="A4799" s="4"/>
      <c r="B4799" s="4"/>
      <c r="C4799" s="5"/>
      <c r="D4799" s="6"/>
      <c r="E4799" s="6"/>
      <c r="F4799" s="6"/>
      <c r="G4799" s="6"/>
      <c r="H4799" s="6"/>
      <c r="I4799" s="6"/>
      <c r="J4799" s="6"/>
      <c r="K4799" s="8"/>
      <c r="L4799" s="8"/>
      <c r="M4799" s="6"/>
      <c r="N4799" s="9"/>
      <c r="O4799" s="10"/>
      <c r="P4799" s="20"/>
      <c r="Q4799" s="20"/>
      <c r="R4799" s="20"/>
      <c r="S4799" s="20" t="s">
        <v>3757</v>
      </c>
      <c r="T4799" s="21" t="str">
        <f t="shared" si="727"/>
        <v>ONGKOS CELUP PEPEL PREMIUM</v>
      </c>
      <c r="U4799" s="17">
        <v>10</v>
      </c>
      <c r="V4799" s="62">
        <f t="shared" si="732"/>
        <v>720</v>
      </c>
      <c r="W4799" s="20"/>
      <c r="X4799" s="20"/>
      <c r="Y4799" s="20" t="str">
        <f t="shared" si="728"/>
        <v>PCS</v>
      </c>
    </row>
    <row r="4800" spans="1:26" hidden="1">
      <c r="A4800" s="4"/>
      <c r="B4800" s="4"/>
      <c r="C4800" s="5"/>
      <c r="D4800" s="6"/>
      <c r="E4800" s="6"/>
      <c r="F4800" s="6"/>
      <c r="G4800" s="6"/>
      <c r="H4800" s="6"/>
      <c r="I4800" s="6"/>
      <c r="J4800" s="6"/>
      <c r="K4800" s="8"/>
      <c r="L4800" s="8"/>
      <c r="M4800" s="6"/>
      <c r="N4800" s="9"/>
      <c r="O4800" s="10"/>
      <c r="P4800" s="20"/>
      <c r="Q4800" s="20"/>
      <c r="R4800" s="20"/>
      <c r="S4800" s="20" t="s">
        <v>4150</v>
      </c>
      <c r="T4800" s="21" t="str">
        <f t="shared" si="727"/>
        <v>OP NON FUL AROMA EK 1000 BUNGA EKO</v>
      </c>
      <c r="U4800" s="17">
        <v>9.9000000000000005E-2</v>
      </c>
      <c r="V4800" s="62">
        <f t="shared" si="732"/>
        <v>7.1280000000000001</v>
      </c>
      <c r="W4800" s="20"/>
      <c r="X4800" s="20"/>
      <c r="Y4800" s="20" t="str">
        <f t="shared" si="728"/>
        <v>KG</v>
      </c>
    </row>
    <row r="4801" spans="1:26" hidden="1">
      <c r="A4801" s="4"/>
      <c r="B4801" s="4"/>
      <c r="C4801" s="5"/>
      <c r="D4801" s="6"/>
      <c r="E4801" s="6"/>
      <c r="F4801" s="6"/>
      <c r="G4801" s="6"/>
      <c r="H4801" s="6"/>
      <c r="I4801" s="6"/>
      <c r="J4801" s="6"/>
      <c r="K4801" s="8"/>
      <c r="L4801" s="8"/>
      <c r="M4801" s="6"/>
      <c r="N4801" s="9"/>
      <c r="O4801" s="10"/>
      <c r="P4801" s="20"/>
      <c r="Q4801" s="20"/>
      <c r="R4801" s="20"/>
      <c r="S4801" s="20" t="s">
        <v>3858</v>
      </c>
      <c r="T4801" s="21" t="str">
        <f t="shared" si="727"/>
        <v>ONGKOS KEMAS PEPEL PREMIUM</v>
      </c>
      <c r="U4801" s="17">
        <v>10</v>
      </c>
      <c r="V4801" s="62">
        <f t="shared" si="732"/>
        <v>720</v>
      </c>
      <c r="W4801" s="20"/>
      <c r="X4801" s="20"/>
      <c r="Y4801" s="20" t="str">
        <f t="shared" si="728"/>
        <v>PCS</v>
      </c>
    </row>
    <row r="4802" spans="1:26">
      <c r="A4802" s="4">
        <v>494</v>
      </c>
      <c r="B4802" s="1" t="s">
        <v>4777</v>
      </c>
      <c r="C4802" s="5" t="s">
        <v>448</v>
      </c>
      <c r="D4802" s="6">
        <v>89</v>
      </c>
      <c r="E4802" s="6"/>
      <c r="F4802" s="6">
        <v>40</v>
      </c>
      <c r="G4802" s="6">
        <v>1</v>
      </c>
      <c r="H4802" s="6">
        <v>26</v>
      </c>
      <c r="I4802" s="6">
        <v>1</v>
      </c>
      <c r="J4802" s="6" t="s">
        <v>511</v>
      </c>
      <c r="K4802" s="15">
        <f>L4802</f>
        <v>72</v>
      </c>
      <c r="L4802" s="15">
        <f>N4802*Z4802</f>
        <v>72</v>
      </c>
      <c r="M4802" s="6" t="s">
        <v>511</v>
      </c>
      <c r="N4802" s="9">
        <f>VLOOKUP(B4802,tb_januari,9,FALSE)</f>
        <v>6</v>
      </c>
      <c r="O4802" s="10" t="s">
        <v>506</v>
      </c>
      <c r="P4802" s="20"/>
      <c r="Q4802" s="20"/>
      <c r="R4802" s="20"/>
      <c r="S4802" s="20" t="s">
        <v>1380</v>
      </c>
      <c r="T4802" s="21" t="str">
        <f t="shared" si="727"/>
        <v>DUPA 28 PREMIUM HITAM</v>
      </c>
      <c r="U4802" s="17">
        <v>2.14</v>
      </c>
      <c r="V4802" s="62">
        <f>$K$4802*U4802</f>
        <v>154.08000000000001</v>
      </c>
      <c r="W4802" s="20"/>
      <c r="X4802" s="20"/>
      <c r="Y4802" s="20" t="str">
        <f t="shared" si="728"/>
        <v>KG</v>
      </c>
      <c r="Z4802" s="20">
        <v>12</v>
      </c>
    </row>
    <row r="4803" spans="1:26" hidden="1">
      <c r="A4803" s="4"/>
      <c r="B4803" s="4"/>
      <c r="C4803" s="5"/>
      <c r="D4803" s="6"/>
      <c r="E4803" s="6"/>
      <c r="F4803" s="6"/>
      <c r="G4803" s="6"/>
      <c r="H4803" s="6"/>
      <c r="I4803" s="6"/>
      <c r="J4803" s="6"/>
      <c r="K4803" s="8"/>
      <c r="L4803" s="8"/>
      <c r="M4803" s="6"/>
      <c r="N4803" s="9"/>
      <c r="O4803" s="10"/>
      <c r="P4803" s="20"/>
      <c r="Q4803" s="20"/>
      <c r="R4803" s="20"/>
      <c r="S4803" s="20" t="s">
        <v>4150</v>
      </c>
      <c r="T4803" s="21" t="str">
        <f t="shared" si="727"/>
        <v>OP NON FUL AROMA EK 1000 BUNGA EKO</v>
      </c>
      <c r="U4803" s="17">
        <v>5.357E-2</v>
      </c>
      <c r="V4803" s="62">
        <f t="shared" ref="V4803:V4807" si="733">$K$4802*U4803</f>
        <v>3.85704</v>
      </c>
      <c r="W4803" s="20"/>
      <c r="X4803" s="20"/>
      <c r="Y4803" s="20" t="str">
        <f t="shared" si="728"/>
        <v>KG</v>
      </c>
    </row>
    <row r="4804" spans="1:26" hidden="1">
      <c r="A4804" s="4"/>
      <c r="B4804" s="4"/>
      <c r="C4804" s="5"/>
      <c r="D4804" s="6"/>
      <c r="E4804" s="6"/>
      <c r="F4804" s="6"/>
      <c r="G4804" s="6"/>
      <c r="H4804" s="6"/>
      <c r="I4804" s="6"/>
      <c r="J4804" s="6"/>
      <c r="K4804" s="8"/>
      <c r="L4804" s="8"/>
      <c r="M4804" s="6"/>
      <c r="N4804" s="9"/>
      <c r="O4804" s="10"/>
      <c r="P4804" s="20"/>
      <c r="Q4804" s="20"/>
      <c r="R4804" s="20"/>
      <c r="S4804" s="20" t="s">
        <v>614</v>
      </c>
      <c r="T4804" s="21" t="str">
        <f t="shared" si="727"/>
        <v>PLASTIK 16 X 35</v>
      </c>
      <c r="U4804" s="17">
        <v>10</v>
      </c>
      <c r="V4804" s="62">
        <f t="shared" si="733"/>
        <v>720</v>
      </c>
      <c r="W4804" s="20"/>
      <c r="X4804" s="20"/>
      <c r="Y4804" s="20" t="str">
        <f t="shared" si="728"/>
        <v>PCS</v>
      </c>
    </row>
    <row r="4805" spans="1:26" hidden="1">
      <c r="A4805" s="4"/>
      <c r="B4805" s="4"/>
      <c r="C4805" s="5"/>
      <c r="D4805" s="6"/>
      <c r="E4805" s="6"/>
      <c r="F4805" s="6"/>
      <c r="G4805" s="6"/>
      <c r="H4805" s="6"/>
      <c r="I4805" s="6"/>
      <c r="J4805" s="6"/>
      <c r="K4805" s="8"/>
      <c r="L4805" s="8"/>
      <c r="M4805" s="6"/>
      <c r="N4805" s="9"/>
      <c r="O4805" s="10"/>
      <c r="P4805" s="20"/>
      <c r="Q4805" s="20"/>
      <c r="R4805" s="20"/>
      <c r="S4805" s="20" t="s">
        <v>1661</v>
      </c>
      <c r="T4805" s="21" t="str">
        <f t="shared" si="727"/>
        <v>FLAYER  1000 BUNGA 11 X 21</v>
      </c>
      <c r="U4805" s="17">
        <v>10</v>
      </c>
      <c r="V4805" s="62">
        <f t="shared" si="733"/>
        <v>720</v>
      </c>
      <c r="W4805" s="20"/>
      <c r="X4805" s="20"/>
      <c r="Y4805" s="20" t="str">
        <f t="shared" si="728"/>
        <v>PCS</v>
      </c>
    </row>
    <row r="4806" spans="1:26" hidden="1">
      <c r="A4806" s="4"/>
      <c r="B4806" s="4"/>
      <c r="C4806" s="5"/>
      <c r="D4806" s="6"/>
      <c r="E4806" s="6"/>
      <c r="F4806" s="6"/>
      <c r="G4806" s="6"/>
      <c r="H4806" s="6"/>
      <c r="I4806" s="6"/>
      <c r="J4806" s="6"/>
      <c r="K4806" s="8"/>
      <c r="L4806" s="8"/>
      <c r="M4806" s="6"/>
      <c r="N4806" s="9"/>
      <c r="O4806" s="10"/>
      <c r="P4806" s="20"/>
      <c r="Q4806" s="20"/>
      <c r="R4806" s="20"/>
      <c r="S4806" s="20" t="s">
        <v>3858</v>
      </c>
      <c r="T4806" s="21" t="str">
        <f t="shared" si="727"/>
        <v>ONGKOS KEMAS PEPEL PREMIUM</v>
      </c>
      <c r="U4806" s="17">
        <v>10</v>
      </c>
      <c r="V4806" s="62">
        <f t="shared" si="733"/>
        <v>720</v>
      </c>
      <c r="W4806" s="20"/>
      <c r="X4806" s="20"/>
      <c r="Y4806" s="20" t="str">
        <f t="shared" si="728"/>
        <v>PCS</v>
      </c>
    </row>
    <row r="4807" spans="1:26" hidden="1">
      <c r="A4807" s="4"/>
      <c r="B4807" s="4"/>
      <c r="C4807" s="5"/>
      <c r="D4807" s="6"/>
      <c r="E4807" s="6"/>
      <c r="F4807" s="6"/>
      <c r="G4807" s="6"/>
      <c r="H4807" s="6"/>
      <c r="I4807" s="6"/>
      <c r="J4807" s="6"/>
      <c r="K4807" s="8"/>
      <c r="L4807" s="8"/>
      <c r="M4807" s="6"/>
      <c r="N4807" s="9"/>
      <c r="O4807" s="10"/>
      <c r="P4807" s="20"/>
      <c r="Q4807" s="20"/>
      <c r="R4807" s="20"/>
      <c r="S4807" s="20" t="s">
        <v>3757</v>
      </c>
      <c r="T4807" s="21" t="str">
        <f t="shared" si="727"/>
        <v>ONGKOS CELUP PEPEL PREMIUM</v>
      </c>
      <c r="U4807" s="17">
        <v>10</v>
      </c>
      <c r="V4807" s="62">
        <f t="shared" si="733"/>
        <v>720</v>
      </c>
      <c r="W4807" s="20"/>
      <c r="X4807" s="20"/>
      <c r="Y4807" s="20" t="str">
        <f t="shared" si="728"/>
        <v>PCS</v>
      </c>
    </row>
    <row r="4808" spans="1:26">
      <c r="A4808" s="4">
        <v>495</v>
      </c>
      <c r="B4808" s="1" t="s">
        <v>4785</v>
      </c>
      <c r="C4808" s="5" t="s">
        <v>449</v>
      </c>
      <c r="D4808" s="6">
        <v>14</v>
      </c>
      <c r="E4808" s="6"/>
      <c r="F4808" s="6">
        <v>13</v>
      </c>
      <c r="G4808" s="6">
        <v>1</v>
      </c>
      <c r="H4808" s="6">
        <v>12</v>
      </c>
      <c r="I4808" s="6">
        <v>1</v>
      </c>
      <c r="J4808" s="6" t="s">
        <v>511</v>
      </c>
      <c r="K4808" s="15">
        <f>L4808</f>
        <v>36</v>
      </c>
      <c r="L4808" s="15">
        <f>N4808*Z4808</f>
        <v>36</v>
      </c>
      <c r="M4808" s="6" t="s">
        <v>511</v>
      </c>
      <c r="N4808" s="9">
        <f>VLOOKUP(B4808,tb_januari,9,FALSE)</f>
        <v>3</v>
      </c>
      <c r="O4808" s="10" t="s">
        <v>506</v>
      </c>
      <c r="P4808" s="20"/>
      <c r="Q4808" s="20"/>
      <c r="R4808" s="20"/>
      <c r="S4808" s="20" t="s">
        <v>1927</v>
      </c>
      <c r="T4808" s="21" t="str">
        <f t="shared" si="727"/>
        <v>FLAYER TULIP 11 X 21</v>
      </c>
      <c r="U4808" s="17">
        <v>10</v>
      </c>
      <c r="V4808" s="62">
        <f>$K$4808*U4808</f>
        <v>360</v>
      </c>
      <c r="W4808" s="20"/>
      <c r="X4808" s="20"/>
      <c r="Y4808" s="20" t="str">
        <f t="shared" si="728"/>
        <v>PCS</v>
      </c>
      <c r="Z4808" s="20">
        <v>12</v>
      </c>
    </row>
    <row r="4809" spans="1:26" hidden="1">
      <c r="A4809" s="4"/>
      <c r="B4809" s="4"/>
      <c r="C4809" s="5"/>
      <c r="D4809" s="6"/>
      <c r="E4809" s="6"/>
      <c r="F4809" s="6"/>
      <c r="G4809" s="6"/>
      <c r="H4809" s="6"/>
      <c r="I4809" s="6"/>
      <c r="J4809" s="6"/>
      <c r="K4809" s="8"/>
      <c r="L4809" s="8"/>
      <c r="M4809" s="6"/>
      <c r="N4809" s="9"/>
      <c r="O4809" s="10"/>
      <c r="P4809" s="20"/>
      <c r="Q4809" s="20"/>
      <c r="R4809" s="20"/>
      <c r="S4809" s="20" t="s">
        <v>1378</v>
      </c>
      <c r="T4809" s="21" t="str">
        <f t="shared" si="727"/>
        <v>DUPA 28 PREMIUM</v>
      </c>
      <c r="U4809" s="17">
        <v>2.14</v>
      </c>
      <c r="V4809" s="62">
        <f t="shared" ref="V4809:V4813" si="734">$K$4808*U4809</f>
        <v>77.040000000000006</v>
      </c>
      <c r="W4809" s="20"/>
      <c r="X4809" s="20"/>
      <c r="Y4809" s="20" t="str">
        <f t="shared" si="728"/>
        <v>KG</v>
      </c>
    </row>
    <row r="4810" spans="1:26" hidden="1">
      <c r="A4810" s="4"/>
      <c r="B4810" s="4"/>
      <c r="C4810" s="5"/>
      <c r="D4810" s="6"/>
      <c r="E4810" s="6"/>
      <c r="F4810" s="6"/>
      <c r="G4810" s="6"/>
      <c r="H4810" s="6"/>
      <c r="I4810" s="6"/>
      <c r="J4810" s="6"/>
      <c r="K4810" s="8"/>
      <c r="L4810" s="8"/>
      <c r="M4810" s="6"/>
      <c r="N4810" s="9"/>
      <c r="O4810" s="10"/>
      <c r="P4810" s="20"/>
      <c r="Q4810" s="20"/>
      <c r="R4810" s="20"/>
      <c r="S4810" s="20" t="s">
        <v>614</v>
      </c>
      <c r="T4810" s="21" t="str">
        <f t="shared" ref="T4810:T4848" si="735">VLOOKUP(S4810,db_barang,2,FALSE)</f>
        <v>PLASTIK 16 X 35</v>
      </c>
      <c r="U4810" s="17">
        <v>10</v>
      </c>
      <c r="V4810" s="62">
        <f t="shared" si="734"/>
        <v>360</v>
      </c>
      <c r="W4810" s="20"/>
      <c r="X4810" s="20"/>
      <c r="Y4810" s="20" t="str">
        <f t="shared" ref="Y4810:Y4817" si="736">VLOOKUP(S4810,db_barang,3,FALSE)</f>
        <v>PCS</v>
      </c>
    </row>
    <row r="4811" spans="1:26" hidden="1">
      <c r="A4811" s="4"/>
      <c r="B4811" s="4"/>
      <c r="C4811" s="5"/>
      <c r="D4811" s="6"/>
      <c r="E4811" s="6"/>
      <c r="F4811" s="6"/>
      <c r="G4811" s="6"/>
      <c r="H4811" s="6"/>
      <c r="I4811" s="6"/>
      <c r="J4811" s="6"/>
      <c r="K4811" s="8"/>
      <c r="L4811" s="8"/>
      <c r="M4811" s="6"/>
      <c r="N4811" s="9"/>
      <c r="O4811" s="10"/>
      <c r="P4811" s="20"/>
      <c r="Q4811" s="20"/>
      <c r="R4811" s="20"/>
      <c r="S4811" s="20" t="s">
        <v>4185</v>
      </c>
      <c r="T4811" s="21" t="str">
        <f t="shared" si="735"/>
        <v>OP NON FUL AROMA EK TULIP</v>
      </c>
      <c r="U4811" s="17">
        <v>9.9000000000000005E-2</v>
      </c>
      <c r="V4811" s="62">
        <f t="shared" si="734"/>
        <v>3.5640000000000001</v>
      </c>
      <c r="W4811" s="20"/>
      <c r="X4811" s="20"/>
      <c r="Y4811" s="20" t="str">
        <f t="shared" si="736"/>
        <v>KG</v>
      </c>
    </row>
    <row r="4812" spans="1:26" hidden="1">
      <c r="A4812" s="4"/>
      <c r="B4812" s="4"/>
      <c r="C4812" s="5"/>
      <c r="D4812" s="6"/>
      <c r="E4812" s="6"/>
      <c r="F4812" s="6"/>
      <c r="G4812" s="6"/>
      <c r="H4812" s="6"/>
      <c r="I4812" s="6"/>
      <c r="J4812" s="6"/>
      <c r="K4812" s="8"/>
      <c r="L4812" s="8"/>
      <c r="M4812" s="6"/>
      <c r="N4812" s="9"/>
      <c r="O4812" s="10"/>
      <c r="P4812" s="20"/>
      <c r="Q4812" s="20"/>
      <c r="R4812" s="20"/>
      <c r="S4812" s="20" t="s">
        <v>3757</v>
      </c>
      <c r="T4812" s="21" t="str">
        <f t="shared" si="735"/>
        <v>ONGKOS CELUP PEPEL PREMIUM</v>
      </c>
      <c r="U4812" s="17">
        <v>10</v>
      </c>
      <c r="V4812" s="62">
        <f t="shared" si="734"/>
        <v>360</v>
      </c>
      <c r="W4812" s="20"/>
      <c r="X4812" s="20"/>
      <c r="Y4812" s="20" t="str">
        <f t="shared" si="736"/>
        <v>PCS</v>
      </c>
    </row>
    <row r="4813" spans="1:26" hidden="1">
      <c r="A4813" s="4"/>
      <c r="B4813" s="4"/>
      <c r="C4813" s="5"/>
      <c r="D4813" s="6"/>
      <c r="E4813" s="6"/>
      <c r="F4813" s="6"/>
      <c r="G4813" s="6"/>
      <c r="H4813" s="6"/>
      <c r="I4813" s="6"/>
      <c r="J4813" s="6"/>
      <c r="K4813" s="8"/>
      <c r="L4813" s="8"/>
      <c r="M4813" s="6"/>
      <c r="N4813" s="9"/>
      <c r="O4813" s="10"/>
      <c r="P4813" s="20"/>
      <c r="Q4813" s="20"/>
      <c r="R4813" s="20"/>
      <c r="S4813" s="20" t="s">
        <v>3858</v>
      </c>
      <c r="T4813" s="21" t="str">
        <f t="shared" si="735"/>
        <v>ONGKOS KEMAS PEPEL PREMIUM</v>
      </c>
      <c r="U4813" s="17">
        <v>10</v>
      </c>
      <c r="V4813" s="62">
        <f t="shared" si="734"/>
        <v>360</v>
      </c>
      <c r="W4813" s="20"/>
      <c r="X4813" s="20"/>
      <c r="Y4813" s="20" t="str">
        <f t="shared" si="736"/>
        <v>PCS</v>
      </c>
    </row>
    <row r="4814" spans="1:26">
      <c r="A4814" s="4">
        <v>496</v>
      </c>
      <c r="B4814" s="1" t="s">
        <v>4787</v>
      </c>
      <c r="C4814" s="5" t="s">
        <v>482</v>
      </c>
      <c r="D4814" s="6">
        <v>14</v>
      </c>
      <c r="E4814" s="6"/>
      <c r="F4814" s="6"/>
      <c r="G4814" s="6"/>
      <c r="H4814" s="6"/>
      <c r="I4814" s="6"/>
      <c r="J4814" s="6" t="s">
        <v>511</v>
      </c>
      <c r="K4814" s="15">
        <f>L4814</f>
        <v>36</v>
      </c>
      <c r="L4814" s="15">
        <f>N4814*Z4814</f>
        <v>36</v>
      </c>
      <c r="M4814" s="6" t="s">
        <v>511</v>
      </c>
      <c r="N4814" s="9">
        <f>VLOOKUP(B4814,tb_januari,9,FALSE)</f>
        <v>3</v>
      </c>
      <c r="O4814" s="10" t="s">
        <v>506</v>
      </c>
      <c r="P4814" s="20"/>
      <c r="Q4814" s="20"/>
      <c r="R4814" s="20"/>
      <c r="S4814" s="20" t="s">
        <v>1927</v>
      </c>
      <c r="T4814" s="21" t="str">
        <f t="shared" si="735"/>
        <v>FLAYER TULIP 11 X 21</v>
      </c>
      <c r="U4814" s="17">
        <v>10</v>
      </c>
      <c r="V4814" s="62">
        <f>$K$4814*U4814</f>
        <v>360</v>
      </c>
      <c r="W4814" s="20"/>
      <c r="X4814" s="20"/>
      <c r="Y4814" s="20" t="str">
        <f t="shared" si="736"/>
        <v>PCS</v>
      </c>
      <c r="Z4814" s="20">
        <v>12</v>
      </c>
    </row>
    <row r="4815" spans="1:26" hidden="1">
      <c r="A4815" s="4"/>
      <c r="B4815" s="1"/>
      <c r="C4815" s="20"/>
      <c r="D4815" s="6"/>
      <c r="E4815" s="6"/>
      <c r="F4815" s="6"/>
      <c r="G4815" s="6"/>
      <c r="H4815" s="6"/>
      <c r="I4815" s="6"/>
      <c r="J4815" s="6"/>
      <c r="K4815" s="15"/>
      <c r="L4815" s="15"/>
      <c r="M4815" s="6"/>
      <c r="N4815" s="9"/>
      <c r="O4815" s="10"/>
      <c r="P4815" s="20"/>
      <c r="Q4815" s="20"/>
      <c r="R4815" s="20"/>
      <c r="S4815" s="20" t="s">
        <v>614</v>
      </c>
      <c r="T4815" s="21" t="str">
        <f t="shared" si="735"/>
        <v>PLASTIK 16 X 35</v>
      </c>
      <c r="U4815" s="17">
        <v>10</v>
      </c>
      <c r="V4815" s="62">
        <f t="shared" ref="V4815:V4816" si="737">$K$4814*U4815</f>
        <v>360</v>
      </c>
      <c r="W4815" s="20"/>
      <c r="X4815" s="20"/>
      <c r="Y4815" s="20" t="str">
        <f t="shared" si="736"/>
        <v>PCS</v>
      </c>
    </row>
    <row r="4816" spans="1:26" hidden="1">
      <c r="A4816" s="4"/>
      <c r="B4816" s="1"/>
      <c r="C4816" s="20"/>
      <c r="D4816" s="6"/>
      <c r="E4816" s="6"/>
      <c r="F4816" s="6"/>
      <c r="G4816" s="6"/>
      <c r="H4816" s="6"/>
      <c r="I4816" s="6"/>
      <c r="J4816" s="6"/>
      <c r="K4816" s="15"/>
      <c r="L4816" s="15"/>
      <c r="M4816" s="6"/>
      <c r="N4816" s="9"/>
      <c r="O4816" s="10"/>
      <c r="P4816" s="20"/>
      <c r="Q4816" s="20"/>
      <c r="R4816" s="20"/>
      <c r="S4816" s="20" t="s">
        <v>4185</v>
      </c>
      <c r="T4816" s="21" t="str">
        <f t="shared" si="735"/>
        <v>OP NON FUL AROMA EK TULIP</v>
      </c>
      <c r="U4816" s="17">
        <v>5.357E-2</v>
      </c>
      <c r="V4816" s="62">
        <f t="shared" si="737"/>
        <v>1.92852</v>
      </c>
      <c r="W4816" s="20"/>
      <c r="X4816" s="20"/>
      <c r="Y4816" s="20" t="str">
        <f t="shared" si="736"/>
        <v>KG</v>
      </c>
    </row>
    <row r="4817" spans="1:26" hidden="1">
      <c r="A4817" s="128"/>
      <c r="B4817" s="1"/>
      <c r="C4817" s="129"/>
      <c r="D4817" s="130"/>
      <c r="E4817" s="130"/>
      <c r="F4817" s="130"/>
      <c r="G4817" s="130"/>
      <c r="H4817" s="130"/>
      <c r="I4817" s="130"/>
      <c r="J4817" s="130"/>
      <c r="K4817" s="131"/>
      <c r="L4817" s="131"/>
      <c r="M4817" s="130"/>
      <c r="N4817" s="132"/>
      <c r="O4817" s="133"/>
      <c r="P4817" s="129"/>
      <c r="Q4817" s="129"/>
      <c r="R4817" s="129"/>
      <c r="S4817" s="129" t="s">
        <v>1380</v>
      </c>
      <c r="T4817" s="134" t="str">
        <f t="shared" si="735"/>
        <v>DUPA 28 PREMIUM HITAM</v>
      </c>
      <c r="U4817" s="135">
        <v>2.14</v>
      </c>
      <c r="V4817" s="136">
        <f>$K$4814*U4817</f>
        <v>77.040000000000006</v>
      </c>
      <c r="W4817" s="129"/>
      <c r="X4817" s="129"/>
      <c r="Y4817" s="129" t="str">
        <f t="shared" si="736"/>
        <v>KG</v>
      </c>
    </row>
    <row r="4818" spans="1:26" ht="15">
      <c r="A4818" s="4">
        <v>497</v>
      </c>
      <c r="B4818" s="5" t="s">
        <v>5282</v>
      </c>
      <c r="C4818" s="20" t="s">
        <v>5283</v>
      </c>
      <c r="D4818" s="6"/>
      <c r="E4818" s="6"/>
      <c r="F4818" s="6"/>
      <c r="G4818" s="6"/>
      <c r="H4818" s="6"/>
      <c r="I4818" s="6"/>
      <c r="J4818" s="6"/>
      <c r="K4818" s="15">
        <f>L4818</f>
        <v>0</v>
      </c>
      <c r="L4818" s="15">
        <f t="shared" ref="L4818:L4841" si="738">N4818*Z4818</f>
        <v>0</v>
      </c>
      <c r="M4818" s="6" t="s">
        <v>520</v>
      </c>
      <c r="N4818" s="9">
        <f>VLOOKUP(B4818,tb_januari,9,FALSE)</f>
        <v>0</v>
      </c>
      <c r="O4818" s="10" t="s">
        <v>506</v>
      </c>
      <c r="P4818" s="20"/>
      <c r="Q4818" s="20"/>
      <c r="R4818" s="20"/>
      <c r="S4818" s="123" t="s">
        <v>4374</v>
      </c>
      <c r="T4818" s="134" t="str">
        <f t="shared" si="735"/>
        <v>PLASTIK 16 X 45</v>
      </c>
      <c r="U4818" s="17">
        <v>1</v>
      </c>
      <c r="V4818" s="62">
        <f>$K$4818*U4818</f>
        <v>0</v>
      </c>
      <c r="W4818" s="20"/>
      <c r="X4818" s="20"/>
      <c r="Y4818" s="20"/>
      <c r="Z4818" s="1">
        <v>36</v>
      </c>
    </row>
    <row r="4819" spans="1:26" ht="15" hidden="1">
      <c r="A4819" s="4"/>
      <c r="B4819" s="5"/>
      <c r="C4819" s="20"/>
      <c r="D4819" s="6"/>
      <c r="E4819" s="6"/>
      <c r="F4819" s="6"/>
      <c r="G4819" s="6"/>
      <c r="H4819" s="6"/>
      <c r="I4819" s="6"/>
      <c r="J4819" s="6"/>
      <c r="K4819" s="15"/>
      <c r="L4819" s="15"/>
      <c r="M4819" s="6"/>
      <c r="N4819" s="9"/>
      <c r="O4819" s="10"/>
      <c r="P4819" s="20"/>
      <c r="Q4819" s="20"/>
      <c r="R4819" s="20"/>
      <c r="S4819" s="123" t="s">
        <v>1370</v>
      </c>
      <c r="T4819" s="134" t="str">
        <f t="shared" si="735"/>
        <v>DUPA 28 MENYAN 4.0</v>
      </c>
      <c r="U4819" s="17">
        <v>0.69</v>
      </c>
      <c r="V4819" s="62">
        <f t="shared" ref="V4819:V4824" si="739">$K$4818*U4819</f>
        <v>0</v>
      </c>
      <c r="W4819" s="20"/>
      <c r="X4819" s="20"/>
      <c r="Y4819" s="20"/>
    </row>
    <row r="4820" spans="1:26" ht="15" hidden="1">
      <c r="A4820" s="4"/>
      <c r="B4820" s="5"/>
      <c r="C4820" s="20"/>
      <c r="D4820" s="6"/>
      <c r="E4820" s="6"/>
      <c r="F4820" s="6"/>
      <c r="G4820" s="6"/>
      <c r="H4820" s="6"/>
      <c r="I4820" s="6"/>
      <c r="J4820" s="6"/>
      <c r="K4820" s="15"/>
      <c r="L4820" s="15"/>
      <c r="M4820" s="6"/>
      <c r="N4820" s="9"/>
      <c r="O4820" s="10"/>
      <c r="P4820" s="20"/>
      <c r="Q4820" s="20"/>
      <c r="R4820" s="20"/>
      <c r="S4820" s="123" t="s">
        <v>5036</v>
      </c>
      <c r="T4820" s="134" t="str">
        <f t="shared" si="735"/>
        <v>STIKER MANTRA kecil</v>
      </c>
      <c r="U4820" s="17">
        <v>1</v>
      </c>
      <c r="V4820" s="62">
        <f t="shared" si="739"/>
        <v>0</v>
      </c>
      <c r="W4820" s="20"/>
      <c r="X4820" s="20"/>
      <c r="Y4820" s="20"/>
    </row>
    <row r="4821" spans="1:26" ht="15" hidden="1">
      <c r="A4821" s="4"/>
      <c r="B4821" s="5"/>
      <c r="C4821" s="20"/>
      <c r="D4821" s="6"/>
      <c r="E4821" s="6"/>
      <c r="F4821" s="6"/>
      <c r="G4821" s="6"/>
      <c r="H4821" s="6"/>
      <c r="I4821" s="6"/>
      <c r="J4821" s="6"/>
      <c r="K4821" s="15"/>
      <c r="L4821" s="15"/>
      <c r="M4821" s="6"/>
      <c r="N4821" s="9"/>
      <c r="O4821" s="10"/>
      <c r="P4821" s="20"/>
      <c r="Q4821" s="20"/>
      <c r="R4821" s="20"/>
      <c r="S4821" s="123" t="s">
        <v>3898</v>
      </c>
      <c r="T4821" s="134" t="str">
        <f t="shared" si="735"/>
        <v>ONGKOS TIMBANG GB FULL AROMA</v>
      </c>
      <c r="U4821" s="17">
        <v>1</v>
      </c>
      <c r="V4821" s="62">
        <f t="shared" si="739"/>
        <v>0</v>
      </c>
      <c r="W4821" s="20"/>
      <c r="X4821" s="20"/>
      <c r="Y4821" s="20"/>
    </row>
    <row r="4822" spans="1:26" ht="15" hidden="1">
      <c r="A4822" s="4"/>
      <c r="B4822" s="5"/>
      <c r="C4822" s="20"/>
      <c r="D4822" s="6"/>
      <c r="E4822" s="6"/>
      <c r="F4822" s="6"/>
      <c r="G4822" s="6"/>
      <c r="H4822" s="6"/>
      <c r="I4822" s="6"/>
      <c r="J4822" s="6"/>
      <c r="K4822" s="15"/>
      <c r="L4822" s="15"/>
      <c r="M4822" s="6"/>
      <c r="N4822" s="9"/>
      <c r="O4822" s="10"/>
      <c r="P4822" s="20"/>
      <c r="Q4822" s="20"/>
      <c r="R4822" s="20"/>
      <c r="S4822" s="123" t="s">
        <v>3791</v>
      </c>
      <c r="T4822" s="134" t="str">
        <f t="shared" si="735"/>
        <v>ONGKOS KEMAS GB FULL AROMA</v>
      </c>
      <c r="U4822" s="17">
        <v>1</v>
      </c>
      <c r="V4822" s="62">
        <f t="shared" si="739"/>
        <v>0</v>
      </c>
      <c r="W4822" s="20"/>
      <c r="X4822" s="20"/>
      <c r="Y4822" s="20"/>
    </row>
    <row r="4823" spans="1:26" ht="15" hidden="1">
      <c r="A4823" s="4"/>
      <c r="B4823" s="5"/>
      <c r="C4823" s="20"/>
      <c r="D4823" s="6"/>
      <c r="E4823" s="6"/>
      <c r="F4823" s="6"/>
      <c r="G4823" s="6"/>
      <c r="H4823" s="6"/>
      <c r="I4823" s="6"/>
      <c r="J4823" s="6"/>
      <c r="K4823" s="15"/>
      <c r="L4823" s="15"/>
      <c r="M4823" s="6"/>
      <c r="N4823" s="9"/>
      <c r="O4823" s="10"/>
      <c r="P4823" s="20"/>
      <c r="Q4823" s="20"/>
      <c r="R4823" s="20"/>
      <c r="S4823" s="123" t="s">
        <v>613</v>
      </c>
      <c r="T4823" s="134" t="str">
        <f t="shared" si="735"/>
        <v>SABUK ONG KECIL 2,5 X 30</v>
      </c>
      <c r="U4823" s="17">
        <v>1</v>
      </c>
      <c r="V4823" s="62">
        <f t="shared" si="739"/>
        <v>0</v>
      </c>
      <c r="W4823" s="20"/>
      <c r="X4823" s="20"/>
      <c r="Y4823" s="20"/>
    </row>
    <row r="4824" spans="1:26" ht="15" hidden="1">
      <c r="A4824" s="4"/>
      <c r="B4824" s="5"/>
      <c r="C4824" s="20"/>
      <c r="D4824" s="6"/>
      <c r="E4824" s="6"/>
      <c r="F4824" s="6"/>
      <c r="G4824" s="6"/>
      <c r="H4824" s="6"/>
      <c r="I4824" s="6"/>
      <c r="J4824" s="6"/>
      <c r="K4824" s="15"/>
      <c r="L4824" s="15"/>
      <c r="M4824" s="6"/>
      <c r="N4824" s="9"/>
      <c r="O4824" s="10"/>
      <c r="P4824" s="20"/>
      <c r="Q4824" s="20"/>
      <c r="R4824" s="20"/>
      <c r="S4824" s="123" t="s">
        <v>611</v>
      </c>
      <c r="T4824" s="134" t="str">
        <f t="shared" si="735"/>
        <v xml:space="preserve">ONGKARA BULAT </v>
      </c>
      <c r="U4824" s="17">
        <v>1</v>
      </c>
      <c r="V4824" s="62">
        <f t="shared" si="739"/>
        <v>0</v>
      </c>
      <c r="W4824" s="20"/>
      <c r="X4824" s="20"/>
      <c r="Y4824" s="20"/>
    </row>
    <row r="4825" spans="1:26" ht="15" hidden="1">
      <c r="A4825" s="4"/>
      <c r="B4825" s="5"/>
      <c r="C4825" s="20"/>
      <c r="D4825" s="6"/>
      <c r="E4825" s="6"/>
      <c r="F4825" s="6"/>
      <c r="G4825" s="6"/>
      <c r="H4825" s="6"/>
      <c r="I4825" s="6"/>
      <c r="J4825" s="6"/>
      <c r="K4825" s="15"/>
      <c r="L4825" s="15"/>
      <c r="M4825" s="6"/>
      <c r="N4825" s="9"/>
      <c r="O4825" s="10"/>
      <c r="P4825" s="20"/>
      <c r="Q4825" s="20"/>
      <c r="R4825" s="20"/>
      <c r="S4825" s="123" t="s">
        <v>5290</v>
      </c>
      <c r="T4825" s="134" t="str">
        <f t="shared" si="735"/>
        <v xml:space="preserve">MENYAN 8 X 16 </v>
      </c>
      <c r="U4825" s="17">
        <v>1</v>
      </c>
      <c r="V4825" s="62">
        <f>$K$4818*U4825</f>
        <v>0</v>
      </c>
      <c r="W4825" s="20"/>
      <c r="X4825" s="20"/>
      <c r="Y4825" s="20"/>
    </row>
    <row r="4826" spans="1:26">
      <c r="A4826" s="4">
        <v>498</v>
      </c>
      <c r="B4826" s="5" t="s">
        <v>5287</v>
      </c>
      <c r="C4826" s="20" t="s">
        <v>5284</v>
      </c>
      <c r="D4826" s="6"/>
      <c r="E4826" s="6"/>
      <c r="F4826" s="6"/>
      <c r="G4826" s="6"/>
      <c r="H4826" s="6"/>
      <c r="I4826" s="6"/>
      <c r="J4826" s="6"/>
      <c r="K4826" s="15">
        <f t="shared" ref="K4826:K4841" si="740">L4826</f>
        <v>0</v>
      </c>
      <c r="L4826" s="15">
        <f>N4826*Z4826</f>
        <v>0</v>
      </c>
      <c r="M4826" s="6" t="s">
        <v>520</v>
      </c>
      <c r="N4826" s="9">
        <f>VLOOKUP(B4826,tb_januari,9,FALSE)</f>
        <v>0</v>
      </c>
      <c r="O4826" s="10" t="s">
        <v>506</v>
      </c>
      <c r="P4826" s="20"/>
      <c r="Q4826" s="20"/>
      <c r="R4826" s="20"/>
      <c r="S4826" s="20" t="s">
        <v>5292</v>
      </c>
      <c r="T4826" s="134" t="str">
        <f t="shared" si="735"/>
        <v>KUNYIT 8 X 16</v>
      </c>
      <c r="U4826" s="17">
        <v>1</v>
      </c>
      <c r="V4826" s="62">
        <f>$K$4826*U4826</f>
        <v>0</v>
      </c>
      <c r="W4826" s="20"/>
      <c r="X4826" s="20"/>
      <c r="Y4826" s="20"/>
      <c r="Z4826" s="1">
        <v>36</v>
      </c>
    </row>
    <row r="4827" spans="1:26" hidden="1">
      <c r="A4827" s="4"/>
      <c r="B4827" s="5"/>
      <c r="C4827" s="20"/>
      <c r="D4827" s="6"/>
      <c r="E4827" s="6"/>
      <c r="F4827" s="6"/>
      <c r="G4827" s="6"/>
      <c r="H4827" s="6"/>
      <c r="I4827" s="6"/>
      <c r="J4827" s="6"/>
      <c r="K4827" s="15"/>
      <c r="L4827" s="15"/>
      <c r="M4827" s="6"/>
      <c r="N4827" s="9"/>
      <c r="O4827" s="10"/>
      <c r="P4827" s="20"/>
      <c r="Q4827" s="20"/>
      <c r="R4827" s="20"/>
      <c r="S4827" s="20" t="s">
        <v>611</v>
      </c>
      <c r="T4827" s="134" t="str">
        <f t="shared" si="735"/>
        <v xml:space="preserve">ONGKARA BULAT </v>
      </c>
      <c r="U4827" s="17">
        <v>1</v>
      </c>
      <c r="V4827" s="62">
        <f t="shared" ref="V4827:V4832" si="741">$K$4826*U4827</f>
        <v>0</v>
      </c>
      <c r="W4827" s="20"/>
      <c r="X4827" s="20"/>
      <c r="Y4827" s="20"/>
    </row>
    <row r="4828" spans="1:26" hidden="1">
      <c r="A4828" s="4"/>
      <c r="B4828" s="5"/>
      <c r="C4828" s="20"/>
      <c r="D4828" s="6"/>
      <c r="E4828" s="6"/>
      <c r="F4828" s="6"/>
      <c r="G4828" s="6"/>
      <c r="H4828" s="6"/>
      <c r="I4828" s="6"/>
      <c r="J4828" s="6"/>
      <c r="K4828" s="15"/>
      <c r="L4828" s="15"/>
      <c r="M4828" s="6"/>
      <c r="N4828" s="9"/>
      <c r="O4828" s="10"/>
      <c r="P4828" s="20"/>
      <c r="Q4828" s="20"/>
      <c r="R4828" s="20"/>
      <c r="S4828" s="20" t="s">
        <v>5036</v>
      </c>
      <c r="T4828" s="134" t="str">
        <f t="shared" si="735"/>
        <v>STIKER MANTRA kecil</v>
      </c>
      <c r="U4828" s="17">
        <v>1</v>
      </c>
      <c r="V4828" s="62">
        <f t="shared" si="741"/>
        <v>0</v>
      </c>
      <c r="W4828" s="20"/>
      <c r="X4828" s="20"/>
      <c r="Y4828" s="20"/>
    </row>
    <row r="4829" spans="1:26" hidden="1">
      <c r="A4829" s="4"/>
      <c r="B4829" s="5"/>
      <c r="C4829" s="20"/>
      <c r="D4829" s="6"/>
      <c r="E4829" s="6"/>
      <c r="F4829" s="6"/>
      <c r="G4829" s="6"/>
      <c r="H4829" s="6"/>
      <c r="I4829" s="6"/>
      <c r="J4829" s="6"/>
      <c r="K4829" s="15"/>
      <c r="L4829" s="15"/>
      <c r="M4829" s="6"/>
      <c r="N4829" s="9"/>
      <c r="O4829" s="10"/>
      <c r="P4829" s="20"/>
      <c r="Q4829" s="20"/>
      <c r="R4829" s="20"/>
      <c r="S4829" s="20" t="s">
        <v>1368</v>
      </c>
      <c r="T4829" s="134" t="str">
        <f t="shared" si="735"/>
        <v>DUPA 28 KUNYIT 4.0</v>
      </c>
      <c r="U4829" s="17">
        <v>0.84</v>
      </c>
      <c r="V4829" s="62">
        <f t="shared" si="741"/>
        <v>0</v>
      </c>
      <c r="W4829" s="20"/>
      <c r="X4829" s="20"/>
      <c r="Y4829" s="20"/>
    </row>
    <row r="4830" spans="1:26" hidden="1">
      <c r="A4830" s="4"/>
      <c r="B4830" s="5"/>
      <c r="C4830" s="20"/>
      <c r="D4830" s="6"/>
      <c r="E4830" s="6"/>
      <c r="F4830" s="6"/>
      <c r="G4830" s="6"/>
      <c r="H4830" s="6"/>
      <c r="I4830" s="6"/>
      <c r="J4830" s="6"/>
      <c r="K4830" s="15"/>
      <c r="L4830" s="15"/>
      <c r="M4830" s="6"/>
      <c r="N4830" s="9"/>
      <c r="O4830" s="10"/>
      <c r="P4830" s="20"/>
      <c r="Q4830" s="20"/>
      <c r="R4830" s="20"/>
      <c r="S4830" s="20" t="s">
        <v>3898</v>
      </c>
      <c r="T4830" s="134" t="str">
        <f t="shared" si="735"/>
        <v>ONGKOS TIMBANG GB FULL AROMA</v>
      </c>
      <c r="U4830" s="17">
        <v>1</v>
      </c>
      <c r="V4830" s="62">
        <f t="shared" si="741"/>
        <v>0</v>
      </c>
      <c r="W4830" s="20"/>
      <c r="X4830" s="20"/>
      <c r="Y4830" s="20"/>
    </row>
    <row r="4831" spans="1:26" hidden="1">
      <c r="A4831" s="4"/>
      <c r="B4831" s="5"/>
      <c r="C4831" s="20"/>
      <c r="D4831" s="6"/>
      <c r="E4831" s="6"/>
      <c r="F4831" s="6"/>
      <c r="G4831" s="6"/>
      <c r="H4831" s="6"/>
      <c r="I4831" s="6"/>
      <c r="J4831" s="6"/>
      <c r="K4831" s="15"/>
      <c r="L4831" s="15"/>
      <c r="M4831" s="6"/>
      <c r="N4831" s="9"/>
      <c r="O4831" s="10"/>
      <c r="P4831" s="20"/>
      <c r="Q4831" s="20"/>
      <c r="R4831" s="20"/>
      <c r="S4831" s="20" t="s">
        <v>4374</v>
      </c>
      <c r="T4831" s="134" t="str">
        <f t="shared" si="735"/>
        <v>PLASTIK 16 X 45</v>
      </c>
      <c r="U4831" s="17">
        <v>1</v>
      </c>
      <c r="V4831" s="62">
        <f t="shared" si="741"/>
        <v>0</v>
      </c>
      <c r="W4831" s="20"/>
      <c r="X4831" s="20"/>
      <c r="Y4831" s="20"/>
    </row>
    <row r="4832" spans="1:26" hidden="1">
      <c r="A4832" s="4"/>
      <c r="B4832" s="5"/>
      <c r="C4832" s="20"/>
      <c r="D4832" s="6"/>
      <c r="E4832" s="6"/>
      <c r="F4832" s="6"/>
      <c r="G4832" s="6"/>
      <c r="H4832" s="6"/>
      <c r="I4832" s="6"/>
      <c r="J4832" s="6"/>
      <c r="K4832" s="15"/>
      <c r="L4832" s="15"/>
      <c r="M4832" s="6"/>
      <c r="N4832" s="9"/>
      <c r="O4832" s="10"/>
      <c r="P4832" s="20"/>
      <c r="Q4832" s="20"/>
      <c r="R4832" s="20"/>
      <c r="S4832" s="20" t="s">
        <v>613</v>
      </c>
      <c r="T4832" s="134" t="str">
        <f t="shared" si="735"/>
        <v>SABUK ONG KECIL 2,5 X 30</v>
      </c>
      <c r="U4832" s="17">
        <v>1</v>
      </c>
      <c r="V4832" s="62">
        <f t="shared" si="741"/>
        <v>0</v>
      </c>
      <c r="W4832" s="20"/>
      <c r="X4832" s="20"/>
      <c r="Y4832" s="20"/>
    </row>
    <row r="4833" spans="1:26" hidden="1">
      <c r="A4833" s="4"/>
      <c r="B4833" s="5"/>
      <c r="C4833" s="20"/>
      <c r="D4833" s="6"/>
      <c r="E4833" s="6"/>
      <c r="F4833" s="6"/>
      <c r="G4833" s="6"/>
      <c r="H4833" s="6"/>
      <c r="I4833" s="6"/>
      <c r="J4833" s="6"/>
      <c r="K4833" s="15"/>
      <c r="L4833" s="15"/>
      <c r="M4833" s="6"/>
      <c r="N4833" s="9"/>
      <c r="O4833" s="10"/>
      <c r="P4833" s="20"/>
      <c r="Q4833" s="20"/>
      <c r="R4833" s="20"/>
      <c r="S4833" s="20" t="s">
        <v>3791</v>
      </c>
      <c r="T4833" s="134" t="str">
        <f t="shared" si="735"/>
        <v>ONGKOS KEMAS GB FULL AROMA</v>
      </c>
      <c r="U4833" s="17">
        <v>1</v>
      </c>
      <c r="V4833" s="62">
        <f>$K$4826*U4833</f>
        <v>0</v>
      </c>
      <c r="W4833" s="20"/>
      <c r="X4833" s="20"/>
      <c r="Y4833" s="20"/>
    </row>
    <row r="4834" spans="1:26">
      <c r="A4834" s="4">
        <v>499</v>
      </c>
      <c r="B4834" s="5" t="s">
        <v>5288</v>
      </c>
      <c r="C4834" s="20" t="s">
        <v>5285</v>
      </c>
      <c r="D4834" s="6"/>
      <c r="E4834" s="6"/>
      <c r="F4834" s="6"/>
      <c r="G4834" s="6"/>
      <c r="H4834" s="6"/>
      <c r="I4834" s="6"/>
      <c r="J4834" s="6"/>
      <c r="K4834" s="15">
        <f t="shared" si="740"/>
        <v>0</v>
      </c>
      <c r="L4834" s="15">
        <f t="shared" si="738"/>
        <v>0</v>
      </c>
      <c r="M4834" s="6" t="s">
        <v>520</v>
      </c>
      <c r="N4834" s="9">
        <f>VLOOKUP(B4834,tb_januari,9,FALSE)</f>
        <v>0</v>
      </c>
      <c r="O4834" s="10" t="s">
        <v>506</v>
      </c>
      <c r="P4834" s="20"/>
      <c r="Q4834" s="20"/>
      <c r="R4834" s="20"/>
      <c r="S4834" s="20" t="s">
        <v>1233</v>
      </c>
      <c r="T4834" s="134" t="str">
        <f t="shared" si="735"/>
        <v>DUPA 22 MENYAN 3.5</v>
      </c>
      <c r="U4834" s="17">
        <v>0.38</v>
      </c>
      <c r="V4834" s="62">
        <f>$K$4834*U4834</f>
        <v>0</v>
      </c>
      <c r="W4834" s="20"/>
      <c r="X4834" s="20"/>
      <c r="Y4834" s="20"/>
      <c r="Z4834" s="1">
        <v>72</v>
      </c>
    </row>
    <row r="4835" spans="1:26" hidden="1">
      <c r="A4835" s="4"/>
      <c r="B4835" s="5"/>
      <c r="C4835" s="20"/>
      <c r="D4835" s="6"/>
      <c r="E4835" s="6"/>
      <c r="F4835" s="6"/>
      <c r="G4835" s="6"/>
      <c r="H4835" s="6"/>
      <c r="I4835" s="6"/>
      <c r="J4835" s="6"/>
      <c r="K4835" s="15"/>
      <c r="L4835" s="15"/>
      <c r="M4835" s="6"/>
      <c r="N4835" s="9"/>
      <c r="O4835" s="10"/>
      <c r="P4835" s="20"/>
      <c r="Q4835" s="20"/>
      <c r="R4835" s="20"/>
      <c r="S4835" s="20" t="s">
        <v>3679</v>
      </c>
      <c r="T4835" s="134" t="str">
        <f t="shared" si="735"/>
        <v xml:space="preserve">ONGKARA OVAL </v>
      </c>
      <c r="U4835" s="17">
        <v>1</v>
      </c>
      <c r="V4835" s="62">
        <f t="shared" ref="V4835:V4842" si="742">$K$4834*U4835</f>
        <v>0</v>
      </c>
      <c r="W4835" s="20"/>
      <c r="X4835" s="20"/>
      <c r="Y4835" s="20"/>
    </row>
    <row r="4836" spans="1:26" hidden="1">
      <c r="A4836" s="4"/>
      <c r="B4836" s="5"/>
      <c r="C4836" s="20"/>
      <c r="D4836" s="6"/>
      <c r="E4836" s="6"/>
      <c r="F4836" s="6"/>
      <c r="G4836" s="6"/>
      <c r="H4836" s="6"/>
      <c r="I4836" s="6"/>
      <c r="J4836" s="6"/>
      <c r="K4836" s="15"/>
      <c r="L4836" s="15"/>
      <c r="M4836" s="6"/>
      <c r="N4836" s="9"/>
      <c r="O4836" s="10"/>
      <c r="P4836" s="20"/>
      <c r="Q4836" s="20"/>
      <c r="R4836" s="20"/>
      <c r="S4836" s="20" t="s">
        <v>4855</v>
      </c>
      <c r="T4836" s="134" t="str">
        <f t="shared" si="735"/>
        <v>SABUK ONG MINI 2,5 X 20</v>
      </c>
      <c r="U4836" s="17">
        <v>1</v>
      </c>
      <c r="V4836" s="62">
        <f t="shared" si="742"/>
        <v>0</v>
      </c>
      <c r="W4836" s="20"/>
      <c r="X4836" s="20"/>
      <c r="Y4836" s="20"/>
    </row>
    <row r="4837" spans="1:26" hidden="1">
      <c r="A4837" s="4"/>
      <c r="B4837" s="5"/>
      <c r="C4837" s="20"/>
      <c r="D4837" s="6"/>
      <c r="E4837" s="6"/>
      <c r="F4837" s="6"/>
      <c r="G4837" s="6"/>
      <c r="H4837" s="6"/>
      <c r="I4837" s="6"/>
      <c r="J4837" s="6"/>
      <c r="K4837" s="15"/>
      <c r="L4837" s="15"/>
      <c r="M4837" s="6"/>
      <c r="N4837" s="9"/>
      <c r="O4837" s="10"/>
      <c r="P4837" s="20"/>
      <c r="Q4837" s="20"/>
      <c r="R4837" s="20"/>
      <c r="S4837" s="20" t="s">
        <v>4361</v>
      </c>
      <c r="T4837" s="134" t="str">
        <f t="shared" si="735"/>
        <v>PLASTIK 12 X 35</v>
      </c>
      <c r="U4837" s="17">
        <v>1</v>
      </c>
      <c r="V4837" s="62">
        <f t="shared" si="742"/>
        <v>0</v>
      </c>
      <c r="W4837" s="20"/>
      <c r="X4837" s="20"/>
      <c r="Y4837" s="20"/>
    </row>
    <row r="4838" spans="1:26" hidden="1">
      <c r="A4838" s="4"/>
      <c r="B4838" s="5"/>
      <c r="C4838" s="20"/>
      <c r="D4838" s="6"/>
      <c r="E4838" s="6"/>
      <c r="F4838" s="6"/>
      <c r="G4838" s="6"/>
      <c r="H4838" s="6"/>
      <c r="I4838" s="6"/>
      <c r="J4838" s="6"/>
      <c r="K4838" s="15"/>
      <c r="L4838" s="15"/>
      <c r="M4838" s="6"/>
      <c r="N4838" s="9"/>
      <c r="O4838" s="10"/>
      <c r="P4838" s="20"/>
      <c r="Q4838" s="20"/>
      <c r="R4838" s="20"/>
      <c r="S4838" s="20" t="s">
        <v>5037</v>
      </c>
      <c r="T4838" s="134" t="str">
        <f t="shared" si="735"/>
        <v>STIKER MANTRA mini</v>
      </c>
      <c r="U4838" s="17">
        <v>1</v>
      </c>
      <c r="V4838" s="62">
        <f t="shared" si="742"/>
        <v>0</v>
      </c>
      <c r="W4838" s="20"/>
      <c r="X4838" s="20"/>
      <c r="Y4838" s="20"/>
    </row>
    <row r="4839" spans="1:26" hidden="1">
      <c r="A4839" s="4"/>
      <c r="B4839" s="5"/>
      <c r="C4839" s="20"/>
      <c r="D4839" s="6"/>
      <c r="E4839" s="6"/>
      <c r="F4839" s="6"/>
      <c r="G4839" s="6"/>
      <c r="H4839" s="6"/>
      <c r="I4839" s="6"/>
      <c r="J4839" s="6"/>
      <c r="K4839" s="15"/>
      <c r="L4839" s="15"/>
      <c r="M4839" s="6"/>
      <c r="N4839" s="9"/>
      <c r="O4839" s="10"/>
      <c r="P4839" s="20"/>
      <c r="Q4839" s="20"/>
      <c r="R4839" s="20"/>
      <c r="S4839" s="20" t="s">
        <v>3910</v>
      </c>
      <c r="T4839" s="134" t="str">
        <f t="shared" si="735"/>
        <v>ONGKOS TIMBANG GK CS</v>
      </c>
      <c r="U4839" s="17">
        <v>1</v>
      </c>
      <c r="V4839" s="62">
        <f t="shared" si="742"/>
        <v>0</v>
      </c>
      <c r="W4839" s="20"/>
      <c r="X4839" s="20"/>
      <c r="Y4839" s="20"/>
    </row>
    <row r="4840" spans="1:26" hidden="1">
      <c r="A4840" s="4"/>
      <c r="B4840" s="5"/>
      <c r="C4840" s="20"/>
      <c r="D4840" s="6"/>
      <c r="E4840" s="6"/>
      <c r="F4840" s="6"/>
      <c r="G4840" s="6"/>
      <c r="H4840" s="6"/>
      <c r="I4840" s="6"/>
      <c r="J4840" s="6"/>
      <c r="K4840" s="15"/>
      <c r="L4840" s="15"/>
      <c r="M4840" s="6"/>
      <c r="N4840" s="9"/>
      <c r="O4840" s="10"/>
      <c r="P4840" s="20"/>
      <c r="Q4840" s="20"/>
      <c r="R4840" s="20"/>
      <c r="S4840" s="20" t="s">
        <v>3803</v>
      </c>
      <c r="T4840" s="134" t="str">
        <f t="shared" si="735"/>
        <v>ONGKOS KEMAS GK CATUR SANAK</v>
      </c>
      <c r="U4840" s="17">
        <v>1</v>
      </c>
      <c r="V4840" s="62">
        <f t="shared" si="742"/>
        <v>0</v>
      </c>
      <c r="W4840" s="20"/>
      <c r="X4840" s="20"/>
      <c r="Y4840" s="20"/>
    </row>
    <row r="4841" spans="1:26">
      <c r="A4841" s="4">
        <v>500</v>
      </c>
      <c r="B4841" s="5" t="s">
        <v>5289</v>
      </c>
      <c r="C4841" s="20" t="s">
        <v>5286</v>
      </c>
      <c r="D4841" s="6"/>
      <c r="E4841" s="6"/>
      <c r="F4841" s="6"/>
      <c r="G4841" s="6"/>
      <c r="H4841" s="6"/>
      <c r="I4841" s="6"/>
      <c r="J4841" s="6"/>
      <c r="K4841" s="15">
        <f t="shared" si="740"/>
        <v>0</v>
      </c>
      <c r="L4841" s="15">
        <f t="shared" si="738"/>
        <v>0</v>
      </c>
      <c r="M4841" s="6" t="s">
        <v>520</v>
      </c>
      <c r="N4841" s="9">
        <f>VLOOKUP(B4841,tb_januari,9,FALSE)</f>
        <v>0</v>
      </c>
      <c r="O4841" s="10" t="s">
        <v>506</v>
      </c>
      <c r="P4841" s="20"/>
      <c r="Q4841" s="20"/>
      <c r="R4841" s="20"/>
      <c r="S4841" s="20" t="s">
        <v>3803</v>
      </c>
      <c r="T4841" s="21" t="str">
        <f t="shared" si="735"/>
        <v>ONGKOS KEMAS GK CATUR SANAK</v>
      </c>
      <c r="U4841" s="17">
        <v>1</v>
      </c>
      <c r="V4841" s="62">
        <f>$K$4841*U4841</f>
        <v>0</v>
      </c>
      <c r="W4841" s="20"/>
      <c r="X4841" s="20"/>
      <c r="Y4841" s="20"/>
      <c r="Z4841" s="1">
        <v>72</v>
      </c>
    </row>
    <row r="4842" spans="1:26" hidden="1">
      <c r="A4842" s="4"/>
      <c r="B4842" s="4"/>
      <c r="C4842" s="20"/>
      <c r="D4842" s="6"/>
      <c r="E4842" s="6"/>
      <c r="F4842" s="6"/>
      <c r="G4842" s="6"/>
      <c r="H4842" s="6"/>
      <c r="I4842" s="6"/>
      <c r="J4842" s="6"/>
      <c r="K4842" s="8"/>
      <c r="L4842" s="8"/>
      <c r="M4842" s="6"/>
      <c r="N4842" s="10"/>
      <c r="O4842" s="10"/>
      <c r="P4842" s="20"/>
      <c r="Q4842" s="20"/>
      <c r="R4842" s="20"/>
      <c r="S4842" s="20" t="s">
        <v>5292</v>
      </c>
      <c r="T4842" s="21" t="str">
        <f t="shared" si="735"/>
        <v>KUNYIT 8 X 16</v>
      </c>
      <c r="U4842" s="17">
        <v>1</v>
      </c>
      <c r="V4842" s="62">
        <f t="shared" ref="V4842:V4848" si="743">$K$4841*U4842</f>
        <v>0</v>
      </c>
      <c r="W4842" s="20"/>
      <c r="X4842" s="20"/>
      <c r="Y4842" s="20"/>
    </row>
    <row r="4843" spans="1:26" hidden="1">
      <c r="A4843" s="4"/>
      <c r="B4843" s="4"/>
      <c r="C4843" s="20"/>
      <c r="D4843" s="6"/>
      <c r="E4843" s="6"/>
      <c r="F4843" s="6"/>
      <c r="G4843" s="6"/>
      <c r="H4843" s="6"/>
      <c r="I4843" s="6"/>
      <c r="J4843" s="6"/>
      <c r="K4843" s="8"/>
      <c r="L4843" s="8"/>
      <c r="M4843" s="6"/>
      <c r="N4843" s="10"/>
      <c r="O4843" s="10"/>
      <c r="P4843" s="20"/>
      <c r="Q4843" s="20"/>
      <c r="R4843" s="20"/>
      <c r="S4843" s="20" t="s">
        <v>1231</v>
      </c>
      <c r="T4843" s="21" t="str">
        <f t="shared" si="735"/>
        <v>DUPA 22 KUNYIT 3.5</v>
      </c>
      <c r="U4843" s="17">
        <v>0.46</v>
      </c>
      <c r="V4843" s="62">
        <f t="shared" si="743"/>
        <v>0</v>
      </c>
      <c r="W4843" s="20"/>
      <c r="X4843" s="20"/>
      <c r="Y4843" s="20"/>
    </row>
    <row r="4844" spans="1:26" hidden="1">
      <c r="A4844" s="4"/>
      <c r="B4844" s="4"/>
      <c r="C4844" s="20"/>
      <c r="D4844" s="6"/>
      <c r="E4844" s="6"/>
      <c r="F4844" s="6"/>
      <c r="G4844" s="6"/>
      <c r="H4844" s="6"/>
      <c r="I4844" s="6"/>
      <c r="J4844" s="6"/>
      <c r="K4844" s="8"/>
      <c r="L4844" s="8"/>
      <c r="M4844" s="6"/>
      <c r="N4844" s="10"/>
      <c r="O4844" s="10"/>
      <c r="P4844" s="20"/>
      <c r="Q4844" s="20"/>
      <c r="R4844" s="20"/>
      <c r="S4844" s="20" t="s">
        <v>4361</v>
      </c>
      <c r="T4844" s="21" t="str">
        <f t="shared" si="735"/>
        <v>PLASTIK 12 X 35</v>
      </c>
      <c r="U4844" s="17">
        <v>1</v>
      </c>
      <c r="V4844" s="62">
        <f t="shared" si="743"/>
        <v>0</v>
      </c>
      <c r="W4844" s="20"/>
      <c r="X4844" s="20"/>
      <c r="Y4844" s="20"/>
    </row>
    <row r="4845" spans="1:26" hidden="1">
      <c r="A4845" s="4"/>
      <c r="B4845" s="4"/>
      <c r="C4845" s="20"/>
      <c r="D4845" s="6"/>
      <c r="E4845" s="6"/>
      <c r="F4845" s="6"/>
      <c r="G4845" s="6"/>
      <c r="H4845" s="6"/>
      <c r="I4845" s="6"/>
      <c r="J4845" s="6"/>
      <c r="K4845" s="8"/>
      <c r="L4845" s="8"/>
      <c r="M4845" s="6"/>
      <c r="N4845" s="10"/>
      <c r="O4845" s="10"/>
      <c r="P4845" s="20"/>
      <c r="Q4845" s="20"/>
      <c r="R4845" s="20"/>
      <c r="S4845" s="20" t="s">
        <v>3679</v>
      </c>
      <c r="T4845" s="21" t="str">
        <f t="shared" si="735"/>
        <v xml:space="preserve">ONGKARA OVAL </v>
      </c>
      <c r="U4845" s="17">
        <v>1</v>
      </c>
      <c r="V4845" s="62">
        <f t="shared" si="743"/>
        <v>0</v>
      </c>
      <c r="W4845" s="20"/>
      <c r="X4845" s="20"/>
      <c r="Y4845" s="20"/>
    </row>
    <row r="4846" spans="1:26" ht="15" hidden="1">
      <c r="A4846" s="4"/>
      <c r="B4846" s="4"/>
      <c r="C4846" s="20"/>
      <c r="D4846" s="6"/>
      <c r="E4846" s="6"/>
      <c r="F4846" s="6"/>
      <c r="G4846" s="6"/>
      <c r="H4846" s="6"/>
      <c r="I4846" s="6"/>
      <c r="J4846" s="6"/>
      <c r="K4846" s="8"/>
      <c r="L4846" s="8"/>
      <c r="M4846" s="6"/>
      <c r="N4846" s="10"/>
      <c r="O4846" s="10"/>
      <c r="P4846" s="20"/>
      <c r="Q4846" s="20"/>
      <c r="R4846" s="20"/>
      <c r="S4846" s="148" t="s">
        <v>4855</v>
      </c>
      <c r="T4846" s="21" t="str">
        <f t="shared" si="735"/>
        <v>SABUK ONG MINI 2,5 X 20</v>
      </c>
      <c r="U4846" s="17">
        <v>1</v>
      </c>
      <c r="V4846" s="62">
        <f t="shared" si="743"/>
        <v>0</v>
      </c>
      <c r="W4846" s="20"/>
      <c r="X4846" s="20"/>
      <c r="Y4846" s="20"/>
    </row>
    <row r="4847" spans="1:26" ht="15" hidden="1">
      <c r="A4847" s="4"/>
      <c r="B4847" s="4"/>
      <c r="C4847" s="20"/>
      <c r="D4847" s="6"/>
      <c r="E4847" s="6"/>
      <c r="F4847" s="6"/>
      <c r="G4847" s="6"/>
      <c r="H4847" s="6"/>
      <c r="I4847" s="6"/>
      <c r="J4847" s="6"/>
      <c r="K4847" s="8"/>
      <c r="L4847" s="8"/>
      <c r="M4847" s="6"/>
      <c r="N4847" s="10"/>
      <c r="O4847" s="10"/>
      <c r="P4847" s="20"/>
      <c r="Q4847" s="20"/>
      <c r="R4847" s="20"/>
      <c r="S4847" s="148" t="s">
        <v>5037</v>
      </c>
      <c r="T4847" s="21" t="str">
        <f t="shared" si="735"/>
        <v>STIKER MANTRA mini</v>
      </c>
      <c r="U4847" s="17">
        <v>1</v>
      </c>
      <c r="V4847" s="62">
        <f t="shared" si="743"/>
        <v>0</v>
      </c>
      <c r="W4847" s="20"/>
      <c r="X4847" s="20"/>
      <c r="Y4847" s="20"/>
    </row>
    <row r="4848" spans="1:26" ht="15" hidden="1">
      <c r="A4848" s="4"/>
      <c r="B4848" s="4"/>
      <c r="C4848" s="20"/>
      <c r="D4848" s="6"/>
      <c r="E4848" s="6"/>
      <c r="F4848" s="6"/>
      <c r="G4848" s="6"/>
      <c r="H4848" s="6"/>
      <c r="I4848" s="6"/>
      <c r="J4848" s="6"/>
      <c r="K4848" s="8"/>
      <c r="L4848" s="8"/>
      <c r="M4848" s="6"/>
      <c r="N4848" s="10"/>
      <c r="O4848" s="10"/>
      <c r="P4848" s="20"/>
      <c r="Q4848" s="20"/>
      <c r="R4848" s="20"/>
      <c r="S4848" s="148" t="s">
        <v>3910</v>
      </c>
      <c r="T4848" s="21" t="str">
        <f t="shared" si="735"/>
        <v>ONGKOS TIMBANG GK CS</v>
      </c>
      <c r="U4848" s="17">
        <v>1</v>
      </c>
      <c r="V4848" s="62">
        <f t="shared" si="743"/>
        <v>0</v>
      </c>
      <c r="W4848" s="20"/>
      <c r="X4848" s="20"/>
      <c r="Y4848" s="20"/>
    </row>
  </sheetData>
  <autoFilter ref="A3:AA4848" xr:uid="{00000000-0001-0000-0500-000000000000}">
    <filterColumn colId="0">
      <customFilters>
        <customFilter operator="notEqual" val=" "/>
      </customFilters>
    </filterColumn>
  </autoFilter>
  <mergeCells count="1">
    <mergeCell ref="A1:O2"/>
  </mergeCells>
  <phoneticPr fontId="11" type="noConversion"/>
  <pageMargins left="0.51180555555555596" right="0.31458333333333299" top="0.78680555555555598" bottom="1.10208333333333" header="0.31458333333333299" footer="0.90486111111111101"/>
  <pageSetup paperSize="5" scale="7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5644-5668-4383-B1BC-594FAFB90FC2}">
  <sheetPr>
    <tabColor rgb="FF00B0F0"/>
  </sheetPr>
  <dimension ref="B1:XEZ506"/>
  <sheetViews>
    <sheetView showGridLines="0" tabSelected="1" topLeftCell="A491" workbookViewId="0">
      <selection activeCell="D502" sqref="D502"/>
    </sheetView>
  </sheetViews>
  <sheetFormatPr defaultColWidth="9" defaultRowHeight="15"/>
  <cols>
    <col min="1" max="1" width="1.85546875" customWidth="1"/>
    <col min="2" max="2" width="5.5703125" style="66" customWidth="1"/>
    <col min="3" max="3" width="20" style="66" customWidth="1"/>
    <col min="4" max="4" width="40.7109375" style="64" customWidth="1"/>
    <col min="5" max="5" width="13.85546875" style="69" hidden="1" customWidth="1"/>
    <col min="6" max="6" width="12.85546875" style="68" hidden="1" customWidth="1"/>
    <col min="7" max="7" width="12" style="67" hidden="1" customWidth="1"/>
    <col min="8" max="8" width="9" style="65" hidden="1" customWidth="1"/>
    <col min="9" max="9" width="14.85546875" style="66" hidden="1" customWidth="1"/>
    <col min="10" max="10" width="9" style="65" hidden="1" customWidth="1"/>
    <col min="11" max="11" width="11.140625" style="65" customWidth="1"/>
    <col min="12" max="12" width="9" style="65" customWidth="1"/>
    <col min="13" max="13" width="1.7109375" style="64" customWidth="1"/>
    <col min="14" max="16380" width="9" style="64"/>
  </cols>
  <sheetData>
    <row r="1" spans="2:12" s="64" customFormat="1" ht="9" customHeight="1">
      <c r="B1" s="141" t="s">
        <v>5279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</row>
    <row r="2" spans="2:12" s="64" customFormat="1" ht="39" customHeight="1"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</row>
    <row r="3" spans="2:12" s="64" customFormat="1" ht="44.1" customHeight="1">
      <c r="B3" s="83" t="s">
        <v>502</v>
      </c>
      <c r="C3" s="83" t="s">
        <v>619</v>
      </c>
      <c r="D3" s="83" t="s">
        <v>0</v>
      </c>
      <c r="E3" s="80" t="s">
        <v>504</v>
      </c>
      <c r="F3" s="79" t="s">
        <v>503</v>
      </c>
      <c r="G3" s="82" t="s">
        <v>504</v>
      </c>
      <c r="H3" s="79" t="s">
        <v>503</v>
      </c>
      <c r="I3" s="81" t="s">
        <v>5276</v>
      </c>
      <c r="J3" s="79" t="s">
        <v>503</v>
      </c>
      <c r="K3" s="122" t="s">
        <v>5280</v>
      </c>
      <c r="L3" s="79" t="s">
        <v>503</v>
      </c>
    </row>
    <row r="4" spans="2:12" s="73" customFormat="1" ht="15" customHeight="1">
      <c r="B4" s="74">
        <v>1</v>
      </c>
      <c r="C4" s="20" t="s">
        <v>678</v>
      </c>
      <c r="D4" s="78" t="s">
        <v>450</v>
      </c>
      <c r="E4" s="77">
        <v>72</v>
      </c>
      <c r="F4" s="74" t="s">
        <v>505</v>
      </c>
      <c r="G4" s="75">
        <f>E4/72</f>
        <v>1</v>
      </c>
      <c r="H4" s="76" t="s">
        <v>506</v>
      </c>
      <c r="I4" s="74">
        <v>1</v>
      </c>
      <c r="J4" s="76" t="s">
        <v>506</v>
      </c>
      <c r="K4" s="120">
        <v>1</v>
      </c>
      <c r="L4" s="74" t="s">
        <v>506</v>
      </c>
    </row>
    <row r="5" spans="2:12" s="73" customFormat="1" ht="15" customHeight="1">
      <c r="B5" s="74">
        <v>2</v>
      </c>
      <c r="C5" s="1" t="s">
        <v>668</v>
      </c>
      <c r="D5" s="78" t="s">
        <v>483</v>
      </c>
      <c r="E5" s="77">
        <v>144</v>
      </c>
      <c r="F5" s="74" t="s">
        <v>505</v>
      </c>
      <c r="G5" s="75">
        <v>15</v>
      </c>
      <c r="H5" s="76" t="s">
        <v>506</v>
      </c>
      <c r="I5" s="74">
        <v>6</v>
      </c>
      <c r="J5" s="76" t="s">
        <v>506</v>
      </c>
      <c r="K5" s="120">
        <v>9</v>
      </c>
      <c r="L5" s="74" t="s">
        <v>506</v>
      </c>
    </row>
    <row r="6" spans="2:12" s="73" customFormat="1" ht="15" customHeight="1">
      <c r="B6" s="74">
        <v>3</v>
      </c>
      <c r="C6" s="20" t="s">
        <v>672</v>
      </c>
      <c r="D6" s="78" t="s">
        <v>3</v>
      </c>
      <c r="E6" s="77">
        <v>135</v>
      </c>
      <c r="F6" s="74" t="s">
        <v>505</v>
      </c>
      <c r="G6" s="75">
        <f t="shared" ref="G6:G15" si="0">E6/45</f>
        <v>3</v>
      </c>
      <c r="H6" s="76" t="s">
        <v>506</v>
      </c>
      <c r="I6" s="74">
        <v>2</v>
      </c>
      <c r="J6" s="76" t="s">
        <v>506</v>
      </c>
      <c r="K6" s="120">
        <v>3</v>
      </c>
      <c r="L6" s="74" t="s">
        <v>506</v>
      </c>
    </row>
    <row r="7" spans="2:12" s="73" customFormat="1" ht="15" customHeight="1">
      <c r="B7" s="74">
        <v>4</v>
      </c>
      <c r="C7" s="20" t="s">
        <v>675</v>
      </c>
      <c r="D7" s="78" t="s">
        <v>4</v>
      </c>
      <c r="E7" s="77">
        <v>360</v>
      </c>
      <c r="F7" s="74" t="s">
        <v>505</v>
      </c>
      <c r="G7" s="75">
        <f t="shared" si="0"/>
        <v>8</v>
      </c>
      <c r="H7" s="76" t="s">
        <v>506</v>
      </c>
      <c r="I7" s="74">
        <v>6</v>
      </c>
      <c r="J7" s="76" t="s">
        <v>506</v>
      </c>
      <c r="K7" s="120">
        <v>12</v>
      </c>
      <c r="L7" s="74" t="s">
        <v>506</v>
      </c>
    </row>
    <row r="8" spans="2:12" s="73" customFormat="1" ht="15" customHeight="1">
      <c r="B8" s="74">
        <v>5</v>
      </c>
      <c r="C8" s="20" t="s">
        <v>663</v>
      </c>
      <c r="D8" s="78" t="s">
        <v>2</v>
      </c>
      <c r="E8" s="77">
        <v>90</v>
      </c>
      <c r="F8" s="74" t="s">
        <v>505</v>
      </c>
      <c r="G8" s="75">
        <f t="shared" si="0"/>
        <v>2</v>
      </c>
      <c r="H8" s="76" t="s">
        <v>506</v>
      </c>
      <c r="I8" s="74">
        <v>2</v>
      </c>
      <c r="J8" s="76" t="s">
        <v>506</v>
      </c>
      <c r="K8" s="120">
        <v>2</v>
      </c>
      <c r="L8" s="74" t="s">
        <v>506</v>
      </c>
    </row>
    <row r="9" spans="2:12" s="73" customFormat="1" ht="15" customHeight="1">
      <c r="B9" s="74">
        <v>6</v>
      </c>
      <c r="C9" s="20" t="s">
        <v>681</v>
      </c>
      <c r="D9" s="78" t="s">
        <v>5</v>
      </c>
      <c r="E9" s="77">
        <v>45</v>
      </c>
      <c r="F9" s="74" t="s">
        <v>505</v>
      </c>
      <c r="G9" s="75">
        <f t="shared" si="0"/>
        <v>1</v>
      </c>
      <c r="H9" s="76" t="s">
        <v>506</v>
      </c>
      <c r="I9" s="74">
        <v>1</v>
      </c>
      <c r="J9" s="76" t="s">
        <v>506</v>
      </c>
      <c r="K9" s="120">
        <v>1</v>
      </c>
      <c r="L9" s="74" t="s">
        <v>506</v>
      </c>
    </row>
    <row r="10" spans="2:12" s="73" customFormat="1" ht="15" customHeight="1">
      <c r="B10" s="74">
        <v>7</v>
      </c>
      <c r="C10" s="20" t="s">
        <v>684</v>
      </c>
      <c r="D10" s="78" t="s">
        <v>6</v>
      </c>
      <c r="E10" s="77">
        <v>180</v>
      </c>
      <c r="F10" s="74" t="s">
        <v>505</v>
      </c>
      <c r="G10" s="75">
        <f t="shared" si="0"/>
        <v>4</v>
      </c>
      <c r="H10" s="76" t="s">
        <v>506</v>
      </c>
      <c r="I10" s="74">
        <v>2</v>
      </c>
      <c r="J10" s="76" t="s">
        <v>506</v>
      </c>
      <c r="K10" s="120">
        <v>4</v>
      </c>
      <c r="L10" s="74" t="s">
        <v>506</v>
      </c>
    </row>
    <row r="11" spans="2:12" s="73" customFormat="1" ht="15" customHeight="1">
      <c r="B11" s="74">
        <v>8</v>
      </c>
      <c r="C11" s="20" t="s">
        <v>687</v>
      </c>
      <c r="D11" s="78" t="s">
        <v>7</v>
      </c>
      <c r="E11" s="77">
        <v>45</v>
      </c>
      <c r="F11" s="74" t="s">
        <v>505</v>
      </c>
      <c r="G11" s="75">
        <f t="shared" si="0"/>
        <v>1</v>
      </c>
      <c r="H11" s="76" t="s">
        <v>506</v>
      </c>
      <c r="I11" s="74">
        <v>2</v>
      </c>
      <c r="J11" s="76" t="s">
        <v>506</v>
      </c>
      <c r="K11" s="120">
        <v>2</v>
      </c>
      <c r="L11" s="74" t="s">
        <v>506</v>
      </c>
    </row>
    <row r="12" spans="2:12" s="73" customFormat="1" ht="15" customHeight="1">
      <c r="B12" s="74">
        <v>9</v>
      </c>
      <c r="C12" s="20" t="s">
        <v>690</v>
      </c>
      <c r="D12" s="78" t="s">
        <v>8</v>
      </c>
      <c r="E12" s="77">
        <v>135</v>
      </c>
      <c r="F12" s="74" t="s">
        <v>505</v>
      </c>
      <c r="G12" s="75">
        <f t="shared" si="0"/>
        <v>3</v>
      </c>
      <c r="H12" s="76" t="s">
        <v>506</v>
      </c>
      <c r="I12" s="74">
        <v>2</v>
      </c>
      <c r="J12" s="76" t="s">
        <v>506</v>
      </c>
      <c r="K12" s="120">
        <v>1</v>
      </c>
      <c r="L12" s="74" t="s">
        <v>506</v>
      </c>
    </row>
    <row r="13" spans="2:12" s="73" customFormat="1" ht="15" customHeight="1">
      <c r="B13" s="74">
        <v>10</v>
      </c>
      <c r="C13" s="20" t="s">
        <v>693</v>
      </c>
      <c r="D13" s="78" t="s">
        <v>9</v>
      </c>
      <c r="E13" s="77">
        <v>90</v>
      </c>
      <c r="F13" s="74" t="s">
        <v>505</v>
      </c>
      <c r="G13" s="75">
        <f t="shared" si="0"/>
        <v>2</v>
      </c>
      <c r="H13" s="76" t="s">
        <v>506</v>
      </c>
      <c r="I13" s="74">
        <v>2</v>
      </c>
      <c r="J13" s="76" t="s">
        <v>506</v>
      </c>
      <c r="K13" s="120">
        <v>2</v>
      </c>
      <c r="L13" s="74" t="s">
        <v>506</v>
      </c>
    </row>
    <row r="14" spans="2:12" s="73" customFormat="1" ht="15" customHeight="1">
      <c r="B14" s="74">
        <v>11</v>
      </c>
      <c r="C14" s="20" t="s">
        <v>696</v>
      </c>
      <c r="D14" s="78" t="s">
        <v>10</v>
      </c>
      <c r="E14" s="77">
        <v>135</v>
      </c>
      <c r="F14" s="74" t="s">
        <v>505</v>
      </c>
      <c r="G14" s="75">
        <f t="shared" si="0"/>
        <v>3</v>
      </c>
      <c r="H14" s="76" t="s">
        <v>506</v>
      </c>
      <c r="I14" s="74">
        <v>3</v>
      </c>
      <c r="J14" s="76" t="s">
        <v>506</v>
      </c>
      <c r="K14" s="120">
        <v>3</v>
      </c>
      <c r="L14" s="74" t="s">
        <v>506</v>
      </c>
    </row>
    <row r="15" spans="2:12" s="73" customFormat="1" ht="15" customHeight="1">
      <c r="B15" s="74">
        <v>12</v>
      </c>
      <c r="C15" s="20" t="s">
        <v>699</v>
      </c>
      <c r="D15" s="78" t="s">
        <v>11</v>
      </c>
      <c r="E15" s="77">
        <v>225</v>
      </c>
      <c r="F15" s="74" t="s">
        <v>505</v>
      </c>
      <c r="G15" s="75">
        <f t="shared" si="0"/>
        <v>5</v>
      </c>
      <c r="H15" s="76" t="s">
        <v>506</v>
      </c>
      <c r="I15" s="74">
        <v>6</v>
      </c>
      <c r="J15" s="76" t="s">
        <v>506</v>
      </c>
      <c r="K15" s="120">
        <v>6</v>
      </c>
      <c r="L15" s="74" t="s">
        <v>506</v>
      </c>
    </row>
    <row r="16" spans="2:12" s="73" customFormat="1" ht="15" customHeight="1">
      <c r="B16" s="74">
        <v>13</v>
      </c>
      <c r="C16" s="20" t="s">
        <v>710</v>
      </c>
      <c r="D16" s="78" t="s">
        <v>12</v>
      </c>
      <c r="E16" s="77">
        <v>180</v>
      </c>
      <c r="F16" s="74" t="s">
        <v>505</v>
      </c>
      <c r="G16" s="75">
        <f>E16/36</f>
        <v>5</v>
      </c>
      <c r="H16" s="76" t="s">
        <v>506</v>
      </c>
      <c r="I16" s="74">
        <v>5</v>
      </c>
      <c r="J16" s="76" t="s">
        <v>506</v>
      </c>
      <c r="K16" s="120">
        <v>5</v>
      </c>
      <c r="L16" s="74" t="s">
        <v>506</v>
      </c>
    </row>
    <row r="17" spans="2:12" s="73" customFormat="1" ht="15" customHeight="1">
      <c r="B17" s="74">
        <v>14</v>
      </c>
      <c r="C17" s="20" t="s">
        <v>716</v>
      </c>
      <c r="D17" s="78" t="s">
        <v>14</v>
      </c>
      <c r="E17" s="77">
        <v>180</v>
      </c>
      <c r="F17" s="74" t="s">
        <v>505</v>
      </c>
      <c r="G17" s="75">
        <f>E17/36</f>
        <v>5</v>
      </c>
      <c r="H17" s="76" t="s">
        <v>506</v>
      </c>
      <c r="I17" s="74">
        <v>5</v>
      </c>
      <c r="J17" s="76" t="s">
        <v>506</v>
      </c>
      <c r="K17" s="120">
        <v>5</v>
      </c>
      <c r="L17" s="74" t="s">
        <v>506</v>
      </c>
    </row>
    <row r="18" spans="2:12" s="73" customFormat="1" ht="15" customHeight="1">
      <c r="B18" s="74">
        <v>15</v>
      </c>
      <c r="C18" s="20" t="s">
        <v>719</v>
      </c>
      <c r="D18" s="78" t="s">
        <v>15</v>
      </c>
      <c r="E18" s="77">
        <v>180</v>
      </c>
      <c r="F18" s="74" t="s">
        <v>505</v>
      </c>
      <c r="G18" s="75">
        <f>E18/36</f>
        <v>5</v>
      </c>
      <c r="H18" s="76" t="s">
        <v>506</v>
      </c>
      <c r="I18" s="74">
        <v>5</v>
      </c>
      <c r="J18" s="76" t="s">
        <v>506</v>
      </c>
      <c r="K18" s="120">
        <v>5</v>
      </c>
      <c r="L18" s="74" t="s">
        <v>506</v>
      </c>
    </row>
    <row r="19" spans="2:12" s="73" customFormat="1" ht="15" customHeight="1">
      <c r="B19" s="74">
        <v>16</v>
      </c>
      <c r="C19" s="20" t="s">
        <v>713</v>
      </c>
      <c r="D19" s="78" t="s">
        <v>13</v>
      </c>
      <c r="E19" s="77">
        <v>270</v>
      </c>
      <c r="F19" s="74" t="s">
        <v>505</v>
      </c>
      <c r="G19" s="75">
        <f>E19/27</f>
        <v>10</v>
      </c>
      <c r="H19" s="76" t="s">
        <v>506</v>
      </c>
      <c r="I19" s="74">
        <v>6</v>
      </c>
      <c r="J19" s="76" t="s">
        <v>506</v>
      </c>
      <c r="K19" s="120">
        <v>10</v>
      </c>
      <c r="L19" s="74" t="s">
        <v>506</v>
      </c>
    </row>
    <row r="20" spans="2:12" s="73" customFormat="1" ht="15" customHeight="1">
      <c r="B20" s="74">
        <v>17</v>
      </c>
      <c r="C20" s="20" t="s">
        <v>722</v>
      </c>
      <c r="D20" s="78" t="s">
        <v>16</v>
      </c>
      <c r="E20" s="77">
        <v>162</v>
      </c>
      <c r="F20" s="74" t="s">
        <v>505</v>
      </c>
      <c r="G20" s="75">
        <f>E20/27</f>
        <v>6</v>
      </c>
      <c r="H20" s="76" t="s">
        <v>506</v>
      </c>
      <c r="I20" s="74">
        <v>5</v>
      </c>
      <c r="J20" s="76" t="s">
        <v>506</v>
      </c>
      <c r="K20" s="120">
        <v>10</v>
      </c>
      <c r="L20" s="74" t="s">
        <v>506</v>
      </c>
    </row>
    <row r="21" spans="2:12" s="73" customFormat="1" ht="15" customHeight="1">
      <c r="B21" s="74">
        <v>18</v>
      </c>
      <c r="C21" s="20" t="s">
        <v>702</v>
      </c>
      <c r="D21" s="78" t="s">
        <v>484</v>
      </c>
      <c r="E21" s="77">
        <v>72</v>
      </c>
      <c r="F21" s="74" t="s">
        <v>505</v>
      </c>
      <c r="G21" s="75">
        <v>12</v>
      </c>
      <c r="H21" s="76" t="s">
        <v>506</v>
      </c>
      <c r="I21" s="74">
        <v>4</v>
      </c>
      <c r="J21" s="76" t="s">
        <v>506</v>
      </c>
      <c r="K21" s="120">
        <v>8</v>
      </c>
      <c r="L21" s="74" t="s">
        <v>506</v>
      </c>
    </row>
    <row r="22" spans="2:12" s="73" customFormat="1" ht="15" customHeight="1">
      <c r="B22" s="74">
        <v>19</v>
      </c>
      <c r="C22" s="20" t="s">
        <v>918</v>
      </c>
      <c r="D22" s="78" t="s">
        <v>451</v>
      </c>
      <c r="E22" s="77">
        <v>15</v>
      </c>
      <c r="F22" s="74" t="s">
        <v>505</v>
      </c>
      <c r="G22" s="75">
        <f t="shared" ref="G22:G37" si="1">E22/15</f>
        <v>1</v>
      </c>
      <c r="H22" s="76" t="s">
        <v>506</v>
      </c>
      <c r="I22" s="74">
        <v>0</v>
      </c>
      <c r="J22" s="76" t="s">
        <v>506</v>
      </c>
      <c r="K22" s="120">
        <v>1</v>
      </c>
      <c r="L22" s="74" t="s">
        <v>506</v>
      </c>
    </row>
    <row r="23" spans="2:12" s="73" customFormat="1" ht="15" customHeight="1">
      <c r="B23" s="74">
        <v>20</v>
      </c>
      <c r="C23" s="20" t="s">
        <v>921</v>
      </c>
      <c r="D23" s="78" t="s">
        <v>452</v>
      </c>
      <c r="E23" s="77">
        <v>15</v>
      </c>
      <c r="F23" s="74" t="s">
        <v>505</v>
      </c>
      <c r="G23" s="75">
        <f t="shared" si="1"/>
        <v>1</v>
      </c>
      <c r="H23" s="76" t="s">
        <v>506</v>
      </c>
      <c r="I23" s="74">
        <v>0</v>
      </c>
      <c r="J23" s="76" t="s">
        <v>506</v>
      </c>
      <c r="K23" s="120">
        <v>1</v>
      </c>
      <c r="L23" s="74" t="s">
        <v>506</v>
      </c>
    </row>
    <row r="24" spans="2:12" s="73" customFormat="1" ht="15" customHeight="1">
      <c r="B24" s="74">
        <v>21</v>
      </c>
      <c r="C24" s="20" t="s">
        <v>924</v>
      </c>
      <c r="D24" s="78" t="s">
        <v>17</v>
      </c>
      <c r="E24" s="77">
        <v>90</v>
      </c>
      <c r="F24" s="74" t="s">
        <v>505</v>
      </c>
      <c r="G24" s="75">
        <f t="shared" si="1"/>
        <v>6</v>
      </c>
      <c r="H24" s="76" t="s">
        <v>506</v>
      </c>
      <c r="I24" s="74">
        <v>1</v>
      </c>
      <c r="J24" s="76" t="s">
        <v>506</v>
      </c>
      <c r="K24" s="120">
        <v>5</v>
      </c>
      <c r="L24" s="74" t="s">
        <v>506</v>
      </c>
    </row>
    <row r="25" spans="2:12" s="73" customFormat="1" ht="15" customHeight="1">
      <c r="B25" s="74">
        <v>22</v>
      </c>
      <c r="C25" s="20" t="s">
        <v>927</v>
      </c>
      <c r="D25" s="78" t="s">
        <v>18</v>
      </c>
      <c r="E25" s="77">
        <v>60</v>
      </c>
      <c r="F25" s="74" t="s">
        <v>505</v>
      </c>
      <c r="G25" s="75">
        <f t="shared" si="1"/>
        <v>4</v>
      </c>
      <c r="H25" s="76" t="s">
        <v>506</v>
      </c>
      <c r="I25" s="74">
        <v>3</v>
      </c>
      <c r="J25" s="76" t="s">
        <v>506</v>
      </c>
      <c r="K25" s="120">
        <v>1</v>
      </c>
      <c r="L25" s="74" t="s">
        <v>506</v>
      </c>
    </row>
    <row r="26" spans="2:12" s="73" customFormat="1" ht="15" customHeight="1">
      <c r="B26" s="74">
        <v>23</v>
      </c>
      <c r="C26" s="20" t="s">
        <v>930</v>
      </c>
      <c r="D26" s="78" t="s">
        <v>19</v>
      </c>
      <c r="E26" s="77">
        <v>60</v>
      </c>
      <c r="F26" s="74" t="s">
        <v>505</v>
      </c>
      <c r="G26" s="75">
        <f t="shared" si="1"/>
        <v>4</v>
      </c>
      <c r="H26" s="76" t="s">
        <v>506</v>
      </c>
      <c r="I26" s="74">
        <v>0</v>
      </c>
      <c r="J26" s="76" t="s">
        <v>506</v>
      </c>
      <c r="K26" s="120">
        <v>4</v>
      </c>
      <c r="L26" s="74" t="s">
        <v>506</v>
      </c>
    </row>
    <row r="27" spans="2:12" s="73" customFormat="1" ht="15" customHeight="1">
      <c r="B27" s="74">
        <v>24</v>
      </c>
      <c r="C27" s="20" t="s">
        <v>935</v>
      </c>
      <c r="D27" s="78" t="s">
        <v>20</v>
      </c>
      <c r="E27" s="77">
        <v>60</v>
      </c>
      <c r="F27" s="74" t="s">
        <v>505</v>
      </c>
      <c r="G27" s="75">
        <f t="shared" si="1"/>
        <v>4</v>
      </c>
      <c r="H27" s="76" t="s">
        <v>506</v>
      </c>
      <c r="I27" s="74">
        <v>1</v>
      </c>
      <c r="J27" s="76" t="s">
        <v>506</v>
      </c>
      <c r="K27" s="120">
        <v>3</v>
      </c>
      <c r="L27" s="74" t="s">
        <v>506</v>
      </c>
    </row>
    <row r="28" spans="2:12" s="73" customFormat="1" ht="15" customHeight="1">
      <c r="B28" s="74">
        <v>25</v>
      </c>
      <c r="C28" s="20" t="s">
        <v>938</v>
      </c>
      <c r="D28" s="78" t="s">
        <v>453</v>
      </c>
      <c r="E28" s="77">
        <v>60</v>
      </c>
      <c r="F28" s="74" t="s">
        <v>505</v>
      </c>
      <c r="G28" s="75">
        <f t="shared" si="1"/>
        <v>4</v>
      </c>
      <c r="H28" s="76" t="s">
        <v>506</v>
      </c>
      <c r="I28" s="74">
        <v>1</v>
      </c>
      <c r="J28" s="76" t="s">
        <v>506</v>
      </c>
      <c r="K28" s="120">
        <v>3</v>
      </c>
      <c r="L28" s="74" t="s">
        <v>506</v>
      </c>
    </row>
    <row r="29" spans="2:12" s="73" customFormat="1" ht="15" customHeight="1">
      <c r="B29" s="74">
        <v>26</v>
      </c>
      <c r="C29" s="20" t="s">
        <v>941</v>
      </c>
      <c r="D29" s="78" t="s">
        <v>21</v>
      </c>
      <c r="E29" s="77">
        <v>30</v>
      </c>
      <c r="F29" s="74" t="s">
        <v>505</v>
      </c>
      <c r="G29" s="75">
        <f t="shared" si="1"/>
        <v>2</v>
      </c>
      <c r="H29" s="76" t="s">
        <v>506</v>
      </c>
      <c r="I29" s="74">
        <v>2</v>
      </c>
      <c r="J29" s="76" t="s">
        <v>506</v>
      </c>
      <c r="K29" s="120">
        <v>2</v>
      </c>
      <c r="L29" s="74" t="s">
        <v>506</v>
      </c>
    </row>
    <row r="30" spans="2:12" s="73" customFormat="1" ht="15" customHeight="1">
      <c r="B30" s="74">
        <v>27</v>
      </c>
      <c r="C30" s="20" t="s">
        <v>944</v>
      </c>
      <c r="D30" s="78" t="s">
        <v>454</v>
      </c>
      <c r="E30" s="77">
        <v>60</v>
      </c>
      <c r="F30" s="74" t="s">
        <v>505</v>
      </c>
      <c r="G30" s="75">
        <f t="shared" si="1"/>
        <v>4</v>
      </c>
      <c r="H30" s="76" t="s">
        <v>506</v>
      </c>
      <c r="I30" s="74">
        <v>1</v>
      </c>
      <c r="J30" s="76" t="s">
        <v>506</v>
      </c>
      <c r="K30" s="120">
        <v>3</v>
      </c>
      <c r="L30" s="74" t="s">
        <v>506</v>
      </c>
    </row>
    <row r="31" spans="2:12" s="73" customFormat="1" ht="15" customHeight="1">
      <c r="B31" s="74">
        <v>28</v>
      </c>
      <c r="C31" s="20" t="s">
        <v>947</v>
      </c>
      <c r="D31" s="78" t="s">
        <v>22</v>
      </c>
      <c r="E31" s="77">
        <v>75</v>
      </c>
      <c r="F31" s="74" t="s">
        <v>505</v>
      </c>
      <c r="G31" s="75">
        <f t="shared" si="1"/>
        <v>5</v>
      </c>
      <c r="H31" s="76" t="s">
        <v>506</v>
      </c>
      <c r="I31" s="74">
        <v>2</v>
      </c>
      <c r="J31" s="76" t="s">
        <v>506</v>
      </c>
      <c r="K31" s="120">
        <v>3</v>
      </c>
      <c r="L31" s="74" t="s">
        <v>506</v>
      </c>
    </row>
    <row r="32" spans="2:12" s="73" customFormat="1" ht="15" customHeight="1">
      <c r="B32" s="74">
        <v>29</v>
      </c>
      <c r="C32" s="20" t="s">
        <v>954</v>
      </c>
      <c r="D32" s="78" t="s">
        <v>23</v>
      </c>
      <c r="E32" s="77">
        <v>30</v>
      </c>
      <c r="F32" s="74" t="s">
        <v>505</v>
      </c>
      <c r="G32" s="75">
        <f t="shared" si="1"/>
        <v>2</v>
      </c>
      <c r="H32" s="76" t="s">
        <v>506</v>
      </c>
      <c r="I32" s="74">
        <v>1</v>
      </c>
      <c r="J32" s="76" t="s">
        <v>506</v>
      </c>
      <c r="K32" s="120">
        <v>1</v>
      </c>
      <c r="L32" s="74" t="s">
        <v>506</v>
      </c>
    </row>
    <row r="33" spans="2:12" s="73" customFormat="1" ht="15" customHeight="1">
      <c r="B33" s="74">
        <v>30</v>
      </c>
      <c r="C33" s="20" t="s">
        <v>957</v>
      </c>
      <c r="D33" s="78" t="s">
        <v>24</v>
      </c>
      <c r="E33" s="77">
        <v>75</v>
      </c>
      <c r="F33" s="74" t="s">
        <v>505</v>
      </c>
      <c r="G33" s="75">
        <f t="shared" si="1"/>
        <v>5</v>
      </c>
      <c r="H33" s="76" t="s">
        <v>506</v>
      </c>
      <c r="I33" s="74">
        <v>0</v>
      </c>
      <c r="J33" s="76" t="s">
        <v>506</v>
      </c>
      <c r="K33" s="120">
        <v>5</v>
      </c>
      <c r="L33" s="74" t="s">
        <v>506</v>
      </c>
    </row>
    <row r="34" spans="2:12" s="73" customFormat="1" ht="15" customHeight="1">
      <c r="B34" s="74">
        <v>31</v>
      </c>
      <c r="C34" s="20" t="s">
        <v>960</v>
      </c>
      <c r="D34" s="78" t="s">
        <v>25</v>
      </c>
      <c r="E34" s="77">
        <v>60</v>
      </c>
      <c r="F34" s="74" t="s">
        <v>505</v>
      </c>
      <c r="G34" s="75">
        <f t="shared" si="1"/>
        <v>4</v>
      </c>
      <c r="H34" s="76" t="s">
        <v>506</v>
      </c>
      <c r="I34" s="74">
        <v>4</v>
      </c>
      <c r="J34" s="76" t="s">
        <v>506</v>
      </c>
      <c r="K34" s="120">
        <v>4</v>
      </c>
      <c r="L34" s="74" t="s">
        <v>506</v>
      </c>
    </row>
    <row r="35" spans="2:12" s="73" customFormat="1" ht="15" customHeight="1">
      <c r="B35" s="74">
        <v>32</v>
      </c>
      <c r="C35" s="20" t="s">
        <v>963</v>
      </c>
      <c r="D35" s="78" t="s">
        <v>26</v>
      </c>
      <c r="E35" s="77">
        <v>45</v>
      </c>
      <c r="F35" s="74" t="s">
        <v>505</v>
      </c>
      <c r="G35" s="75">
        <f t="shared" si="1"/>
        <v>3</v>
      </c>
      <c r="H35" s="76" t="s">
        <v>506</v>
      </c>
      <c r="I35" s="74">
        <v>0</v>
      </c>
      <c r="J35" s="76" t="s">
        <v>506</v>
      </c>
      <c r="K35" s="120">
        <v>3</v>
      </c>
      <c r="L35" s="74" t="s">
        <v>506</v>
      </c>
    </row>
    <row r="36" spans="2:12" s="73" customFormat="1" ht="15" customHeight="1">
      <c r="B36" s="74">
        <v>33</v>
      </c>
      <c r="C36" s="20" t="s">
        <v>966</v>
      </c>
      <c r="D36" s="78" t="s">
        <v>27</v>
      </c>
      <c r="E36" s="77">
        <v>60</v>
      </c>
      <c r="F36" s="74" t="s">
        <v>505</v>
      </c>
      <c r="G36" s="75">
        <f t="shared" si="1"/>
        <v>4</v>
      </c>
      <c r="H36" s="76" t="s">
        <v>506</v>
      </c>
      <c r="I36" s="74">
        <v>0</v>
      </c>
      <c r="J36" s="76" t="s">
        <v>506</v>
      </c>
      <c r="K36" s="120">
        <v>4</v>
      </c>
      <c r="L36" s="74" t="s">
        <v>506</v>
      </c>
    </row>
    <row r="37" spans="2:12" s="73" customFormat="1" ht="15" customHeight="1">
      <c r="B37" s="74">
        <v>34</v>
      </c>
      <c r="C37" s="20" t="s">
        <v>969</v>
      </c>
      <c r="D37" s="78" t="s">
        <v>28</v>
      </c>
      <c r="E37" s="77">
        <v>60</v>
      </c>
      <c r="F37" s="74" t="s">
        <v>505</v>
      </c>
      <c r="G37" s="75">
        <f t="shared" si="1"/>
        <v>4</v>
      </c>
      <c r="H37" s="76" t="s">
        <v>506</v>
      </c>
      <c r="I37" s="74">
        <v>0</v>
      </c>
      <c r="J37" s="76" t="s">
        <v>506</v>
      </c>
      <c r="K37" s="120">
        <v>4</v>
      </c>
      <c r="L37" s="74" t="s">
        <v>506</v>
      </c>
    </row>
    <row r="38" spans="2:12" s="73" customFormat="1" ht="15" customHeight="1">
      <c r="B38" s="74">
        <v>35</v>
      </c>
      <c r="C38" s="20" t="s">
        <v>705</v>
      </c>
      <c r="D38" s="78" t="s">
        <v>29</v>
      </c>
      <c r="E38" s="77">
        <v>300</v>
      </c>
      <c r="F38" s="74" t="s">
        <v>507</v>
      </c>
      <c r="G38" s="75">
        <f t="shared" ref="G38:G51" si="2">E38/60</f>
        <v>5</v>
      </c>
      <c r="H38" s="76" t="s">
        <v>506</v>
      </c>
      <c r="I38" s="74">
        <v>3</v>
      </c>
      <c r="J38" s="76" t="s">
        <v>506</v>
      </c>
      <c r="K38" s="120">
        <v>2</v>
      </c>
      <c r="L38" s="74" t="s">
        <v>506</v>
      </c>
    </row>
    <row r="39" spans="2:12" s="73" customFormat="1" ht="15" customHeight="1">
      <c r="B39" s="74">
        <v>36</v>
      </c>
      <c r="C39" s="20" t="s">
        <v>725</v>
      </c>
      <c r="D39" s="78" t="s">
        <v>30</v>
      </c>
      <c r="E39" s="77">
        <v>4800</v>
      </c>
      <c r="F39" s="74" t="s">
        <v>507</v>
      </c>
      <c r="G39" s="75">
        <f>E39/60</f>
        <v>80</v>
      </c>
      <c r="H39" s="76" t="s">
        <v>506</v>
      </c>
      <c r="I39" s="74">
        <v>21</v>
      </c>
      <c r="J39" s="76" t="s">
        <v>506</v>
      </c>
      <c r="K39" s="120">
        <v>30</v>
      </c>
      <c r="L39" s="74" t="s">
        <v>506</v>
      </c>
    </row>
    <row r="40" spans="2:12" s="73" customFormat="1" ht="15" customHeight="1">
      <c r="B40" s="74">
        <v>37</v>
      </c>
      <c r="C40" s="20" t="s">
        <v>728</v>
      </c>
      <c r="D40" s="78" t="s">
        <v>31</v>
      </c>
      <c r="E40" s="77">
        <v>1080</v>
      </c>
      <c r="F40" s="74" t="s">
        <v>507</v>
      </c>
      <c r="G40" s="75">
        <f t="shared" si="2"/>
        <v>18</v>
      </c>
      <c r="H40" s="76" t="s">
        <v>506</v>
      </c>
      <c r="I40" s="74">
        <v>9</v>
      </c>
      <c r="J40" s="76" t="s">
        <v>506</v>
      </c>
      <c r="K40" s="120">
        <v>9</v>
      </c>
      <c r="L40" s="74" t="s">
        <v>506</v>
      </c>
    </row>
    <row r="41" spans="2:12" s="73" customFormat="1" ht="15" customHeight="1">
      <c r="B41" s="74">
        <v>38</v>
      </c>
      <c r="C41" s="20" t="s">
        <v>1058</v>
      </c>
      <c r="D41" s="78" t="s">
        <v>32</v>
      </c>
      <c r="E41" s="77">
        <v>5400</v>
      </c>
      <c r="F41" s="74" t="s">
        <v>507</v>
      </c>
      <c r="G41" s="75">
        <f t="shared" si="2"/>
        <v>90</v>
      </c>
      <c r="H41" s="76" t="s">
        <v>506</v>
      </c>
      <c r="I41" s="74">
        <v>33</v>
      </c>
      <c r="J41" s="76" t="s">
        <v>506</v>
      </c>
      <c r="K41" s="120">
        <v>30</v>
      </c>
      <c r="L41" s="74" t="s">
        <v>506</v>
      </c>
    </row>
    <row r="42" spans="2:12" s="73" customFormat="1" ht="15" customHeight="1">
      <c r="B42" s="74">
        <v>39</v>
      </c>
      <c r="C42" s="20" t="s">
        <v>1065</v>
      </c>
      <c r="D42" s="78" t="s">
        <v>33</v>
      </c>
      <c r="E42" s="77">
        <v>3600</v>
      </c>
      <c r="F42" s="74" t="s">
        <v>507</v>
      </c>
      <c r="G42" s="75">
        <f t="shared" si="2"/>
        <v>60</v>
      </c>
      <c r="H42" s="76" t="s">
        <v>506</v>
      </c>
      <c r="I42" s="74">
        <v>13</v>
      </c>
      <c r="J42" s="76" t="s">
        <v>506</v>
      </c>
      <c r="K42" s="120">
        <v>20</v>
      </c>
      <c r="L42" s="74" t="s">
        <v>506</v>
      </c>
    </row>
    <row r="43" spans="2:12" s="73" customFormat="1" ht="15" customHeight="1">
      <c r="B43" s="74">
        <v>40</v>
      </c>
      <c r="C43" s="20" t="s">
        <v>1070</v>
      </c>
      <c r="D43" s="78" t="s">
        <v>34</v>
      </c>
      <c r="E43" s="77">
        <v>0</v>
      </c>
      <c r="F43" s="74" t="s">
        <v>507</v>
      </c>
      <c r="G43" s="75">
        <f t="shared" si="2"/>
        <v>0</v>
      </c>
      <c r="H43" s="76" t="s">
        <v>506</v>
      </c>
      <c r="I43" s="74">
        <v>0</v>
      </c>
      <c r="J43" s="76" t="s">
        <v>506</v>
      </c>
      <c r="K43" s="120"/>
      <c r="L43" s="74" t="s">
        <v>506</v>
      </c>
    </row>
    <row r="44" spans="2:12" s="73" customFormat="1" ht="15" customHeight="1">
      <c r="B44" s="74">
        <v>41</v>
      </c>
      <c r="C44" s="20" t="s">
        <v>1075</v>
      </c>
      <c r="D44" s="78" t="s">
        <v>35</v>
      </c>
      <c r="E44" s="77">
        <v>2400</v>
      </c>
      <c r="F44" s="74" t="s">
        <v>507</v>
      </c>
      <c r="G44" s="75">
        <f t="shared" si="2"/>
        <v>40</v>
      </c>
      <c r="H44" s="76" t="s">
        <v>506</v>
      </c>
      <c r="I44" s="74">
        <v>19</v>
      </c>
      <c r="J44" s="76" t="s">
        <v>506</v>
      </c>
      <c r="K44" s="120">
        <v>20</v>
      </c>
      <c r="L44" s="74" t="s">
        <v>506</v>
      </c>
    </row>
    <row r="45" spans="2:12" s="73" customFormat="1" ht="15" customHeight="1">
      <c r="B45" s="74">
        <v>42</v>
      </c>
      <c r="C45" s="20" t="s">
        <v>1080</v>
      </c>
      <c r="D45" s="78" t="s">
        <v>36</v>
      </c>
      <c r="E45" s="77">
        <v>600</v>
      </c>
      <c r="F45" s="74" t="s">
        <v>507</v>
      </c>
      <c r="G45" s="75">
        <f t="shared" si="2"/>
        <v>10</v>
      </c>
      <c r="H45" s="76" t="s">
        <v>506</v>
      </c>
      <c r="I45" s="74">
        <v>2</v>
      </c>
      <c r="J45" s="76" t="s">
        <v>506</v>
      </c>
      <c r="K45" s="120">
        <v>8</v>
      </c>
      <c r="L45" s="74" t="s">
        <v>506</v>
      </c>
    </row>
    <row r="46" spans="2:12" s="73" customFormat="1" ht="15" customHeight="1">
      <c r="B46" s="74">
        <v>43</v>
      </c>
      <c r="C46" s="20" t="s">
        <v>1094</v>
      </c>
      <c r="D46" s="78" t="s">
        <v>40</v>
      </c>
      <c r="E46" s="77">
        <v>1200</v>
      </c>
      <c r="F46" s="74" t="s">
        <v>507</v>
      </c>
      <c r="G46" s="75">
        <f t="shared" si="2"/>
        <v>20</v>
      </c>
      <c r="H46" s="76" t="s">
        <v>506</v>
      </c>
      <c r="I46" s="74">
        <v>12</v>
      </c>
      <c r="J46" s="76" t="s">
        <v>506</v>
      </c>
      <c r="K46" s="120">
        <v>8</v>
      </c>
      <c r="L46" s="74" t="s">
        <v>506</v>
      </c>
    </row>
    <row r="47" spans="2:12" s="73" customFormat="1" ht="15" customHeight="1">
      <c r="B47" s="74">
        <v>44</v>
      </c>
      <c r="C47" s="20" t="s">
        <v>1099</v>
      </c>
      <c r="D47" s="78" t="s">
        <v>41</v>
      </c>
      <c r="E47" s="77">
        <v>1500</v>
      </c>
      <c r="F47" s="74" t="s">
        <v>507</v>
      </c>
      <c r="G47" s="75">
        <f t="shared" si="2"/>
        <v>25</v>
      </c>
      <c r="H47" s="76" t="s">
        <v>506</v>
      </c>
      <c r="I47" s="74">
        <v>9</v>
      </c>
      <c r="J47" s="76" t="s">
        <v>506</v>
      </c>
      <c r="K47" s="120">
        <v>16</v>
      </c>
      <c r="L47" s="74" t="s">
        <v>506</v>
      </c>
    </row>
    <row r="48" spans="2:12" s="73" customFormat="1" ht="15" customHeight="1">
      <c r="B48" s="74">
        <v>45</v>
      </c>
      <c r="C48" s="20" t="s">
        <v>1104</v>
      </c>
      <c r="D48" s="78" t="s">
        <v>455</v>
      </c>
      <c r="E48" s="77">
        <v>0</v>
      </c>
      <c r="F48" s="74" t="s">
        <v>507</v>
      </c>
      <c r="G48" s="75">
        <f t="shared" si="2"/>
        <v>0</v>
      </c>
      <c r="H48" s="76" t="s">
        <v>506</v>
      </c>
      <c r="I48" s="74">
        <v>0</v>
      </c>
      <c r="J48" s="76" t="s">
        <v>506</v>
      </c>
      <c r="K48" s="120">
        <v>0</v>
      </c>
      <c r="L48" s="74" t="s">
        <v>506</v>
      </c>
    </row>
    <row r="49" spans="2:12" s="73" customFormat="1" ht="15" customHeight="1">
      <c r="B49" s="74">
        <v>46</v>
      </c>
      <c r="C49" s="20" t="s">
        <v>1085</v>
      </c>
      <c r="D49" s="78" t="s">
        <v>37</v>
      </c>
      <c r="E49" s="77">
        <v>360</v>
      </c>
      <c r="F49" s="74" t="s">
        <v>505</v>
      </c>
      <c r="G49" s="75">
        <f t="shared" si="2"/>
        <v>6</v>
      </c>
      <c r="H49" s="76" t="s">
        <v>506</v>
      </c>
      <c r="I49" s="74">
        <v>5</v>
      </c>
      <c r="J49" s="76" t="s">
        <v>506</v>
      </c>
      <c r="K49" s="120">
        <v>4</v>
      </c>
      <c r="L49" s="74" t="s">
        <v>506</v>
      </c>
    </row>
    <row r="50" spans="2:12" s="73" customFormat="1" ht="15" customHeight="1">
      <c r="B50" s="74">
        <v>47</v>
      </c>
      <c r="C50" s="20" t="s">
        <v>1088</v>
      </c>
      <c r="D50" s="78" t="s">
        <v>38</v>
      </c>
      <c r="E50" s="77">
        <v>360</v>
      </c>
      <c r="F50" s="74" t="s">
        <v>505</v>
      </c>
      <c r="G50" s="75">
        <f t="shared" si="2"/>
        <v>6</v>
      </c>
      <c r="H50" s="76" t="s">
        <v>506</v>
      </c>
      <c r="I50" s="74">
        <v>5</v>
      </c>
      <c r="J50" s="76" t="s">
        <v>506</v>
      </c>
      <c r="K50" s="120">
        <v>4</v>
      </c>
      <c r="L50" s="74" t="s">
        <v>506</v>
      </c>
    </row>
    <row r="51" spans="2:12" s="73" customFormat="1" ht="15" customHeight="1">
      <c r="B51" s="74">
        <v>48</v>
      </c>
      <c r="C51" s="20" t="s">
        <v>1091</v>
      </c>
      <c r="D51" s="78" t="s">
        <v>39</v>
      </c>
      <c r="E51" s="77">
        <v>360</v>
      </c>
      <c r="F51" s="74" t="s">
        <v>505</v>
      </c>
      <c r="G51" s="75">
        <f t="shared" si="2"/>
        <v>6</v>
      </c>
      <c r="H51" s="76" t="s">
        <v>506</v>
      </c>
      <c r="I51" s="74">
        <v>5</v>
      </c>
      <c r="J51" s="76" t="s">
        <v>506</v>
      </c>
      <c r="K51" s="120">
        <v>4</v>
      </c>
      <c r="L51" s="74" t="s">
        <v>506</v>
      </c>
    </row>
    <row r="52" spans="2:12" s="73" customFormat="1" ht="15" customHeight="1">
      <c r="B52" s="74">
        <v>49</v>
      </c>
      <c r="C52" s="20" t="s">
        <v>1490</v>
      </c>
      <c r="D52" s="78" t="s">
        <v>42</v>
      </c>
      <c r="E52" s="77">
        <v>0</v>
      </c>
      <c r="F52" s="74" t="s">
        <v>508</v>
      </c>
      <c r="G52" s="75">
        <f t="shared" ref="G52:G57" si="3">E52/100</f>
        <v>0</v>
      </c>
      <c r="H52" s="76" t="s">
        <v>506</v>
      </c>
      <c r="I52" s="75">
        <f t="shared" ref="I52:I57" si="4">G52/100</f>
        <v>0</v>
      </c>
      <c r="J52" s="76" t="s">
        <v>506</v>
      </c>
      <c r="K52" s="120"/>
      <c r="L52" s="74" t="s">
        <v>506</v>
      </c>
    </row>
    <row r="53" spans="2:12" s="73" customFormat="1" ht="15" customHeight="1">
      <c r="B53" s="74">
        <v>50</v>
      </c>
      <c r="C53" s="20" t="s">
        <v>1493</v>
      </c>
      <c r="D53" s="78" t="s">
        <v>43</v>
      </c>
      <c r="E53" s="77">
        <v>0</v>
      </c>
      <c r="F53" s="74" t="s">
        <v>508</v>
      </c>
      <c r="G53" s="75">
        <f t="shared" si="3"/>
        <v>0</v>
      </c>
      <c r="H53" s="76" t="s">
        <v>506</v>
      </c>
      <c r="I53" s="75">
        <f t="shared" si="4"/>
        <v>0</v>
      </c>
      <c r="J53" s="76" t="s">
        <v>506</v>
      </c>
      <c r="K53" s="120"/>
      <c r="L53" s="74" t="s">
        <v>506</v>
      </c>
    </row>
    <row r="54" spans="2:12" s="73" customFormat="1" ht="15" customHeight="1">
      <c r="B54" s="74">
        <v>51</v>
      </c>
      <c r="C54" s="20" t="s">
        <v>1496</v>
      </c>
      <c r="D54" s="78" t="s">
        <v>44</v>
      </c>
      <c r="E54" s="77">
        <v>0</v>
      </c>
      <c r="F54" s="74" t="s">
        <v>508</v>
      </c>
      <c r="G54" s="75">
        <f t="shared" si="3"/>
        <v>0</v>
      </c>
      <c r="H54" s="76" t="s">
        <v>506</v>
      </c>
      <c r="I54" s="75">
        <f t="shared" si="4"/>
        <v>0</v>
      </c>
      <c r="J54" s="76" t="s">
        <v>506</v>
      </c>
      <c r="K54" s="120"/>
      <c r="L54" s="74" t="s">
        <v>506</v>
      </c>
    </row>
    <row r="55" spans="2:12" s="73" customFormat="1" ht="15" customHeight="1">
      <c r="B55" s="74">
        <v>52</v>
      </c>
      <c r="C55" s="20" t="s">
        <v>1503</v>
      </c>
      <c r="D55" s="78" t="s">
        <v>45</v>
      </c>
      <c r="E55" s="77">
        <v>0</v>
      </c>
      <c r="F55" s="74" t="s">
        <v>508</v>
      </c>
      <c r="G55" s="75">
        <f t="shared" si="3"/>
        <v>0</v>
      </c>
      <c r="H55" s="76" t="s">
        <v>506</v>
      </c>
      <c r="I55" s="75">
        <f t="shared" si="4"/>
        <v>0</v>
      </c>
      <c r="J55" s="76" t="s">
        <v>506</v>
      </c>
      <c r="K55" s="120"/>
      <c r="L55" s="74" t="s">
        <v>506</v>
      </c>
    </row>
    <row r="56" spans="2:12" s="73" customFormat="1" ht="15" customHeight="1">
      <c r="B56" s="74">
        <v>53</v>
      </c>
      <c r="C56" s="20" t="s">
        <v>1506</v>
      </c>
      <c r="D56" s="78" t="s">
        <v>46</v>
      </c>
      <c r="E56" s="77">
        <v>0</v>
      </c>
      <c r="F56" s="74" t="s">
        <v>508</v>
      </c>
      <c r="G56" s="75">
        <f t="shared" si="3"/>
        <v>0</v>
      </c>
      <c r="H56" s="76" t="s">
        <v>506</v>
      </c>
      <c r="I56" s="75">
        <f t="shared" si="4"/>
        <v>0</v>
      </c>
      <c r="J56" s="76" t="s">
        <v>506</v>
      </c>
      <c r="K56" s="120"/>
      <c r="L56" s="74" t="s">
        <v>506</v>
      </c>
    </row>
    <row r="57" spans="2:12" s="73" customFormat="1" ht="15" customHeight="1">
      <c r="B57" s="74">
        <v>54</v>
      </c>
      <c r="C57" s="20" t="s">
        <v>1509</v>
      </c>
      <c r="D57" s="78" t="s">
        <v>47</v>
      </c>
      <c r="E57" s="77">
        <v>0</v>
      </c>
      <c r="F57" s="74" t="s">
        <v>508</v>
      </c>
      <c r="G57" s="75">
        <f t="shared" si="3"/>
        <v>0</v>
      </c>
      <c r="H57" s="76" t="s">
        <v>506</v>
      </c>
      <c r="I57" s="75">
        <f t="shared" si="4"/>
        <v>0</v>
      </c>
      <c r="J57" s="76" t="s">
        <v>506</v>
      </c>
      <c r="K57" s="120"/>
      <c r="L57" s="74" t="s">
        <v>506</v>
      </c>
    </row>
    <row r="58" spans="2:12" s="73" customFormat="1" ht="15" customHeight="1">
      <c r="B58" s="74">
        <v>55</v>
      </c>
      <c r="C58" s="20" t="s">
        <v>1514</v>
      </c>
      <c r="D58" s="78" t="s">
        <v>48</v>
      </c>
      <c r="E58" s="77">
        <v>300</v>
      </c>
      <c r="F58" s="74" t="s">
        <v>509</v>
      </c>
      <c r="G58" s="75">
        <f>E58/25</f>
        <v>12</v>
      </c>
      <c r="H58" s="76" t="s">
        <v>506</v>
      </c>
      <c r="I58" s="74">
        <v>8</v>
      </c>
      <c r="J58" s="76" t="s">
        <v>506</v>
      </c>
      <c r="K58" s="120">
        <v>7</v>
      </c>
      <c r="L58" s="74" t="s">
        <v>506</v>
      </c>
    </row>
    <row r="59" spans="2:12" s="73" customFormat="1" ht="15" customHeight="1">
      <c r="B59" s="74">
        <v>56</v>
      </c>
      <c r="C59" s="20" t="s">
        <v>1516</v>
      </c>
      <c r="D59" s="78" t="s">
        <v>49</v>
      </c>
      <c r="E59" s="77">
        <v>325</v>
      </c>
      <c r="F59" s="74" t="s">
        <v>509</v>
      </c>
      <c r="G59" s="75">
        <f>E59/25</f>
        <v>13</v>
      </c>
      <c r="H59" s="76" t="s">
        <v>506</v>
      </c>
      <c r="I59" s="74">
        <v>8</v>
      </c>
      <c r="J59" s="76" t="s">
        <v>506</v>
      </c>
      <c r="K59" s="120">
        <v>8</v>
      </c>
      <c r="L59" s="74" t="s">
        <v>506</v>
      </c>
    </row>
    <row r="60" spans="2:12" s="73" customFormat="1" ht="15" customHeight="1">
      <c r="B60" s="74">
        <v>57</v>
      </c>
      <c r="C60" s="20" t="s">
        <v>1599</v>
      </c>
      <c r="D60" s="78" t="s">
        <v>456</v>
      </c>
      <c r="E60" s="77">
        <v>300</v>
      </c>
      <c r="F60" s="74" t="s">
        <v>510</v>
      </c>
      <c r="G60" s="75">
        <f t="shared" ref="G60:G79" si="5">E60/100</f>
        <v>3</v>
      </c>
      <c r="H60" s="76" t="s">
        <v>506</v>
      </c>
      <c r="I60" s="74">
        <v>0</v>
      </c>
      <c r="J60" s="76" t="s">
        <v>506</v>
      </c>
      <c r="K60" s="120">
        <v>3</v>
      </c>
      <c r="L60" s="74" t="s">
        <v>506</v>
      </c>
    </row>
    <row r="61" spans="2:12" s="73" customFormat="1" ht="15" customHeight="1">
      <c r="B61" s="74">
        <v>58</v>
      </c>
      <c r="C61" s="20" t="s">
        <v>1604</v>
      </c>
      <c r="D61" s="78" t="s">
        <v>485</v>
      </c>
      <c r="E61" s="77">
        <v>300</v>
      </c>
      <c r="F61" s="74" t="s">
        <v>510</v>
      </c>
      <c r="G61" s="75">
        <f t="shared" si="5"/>
        <v>3</v>
      </c>
      <c r="H61" s="76" t="s">
        <v>506</v>
      </c>
      <c r="I61" s="74">
        <v>0</v>
      </c>
      <c r="J61" s="76" t="s">
        <v>506</v>
      </c>
      <c r="K61" s="120">
        <v>3</v>
      </c>
      <c r="L61" s="74" t="s">
        <v>506</v>
      </c>
    </row>
    <row r="62" spans="2:12" s="73" customFormat="1" ht="15" customHeight="1">
      <c r="B62" s="74">
        <v>59</v>
      </c>
      <c r="C62" s="20" t="s">
        <v>1605</v>
      </c>
      <c r="D62" s="78" t="s">
        <v>50</v>
      </c>
      <c r="E62" s="77">
        <v>5000</v>
      </c>
      <c r="F62" s="74" t="s">
        <v>510</v>
      </c>
      <c r="G62" s="75">
        <f t="shared" si="5"/>
        <v>50</v>
      </c>
      <c r="H62" s="76" t="s">
        <v>506</v>
      </c>
      <c r="I62" s="74">
        <v>15</v>
      </c>
      <c r="J62" s="76" t="s">
        <v>506</v>
      </c>
      <c r="K62" s="120">
        <v>35</v>
      </c>
      <c r="L62" s="74" t="s">
        <v>506</v>
      </c>
    </row>
    <row r="63" spans="2:12" s="73" customFormat="1" ht="15" customHeight="1">
      <c r="B63" s="74">
        <v>60</v>
      </c>
      <c r="C63" s="20" t="s">
        <v>1608</v>
      </c>
      <c r="D63" s="78" t="s">
        <v>51</v>
      </c>
      <c r="E63" s="77">
        <v>2500</v>
      </c>
      <c r="F63" s="74" t="s">
        <v>510</v>
      </c>
      <c r="G63" s="75">
        <f t="shared" si="5"/>
        <v>25</v>
      </c>
      <c r="H63" s="76" t="s">
        <v>506</v>
      </c>
      <c r="I63" s="74">
        <v>10</v>
      </c>
      <c r="J63" s="76" t="s">
        <v>506</v>
      </c>
      <c r="K63" s="120">
        <v>15</v>
      </c>
      <c r="L63" s="74" t="s">
        <v>506</v>
      </c>
    </row>
    <row r="64" spans="2:12" s="73" customFormat="1" ht="15" customHeight="1">
      <c r="B64" s="74">
        <v>61</v>
      </c>
      <c r="C64" s="20" t="s">
        <v>1611</v>
      </c>
      <c r="D64" s="78" t="s">
        <v>52</v>
      </c>
      <c r="E64" s="77">
        <v>5000</v>
      </c>
      <c r="F64" s="74" t="s">
        <v>510</v>
      </c>
      <c r="G64" s="75">
        <f t="shared" si="5"/>
        <v>50</v>
      </c>
      <c r="H64" s="76" t="s">
        <v>506</v>
      </c>
      <c r="I64" s="74">
        <v>14</v>
      </c>
      <c r="J64" s="76" t="s">
        <v>506</v>
      </c>
      <c r="K64" s="120">
        <v>36</v>
      </c>
      <c r="L64" s="74" t="s">
        <v>506</v>
      </c>
    </row>
    <row r="65" spans="2:12" s="73" customFormat="1" ht="15" customHeight="1">
      <c r="B65" s="74">
        <v>62</v>
      </c>
      <c r="C65" s="20" t="s">
        <v>1618</v>
      </c>
      <c r="D65" s="78" t="s">
        <v>457</v>
      </c>
      <c r="E65" s="77">
        <v>3000</v>
      </c>
      <c r="F65" s="74" t="s">
        <v>510</v>
      </c>
      <c r="G65" s="75">
        <f t="shared" si="5"/>
        <v>30</v>
      </c>
      <c r="H65" s="76" t="s">
        <v>506</v>
      </c>
      <c r="I65" s="74">
        <v>0</v>
      </c>
      <c r="J65" s="76" t="s">
        <v>506</v>
      </c>
      <c r="K65" s="120">
        <v>10</v>
      </c>
      <c r="L65" s="74" t="s">
        <v>506</v>
      </c>
    </row>
    <row r="66" spans="2:12" s="73" customFormat="1" ht="15" customHeight="1">
      <c r="B66" s="74">
        <v>63</v>
      </c>
      <c r="C66" s="20" t="s">
        <v>1621</v>
      </c>
      <c r="D66" s="78" t="s">
        <v>57</v>
      </c>
      <c r="E66" s="77">
        <v>5000</v>
      </c>
      <c r="F66" s="74" t="s">
        <v>510</v>
      </c>
      <c r="G66" s="75">
        <f t="shared" si="5"/>
        <v>50</v>
      </c>
      <c r="H66" s="76" t="s">
        <v>506</v>
      </c>
      <c r="I66" s="74">
        <v>16</v>
      </c>
      <c r="J66" s="76" t="s">
        <v>506</v>
      </c>
      <c r="K66" s="120">
        <v>34</v>
      </c>
      <c r="L66" s="74" t="s">
        <v>506</v>
      </c>
    </row>
    <row r="67" spans="2:12" s="73" customFormat="1" ht="15" customHeight="1">
      <c r="B67" s="74">
        <v>64</v>
      </c>
      <c r="C67" s="20" t="s">
        <v>1624</v>
      </c>
      <c r="D67" s="78" t="s">
        <v>58</v>
      </c>
      <c r="E67" s="77">
        <v>3000</v>
      </c>
      <c r="F67" s="74" t="s">
        <v>510</v>
      </c>
      <c r="G67" s="75">
        <f t="shared" si="5"/>
        <v>30</v>
      </c>
      <c r="H67" s="76" t="s">
        <v>506</v>
      </c>
      <c r="I67" s="74">
        <v>3</v>
      </c>
      <c r="J67" s="76" t="s">
        <v>506</v>
      </c>
      <c r="K67" s="120">
        <v>1</v>
      </c>
      <c r="L67" s="74" t="s">
        <v>506</v>
      </c>
    </row>
    <row r="68" spans="2:12" s="73" customFormat="1" ht="15" customHeight="1">
      <c r="B68" s="74">
        <v>65</v>
      </c>
      <c r="C68" s="20" t="s">
        <v>1627</v>
      </c>
      <c r="D68" s="78" t="s">
        <v>59</v>
      </c>
      <c r="E68" s="77">
        <v>1000</v>
      </c>
      <c r="F68" s="74" t="s">
        <v>510</v>
      </c>
      <c r="G68" s="75">
        <f t="shared" si="5"/>
        <v>10</v>
      </c>
      <c r="H68" s="76" t="s">
        <v>506</v>
      </c>
      <c r="I68" s="74">
        <v>2</v>
      </c>
      <c r="J68" s="76" t="s">
        <v>506</v>
      </c>
      <c r="K68" s="120">
        <v>1</v>
      </c>
      <c r="L68" s="74" t="s">
        <v>506</v>
      </c>
    </row>
    <row r="69" spans="2:12" s="73" customFormat="1" ht="15" customHeight="1">
      <c r="B69" s="74">
        <v>66</v>
      </c>
      <c r="C69" s="20" t="s">
        <v>1630</v>
      </c>
      <c r="D69" s="78" t="s">
        <v>60</v>
      </c>
      <c r="E69" s="77">
        <v>1000</v>
      </c>
      <c r="F69" s="74" t="s">
        <v>510</v>
      </c>
      <c r="G69" s="75">
        <f t="shared" si="5"/>
        <v>10</v>
      </c>
      <c r="H69" s="76" t="s">
        <v>506</v>
      </c>
      <c r="I69" s="74">
        <v>3</v>
      </c>
      <c r="J69" s="76" t="s">
        <v>506</v>
      </c>
      <c r="K69" s="120">
        <v>7</v>
      </c>
      <c r="L69" s="74" t="s">
        <v>506</v>
      </c>
    </row>
    <row r="70" spans="2:12" s="73" customFormat="1" ht="15" customHeight="1">
      <c r="B70" s="74">
        <v>67</v>
      </c>
      <c r="C70" s="20" t="s">
        <v>1633</v>
      </c>
      <c r="D70" s="78" t="s">
        <v>61</v>
      </c>
      <c r="E70" s="77">
        <v>2500</v>
      </c>
      <c r="F70" s="74" t="s">
        <v>510</v>
      </c>
      <c r="G70" s="75">
        <f t="shared" si="5"/>
        <v>25</v>
      </c>
      <c r="H70" s="76" t="s">
        <v>506</v>
      </c>
      <c r="I70" s="74">
        <v>6</v>
      </c>
      <c r="J70" s="76" t="s">
        <v>506</v>
      </c>
      <c r="K70" s="120">
        <v>19</v>
      </c>
      <c r="L70" s="74" t="s">
        <v>506</v>
      </c>
    </row>
    <row r="71" spans="2:12" s="73" customFormat="1" ht="15" customHeight="1">
      <c r="B71" s="74">
        <v>68</v>
      </c>
      <c r="C71" s="20" t="s">
        <v>1638</v>
      </c>
      <c r="D71" s="78" t="s">
        <v>458</v>
      </c>
      <c r="E71" s="77">
        <v>1000</v>
      </c>
      <c r="F71" s="74" t="s">
        <v>510</v>
      </c>
      <c r="G71" s="75">
        <f t="shared" si="5"/>
        <v>10</v>
      </c>
      <c r="H71" s="76" t="s">
        <v>506</v>
      </c>
      <c r="I71" s="74">
        <v>3</v>
      </c>
      <c r="J71" s="76" t="s">
        <v>506</v>
      </c>
      <c r="K71" s="120">
        <v>7</v>
      </c>
      <c r="L71" s="74" t="s">
        <v>506</v>
      </c>
    </row>
    <row r="72" spans="2:12" s="73" customFormat="1" ht="15" customHeight="1">
      <c r="B72" s="74">
        <v>69</v>
      </c>
      <c r="C72" s="20" t="s">
        <v>1641</v>
      </c>
      <c r="D72" s="78" t="s">
        <v>459</v>
      </c>
      <c r="E72" s="77">
        <v>1000</v>
      </c>
      <c r="F72" s="74" t="s">
        <v>510</v>
      </c>
      <c r="G72" s="75">
        <f t="shared" si="5"/>
        <v>10</v>
      </c>
      <c r="H72" s="76" t="s">
        <v>506</v>
      </c>
      <c r="I72" s="74">
        <v>3</v>
      </c>
      <c r="J72" s="76" t="s">
        <v>506</v>
      </c>
      <c r="K72" s="120">
        <v>7</v>
      </c>
      <c r="L72" s="74" t="s">
        <v>506</v>
      </c>
    </row>
    <row r="73" spans="2:12" s="73" customFormat="1" ht="15" customHeight="1">
      <c r="B73" s="74">
        <v>70</v>
      </c>
      <c r="C73" s="20" t="s">
        <v>1644</v>
      </c>
      <c r="D73" s="78" t="s">
        <v>62</v>
      </c>
      <c r="E73" s="77">
        <v>4000</v>
      </c>
      <c r="F73" s="74" t="s">
        <v>510</v>
      </c>
      <c r="G73" s="75">
        <f t="shared" si="5"/>
        <v>40</v>
      </c>
      <c r="H73" s="76" t="s">
        <v>506</v>
      </c>
      <c r="I73" s="74">
        <v>10</v>
      </c>
      <c r="J73" s="76" t="s">
        <v>506</v>
      </c>
      <c r="K73" s="120">
        <v>30</v>
      </c>
      <c r="L73" s="74" t="s">
        <v>506</v>
      </c>
    </row>
    <row r="74" spans="2:12" s="73" customFormat="1" ht="15" customHeight="1">
      <c r="B74" s="74">
        <v>71</v>
      </c>
      <c r="C74" s="20" t="s">
        <v>1651</v>
      </c>
      <c r="D74" s="78" t="s">
        <v>63</v>
      </c>
      <c r="E74" s="77">
        <v>3000</v>
      </c>
      <c r="F74" s="74" t="s">
        <v>510</v>
      </c>
      <c r="G74" s="75">
        <f t="shared" si="5"/>
        <v>30</v>
      </c>
      <c r="H74" s="76" t="s">
        <v>506</v>
      </c>
      <c r="I74" s="74">
        <v>7</v>
      </c>
      <c r="J74" s="76" t="s">
        <v>506</v>
      </c>
      <c r="K74" s="120">
        <v>23</v>
      </c>
      <c r="L74" s="74" t="s">
        <v>506</v>
      </c>
    </row>
    <row r="75" spans="2:12" s="73" customFormat="1" ht="15" customHeight="1">
      <c r="B75" s="74">
        <v>72</v>
      </c>
      <c r="C75" s="20" t="s">
        <v>1654</v>
      </c>
      <c r="D75" s="78" t="s">
        <v>460</v>
      </c>
      <c r="E75" s="77">
        <v>500</v>
      </c>
      <c r="F75" s="74" t="s">
        <v>510</v>
      </c>
      <c r="G75" s="75">
        <f t="shared" si="5"/>
        <v>5</v>
      </c>
      <c r="H75" s="76" t="s">
        <v>506</v>
      </c>
      <c r="I75" s="74">
        <v>0</v>
      </c>
      <c r="J75" s="76" t="s">
        <v>506</v>
      </c>
      <c r="K75" s="120">
        <v>5</v>
      </c>
      <c r="L75" s="74" t="s">
        <v>506</v>
      </c>
    </row>
    <row r="76" spans="2:12" s="73" customFormat="1" ht="15" customHeight="1">
      <c r="B76" s="74">
        <v>73</v>
      </c>
      <c r="C76" s="20" t="s">
        <v>1614</v>
      </c>
      <c r="D76" s="78" t="s">
        <v>53</v>
      </c>
      <c r="E76" s="77">
        <v>200</v>
      </c>
      <c r="F76" s="74" t="s">
        <v>510</v>
      </c>
      <c r="G76" s="75">
        <f t="shared" si="5"/>
        <v>2</v>
      </c>
      <c r="H76" s="76" t="s">
        <v>506</v>
      </c>
      <c r="I76" s="74">
        <v>0</v>
      </c>
      <c r="J76" s="76" t="s">
        <v>506</v>
      </c>
      <c r="K76" s="120">
        <v>2</v>
      </c>
      <c r="L76" s="74" t="s">
        <v>506</v>
      </c>
    </row>
    <row r="77" spans="2:12" s="73" customFormat="1" ht="15" customHeight="1">
      <c r="B77" s="74">
        <v>74</v>
      </c>
      <c r="C77" s="20" t="s">
        <v>1615</v>
      </c>
      <c r="D77" s="78" t="s">
        <v>54</v>
      </c>
      <c r="E77" s="77">
        <v>200</v>
      </c>
      <c r="F77" s="74" t="s">
        <v>510</v>
      </c>
      <c r="G77" s="75">
        <f t="shared" si="5"/>
        <v>2</v>
      </c>
      <c r="H77" s="76" t="s">
        <v>506</v>
      </c>
      <c r="I77" s="74">
        <v>0</v>
      </c>
      <c r="J77" s="76" t="s">
        <v>506</v>
      </c>
      <c r="K77" s="120">
        <v>2</v>
      </c>
      <c r="L77" s="74" t="s">
        <v>506</v>
      </c>
    </row>
    <row r="78" spans="2:12" s="73" customFormat="1" ht="15" customHeight="1">
      <c r="B78" s="74">
        <v>75</v>
      </c>
      <c r="C78" s="20" t="s">
        <v>1616</v>
      </c>
      <c r="D78" s="78" t="s">
        <v>55</v>
      </c>
      <c r="E78" s="77">
        <v>200</v>
      </c>
      <c r="F78" s="74" t="s">
        <v>510</v>
      </c>
      <c r="G78" s="75">
        <f t="shared" si="5"/>
        <v>2</v>
      </c>
      <c r="H78" s="76" t="s">
        <v>506</v>
      </c>
      <c r="I78" s="74">
        <v>0</v>
      </c>
      <c r="J78" s="76" t="s">
        <v>506</v>
      </c>
      <c r="K78" s="120">
        <v>2</v>
      </c>
      <c r="L78" s="74" t="s">
        <v>506</v>
      </c>
    </row>
    <row r="79" spans="2:12" s="73" customFormat="1" ht="15" customHeight="1">
      <c r="B79" s="74">
        <v>76</v>
      </c>
      <c r="C79" s="20" t="s">
        <v>1617</v>
      </c>
      <c r="D79" s="78" t="s">
        <v>56</v>
      </c>
      <c r="E79" s="77">
        <v>200</v>
      </c>
      <c r="F79" s="74" t="s">
        <v>510</v>
      </c>
      <c r="G79" s="75">
        <f t="shared" si="5"/>
        <v>2</v>
      </c>
      <c r="H79" s="76" t="s">
        <v>506</v>
      </c>
      <c r="I79" s="74">
        <v>0</v>
      </c>
      <c r="J79" s="76" t="s">
        <v>506</v>
      </c>
      <c r="K79" s="120">
        <v>2</v>
      </c>
      <c r="L79" s="74" t="s">
        <v>506</v>
      </c>
    </row>
    <row r="80" spans="2:12" s="73" customFormat="1" ht="15" customHeight="1">
      <c r="B80" s="74">
        <v>77</v>
      </c>
      <c r="C80" s="20" t="s">
        <v>1949</v>
      </c>
      <c r="D80" s="78" t="s">
        <v>64</v>
      </c>
      <c r="E80" s="77">
        <v>432</v>
      </c>
      <c r="F80" s="74" t="s">
        <v>510</v>
      </c>
      <c r="G80" s="75">
        <f t="shared" ref="G80:G91" si="6">E80/36</f>
        <v>12</v>
      </c>
      <c r="H80" s="76" t="s">
        <v>506</v>
      </c>
      <c r="I80" s="74">
        <v>7</v>
      </c>
      <c r="J80" s="76" t="s">
        <v>506</v>
      </c>
      <c r="K80" s="120">
        <v>10</v>
      </c>
      <c r="L80" s="74" t="s">
        <v>506</v>
      </c>
    </row>
    <row r="81" spans="2:12" s="73" customFormat="1" ht="15" customHeight="1">
      <c r="B81" s="74">
        <v>78</v>
      </c>
      <c r="C81" s="20" t="s">
        <v>1951</v>
      </c>
      <c r="D81" s="78" t="s">
        <v>65</v>
      </c>
      <c r="E81" s="77">
        <v>360</v>
      </c>
      <c r="F81" s="74" t="s">
        <v>510</v>
      </c>
      <c r="G81" s="75">
        <f t="shared" si="6"/>
        <v>10</v>
      </c>
      <c r="H81" s="76" t="s">
        <v>506</v>
      </c>
      <c r="I81" s="74">
        <v>4</v>
      </c>
      <c r="J81" s="76" t="s">
        <v>506</v>
      </c>
      <c r="K81" s="120">
        <v>6</v>
      </c>
      <c r="L81" s="74" t="s">
        <v>506</v>
      </c>
    </row>
    <row r="82" spans="2:12" s="73" customFormat="1" ht="15" customHeight="1">
      <c r="B82" s="74">
        <v>79</v>
      </c>
      <c r="C82" s="20" t="s">
        <v>1952</v>
      </c>
      <c r="D82" s="78" t="s">
        <v>66</v>
      </c>
      <c r="E82" s="77">
        <v>432</v>
      </c>
      <c r="F82" s="74" t="s">
        <v>510</v>
      </c>
      <c r="G82" s="75">
        <f t="shared" si="6"/>
        <v>12</v>
      </c>
      <c r="H82" s="76" t="s">
        <v>506</v>
      </c>
      <c r="I82" s="74">
        <v>5</v>
      </c>
      <c r="J82" s="76" t="s">
        <v>506</v>
      </c>
      <c r="K82" s="120">
        <v>10</v>
      </c>
      <c r="L82" s="74" t="s">
        <v>506</v>
      </c>
    </row>
    <row r="83" spans="2:12" s="73" customFormat="1" ht="15" customHeight="1">
      <c r="B83" s="74">
        <v>80</v>
      </c>
      <c r="C83" s="20" t="s">
        <v>1953</v>
      </c>
      <c r="D83" s="78" t="s">
        <v>67</v>
      </c>
      <c r="E83" s="77">
        <v>288</v>
      </c>
      <c r="F83" s="74" t="s">
        <v>510</v>
      </c>
      <c r="G83" s="75">
        <f t="shared" si="6"/>
        <v>8</v>
      </c>
      <c r="H83" s="76" t="s">
        <v>506</v>
      </c>
      <c r="I83" s="74">
        <v>2</v>
      </c>
      <c r="J83" s="76" t="s">
        <v>506</v>
      </c>
      <c r="K83" s="120">
        <v>6</v>
      </c>
      <c r="L83" s="74" t="s">
        <v>506</v>
      </c>
    </row>
    <row r="84" spans="2:12" s="73" customFormat="1" ht="15" customHeight="1">
      <c r="B84" s="74">
        <v>81</v>
      </c>
      <c r="C84" s="20" t="s">
        <v>1954</v>
      </c>
      <c r="D84" s="78" t="s">
        <v>68</v>
      </c>
      <c r="E84" s="77">
        <v>288</v>
      </c>
      <c r="F84" s="74" t="s">
        <v>510</v>
      </c>
      <c r="G84" s="75">
        <f t="shared" si="6"/>
        <v>8</v>
      </c>
      <c r="H84" s="76" t="s">
        <v>506</v>
      </c>
      <c r="I84" s="74">
        <v>2</v>
      </c>
      <c r="J84" s="76" t="s">
        <v>506</v>
      </c>
      <c r="K84" s="120">
        <v>6</v>
      </c>
      <c r="L84" s="74" t="s">
        <v>506</v>
      </c>
    </row>
    <row r="85" spans="2:12" s="73" customFormat="1" ht="15" customHeight="1">
      <c r="B85" s="74">
        <v>82</v>
      </c>
      <c r="C85" s="20" t="s">
        <v>1955</v>
      </c>
      <c r="D85" s="78" t="s">
        <v>69</v>
      </c>
      <c r="E85" s="77">
        <v>360</v>
      </c>
      <c r="F85" s="74" t="s">
        <v>510</v>
      </c>
      <c r="G85" s="75">
        <f t="shared" si="6"/>
        <v>10</v>
      </c>
      <c r="H85" s="76" t="s">
        <v>506</v>
      </c>
      <c r="I85" s="74">
        <v>4</v>
      </c>
      <c r="J85" s="76" t="s">
        <v>506</v>
      </c>
      <c r="K85" s="120">
        <v>6</v>
      </c>
      <c r="L85" s="74" t="s">
        <v>506</v>
      </c>
    </row>
    <row r="86" spans="2:12" s="73" customFormat="1" ht="15" customHeight="1">
      <c r="B86" s="74">
        <v>83</v>
      </c>
      <c r="C86" s="20" t="s">
        <v>2166</v>
      </c>
      <c r="D86" s="78" t="s">
        <v>70</v>
      </c>
      <c r="E86" s="77">
        <v>360</v>
      </c>
      <c r="F86" s="74" t="s">
        <v>510</v>
      </c>
      <c r="G86" s="75">
        <f t="shared" si="6"/>
        <v>10</v>
      </c>
      <c r="H86" s="76" t="s">
        <v>506</v>
      </c>
      <c r="I86" s="74">
        <v>3</v>
      </c>
      <c r="J86" s="76" t="s">
        <v>506</v>
      </c>
      <c r="K86" s="120">
        <v>7</v>
      </c>
      <c r="L86" s="74" t="s">
        <v>506</v>
      </c>
    </row>
    <row r="87" spans="2:12" s="73" customFormat="1" ht="15" customHeight="1">
      <c r="B87" s="74">
        <v>84</v>
      </c>
      <c r="C87" s="20" t="s">
        <v>2167</v>
      </c>
      <c r="D87" s="78" t="s">
        <v>71</v>
      </c>
      <c r="E87" s="77">
        <v>180</v>
      </c>
      <c r="F87" s="74" t="s">
        <v>510</v>
      </c>
      <c r="G87" s="75">
        <f t="shared" si="6"/>
        <v>5</v>
      </c>
      <c r="H87" s="76" t="s">
        <v>506</v>
      </c>
      <c r="I87" s="74">
        <v>2</v>
      </c>
      <c r="J87" s="76" t="s">
        <v>506</v>
      </c>
      <c r="K87" s="120">
        <v>3</v>
      </c>
      <c r="L87" s="74" t="s">
        <v>506</v>
      </c>
    </row>
    <row r="88" spans="2:12" s="73" customFormat="1" ht="15" customHeight="1">
      <c r="B88" s="74">
        <v>85</v>
      </c>
      <c r="C88" s="20" t="s">
        <v>2156</v>
      </c>
      <c r="D88" s="78" t="s">
        <v>72</v>
      </c>
      <c r="E88" s="77">
        <v>180</v>
      </c>
      <c r="F88" s="74" t="s">
        <v>510</v>
      </c>
      <c r="G88" s="75">
        <f t="shared" si="6"/>
        <v>5</v>
      </c>
      <c r="H88" s="76" t="s">
        <v>506</v>
      </c>
      <c r="I88" s="74">
        <v>2</v>
      </c>
      <c r="J88" s="76" t="s">
        <v>506</v>
      </c>
      <c r="K88" s="120">
        <v>3</v>
      </c>
      <c r="L88" s="74" t="s">
        <v>506</v>
      </c>
    </row>
    <row r="89" spans="2:12" s="73" customFormat="1" ht="15" customHeight="1">
      <c r="B89" s="74">
        <v>86</v>
      </c>
      <c r="C89" s="20" t="s">
        <v>2157</v>
      </c>
      <c r="D89" s="78" t="s">
        <v>73</v>
      </c>
      <c r="E89" s="77">
        <v>108</v>
      </c>
      <c r="F89" s="74" t="s">
        <v>510</v>
      </c>
      <c r="G89" s="75">
        <f t="shared" si="6"/>
        <v>3</v>
      </c>
      <c r="H89" s="76" t="s">
        <v>506</v>
      </c>
      <c r="I89" s="74">
        <v>1</v>
      </c>
      <c r="J89" s="76" t="s">
        <v>506</v>
      </c>
      <c r="K89" s="120">
        <v>2</v>
      </c>
      <c r="L89" s="74" t="s">
        <v>506</v>
      </c>
    </row>
    <row r="90" spans="2:12" s="73" customFormat="1" ht="15" customHeight="1">
      <c r="B90" s="74">
        <v>87</v>
      </c>
      <c r="C90" s="20" t="s">
        <v>2158</v>
      </c>
      <c r="D90" s="78" t="s">
        <v>74</v>
      </c>
      <c r="E90" s="77">
        <v>108</v>
      </c>
      <c r="F90" s="74" t="s">
        <v>510</v>
      </c>
      <c r="G90" s="75">
        <f t="shared" si="6"/>
        <v>3</v>
      </c>
      <c r="H90" s="76" t="s">
        <v>506</v>
      </c>
      <c r="I90" s="74">
        <v>1</v>
      </c>
      <c r="J90" s="76" t="s">
        <v>506</v>
      </c>
      <c r="K90" s="120">
        <v>2</v>
      </c>
      <c r="L90" s="74" t="s">
        <v>506</v>
      </c>
    </row>
    <row r="91" spans="2:12" s="73" customFormat="1" ht="15" customHeight="1">
      <c r="B91" s="74">
        <v>88</v>
      </c>
      <c r="C91" s="20" t="s">
        <v>2159</v>
      </c>
      <c r="D91" s="78" t="s">
        <v>75</v>
      </c>
      <c r="E91" s="77">
        <v>108</v>
      </c>
      <c r="F91" s="74" t="s">
        <v>510</v>
      </c>
      <c r="G91" s="75">
        <f t="shared" si="6"/>
        <v>3</v>
      </c>
      <c r="H91" s="76" t="s">
        <v>506</v>
      </c>
      <c r="I91" s="74">
        <v>1</v>
      </c>
      <c r="J91" s="76" t="s">
        <v>506</v>
      </c>
      <c r="K91" s="120">
        <v>2</v>
      </c>
      <c r="L91" s="74" t="s">
        <v>506</v>
      </c>
    </row>
    <row r="92" spans="2:12" s="73" customFormat="1" ht="15" customHeight="1">
      <c r="B92" s="74">
        <v>89</v>
      </c>
      <c r="C92" s="20" t="s">
        <v>1976</v>
      </c>
      <c r="D92" s="78" t="s">
        <v>76</v>
      </c>
      <c r="E92" s="77">
        <v>600</v>
      </c>
      <c r="F92" s="74" t="s">
        <v>510</v>
      </c>
      <c r="G92" s="75">
        <f t="shared" ref="G92:G98" si="7">E92/50</f>
        <v>12</v>
      </c>
      <c r="H92" s="76" t="s">
        <v>506</v>
      </c>
      <c r="I92" s="74">
        <v>4</v>
      </c>
      <c r="J92" s="76" t="s">
        <v>506</v>
      </c>
      <c r="K92" s="120">
        <v>8</v>
      </c>
      <c r="L92" s="74" t="s">
        <v>506</v>
      </c>
    </row>
    <row r="93" spans="2:12" s="73" customFormat="1" ht="15" customHeight="1">
      <c r="B93" s="74">
        <v>90</v>
      </c>
      <c r="C93" s="20" t="s">
        <v>1977</v>
      </c>
      <c r="D93" s="78" t="s">
        <v>77</v>
      </c>
      <c r="E93" s="77">
        <v>500</v>
      </c>
      <c r="F93" s="74" t="s">
        <v>510</v>
      </c>
      <c r="G93" s="75">
        <f t="shared" si="7"/>
        <v>10</v>
      </c>
      <c r="H93" s="76" t="s">
        <v>506</v>
      </c>
      <c r="I93" s="74">
        <v>2</v>
      </c>
      <c r="J93" s="76" t="s">
        <v>506</v>
      </c>
      <c r="K93" s="120">
        <v>8</v>
      </c>
      <c r="L93" s="74" t="s">
        <v>506</v>
      </c>
    </row>
    <row r="94" spans="2:12" s="73" customFormat="1" ht="15" customHeight="1">
      <c r="B94" s="74">
        <v>91</v>
      </c>
      <c r="C94" s="20" t="s">
        <v>1978</v>
      </c>
      <c r="D94" s="78" t="s">
        <v>78</v>
      </c>
      <c r="E94" s="77">
        <v>600</v>
      </c>
      <c r="F94" s="74" t="s">
        <v>510</v>
      </c>
      <c r="G94" s="75">
        <f t="shared" si="7"/>
        <v>12</v>
      </c>
      <c r="H94" s="76" t="s">
        <v>506</v>
      </c>
      <c r="I94" s="74">
        <v>2</v>
      </c>
      <c r="J94" s="76" t="s">
        <v>506</v>
      </c>
      <c r="K94" s="120">
        <v>10</v>
      </c>
      <c r="L94" s="74" t="s">
        <v>506</v>
      </c>
    </row>
    <row r="95" spans="2:12" s="73" customFormat="1" ht="15" customHeight="1">
      <c r="B95" s="74">
        <v>92</v>
      </c>
      <c r="C95" s="20" t="s">
        <v>1979</v>
      </c>
      <c r="D95" s="78" t="s">
        <v>79</v>
      </c>
      <c r="E95" s="77">
        <v>250</v>
      </c>
      <c r="F95" s="74" t="s">
        <v>510</v>
      </c>
      <c r="G95" s="75">
        <f t="shared" si="7"/>
        <v>5</v>
      </c>
      <c r="H95" s="76" t="s">
        <v>506</v>
      </c>
      <c r="I95" s="74">
        <v>2</v>
      </c>
      <c r="J95" s="76" t="s">
        <v>506</v>
      </c>
      <c r="K95" s="120">
        <v>3</v>
      </c>
      <c r="L95" s="74" t="s">
        <v>506</v>
      </c>
    </row>
    <row r="96" spans="2:12" s="73" customFormat="1" ht="15" customHeight="1">
      <c r="B96" s="74">
        <v>93</v>
      </c>
      <c r="C96" s="1" t="s">
        <v>1980</v>
      </c>
      <c r="D96" s="78" t="s">
        <v>80</v>
      </c>
      <c r="E96" s="77">
        <v>300</v>
      </c>
      <c r="F96" s="74" t="s">
        <v>510</v>
      </c>
      <c r="G96" s="75">
        <f t="shared" si="7"/>
        <v>6</v>
      </c>
      <c r="H96" s="76" t="s">
        <v>506</v>
      </c>
      <c r="I96" s="74">
        <v>3</v>
      </c>
      <c r="J96" s="76" t="s">
        <v>506</v>
      </c>
      <c r="K96" s="120">
        <v>3</v>
      </c>
      <c r="L96" s="74" t="s">
        <v>506</v>
      </c>
    </row>
    <row r="97" spans="2:12" s="73" customFormat="1" ht="15" customHeight="1">
      <c r="B97" s="74">
        <v>94</v>
      </c>
      <c r="C97" s="20" t="s">
        <v>1982</v>
      </c>
      <c r="D97" s="78" t="s">
        <v>81</v>
      </c>
      <c r="E97" s="77">
        <v>400</v>
      </c>
      <c r="F97" s="74" t="s">
        <v>510</v>
      </c>
      <c r="G97" s="75">
        <f t="shared" si="7"/>
        <v>8</v>
      </c>
      <c r="H97" s="76" t="s">
        <v>506</v>
      </c>
      <c r="I97" s="74">
        <v>3</v>
      </c>
      <c r="J97" s="76" t="s">
        <v>506</v>
      </c>
      <c r="K97" s="120">
        <v>5</v>
      </c>
      <c r="L97" s="74" t="s">
        <v>506</v>
      </c>
    </row>
    <row r="98" spans="2:12" s="73" customFormat="1" ht="15" customHeight="1">
      <c r="B98" s="74">
        <v>95</v>
      </c>
      <c r="C98" s="20" t="s">
        <v>2152</v>
      </c>
      <c r="D98" s="78" t="s">
        <v>159</v>
      </c>
      <c r="E98" s="77">
        <v>300</v>
      </c>
      <c r="F98" s="74" t="s">
        <v>510</v>
      </c>
      <c r="G98" s="75">
        <f t="shared" si="7"/>
        <v>6</v>
      </c>
      <c r="H98" s="76" t="s">
        <v>506</v>
      </c>
      <c r="I98" s="74">
        <v>1</v>
      </c>
      <c r="J98" s="76" t="s">
        <v>506</v>
      </c>
      <c r="K98" s="120">
        <v>5</v>
      </c>
      <c r="L98" s="74" t="s">
        <v>506</v>
      </c>
    </row>
    <row r="99" spans="2:12" s="73" customFormat="1" ht="15" customHeight="1">
      <c r="B99" s="74">
        <v>96</v>
      </c>
      <c r="C99" s="20" t="s">
        <v>1983</v>
      </c>
      <c r="D99" s="78" t="s">
        <v>102</v>
      </c>
      <c r="E99" s="77">
        <v>0</v>
      </c>
      <c r="F99" s="74" t="s">
        <v>510</v>
      </c>
      <c r="G99" s="75">
        <f t="shared" ref="G99:G130" si="8">E99/36</f>
        <v>0</v>
      </c>
      <c r="H99" s="76" t="s">
        <v>506</v>
      </c>
      <c r="I99" s="74">
        <v>0</v>
      </c>
      <c r="J99" s="76" t="s">
        <v>506</v>
      </c>
      <c r="K99" s="120">
        <v>0</v>
      </c>
      <c r="L99" s="74" t="s">
        <v>506</v>
      </c>
    </row>
    <row r="100" spans="2:12" s="73" customFormat="1" ht="15" customHeight="1">
      <c r="B100" s="74">
        <v>97</v>
      </c>
      <c r="C100" s="20" t="s">
        <v>1984</v>
      </c>
      <c r="D100" s="78" t="s">
        <v>103</v>
      </c>
      <c r="E100" s="77">
        <v>252</v>
      </c>
      <c r="F100" s="74" t="s">
        <v>510</v>
      </c>
      <c r="G100" s="75">
        <f t="shared" si="8"/>
        <v>7</v>
      </c>
      <c r="H100" s="76" t="s">
        <v>506</v>
      </c>
      <c r="I100" s="74">
        <v>1</v>
      </c>
      <c r="J100" s="76" t="s">
        <v>506</v>
      </c>
      <c r="K100" s="120">
        <v>5</v>
      </c>
      <c r="L100" s="74" t="s">
        <v>506</v>
      </c>
    </row>
    <row r="101" spans="2:12" s="73" customFormat="1" ht="15" customHeight="1">
      <c r="B101" s="74">
        <v>98</v>
      </c>
      <c r="C101" s="20" t="s">
        <v>1985</v>
      </c>
      <c r="D101" s="78" t="s">
        <v>104</v>
      </c>
      <c r="E101" s="77">
        <v>0</v>
      </c>
      <c r="F101" s="74" t="s">
        <v>510</v>
      </c>
      <c r="G101" s="75">
        <f t="shared" si="8"/>
        <v>0</v>
      </c>
      <c r="H101" s="76" t="s">
        <v>506</v>
      </c>
      <c r="I101" s="74">
        <v>0</v>
      </c>
      <c r="J101" s="76" t="s">
        <v>506</v>
      </c>
      <c r="K101" s="120">
        <v>0</v>
      </c>
      <c r="L101" s="74" t="s">
        <v>506</v>
      </c>
    </row>
    <row r="102" spans="2:12" s="73" customFormat="1" ht="15" customHeight="1">
      <c r="B102" s="74">
        <v>99</v>
      </c>
      <c r="C102" s="20" t="s">
        <v>1988</v>
      </c>
      <c r="D102" s="78" t="s">
        <v>105</v>
      </c>
      <c r="E102" s="77">
        <v>108</v>
      </c>
      <c r="F102" s="74" t="s">
        <v>510</v>
      </c>
      <c r="G102" s="75">
        <f t="shared" si="8"/>
        <v>3</v>
      </c>
      <c r="H102" s="76" t="s">
        <v>506</v>
      </c>
      <c r="I102" s="74">
        <v>2</v>
      </c>
      <c r="J102" s="76" t="s">
        <v>506</v>
      </c>
      <c r="K102" s="120">
        <v>1</v>
      </c>
      <c r="L102" s="74" t="s">
        <v>506</v>
      </c>
    </row>
    <row r="103" spans="2:12" s="73" customFormat="1" ht="15" customHeight="1">
      <c r="B103" s="74">
        <v>100</v>
      </c>
      <c r="C103" s="20" t="s">
        <v>1991</v>
      </c>
      <c r="D103" s="78" t="s">
        <v>106</v>
      </c>
      <c r="E103" s="77">
        <v>180</v>
      </c>
      <c r="F103" s="74" t="s">
        <v>510</v>
      </c>
      <c r="G103" s="75">
        <f t="shared" si="8"/>
        <v>5</v>
      </c>
      <c r="H103" s="76" t="s">
        <v>506</v>
      </c>
      <c r="I103" s="74">
        <v>1</v>
      </c>
      <c r="J103" s="76" t="s">
        <v>506</v>
      </c>
      <c r="K103" s="120">
        <v>4</v>
      </c>
      <c r="L103" s="74" t="s">
        <v>506</v>
      </c>
    </row>
    <row r="104" spans="2:12" s="73" customFormat="1" ht="15" customHeight="1">
      <c r="B104" s="74">
        <v>101</v>
      </c>
      <c r="C104" s="20" t="s">
        <v>1994</v>
      </c>
      <c r="D104" s="78" t="s">
        <v>462</v>
      </c>
      <c r="E104" s="77">
        <v>0</v>
      </c>
      <c r="F104" s="74" t="s">
        <v>510</v>
      </c>
      <c r="G104" s="75">
        <f t="shared" si="8"/>
        <v>0</v>
      </c>
      <c r="H104" s="76" t="s">
        <v>506</v>
      </c>
      <c r="I104" s="74">
        <v>0</v>
      </c>
      <c r="J104" s="76" t="s">
        <v>506</v>
      </c>
      <c r="K104" s="120">
        <v>0</v>
      </c>
      <c r="L104" s="74" t="s">
        <v>506</v>
      </c>
    </row>
    <row r="105" spans="2:12" s="73" customFormat="1" ht="15" customHeight="1">
      <c r="B105" s="74">
        <v>102</v>
      </c>
      <c r="C105" s="20" t="s">
        <v>1995</v>
      </c>
      <c r="D105" s="78" t="s">
        <v>107</v>
      </c>
      <c r="E105" s="77">
        <v>108</v>
      </c>
      <c r="F105" s="74" t="s">
        <v>510</v>
      </c>
      <c r="G105" s="75">
        <f t="shared" si="8"/>
        <v>3</v>
      </c>
      <c r="H105" s="76" t="s">
        <v>506</v>
      </c>
      <c r="I105" s="74">
        <v>1</v>
      </c>
      <c r="J105" s="76" t="s">
        <v>506</v>
      </c>
      <c r="K105" s="120">
        <v>2</v>
      </c>
      <c r="L105" s="74" t="s">
        <v>506</v>
      </c>
    </row>
    <row r="106" spans="2:12" s="73" customFormat="1" ht="15" customHeight="1">
      <c r="B106" s="74">
        <v>103</v>
      </c>
      <c r="C106" s="20" t="s">
        <v>1996</v>
      </c>
      <c r="D106" s="78" t="s">
        <v>82</v>
      </c>
      <c r="E106" s="77">
        <v>72</v>
      </c>
      <c r="F106" s="74" t="s">
        <v>510</v>
      </c>
      <c r="G106" s="75">
        <f t="shared" si="8"/>
        <v>2</v>
      </c>
      <c r="H106" s="76" t="s">
        <v>506</v>
      </c>
      <c r="I106" s="74">
        <v>1</v>
      </c>
      <c r="J106" s="76" t="s">
        <v>506</v>
      </c>
      <c r="K106" s="120">
        <v>1</v>
      </c>
      <c r="L106" s="74" t="s">
        <v>506</v>
      </c>
    </row>
    <row r="107" spans="2:12" s="73" customFormat="1" ht="15" customHeight="1">
      <c r="B107" s="74">
        <v>104</v>
      </c>
      <c r="C107" s="20" t="s">
        <v>1997</v>
      </c>
      <c r="D107" s="78" t="s">
        <v>83</v>
      </c>
      <c r="E107" s="77">
        <v>72</v>
      </c>
      <c r="F107" s="74" t="s">
        <v>510</v>
      </c>
      <c r="G107" s="75">
        <f t="shared" si="8"/>
        <v>2</v>
      </c>
      <c r="H107" s="76" t="s">
        <v>506</v>
      </c>
      <c r="I107" s="74">
        <v>1</v>
      </c>
      <c r="J107" s="76" t="s">
        <v>506</v>
      </c>
      <c r="K107" s="120">
        <v>1</v>
      </c>
      <c r="L107" s="74" t="s">
        <v>506</v>
      </c>
    </row>
    <row r="108" spans="2:12" s="73" customFormat="1" ht="15" customHeight="1">
      <c r="B108" s="74">
        <v>105</v>
      </c>
      <c r="C108" s="20" t="s">
        <v>1998</v>
      </c>
      <c r="D108" s="78" t="s">
        <v>84</v>
      </c>
      <c r="E108" s="77">
        <v>72</v>
      </c>
      <c r="F108" s="74" t="s">
        <v>510</v>
      </c>
      <c r="G108" s="75">
        <f t="shared" si="8"/>
        <v>2</v>
      </c>
      <c r="H108" s="76" t="s">
        <v>506</v>
      </c>
      <c r="I108" s="74">
        <v>1</v>
      </c>
      <c r="J108" s="76" t="s">
        <v>506</v>
      </c>
      <c r="K108" s="120">
        <v>1</v>
      </c>
      <c r="L108" s="74" t="s">
        <v>506</v>
      </c>
    </row>
    <row r="109" spans="2:12" s="73" customFormat="1" ht="15" customHeight="1">
      <c r="B109" s="74">
        <v>106</v>
      </c>
      <c r="C109" s="20" t="s">
        <v>1999</v>
      </c>
      <c r="D109" s="78" t="s">
        <v>85</v>
      </c>
      <c r="E109" s="77">
        <v>72</v>
      </c>
      <c r="F109" s="74" t="s">
        <v>510</v>
      </c>
      <c r="G109" s="75">
        <f t="shared" si="8"/>
        <v>2</v>
      </c>
      <c r="H109" s="76" t="s">
        <v>506</v>
      </c>
      <c r="I109" s="74">
        <v>1</v>
      </c>
      <c r="J109" s="76" t="s">
        <v>506</v>
      </c>
      <c r="K109" s="120">
        <v>1</v>
      </c>
      <c r="L109" s="74" t="s">
        <v>506</v>
      </c>
    </row>
    <row r="110" spans="2:12" s="73" customFormat="1" ht="15" customHeight="1">
      <c r="B110" s="74">
        <v>107</v>
      </c>
      <c r="C110" s="1" t="s">
        <v>2000</v>
      </c>
      <c r="D110" s="78" t="s">
        <v>86</v>
      </c>
      <c r="E110" s="77">
        <v>72</v>
      </c>
      <c r="F110" s="74" t="s">
        <v>510</v>
      </c>
      <c r="G110" s="75">
        <f t="shared" si="8"/>
        <v>2</v>
      </c>
      <c r="H110" s="76" t="s">
        <v>506</v>
      </c>
      <c r="I110" s="74">
        <v>1</v>
      </c>
      <c r="J110" s="76" t="s">
        <v>506</v>
      </c>
      <c r="K110" s="120">
        <v>1</v>
      </c>
      <c r="L110" s="74" t="s">
        <v>506</v>
      </c>
    </row>
    <row r="111" spans="2:12" s="73" customFormat="1" ht="15" customHeight="1">
      <c r="B111" s="74">
        <v>108</v>
      </c>
      <c r="C111" s="20" t="s">
        <v>2002</v>
      </c>
      <c r="D111" s="78" t="s">
        <v>87</v>
      </c>
      <c r="E111" s="77">
        <v>72</v>
      </c>
      <c r="F111" s="74" t="s">
        <v>510</v>
      </c>
      <c r="G111" s="75">
        <f t="shared" si="8"/>
        <v>2</v>
      </c>
      <c r="H111" s="76" t="s">
        <v>506</v>
      </c>
      <c r="I111" s="74">
        <v>1</v>
      </c>
      <c r="J111" s="76" t="s">
        <v>506</v>
      </c>
      <c r="K111" s="120">
        <v>1</v>
      </c>
      <c r="L111" s="74" t="s">
        <v>506</v>
      </c>
    </row>
    <row r="112" spans="2:12" s="73" customFormat="1" ht="15" customHeight="1">
      <c r="B112" s="74">
        <v>109</v>
      </c>
      <c r="C112" s="20" t="s">
        <v>2003</v>
      </c>
      <c r="D112" s="78" t="s">
        <v>461</v>
      </c>
      <c r="E112" s="77">
        <v>72</v>
      </c>
      <c r="F112" s="74" t="s">
        <v>510</v>
      </c>
      <c r="G112" s="75">
        <f t="shared" si="8"/>
        <v>2</v>
      </c>
      <c r="H112" s="76" t="s">
        <v>506</v>
      </c>
      <c r="I112" s="74">
        <v>1</v>
      </c>
      <c r="J112" s="76" t="s">
        <v>506</v>
      </c>
      <c r="K112" s="120">
        <v>1</v>
      </c>
      <c r="L112" s="74" t="s">
        <v>506</v>
      </c>
    </row>
    <row r="113" spans="2:12" s="73" customFormat="1" ht="15" customHeight="1">
      <c r="B113" s="74">
        <v>110</v>
      </c>
      <c r="C113" s="20" t="s">
        <v>2004</v>
      </c>
      <c r="D113" s="78" t="s">
        <v>108</v>
      </c>
      <c r="E113" s="77">
        <v>216</v>
      </c>
      <c r="F113" s="74" t="s">
        <v>510</v>
      </c>
      <c r="G113" s="75">
        <f t="shared" si="8"/>
        <v>6</v>
      </c>
      <c r="H113" s="76" t="s">
        <v>506</v>
      </c>
      <c r="I113" s="74">
        <v>1</v>
      </c>
      <c r="J113" s="76" t="s">
        <v>506</v>
      </c>
      <c r="K113" s="120">
        <v>5</v>
      </c>
      <c r="L113" s="74" t="s">
        <v>506</v>
      </c>
    </row>
    <row r="114" spans="2:12" s="73" customFormat="1" ht="15" customHeight="1">
      <c r="B114" s="74">
        <v>111</v>
      </c>
      <c r="C114" s="20" t="s">
        <v>2007</v>
      </c>
      <c r="D114" s="78" t="s">
        <v>486</v>
      </c>
      <c r="E114" s="77">
        <v>0</v>
      </c>
      <c r="F114" s="74" t="s">
        <v>510</v>
      </c>
      <c r="G114" s="75">
        <f t="shared" si="8"/>
        <v>0</v>
      </c>
      <c r="H114" s="76" t="s">
        <v>506</v>
      </c>
      <c r="I114" s="74">
        <v>0</v>
      </c>
      <c r="J114" s="76" t="s">
        <v>506</v>
      </c>
      <c r="K114" s="120">
        <v>0</v>
      </c>
      <c r="L114" s="74" t="s">
        <v>506</v>
      </c>
    </row>
    <row r="115" spans="2:12" s="73" customFormat="1" ht="15" customHeight="1">
      <c r="B115" s="74">
        <v>112</v>
      </c>
      <c r="C115" s="20" t="s">
        <v>2008</v>
      </c>
      <c r="D115" s="78" t="s">
        <v>109</v>
      </c>
      <c r="E115" s="77">
        <v>72</v>
      </c>
      <c r="F115" s="74" t="s">
        <v>510</v>
      </c>
      <c r="G115" s="75">
        <f t="shared" si="8"/>
        <v>2</v>
      </c>
      <c r="H115" s="76" t="s">
        <v>506</v>
      </c>
      <c r="I115" s="74">
        <v>0</v>
      </c>
      <c r="J115" s="76" t="s">
        <v>506</v>
      </c>
      <c r="K115" s="120">
        <v>0</v>
      </c>
      <c r="L115" s="74" t="s">
        <v>506</v>
      </c>
    </row>
    <row r="116" spans="2:12" s="73" customFormat="1" ht="15" customHeight="1">
      <c r="B116" s="74">
        <v>113</v>
      </c>
      <c r="C116" s="20" t="s">
        <v>1958</v>
      </c>
      <c r="D116" s="78" t="s">
        <v>110</v>
      </c>
      <c r="E116" s="77">
        <v>0</v>
      </c>
      <c r="F116" s="74" t="s">
        <v>510</v>
      </c>
      <c r="G116" s="75">
        <f t="shared" si="8"/>
        <v>0</v>
      </c>
      <c r="H116" s="76" t="s">
        <v>506</v>
      </c>
      <c r="I116" s="74">
        <v>0</v>
      </c>
      <c r="J116" s="76" t="s">
        <v>506</v>
      </c>
      <c r="K116" s="120">
        <v>0</v>
      </c>
      <c r="L116" s="74" t="s">
        <v>506</v>
      </c>
    </row>
    <row r="117" spans="2:12" s="73" customFormat="1" ht="15" customHeight="1">
      <c r="B117" s="74">
        <v>114</v>
      </c>
      <c r="C117" s="20" t="s">
        <v>2013</v>
      </c>
      <c r="D117" s="78" t="s">
        <v>111</v>
      </c>
      <c r="E117" s="77">
        <v>180</v>
      </c>
      <c r="F117" s="74" t="s">
        <v>510</v>
      </c>
      <c r="G117" s="75">
        <f t="shared" si="8"/>
        <v>5</v>
      </c>
      <c r="H117" s="76" t="s">
        <v>506</v>
      </c>
      <c r="I117" s="74">
        <v>1</v>
      </c>
      <c r="J117" s="76" t="s">
        <v>506</v>
      </c>
      <c r="K117" s="120">
        <v>4</v>
      </c>
      <c r="L117" s="74" t="s">
        <v>506</v>
      </c>
    </row>
    <row r="118" spans="2:12" s="73" customFormat="1" ht="15" customHeight="1">
      <c r="B118" s="74">
        <v>115</v>
      </c>
      <c r="C118" s="20" t="s">
        <v>2016</v>
      </c>
      <c r="D118" s="78" t="s">
        <v>112</v>
      </c>
      <c r="E118" s="77">
        <v>72</v>
      </c>
      <c r="F118" s="74" t="s">
        <v>510</v>
      </c>
      <c r="G118" s="75">
        <f t="shared" si="8"/>
        <v>2</v>
      </c>
      <c r="H118" s="76" t="s">
        <v>506</v>
      </c>
      <c r="I118" s="74">
        <v>0</v>
      </c>
      <c r="J118" s="76" t="s">
        <v>506</v>
      </c>
      <c r="K118" s="120">
        <v>2</v>
      </c>
      <c r="L118" s="74" t="s">
        <v>506</v>
      </c>
    </row>
    <row r="119" spans="2:12" s="73" customFormat="1" ht="15" customHeight="1">
      <c r="B119" s="74">
        <v>116</v>
      </c>
      <c r="C119" s="20" t="s">
        <v>2019</v>
      </c>
      <c r="D119" s="78" t="s">
        <v>113</v>
      </c>
      <c r="E119" s="77">
        <v>72</v>
      </c>
      <c r="F119" s="74" t="s">
        <v>510</v>
      </c>
      <c r="G119" s="75">
        <f t="shared" si="8"/>
        <v>2</v>
      </c>
      <c r="H119" s="76" t="s">
        <v>506</v>
      </c>
      <c r="I119" s="74">
        <v>1</v>
      </c>
      <c r="J119" s="76" t="s">
        <v>506</v>
      </c>
      <c r="K119" s="120">
        <v>1</v>
      </c>
      <c r="L119" s="74" t="s">
        <v>506</v>
      </c>
    </row>
    <row r="120" spans="2:12" s="73" customFormat="1" ht="15" customHeight="1">
      <c r="B120" s="74">
        <v>117</v>
      </c>
      <c r="C120" s="20" t="s">
        <v>2022</v>
      </c>
      <c r="D120" s="78" t="s">
        <v>114</v>
      </c>
      <c r="E120" s="77">
        <v>72</v>
      </c>
      <c r="F120" s="74" t="s">
        <v>510</v>
      </c>
      <c r="G120" s="75">
        <f t="shared" si="8"/>
        <v>2</v>
      </c>
      <c r="H120" s="76" t="s">
        <v>506</v>
      </c>
      <c r="I120" s="74">
        <v>1</v>
      </c>
      <c r="J120" s="76" t="s">
        <v>506</v>
      </c>
      <c r="K120" s="120">
        <v>1</v>
      </c>
      <c r="L120" s="74" t="s">
        <v>506</v>
      </c>
    </row>
    <row r="121" spans="2:12" s="73" customFormat="1" ht="15" customHeight="1">
      <c r="B121" s="74">
        <v>118</v>
      </c>
      <c r="C121" s="20" t="s">
        <v>2025</v>
      </c>
      <c r="D121" s="78" t="s">
        <v>115</v>
      </c>
      <c r="E121" s="77">
        <v>108</v>
      </c>
      <c r="F121" s="74" t="s">
        <v>510</v>
      </c>
      <c r="G121" s="75">
        <f t="shared" si="8"/>
        <v>3</v>
      </c>
      <c r="H121" s="76" t="s">
        <v>506</v>
      </c>
      <c r="I121" s="74">
        <v>1</v>
      </c>
      <c r="J121" s="76" t="s">
        <v>506</v>
      </c>
      <c r="K121" s="120">
        <v>2</v>
      </c>
      <c r="L121" s="74" t="s">
        <v>506</v>
      </c>
    </row>
    <row r="122" spans="2:12" s="73" customFormat="1" ht="15" customHeight="1">
      <c r="B122" s="74">
        <v>119</v>
      </c>
      <c r="C122" s="20" t="s">
        <v>2028</v>
      </c>
      <c r="D122" s="78" t="s">
        <v>116</v>
      </c>
      <c r="E122" s="77">
        <v>72</v>
      </c>
      <c r="F122" s="74" t="s">
        <v>510</v>
      </c>
      <c r="G122" s="75">
        <f t="shared" si="8"/>
        <v>2</v>
      </c>
      <c r="H122" s="76" t="s">
        <v>506</v>
      </c>
      <c r="I122" s="74">
        <v>1</v>
      </c>
      <c r="J122" s="76" t="s">
        <v>506</v>
      </c>
      <c r="K122" s="120">
        <v>1</v>
      </c>
      <c r="L122" s="74" t="s">
        <v>506</v>
      </c>
    </row>
    <row r="123" spans="2:12" s="73" customFormat="1" ht="15" customHeight="1">
      <c r="B123" s="74">
        <v>120</v>
      </c>
      <c r="C123" s="20" t="s">
        <v>2029</v>
      </c>
      <c r="D123" s="78" t="s">
        <v>463</v>
      </c>
      <c r="E123" s="77">
        <v>0</v>
      </c>
      <c r="F123" s="74" t="s">
        <v>510</v>
      </c>
      <c r="G123" s="75">
        <f t="shared" si="8"/>
        <v>0</v>
      </c>
      <c r="H123" s="76" t="s">
        <v>506</v>
      </c>
      <c r="I123" s="74">
        <v>0</v>
      </c>
      <c r="J123" s="76" t="s">
        <v>506</v>
      </c>
      <c r="K123" s="120">
        <v>0</v>
      </c>
      <c r="L123" s="74" t="s">
        <v>506</v>
      </c>
    </row>
    <row r="124" spans="2:12" s="73" customFormat="1" ht="15" customHeight="1">
      <c r="B124" s="74">
        <v>121</v>
      </c>
      <c r="C124" s="20" t="s">
        <v>2030</v>
      </c>
      <c r="D124" s="78" t="s">
        <v>117</v>
      </c>
      <c r="E124" s="77">
        <v>288</v>
      </c>
      <c r="F124" s="74" t="s">
        <v>510</v>
      </c>
      <c r="G124" s="75">
        <f t="shared" si="8"/>
        <v>8</v>
      </c>
      <c r="H124" s="76" t="s">
        <v>506</v>
      </c>
      <c r="I124" s="74">
        <v>2</v>
      </c>
      <c r="J124" s="76" t="s">
        <v>506</v>
      </c>
      <c r="K124" s="120">
        <v>6</v>
      </c>
      <c r="L124" s="74" t="s">
        <v>506</v>
      </c>
    </row>
    <row r="125" spans="2:12" s="73" customFormat="1" ht="15" customHeight="1">
      <c r="B125" s="74">
        <v>122</v>
      </c>
      <c r="C125" s="20" t="s">
        <v>2031</v>
      </c>
      <c r="D125" s="78" t="s">
        <v>118</v>
      </c>
      <c r="E125" s="77">
        <v>0</v>
      </c>
      <c r="F125" s="74" t="s">
        <v>510</v>
      </c>
      <c r="G125" s="75">
        <f t="shared" si="8"/>
        <v>0</v>
      </c>
      <c r="H125" s="76" t="s">
        <v>506</v>
      </c>
      <c r="I125" s="74">
        <v>0</v>
      </c>
      <c r="J125" s="76" t="s">
        <v>506</v>
      </c>
      <c r="K125" s="120">
        <v>0</v>
      </c>
      <c r="L125" s="74" t="s">
        <v>506</v>
      </c>
    </row>
    <row r="126" spans="2:12" s="73" customFormat="1" ht="15" customHeight="1">
      <c r="B126" s="74">
        <v>123</v>
      </c>
      <c r="C126" s="20" t="s">
        <v>2032</v>
      </c>
      <c r="D126" s="78" t="s">
        <v>119</v>
      </c>
      <c r="E126" s="77">
        <v>0</v>
      </c>
      <c r="F126" s="74" t="s">
        <v>510</v>
      </c>
      <c r="G126" s="75">
        <f t="shared" si="8"/>
        <v>0</v>
      </c>
      <c r="H126" s="76" t="s">
        <v>506</v>
      </c>
      <c r="I126" s="74">
        <v>0</v>
      </c>
      <c r="J126" s="76" t="s">
        <v>506</v>
      </c>
      <c r="K126" s="120">
        <v>0</v>
      </c>
      <c r="L126" s="74" t="s">
        <v>506</v>
      </c>
    </row>
    <row r="127" spans="2:12" s="73" customFormat="1" ht="15" customHeight="1">
      <c r="B127" s="74">
        <v>124</v>
      </c>
      <c r="C127" s="20" t="s">
        <v>2033</v>
      </c>
      <c r="D127" s="78" t="s">
        <v>120</v>
      </c>
      <c r="E127" s="77">
        <v>108</v>
      </c>
      <c r="F127" s="74" t="s">
        <v>510</v>
      </c>
      <c r="G127" s="75">
        <f t="shared" si="8"/>
        <v>3</v>
      </c>
      <c r="H127" s="76" t="s">
        <v>506</v>
      </c>
      <c r="I127" s="74">
        <v>2</v>
      </c>
      <c r="J127" s="76" t="s">
        <v>506</v>
      </c>
      <c r="K127" s="120">
        <v>1</v>
      </c>
      <c r="L127" s="74" t="s">
        <v>506</v>
      </c>
    </row>
    <row r="128" spans="2:12" s="73" customFormat="1" ht="15" customHeight="1">
      <c r="B128" s="74">
        <v>125</v>
      </c>
      <c r="C128" s="20" t="s">
        <v>2040</v>
      </c>
      <c r="D128" s="78" t="s">
        <v>121</v>
      </c>
      <c r="E128" s="77">
        <v>36</v>
      </c>
      <c r="F128" s="74" t="s">
        <v>510</v>
      </c>
      <c r="G128" s="75">
        <f t="shared" si="8"/>
        <v>1</v>
      </c>
      <c r="H128" s="76" t="s">
        <v>506</v>
      </c>
      <c r="I128" s="74">
        <v>0</v>
      </c>
      <c r="J128" s="76" t="s">
        <v>506</v>
      </c>
      <c r="K128" s="120">
        <v>0</v>
      </c>
      <c r="L128" s="74" t="s">
        <v>506</v>
      </c>
    </row>
    <row r="129" spans="2:12" s="73" customFormat="1" ht="15" customHeight="1">
      <c r="B129" s="74">
        <v>126</v>
      </c>
      <c r="C129" s="20" t="s">
        <v>2043</v>
      </c>
      <c r="D129" s="78" t="s">
        <v>122</v>
      </c>
      <c r="E129" s="77">
        <v>432</v>
      </c>
      <c r="F129" s="74" t="s">
        <v>510</v>
      </c>
      <c r="G129" s="75">
        <f t="shared" si="8"/>
        <v>12</v>
      </c>
      <c r="H129" s="76" t="s">
        <v>506</v>
      </c>
      <c r="I129" s="74">
        <v>8</v>
      </c>
      <c r="J129" s="76" t="s">
        <v>506</v>
      </c>
      <c r="K129" s="120">
        <v>4</v>
      </c>
      <c r="L129" s="74" t="s">
        <v>506</v>
      </c>
    </row>
    <row r="130" spans="2:12" s="73" customFormat="1" ht="15" customHeight="1">
      <c r="B130" s="74">
        <v>127</v>
      </c>
      <c r="C130" s="20" t="s">
        <v>2044</v>
      </c>
      <c r="D130" s="78" t="s">
        <v>123</v>
      </c>
      <c r="E130" s="77">
        <v>0</v>
      </c>
      <c r="F130" s="74" t="s">
        <v>510</v>
      </c>
      <c r="G130" s="75">
        <f t="shared" si="8"/>
        <v>0</v>
      </c>
      <c r="H130" s="76" t="s">
        <v>506</v>
      </c>
      <c r="I130" s="74">
        <v>0</v>
      </c>
      <c r="J130" s="76" t="s">
        <v>506</v>
      </c>
      <c r="K130" s="120">
        <v>0</v>
      </c>
      <c r="L130" s="74" t="s">
        <v>506</v>
      </c>
    </row>
    <row r="131" spans="2:12" s="73" customFormat="1" ht="15" customHeight="1">
      <c r="B131" s="74">
        <v>128</v>
      </c>
      <c r="C131" s="20" t="s">
        <v>2045</v>
      </c>
      <c r="D131" s="78" t="s">
        <v>124</v>
      </c>
      <c r="E131" s="77">
        <v>0</v>
      </c>
      <c r="F131" s="74" t="s">
        <v>510</v>
      </c>
      <c r="G131" s="75">
        <f t="shared" ref="G131:G162" si="9">E131/36</f>
        <v>0</v>
      </c>
      <c r="H131" s="76" t="s">
        <v>506</v>
      </c>
      <c r="I131" s="74">
        <v>0</v>
      </c>
      <c r="J131" s="76" t="s">
        <v>506</v>
      </c>
      <c r="K131" s="120">
        <v>0</v>
      </c>
      <c r="L131" s="74" t="s">
        <v>506</v>
      </c>
    </row>
    <row r="132" spans="2:12" s="73" customFormat="1" ht="15" customHeight="1">
      <c r="B132" s="74">
        <v>129</v>
      </c>
      <c r="C132" s="20" t="s">
        <v>2046</v>
      </c>
      <c r="D132" s="78" t="s">
        <v>125</v>
      </c>
      <c r="E132" s="77">
        <v>180</v>
      </c>
      <c r="F132" s="74" t="s">
        <v>510</v>
      </c>
      <c r="G132" s="75">
        <f t="shared" si="9"/>
        <v>5</v>
      </c>
      <c r="H132" s="76" t="s">
        <v>506</v>
      </c>
      <c r="I132" s="74">
        <v>2</v>
      </c>
      <c r="J132" s="76" t="s">
        <v>506</v>
      </c>
      <c r="K132" s="120">
        <v>3</v>
      </c>
      <c r="L132" s="74" t="s">
        <v>506</v>
      </c>
    </row>
    <row r="133" spans="2:12" s="73" customFormat="1" ht="15" customHeight="1">
      <c r="B133" s="74">
        <v>130</v>
      </c>
      <c r="C133" s="20" t="s">
        <v>2049</v>
      </c>
      <c r="D133" s="78" t="s">
        <v>126</v>
      </c>
      <c r="E133" s="77">
        <v>216</v>
      </c>
      <c r="F133" s="74" t="s">
        <v>510</v>
      </c>
      <c r="G133" s="75">
        <f t="shared" si="9"/>
        <v>6</v>
      </c>
      <c r="H133" s="76" t="s">
        <v>506</v>
      </c>
      <c r="I133" s="74">
        <v>2</v>
      </c>
      <c r="J133" s="76" t="s">
        <v>506</v>
      </c>
      <c r="K133" s="120">
        <v>2</v>
      </c>
      <c r="L133" s="74" t="s">
        <v>506</v>
      </c>
    </row>
    <row r="134" spans="2:12" s="73" customFormat="1" ht="15" customHeight="1">
      <c r="B134" s="74">
        <v>131</v>
      </c>
      <c r="C134" s="20" t="s">
        <v>2050</v>
      </c>
      <c r="D134" s="78" t="s">
        <v>127</v>
      </c>
      <c r="E134" s="77">
        <v>0</v>
      </c>
      <c r="F134" s="74" t="s">
        <v>510</v>
      </c>
      <c r="G134" s="75">
        <f t="shared" si="9"/>
        <v>0</v>
      </c>
      <c r="H134" s="76" t="s">
        <v>506</v>
      </c>
      <c r="I134" s="74">
        <v>0</v>
      </c>
      <c r="J134" s="76" t="s">
        <v>506</v>
      </c>
      <c r="K134" s="120">
        <v>0</v>
      </c>
      <c r="L134" s="74" t="s">
        <v>506</v>
      </c>
    </row>
    <row r="135" spans="2:12" s="73" customFormat="1" ht="15" customHeight="1">
      <c r="B135" s="74">
        <v>132</v>
      </c>
      <c r="C135" s="20" t="s">
        <v>2051</v>
      </c>
      <c r="D135" s="78" t="s">
        <v>464</v>
      </c>
      <c r="E135" s="77">
        <v>180</v>
      </c>
      <c r="F135" s="74" t="s">
        <v>510</v>
      </c>
      <c r="G135" s="75">
        <f t="shared" si="9"/>
        <v>5</v>
      </c>
      <c r="H135" s="76" t="s">
        <v>506</v>
      </c>
      <c r="I135" s="74">
        <v>1</v>
      </c>
      <c r="J135" s="76" t="s">
        <v>506</v>
      </c>
      <c r="K135" s="120">
        <v>4</v>
      </c>
      <c r="L135" s="74" t="s">
        <v>506</v>
      </c>
    </row>
    <row r="136" spans="2:12" s="73" customFormat="1" ht="15" customHeight="1">
      <c r="B136" s="74">
        <v>133</v>
      </c>
      <c r="C136" s="20" t="s">
        <v>2052</v>
      </c>
      <c r="D136" s="78" t="s">
        <v>88</v>
      </c>
      <c r="E136" s="77">
        <v>108</v>
      </c>
      <c r="F136" s="74" t="s">
        <v>510</v>
      </c>
      <c r="G136" s="75">
        <f t="shared" si="9"/>
        <v>3</v>
      </c>
      <c r="H136" s="76" t="s">
        <v>506</v>
      </c>
      <c r="I136" s="74">
        <v>1</v>
      </c>
      <c r="J136" s="76" t="s">
        <v>506</v>
      </c>
      <c r="K136" s="120">
        <v>2</v>
      </c>
      <c r="L136" s="74" t="s">
        <v>506</v>
      </c>
    </row>
    <row r="137" spans="2:12" s="73" customFormat="1" ht="15" customHeight="1">
      <c r="B137" s="74">
        <v>134</v>
      </c>
      <c r="C137" s="20" t="s">
        <v>2053</v>
      </c>
      <c r="D137" s="78" t="s">
        <v>89</v>
      </c>
      <c r="E137" s="77">
        <v>108</v>
      </c>
      <c r="F137" s="74" t="s">
        <v>510</v>
      </c>
      <c r="G137" s="75">
        <f t="shared" si="9"/>
        <v>3</v>
      </c>
      <c r="H137" s="76" t="s">
        <v>506</v>
      </c>
      <c r="I137" s="74">
        <v>1</v>
      </c>
      <c r="J137" s="76" t="s">
        <v>506</v>
      </c>
      <c r="K137" s="120">
        <v>2</v>
      </c>
      <c r="L137" s="74" t="s">
        <v>506</v>
      </c>
    </row>
    <row r="138" spans="2:12" s="73" customFormat="1" ht="15" customHeight="1">
      <c r="B138" s="74">
        <v>135</v>
      </c>
      <c r="C138" s="20" t="s">
        <v>2054</v>
      </c>
      <c r="D138" s="78" t="s">
        <v>90</v>
      </c>
      <c r="E138" s="77">
        <v>72</v>
      </c>
      <c r="F138" s="74" t="s">
        <v>510</v>
      </c>
      <c r="G138" s="75">
        <f t="shared" si="9"/>
        <v>2</v>
      </c>
      <c r="H138" s="76" t="s">
        <v>506</v>
      </c>
      <c r="I138" s="74">
        <v>1</v>
      </c>
      <c r="J138" s="76" t="s">
        <v>506</v>
      </c>
      <c r="K138" s="120">
        <v>1</v>
      </c>
      <c r="L138" s="74" t="s">
        <v>506</v>
      </c>
    </row>
    <row r="139" spans="2:12" s="73" customFormat="1" ht="15" customHeight="1">
      <c r="B139" s="74">
        <v>136</v>
      </c>
      <c r="C139" s="20" t="s">
        <v>2055</v>
      </c>
      <c r="D139" s="78" t="s">
        <v>91</v>
      </c>
      <c r="E139" s="77">
        <v>72</v>
      </c>
      <c r="F139" s="74" t="s">
        <v>510</v>
      </c>
      <c r="G139" s="75">
        <f t="shared" si="9"/>
        <v>2</v>
      </c>
      <c r="H139" s="76" t="s">
        <v>506</v>
      </c>
      <c r="I139" s="74">
        <v>1</v>
      </c>
      <c r="J139" s="76" t="s">
        <v>506</v>
      </c>
      <c r="K139" s="120">
        <v>1</v>
      </c>
      <c r="L139" s="74" t="s">
        <v>506</v>
      </c>
    </row>
    <row r="140" spans="2:12" s="73" customFormat="1" ht="15" customHeight="1">
      <c r="B140" s="74">
        <v>137</v>
      </c>
      <c r="C140" s="1" t="s">
        <v>2056</v>
      </c>
      <c r="D140" s="78" t="s">
        <v>92</v>
      </c>
      <c r="E140" s="77">
        <v>72</v>
      </c>
      <c r="F140" s="74" t="s">
        <v>510</v>
      </c>
      <c r="G140" s="75">
        <f t="shared" si="9"/>
        <v>2</v>
      </c>
      <c r="H140" s="76" t="s">
        <v>506</v>
      </c>
      <c r="I140" s="74">
        <v>1</v>
      </c>
      <c r="J140" s="76" t="s">
        <v>506</v>
      </c>
      <c r="K140" s="120">
        <v>1</v>
      </c>
      <c r="L140" s="74" t="s">
        <v>506</v>
      </c>
    </row>
    <row r="141" spans="2:12" s="73" customFormat="1" ht="15" customHeight="1">
      <c r="B141" s="74">
        <v>138</v>
      </c>
      <c r="C141" s="20" t="s">
        <v>2058</v>
      </c>
      <c r="D141" s="78" t="s">
        <v>93</v>
      </c>
      <c r="E141" s="77">
        <v>72</v>
      </c>
      <c r="F141" s="74" t="s">
        <v>510</v>
      </c>
      <c r="G141" s="75">
        <f t="shared" si="9"/>
        <v>2</v>
      </c>
      <c r="H141" s="76" t="s">
        <v>506</v>
      </c>
      <c r="I141" s="74">
        <v>1</v>
      </c>
      <c r="J141" s="76" t="s">
        <v>506</v>
      </c>
      <c r="K141" s="120">
        <v>1</v>
      </c>
      <c r="L141" s="74" t="s">
        <v>506</v>
      </c>
    </row>
    <row r="142" spans="2:12" s="73" customFormat="1" ht="15" customHeight="1">
      <c r="B142" s="74">
        <v>139</v>
      </c>
      <c r="C142" s="20" t="s">
        <v>2059</v>
      </c>
      <c r="D142" s="78" t="s">
        <v>94</v>
      </c>
      <c r="E142" s="77">
        <v>72</v>
      </c>
      <c r="F142" s="74" t="s">
        <v>510</v>
      </c>
      <c r="G142" s="75">
        <f t="shared" si="9"/>
        <v>2</v>
      </c>
      <c r="H142" s="76" t="s">
        <v>506</v>
      </c>
      <c r="I142" s="74">
        <v>1</v>
      </c>
      <c r="J142" s="76" t="s">
        <v>506</v>
      </c>
      <c r="K142" s="120">
        <v>1</v>
      </c>
      <c r="L142" s="74" t="s">
        <v>506</v>
      </c>
    </row>
    <row r="143" spans="2:12" s="73" customFormat="1" ht="15" customHeight="1">
      <c r="B143" s="74">
        <v>140</v>
      </c>
      <c r="C143" s="20" t="s">
        <v>2060</v>
      </c>
      <c r="D143" s="78" t="s">
        <v>128</v>
      </c>
      <c r="E143" s="77">
        <v>0</v>
      </c>
      <c r="F143" s="74" t="s">
        <v>510</v>
      </c>
      <c r="G143" s="75">
        <f t="shared" si="9"/>
        <v>0</v>
      </c>
      <c r="H143" s="76" t="s">
        <v>506</v>
      </c>
      <c r="I143" s="74">
        <v>0</v>
      </c>
      <c r="J143" s="76" t="s">
        <v>506</v>
      </c>
      <c r="K143" s="120">
        <v>0</v>
      </c>
      <c r="L143" s="74" t="s">
        <v>506</v>
      </c>
    </row>
    <row r="144" spans="2:12" s="73" customFormat="1" ht="15" customHeight="1">
      <c r="B144" s="74">
        <v>141</v>
      </c>
      <c r="C144" s="20" t="s">
        <v>2061</v>
      </c>
      <c r="D144" s="78" t="s">
        <v>129</v>
      </c>
      <c r="E144" s="77">
        <v>468</v>
      </c>
      <c r="F144" s="74" t="s">
        <v>510</v>
      </c>
      <c r="G144" s="75">
        <f t="shared" si="9"/>
        <v>13</v>
      </c>
      <c r="H144" s="76" t="s">
        <v>506</v>
      </c>
      <c r="I144" s="74">
        <v>1</v>
      </c>
      <c r="J144" s="76" t="s">
        <v>506</v>
      </c>
      <c r="K144" s="120">
        <v>5</v>
      </c>
      <c r="L144" s="74" t="s">
        <v>506</v>
      </c>
    </row>
    <row r="145" spans="2:12" s="73" customFormat="1" ht="15" customHeight="1">
      <c r="B145" s="74">
        <v>142</v>
      </c>
      <c r="C145" s="20" t="s">
        <v>2062</v>
      </c>
      <c r="D145" s="78" t="s">
        <v>130</v>
      </c>
      <c r="E145" s="77">
        <v>0</v>
      </c>
      <c r="F145" s="74" t="s">
        <v>510</v>
      </c>
      <c r="G145" s="75">
        <f t="shared" si="9"/>
        <v>0</v>
      </c>
      <c r="H145" s="76" t="s">
        <v>506</v>
      </c>
      <c r="I145" s="74">
        <v>0</v>
      </c>
      <c r="J145" s="76" t="s">
        <v>506</v>
      </c>
      <c r="K145" s="120">
        <v>0</v>
      </c>
      <c r="L145" s="74" t="s">
        <v>506</v>
      </c>
    </row>
    <row r="146" spans="2:12" s="73" customFormat="1" ht="15" customHeight="1">
      <c r="B146" s="74">
        <v>143</v>
      </c>
      <c r="C146" s="20" t="s">
        <v>2063</v>
      </c>
      <c r="D146" s="78" t="s">
        <v>465</v>
      </c>
      <c r="E146" s="77">
        <v>180</v>
      </c>
      <c r="F146" s="74" t="s">
        <v>510</v>
      </c>
      <c r="G146" s="75">
        <f t="shared" si="9"/>
        <v>5</v>
      </c>
      <c r="H146" s="76" t="s">
        <v>506</v>
      </c>
      <c r="I146" s="74">
        <v>1</v>
      </c>
      <c r="J146" s="76" t="s">
        <v>506</v>
      </c>
      <c r="K146" s="120">
        <v>4</v>
      </c>
      <c r="L146" s="74" t="s">
        <v>506</v>
      </c>
    </row>
    <row r="147" spans="2:12" s="73" customFormat="1" ht="15" customHeight="1">
      <c r="B147" s="74">
        <v>144</v>
      </c>
      <c r="C147" s="20" t="s">
        <v>2064</v>
      </c>
      <c r="D147" s="78" t="s">
        <v>466</v>
      </c>
      <c r="E147" s="77">
        <v>72</v>
      </c>
      <c r="F147" s="74" t="s">
        <v>510</v>
      </c>
      <c r="G147" s="75">
        <f t="shared" si="9"/>
        <v>2</v>
      </c>
      <c r="H147" s="76" t="s">
        <v>506</v>
      </c>
      <c r="I147" s="74">
        <v>0</v>
      </c>
      <c r="J147" s="76" t="s">
        <v>506</v>
      </c>
      <c r="K147" s="120">
        <v>2</v>
      </c>
      <c r="L147" s="74" t="s">
        <v>506</v>
      </c>
    </row>
    <row r="148" spans="2:12" s="73" customFormat="1" ht="15" customHeight="1">
      <c r="B148" s="74">
        <v>145</v>
      </c>
      <c r="C148" s="20" t="s">
        <v>2067</v>
      </c>
      <c r="D148" s="78" t="s">
        <v>131</v>
      </c>
      <c r="E148" s="77">
        <v>216</v>
      </c>
      <c r="F148" s="74" t="s">
        <v>510</v>
      </c>
      <c r="G148" s="75">
        <f t="shared" si="9"/>
        <v>6</v>
      </c>
      <c r="H148" s="76" t="s">
        <v>506</v>
      </c>
      <c r="I148" s="74">
        <v>2</v>
      </c>
      <c r="J148" s="76" t="s">
        <v>506</v>
      </c>
      <c r="K148" s="120">
        <v>4</v>
      </c>
      <c r="L148" s="74" t="s">
        <v>506</v>
      </c>
    </row>
    <row r="149" spans="2:12" s="73" customFormat="1" ht="15" customHeight="1">
      <c r="B149" s="74">
        <v>146</v>
      </c>
      <c r="C149" s="20" t="s">
        <v>2070</v>
      </c>
      <c r="D149" s="78" t="s">
        <v>467</v>
      </c>
      <c r="E149" s="77">
        <v>72</v>
      </c>
      <c r="F149" s="74" t="s">
        <v>510</v>
      </c>
      <c r="G149" s="75">
        <f t="shared" si="9"/>
        <v>2</v>
      </c>
      <c r="H149" s="76" t="s">
        <v>506</v>
      </c>
      <c r="I149" s="74">
        <v>0</v>
      </c>
      <c r="J149" s="76" t="s">
        <v>506</v>
      </c>
      <c r="K149" s="120">
        <v>2</v>
      </c>
      <c r="L149" s="74" t="s">
        <v>506</v>
      </c>
    </row>
    <row r="150" spans="2:12" s="73" customFormat="1" ht="15" customHeight="1">
      <c r="B150" s="74">
        <v>147</v>
      </c>
      <c r="C150" s="20" t="s">
        <v>2073</v>
      </c>
      <c r="D150" s="78" t="s">
        <v>132</v>
      </c>
      <c r="E150" s="77">
        <v>288</v>
      </c>
      <c r="F150" s="74" t="s">
        <v>510</v>
      </c>
      <c r="G150" s="75">
        <f t="shared" si="9"/>
        <v>8</v>
      </c>
      <c r="H150" s="76" t="s">
        <v>506</v>
      </c>
      <c r="I150" s="74">
        <v>2</v>
      </c>
      <c r="J150" s="76" t="s">
        <v>506</v>
      </c>
      <c r="K150" s="120">
        <v>5</v>
      </c>
      <c r="L150" s="74" t="s">
        <v>506</v>
      </c>
    </row>
    <row r="151" spans="2:12" s="73" customFormat="1" ht="15" customHeight="1">
      <c r="B151" s="74">
        <v>148</v>
      </c>
      <c r="C151" s="20" t="s">
        <v>2076</v>
      </c>
      <c r="D151" s="78" t="s">
        <v>133</v>
      </c>
      <c r="E151" s="77">
        <v>72</v>
      </c>
      <c r="F151" s="74" t="s">
        <v>510</v>
      </c>
      <c r="G151" s="75">
        <f t="shared" si="9"/>
        <v>2</v>
      </c>
      <c r="H151" s="76" t="s">
        <v>506</v>
      </c>
      <c r="I151" s="74">
        <v>0</v>
      </c>
      <c r="J151" s="76" t="s">
        <v>506</v>
      </c>
      <c r="K151" s="120">
        <v>2</v>
      </c>
      <c r="L151" s="74" t="s">
        <v>506</v>
      </c>
    </row>
    <row r="152" spans="2:12" s="73" customFormat="1" ht="15" customHeight="1">
      <c r="B152" s="74">
        <v>149</v>
      </c>
      <c r="C152" s="20" t="s">
        <v>2079</v>
      </c>
      <c r="D152" s="78" t="s">
        <v>134</v>
      </c>
      <c r="E152" s="77">
        <v>216</v>
      </c>
      <c r="F152" s="74" t="s">
        <v>510</v>
      </c>
      <c r="G152" s="75">
        <f t="shared" si="9"/>
        <v>6</v>
      </c>
      <c r="H152" s="76" t="s">
        <v>506</v>
      </c>
      <c r="I152" s="74">
        <v>1</v>
      </c>
      <c r="J152" s="76" t="s">
        <v>506</v>
      </c>
      <c r="K152" s="120">
        <v>5</v>
      </c>
      <c r="L152" s="74" t="s">
        <v>506</v>
      </c>
    </row>
    <row r="153" spans="2:12" s="73" customFormat="1" ht="15" customHeight="1">
      <c r="B153" s="74">
        <v>150</v>
      </c>
      <c r="C153" s="20" t="s">
        <v>2082</v>
      </c>
      <c r="D153" s="78" t="s">
        <v>468</v>
      </c>
      <c r="E153" s="77">
        <v>72</v>
      </c>
      <c r="F153" s="74" t="s">
        <v>510</v>
      </c>
      <c r="G153" s="75">
        <f t="shared" si="9"/>
        <v>2</v>
      </c>
      <c r="H153" s="76" t="s">
        <v>506</v>
      </c>
      <c r="I153" s="74">
        <v>0</v>
      </c>
      <c r="J153" s="76" t="s">
        <v>506</v>
      </c>
      <c r="K153" s="120">
        <v>2</v>
      </c>
      <c r="L153" s="74" t="s">
        <v>506</v>
      </c>
    </row>
    <row r="154" spans="2:12" s="73" customFormat="1" ht="15" customHeight="1">
      <c r="B154" s="74">
        <v>151</v>
      </c>
      <c r="C154" s="20" t="s">
        <v>2085</v>
      </c>
      <c r="D154" s="78" t="s">
        <v>135</v>
      </c>
      <c r="E154" s="77">
        <v>288</v>
      </c>
      <c r="F154" s="74" t="s">
        <v>510</v>
      </c>
      <c r="G154" s="75">
        <f t="shared" si="9"/>
        <v>8</v>
      </c>
      <c r="H154" s="76" t="s">
        <v>506</v>
      </c>
      <c r="I154" s="74">
        <v>2</v>
      </c>
      <c r="J154" s="76" t="s">
        <v>506</v>
      </c>
      <c r="K154" s="120">
        <v>6</v>
      </c>
      <c r="L154" s="74" t="s">
        <v>506</v>
      </c>
    </row>
    <row r="155" spans="2:12" s="73" customFormat="1" ht="15" customHeight="1">
      <c r="B155" s="74">
        <v>152</v>
      </c>
      <c r="C155" s="20" t="s">
        <v>2086</v>
      </c>
      <c r="D155" s="78" t="s">
        <v>136</v>
      </c>
      <c r="E155" s="77">
        <v>0</v>
      </c>
      <c r="F155" s="74" t="s">
        <v>510</v>
      </c>
      <c r="G155" s="75">
        <f t="shared" si="9"/>
        <v>0</v>
      </c>
      <c r="H155" s="76" t="s">
        <v>506</v>
      </c>
      <c r="I155" s="74">
        <v>0</v>
      </c>
      <c r="J155" s="76" t="s">
        <v>506</v>
      </c>
      <c r="K155" s="120">
        <v>2</v>
      </c>
      <c r="L155" s="74" t="s">
        <v>506</v>
      </c>
    </row>
    <row r="156" spans="2:12" s="73" customFormat="1" ht="15" customHeight="1">
      <c r="B156" s="74">
        <v>153</v>
      </c>
      <c r="C156" s="20" t="s">
        <v>2087</v>
      </c>
      <c r="D156" s="78" t="s">
        <v>137</v>
      </c>
      <c r="E156" s="77">
        <v>72</v>
      </c>
      <c r="F156" s="74" t="s">
        <v>510</v>
      </c>
      <c r="G156" s="75">
        <f t="shared" si="9"/>
        <v>2</v>
      </c>
      <c r="H156" s="76" t="s">
        <v>506</v>
      </c>
      <c r="I156" s="74">
        <v>0</v>
      </c>
      <c r="J156" s="76" t="s">
        <v>506</v>
      </c>
      <c r="K156" s="120">
        <v>1</v>
      </c>
      <c r="L156" s="74" t="s">
        <v>506</v>
      </c>
    </row>
    <row r="157" spans="2:12" s="73" customFormat="1" ht="15" customHeight="1">
      <c r="B157" s="74">
        <v>154</v>
      </c>
      <c r="C157" s="20" t="s">
        <v>2088</v>
      </c>
      <c r="D157" s="78" t="s">
        <v>138</v>
      </c>
      <c r="E157" s="77">
        <v>72</v>
      </c>
      <c r="F157" s="74" t="s">
        <v>510</v>
      </c>
      <c r="G157" s="75">
        <f t="shared" si="9"/>
        <v>2</v>
      </c>
      <c r="H157" s="76" t="s">
        <v>506</v>
      </c>
      <c r="I157" s="74">
        <v>1</v>
      </c>
      <c r="J157" s="76" t="s">
        <v>506</v>
      </c>
      <c r="K157" s="120">
        <v>1</v>
      </c>
      <c r="L157" s="74" t="s">
        <v>506</v>
      </c>
    </row>
    <row r="158" spans="2:12" s="73" customFormat="1" ht="15" customHeight="1">
      <c r="B158" s="74">
        <v>155</v>
      </c>
      <c r="C158" s="20" t="s">
        <v>2089</v>
      </c>
      <c r="D158" s="78" t="s">
        <v>487</v>
      </c>
      <c r="E158" s="77">
        <v>36</v>
      </c>
      <c r="F158" s="74" t="s">
        <v>510</v>
      </c>
      <c r="G158" s="75">
        <f t="shared" si="9"/>
        <v>1</v>
      </c>
      <c r="H158" s="76" t="s">
        <v>506</v>
      </c>
      <c r="I158" s="74">
        <v>0</v>
      </c>
      <c r="J158" s="76" t="s">
        <v>506</v>
      </c>
      <c r="K158" s="120">
        <v>3</v>
      </c>
      <c r="L158" s="74" t="s">
        <v>506</v>
      </c>
    </row>
    <row r="159" spans="2:12" s="73" customFormat="1" ht="15" customHeight="1">
      <c r="B159" s="74">
        <v>156</v>
      </c>
      <c r="C159" s="20" t="s">
        <v>2096</v>
      </c>
      <c r="D159" s="78" t="s">
        <v>139</v>
      </c>
      <c r="E159" s="77">
        <v>108</v>
      </c>
      <c r="F159" s="74" t="s">
        <v>510</v>
      </c>
      <c r="G159" s="75">
        <f t="shared" si="9"/>
        <v>3</v>
      </c>
      <c r="H159" s="76" t="s">
        <v>506</v>
      </c>
      <c r="I159" s="74">
        <v>0</v>
      </c>
      <c r="J159" s="76" t="s">
        <v>506</v>
      </c>
      <c r="K159" s="120">
        <v>0</v>
      </c>
      <c r="L159" s="74" t="s">
        <v>506</v>
      </c>
    </row>
    <row r="160" spans="2:12" s="73" customFormat="1" ht="15" customHeight="1">
      <c r="B160" s="74">
        <v>157</v>
      </c>
      <c r="C160" s="20" t="s">
        <v>2101</v>
      </c>
      <c r="D160" s="78" t="s">
        <v>140</v>
      </c>
      <c r="E160" s="77">
        <v>0</v>
      </c>
      <c r="F160" s="74" t="s">
        <v>510</v>
      </c>
      <c r="G160" s="75">
        <f t="shared" si="9"/>
        <v>0</v>
      </c>
      <c r="H160" s="76" t="s">
        <v>506</v>
      </c>
      <c r="I160" s="74">
        <v>0</v>
      </c>
      <c r="J160" s="76" t="s">
        <v>506</v>
      </c>
      <c r="K160" s="120">
        <v>5</v>
      </c>
      <c r="L160" s="74" t="s">
        <v>506</v>
      </c>
    </row>
    <row r="161" spans="2:12" s="73" customFormat="1" ht="15" customHeight="1">
      <c r="B161" s="74">
        <v>158</v>
      </c>
      <c r="C161" s="20" t="s">
        <v>2102</v>
      </c>
      <c r="D161" s="78" t="s">
        <v>141</v>
      </c>
      <c r="E161" s="77">
        <v>216</v>
      </c>
      <c r="F161" s="74" t="s">
        <v>510</v>
      </c>
      <c r="G161" s="75">
        <f t="shared" si="9"/>
        <v>6</v>
      </c>
      <c r="H161" s="76" t="s">
        <v>506</v>
      </c>
      <c r="I161" s="74">
        <v>1</v>
      </c>
      <c r="J161" s="76" t="s">
        <v>506</v>
      </c>
      <c r="K161" s="120">
        <v>0</v>
      </c>
      <c r="L161" s="74" t="s">
        <v>506</v>
      </c>
    </row>
    <row r="162" spans="2:12" s="73" customFormat="1" ht="15" customHeight="1">
      <c r="B162" s="74">
        <v>159</v>
      </c>
      <c r="C162" s="20" t="s">
        <v>2103</v>
      </c>
      <c r="D162" s="78" t="s">
        <v>469</v>
      </c>
      <c r="E162" s="77">
        <v>0</v>
      </c>
      <c r="F162" s="74" t="s">
        <v>510</v>
      </c>
      <c r="G162" s="75">
        <f t="shared" si="9"/>
        <v>0</v>
      </c>
      <c r="H162" s="76" t="s">
        <v>506</v>
      </c>
      <c r="I162" s="74">
        <v>0</v>
      </c>
      <c r="J162" s="76" t="s">
        <v>506</v>
      </c>
      <c r="K162" s="120">
        <v>1</v>
      </c>
      <c r="L162" s="74" t="s">
        <v>506</v>
      </c>
    </row>
    <row r="163" spans="2:12" s="73" customFormat="1" ht="15" customHeight="1">
      <c r="B163" s="74">
        <v>160</v>
      </c>
      <c r="C163" s="20" t="s">
        <v>2104</v>
      </c>
      <c r="D163" s="78" t="s">
        <v>142</v>
      </c>
      <c r="E163" s="77">
        <v>36</v>
      </c>
      <c r="F163" s="74" t="s">
        <v>510</v>
      </c>
      <c r="G163" s="75">
        <f t="shared" ref="G163:G194" si="10">E163/36</f>
        <v>1</v>
      </c>
      <c r="H163" s="76" t="s">
        <v>506</v>
      </c>
      <c r="I163" s="74">
        <v>0</v>
      </c>
      <c r="J163" s="76" t="s">
        <v>506</v>
      </c>
      <c r="K163" s="120">
        <v>4</v>
      </c>
      <c r="L163" s="74" t="s">
        <v>506</v>
      </c>
    </row>
    <row r="164" spans="2:12" s="73" customFormat="1" ht="15" customHeight="1">
      <c r="B164" s="74">
        <v>161</v>
      </c>
      <c r="C164" s="20" t="s">
        <v>2107</v>
      </c>
      <c r="D164" s="78" t="s">
        <v>143</v>
      </c>
      <c r="E164" s="77">
        <v>180</v>
      </c>
      <c r="F164" s="74" t="s">
        <v>510</v>
      </c>
      <c r="G164" s="75">
        <f t="shared" si="10"/>
        <v>5</v>
      </c>
      <c r="H164" s="76" t="s">
        <v>506</v>
      </c>
      <c r="I164" s="74">
        <v>1</v>
      </c>
      <c r="J164" s="76" t="s">
        <v>506</v>
      </c>
      <c r="K164" s="120">
        <v>0</v>
      </c>
      <c r="L164" s="74" t="s">
        <v>506</v>
      </c>
    </row>
    <row r="165" spans="2:12" s="73" customFormat="1" ht="15" customHeight="1">
      <c r="B165" s="74">
        <v>162</v>
      </c>
      <c r="C165" s="20" t="s">
        <v>2108</v>
      </c>
      <c r="D165" s="78" t="s">
        <v>144</v>
      </c>
      <c r="E165" s="77">
        <v>0</v>
      </c>
      <c r="F165" s="74" t="s">
        <v>510</v>
      </c>
      <c r="G165" s="75">
        <f t="shared" si="10"/>
        <v>0</v>
      </c>
      <c r="H165" s="76" t="s">
        <v>506</v>
      </c>
      <c r="I165" s="74">
        <v>0</v>
      </c>
      <c r="J165" s="76" t="s">
        <v>506</v>
      </c>
      <c r="K165" s="120">
        <v>1</v>
      </c>
      <c r="L165" s="74" t="s">
        <v>506</v>
      </c>
    </row>
    <row r="166" spans="2:12" s="73" customFormat="1" ht="15" customHeight="1">
      <c r="B166" s="74">
        <v>163</v>
      </c>
      <c r="C166" s="20" t="s">
        <v>2109</v>
      </c>
      <c r="D166" s="78" t="s">
        <v>145</v>
      </c>
      <c r="E166" s="77">
        <v>36</v>
      </c>
      <c r="F166" s="74" t="s">
        <v>510</v>
      </c>
      <c r="G166" s="75">
        <f t="shared" si="10"/>
        <v>1</v>
      </c>
      <c r="H166" s="76" t="s">
        <v>506</v>
      </c>
      <c r="I166" s="74">
        <v>0</v>
      </c>
      <c r="J166" s="76" t="s">
        <v>506</v>
      </c>
      <c r="K166" s="120">
        <v>1</v>
      </c>
      <c r="L166" s="74" t="s">
        <v>506</v>
      </c>
    </row>
    <row r="167" spans="2:12" s="73" customFormat="1" ht="15" customHeight="1">
      <c r="B167" s="74">
        <v>164</v>
      </c>
      <c r="C167" s="20" t="s">
        <v>2110</v>
      </c>
      <c r="D167" s="78" t="s">
        <v>95</v>
      </c>
      <c r="E167" s="77">
        <v>36</v>
      </c>
      <c r="F167" s="74" t="s">
        <v>510</v>
      </c>
      <c r="G167" s="75">
        <f t="shared" si="10"/>
        <v>1</v>
      </c>
      <c r="H167" s="76" t="s">
        <v>506</v>
      </c>
      <c r="I167" s="74">
        <v>0</v>
      </c>
      <c r="J167" s="76" t="s">
        <v>506</v>
      </c>
      <c r="K167" s="120">
        <v>1</v>
      </c>
      <c r="L167" s="74" t="s">
        <v>506</v>
      </c>
    </row>
    <row r="168" spans="2:12" s="73" customFormat="1" ht="15" customHeight="1">
      <c r="B168" s="74">
        <v>165</v>
      </c>
      <c r="C168" s="20" t="s">
        <v>2111</v>
      </c>
      <c r="D168" s="78" t="s">
        <v>96</v>
      </c>
      <c r="E168" s="77">
        <v>36</v>
      </c>
      <c r="F168" s="74" t="s">
        <v>510</v>
      </c>
      <c r="G168" s="75">
        <f t="shared" si="10"/>
        <v>1</v>
      </c>
      <c r="H168" s="76" t="s">
        <v>506</v>
      </c>
      <c r="I168" s="74">
        <v>0</v>
      </c>
      <c r="J168" s="76" t="s">
        <v>506</v>
      </c>
      <c r="K168" s="120">
        <v>1</v>
      </c>
      <c r="L168" s="74" t="s">
        <v>506</v>
      </c>
    </row>
    <row r="169" spans="2:12" s="73" customFormat="1" ht="15" customHeight="1">
      <c r="B169" s="74">
        <v>166</v>
      </c>
      <c r="C169" s="20" t="s">
        <v>2112</v>
      </c>
      <c r="D169" s="78" t="s">
        <v>97</v>
      </c>
      <c r="E169" s="77">
        <v>36</v>
      </c>
      <c r="F169" s="74" t="s">
        <v>510</v>
      </c>
      <c r="G169" s="75">
        <f t="shared" si="10"/>
        <v>1</v>
      </c>
      <c r="H169" s="76" t="s">
        <v>506</v>
      </c>
      <c r="I169" s="74">
        <v>0</v>
      </c>
      <c r="J169" s="76" t="s">
        <v>506</v>
      </c>
      <c r="K169" s="120">
        <v>1</v>
      </c>
      <c r="L169" s="74" t="s">
        <v>506</v>
      </c>
    </row>
    <row r="170" spans="2:12" s="73" customFormat="1" ht="15" customHeight="1">
      <c r="B170" s="74">
        <v>167</v>
      </c>
      <c r="C170" s="20" t="s">
        <v>2113</v>
      </c>
      <c r="D170" s="78" t="s">
        <v>98</v>
      </c>
      <c r="E170" s="77">
        <v>36</v>
      </c>
      <c r="F170" s="74" t="s">
        <v>510</v>
      </c>
      <c r="G170" s="75">
        <f t="shared" si="10"/>
        <v>1</v>
      </c>
      <c r="H170" s="76" t="s">
        <v>506</v>
      </c>
      <c r="I170" s="74">
        <v>0</v>
      </c>
      <c r="J170" s="76" t="s">
        <v>506</v>
      </c>
      <c r="K170" s="120">
        <v>1</v>
      </c>
      <c r="L170" s="74" t="s">
        <v>506</v>
      </c>
    </row>
    <row r="171" spans="2:12" s="73" customFormat="1" ht="15" customHeight="1">
      <c r="B171" s="74">
        <v>168</v>
      </c>
      <c r="C171" s="1" t="s">
        <v>2114</v>
      </c>
      <c r="D171" s="78" t="s">
        <v>99</v>
      </c>
      <c r="E171" s="77">
        <v>36</v>
      </c>
      <c r="F171" s="74" t="s">
        <v>510</v>
      </c>
      <c r="G171" s="75">
        <f t="shared" si="10"/>
        <v>1</v>
      </c>
      <c r="H171" s="76" t="s">
        <v>506</v>
      </c>
      <c r="I171" s="74">
        <v>0</v>
      </c>
      <c r="J171" s="76" t="s">
        <v>506</v>
      </c>
      <c r="K171" s="120">
        <v>1</v>
      </c>
      <c r="L171" s="74" t="s">
        <v>506</v>
      </c>
    </row>
    <row r="172" spans="2:12" s="73" customFormat="1" ht="15" customHeight="1">
      <c r="B172" s="74">
        <v>169</v>
      </c>
      <c r="C172" s="20" t="s">
        <v>2116</v>
      </c>
      <c r="D172" s="78" t="s">
        <v>100</v>
      </c>
      <c r="E172" s="77">
        <v>36</v>
      </c>
      <c r="F172" s="74" t="s">
        <v>510</v>
      </c>
      <c r="G172" s="75">
        <f t="shared" si="10"/>
        <v>1</v>
      </c>
      <c r="H172" s="76" t="s">
        <v>506</v>
      </c>
      <c r="I172" s="74">
        <v>0</v>
      </c>
      <c r="J172" s="76" t="s">
        <v>506</v>
      </c>
      <c r="K172" s="120">
        <v>1</v>
      </c>
      <c r="L172" s="74" t="s">
        <v>506</v>
      </c>
    </row>
    <row r="173" spans="2:12" s="73" customFormat="1" ht="15" customHeight="1">
      <c r="B173" s="74">
        <v>170</v>
      </c>
      <c r="C173" s="20" t="s">
        <v>2117</v>
      </c>
      <c r="D173" s="78" t="s">
        <v>101</v>
      </c>
      <c r="E173" s="77">
        <v>36</v>
      </c>
      <c r="F173" s="74" t="s">
        <v>510</v>
      </c>
      <c r="G173" s="75">
        <f t="shared" si="10"/>
        <v>1</v>
      </c>
      <c r="H173" s="76" t="s">
        <v>506</v>
      </c>
      <c r="I173" s="74">
        <v>0</v>
      </c>
      <c r="J173" s="76" t="s">
        <v>506</v>
      </c>
      <c r="K173" s="120">
        <v>1</v>
      </c>
      <c r="L173" s="74" t="s">
        <v>506</v>
      </c>
    </row>
    <row r="174" spans="2:12" s="73" customFormat="1" ht="15" customHeight="1">
      <c r="B174" s="74">
        <v>171</v>
      </c>
      <c r="C174" s="20" t="s">
        <v>2118</v>
      </c>
      <c r="D174" s="78" t="s">
        <v>148</v>
      </c>
      <c r="E174" s="77">
        <v>0</v>
      </c>
      <c r="F174" s="74" t="s">
        <v>510</v>
      </c>
      <c r="G174" s="75">
        <f t="shared" si="10"/>
        <v>0</v>
      </c>
      <c r="H174" s="76" t="s">
        <v>506</v>
      </c>
      <c r="I174" s="74">
        <v>0</v>
      </c>
      <c r="J174" s="76" t="s">
        <v>506</v>
      </c>
      <c r="K174" s="120">
        <v>0</v>
      </c>
      <c r="L174" s="74" t="s">
        <v>506</v>
      </c>
    </row>
    <row r="175" spans="2:12" s="73" customFormat="1" ht="15" customHeight="1">
      <c r="B175" s="74">
        <v>172</v>
      </c>
      <c r="C175" s="20" t="s">
        <v>2119</v>
      </c>
      <c r="D175" s="78" t="s">
        <v>149</v>
      </c>
      <c r="E175" s="77">
        <v>180</v>
      </c>
      <c r="F175" s="74" t="s">
        <v>510</v>
      </c>
      <c r="G175" s="75">
        <f t="shared" si="10"/>
        <v>5</v>
      </c>
      <c r="H175" s="76" t="s">
        <v>506</v>
      </c>
      <c r="I175" s="74">
        <v>1</v>
      </c>
      <c r="J175" s="76" t="s">
        <v>506</v>
      </c>
      <c r="K175" s="120">
        <v>4</v>
      </c>
      <c r="L175" s="74" t="s">
        <v>506</v>
      </c>
    </row>
    <row r="176" spans="2:12" s="73" customFormat="1" ht="15" customHeight="1">
      <c r="B176" s="74">
        <v>173</v>
      </c>
      <c r="C176" s="20" t="s">
        <v>2120</v>
      </c>
      <c r="D176" s="78" t="s">
        <v>470</v>
      </c>
      <c r="E176" s="77">
        <v>0</v>
      </c>
      <c r="F176" s="74" t="s">
        <v>510</v>
      </c>
      <c r="G176" s="75">
        <f t="shared" si="10"/>
        <v>0</v>
      </c>
      <c r="H176" s="76" t="s">
        <v>506</v>
      </c>
      <c r="I176" s="74">
        <v>0</v>
      </c>
      <c r="J176" s="76" t="s">
        <v>506</v>
      </c>
      <c r="K176" s="120">
        <v>0</v>
      </c>
      <c r="L176" s="74" t="s">
        <v>506</v>
      </c>
    </row>
    <row r="177" spans="2:12" s="73" customFormat="1" ht="15" customHeight="1">
      <c r="B177" s="74">
        <v>174</v>
      </c>
      <c r="C177" s="20" t="s">
        <v>2121</v>
      </c>
      <c r="D177" s="78" t="s">
        <v>150</v>
      </c>
      <c r="E177" s="77">
        <v>0</v>
      </c>
      <c r="F177" s="74" t="s">
        <v>510</v>
      </c>
      <c r="G177" s="75">
        <f t="shared" si="10"/>
        <v>0</v>
      </c>
      <c r="H177" s="76" t="s">
        <v>506</v>
      </c>
      <c r="I177" s="74">
        <v>0</v>
      </c>
      <c r="J177" s="76" t="s">
        <v>506</v>
      </c>
      <c r="K177" s="120">
        <v>0</v>
      </c>
      <c r="L177" s="74" t="s">
        <v>506</v>
      </c>
    </row>
    <row r="178" spans="2:12" s="73" customFormat="1" ht="15" customHeight="1">
      <c r="B178" s="74">
        <v>175</v>
      </c>
      <c r="C178" s="20" t="s">
        <v>2122</v>
      </c>
      <c r="D178" s="78" t="s">
        <v>151</v>
      </c>
      <c r="E178" s="77">
        <v>108</v>
      </c>
      <c r="F178" s="74" t="s">
        <v>510</v>
      </c>
      <c r="G178" s="75">
        <f t="shared" si="10"/>
        <v>3</v>
      </c>
      <c r="H178" s="76" t="s">
        <v>506</v>
      </c>
      <c r="I178" s="74">
        <v>1</v>
      </c>
      <c r="J178" s="76" t="s">
        <v>506</v>
      </c>
      <c r="K178" s="120">
        <v>2</v>
      </c>
      <c r="L178" s="74" t="s">
        <v>506</v>
      </c>
    </row>
    <row r="179" spans="2:12" s="73" customFormat="1" ht="15" customHeight="1">
      <c r="B179" s="74">
        <v>176</v>
      </c>
      <c r="C179" s="20" t="s">
        <v>2125</v>
      </c>
      <c r="D179" s="78" t="s">
        <v>152</v>
      </c>
      <c r="E179" s="77">
        <v>0</v>
      </c>
      <c r="F179" s="74" t="s">
        <v>510</v>
      </c>
      <c r="G179" s="75">
        <f t="shared" si="10"/>
        <v>0</v>
      </c>
      <c r="H179" s="76" t="s">
        <v>506</v>
      </c>
      <c r="I179" s="74">
        <v>0</v>
      </c>
      <c r="J179" s="76" t="s">
        <v>506</v>
      </c>
      <c r="K179" s="120">
        <v>0</v>
      </c>
      <c r="L179" s="74" t="s">
        <v>506</v>
      </c>
    </row>
    <row r="180" spans="2:12" s="73" customFormat="1" ht="15" customHeight="1">
      <c r="B180" s="74">
        <v>177</v>
      </c>
      <c r="C180" s="20" t="s">
        <v>2134</v>
      </c>
      <c r="D180" s="78" t="s">
        <v>153</v>
      </c>
      <c r="E180" s="77">
        <v>108</v>
      </c>
      <c r="F180" s="74" t="s">
        <v>510</v>
      </c>
      <c r="G180" s="75">
        <f t="shared" si="10"/>
        <v>3</v>
      </c>
      <c r="H180" s="76" t="s">
        <v>506</v>
      </c>
      <c r="I180" s="74">
        <v>1</v>
      </c>
      <c r="J180" s="76" t="s">
        <v>506</v>
      </c>
      <c r="K180" s="120">
        <v>2</v>
      </c>
      <c r="L180" s="74" t="s">
        <v>506</v>
      </c>
    </row>
    <row r="181" spans="2:12" s="73" customFormat="1" ht="15" customHeight="1">
      <c r="B181" s="74">
        <v>178</v>
      </c>
      <c r="C181" s="20" t="s">
        <v>2135</v>
      </c>
      <c r="D181" s="78" t="s">
        <v>154</v>
      </c>
      <c r="E181" s="77">
        <v>0</v>
      </c>
      <c r="F181" s="74" t="s">
        <v>510</v>
      </c>
      <c r="G181" s="75">
        <f t="shared" si="10"/>
        <v>0</v>
      </c>
      <c r="H181" s="76" t="s">
        <v>506</v>
      </c>
      <c r="I181" s="74">
        <v>0</v>
      </c>
      <c r="J181" s="76" t="s">
        <v>506</v>
      </c>
      <c r="K181" s="120">
        <v>0</v>
      </c>
      <c r="L181" s="74" t="s">
        <v>506</v>
      </c>
    </row>
    <row r="182" spans="2:12" s="73" customFormat="1" ht="15" customHeight="1">
      <c r="B182" s="74">
        <v>179</v>
      </c>
      <c r="C182" s="20" t="s">
        <v>2140</v>
      </c>
      <c r="D182" s="78" t="s">
        <v>155</v>
      </c>
      <c r="E182" s="77">
        <v>108</v>
      </c>
      <c r="F182" s="74" t="s">
        <v>510</v>
      </c>
      <c r="G182" s="75">
        <f t="shared" si="10"/>
        <v>3</v>
      </c>
      <c r="H182" s="76" t="s">
        <v>506</v>
      </c>
      <c r="I182" s="74">
        <v>1</v>
      </c>
      <c r="J182" s="76" t="s">
        <v>506</v>
      </c>
      <c r="K182" s="120">
        <v>1</v>
      </c>
      <c r="L182" s="74" t="s">
        <v>506</v>
      </c>
    </row>
    <row r="183" spans="2:12" s="73" customFormat="1" ht="15" customHeight="1">
      <c r="B183" s="74">
        <v>180</v>
      </c>
      <c r="C183" s="20" t="s">
        <v>2141</v>
      </c>
      <c r="D183" s="78" t="s">
        <v>156</v>
      </c>
      <c r="E183" s="77">
        <v>0</v>
      </c>
      <c r="F183" s="74" t="s">
        <v>510</v>
      </c>
      <c r="G183" s="75">
        <f t="shared" si="10"/>
        <v>0</v>
      </c>
      <c r="H183" s="76" t="s">
        <v>506</v>
      </c>
      <c r="I183" s="74">
        <v>0</v>
      </c>
      <c r="J183" s="76" t="s">
        <v>506</v>
      </c>
      <c r="K183" s="120">
        <v>0</v>
      </c>
      <c r="L183" s="74" t="s">
        <v>506</v>
      </c>
    </row>
    <row r="184" spans="2:12" s="73" customFormat="1" ht="15" customHeight="1">
      <c r="B184" s="74">
        <v>181</v>
      </c>
      <c r="C184" s="20" t="s">
        <v>2142</v>
      </c>
      <c r="D184" s="78" t="s">
        <v>157</v>
      </c>
      <c r="E184" s="77">
        <v>36</v>
      </c>
      <c r="F184" s="74" t="s">
        <v>510</v>
      </c>
      <c r="G184" s="75">
        <f t="shared" si="10"/>
        <v>1</v>
      </c>
      <c r="H184" s="76" t="s">
        <v>506</v>
      </c>
      <c r="I184" s="74">
        <v>0</v>
      </c>
      <c r="J184" s="76" t="s">
        <v>506</v>
      </c>
      <c r="K184" s="120">
        <v>1</v>
      </c>
      <c r="L184" s="74" t="s">
        <v>506</v>
      </c>
    </row>
    <row r="185" spans="2:12" s="73" customFormat="1" ht="15" customHeight="1">
      <c r="B185" s="74">
        <v>182</v>
      </c>
      <c r="C185" s="20" t="s">
        <v>2145</v>
      </c>
      <c r="D185" s="78" t="s">
        <v>158</v>
      </c>
      <c r="E185" s="77">
        <v>0</v>
      </c>
      <c r="F185" s="74" t="s">
        <v>510</v>
      </c>
      <c r="G185" s="75">
        <f t="shared" si="10"/>
        <v>0</v>
      </c>
      <c r="H185" s="76" t="s">
        <v>506</v>
      </c>
      <c r="I185" s="74">
        <v>0</v>
      </c>
      <c r="J185" s="76" t="s">
        <v>506</v>
      </c>
      <c r="K185" s="120">
        <v>0</v>
      </c>
      <c r="L185" s="74" t="s">
        <v>506</v>
      </c>
    </row>
    <row r="186" spans="2:12" s="73" customFormat="1" ht="15" customHeight="1">
      <c r="B186" s="74">
        <v>183</v>
      </c>
      <c r="C186" s="20" t="s">
        <v>2155</v>
      </c>
      <c r="D186" s="78" t="s">
        <v>488</v>
      </c>
      <c r="E186" s="77">
        <v>72</v>
      </c>
      <c r="F186" s="74" t="s">
        <v>510</v>
      </c>
      <c r="G186" s="75">
        <f t="shared" si="10"/>
        <v>2</v>
      </c>
      <c r="H186" s="76" t="s">
        <v>506</v>
      </c>
      <c r="I186" s="74">
        <v>0</v>
      </c>
      <c r="J186" s="76" t="s">
        <v>506</v>
      </c>
      <c r="K186" s="120">
        <v>2</v>
      </c>
      <c r="L186" s="74" t="s">
        <v>506</v>
      </c>
    </row>
    <row r="187" spans="2:12" s="73" customFormat="1" ht="15" customHeight="1">
      <c r="B187" s="74">
        <v>184</v>
      </c>
      <c r="C187" s="20" t="s">
        <v>1956</v>
      </c>
      <c r="D187" s="78" t="s">
        <v>146</v>
      </c>
      <c r="E187" s="77">
        <v>108</v>
      </c>
      <c r="F187" s="74" t="s">
        <v>510</v>
      </c>
      <c r="G187" s="75">
        <f t="shared" si="10"/>
        <v>3</v>
      </c>
      <c r="H187" s="76" t="s">
        <v>506</v>
      </c>
      <c r="I187" s="74">
        <v>0</v>
      </c>
      <c r="J187" s="76" t="s">
        <v>506</v>
      </c>
      <c r="K187" s="120">
        <v>3</v>
      </c>
      <c r="L187" s="74" t="s">
        <v>506</v>
      </c>
    </row>
    <row r="188" spans="2:12" s="73" customFormat="1" ht="15" customHeight="1">
      <c r="B188" s="74">
        <v>185</v>
      </c>
      <c r="C188" s="20" t="s">
        <v>1975</v>
      </c>
      <c r="D188" s="78" t="s">
        <v>147</v>
      </c>
      <c r="E188" s="77">
        <v>0</v>
      </c>
      <c r="F188" s="74" t="s">
        <v>510</v>
      </c>
      <c r="G188" s="75">
        <f t="shared" si="10"/>
        <v>0</v>
      </c>
      <c r="H188" s="76" t="s">
        <v>506</v>
      </c>
      <c r="I188" s="74">
        <v>0</v>
      </c>
      <c r="J188" s="76" t="s">
        <v>506</v>
      </c>
      <c r="K188" s="120">
        <v>0</v>
      </c>
      <c r="L188" s="74" t="s">
        <v>506</v>
      </c>
    </row>
    <row r="189" spans="2:12" s="73" customFormat="1" ht="15" customHeight="1">
      <c r="B189" s="74">
        <v>186</v>
      </c>
      <c r="C189" s="20" t="s">
        <v>2162</v>
      </c>
      <c r="D189" s="78" t="s">
        <v>160</v>
      </c>
      <c r="E189" s="77">
        <v>180</v>
      </c>
      <c r="F189" s="74" t="s">
        <v>510</v>
      </c>
      <c r="G189" s="75">
        <f t="shared" si="10"/>
        <v>5</v>
      </c>
      <c r="H189" s="76" t="s">
        <v>506</v>
      </c>
      <c r="I189" s="74">
        <v>0</v>
      </c>
      <c r="J189" s="76" t="s">
        <v>506</v>
      </c>
      <c r="K189" s="120">
        <v>3</v>
      </c>
      <c r="L189" s="74" t="s">
        <v>506</v>
      </c>
    </row>
    <row r="190" spans="2:12" s="73" customFormat="1" ht="15" customHeight="1">
      <c r="B190" s="74">
        <v>187</v>
      </c>
      <c r="C190" s="20" t="s">
        <v>2165</v>
      </c>
      <c r="D190" s="78" t="s">
        <v>161</v>
      </c>
      <c r="E190" s="77">
        <v>288</v>
      </c>
      <c r="F190" s="74" t="s">
        <v>510</v>
      </c>
      <c r="G190" s="75">
        <f t="shared" si="10"/>
        <v>8</v>
      </c>
      <c r="H190" s="76" t="s">
        <v>506</v>
      </c>
      <c r="I190" s="74">
        <v>3</v>
      </c>
      <c r="J190" s="76" t="s">
        <v>506</v>
      </c>
      <c r="K190" s="120">
        <v>5</v>
      </c>
      <c r="L190" s="74" t="s">
        <v>506</v>
      </c>
    </row>
    <row r="191" spans="2:12" s="73" customFormat="1" ht="15" customHeight="1">
      <c r="B191" s="74">
        <v>188</v>
      </c>
      <c r="C191" s="20" t="s">
        <v>2168</v>
      </c>
      <c r="D191" s="78" t="s">
        <v>162</v>
      </c>
      <c r="E191" s="77">
        <v>180</v>
      </c>
      <c r="F191" s="74" t="s">
        <v>510</v>
      </c>
      <c r="G191" s="75">
        <f t="shared" si="10"/>
        <v>5</v>
      </c>
      <c r="H191" s="76" t="s">
        <v>506</v>
      </c>
      <c r="I191" s="74">
        <v>0</v>
      </c>
      <c r="J191" s="76" t="s">
        <v>506</v>
      </c>
      <c r="K191" s="120">
        <v>3</v>
      </c>
      <c r="L191" s="74" t="s">
        <v>506</v>
      </c>
    </row>
    <row r="192" spans="2:12" s="73" customFormat="1" ht="15" customHeight="1">
      <c r="B192" s="74">
        <v>189</v>
      </c>
      <c r="C192" s="20" t="s">
        <v>2164</v>
      </c>
      <c r="D192" s="78" t="s">
        <v>163</v>
      </c>
      <c r="E192" s="77">
        <v>180</v>
      </c>
      <c r="F192" s="74" t="s">
        <v>510</v>
      </c>
      <c r="G192" s="75">
        <f t="shared" si="10"/>
        <v>5</v>
      </c>
      <c r="H192" s="76" t="s">
        <v>506</v>
      </c>
      <c r="I192" s="74">
        <v>0</v>
      </c>
      <c r="J192" s="76" t="s">
        <v>506</v>
      </c>
      <c r="K192" s="120">
        <v>5</v>
      </c>
      <c r="L192" s="74" t="s">
        <v>506</v>
      </c>
    </row>
    <row r="193" spans="2:12" s="73" customFormat="1" ht="15" customHeight="1">
      <c r="B193" s="74">
        <v>190</v>
      </c>
      <c r="C193" s="20" t="s">
        <v>2173</v>
      </c>
      <c r="D193" s="78" t="s">
        <v>164</v>
      </c>
      <c r="E193" s="77">
        <v>36</v>
      </c>
      <c r="F193" s="74" t="s">
        <v>510</v>
      </c>
      <c r="G193" s="75">
        <f t="shared" si="10"/>
        <v>1</v>
      </c>
      <c r="H193" s="76" t="s">
        <v>506</v>
      </c>
      <c r="I193" s="74">
        <v>0</v>
      </c>
      <c r="J193" s="76" t="s">
        <v>506</v>
      </c>
      <c r="K193" s="120">
        <v>1</v>
      </c>
      <c r="L193" s="74" t="s">
        <v>506</v>
      </c>
    </row>
    <row r="194" spans="2:12" s="73" customFormat="1" ht="15" customHeight="1">
      <c r="B194" s="74">
        <v>191</v>
      </c>
      <c r="C194" s="1" t="s">
        <v>2174</v>
      </c>
      <c r="D194" s="78" t="s">
        <v>165</v>
      </c>
      <c r="E194" s="77">
        <v>0</v>
      </c>
      <c r="F194" s="74" t="s">
        <v>510</v>
      </c>
      <c r="G194" s="75">
        <f t="shared" si="10"/>
        <v>0</v>
      </c>
      <c r="H194" s="76" t="s">
        <v>506</v>
      </c>
      <c r="I194" s="74">
        <v>0</v>
      </c>
      <c r="J194" s="76" t="s">
        <v>506</v>
      </c>
      <c r="K194" s="120">
        <v>0</v>
      </c>
      <c r="L194" s="74" t="s">
        <v>506</v>
      </c>
    </row>
    <row r="195" spans="2:12" s="73" customFormat="1" ht="15" customHeight="1">
      <c r="B195" s="74">
        <v>192</v>
      </c>
      <c r="C195" s="20" t="s">
        <v>2176</v>
      </c>
      <c r="D195" s="78" t="s">
        <v>166</v>
      </c>
      <c r="E195" s="77">
        <v>0</v>
      </c>
      <c r="F195" s="74" t="s">
        <v>510</v>
      </c>
      <c r="G195" s="75">
        <f t="shared" ref="G195:G226" si="11">E195/36</f>
        <v>0</v>
      </c>
      <c r="H195" s="76" t="s">
        <v>506</v>
      </c>
      <c r="I195" s="74">
        <v>0</v>
      </c>
      <c r="J195" s="76" t="s">
        <v>506</v>
      </c>
      <c r="K195" s="120">
        <v>0</v>
      </c>
      <c r="L195" s="74" t="s">
        <v>506</v>
      </c>
    </row>
    <row r="196" spans="2:12" s="73" customFormat="1" ht="15" customHeight="1">
      <c r="B196" s="74">
        <v>193</v>
      </c>
      <c r="C196" s="20" t="s">
        <v>2179</v>
      </c>
      <c r="D196" s="78" t="s">
        <v>167</v>
      </c>
      <c r="E196" s="77">
        <v>0</v>
      </c>
      <c r="F196" s="74" t="s">
        <v>510</v>
      </c>
      <c r="G196" s="75">
        <f t="shared" si="11"/>
        <v>0</v>
      </c>
      <c r="H196" s="76" t="s">
        <v>506</v>
      </c>
      <c r="I196" s="74">
        <v>0</v>
      </c>
      <c r="J196" s="76" t="s">
        <v>506</v>
      </c>
      <c r="K196" s="120">
        <v>0</v>
      </c>
      <c r="L196" s="74" t="s">
        <v>506</v>
      </c>
    </row>
    <row r="197" spans="2:12" s="73" customFormat="1" ht="15" customHeight="1">
      <c r="B197" s="74">
        <v>194</v>
      </c>
      <c r="C197" s="20" t="s">
        <v>2180</v>
      </c>
      <c r="D197" s="78" t="s">
        <v>168</v>
      </c>
      <c r="E197" s="77">
        <v>0</v>
      </c>
      <c r="F197" s="74" t="s">
        <v>510</v>
      </c>
      <c r="G197" s="75">
        <f t="shared" si="11"/>
        <v>0</v>
      </c>
      <c r="H197" s="76" t="s">
        <v>506</v>
      </c>
      <c r="I197" s="74">
        <v>0</v>
      </c>
      <c r="J197" s="76" t="s">
        <v>506</v>
      </c>
      <c r="K197" s="120">
        <v>0</v>
      </c>
      <c r="L197" s="74" t="s">
        <v>506</v>
      </c>
    </row>
    <row r="198" spans="2:12" s="73" customFormat="1" ht="15" customHeight="1">
      <c r="B198" s="74">
        <v>195</v>
      </c>
      <c r="C198" s="20" t="s">
        <v>2183</v>
      </c>
      <c r="D198" s="78" t="s">
        <v>169</v>
      </c>
      <c r="E198" s="77">
        <v>108</v>
      </c>
      <c r="F198" s="74" t="s">
        <v>510</v>
      </c>
      <c r="G198" s="75">
        <f t="shared" si="11"/>
        <v>3</v>
      </c>
      <c r="H198" s="76" t="s">
        <v>506</v>
      </c>
      <c r="I198" s="74">
        <v>0</v>
      </c>
      <c r="J198" s="76" t="s">
        <v>506</v>
      </c>
      <c r="K198" s="120">
        <v>3</v>
      </c>
      <c r="L198" s="74" t="s">
        <v>506</v>
      </c>
    </row>
    <row r="199" spans="2:12" s="73" customFormat="1" ht="15" customHeight="1">
      <c r="B199" s="74">
        <v>196</v>
      </c>
      <c r="C199" s="20" t="s">
        <v>2190</v>
      </c>
      <c r="D199" s="78" t="s">
        <v>170</v>
      </c>
      <c r="E199" s="77">
        <v>0</v>
      </c>
      <c r="F199" s="74" t="s">
        <v>510</v>
      </c>
      <c r="G199" s="75">
        <f t="shared" si="11"/>
        <v>0</v>
      </c>
      <c r="H199" s="76" t="s">
        <v>506</v>
      </c>
      <c r="I199" s="74">
        <v>0</v>
      </c>
      <c r="J199" s="76" t="s">
        <v>506</v>
      </c>
      <c r="K199" s="120">
        <v>0</v>
      </c>
      <c r="L199" s="74" t="s">
        <v>506</v>
      </c>
    </row>
    <row r="200" spans="2:12" s="73" customFormat="1" ht="15" customHeight="1">
      <c r="B200" s="74">
        <v>197</v>
      </c>
      <c r="C200" s="20" t="s">
        <v>2191</v>
      </c>
      <c r="D200" s="78" t="s">
        <v>171</v>
      </c>
      <c r="E200" s="77">
        <v>36</v>
      </c>
      <c r="F200" s="74" t="s">
        <v>510</v>
      </c>
      <c r="G200" s="75">
        <f t="shared" si="11"/>
        <v>1</v>
      </c>
      <c r="H200" s="76" t="s">
        <v>506</v>
      </c>
      <c r="I200" s="74">
        <v>0</v>
      </c>
      <c r="J200" s="76" t="s">
        <v>506</v>
      </c>
      <c r="K200" s="120">
        <v>1</v>
      </c>
      <c r="L200" s="74" t="s">
        <v>506</v>
      </c>
    </row>
    <row r="201" spans="2:12" s="73" customFormat="1" ht="15" customHeight="1">
      <c r="B201" s="74">
        <v>198</v>
      </c>
      <c r="C201" s="20" t="s">
        <v>2200</v>
      </c>
      <c r="D201" s="78" t="s">
        <v>489</v>
      </c>
      <c r="E201" s="77">
        <v>0</v>
      </c>
      <c r="F201" s="74" t="s">
        <v>510</v>
      </c>
      <c r="G201" s="75">
        <f t="shared" si="11"/>
        <v>0</v>
      </c>
      <c r="H201" s="76" t="s">
        <v>506</v>
      </c>
      <c r="I201" s="74">
        <v>0</v>
      </c>
      <c r="J201" s="76" t="s">
        <v>506</v>
      </c>
      <c r="K201" s="120">
        <v>0</v>
      </c>
      <c r="L201" s="74" t="s">
        <v>506</v>
      </c>
    </row>
    <row r="202" spans="2:12" s="73" customFormat="1" ht="15" customHeight="1">
      <c r="B202" s="74">
        <v>199</v>
      </c>
      <c r="C202" s="20" t="s">
        <v>2201</v>
      </c>
      <c r="D202" s="78" t="s">
        <v>172</v>
      </c>
      <c r="E202" s="77">
        <v>108</v>
      </c>
      <c r="F202" s="74" t="s">
        <v>510</v>
      </c>
      <c r="G202" s="75">
        <f t="shared" si="11"/>
        <v>3</v>
      </c>
      <c r="H202" s="76" t="s">
        <v>506</v>
      </c>
      <c r="I202" s="74">
        <v>5</v>
      </c>
      <c r="J202" s="76" t="s">
        <v>506</v>
      </c>
      <c r="K202" s="120">
        <v>6</v>
      </c>
      <c r="L202" s="74" t="s">
        <v>506</v>
      </c>
    </row>
    <row r="203" spans="2:12" s="73" customFormat="1" ht="15" customHeight="1">
      <c r="B203" s="74">
        <v>200</v>
      </c>
      <c r="C203" s="1" t="s">
        <v>2202</v>
      </c>
      <c r="D203" s="78" t="s">
        <v>173</v>
      </c>
      <c r="E203" s="77">
        <v>72</v>
      </c>
      <c r="F203" s="74" t="s">
        <v>510</v>
      </c>
      <c r="G203" s="75">
        <f t="shared" si="11"/>
        <v>2</v>
      </c>
      <c r="H203" s="76" t="s">
        <v>506</v>
      </c>
      <c r="I203" s="74">
        <v>0</v>
      </c>
      <c r="J203" s="76" t="s">
        <v>506</v>
      </c>
      <c r="K203" s="120">
        <v>4</v>
      </c>
      <c r="L203" s="74" t="s">
        <v>506</v>
      </c>
    </row>
    <row r="204" spans="2:12" s="73" customFormat="1" ht="15" customHeight="1">
      <c r="B204" s="74">
        <v>201</v>
      </c>
      <c r="C204" s="20" t="s">
        <v>2204</v>
      </c>
      <c r="D204" s="78" t="s">
        <v>174</v>
      </c>
      <c r="E204" s="77">
        <v>72</v>
      </c>
      <c r="F204" s="74" t="s">
        <v>510</v>
      </c>
      <c r="G204" s="75">
        <f t="shared" si="11"/>
        <v>2</v>
      </c>
      <c r="H204" s="76" t="s">
        <v>506</v>
      </c>
      <c r="I204" s="74">
        <v>0</v>
      </c>
      <c r="J204" s="76" t="s">
        <v>506</v>
      </c>
      <c r="K204" s="120">
        <v>4</v>
      </c>
      <c r="L204" s="74" t="s">
        <v>506</v>
      </c>
    </row>
    <row r="205" spans="2:12" s="73" customFormat="1" ht="15" customHeight="1">
      <c r="B205" s="74">
        <v>202</v>
      </c>
      <c r="C205" s="20" t="s">
        <v>2205</v>
      </c>
      <c r="D205" s="78" t="s">
        <v>175</v>
      </c>
      <c r="E205" s="77">
        <v>72</v>
      </c>
      <c r="F205" s="74" t="s">
        <v>510</v>
      </c>
      <c r="G205" s="75">
        <f t="shared" si="11"/>
        <v>2</v>
      </c>
      <c r="H205" s="76" t="s">
        <v>506</v>
      </c>
      <c r="I205" s="74">
        <v>0</v>
      </c>
      <c r="J205" s="76" t="s">
        <v>506</v>
      </c>
      <c r="K205" s="120">
        <v>3</v>
      </c>
      <c r="L205" s="74" t="s">
        <v>506</v>
      </c>
    </row>
    <row r="206" spans="2:12" s="73" customFormat="1" ht="15" customHeight="1">
      <c r="B206" s="74">
        <v>203</v>
      </c>
      <c r="C206" s="20" t="s">
        <v>2206</v>
      </c>
      <c r="D206" s="78" t="s">
        <v>176</v>
      </c>
      <c r="E206" s="77">
        <v>72</v>
      </c>
      <c r="F206" s="74" t="s">
        <v>510</v>
      </c>
      <c r="G206" s="75">
        <f t="shared" si="11"/>
        <v>2</v>
      </c>
      <c r="H206" s="76" t="s">
        <v>506</v>
      </c>
      <c r="I206" s="74">
        <v>0</v>
      </c>
      <c r="J206" s="76" t="s">
        <v>506</v>
      </c>
      <c r="K206" s="120">
        <v>2</v>
      </c>
      <c r="L206" s="74" t="s">
        <v>506</v>
      </c>
    </row>
    <row r="207" spans="2:12" s="73" customFormat="1" ht="15" customHeight="1">
      <c r="B207" s="74">
        <v>204</v>
      </c>
      <c r="C207" s="20" t="s">
        <v>2207</v>
      </c>
      <c r="D207" s="78" t="s">
        <v>490</v>
      </c>
      <c r="E207" s="77">
        <v>72</v>
      </c>
      <c r="F207" s="74" t="s">
        <v>510</v>
      </c>
      <c r="G207" s="75">
        <f t="shared" si="11"/>
        <v>2</v>
      </c>
      <c r="H207" s="76" t="s">
        <v>506</v>
      </c>
      <c r="I207" s="74">
        <v>0</v>
      </c>
      <c r="J207" s="76" t="s">
        <v>506</v>
      </c>
      <c r="K207" s="120">
        <v>2</v>
      </c>
      <c r="L207" s="74" t="s">
        <v>506</v>
      </c>
    </row>
    <row r="208" spans="2:12" s="73" customFormat="1" ht="15" customHeight="1">
      <c r="B208" s="74">
        <v>205</v>
      </c>
      <c r="C208" s="20" t="s">
        <v>2208</v>
      </c>
      <c r="D208" s="78" t="s">
        <v>177</v>
      </c>
      <c r="E208" s="77">
        <v>108</v>
      </c>
      <c r="F208" s="74" t="s">
        <v>510</v>
      </c>
      <c r="G208" s="75">
        <f t="shared" si="11"/>
        <v>3</v>
      </c>
      <c r="H208" s="76" t="s">
        <v>506</v>
      </c>
      <c r="I208" s="74">
        <v>0</v>
      </c>
      <c r="J208" s="76" t="s">
        <v>506</v>
      </c>
      <c r="K208" s="120">
        <v>3</v>
      </c>
      <c r="L208" s="74" t="s">
        <v>506</v>
      </c>
    </row>
    <row r="209" spans="2:12" s="73" customFormat="1" ht="15" customHeight="1">
      <c r="B209" s="74">
        <v>206</v>
      </c>
      <c r="C209" s="20" t="s">
        <v>2209</v>
      </c>
      <c r="D209" s="78" t="s">
        <v>491</v>
      </c>
      <c r="E209" s="77">
        <v>72</v>
      </c>
      <c r="F209" s="74" t="s">
        <v>510</v>
      </c>
      <c r="G209" s="75">
        <f t="shared" si="11"/>
        <v>2</v>
      </c>
      <c r="H209" s="76" t="s">
        <v>506</v>
      </c>
      <c r="I209" s="74">
        <v>0</v>
      </c>
      <c r="J209" s="76" t="s">
        <v>506</v>
      </c>
      <c r="K209" s="120">
        <v>2</v>
      </c>
      <c r="L209" s="74" t="s">
        <v>506</v>
      </c>
    </row>
    <row r="210" spans="2:12" s="73" customFormat="1" ht="15" customHeight="1">
      <c r="B210" s="74">
        <v>207</v>
      </c>
      <c r="C210" s="20" t="s">
        <v>2210</v>
      </c>
      <c r="D210" s="78" t="s">
        <v>492</v>
      </c>
      <c r="E210" s="77">
        <v>72</v>
      </c>
      <c r="F210" s="74" t="s">
        <v>510</v>
      </c>
      <c r="G210" s="75">
        <f t="shared" si="11"/>
        <v>2</v>
      </c>
      <c r="H210" s="76" t="s">
        <v>506</v>
      </c>
      <c r="I210" s="74">
        <v>0</v>
      </c>
      <c r="J210" s="76" t="s">
        <v>506</v>
      </c>
      <c r="K210" s="120">
        <v>2</v>
      </c>
      <c r="L210" s="74" t="s">
        <v>506</v>
      </c>
    </row>
    <row r="211" spans="2:12" s="73" customFormat="1" ht="15" customHeight="1">
      <c r="B211" s="74">
        <v>208</v>
      </c>
      <c r="C211" s="20" t="s">
        <v>2211</v>
      </c>
      <c r="D211" s="78" t="s">
        <v>178</v>
      </c>
      <c r="E211" s="77">
        <v>72</v>
      </c>
      <c r="F211" s="74" t="s">
        <v>510</v>
      </c>
      <c r="G211" s="75">
        <f t="shared" si="11"/>
        <v>2</v>
      </c>
      <c r="H211" s="76" t="s">
        <v>506</v>
      </c>
      <c r="I211" s="74">
        <v>0</v>
      </c>
      <c r="J211" s="76" t="s">
        <v>506</v>
      </c>
      <c r="K211" s="120">
        <v>2</v>
      </c>
      <c r="L211" s="74" t="s">
        <v>506</v>
      </c>
    </row>
    <row r="212" spans="2:12" s="73" customFormat="1" ht="15" customHeight="1">
      <c r="B212" s="74">
        <v>209</v>
      </c>
      <c r="C212" s="20" t="s">
        <v>2212</v>
      </c>
      <c r="D212" s="78" t="s">
        <v>471</v>
      </c>
      <c r="E212" s="77">
        <v>72</v>
      </c>
      <c r="F212" s="74" t="s">
        <v>510</v>
      </c>
      <c r="G212" s="75">
        <f t="shared" si="11"/>
        <v>2</v>
      </c>
      <c r="H212" s="76" t="s">
        <v>506</v>
      </c>
      <c r="I212" s="74">
        <v>1</v>
      </c>
      <c r="J212" s="76" t="s">
        <v>506</v>
      </c>
      <c r="K212" s="120">
        <v>1</v>
      </c>
      <c r="L212" s="74" t="s">
        <v>506</v>
      </c>
    </row>
    <row r="213" spans="2:12" s="73" customFormat="1" ht="15" customHeight="1">
      <c r="B213" s="74">
        <v>210</v>
      </c>
      <c r="C213" s="20" t="s">
        <v>2237</v>
      </c>
      <c r="D213" s="78" t="s">
        <v>179</v>
      </c>
      <c r="E213" s="77">
        <v>108</v>
      </c>
      <c r="F213" s="74" t="s">
        <v>510</v>
      </c>
      <c r="G213" s="75">
        <f t="shared" si="11"/>
        <v>3</v>
      </c>
      <c r="H213" s="76" t="s">
        <v>506</v>
      </c>
      <c r="I213" s="74">
        <v>1</v>
      </c>
      <c r="J213" s="76" t="s">
        <v>506</v>
      </c>
      <c r="K213" s="120">
        <v>2</v>
      </c>
      <c r="L213" s="74" t="s">
        <v>506</v>
      </c>
    </row>
    <row r="214" spans="2:12" s="73" customFormat="1" ht="15" customHeight="1">
      <c r="B214" s="74">
        <v>211</v>
      </c>
      <c r="C214" s="20" t="s">
        <v>2244</v>
      </c>
      <c r="D214" s="78" t="s">
        <v>180</v>
      </c>
      <c r="E214" s="77">
        <v>36</v>
      </c>
      <c r="F214" s="74" t="s">
        <v>510</v>
      </c>
      <c r="G214" s="75">
        <f t="shared" si="11"/>
        <v>1</v>
      </c>
      <c r="H214" s="76" t="s">
        <v>506</v>
      </c>
      <c r="I214" s="74">
        <v>0</v>
      </c>
      <c r="J214" s="76" t="s">
        <v>506</v>
      </c>
      <c r="K214" s="120">
        <v>1</v>
      </c>
      <c r="L214" s="74" t="s">
        <v>506</v>
      </c>
    </row>
    <row r="215" spans="2:12" s="73" customFormat="1" ht="15" customHeight="1">
      <c r="B215" s="74">
        <v>212</v>
      </c>
      <c r="C215" s="20" t="s">
        <v>2251</v>
      </c>
      <c r="D215" s="78" t="s">
        <v>181</v>
      </c>
      <c r="E215" s="77">
        <v>36</v>
      </c>
      <c r="F215" s="74" t="s">
        <v>510</v>
      </c>
      <c r="G215" s="75">
        <f t="shared" si="11"/>
        <v>1</v>
      </c>
      <c r="H215" s="76" t="s">
        <v>506</v>
      </c>
      <c r="I215" s="74">
        <v>0</v>
      </c>
      <c r="J215" s="76" t="s">
        <v>506</v>
      </c>
      <c r="K215" s="120">
        <v>1</v>
      </c>
      <c r="L215" s="74" t="s">
        <v>506</v>
      </c>
    </row>
    <row r="216" spans="2:12" s="73" customFormat="1" ht="15" customHeight="1">
      <c r="B216" s="74">
        <v>213</v>
      </c>
      <c r="C216" s="20" t="s">
        <v>2266</v>
      </c>
      <c r="D216" s="78" t="s">
        <v>182</v>
      </c>
      <c r="E216" s="77">
        <v>36</v>
      </c>
      <c r="F216" s="74" t="s">
        <v>510</v>
      </c>
      <c r="G216" s="75">
        <f t="shared" si="11"/>
        <v>1</v>
      </c>
      <c r="H216" s="76" t="s">
        <v>506</v>
      </c>
      <c r="I216" s="74">
        <v>0</v>
      </c>
      <c r="J216" s="76" t="s">
        <v>506</v>
      </c>
      <c r="K216" s="120">
        <v>1</v>
      </c>
      <c r="L216" s="74" t="s">
        <v>506</v>
      </c>
    </row>
    <row r="217" spans="2:12" s="73" customFormat="1" ht="15" customHeight="1">
      <c r="B217" s="74">
        <v>214</v>
      </c>
      <c r="C217" s="20" t="s">
        <v>2273</v>
      </c>
      <c r="D217" s="78" t="s">
        <v>183</v>
      </c>
      <c r="E217" s="77">
        <v>36</v>
      </c>
      <c r="F217" s="74" t="s">
        <v>510</v>
      </c>
      <c r="G217" s="75">
        <f t="shared" si="11"/>
        <v>1</v>
      </c>
      <c r="H217" s="76" t="s">
        <v>506</v>
      </c>
      <c r="I217" s="74">
        <v>0</v>
      </c>
      <c r="J217" s="76" t="s">
        <v>506</v>
      </c>
      <c r="K217" s="120">
        <v>1</v>
      </c>
      <c r="L217" s="74" t="s">
        <v>506</v>
      </c>
    </row>
    <row r="218" spans="2:12" s="73" customFormat="1" ht="15" customHeight="1">
      <c r="B218" s="74">
        <v>215</v>
      </c>
      <c r="C218" s="20" t="s">
        <v>2280</v>
      </c>
      <c r="D218" s="78" t="s">
        <v>184</v>
      </c>
      <c r="E218" s="77">
        <v>36</v>
      </c>
      <c r="F218" s="74" t="s">
        <v>510</v>
      </c>
      <c r="G218" s="75">
        <f t="shared" si="11"/>
        <v>1</v>
      </c>
      <c r="H218" s="76" t="s">
        <v>506</v>
      </c>
      <c r="I218" s="74">
        <v>0</v>
      </c>
      <c r="J218" s="76" t="s">
        <v>506</v>
      </c>
      <c r="K218" s="120">
        <v>1</v>
      </c>
      <c r="L218" s="74" t="s">
        <v>506</v>
      </c>
    </row>
    <row r="219" spans="2:12" s="73" customFormat="1" ht="15" customHeight="1">
      <c r="B219" s="74">
        <v>216</v>
      </c>
      <c r="C219" s="20" t="s">
        <v>2287</v>
      </c>
      <c r="D219" s="78" t="s">
        <v>185</v>
      </c>
      <c r="E219" s="77">
        <v>36</v>
      </c>
      <c r="F219" s="74" t="s">
        <v>510</v>
      </c>
      <c r="G219" s="75">
        <f t="shared" si="11"/>
        <v>1</v>
      </c>
      <c r="H219" s="76" t="s">
        <v>506</v>
      </c>
      <c r="I219" s="74">
        <v>0</v>
      </c>
      <c r="J219" s="76" t="s">
        <v>506</v>
      </c>
      <c r="K219" s="120">
        <v>1</v>
      </c>
      <c r="L219" s="74" t="s">
        <v>506</v>
      </c>
    </row>
    <row r="220" spans="2:12" s="73" customFormat="1" ht="15" customHeight="1">
      <c r="B220" s="74">
        <v>217</v>
      </c>
      <c r="C220" s="20" t="s">
        <v>2294</v>
      </c>
      <c r="D220" s="78" t="s">
        <v>186</v>
      </c>
      <c r="E220" s="77">
        <v>36</v>
      </c>
      <c r="F220" s="74" t="s">
        <v>510</v>
      </c>
      <c r="G220" s="75">
        <f t="shared" si="11"/>
        <v>1</v>
      </c>
      <c r="H220" s="76" t="s">
        <v>506</v>
      </c>
      <c r="I220" s="74">
        <v>0</v>
      </c>
      <c r="J220" s="76" t="s">
        <v>506</v>
      </c>
      <c r="K220" s="120">
        <v>1</v>
      </c>
      <c r="L220" s="74" t="s">
        <v>506</v>
      </c>
    </row>
    <row r="221" spans="2:12" s="73" customFormat="1" ht="15" customHeight="1">
      <c r="B221" s="74">
        <v>218</v>
      </c>
      <c r="C221" s="20" t="s">
        <v>2309</v>
      </c>
      <c r="D221" s="78" t="s">
        <v>187</v>
      </c>
      <c r="E221" s="77">
        <v>36</v>
      </c>
      <c r="F221" s="74" t="s">
        <v>510</v>
      </c>
      <c r="G221" s="75">
        <f t="shared" si="11"/>
        <v>1</v>
      </c>
      <c r="H221" s="76" t="s">
        <v>506</v>
      </c>
      <c r="I221" s="74">
        <v>0</v>
      </c>
      <c r="J221" s="76" t="s">
        <v>506</v>
      </c>
      <c r="K221" s="120">
        <v>1</v>
      </c>
      <c r="L221" s="74" t="s">
        <v>506</v>
      </c>
    </row>
    <row r="222" spans="2:12" s="73" customFormat="1" ht="15" customHeight="1">
      <c r="B222" s="74">
        <v>219</v>
      </c>
      <c r="C222" s="20" t="s">
        <v>2316</v>
      </c>
      <c r="D222" s="78" t="s">
        <v>188</v>
      </c>
      <c r="E222" s="77">
        <v>36</v>
      </c>
      <c r="F222" s="74" t="s">
        <v>510</v>
      </c>
      <c r="G222" s="75">
        <f t="shared" si="11"/>
        <v>1</v>
      </c>
      <c r="H222" s="76" t="s">
        <v>506</v>
      </c>
      <c r="I222" s="74">
        <v>0</v>
      </c>
      <c r="J222" s="76" t="s">
        <v>506</v>
      </c>
      <c r="K222" s="120">
        <v>1</v>
      </c>
      <c r="L222" s="74" t="s">
        <v>506</v>
      </c>
    </row>
    <row r="223" spans="2:12" s="73" customFormat="1" ht="15" customHeight="1">
      <c r="B223" s="74">
        <v>220</v>
      </c>
      <c r="C223" s="20" t="s">
        <v>2323</v>
      </c>
      <c r="D223" s="78" t="s">
        <v>189</v>
      </c>
      <c r="E223" s="77">
        <v>36</v>
      </c>
      <c r="F223" s="74" t="s">
        <v>510</v>
      </c>
      <c r="G223" s="75">
        <f t="shared" si="11"/>
        <v>1</v>
      </c>
      <c r="H223" s="76" t="s">
        <v>506</v>
      </c>
      <c r="I223" s="74">
        <v>0</v>
      </c>
      <c r="J223" s="76" t="s">
        <v>506</v>
      </c>
      <c r="K223" s="120">
        <v>1</v>
      </c>
      <c r="L223" s="74" t="s">
        <v>506</v>
      </c>
    </row>
    <row r="224" spans="2:12" s="73" customFormat="1" ht="15" customHeight="1">
      <c r="B224" s="74">
        <v>221</v>
      </c>
      <c r="C224" s="20" t="s">
        <v>2330</v>
      </c>
      <c r="D224" s="78" t="s">
        <v>190</v>
      </c>
      <c r="E224" s="77">
        <v>36</v>
      </c>
      <c r="F224" s="74" t="s">
        <v>510</v>
      </c>
      <c r="G224" s="75">
        <f t="shared" si="11"/>
        <v>1</v>
      </c>
      <c r="H224" s="76" t="s">
        <v>506</v>
      </c>
      <c r="I224" s="74">
        <v>0</v>
      </c>
      <c r="J224" s="76" t="s">
        <v>506</v>
      </c>
      <c r="K224" s="120">
        <v>1</v>
      </c>
      <c r="L224" s="74" t="s">
        <v>506</v>
      </c>
    </row>
    <row r="225" spans="2:12" s="73" customFormat="1" ht="15" customHeight="1">
      <c r="B225" s="74">
        <v>222</v>
      </c>
      <c r="C225" s="20" t="s">
        <v>2337</v>
      </c>
      <c r="D225" s="78" t="s">
        <v>191</v>
      </c>
      <c r="E225" s="77">
        <v>36</v>
      </c>
      <c r="F225" s="74" t="s">
        <v>510</v>
      </c>
      <c r="G225" s="75">
        <f t="shared" si="11"/>
        <v>1</v>
      </c>
      <c r="H225" s="76" t="s">
        <v>506</v>
      </c>
      <c r="I225" s="74">
        <v>0</v>
      </c>
      <c r="J225" s="76" t="s">
        <v>506</v>
      </c>
      <c r="K225" s="120">
        <v>1</v>
      </c>
      <c r="L225" s="74" t="s">
        <v>506</v>
      </c>
    </row>
    <row r="226" spans="2:12" s="73" customFormat="1" ht="15" customHeight="1">
      <c r="B226" s="74">
        <v>223</v>
      </c>
      <c r="C226" s="20" t="s">
        <v>2344</v>
      </c>
      <c r="D226" s="78" t="s">
        <v>192</v>
      </c>
      <c r="E226" s="77">
        <v>0</v>
      </c>
      <c r="F226" s="74" t="s">
        <v>510</v>
      </c>
      <c r="G226" s="75">
        <f t="shared" si="11"/>
        <v>0</v>
      </c>
      <c r="H226" s="76" t="s">
        <v>506</v>
      </c>
      <c r="I226" s="74">
        <v>0</v>
      </c>
      <c r="J226" s="76" t="s">
        <v>506</v>
      </c>
      <c r="K226" s="120">
        <v>0</v>
      </c>
      <c r="L226" s="74" t="s">
        <v>506</v>
      </c>
    </row>
    <row r="227" spans="2:12" s="73" customFormat="1" ht="15" customHeight="1">
      <c r="B227" s="74">
        <v>224</v>
      </c>
      <c r="C227" s="20" t="s">
        <v>2345</v>
      </c>
      <c r="D227" s="78" t="s">
        <v>193</v>
      </c>
      <c r="E227" s="77">
        <v>0</v>
      </c>
      <c r="F227" s="74" t="s">
        <v>510</v>
      </c>
      <c r="G227" s="75">
        <f t="shared" ref="G227:G258" si="12">E227/36</f>
        <v>0</v>
      </c>
      <c r="H227" s="76" t="s">
        <v>506</v>
      </c>
      <c r="I227" s="74">
        <v>0</v>
      </c>
      <c r="J227" s="76" t="s">
        <v>506</v>
      </c>
      <c r="K227" s="120">
        <v>0</v>
      </c>
      <c r="L227" s="74" t="s">
        <v>506</v>
      </c>
    </row>
    <row r="228" spans="2:12" s="73" customFormat="1" ht="15" customHeight="1">
      <c r="B228" s="74">
        <v>225</v>
      </c>
      <c r="C228" s="20" t="s">
        <v>2358</v>
      </c>
      <c r="D228" s="78" t="s">
        <v>194</v>
      </c>
      <c r="E228" s="77">
        <v>0</v>
      </c>
      <c r="F228" s="74" t="s">
        <v>510</v>
      </c>
      <c r="G228" s="75">
        <f t="shared" si="12"/>
        <v>0</v>
      </c>
      <c r="H228" s="76" t="s">
        <v>506</v>
      </c>
      <c r="I228" s="74">
        <v>0</v>
      </c>
      <c r="J228" s="76" t="s">
        <v>506</v>
      </c>
      <c r="K228" s="120">
        <v>0</v>
      </c>
      <c r="L228" s="74" t="s">
        <v>506</v>
      </c>
    </row>
    <row r="229" spans="2:12" s="73" customFormat="1" ht="15" customHeight="1">
      <c r="B229" s="74">
        <v>226</v>
      </c>
      <c r="C229" s="20" t="s">
        <v>2359</v>
      </c>
      <c r="D229" s="78" t="s">
        <v>195</v>
      </c>
      <c r="E229" s="77">
        <v>36</v>
      </c>
      <c r="F229" s="74" t="s">
        <v>510</v>
      </c>
      <c r="G229" s="75">
        <f t="shared" si="12"/>
        <v>1</v>
      </c>
      <c r="H229" s="76" t="s">
        <v>506</v>
      </c>
      <c r="I229" s="74">
        <v>0</v>
      </c>
      <c r="J229" s="76" t="s">
        <v>506</v>
      </c>
      <c r="K229" s="120">
        <v>1</v>
      </c>
      <c r="L229" s="74" t="s">
        <v>506</v>
      </c>
    </row>
    <row r="230" spans="2:12" s="73" customFormat="1" ht="15" customHeight="1">
      <c r="B230" s="74">
        <v>227</v>
      </c>
      <c r="C230" s="20" t="s">
        <v>2362</v>
      </c>
      <c r="D230" s="78" t="s">
        <v>196</v>
      </c>
      <c r="E230" s="77">
        <v>0</v>
      </c>
      <c r="F230" s="74" t="s">
        <v>510</v>
      </c>
      <c r="G230" s="75">
        <f t="shared" si="12"/>
        <v>0</v>
      </c>
      <c r="H230" s="76" t="s">
        <v>506</v>
      </c>
      <c r="I230" s="74">
        <v>0</v>
      </c>
      <c r="J230" s="76" t="s">
        <v>506</v>
      </c>
      <c r="K230" s="120">
        <v>0</v>
      </c>
      <c r="L230" s="74" t="s">
        <v>506</v>
      </c>
    </row>
    <row r="231" spans="2:12" s="73" customFormat="1" ht="15" customHeight="1">
      <c r="B231" s="74">
        <v>228</v>
      </c>
      <c r="C231" s="20" t="s">
        <v>2363</v>
      </c>
      <c r="D231" s="78" t="s">
        <v>197</v>
      </c>
      <c r="E231" s="77">
        <v>36</v>
      </c>
      <c r="F231" s="74" t="s">
        <v>510</v>
      </c>
      <c r="G231" s="75">
        <f t="shared" si="12"/>
        <v>1</v>
      </c>
      <c r="H231" s="76" t="s">
        <v>506</v>
      </c>
      <c r="I231" s="74">
        <v>0</v>
      </c>
      <c r="J231" s="76" t="s">
        <v>506</v>
      </c>
      <c r="K231" s="120">
        <v>1</v>
      </c>
      <c r="L231" s="74" t="s">
        <v>506</v>
      </c>
    </row>
    <row r="232" spans="2:12" s="73" customFormat="1" ht="15" customHeight="1">
      <c r="B232" s="74">
        <v>229</v>
      </c>
      <c r="C232" s="20" t="s">
        <v>2364</v>
      </c>
      <c r="D232" s="78" t="s">
        <v>198</v>
      </c>
      <c r="E232" s="77">
        <v>360</v>
      </c>
      <c r="F232" s="74" t="s">
        <v>510</v>
      </c>
      <c r="G232" s="75">
        <f t="shared" si="12"/>
        <v>10</v>
      </c>
      <c r="H232" s="76" t="s">
        <v>506</v>
      </c>
      <c r="I232" s="74">
        <v>6</v>
      </c>
      <c r="J232" s="76" t="s">
        <v>506</v>
      </c>
      <c r="K232" s="120">
        <v>4</v>
      </c>
      <c r="L232" s="74" t="s">
        <v>506</v>
      </c>
    </row>
    <row r="233" spans="2:12" s="73" customFormat="1" ht="15" customHeight="1">
      <c r="B233" s="74">
        <v>230</v>
      </c>
      <c r="C233" s="20" t="s">
        <v>2371</v>
      </c>
      <c r="D233" s="78" t="s">
        <v>199</v>
      </c>
      <c r="E233" s="77">
        <v>180</v>
      </c>
      <c r="F233" s="74" t="s">
        <v>510</v>
      </c>
      <c r="G233" s="75">
        <f t="shared" si="12"/>
        <v>5</v>
      </c>
      <c r="H233" s="76" t="s">
        <v>506</v>
      </c>
      <c r="I233" s="74">
        <v>0</v>
      </c>
      <c r="J233" s="76" t="s">
        <v>506</v>
      </c>
      <c r="K233" s="120">
        <v>5</v>
      </c>
      <c r="L233" s="74" t="s">
        <v>506</v>
      </c>
    </row>
    <row r="234" spans="2:12" s="73" customFormat="1" ht="15" customHeight="1">
      <c r="B234" s="74">
        <v>231</v>
      </c>
      <c r="C234" s="20" t="s">
        <v>2376</v>
      </c>
      <c r="D234" s="78" t="s">
        <v>200</v>
      </c>
      <c r="E234" s="77">
        <v>36</v>
      </c>
      <c r="F234" s="74" t="s">
        <v>510</v>
      </c>
      <c r="G234" s="75">
        <f t="shared" si="12"/>
        <v>1</v>
      </c>
      <c r="H234" s="76" t="s">
        <v>506</v>
      </c>
      <c r="I234" s="74">
        <v>0</v>
      </c>
      <c r="J234" s="76" t="s">
        <v>506</v>
      </c>
      <c r="K234" s="120">
        <v>1</v>
      </c>
      <c r="L234" s="74" t="s">
        <v>506</v>
      </c>
    </row>
    <row r="235" spans="2:12" s="73" customFormat="1" ht="15" customHeight="1">
      <c r="B235" s="74">
        <v>232</v>
      </c>
      <c r="C235" s="20" t="s">
        <v>2377</v>
      </c>
      <c r="D235" s="78" t="s">
        <v>201</v>
      </c>
      <c r="E235" s="77">
        <v>180</v>
      </c>
      <c r="F235" s="74" t="s">
        <v>510</v>
      </c>
      <c r="G235" s="75">
        <f t="shared" si="12"/>
        <v>5</v>
      </c>
      <c r="H235" s="76" t="s">
        <v>506</v>
      </c>
      <c r="I235" s="74">
        <v>4</v>
      </c>
      <c r="J235" s="76" t="s">
        <v>506</v>
      </c>
      <c r="K235" s="120">
        <v>1</v>
      </c>
      <c r="L235" s="74" t="s">
        <v>506</v>
      </c>
    </row>
    <row r="236" spans="2:12" s="73" customFormat="1" ht="15" customHeight="1">
      <c r="B236" s="74">
        <v>233</v>
      </c>
      <c r="C236" s="20" t="s">
        <v>2392</v>
      </c>
      <c r="D236" s="78" t="s">
        <v>202</v>
      </c>
      <c r="E236" s="77">
        <v>36</v>
      </c>
      <c r="F236" s="74" t="s">
        <v>510</v>
      </c>
      <c r="G236" s="75">
        <f t="shared" si="12"/>
        <v>1</v>
      </c>
      <c r="H236" s="76" t="s">
        <v>506</v>
      </c>
      <c r="I236" s="74">
        <v>0</v>
      </c>
      <c r="J236" s="76" t="s">
        <v>506</v>
      </c>
      <c r="K236" s="120">
        <v>1</v>
      </c>
      <c r="L236" s="74" t="s">
        <v>506</v>
      </c>
    </row>
    <row r="237" spans="2:12" s="73" customFormat="1" ht="15" customHeight="1">
      <c r="B237" s="74">
        <v>234</v>
      </c>
      <c r="C237" s="20" t="s">
        <v>2393</v>
      </c>
      <c r="D237" s="78" t="s">
        <v>203</v>
      </c>
      <c r="E237" s="77">
        <v>180</v>
      </c>
      <c r="F237" s="74" t="s">
        <v>510</v>
      </c>
      <c r="G237" s="75">
        <f t="shared" si="12"/>
        <v>5</v>
      </c>
      <c r="H237" s="76" t="s">
        <v>506</v>
      </c>
      <c r="I237" s="74">
        <v>2</v>
      </c>
      <c r="J237" s="76" t="s">
        <v>506</v>
      </c>
      <c r="K237" s="120">
        <v>3</v>
      </c>
      <c r="L237" s="74" t="s">
        <v>506</v>
      </c>
    </row>
    <row r="238" spans="2:12" s="73" customFormat="1" ht="15" customHeight="1">
      <c r="B238" s="74">
        <v>235</v>
      </c>
      <c r="C238" s="20" t="s">
        <v>2400</v>
      </c>
      <c r="D238" s="78" t="s">
        <v>204</v>
      </c>
      <c r="E238" s="77">
        <v>36</v>
      </c>
      <c r="F238" s="74" t="s">
        <v>510</v>
      </c>
      <c r="G238" s="75">
        <f t="shared" si="12"/>
        <v>1</v>
      </c>
      <c r="H238" s="76" t="s">
        <v>506</v>
      </c>
      <c r="I238" s="74">
        <v>0</v>
      </c>
      <c r="J238" s="76" t="s">
        <v>506</v>
      </c>
      <c r="K238" s="120">
        <v>1</v>
      </c>
      <c r="L238" s="74" t="s">
        <v>506</v>
      </c>
    </row>
    <row r="239" spans="2:12" s="73" customFormat="1" ht="15" customHeight="1">
      <c r="B239" s="74">
        <v>236</v>
      </c>
      <c r="C239" s="20" t="s">
        <v>2407</v>
      </c>
      <c r="D239" s="78" t="s">
        <v>205</v>
      </c>
      <c r="E239" s="77">
        <v>36</v>
      </c>
      <c r="F239" s="74" t="s">
        <v>510</v>
      </c>
      <c r="G239" s="75">
        <f t="shared" si="12"/>
        <v>1</v>
      </c>
      <c r="H239" s="76" t="s">
        <v>506</v>
      </c>
      <c r="I239" s="74">
        <v>0</v>
      </c>
      <c r="J239" s="76" t="s">
        <v>506</v>
      </c>
      <c r="K239" s="120">
        <v>1</v>
      </c>
      <c r="L239" s="74" t="s">
        <v>506</v>
      </c>
    </row>
    <row r="240" spans="2:12" s="73" customFormat="1" ht="15" customHeight="1">
      <c r="B240" s="74">
        <v>237</v>
      </c>
      <c r="C240" s="20" t="s">
        <v>2414</v>
      </c>
      <c r="D240" s="78" t="s">
        <v>206</v>
      </c>
      <c r="E240" s="77">
        <v>36</v>
      </c>
      <c r="F240" s="74" t="s">
        <v>510</v>
      </c>
      <c r="G240" s="75">
        <f t="shared" si="12"/>
        <v>1</v>
      </c>
      <c r="H240" s="76" t="s">
        <v>506</v>
      </c>
      <c r="I240" s="74">
        <v>0</v>
      </c>
      <c r="J240" s="76" t="s">
        <v>506</v>
      </c>
      <c r="K240" s="120">
        <v>1</v>
      </c>
      <c r="L240" s="74" t="s">
        <v>506</v>
      </c>
    </row>
    <row r="241" spans="2:12" s="73" customFormat="1" ht="15" customHeight="1">
      <c r="B241" s="74">
        <v>238</v>
      </c>
      <c r="C241" s="20" t="s">
        <v>2421</v>
      </c>
      <c r="D241" s="78" t="s">
        <v>207</v>
      </c>
      <c r="E241" s="77">
        <v>72</v>
      </c>
      <c r="F241" s="74" t="s">
        <v>510</v>
      </c>
      <c r="G241" s="75">
        <f t="shared" si="12"/>
        <v>2</v>
      </c>
      <c r="H241" s="76" t="s">
        <v>506</v>
      </c>
      <c r="I241" s="74">
        <v>0</v>
      </c>
      <c r="J241" s="76" t="s">
        <v>506</v>
      </c>
      <c r="K241" s="120">
        <v>2</v>
      </c>
      <c r="L241" s="74" t="s">
        <v>506</v>
      </c>
    </row>
    <row r="242" spans="2:12" s="73" customFormat="1" ht="15" customHeight="1">
      <c r="B242" s="74">
        <v>239</v>
      </c>
      <c r="C242" s="20" t="s">
        <v>2428</v>
      </c>
      <c r="D242" s="78" t="s">
        <v>208</v>
      </c>
      <c r="E242" s="77">
        <v>36</v>
      </c>
      <c r="F242" s="74" t="s">
        <v>510</v>
      </c>
      <c r="G242" s="75">
        <f t="shared" si="12"/>
        <v>1</v>
      </c>
      <c r="H242" s="76" t="s">
        <v>506</v>
      </c>
      <c r="I242" s="74">
        <v>0</v>
      </c>
      <c r="J242" s="76" t="s">
        <v>506</v>
      </c>
      <c r="K242" s="120">
        <v>1</v>
      </c>
      <c r="L242" s="74" t="s">
        <v>506</v>
      </c>
    </row>
    <row r="243" spans="2:12" s="73" customFormat="1" ht="15" customHeight="1">
      <c r="B243" s="74">
        <v>240</v>
      </c>
      <c r="C243" s="20" t="s">
        <v>2435</v>
      </c>
      <c r="D243" s="78" t="s">
        <v>209</v>
      </c>
      <c r="E243" s="77">
        <v>36</v>
      </c>
      <c r="F243" s="74" t="s">
        <v>510</v>
      </c>
      <c r="G243" s="75">
        <f t="shared" si="12"/>
        <v>1</v>
      </c>
      <c r="H243" s="76" t="s">
        <v>506</v>
      </c>
      <c r="I243" s="74">
        <v>0</v>
      </c>
      <c r="J243" s="76" t="s">
        <v>506</v>
      </c>
      <c r="K243" s="120">
        <v>1</v>
      </c>
      <c r="L243" s="74" t="s">
        <v>506</v>
      </c>
    </row>
    <row r="244" spans="2:12" s="73" customFormat="1" ht="15" customHeight="1">
      <c r="B244" s="74">
        <v>241</v>
      </c>
      <c r="C244" s="20" t="s">
        <v>2440</v>
      </c>
      <c r="D244" s="78" t="s">
        <v>210</v>
      </c>
      <c r="E244" s="77">
        <v>72</v>
      </c>
      <c r="F244" s="74" t="s">
        <v>510</v>
      </c>
      <c r="G244" s="75">
        <f t="shared" si="12"/>
        <v>2</v>
      </c>
      <c r="H244" s="76" t="s">
        <v>506</v>
      </c>
      <c r="I244" s="74">
        <v>0</v>
      </c>
      <c r="J244" s="76" t="s">
        <v>506</v>
      </c>
      <c r="K244" s="120">
        <v>2</v>
      </c>
      <c r="L244" s="74" t="s">
        <v>506</v>
      </c>
    </row>
    <row r="245" spans="2:12" s="73" customFormat="1" ht="15" customHeight="1">
      <c r="B245" s="74">
        <v>242</v>
      </c>
      <c r="C245" s="20" t="s">
        <v>2441</v>
      </c>
      <c r="D245" s="78" t="s">
        <v>472</v>
      </c>
      <c r="E245" s="77">
        <v>36</v>
      </c>
      <c r="F245" s="74" t="s">
        <v>510</v>
      </c>
      <c r="G245" s="75">
        <f t="shared" si="12"/>
        <v>1</v>
      </c>
      <c r="H245" s="76" t="s">
        <v>506</v>
      </c>
      <c r="I245" s="74">
        <v>0</v>
      </c>
      <c r="J245" s="76" t="s">
        <v>506</v>
      </c>
      <c r="K245" s="120">
        <v>1</v>
      </c>
      <c r="L245" s="74" t="s">
        <v>506</v>
      </c>
    </row>
    <row r="246" spans="2:12" s="73" customFormat="1" ht="15" customHeight="1">
      <c r="B246" s="74">
        <v>243</v>
      </c>
      <c r="C246" s="20" t="s">
        <v>2446</v>
      </c>
      <c r="D246" s="78" t="s">
        <v>211</v>
      </c>
      <c r="E246" s="77">
        <v>180</v>
      </c>
      <c r="F246" s="74" t="s">
        <v>510</v>
      </c>
      <c r="G246" s="75">
        <f t="shared" si="12"/>
        <v>5</v>
      </c>
      <c r="H246" s="76" t="s">
        <v>506</v>
      </c>
      <c r="I246" s="74">
        <v>2</v>
      </c>
      <c r="J246" s="76" t="s">
        <v>506</v>
      </c>
      <c r="K246" s="120">
        <v>3</v>
      </c>
      <c r="L246" s="74" t="s">
        <v>506</v>
      </c>
    </row>
    <row r="247" spans="2:12" s="73" customFormat="1" ht="15" customHeight="1">
      <c r="B247" s="74">
        <v>244</v>
      </c>
      <c r="C247" s="20" t="s">
        <v>2447</v>
      </c>
      <c r="D247" s="78" t="s">
        <v>212</v>
      </c>
      <c r="E247" s="77">
        <v>0</v>
      </c>
      <c r="F247" s="74" t="s">
        <v>510</v>
      </c>
      <c r="G247" s="75">
        <f t="shared" si="12"/>
        <v>0</v>
      </c>
      <c r="H247" s="76" t="s">
        <v>506</v>
      </c>
      <c r="I247" s="74">
        <v>0</v>
      </c>
      <c r="J247" s="76" t="s">
        <v>506</v>
      </c>
      <c r="K247" s="120">
        <v>0</v>
      </c>
      <c r="L247" s="74" t="s">
        <v>506</v>
      </c>
    </row>
    <row r="248" spans="2:12" s="73" customFormat="1" ht="15" customHeight="1">
      <c r="B248" s="74">
        <v>245</v>
      </c>
      <c r="C248" s="20" t="s">
        <v>2454</v>
      </c>
      <c r="D248" s="78" t="s">
        <v>213</v>
      </c>
      <c r="E248" s="77">
        <v>36</v>
      </c>
      <c r="F248" s="74" t="s">
        <v>510</v>
      </c>
      <c r="G248" s="75">
        <f t="shared" si="12"/>
        <v>1</v>
      </c>
      <c r="H248" s="76" t="s">
        <v>506</v>
      </c>
      <c r="I248" s="74">
        <v>0</v>
      </c>
      <c r="J248" s="76" t="s">
        <v>506</v>
      </c>
      <c r="K248" s="120">
        <v>1</v>
      </c>
      <c r="L248" s="74" t="s">
        <v>506</v>
      </c>
    </row>
    <row r="249" spans="2:12" s="73" customFormat="1" ht="15" customHeight="1">
      <c r="B249" s="74">
        <v>246</v>
      </c>
      <c r="C249" s="20" t="s">
        <v>2461</v>
      </c>
      <c r="D249" s="78" t="s">
        <v>214</v>
      </c>
      <c r="E249" s="77">
        <v>108</v>
      </c>
      <c r="F249" s="74" t="s">
        <v>510</v>
      </c>
      <c r="G249" s="75">
        <f t="shared" si="12"/>
        <v>3</v>
      </c>
      <c r="H249" s="76" t="s">
        <v>506</v>
      </c>
      <c r="I249" s="74">
        <v>1</v>
      </c>
      <c r="J249" s="76" t="s">
        <v>506</v>
      </c>
      <c r="K249" s="120">
        <v>1</v>
      </c>
      <c r="L249" s="74" t="s">
        <v>506</v>
      </c>
    </row>
    <row r="250" spans="2:12" s="73" customFormat="1" ht="15" customHeight="1">
      <c r="B250" s="74">
        <v>247</v>
      </c>
      <c r="C250" s="20" t="s">
        <v>2468</v>
      </c>
      <c r="D250" s="78" t="s">
        <v>215</v>
      </c>
      <c r="E250" s="77">
        <v>36</v>
      </c>
      <c r="F250" s="74" t="s">
        <v>510</v>
      </c>
      <c r="G250" s="75">
        <f t="shared" si="12"/>
        <v>1</v>
      </c>
      <c r="H250" s="76" t="s">
        <v>506</v>
      </c>
      <c r="I250" s="74">
        <v>0</v>
      </c>
      <c r="J250" s="76" t="s">
        <v>506</v>
      </c>
      <c r="K250" s="120">
        <v>0</v>
      </c>
      <c r="L250" s="74" t="s">
        <v>506</v>
      </c>
    </row>
    <row r="251" spans="2:12" s="73" customFormat="1" ht="15" customHeight="1">
      <c r="B251" s="74">
        <v>248</v>
      </c>
      <c r="C251" s="20" t="s">
        <v>2469</v>
      </c>
      <c r="D251" s="78" t="s">
        <v>216</v>
      </c>
      <c r="E251" s="77">
        <v>0</v>
      </c>
      <c r="F251" s="74" t="s">
        <v>510</v>
      </c>
      <c r="G251" s="75">
        <f t="shared" si="12"/>
        <v>0</v>
      </c>
      <c r="H251" s="76" t="s">
        <v>506</v>
      </c>
      <c r="I251" s="74">
        <v>0</v>
      </c>
      <c r="J251" s="76" t="s">
        <v>506</v>
      </c>
      <c r="K251" s="120">
        <v>0</v>
      </c>
      <c r="L251" s="74" t="s">
        <v>506</v>
      </c>
    </row>
    <row r="252" spans="2:12" s="73" customFormat="1" ht="15" customHeight="1">
      <c r="B252" s="74">
        <v>249</v>
      </c>
      <c r="C252" s="20" t="s">
        <v>2482</v>
      </c>
      <c r="D252" s="78" t="s">
        <v>217</v>
      </c>
      <c r="E252" s="77">
        <v>0</v>
      </c>
      <c r="F252" s="74" t="s">
        <v>510</v>
      </c>
      <c r="G252" s="75">
        <f t="shared" si="12"/>
        <v>0</v>
      </c>
      <c r="H252" s="76" t="s">
        <v>506</v>
      </c>
      <c r="I252" s="74">
        <v>0</v>
      </c>
      <c r="J252" s="76" t="s">
        <v>506</v>
      </c>
      <c r="K252" s="120">
        <v>0</v>
      </c>
      <c r="L252" s="74" t="s">
        <v>506</v>
      </c>
    </row>
    <row r="253" spans="2:12" s="73" customFormat="1" ht="15" customHeight="1">
      <c r="B253" s="74">
        <v>250</v>
      </c>
      <c r="C253" s="20" t="s">
        <v>2483</v>
      </c>
      <c r="D253" s="78" t="s">
        <v>218</v>
      </c>
      <c r="E253" s="77">
        <v>0</v>
      </c>
      <c r="F253" s="74" t="s">
        <v>510</v>
      </c>
      <c r="G253" s="75">
        <f t="shared" si="12"/>
        <v>0</v>
      </c>
      <c r="H253" s="76" t="s">
        <v>506</v>
      </c>
      <c r="I253" s="74">
        <v>0</v>
      </c>
      <c r="J253" s="76" t="s">
        <v>506</v>
      </c>
      <c r="K253" s="120">
        <v>0</v>
      </c>
      <c r="L253" s="74" t="s">
        <v>506</v>
      </c>
    </row>
    <row r="254" spans="2:12" s="73" customFormat="1" ht="15" customHeight="1">
      <c r="B254" s="74">
        <v>251</v>
      </c>
      <c r="C254" s="20" t="s">
        <v>2486</v>
      </c>
      <c r="D254" s="78" t="s">
        <v>219</v>
      </c>
      <c r="E254" s="77">
        <v>0</v>
      </c>
      <c r="F254" s="74" t="s">
        <v>510</v>
      </c>
      <c r="G254" s="75">
        <f t="shared" si="12"/>
        <v>0</v>
      </c>
      <c r="H254" s="76" t="s">
        <v>506</v>
      </c>
      <c r="I254" s="74">
        <v>0</v>
      </c>
      <c r="J254" s="76" t="s">
        <v>506</v>
      </c>
      <c r="K254" s="120">
        <v>0</v>
      </c>
      <c r="L254" s="74" t="s">
        <v>506</v>
      </c>
    </row>
    <row r="255" spans="2:12" s="73" customFormat="1" ht="15" customHeight="1">
      <c r="B255" s="74">
        <v>252</v>
      </c>
      <c r="C255" s="20" t="s">
        <v>2487</v>
      </c>
      <c r="D255" s="78" t="s">
        <v>220</v>
      </c>
      <c r="E255" s="77">
        <v>720</v>
      </c>
      <c r="F255" s="74" t="s">
        <v>510</v>
      </c>
      <c r="G255" s="75">
        <f t="shared" si="12"/>
        <v>20</v>
      </c>
      <c r="H255" s="76" t="s">
        <v>506</v>
      </c>
      <c r="I255" s="74">
        <v>8</v>
      </c>
      <c r="J255" s="76" t="s">
        <v>506</v>
      </c>
      <c r="K255" s="120">
        <v>6</v>
      </c>
      <c r="L255" s="74" t="s">
        <v>506</v>
      </c>
    </row>
    <row r="256" spans="2:12" s="73" customFormat="1" ht="15" customHeight="1">
      <c r="B256" s="74">
        <v>253</v>
      </c>
      <c r="C256" s="20" t="s">
        <v>2496</v>
      </c>
      <c r="D256" s="78" t="s">
        <v>221</v>
      </c>
      <c r="E256" s="77">
        <v>108</v>
      </c>
      <c r="F256" s="74" t="s">
        <v>510</v>
      </c>
      <c r="G256" s="75">
        <f t="shared" si="12"/>
        <v>3</v>
      </c>
      <c r="H256" s="76" t="s">
        <v>506</v>
      </c>
      <c r="I256" s="74">
        <v>0</v>
      </c>
      <c r="J256" s="76" t="s">
        <v>506</v>
      </c>
      <c r="K256" s="120">
        <v>3</v>
      </c>
      <c r="L256" s="74" t="s">
        <v>506</v>
      </c>
    </row>
    <row r="257" spans="2:12" s="73" customFormat="1" ht="15" customHeight="1">
      <c r="B257" s="74">
        <v>254</v>
      </c>
      <c r="C257" s="20" t="s">
        <v>2503</v>
      </c>
      <c r="D257" s="78" t="s">
        <v>222</v>
      </c>
      <c r="E257" s="77">
        <v>180</v>
      </c>
      <c r="F257" s="74" t="s">
        <v>510</v>
      </c>
      <c r="G257" s="75">
        <f t="shared" si="12"/>
        <v>5</v>
      </c>
      <c r="H257" s="76" t="s">
        <v>506</v>
      </c>
      <c r="I257" s="74">
        <v>0</v>
      </c>
      <c r="J257" s="76" t="s">
        <v>506</v>
      </c>
      <c r="K257" s="120">
        <v>5</v>
      </c>
      <c r="L257" s="74" t="s">
        <v>506</v>
      </c>
    </row>
    <row r="258" spans="2:12" s="73" customFormat="1" ht="15" customHeight="1">
      <c r="B258" s="74">
        <v>255</v>
      </c>
      <c r="C258" s="20" t="s">
        <v>2510</v>
      </c>
      <c r="D258" s="78" t="s">
        <v>223</v>
      </c>
      <c r="E258" s="77">
        <v>0</v>
      </c>
      <c r="F258" s="74" t="s">
        <v>510</v>
      </c>
      <c r="G258" s="75">
        <f t="shared" si="12"/>
        <v>0</v>
      </c>
      <c r="H258" s="76" t="s">
        <v>506</v>
      </c>
      <c r="I258" s="74">
        <v>0</v>
      </c>
      <c r="J258" s="76" t="s">
        <v>506</v>
      </c>
      <c r="K258" s="120">
        <v>0</v>
      </c>
      <c r="L258" s="74" t="s">
        <v>506</v>
      </c>
    </row>
    <row r="259" spans="2:12" s="73" customFormat="1" ht="15" customHeight="1">
      <c r="B259" s="74">
        <v>256</v>
      </c>
      <c r="C259" s="20" t="s">
        <v>2519</v>
      </c>
      <c r="D259" s="78" t="s">
        <v>224</v>
      </c>
      <c r="E259" s="77">
        <v>180</v>
      </c>
      <c r="F259" s="74" t="s">
        <v>510</v>
      </c>
      <c r="G259" s="75">
        <f t="shared" ref="G259:G279" si="13">E259/36</f>
        <v>5</v>
      </c>
      <c r="H259" s="76" t="s">
        <v>506</v>
      </c>
      <c r="I259" s="74">
        <v>0</v>
      </c>
      <c r="J259" s="76" t="s">
        <v>506</v>
      </c>
      <c r="K259" s="120">
        <v>5</v>
      </c>
      <c r="L259" s="74" t="s">
        <v>506</v>
      </c>
    </row>
    <row r="260" spans="2:12" s="73" customFormat="1" ht="15" customHeight="1">
      <c r="B260" s="74">
        <v>257</v>
      </c>
      <c r="C260" s="20" t="s">
        <v>2528</v>
      </c>
      <c r="D260" s="78" t="s">
        <v>225</v>
      </c>
      <c r="E260" s="77">
        <v>36</v>
      </c>
      <c r="F260" s="74" t="s">
        <v>510</v>
      </c>
      <c r="G260" s="75">
        <f t="shared" si="13"/>
        <v>1</v>
      </c>
      <c r="H260" s="76" t="s">
        <v>506</v>
      </c>
      <c r="I260" s="74">
        <v>0</v>
      </c>
      <c r="J260" s="76" t="s">
        <v>506</v>
      </c>
      <c r="K260" s="120">
        <v>1</v>
      </c>
      <c r="L260" s="74" t="s">
        <v>506</v>
      </c>
    </row>
    <row r="261" spans="2:12" s="73" customFormat="1" ht="15" customHeight="1">
      <c r="B261" s="74">
        <v>258</v>
      </c>
      <c r="C261" s="20" t="s">
        <v>2535</v>
      </c>
      <c r="D261" s="78" t="s">
        <v>226</v>
      </c>
      <c r="E261" s="77">
        <v>36</v>
      </c>
      <c r="F261" s="74" t="s">
        <v>510</v>
      </c>
      <c r="G261" s="75">
        <f t="shared" si="13"/>
        <v>1</v>
      </c>
      <c r="H261" s="76" t="s">
        <v>506</v>
      </c>
      <c r="I261" s="74">
        <v>0</v>
      </c>
      <c r="J261" s="76" t="s">
        <v>506</v>
      </c>
      <c r="K261" s="120">
        <v>1</v>
      </c>
      <c r="L261" s="74" t="s">
        <v>506</v>
      </c>
    </row>
    <row r="262" spans="2:12" s="73" customFormat="1" ht="15" customHeight="1">
      <c r="B262" s="74">
        <v>259</v>
      </c>
      <c r="C262" s="20" t="s">
        <v>2542</v>
      </c>
      <c r="D262" s="78" t="s">
        <v>227</v>
      </c>
      <c r="E262" s="77">
        <v>36</v>
      </c>
      <c r="F262" s="74" t="s">
        <v>510</v>
      </c>
      <c r="G262" s="75">
        <f t="shared" si="13"/>
        <v>1</v>
      </c>
      <c r="H262" s="76" t="s">
        <v>506</v>
      </c>
      <c r="I262" s="74">
        <v>0</v>
      </c>
      <c r="J262" s="76" t="s">
        <v>506</v>
      </c>
      <c r="K262" s="120">
        <v>1</v>
      </c>
      <c r="L262" s="74" t="s">
        <v>506</v>
      </c>
    </row>
    <row r="263" spans="2:12" s="73" customFormat="1" ht="15" customHeight="1">
      <c r="B263" s="74">
        <v>260</v>
      </c>
      <c r="C263" s="20" t="s">
        <v>2549</v>
      </c>
      <c r="D263" s="78" t="s">
        <v>228</v>
      </c>
      <c r="E263" s="77">
        <v>36</v>
      </c>
      <c r="F263" s="74" t="s">
        <v>510</v>
      </c>
      <c r="G263" s="75">
        <f t="shared" si="13"/>
        <v>1</v>
      </c>
      <c r="H263" s="76" t="s">
        <v>506</v>
      </c>
      <c r="I263" s="74">
        <v>0</v>
      </c>
      <c r="J263" s="76" t="s">
        <v>506</v>
      </c>
      <c r="K263" s="120">
        <v>1</v>
      </c>
      <c r="L263" s="74" t="s">
        <v>506</v>
      </c>
    </row>
    <row r="264" spans="2:12" s="73" customFormat="1" ht="15" customHeight="1">
      <c r="B264" s="74">
        <v>261</v>
      </c>
      <c r="C264" s="20" t="s">
        <v>2556</v>
      </c>
      <c r="D264" s="78" t="s">
        <v>229</v>
      </c>
      <c r="E264" s="77">
        <v>36</v>
      </c>
      <c r="F264" s="74" t="s">
        <v>510</v>
      </c>
      <c r="G264" s="75">
        <f t="shared" si="13"/>
        <v>1</v>
      </c>
      <c r="H264" s="76" t="s">
        <v>506</v>
      </c>
      <c r="I264" s="74">
        <v>0</v>
      </c>
      <c r="J264" s="76" t="s">
        <v>506</v>
      </c>
      <c r="K264" s="120">
        <v>1</v>
      </c>
      <c r="L264" s="74" t="s">
        <v>506</v>
      </c>
    </row>
    <row r="265" spans="2:12" s="73" customFormat="1" ht="15" customHeight="1">
      <c r="B265" s="74">
        <v>262</v>
      </c>
      <c r="C265" s="20" t="s">
        <v>2563</v>
      </c>
      <c r="D265" s="78" t="s">
        <v>230</v>
      </c>
      <c r="E265" s="77">
        <v>36</v>
      </c>
      <c r="F265" s="74" t="s">
        <v>510</v>
      </c>
      <c r="G265" s="75">
        <f t="shared" si="13"/>
        <v>1</v>
      </c>
      <c r="H265" s="76" t="s">
        <v>506</v>
      </c>
      <c r="I265" s="74">
        <v>0</v>
      </c>
      <c r="J265" s="76" t="s">
        <v>506</v>
      </c>
      <c r="K265" s="120">
        <v>1</v>
      </c>
      <c r="L265" s="74" t="s">
        <v>506</v>
      </c>
    </row>
    <row r="266" spans="2:12" s="73" customFormat="1" ht="15" customHeight="1">
      <c r="B266" s="74">
        <v>263</v>
      </c>
      <c r="C266" s="20" t="s">
        <v>2570</v>
      </c>
      <c r="D266" s="78" t="s">
        <v>231</v>
      </c>
      <c r="E266" s="77">
        <v>36</v>
      </c>
      <c r="F266" s="74" t="s">
        <v>510</v>
      </c>
      <c r="G266" s="75">
        <f t="shared" si="13"/>
        <v>1</v>
      </c>
      <c r="H266" s="76" t="s">
        <v>506</v>
      </c>
      <c r="I266" s="74">
        <v>0</v>
      </c>
      <c r="J266" s="76" t="s">
        <v>506</v>
      </c>
      <c r="K266" s="120">
        <v>1</v>
      </c>
      <c r="L266" s="74" t="s">
        <v>506</v>
      </c>
    </row>
    <row r="267" spans="2:12" s="73" customFormat="1" ht="15" customHeight="1">
      <c r="B267" s="74">
        <v>264</v>
      </c>
      <c r="C267" s="20" t="s">
        <v>2575</v>
      </c>
      <c r="D267" s="78" t="s">
        <v>232</v>
      </c>
      <c r="E267" s="77">
        <v>36</v>
      </c>
      <c r="F267" s="74" t="s">
        <v>510</v>
      </c>
      <c r="G267" s="75">
        <f t="shared" si="13"/>
        <v>1</v>
      </c>
      <c r="H267" s="76" t="s">
        <v>506</v>
      </c>
      <c r="I267" s="74">
        <v>0</v>
      </c>
      <c r="J267" s="76" t="s">
        <v>506</v>
      </c>
      <c r="K267" s="120">
        <v>1</v>
      </c>
      <c r="L267" s="74" t="s">
        <v>506</v>
      </c>
    </row>
    <row r="268" spans="2:12" s="73" customFormat="1" ht="15" customHeight="1">
      <c r="B268" s="74">
        <v>265</v>
      </c>
      <c r="C268" s="20" t="s">
        <v>2576</v>
      </c>
      <c r="D268" s="78" t="s">
        <v>233</v>
      </c>
      <c r="E268" s="77">
        <v>216</v>
      </c>
      <c r="F268" s="74" t="s">
        <v>510</v>
      </c>
      <c r="G268" s="75">
        <f t="shared" si="13"/>
        <v>6</v>
      </c>
      <c r="H268" s="76" t="s">
        <v>506</v>
      </c>
      <c r="I268" s="74">
        <v>0</v>
      </c>
      <c r="J268" s="76" t="s">
        <v>506</v>
      </c>
      <c r="K268" s="120">
        <v>4</v>
      </c>
      <c r="L268" s="74" t="s">
        <v>506</v>
      </c>
    </row>
    <row r="269" spans="2:12" s="73" customFormat="1" ht="15" customHeight="1">
      <c r="B269" s="74">
        <v>266</v>
      </c>
      <c r="C269" s="47" t="s">
        <v>2583</v>
      </c>
      <c r="D269" s="78" t="s">
        <v>234</v>
      </c>
      <c r="E269" s="77">
        <v>108</v>
      </c>
      <c r="F269" s="74" t="s">
        <v>510</v>
      </c>
      <c r="G269" s="75">
        <f t="shared" si="13"/>
        <v>3</v>
      </c>
      <c r="H269" s="76" t="s">
        <v>506</v>
      </c>
      <c r="I269" s="74">
        <v>0</v>
      </c>
      <c r="J269" s="76" t="s">
        <v>506</v>
      </c>
      <c r="K269" s="120">
        <v>3</v>
      </c>
      <c r="L269" s="74" t="s">
        <v>506</v>
      </c>
    </row>
    <row r="270" spans="2:12" s="73" customFormat="1" ht="15" customHeight="1">
      <c r="B270" s="74">
        <v>267</v>
      </c>
      <c r="C270" s="20" t="s">
        <v>2590</v>
      </c>
      <c r="D270" s="78" t="s">
        <v>235</v>
      </c>
      <c r="E270" s="77">
        <v>108</v>
      </c>
      <c r="F270" s="74" t="s">
        <v>510</v>
      </c>
      <c r="G270" s="75">
        <f t="shared" si="13"/>
        <v>3</v>
      </c>
      <c r="H270" s="76" t="s">
        <v>506</v>
      </c>
      <c r="I270" s="74">
        <v>0</v>
      </c>
      <c r="J270" s="76" t="s">
        <v>506</v>
      </c>
      <c r="K270" s="120">
        <v>3</v>
      </c>
      <c r="L270" s="74" t="s">
        <v>506</v>
      </c>
    </row>
    <row r="271" spans="2:12" s="73" customFormat="1" ht="15" customHeight="1">
      <c r="B271" s="74">
        <v>268</v>
      </c>
      <c r="C271" s="20" t="s">
        <v>2597</v>
      </c>
      <c r="D271" s="78" t="s">
        <v>236</v>
      </c>
      <c r="E271" s="77">
        <v>0</v>
      </c>
      <c r="F271" s="74" t="s">
        <v>510</v>
      </c>
      <c r="G271" s="75">
        <f t="shared" si="13"/>
        <v>0</v>
      </c>
      <c r="H271" s="76" t="s">
        <v>506</v>
      </c>
      <c r="I271" s="74">
        <v>0</v>
      </c>
      <c r="J271" s="76" t="s">
        <v>506</v>
      </c>
      <c r="K271" s="120">
        <v>0</v>
      </c>
      <c r="L271" s="74" t="s">
        <v>506</v>
      </c>
    </row>
    <row r="272" spans="2:12" s="73" customFormat="1" ht="15" customHeight="1">
      <c r="B272" s="74">
        <v>269</v>
      </c>
      <c r="C272" s="20" t="s">
        <v>2620</v>
      </c>
      <c r="D272" s="78" t="s">
        <v>237</v>
      </c>
      <c r="E272" s="77">
        <v>0</v>
      </c>
      <c r="F272" s="74" t="s">
        <v>510</v>
      </c>
      <c r="G272" s="75">
        <f t="shared" si="13"/>
        <v>0</v>
      </c>
      <c r="H272" s="76" t="s">
        <v>506</v>
      </c>
      <c r="I272" s="74">
        <v>0</v>
      </c>
      <c r="J272" s="76" t="s">
        <v>506</v>
      </c>
      <c r="K272" s="120">
        <v>0</v>
      </c>
      <c r="L272" s="74" t="s">
        <v>506</v>
      </c>
    </row>
    <row r="273" spans="2:12" s="73" customFormat="1" ht="15" customHeight="1">
      <c r="B273" s="74">
        <v>270</v>
      </c>
      <c r="C273" s="20" t="s">
        <v>2635</v>
      </c>
      <c r="D273" s="78" t="s">
        <v>238</v>
      </c>
      <c r="E273" s="77">
        <v>0</v>
      </c>
      <c r="F273" s="74" t="s">
        <v>510</v>
      </c>
      <c r="G273" s="75">
        <f t="shared" si="13"/>
        <v>0</v>
      </c>
      <c r="H273" s="76" t="s">
        <v>506</v>
      </c>
      <c r="I273" s="74">
        <v>0</v>
      </c>
      <c r="J273" s="76" t="s">
        <v>506</v>
      </c>
      <c r="K273" s="120">
        <v>0</v>
      </c>
      <c r="L273" s="74" t="s">
        <v>506</v>
      </c>
    </row>
    <row r="274" spans="2:12" s="73" customFormat="1" ht="15" customHeight="1">
      <c r="B274" s="74">
        <v>271</v>
      </c>
      <c r="C274" s="20" t="s">
        <v>2650</v>
      </c>
      <c r="D274" s="78" t="s">
        <v>239</v>
      </c>
      <c r="E274" s="77">
        <v>0</v>
      </c>
      <c r="F274" s="74" t="s">
        <v>510</v>
      </c>
      <c r="G274" s="75">
        <f t="shared" si="13"/>
        <v>0</v>
      </c>
      <c r="H274" s="76" t="s">
        <v>506</v>
      </c>
      <c r="I274" s="74">
        <v>0</v>
      </c>
      <c r="J274" s="76" t="s">
        <v>506</v>
      </c>
      <c r="K274" s="120">
        <v>0</v>
      </c>
      <c r="L274" s="74" t="s">
        <v>506</v>
      </c>
    </row>
    <row r="275" spans="2:12" s="73" customFormat="1" ht="15" customHeight="1">
      <c r="B275" s="74">
        <v>272</v>
      </c>
      <c r="C275" s="20" t="s">
        <v>2713</v>
      </c>
      <c r="D275" s="78" t="s">
        <v>240</v>
      </c>
      <c r="E275" s="77">
        <v>0</v>
      </c>
      <c r="F275" s="74" t="s">
        <v>510</v>
      </c>
      <c r="G275" s="75">
        <f t="shared" si="13"/>
        <v>0</v>
      </c>
      <c r="H275" s="76" t="s">
        <v>506</v>
      </c>
      <c r="I275" s="74">
        <v>0</v>
      </c>
      <c r="J275" s="76" t="s">
        <v>506</v>
      </c>
      <c r="K275" s="120">
        <v>0</v>
      </c>
      <c r="L275" s="74" t="s">
        <v>506</v>
      </c>
    </row>
    <row r="276" spans="2:12" s="73" customFormat="1" ht="15" customHeight="1">
      <c r="B276" s="74">
        <v>273</v>
      </c>
      <c r="C276" s="20" t="s">
        <v>2738</v>
      </c>
      <c r="D276" s="78" t="s">
        <v>241</v>
      </c>
      <c r="E276" s="77">
        <v>792</v>
      </c>
      <c r="F276" s="74" t="s">
        <v>510</v>
      </c>
      <c r="G276" s="75">
        <f t="shared" si="13"/>
        <v>22</v>
      </c>
      <c r="H276" s="76" t="s">
        <v>506</v>
      </c>
      <c r="I276" s="74">
        <v>1</v>
      </c>
      <c r="J276" s="76" t="s">
        <v>506</v>
      </c>
      <c r="K276" s="120">
        <v>10</v>
      </c>
      <c r="L276" s="74" t="s">
        <v>506</v>
      </c>
    </row>
    <row r="277" spans="2:12" s="73" customFormat="1" ht="15" customHeight="1">
      <c r="B277" s="74">
        <v>274</v>
      </c>
      <c r="C277" s="20" t="s">
        <v>2740</v>
      </c>
      <c r="D277" s="78" t="s">
        <v>242</v>
      </c>
      <c r="E277" s="77">
        <v>360</v>
      </c>
      <c r="F277" s="74" t="s">
        <v>510</v>
      </c>
      <c r="G277" s="75">
        <f t="shared" si="13"/>
        <v>10</v>
      </c>
      <c r="H277" s="76" t="s">
        <v>506</v>
      </c>
      <c r="I277" s="74">
        <v>0</v>
      </c>
      <c r="J277" s="76" t="s">
        <v>506</v>
      </c>
      <c r="K277" s="120">
        <v>10</v>
      </c>
      <c r="L277" s="74" t="s">
        <v>506</v>
      </c>
    </row>
    <row r="278" spans="2:12" s="73" customFormat="1" ht="15" customHeight="1">
      <c r="B278" s="74">
        <v>275</v>
      </c>
      <c r="C278" s="20" t="s">
        <v>2741</v>
      </c>
      <c r="D278" s="78" t="s">
        <v>243</v>
      </c>
      <c r="E278" s="77">
        <v>144</v>
      </c>
      <c r="F278" s="74" t="s">
        <v>510</v>
      </c>
      <c r="G278" s="75">
        <f t="shared" si="13"/>
        <v>4</v>
      </c>
      <c r="H278" s="76" t="s">
        <v>506</v>
      </c>
      <c r="I278" s="74">
        <v>3</v>
      </c>
      <c r="J278" s="76" t="s">
        <v>506</v>
      </c>
      <c r="K278" s="120">
        <v>1</v>
      </c>
      <c r="L278" s="74" t="s">
        <v>506</v>
      </c>
    </row>
    <row r="279" spans="2:12" s="73" customFormat="1" ht="15" customHeight="1">
      <c r="B279" s="74">
        <v>276</v>
      </c>
      <c r="C279" s="20" t="s">
        <v>2742</v>
      </c>
      <c r="D279" s="78" t="s">
        <v>244</v>
      </c>
      <c r="E279" s="77">
        <v>108</v>
      </c>
      <c r="F279" s="74" t="s">
        <v>510</v>
      </c>
      <c r="G279" s="75">
        <f t="shared" si="13"/>
        <v>3</v>
      </c>
      <c r="H279" s="76" t="s">
        <v>506</v>
      </c>
      <c r="I279" s="74">
        <v>4</v>
      </c>
      <c r="J279" s="76" t="s">
        <v>506</v>
      </c>
      <c r="K279" s="120">
        <v>4</v>
      </c>
      <c r="L279" s="74" t="s">
        <v>506</v>
      </c>
    </row>
    <row r="280" spans="2:12" s="73" customFormat="1" ht="15" customHeight="1">
      <c r="B280" s="74">
        <v>277</v>
      </c>
      <c r="C280" s="20" t="s">
        <v>2781</v>
      </c>
      <c r="D280" s="78" t="s">
        <v>245</v>
      </c>
      <c r="E280" s="77">
        <v>490</v>
      </c>
      <c r="F280" s="74" t="s">
        <v>510</v>
      </c>
      <c r="G280" s="75">
        <f t="shared" ref="G280:G286" si="14">E280/98</f>
        <v>5</v>
      </c>
      <c r="H280" s="76" t="s">
        <v>506</v>
      </c>
      <c r="I280" s="74">
        <v>3</v>
      </c>
      <c r="J280" s="76" t="s">
        <v>506</v>
      </c>
      <c r="K280" s="120">
        <v>1</v>
      </c>
      <c r="L280" s="74" t="s">
        <v>506</v>
      </c>
    </row>
    <row r="281" spans="2:12" s="73" customFormat="1" ht="15" customHeight="1">
      <c r="B281" s="74">
        <v>278</v>
      </c>
      <c r="C281" s="20" t="s">
        <v>2782</v>
      </c>
      <c r="D281" s="78" t="s">
        <v>246</v>
      </c>
      <c r="E281" s="77">
        <v>490</v>
      </c>
      <c r="F281" s="74" t="s">
        <v>510</v>
      </c>
      <c r="G281" s="75">
        <f t="shared" si="14"/>
        <v>5</v>
      </c>
      <c r="H281" s="76" t="s">
        <v>506</v>
      </c>
      <c r="I281" s="74">
        <v>2</v>
      </c>
      <c r="J281" s="76" t="s">
        <v>506</v>
      </c>
      <c r="K281" s="120">
        <v>3</v>
      </c>
      <c r="L281" s="74" t="s">
        <v>506</v>
      </c>
    </row>
    <row r="282" spans="2:12" s="73" customFormat="1" ht="15" customHeight="1">
      <c r="B282" s="74">
        <v>279</v>
      </c>
      <c r="C282" s="20" t="s">
        <v>2783</v>
      </c>
      <c r="D282" s="78" t="s">
        <v>247</v>
      </c>
      <c r="E282" s="77">
        <v>490</v>
      </c>
      <c r="F282" s="74" t="s">
        <v>510</v>
      </c>
      <c r="G282" s="75">
        <f t="shared" si="14"/>
        <v>5</v>
      </c>
      <c r="H282" s="76" t="s">
        <v>506</v>
      </c>
      <c r="I282" s="74">
        <v>3</v>
      </c>
      <c r="J282" s="76" t="s">
        <v>506</v>
      </c>
      <c r="K282" s="120">
        <v>2</v>
      </c>
      <c r="L282" s="74" t="s">
        <v>506</v>
      </c>
    </row>
    <row r="283" spans="2:12" s="73" customFormat="1" ht="15" customHeight="1">
      <c r="B283" s="74">
        <v>280</v>
      </c>
      <c r="C283" s="20" t="s">
        <v>2784</v>
      </c>
      <c r="D283" s="78" t="s">
        <v>248</v>
      </c>
      <c r="E283" s="77">
        <v>294</v>
      </c>
      <c r="F283" s="74" t="s">
        <v>510</v>
      </c>
      <c r="G283" s="75">
        <f t="shared" si="14"/>
        <v>3</v>
      </c>
      <c r="H283" s="76" t="s">
        <v>506</v>
      </c>
      <c r="I283" s="74">
        <v>0</v>
      </c>
      <c r="J283" s="76" t="s">
        <v>506</v>
      </c>
      <c r="K283" s="120">
        <v>3</v>
      </c>
      <c r="L283" s="74" t="s">
        <v>506</v>
      </c>
    </row>
    <row r="284" spans="2:12" s="73" customFormat="1" ht="15" customHeight="1">
      <c r="B284" s="74">
        <v>281</v>
      </c>
      <c r="C284" s="1" t="s">
        <v>2785</v>
      </c>
      <c r="D284" s="78" t="s">
        <v>249</v>
      </c>
      <c r="E284" s="77">
        <v>490</v>
      </c>
      <c r="F284" s="74" t="s">
        <v>510</v>
      </c>
      <c r="G284" s="75">
        <f t="shared" si="14"/>
        <v>5</v>
      </c>
      <c r="H284" s="76" t="s">
        <v>506</v>
      </c>
      <c r="I284" s="74">
        <v>3</v>
      </c>
      <c r="J284" s="76" t="s">
        <v>506</v>
      </c>
      <c r="K284" s="120">
        <v>2</v>
      </c>
      <c r="L284" s="74" t="s">
        <v>506</v>
      </c>
    </row>
    <row r="285" spans="2:12" s="73" customFormat="1" ht="15" customHeight="1">
      <c r="B285" s="74">
        <v>282</v>
      </c>
      <c r="C285" s="20" t="s">
        <v>2787</v>
      </c>
      <c r="D285" s="78" t="s">
        <v>250</v>
      </c>
      <c r="E285" s="77">
        <v>490</v>
      </c>
      <c r="F285" s="74" t="s">
        <v>510</v>
      </c>
      <c r="G285" s="75">
        <f t="shared" si="14"/>
        <v>5</v>
      </c>
      <c r="H285" s="76" t="s">
        <v>506</v>
      </c>
      <c r="I285" s="74">
        <v>3</v>
      </c>
      <c r="J285" s="76" t="s">
        <v>506</v>
      </c>
      <c r="K285" s="120">
        <v>2</v>
      </c>
      <c r="L285" s="74" t="s">
        <v>506</v>
      </c>
    </row>
    <row r="286" spans="2:12" s="73" customFormat="1" ht="15" customHeight="1">
      <c r="B286" s="74">
        <v>283</v>
      </c>
      <c r="C286" s="20" t="s">
        <v>2943</v>
      </c>
      <c r="D286" s="78" t="s">
        <v>274</v>
      </c>
      <c r="E286" s="77">
        <v>294</v>
      </c>
      <c r="F286" s="74" t="s">
        <v>510</v>
      </c>
      <c r="G286" s="75">
        <f t="shared" si="14"/>
        <v>3</v>
      </c>
      <c r="H286" s="76" t="s">
        <v>506</v>
      </c>
      <c r="I286" s="74">
        <v>3</v>
      </c>
      <c r="J286" s="76" t="s">
        <v>506</v>
      </c>
      <c r="K286" s="120">
        <v>3</v>
      </c>
      <c r="L286" s="74" t="s">
        <v>506</v>
      </c>
    </row>
    <row r="287" spans="2:12" s="73" customFormat="1" ht="15" customHeight="1">
      <c r="B287" s="74">
        <v>284</v>
      </c>
      <c r="C287" s="20" t="s">
        <v>2790</v>
      </c>
      <c r="D287" s="78" t="s">
        <v>251</v>
      </c>
      <c r="E287" s="77">
        <v>72</v>
      </c>
      <c r="F287" s="74" t="s">
        <v>510</v>
      </c>
      <c r="G287" s="75">
        <f t="shared" ref="G287:G318" si="15">E287/72</f>
        <v>1</v>
      </c>
      <c r="H287" s="76" t="s">
        <v>506</v>
      </c>
      <c r="I287" s="74">
        <v>0</v>
      </c>
      <c r="J287" s="76" t="s">
        <v>506</v>
      </c>
      <c r="K287" s="120">
        <v>1</v>
      </c>
      <c r="L287" s="74" t="s">
        <v>506</v>
      </c>
    </row>
    <row r="288" spans="2:12" s="73" customFormat="1" ht="15" customHeight="1">
      <c r="B288" s="74">
        <v>285</v>
      </c>
      <c r="C288" s="20" t="s">
        <v>2793</v>
      </c>
      <c r="D288" s="78" t="s">
        <v>252</v>
      </c>
      <c r="E288" s="77">
        <v>0</v>
      </c>
      <c r="F288" s="74" t="s">
        <v>510</v>
      </c>
      <c r="G288" s="75">
        <f t="shared" si="15"/>
        <v>0</v>
      </c>
      <c r="H288" s="76" t="s">
        <v>506</v>
      </c>
      <c r="I288" s="74">
        <v>0</v>
      </c>
      <c r="J288" s="76" t="s">
        <v>506</v>
      </c>
      <c r="K288" s="120">
        <v>0</v>
      </c>
      <c r="L288" s="74" t="s">
        <v>506</v>
      </c>
    </row>
    <row r="289" spans="2:12" s="73" customFormat="1" ht="15" customHeight="1">
      <c r="B289" s="74">
        <v>286</v>
      </c>
      <c r="C289" s="20" t="s">
        <v>2796</v>
      </c>
      <c r="D289" s="78" t="s">
        <v>253</v>
      </c>
      <c r="E289" s="77">
        <v>0</v>
      </c>
      <c r="F289" s="74" t="s">
        <v>510</v>
      </c>
      <c r="G289" s="75">
        <f t="shared" si="15"/>
        <v>0</v>
      </c>
      <c r="H289" s="76" t="s">
        <v>506</v>
      </c>
      <c r="I289" s="74">
        <v>0</v>
      </c>
      <c r="J289" s="76" t="s">
        <v>506</v>
      </c>
      <c r="K289" s="120">
        <v>0</v>
      </c>
      <c r="L289" s="74" t="s">
        <v>506</v>
      </c>
    </row>
    <row r="290" spans="2:12" s="73" customFormat="1" ht="15" customHeight="1">
      <c r="B290" s="74">
        <v>287</v>
      </c>
      <c r="C290" s="20" t="s">
        <v>2799</v>
      </c>
      <c r="D290" s="78" t="s">
        <v>254</v>
      </c>
      <c r="E290" s="77">
        <v>0</v>
      </c>
      <c r="F290" s="74" t="s">
        <v>510</v>
      </c>
      <c r="G290" s="75">
        <f t="shared" si="15"/>
        <v>0</v>
      </c>
      <c r="H290" s="76" t="s">
        <v>506</v>
      </c>
      <c r="I290" s="74">
        <v>0</v>
      </c>
      <c r="J290" s="76" t="s">
        <v>506</v>
      </c>
      <c r="K290" s="120">
        <v>0</v>
      </c>
      <c r="L290" s="74" t="s">
        <v>506</v>
      </c>
    </row>
    <row r="291" spans="2:12" s="73" customFormat="1" ht="15" customHeight="1">
      <c r="B291" s="74">
        <v>288</v>
      </c>
      <c r="C291" s="20" t="s">
        <v>2800</v>
      </c>
      <c r="D291" s="78" t="s">
        <v>255</v>
      </c>
      <c r="E291" s="77">
        <v>0</v>
      </c>
      <c r="F291" s="74" t="s">
        <v>510</v>
      </c>
      <c r="G291" s="75">
        <f t="shared" si="15"/>
        <v>0</v>
      </c>
      <c r="H291" s="76" t="s">
        <v>506</v>
      </c>
      <c r="I291" s="74">
        <v>0</v>
      </c>
      <c r="J291" s="76" t="s">
        <v>506</v>
      </c>
      <c r="K291" s="120">
        <v>0</v>
      </c>
      <c r="L291" s="74" t="s">
        <v>506</v>
      </c>
    </row>
    <row r="292" spans="2:12" s="73" customFormat="1" ht="15" customHeight="1">
      <c r="B292" s="74">
        <v>289</v>
      </c>
      <c r="C292" s="20" t="s">
        <v>2803</v>
      </c>
      <c r="D292" s="78" t="s">
        <v>256</v>
      </c>
      <c r="E292" s="77">
        <v>0</v>
      </c>
      <c r="F292" s="74" t="s">
        <v>510</v>
      </c>
      <c r="G292" s="75">
        <f t="shared" si="15"/>
        <v>0</v>
      </c>
      <c r="H292" s="76" t="s">
        <v>506</v>
      </c>
      <c r="I292" s="74">
        <v>0</v>
      </c>
      <c r="J292" s="76" t="s">
        <v>506</v>
      </c>
      <c r="K292" s="120">
        <v>0</v>
      </c>
      <c r="L292" s="74" t="s">
        <v>506</v>
      </c>
    </row>
    <row r="293" spans="2:12" s="73" customFormat="1" ht="15" customHeight="1">
      <c r="B293" s="74">
        <v>290</v>
      </c>
      <c r="C293" s="20" t="s">
        <v>2806</v>
      </c>
      <c r="D293" s="78" t="s">
        <v>257</v>
      </c>
      <c r="E293" s="77">
        <v>0</v>
      </c>
      <c r="F293" s="74" t="s">
        <v>510</v>
      </c>
      <c r="G293" s="75">
        <f t="shared" si="15"/>
        <v>0</v>
      </c>
      <c r="H293" s="76" t="s">
        <v>506</v>
      </c>
      <c r="I293" s="74">
        <v>0</v>
      </c>
      <c r="J293" s="76" t="s">
        <v>506</v>
      </c>
      <c r="K293" s="120">
        <v>0</v>
      </c>
      <c r="L293" s="74" t="s">
        <v>506</v>
      </c>
    </row>
    <row r="294" spans="2:12" s="73" customFormat="1" ht="15" customHeight="1">
      <c r="B294" s="74">
        <v>291</v>
      </c>
      <c r="C294" s="20" t="s">
        <v>2809</v>
      </c>
      <c r="D294" s="78" t="s">
        <v>258</v>
      </c>
      <c r="E294" s="77">
        <v>72</v>
      </c>
      <c r="F294" s="74" t="s">
        <v>510</v>
      </c>
      <c r="G294" s="75">
        <f t="shared" si="15"/>
        <v>1</v>
      </c>
      <c r="H294" s="76" t="s">
        <v>506</v>
      </c>
      <c r="I294" s="74">
        <v>0</v>
      </c>
      <c r="J294" s="76" t="s">
        <v>506</v>
      </c>
      <c r="K294" s="120">
        <v>1</v>
      </c>
      <c r="L294" s="74" t="s">
        <v>506</v>
      </c>
    </row>
    <row r="295" spans="2:12" s="73" customFormat="1" ht="15" customHeight="1">
      <c r="B295" s="74">
        <v>292</v>
      </c>
      <c r="C295" s="20" t="s">
        <v>2812</v>
      </c>
      <c r="D295" s="78" t="s">
        <v>259</v>
      </c>
      <c r="E295" s="77">
        <v>0</v>
      </c>
      <c r="F295" s="74" t="s">
        <v>510</v>
      </c>
      <c r="G295" s="75">
        <f t="shared" si="15"/>
        <v>0</v>
      </c>
      <c r="H295" s="76" t="s">
        <v>506</v>
      </c>
      <c r="I295" s="74">
        <v>1</v>
      </c>
      <c r="J295" s="76" t="s">
        <v>506</v>
      </c>
      <c r="K295" s="120">
        <v>0</v>
      </c>
      <c r="L295" s="74" t="s">
        <v>506</v>
      </c>
    </row>
    <row r="296" spans="2:12" s="73" customFormat="1" ht="15" customHeight="1">
      <c r="B296" s="74">
        <v>293</v>
      </c>
      <c r="C296" s="20" t="s">
        <v>2815</v>
      </c>
      <c r="D296" s="78" t="s">
        <v>260</v>
      </c>
      <c r="E296" s="77">
        <v>0</v>
      </c>
      <c r="F296" s="74" t="s">
        <v>510</v>
      </c>
      <c r="G296" s="75">
        <f t="shared" si="15"/>
        <v>0</v>
      </c>
      <c r="H296" s="76" t="s">
        <v>506</v>
      </c>
      <c r="I296" s="74">
        <v>0</v>
      </c>
      <c r="J296" s="76" t="s">
        <v>506</v>
      </c>
      <c r="K296" s="120">
        <v>0</v>
      </c>
      <c r="L296" s="74" t="s">
        <v>506</v>
      </c>
    </row>
    <row r="297" spans="2:12" s="73" customFormat="1" ht="15" customHeight="1">
      <c r="B297" s="74">
        <v>294</v>
      </c>
      <c r="C297" s="20" t="s">
        <v>2822</v>
      </c>
      <c r="D297" s="78" t="s">
        <v>261</v>
      </c>
      <c r="E297" s="77">
        <v>0</v>
      </c>
      <c r="F297" s="74" t="s">
        <v>510</v>
      </c>
      <c r="G297" s="75">
        <f t="shared" si="15"/>
        <v>0</v>
      </c>
      <c r="H297" s="76" t="s">
        <v>506</v>
      </c>
      <c r="I297" s="74">
        <v>0</v>
      </c>
      <c r="J297" s="76" t="s">
        <v>506</v>
      </c>
      <c r="K297" s="120">
        <v>0</v>
      </c>
      <c r="L297" s="74" t="s">
        <v>506</v>
      </c>
    </row>
    <row r="298" spans="2:12" s="73" customFormat="1" ht="15" customHeight="1">
      <c r="B298" s="74">
        <v>295</v>
      </c>
      <c r="C298" s="20" t="s">
        <v>2825</v>
      </c>
      <c r="D298" s="78" t="s">
        <v>262</v>
      </c>
      <c r="E298" s="77">
        <v>72</v>
      </c>
      <c r="F298" s="74" t="s">
        <v>510</v>
      </c>
      <c r="G298" s="75">
        <f t="shared" si="15"/>
        <v>1</v>
      </c>
      <c r="H298" s="76" t="s">
        <v>506</v>
      </c>
      <c r="I298" s="74">
        <v>0</v>
      </c>
      <c r="J298" s="76" t="s">
        <v>506</v>
      </c>
      <c r="K298" s="120">
        <v>1</v>
      </c>
      <c r="L298" s="74" t="s">
        <v>506</v>
      </c>
    </row>
    <row r="299" spans="2:12" s="73" customFormat="1" ht="15" customHeight="1">
      <c r="B299" s="74">
        <v>296</v>
      </c>
      <c r="C299" s="20" t="s">
        <v>2828</v>
      </c>
      <c r="D299" s="78" t="s">
        <v>263</v>
      </c>
      <c r="E299" s="77">
        <v>72</v>
      </c>
      <c r="F299" s="74" t="s">
        <v>510</v>
      </c>
      <c r="G299" s="75">
        <f t="shared" si="15"/>
        <v>1</v>
      </c>
      <c r="H299" s="76" t="s">
        <v>506</v>
      </c>
      <c r="I299" s="74">
        <v>0</v>
      </c>
      <c r="J299" s="76" t="s">
        <v>506</v>
      </c>
      <c r="K299" s="120">
        <v>1</v>
      </c>
      <c r="L299" s="74" t="s">
        <v>506</v>
      </c>
    </row>
    <row r="300" spans="2:12" s="73" customFormat="1" ht="15" customHeight="1">
      <c r="B300" s="74">
        <v>297</v>
      </c>
      <c r="C300" s="20" t="s">
        <v>2835</v>
      </c>
      <c r="D300" s="78" t="s">
        <v>473</v>
      </c>
      <c r="E300" s="77">
        <v>0</v>
      </c>
      <c r="F300" s="74" t="s">
        <v>510</v>
      </c>
      <c r="G300" s="75">
        <f t="shared" si="15"/>
        <v>0</v>
      </c>
      <c r="H300" s="76" t="s">
        <v>506</v>
      </c>
      <c r="I300" s="74">
        <v>0</v>
      </c>
      <c r="J300" s="76" t="s">
        <v>506</v>
      </c>
      <c r="K300" s="120">
        <v>0</v>
      </c>
      <c r="L300" s="74" t="s">
        <v>506</v>
      </c>
    </row>
    <row r="301" spans="2:12" s="73" customFormat="1" ht="15" customHeight="1">
      <c r="B301" s="74">
        <v>298</v>
      </c>
      <c r="C301" s="20" t="s">
        <v>2838</v>
      </c>
      <c r="D301" s="78" t="s">
        <v>264</v>
      </c>
      <c r="E301" s="77">
        <v>144</v>
      </c>
      <c r="F301" s="74" t="s">
        <v>510</v>
      </c>
      <c r="G301" s="75">
        <f t="shared" si="15"/>
        <v>2</v>
      </c>
      <c r="H301" s="76" t="s">
        <v>506</v>
      </c>
      <c r="I301" s="74">
        <v>1</v>
      </c>
      <c r="J301" s="76" t="s">
        <v>506</v>
      </c>
      <c r="K301" s="120">
        <v>1</v>
      </c>
      <c r="L301" s="74" t="s">
        <v>506</v>
      </c>
    </row>
    <row r="302" spans="2:12" s="73" customFormat="1" ht="15" customHeight="1">
      <c r="B302" s="74">
        <v>299</v>
      </c>
      <c r="C302" s="20" t="s">
        <v>2841</v>
      </c>
      <c r="D302" s="78" t="s">
        <v>474</v>
      </c>
      <c r="E302" s="77">
        <v>0</v>
      </c>
      <c r="F302" s="74" t="s">
        <v>510</v>
      </c>
      <c r="G302" s="75">
        <f t="shared" si="15"/>
        <v>0</v>
      </c>
      <c r="H302" s="76" t="s">
        <v>506</v>
      </c>
      <c r="I302" s="74">
        <v>0</v>
      </c>
      <c r="J302" s="76" t="s">
        <v>506</v>
      </c>
      <c r="K302" s="120">
        <v>0</v>
      </c>
      <c r="L302" s="74" t="s">
        <v>506</v>
      </c>
    </row>
    <row r="303" spans="2:12" s="73" customFormat="1" ht="15" customHeight="1">
      <c r="B303" s="74">
        <v>300</v>
      </c>
      <c r="C303" s="20" t="s">
        <v>2844</v>
      </c>
      <c r="D303" s="78" t="s">
        <v>265</v>
      </c>
      <c r="E303" s="77">
        <v>216</v>
      </c>
      <c r="F303" s="74" t="s">
        <v>510</v>
      </c>
      <c r="G303" s="75">
        <f t="shared" si="15"/>
        <v>3</v>
      </c>
      <c r="H303" s="76" t="s">
        <v>506</v>
      </c>
      <c r="I303" s="74">
        <v>0</v>
      </c>
      <c r="J303" s="76" t="s">
        <v>506</v>
      </c>
      <c r="K303" s="120">
        <v>3</v>
      </c>
      <c r="L303" s="74" t="s">
        <v>506</v>
      </c>
    </row>
    <row r="304" spans="2:12" s="73" customFormat="1" ht="15" customHeight="1">
      <c r="B304" s="74">
        <v>301</v>
      </c>
      <c r="C304" s="20" t="s">
        <v>2847</v>
      </c>
      <c r="D304" s="78" t="s">
        <v>475</v>
      </c>
      <c r="E304" s="77">
        <v>72</v>
      </c>
      <c r="F304" s="74" t="s">
        <v>510</v>
      </c>
      <c r="G304" s="75">
        <f t="shared" si="15"/>
        <v>1</v>
      </c>
      <c r="H304" s="76" t="s">
        <v>506</v>
      </c>
      <c r="I304" s="74">
        <v>0</v>
      </c>
      <c r="J304" s="76" t="s">
        <v>506</v>
      </c>
      <c r="K304" s="120">
        <v>1</v>
      </c>
      <c r="L304" s="74" t="s">
        <v>506</v>
      </c>
    </row>
    <row r="305" spans="2:12" s="73" customFormat="1" ht="15" customHeight="1">
      <c r="B305" s="74">
        <v>302</v>
      </c>
      <c r="C305" s="20" t="s">
        <v>2850</v>
      </c>
      <c r="D305" s="78" t="s">
        <v>266</v>
      </c>
      <c r="E305" s="77">
        <v>216</v>
      </c>
      <c r="F305" s="74" t="s">
        <v>510</v>
      </c>
      <c r="G305" s="75">
        <f t="shared" si="15"/>
        <v>3</v>
      </c>
      <c r="H305" s="76" t="s">
        <v>506</v>
      </c>
      <c r="I305" s="74">
        <v>0</v>
      </c>
      <c r="J305" s="76" t="s">
        <v>506</v>
      </c>
      <c r="K305" s="120">
        <v>3</v>
      </c>
      <c r="L305" s="74" t="s">
        <v>506</v>
      </c>
    </row>
    <row r="306" spans="2:12" s="73" customFormat="1" ht="15" customHeight="1">
      <c r="B306" s="74">
        <v>303</v>
      </c>
      <c r="C306" s="20" t="s">
        <v>2853</v>
      </c>
      <c r="D306" s="78" t="s">
        <v>267</v>
      </c>
      <c r="E306" s="77">
        <v>0</v>
      </c>
      <c r="F306" s="74" t="s">
        <v>510</v>
      </c>
      <c r="G306" s="75">
        <f t="shared" si="15"/>
        <v>0</v>
      </c>
      <c r="H306" s="76" t="s">
        <v>506</v>
      </c>
      <c r="I306" s="74">
        <v>0</v>
      </c>
      <c r="J306" s="76" t="s">
        <v>506</v>
      </c>
      <c r="K306" s="120">
        <v>0</v>
      </c>
      <c r="L306" s="74" t="s">
        <v>506</v>
      </c>
    </row>
    <row r="307" spans="2:12" s="73" customFormat="1" ht="15" customHeight="1">
      <c r="B307" s="74">
        <v>304</v>
      </c>
      <c r="C307" s="20" t="s">
        <v>2856</v>
      </c>
      <c r="D307" s="78" t="s">
        <v>268</v>
      </c>
      <c r="E307" s="77">
        <v>144</v>
      </c>
      <c r="F307" s="74" t="s">
        <v>510</v>
      </c>
      <c r="G307" s="75">
        <f t="shared" si="15"/>
        <v>2</v>
      </c>
      <c r="H307" s="76" t="s">
        <v>506</v>
      </c>
      <c r="I307" s="74">
        <v>1</v>
      </c>
      <c r="J307" s="76" t="s">
        <v>506</v>
      </c>
      <c r="K307" s="120">
        <v>1</v>
      </c>
      <c r="L307" s="74" t="s">
        <v>506</v>
      </c>
    </row>
    <row r="308" spans="2:12" s="73" customFormat="1" ht="15" customHeight="1">
      <c r="B308" s="74">
        <v>305</v>
      </c>
      <c r="C308" s="20" t="s">
        <v>2859</v>
      </c>
      <c r="D308" s="78" t="s">
        <v>269</v>
      </c>
      <c r="E308" s="77">
        <v>0</v>
      </c>
      <c r="F308" s="74" t="s">
        <v>510</v>
      </c>
      <c r="G308" s="75">
        <f t="shared" si="15"/>
        <v>0</v>
      </c>
      <c r="H308" s="76" t="s">
        <v>506</v>
      </c>
      <c r="I308" s="74">
        <v>0</v>
      </c>
      <c r="J308" s="76" t="s">
        <v>506</v>
      </c>
      <c r="K308" s="120">
        <v>0</v>
      </c>
      <c r="L308" s="74" t="s">
        <v>506</v>
      </c>
    </row>
    <row r="309" spans="2:12" s="73" customFormat="1" ht="15" customHeight="1">
      <c r="B309" s="74">
        <v>306</v>
      </c>
      <c r="C309" s="20" t="s">
        <v>2862</v>
      </c>
      <c r="D309" s="78" t="s">
        <v>270</v>
      </c>
      <c r="E309" s="77">
        <v>180</v>
      </c>
      <c r="F309" s="74" t="s">
        <v>510</v>
      </c>
      <c r="G309" s="75">
        <f t="shared" si="15"/>
        <v>2.5</v>
      </c>
      <c r="H309" s="76" t="s">
        <v>506</v>
      </c>
      <c r="I309" s="74">
        <v>0</v>
      </c>
      <c r="J309" s="76" t="s">
        <v>506</v>
      </c>
      <c r="K309" s="120">
        <v>3</v>
      </c>
      <c r="L309" s="74" t="s">
        <v>506</v>
      </c>
    </row>
    <row r="310" spans="2:12" s="73" customFormat="1" ht="15" customHeight="1">
      <c r="B310" s="74">
        <v>307</v>
      </c>
      <c r="C310" s="20" t="s">
        <v>2865</v>
      </c>
      <c r="D310" s="78" t="s">
        <v>271</v>
      </c>
      <c r="E310" s="77">
        <v>0</v>
      </c>
      <c r="F310" s="74" t="s">
        <v>510</v>
      </c>
      <c r="G310" s="75">
        <f t="shared" si="15"/>
        <v>0</v>
      </c>
      <c r="H310" s="76" t="s">
        <v>506</v>
      </c>
      <c r="I310" s="74">
        <v>0</v>
      </c>
      <c r="J310" s="76" t="s">
        <v>506</v>
      </c>
      <c r="K310" s="120">
        <v>0</v>
      </c>
      <c r="L310" s="74" t="s">
        <v>506</v>
      </c>
    </row>
    <row r="311" spans="2:12" s="73" customFormat="1" ht="15" customHeight="1">
      <c r="B311" s="74">
        <v>308</v>
      </c>
      <c r="C311" s="20" t="s">
        <v>2868</v>
      </c>
      <c r="D311" s="78" t="s">
        <v>493</v>
      </c>
      <c r="E311" s="77">
        <v>0</v>
      </c>
      <c r="F311" s="74" t="s">
        <v>510</v>
      </c>
      <c r="G311" s="75">
        <f t="shared" si="15"/>
        <v>0</v>
      </c>
      <c r="H311" s="76" t="s">
        <v>506</v>
      </c>
      <c r="I311" s="74">
        <v>0</v>
      </c>
      <c r="J311" s="76" t="s">
        <v>506</v>
      </c>
      <c r="K311" s="120">
        <v>0</v>
      </c>
      <c r="L311" s="74" t="s">
        <v>506</v>
      </c>
    </row>
    <row r="312" spans="2:12" s="73" customFormat="1" ht="15" customHeight="1">
      <c r="B312" s="74">
        <v>309</v>
      </c>
      <c r="C312" s="20" t="s">
        <v>2871</v>
      </c>
      <c r="D312" s="78" t="s">
        <v>272</v>
      </c>
      <c r="E312" s="77">
        <v>0</v>
      </c>
      <c r="F312" s="74" t="s">
        <v>510</v>
      </c>
      <c r="G312" s="75">
        <f t="shared" si="15"/>
        <v>0</v>
      </c>
      <c r="H312" s="76" t="s">
        <v>506</v>
      </c>
      <c r="I312" s="74">
        <v>0</v>
      </c>
      <c r="J312" s="76" t="s">
        <v>506</v>
      </c>
      <c r="K312" s="120">
        <v>0</v>
      </c>
      <c r="L312" s="74" t="s">
        <v>506</v>
      </c>
    </row>
    <row r="313" spans="2:12" s="73" customFormat="1" ht="15" customHeight="1">
      <c r="B313" s="74">
        <v>310</v>
      </c>
      <c r="C313" s="20" t="s">
        <v>2874</v>
      </c>
      <c r="D313" s="78" t="s">
        <v>476</v>
      </c>
      <c r="E313" s="77">
        <v>72</v>
      </c>
      <c r="F313" s="74" t="s">
        <v>510</v>
      </c>
      <c r="G313" s="75">
        <f t="shared" si="15"/>
        <v>1</v>
      </c>
      <c r="H313" s="76" t="s">
        <v>506</v>
      </c>
      <c r="I313" s="74">
        <v>0</v>
      </c>
      <c r="J313" s="76" t="s">
        <v>506</v>
      </c>
      <c r="K313" s="120">
        <v>1</v>
      </c>
      <c r="L313" s="74" t="s">
        <v>506</v>
      </c>
    </row>
    <row r="314" spans="2:12" s="73" customFormat="1" ht="15" customHeight="1">
      <c r="B314" s="74">
        <v>311</v>
      </c>
      <c r="C314" s="20" t="s">
        <v>2877</v>
      </c>
      <c r="D314" s="78" t="s">
        <v>273</v>
      </c>
      <c r="E314" s="77">
        <v>0</v>
      </c>
      <c r="F314" s="74" t="s">
        <v>510</v>
      </c>
      <c r="G314" s="75">
        <f t="shared" si="15"/>
        <v>0</v>
      </c>
      <c r="H314" s="76" t="s">
        <v>506</v>
      </c>
      <c r="I314" s="74">
        <v>0</v>
      </c>
      <c r="J314" s="76" t="s">
        <v>506</v>
      </c>
      <c r="K314" s="120">
        <v>0</v>
      </c>
      <c r="L314" s="74" t="s">
        <v>506</v>
      </c>
    </row>
    <row r="315" spans="2:12" s="73" customFormat="1" ht="15" customHeight="1">
      <c r="B315" s="74">
        <v>312</v>
      </c>
      <c r="C315" s="20" t="s">
        <v>2884</v>
      </c>
      <c r="D315" s="78" t="s">
        <v>477</v>
      </c>
      <c r="E315" s="77">
        <v>0</v>
      </c>
      <c r="F315" s="74" t="s">
        <v>510</v>
      </c>
      <c r="G315" s="75">
        <f t="shared" si="15"/>
        <v>0</v>
      </c>
      <c r="H315" s="76" t="s">
        <v>506</v>
      </c>
      <c r="I315" s="74">
        <v>0</v>
      </c>
      <c r="J315" s="76" t="s">
        <v>506</v>
      </c>
      <c r="K315" s="120">
        <v>0</v>
      </c>
      <c r="L315" s="74" t="s">
        <v>506</v>
      </c>
    </row>
    <row r="316" spans="2:12" s="73" customFormat="1" ht="15" customHeight="1">
      <c r="B316" s="74">
        <v>313</v>
      </c>
      <c r="C316" s="20" t="s">
        <v>2946</v>
      </c>
      <c r="D316" s="78" t="s">
        <v>275</v>
      </c>
      <c r="E316" s="77">
        <v>432</v>
      </c>
      <c r="F316" s="74" t="s">
        <v>510</v>
      </c>
      <c r="G316" s="75">
        <f t="shared" si="15"/>
        <v>6</v>
      </c>
      <c r="H316" s="76" t="s">
        <v>506</v>
      </c>
      <c r="I316" s="74">
        <v>2</v>
      </c>
      <c r="J316" s="76" t="s">
        <v>506</v>
      </c>
      <c r="K316" s="120">
        <v>4</v>
      </c>
      <c r="L316" s="74" t="s">
        <v>506</v>
      </c>
    </row>
    <row r="317" spans="2:12" s="73" customFormat="1" ht="15" customHeight="1">
      <c r="B317" s="74">
        <v>314</v>
      </c>
      <c r="C317" s="20" t="s">
        <v>2947</v>
      </c>
      <c r="D317" s="78" t="s">
        <v>276</v>
      </c>
      <c r="E317" s="77">
        <v>360</v>
      </c>
      <c r="F317" s="74" t="s">
        <v>510</v>
      </c>
      <c r="G317" s="75">
        <f t="shared" si="15"/>
        <v>5</v>
      </c>
      <c r="H317" s="76" t="s">
        <v>506</v>
      </c>
      <c r="I317" s="74">
        <v>2</v>
      </c>
      <c r="J317" s="76" t="s">
        <v>506</v>
      </c>
      <c r="K317" s="120">
        <v>3</v>
      </c>
      <c r="L317" s="74" t="s">
        <v>506</v>
      </c>
    </row>
    <row r="318" spans="2:12" s="73" customFormat="1" ht="15" customHeight="1">
      <c r="B318" s="74">
        <v>315</v>
      </c>
      <c r="C318" s="20" t="s">
        <v>2948</v>
      </c>
      <c r="D318" s="78" t="s">
        <v>277</v>
      </c>
      <c r="E318" s="77">
        <v>432</v>
      </c>
      <c r="F318" s="74" t="s">
        <v>510</v>
      </c>
      <c r="G318" s="75">
        <f t="shared" si="15"/>
        <v>6</v>
      </c>
      <c r="H318" s="76" t="s">
        <v>506</v>
      </c>
      <c r="I318" s="74">
        <v>2</v>
      </c>
      <c r="J318" s="76" t="s">
        <v>506</v>
      </c>
      <c r="K318" s="120">
        <v>3</v>
      </c>
      <c r="L318" s="74" t="s">
        <v>506</v>
      </c>
    </row>
    <row r="319" spans="2:12" s="73" customFormat="1" ht="15" customHeight="1">
      <c r="B319" s="74">
        <v>316</v>
      </c>
      <c r="C319" s="20" t="s">
        <v>2949</v>
      </c>
      <c r="D319" s="78" t="s">
        <v>278</v>
      </c>
      <c r="E319" s="77">
        <v>360</v>
      </c>
      <c r="F319" s="74" t="s">
        <v>510</v>
      </c>
      <c r="G319" s="75">
        <f t="shared" ref="G319:G350" si="16">E319/72</f>
        <v>5</v>
      </c>
      <c r="H319" s="76" t="s">
        <v>506</v>
      </c>
      <c r="I319" s="74">
        <v>3</v>
      </c>
      <c r="J319" s="76" t="s">
        <v>506</v>
      </c>
      <c r="K319" s="120">
        <v>2</v>
      </c>
      <c r="L319" s="74" t="s">
        <v>506</v>
      </c>
    </row>
    <row r="320" spans="2:12" s="73" customFormat="1" ht="15" customHeight="1">
      <c r="B320" s="74">
        <v>317</v>
      </c>
      <c r="C320" s="20" t="s">
        <v>2950</v>
      </c>
      <c r="D320" s="78" t="s">
        <v>279</v>
      </c>
      <c r="E320" s="77">
        <v>1400</v>
      </c>
      <c r="F320" s="74" t="s">
        <v>510</v>
      </c>
      <c r="G320" s="75">
        <f t="shared" si="16"/>
        <v>19.444444444444443</v>
      </c>
      <c r="H320" s="76" t="s">
        <v>506</v>
      </c>
      <c r="I320" s="74">
        <v>2</v>
      </c>
      <c r="J320" s="76" t="s">
        <v>506</v>
      </c>
      <c r="K320" s="120">
        <v>10</v>
      </c>
      <c r="L320" s="74" t="s">
        <v>506</v>
      </c>
    </row>
    <row r="321" spans="2:12" s="73" customFormat="1" ht="15" customHeight="1">
      <c r="B321" s="74">
        <v>318</v>
      </c>
      <c r="C321" s="20" t="s">
        <v>2951</v>
      </c>
      <c r="D321" s="78" t="s">
        <v>280</v>
      </c>
      <c r="E321" s="77">
        <v>1400</v>
      </c>
      <c r="F321" s="74" t="s">
        <v>510</v>
      </c>
      <c r="G321" s="75">
        <f t="shared" si="16"/>
        <v>19.444444444444443</v>
      </c>
      <c r="H321" s="76" t="s">
        <v>506</v>
      </c>
      <c r="I321" s="74">
        <v>8</v>
      </c>
      <c r="J321" s="76" t="s">
        <v>506</v>
      </c>
      <c r="K321" s="120">
        <v>8</v>
      </c>
      <c r="L321" s="74" t="s">
        <v>506</v>
      </c>
    </row>
    <row r="322" spans="2:12" s="73" customFormat="1" ht="15" customHeight="1">
      <c r="B322" s="74">
        <v>319</v>
      </c>
      <c r="C322" s="20" t="s">
        <v>2952</v>
      </c>
      <c r="D322" s="78" t="s">
        <v>281</v>
      </c>
      <c r="E322" s="77">
        <v>1400</v>
      </c>
      <c r="F322" s="74" t="s">
        <v>510</v>
      </c>
      <c r="G322" s="75">
        <f t="shared" si="16"/>
        <v>19.444444444444443</v>
      </c>
      <c r="H322" s="76" t="s">
        <v>506</v>
      </c>
      <c r="I322" s="74">
        <v>12</v>
      </c>
      <c r="J322" s="76" t="s">
        <v>506</v>
      </c>
      <c r="K322" s="120">
        <v>12</v>
      </c>
      <c r="L322" s="74" t="s">
        <v>506</v>
      </c>
    </row>
    <row r="323" spans="2:12" s="73" customFormat="1" ht="15" customHeight="1">
      <c r="B323" s="74">
        <v>320</v>
      </c>
      <c r="C323" s="20" t="s">
        <v>2953</v>
      </c>
      <c r="D323" s="78" t="s">
        <v>282</v>
      </c>
      <c r="E323" s="77">
        <v>1080</v>
      </c>
      <c r="F323" s="74" t="s">
        <v>510</v>
      </c>
      <c r="G323" s="75">
        <f t="shared" si="16"/>
        <v>15</v>
      </c>
      <c r="H323" s="76" t="s">
        <v>506</v>
      </c>
      <c r="I323" s="74">
        <v>2</v>
      </c>
      <c r="J323" s="76" t="s">
        <v>506</v>
      </c>
      <c r="K323" s="120">
        <v>8</v>
      </c>
      <c r="L323" s="74" t="s">
        <v>506</v>
      </c>
    </row>
    <row r="324" spans="2:12" s="73" customFormat="1" ht="15" customHeight="1">
      <c r="B324" s="74">
        <v>321</v>
      </c>
      <c r="C324" s="20" t="s">
        <v>2954</v>
      </c>
      <c r="D324" s="78" t="s">
        <v>283</v>
      </c>
      <c r="E324" s="77">
        <v>648</v>
      </c>
      <c r="F324" s="74" t="s">
        <v>510</v>
      </c>
      <c r="G324" s="75">
        <f t="shared" si="16"/>
        <v>9</v>
      </c>
      <c r="H324" s="76" t="s">
        <v>506</v>
      </c>
      <c r="I324" s="74">
        <v>9</v>
      </c>
      <c r="J324" s="76" t="s">
        <v>506</v>
      </c>
      <c r="K324" s="120">
        <v>4</v>
      </c>
      <c r="L324" s="74" t="s">
        <v>506</v>
      </c>
    </row>
    <row r="325" spans="2:12" s="73" customFormat="1" ht="15" customHeight="1">
      <c r="B325" s="74">
        <v>322</v>
      </c>
      <c r="C325" s="20" t="s">
        <v>2955</v>
      </c>
      <c r="D325" s="78" t="s">
        <v>284</v>
      </c>
      <c r="E325" s="77">
        <v>648</v>
      </c>
      <c r="F325" s="74" t="s">
        <v>510</v>
      </c>
      <c r="G325" s="75">
        <f t="shared" si="16"/>
        <v>9</v>
      </c>
      <c r="H325" s="76" t="s">
        <v>506</v>
      </c>
      <c r="I325" s="74">
        <v>2</v>
      </c>
      <c r="J325" s="76" t="s">
        <v>506</v>
      </c>
      <c r="K325" s="120">
        <v>4</v>
      </c>
      <c r="L325" s="74" t="s">
        <v>506</v>
      </c>
    </row>
    <row r="326" spans="2:12" s="73" customFormat="1" ht="15" customHeight="1">
      <c r="B326" s="74">
        <v>323</v>
      </c>
      <c r="C326" s="20" t="s">
        <v>2956</v>
      </c>
      <c r="D326" s="78" t="s">
        <v>285</v>
      </c>
      <c r="E326" s="77">
        <v>1080</v>
      </c>
      <c r="F326" s="74" t="s">
        <v>510</v>
      </c>
      <c r="G326" s="75">
        <f t="shared" si="16"/>
        <v>15</v>
      </c>
      <c r="H326" s="76" t="s">
        <v>506</v>
      </c>
      <c r="I326" s="74">
        <v>7</v>
      </c>
      <c r="J326" s="76" t="s">
        <v>506</v>
      </c>
      <c r="K326" s="120">
        <v>8</v>
      </c>
      <c r="L326" s="74" t="s">
        <v>506</v>
      </c>
    </row>
    <row r="327" spans="2:12" s="73" customFormat="1" ht="15" customHeight="1">
      <c r="B327" s="74">
        <v>324</v>
      </c>
      <c r="C327" s="20" t="s">
        <v>2957</v>
      </c>
      <c r="D327" s="78" t="s">
        <v>286</v>
      </c>
      <c r="E327" s="77">
        <v>504</v>
      </c>
      <c r="F327" s="74" t="s">
        <v>510</v>
      </c>
      <c r="G327" s="75">
        <f t="shared" si="16"/>
        <v>7</v>
      </c>
      <c r="H327" s="76" t="s">
        <v>506</v>
      </c>
      <c r="I327" s="74">
        <v>1</v>
      </c>
      <c r="J327" s="76" t="s">
        <v>506</v>
      </c>
      <c r="K327" s="120">
        <v>4</v>
      </c>
      <c r="L327" s="74" t="s">
        <v>506</v>
      </c>
    </row>
    <row r="328" spans="2:12" s="73" customFormat="1" ht="15" customHeight="1">
      <c r="B328" s="74">
        <v>325</v>
      </c>
      <c r="C328" s="20" t="s">
        <v>2962</v>
      </c>
      <c r="D328" s="78" t="s">
        <v>287</v>
      </c>
      <c r="E328" s="77">
        <v>72</v>
      </c>
      <c r="F328" s="74" t="s">
        <v>510</v>
      </c>
      <c r="G328" s="75">
        <f t="shared" si="16"/>
        <v>1</v>
      </c>
      <c r="H328" s="76" t="s">
        <v>506</v>
      </c>
      <c r="I328" s="74">
        <v>0</v>
      </c>
      <c r="J328" s="76" t="s">
        <v>506</v>
      </c>
      <c r="K328" s="120">
        <v>1</v>
      </c>
      <c r="L328" s="74" t="s">
        <v>506</v>
      </c>
    </row>
    <row r="329" spans="2:12" s="73" customFormat="1" ht="15" customHeight="1">
      <c r="B329" s="74">
        <v>326</v>
      </c>
      <c r="C329" s="1" t="s">
        <v>2963</v>
      </c>
      <c r="D329" s="78" t="s">
        <v>478</v>
      </c>
      <c r="E329" s="77">
        <v>0</v>
      </c>
      <c r="F329" s="74" t="s">
        <v>510</v>
      </c>
      <c r="G329" s="75">
        <f t="shared" si="16"/>
        <v>0</v>
      </c>
      <c r="H329" s="76" t="s">
        <v>506</v>
      </c>
      <c r="I329" s="74">
        <v>0</v>
      </c>
      <c r="J329" s="76" t="s">
        <v>506</v>
      </c>
      <c r="K329" s="120">
        <v>0</v>
      </c>
      <c r="L329" s="74" t="s">
        <v>506</v>
      </c>
    </row>
    <row r="330" spans="2:12" s="73" customFormat="1" ht="15" customHeight="1">
      <c r="B330" s="74">
        <v>327</v>
      </c>
      <c r="C330" s="20" t="s">
        <v>2965</v>
      </c>
      <c r="D330" s="78" t="s">
        <v>288</v>
      </c>
      <c r="E330" s="77">
        <v>0</v>
      </c>
      <c r="F330" s="74" t="s">
        <v>510</v>
      </c>
      <c r="G330" s="75">
        <f t="shared" si="16"/>
        <v>0</v>
      </c>
      <c r="H330" s="76" t="s">
        <v>506</v>
      </c>
      <c r="I330" s="74">
        <v>0</v>
      </c>
      <c r="J330" s="76" t="s">
        <v>506</v>
      </c>
      <c r="K330" s="120">
        <v>0</v>
      </c>
      <c r="L330" s="74" t="s">
        <v>506</v>
      </c>
    </row>
    <row r="331" spans="2:12" s="73" customFormat="1" ht="15" customHeight="1">
      <c r="B331" s="74">
        <v>328</v>
      </c>
      <c r="C331" s="20" t="s">
        <v>2970</v>
      </c>
      <c r="D331" s="78" t="s">
        <v>289</v>
      </c>
      <c r="E331" s="77">
        <v>144</v>
      </c>
      <c r="F331" s="74" t="s">
        <v>510</v>
      </c>
      <c r="G331" s="75">
        <f t="shared" si="16"/>
        <v>2</v>
      </c>
      <c r="H331" s="76" t="s">
        <v>506</v>
      </c>
      <c r="I331" s="74">
        <v>0</v>
      </c>
      <c r="J331" s="76" t="s">
        <v>506</v>
      </c>
      <c r="K331" s="120">
        <v>2</v>
      </c>
      <c r="L331" s="74" t="s">
        <v>506</v>
      </c>
    </row>
    <row r="332" spans="2:12" s="73" customFormat="1" ht="15" customHeight="1">
      <c r="B332" s="74">
        <v>329</v>
      </c>
      <c r="C332" s="20" t="s">
        <v>2973</v>
      </c>
      <c r="D332" s="78" t="s">
        <v>290</v>
      </c>
      <c r="E332" s="77">
        <v>72</v>
      </c>
      <c r="F332" s="74" t="s">
        <v>510</v>
      </c>
      <c r="G332" s="75">
        <f t="shared" si="16"/>
        <v>1</v>
      </c>
      <c r="H332" s="76" t="s">
        <v>506</v>
      </c>
      <c r="I332" s="74">
        <v>0</v>
      </c>
      <c r="J332" s="76" t="s">
        <v>506</v>
      </c>
      <c r="K332" s="120">
        <v>1</v>
      </c>
      <c r="L332" s="74" t="s">
        <v>506</v>
      </c>
    </row>
    <row r="333" spans="2:12" s="73" customFormat="1" ht="15" customHeight="1">
      <c r="B333" s="74">
        <v>330</v>
      </c>
      <c r="C333" s="20" t="s">
        <v>2976</v>
      </c>
      <c r="D333" s="78" t="s">
        <v>291</v>
      </c>
      <c r="E333" s="77">
        <v>144</v>
      </c>
      <c r="F333" s="74" t="s">
        <v>510</v>
      </c>
      <c r="G333" s="75">
        <f t="shared" si="16"/>
        <v>2</v>
      </c>
      <c r="H333" s="76" t="s">
        <v>506</v>
      </c>
      <c r="I333" s="74">
        <v>0</v>
      </c>
      <c r="J333" s="76" t="s">
        <v>506</v>
      </c>
      <c r="K333" s="120">
        <v>2</v>
      </c>
      <c r="L333" s="74" t="s">
        <v>506</v>
      </c>
    </row>
    <row r="334" spans="2:12" s="73" customFormat="1" ht="15" customHeight="1">
      <c r="B334" s="74">
        <v>331</v>
      </c>
      <c r="C334" s="20" t="s">
        <v>2983</v>
      </c>
      <c r="D334" s="78" t="s">
        <v>292</v>
      </c>
      <c r="E334" s="77">
        <v>0</v>
      </c>
      <c r="F334" s="74" t="s">
        <v>510</v>
      </c>
      <c r="G334" s="75">
        <f t="shared" si="16"/>
        <v>0</v>
      </c>
      <c r="H334" s="76" t="s">
        <v>506</v>
      </c>
      <c r="I334" s="74">
        <v>0</v>
      </c>
      <c r="J334" s="76" t="s">
        <v>506</v>
      </c>
      <c r="K334" s="120">
        <v>0</v>
      </c>
      <c r="L334" s="74" t="s">
        <v>506</v>
      </c>
    </row>
    <row r="335" spans="2:12" s="73" customFormat="1" ht="15" customHeight="1">
      <c r="B335" s="74">
        <v>332</v>
      </c>
      <c r="C335" s="20" t="s">
        <v>2984</v>
      </c>
      <c r="D335" s="78" t="s">
        <v>293</v>
      </c>
      <c r="E335" s="77">
        <v>144</v>
      </c>
      <c r="F335" s="74" t="s">
        <v>510</v>
      </c>
      <c r="G335" s="75">
        <f t="shared" si="16"/>
        <v>2</v>
      </c>
      <c r="H335" s="76" t="s">
        <v>506</v>
      </c>
      <c r="I335" s="74">
        <v>0</v>
      </c>
      <c r="J335" s="76" t="s">
        <v>506</v>
      </c>
      <c r="K335" s="120">
        <v>2</v>
      </c>
      <c r="L335" s="74" t="s">
        <v>506</v>
      </c>
    </row>
    <row r="336" spans="2:12" s="73" customFormat="1" ht="15" customHeight="1">
      <c r="B336" s="74">
        <v>333</v>
      </c>
      <c r="C336" s="20" t="s">
        <v>2987</v>
      </c>
      <c r="D336" s="78" t="s">
        <v>294</v>
      </c>
      <c r="E336" s="77">
        <v>0</v>
      </c>
      <c r="F336" s="74" t="s">
        <v>510</v>
      </c>
      <c r="G336" s="75">
        <f t="shared" si="16"/>
        <v>0</v>
      </c>
      <c r="H336" s="76" t="s">
        <v>506</v>
      </c>
      <c r="I336" s="74">
        <v>0</v>
      </c>
      <c r="J336" s="76" t="s">
        <v>506</v>
      </c>
      <c r="K336" s="120">
        <v>0</v>
      </c>
      <c r="L336" s="74" t="s">
        <v>506</v>
      </c>
    </row>
    <row r="337" spans="2:12" s="73" customFormat="1" ht="15" customHeight="1">
      <c r="B337" s="74">
        <v>334</v>
      </c>
      <c r="C337" s="20" t="s">
        <v>2994</v>
      </c>
      <c r="D337" s="78" t="s">
        <v>295</v>
      </c>
      <c r="E337" s="77">
        <v>1440</v>
      </c>
      <c r="F337" s="74" t="s">
        <v>510</v>
      </c>
      <c r="G337" s="75">
        <f t="shared" si="16"/>
        <v>20</v>
      </c>
      <c r="H337" s="76" t="s">
        <v>506</v>
      </c>
      <c r="I337" s="74">
        <v>5</v>
      </c>
      <c r="J337" s="76" t="s">
        <v>506</v>
      </c>
      <c r="K337" s="120">
        <v>15</v>
      </c>
      <c r="L337" s="74" t="s">
        <v>506</v>
      </c>
    </row>
    <row r="338" spans="2:12" s="73" customFormat="1" ht="15" customHeight="1">
      <c r="B338" s="74">
        <v>335</v>
      </c>
      <c r="C338" s="1" t="s">
        <v>2995</v>
      </c>
      <c r="D338" s="78" t="s">
        <v>296</v>
      </c>
      <c r="E338" s="77">
        <v>720</v>
      </c>
      <c r="F338" s="74" t="s">
        <v>510</v>
      </c>
      <c r="G338" s="75">
        <f t="shared" si="16"/>
        <v>10</v>
      </c>
      <c r="H338" s="76" t="s">
        <v>506</v>
      </c>
      <c r="I338" s="74">
        <v>0</v>
      </c>
      <c r="J338" s="76" t="s">
        <v>506</v>
      </c>
      <c r="K338" s="120">
        <v>4</v>
      </c>
      <c r="L338" s="74" t="s">
        <v>506</v>
      </c>
    </row>
    <row r="339" spans="2:12" s="73" customFormat="1" ht="15" customHeight="1">
      <c r="B339" s="74">
        <v>336</v>
      </c>
      <c r="C339" s="20" t="s">
        <v>2997</v>
      </c>
      <c r="D339" s="78" t="s">
        <v>297</v>
      </c>
      <c r="E339" s="77">
        <v>720</v>
      </c>
      <c r="F339" s="74" t="s">
        <v>510</v>
      </c>
      <c r="G339" s="75">
        <f t="shared" si="16"/>
        <v>10</v>
      </c>
      <c r="H339" s="76" t="s">
        <v>506</v>
      </c>
      <c r="I339" s="74">
        <v>0</v>
      </c>
      <c r="J339" s="76" t="s">
        <v>506</v>
      </c>
      <c r="K339" s="120">
        <v>4</v>
      </c>
      <c r="L339" s="74" t="s">
        <v>506</v>
      </c>
    </row>
    <row r="340" spans="2:12" s="73" customFormat="1" ht="15" customHeight="1">
      <c r="B340" s="74">
        <v>337</v>
      </c>
      <c r="C340" s="20" t="s">
        <v>3000</v>
      </c>
      <c r="D340" s="78" t="s">
        <v>298</v>
      </c>
      <c r="E340" s="77">
        <v>720</v>
      </c>
      <c r="F340" s="74" t="s">
        <v>510</v>
      </c>
      <c r="G340" s="75">
        <f t="shared" si="16"/>
        <v>10</v>
      </c>
      <c r="H340" s="76" t="s">
        <v>506</v>
      </c>
      <c r="I340" s="74">
        <v>0</v>
      </c>
      <c r="J340" s="76" t="s">
        <v>506</v>
      </c>
      <c r="K340" s="120">
        <v>4</v>
      </c>
      <c r="L340" s="74" t="s">
        <v>506</v>
      </c>
    </row>
    <row r="341" spans="2:12" s="73" customFormat="1" ht="15" customHeight="1">
      <c r="B341" s="74">
        <v>338</v>
      </c>
      <c r="C341" s="20" t="s">
        <v>3001</v>
      </c>
      <c r="D341" s="78" t="s">
        <v>299</v>
      </c>
      <c r="E341" s="77">
        <v>432</v>
      </c>
      <c r="F341" s="74" t="s">
        <v>510</v>
      </c>
      <c r="G341" s="75">
        <f t="shared" si="16"/>
        <v>6</v>
      </c>
      <c r="H341" s="76" t="s">
        <v>506</v>
      </c>
      <c r="I341" s="74">
        <v>0</v>
      </c>
      <c r="J341" s="76" t="s">
        <v>506</v>
      </c>
      <c r="K341" s="120">
        <v>4</v>
      </c>
      <c r="L341" s="74" t="s">
        <v>506</v>
      </c>
    </row>
    <row r="342" spans="2:12" s="73" customFormat="1" ht="15" customHeight="1">
      <c r="B342" s="74">
        <v>339</v>
      </c>
      <c r="C342" s="20" t="s">
        <v>3004</v>
      </c>
      <c r="D342" s="78" t="s">
        <v>300</v>
      </c>
      <c r="E342" s="77">
        <v>504</v>
      </c>
      <c r="F342" s="74" t="s">
        <v>510</v>
      </c>
      <c r="G342" s="75">
        <f t="shared" si="16"/>
        <v>7</v>
      </c>
      <c r="H342" s="76" t="s">
        <v>506</v>
      </c>
      <c r="I342" s="74">
        <v>0</v>
      </c>
      <c r="J342" s="76" t="s">
        <v>506</v>
      </c>
      <c r="K342" s="120">
        <v>4</v>
      </c>
      <c r="L342" s="74" t="s">
        <v>506</v>
      </c>
    </row>
    <row r="343" spans="2:12" s="73" customFormat="1" ht="15" customHeight="1">
      <c r="B343" s="74">
        <v>340</v>
      </c>
      <c r="C343" s="20" t="s">
        <v>3009</v>
      </c>
      <c r="D343" s="78" t="s">
        <v>301</v>
      </c>
      <c r="E343" s="77">
        <v>360</v>
      </c>
      <c r="F343" s="74" t="s">
        <v>510</v>
      </c>
      <c r="G343" s="75">
        <f t="shared" si="16"/>
        <v>5</v>
      </c>
      <c r="H343" s="76" t="s">
        <v>506</v>
      </c>
      <c r="I343" s="74">
        <v>0</v>
      </c>
      <c r="J343" s="76" t="s">
        <v>506</v>
      </c>
      <c r="K343" s="120">
        <v>4</v>
      </c>
      <c r="L343" s="74" t="s">
        <v>506</v>
      </c>
    </row>
    <row r="344" spans="2:12" s="73" customFormat="1" ht="15" customHeight="1">
      <c r="B344" s="74">
        <v>341</v>
      </c>
      <c r="C344" s="20" t="s">
        <v>3010</v>
      </c>
      <c r="D344" s="78" t="s">
        <v>302</v>
      </c>
      <c r="E344" s="77">
        <v>216</v>
      </c>
      <c r="F344" s="74" t="s">
        <v>510</v>
      </c>
      <c r="G344" s="75">
        <f t="shared" si="16"/>
        <v>3</v>
      </c>
      <c r="H344" s="76" t="s">
        <v>506</v>
      </c>
      <c r="I344" s="74">
        <v>0</v>
      </c>
      <c r="J344" s="76" t="s">
        <v>506</v>
      </c>
      <c r="K344" s="120">
        <v>3</v>
      </c>
      <c r="L344" s="74" t="s">
        <v>506</v>
      </c>
    </row>
    <row r="345" spans="2:12" s="73" customFormat="1" ht="15" customHeight="1">
      <c r="B345" s="74">
        <v>342</v>
      </c>
      <c r="C345" s="20" t="s">
        <v>3011</v>
      </c>
      <c r="D345" s="78" t="s">
        <v>303</v>
      </c>
      <c r="E345" s="77">
        <v>504</v>
      </c>
      <c r="F345" s="74" t="s">
        <v>510</v>
      </c>
      <c r="G345" s="75">
        <f t="shared" si="16"/>
        <v>7</v>
      </c>
      <c r="H345" s="76" t="s">
        <v>506</v>
      </c>
      <c r="I345" s="74">
        <v>0</v>
      </c>
      <c r="J345" s="76" t="s">
        <v>506</v>
      </c>
      <c r="K345" s="120">
        <v>4</v>
      </c>
      <c r="L345" s="74" t="s">
        <v>506</v>
      </c>
    </row>
    <row r="346" spans="2:12" s="73" customFormat="1" ht="15" customHeight="1">
      <c r="B346" s="74">
        <v>343</v>
      </c>
      <c r="C346" s="20" t="s">
        <v>3014</v>
      </c>
      <c r="D346" s="78" t="s">
        <v>304</v>
      </c>
      <c r="E346" s="77">
        <v>504</v>
      </c>
      <c r="F346" s="74" t="s">
        <v>510</v>
      </c>
      <c r="G346" s="75">
        <f t="shared" si="16"/>
        <v>7</v>
      </c>
      <c r="H346" s="76" t="s">
        <v>506</v>
      </c>
      <c r="I346" s="74">
        <v>0</v>
      </c>
      <c r="J346" s="76" t="s">
        <v>506</v>
      </c>
      <c r="K346" s="120">
        <v>4</v>
      </c>
      <c r="L346" s="74" t="s">
        <v>506</v>
      </c>
    </row>
    <row r="347" spans="2:12" s="73" customFormat="1" ht="15" customHeight="1">
      <c r="B347" s="74">
        <v>344</v>
      </c>
      <c r="C347" s="20" t="s">
        <v>3090</v>
      </c>
      <c r="D347" s="78" t="s">
        <v>359</v>
      </c>
      <c r="E347" s="77">
        <v>720</v>
      </c>
      <c r="F347" s="74" t="s">
        <v>510</v>
      </c>
      <c r="G347" s="75">
        <f t="shared" si="16"/>
        <v>10</v>
      </c>
      <c r="H347" s="76" t="s">
        <v>506</v>
      </c>
      <c r="I347" s="74">
        <v>1</v>
      </c>
      <c r="J347" s="76" t="s">
        <v>506</v>
      </c>
      <c r="K347" s="120">
        <v>6</v>
      </c>
      <c r="L347" s="74" t="s">
        <v>506</v>
      </c>
    </row>
    <row r="348" spans="2:12" s="73" customFormat="1" ht="15" customHeight="1">
      <c r="B348" s="74">
        <v>345</v>
      </c>
      <c r="C348" s="20" t="s">
        <v>3040</v>
      </c>
      <c r="D348" s="78" t="s">
        <v>306</v>
      </c>
      <c r="E348" s="77">
        <v>360</v>
      </c>
      <c r="F348" s="74" t="s">
        <v>510</v>
      </c>
      <c r="G348" s="75">
        <f t="shared" si="16"/>
        <v>5</v>
      </c>
      <c r="H348" s="76" t="s">
        <v>506</v>
      </c>
      <c r="I348" s="74">
        <v>2</v>
      </c>
      <c r="J348" s="76" t="s">
        <v>506</v>
      </c>
      <c r="K348" s="120">
        <v>3</v>
      </c>
      <c r="L348" s="74" t="s">
        <v>506</v>
      </c>
    </row>
    <row r="349" spans="2:12" s="73" customFormat="1" ht="15" customHeight="1">
      <c r="B349" s="74">
        <v>346</v>
      </c>
      <c r="C349" s="20" t="s">
        <v>3047</v>
      </c>
      <c r="D349" s="78" t="s">
        <v>307</v>
      </c>
      <c r="E349" s="77">
        <v>72</v>
      </c>
      <c r="F349" s="74" t="s">
        <v>510</v>
      </c>
      <c r="G349" s="75">
        <f t="shared" si="16"/>
        <v>1</v>
      </c>
      <c r="H349" s="76" t="s">
        <v>506</v>
      </c>
      <c r="I349" s="74">
        <v>0</v>
      </c>
      <c r="J349" s="76" t="s">
        <v>506</v>
      </c>
      <c r="K349" s="120">
        <v>1</v>
      </c>
      <c r="L349" s="74" t="s">
        <v>506</v>
      </c>
    </row>
    <row r="350" spans="2:12" s="73" customFormat="1" ht="15" customHeight="1">
      <c r="B350" s="74">
        <v>347</v>
      </c>
      <c r="C350" s="20" t="s">
        <v>3054</v>
      </c>
      <c r="D350" s="78" t="s">
        <v>308</v>
      </c>
      <c r="E350" s="77">
        <v>72</v>
      </c>
      <c r="F350" s="74" t="s">
        <v>510</v>
      </c>
      <c r="G350" s="75">
        <f t="shared" si="16"/>
        <v>1</v>
      </c>
      <c r="H350" s="76" t="s">
        <v>506</v>
      </c>
      <c r="I350" s="74">
        <v>0</v>
      </c>
      <c r="J350" s="76" t="s">
        <v>506</v>
      </c>
      <c r="K350" s="120">
        <v>1</v>
      </c>
      <c r="L350" s="74" t="s">
        <v>506</v>
      </c>
    </row>
    <row r="351" spans="2:12" s="73" customFormat="1" ht="15" customHeight="1">
      <c r="B351" s="74">
        <v>348</v>
      </c>
      <c r="C351" s="20" t="s">
        <v>3067</v>
      </c>
      <c r="D351" s="78" t="s">
        <v>309</v>
      </c>
      <c r="E351" s="77">
        <v>0</v>
      </c>
      <c r="F351" s="74" t="s">
        <v>510</v>
      </c>
      <c r="G351" s="75">
        <f t="shared" ref="G351:G382" si="17">E351/72</f>
        <v>0</v>
      </c>
      <c r="H351" s="76" t="s">
        <v>506</v>
      </c>
      <c r="I351" s="74">
        <v>0</v>
      </c>
      <c r="J351" s="76" t="s">
        <v>506</v>
      </c>
      <c r="K351" s="120">
        <v>0</v>
      </c>
      <c r="L351" s="74" t="s">
        <v>506</v>
      </c>
    </row>
    <row r="352" spans="2:12" s="73" customFormat="1" ht="15" customHeight="1">
      <c r="B352" s="74">
        <v>349</v>
      </c>
      <c r="C352" s="20" t="s">
        <v>3068</v>
      </c>
      <c r="D352" s="78" t="s">
        <v>310</v>
      </c>
      <c r="E352" s="77">
        <v>144</v>
      </c>
      <c r="F352" s="74" t="s">
        <v>510</v>
      </c>
      <c r="G352" s="75">
        <f t="shared" si="17"/>
        <v>2</v>
      </c>
      <c r="H352" s="76" t="s">
        <v>506</v>
      </c>
      <c r="I352" s="74">
        <v>1</v>
      </c>
      <c r="J352" s="76" t="s">
        <v>506</v>
      </c>
      <c r="K352" s="120">
        <v>1</v>
      </c>
      <c r="L352" s="74" t="s">
        <v>506</v>
      </c>
    </row>
    <row r="353" spans="2:12" s="73" customFormat="1" ht="15" customHeight="1">
      <c r="B353" s="74">
        <v>350</v>
      </c>
      <c r="C353" s="20" t="s">
        <v>3075</v>
      </c>
      <c r="D353" s="78" t="s">
        <v>311</v>
      </c>
      <c r="E353" s="77">
        <v>72</v>
      </c>
      <c r="F353" s="74" t="s">
        <v>510</v>
      </c>
      <c r="G353" s="75">
        <f t="shared" si="17"/>
        <v>1</v>
      </c>
      <c r="H353" s="76" t="s">
        <v>506</v>
      </c>
      <c r="I353" s="74">
        <v>0</v>
      </c>
      <c r="J353" s="76" t="s">
        <v>506</v>
      </c>
      <c r="K353" s="120">
        <v>1</v>
      </c>
      <c r="L353" s="74" t="s">
        <v>506</v>
      </c>
    </row>
    <row r="354" spans="2:12" s="73" customFormat="1" ht="15" customHeight="1">
      <c r="B354" s="74">
        <v>351</v>
      </c>
      <c r="C354" s="20" t="s">
        <v>3082</v>
      </c>
      <c r="D354" s="78" t="s">
        <v>312</v>
      </c>
      <c r="E354" s="77">
        <v>72</v>
      </c>
      <c r="F354" s="74" t="s">
        <v>510</v>
      </c>
      <c r="G354" s="75">
        <f t="shared" si="17"/>
        <v>1</v>
      </c>
      <c r="H354" s="76" t="s">
        <v>506</v>
      </c>
      <c r="I354" s="74">
        <v>0</v>
      </c>
      <c r="J354" s="76" t="s">
        <v>506</v>
      </c>
      <c r="K354" s="120">
        <v>1</v>
      </c>
      <c r="L354" s="74" t="s">
        <v>506</v>
      </c>
    </row>
    <row r="355" spans="2:12" s="73" customFormat="1" ht="15" customHeight="1">
      <c r="B355" s="74">
        <v>352</v>
      </c>
      <c r="C355" s="20" t="s">
        <v>3089</v>
      </c>
      <c r="D355" s="78" t="s">
        <v>313</v>
      </c>
      <c r="E355" s="77">
        <v>72</v>
      </c>
      <c r="F355" s="74" t="s">
        <v>510</v>
      </c>
      <c r="G355" s="75">
        <f t="shared" si="17"/>
        <v>1</v>
      </c>
      <c r="H355" s="76" t="s">
        <v>506</v>
      </c>
      <c r="I355" s="74">
        <v>0</v>
      </c>
      <c r="J355" s="76" t="s">
        <v>506</v>
      </c>
      <c r="K355" s="120">
        <v>1</v>
      </c>
      <c r="L355" s="74" t="s">
        <v>506</v>
      </c>
    </row>
    <row r="356" spans="2:12" s="73" customFormat="1" ht="15" customHeight="1">
      <c r="B356" s="74">
        <v>353</v>
      </c>
      <c r="C356" s="20" t="s">
        <v>3097</v>
      </c>
      <c r="D356" s="78" t="s">
        <v>314</v>
      </c>
      <c r="E356" s="77">
        <v>0</v>
      </c>
      <c r="F356" s="74" t="s">
        <v>510</v>
      </c>
      <c r="G356" s="75">
        <f t="shared" si="17"/>
        <v>0</v>
      </c>
      <c r="H356" s="76" t="s">
        <v>506</v>
      </c>
      <c r="I356" s="74">
        <v>0</v>
      </c>
      <c r="J356" s="76" t="s">
        <v>506</v>
      </c>
      <c r="K356" s="120">
        <v>0</v>
      </c>
      <c r="L356" s="74" t="s">
        <v>506</v>
      </c>
    </row>
    <row r="357" spans="2:12" s="73" customFormat="1" ht="15" customHeight="1">
      <c r="B357" s="74">
        <v>354</v>
      </c>
      <c r="C357" s="20" t="s">
        <v>3112</v>
      </c>
      <c r="D357" s="78" t="s">
        <v>315</v>
      </c>
      <c r="E357" s="77">
        <v>0</v>
      </c>
      <c r="F357" s="74" t="s">
        <v>510</v>
      </c>
      <c r="G357" s="75">
        <f t="shared" si="17"/>
        <v>0</v>
      </c>
      <c r="H357" s="76" t="s">
        <v>506</v>
      </c>
      <c r="I357" s="74">
        <v>0</v>
      </c>
      <c r="J357" s="76" t="s">
        <v>506</v>
      </c>
      <c r="K357" s="120">
        <v>0</v>
      </c>
      <c r="L357" s="74" t="s">
        <v>506</v>
      </c>
    </row>
    <row r="358" spans="2:12" s="73" customFormat="1" ht="15" customHeight="1">
      <c r="B358" s="74">
        <v>355</v>
      </c>
      <c r="C358" s="20" t="s">
        <v>3119</v>
      </c>
      <c r="D358" s="78" t="s">
        <v>316</v>
      </c>
      <c r="E358" s="77">
        <v>72</v>
      </c>
      <c r="F358" s="74" t="s">
        <v>510</v>
      </c>
      <c r="G358" s="75">
        <f t="shared" si="17"/>
        <v>1</v>
      </c>
      <c r="H358" s="76" t="s">
        <v>506</v>
      </c>
      <c r="I358" s="74">
        <v>0</v>
      </c>
      <c r="J358" s="76" t="s">
        <v>506</v>
      </c>
      <c r="K358" s="120">
        <v>1</v>
      </c>
      <c r="L358" s="74" t="s">
        <v>506</v>
      </c>
    </row>
    <row r="359" spans="2:12" s="73" customFormat="1" ht="15" customHeight="1">
      <c r="B359" s="74">
        <v>356</v>
      </c>
      <c r="C359" s="20" t="s">
        <v>3126</v>
      </c>
      <c r="D359" s="78" t="s">
        <v>317</v>
      </c>
      <c r="E359" s="77">
        <v>360</v>
      </c>
      <c r="F359" s="74" t="s">
        <v>510</v>
      </c>
      <c r="G359" s="75">
        <f t="shared" si="17"/>
        <v>5</v>
      </c>
      <c r="H359" s="76" t="s">
        <v>506</v>
      </c>
      <c r="I359" s="74">
        <v>2</v>
      </c>
      <c r="J359" s="76" t="s">
        <v>506</v>
      </c>
      <c r="K359" s="120">
        <v>3</v>
      </c>
      <c r="L359" s="74" t="s">
        <v>506</v>
      </c>
    </row>
    <row r="360" spans="2:12" s="73" customFormat="1" ht="15" customHeight="1">
      <c r="B360" s="74">
        <v>357</v>
      </c>
      <c r="C360" s="20" t="s">
        <v>3133</v>
      </c>
      <c r="D360" s="78" t="s">
        <v>318</v>
      </c>
      <c r="E360" s="77">
        <v>72</v>
      </c>
      <c r="F360" s="74" t="s">
        <v>510</v>
      </c>
      <c r="G360" s="75">
        <f t="shared" si="17"/>
        <v>1</v>
      </c>
      <c r="H360" s="76" t="s">
        <v>506</v>
      </c>
      <c r="I360" s="74">
        <v>0</v>
      </c>
      <c r="J360" s="76" t="s">
        <v>506</v>
      </c>
      <c r="K360" s="120">
        <v>1</v>
      </c>
      <c r="L360" s="74" t="s">
        <v>506</v>
      </c>
    </row>
    <row r="361" spans="2:12" s="73" customFormat="1" ht="15" customHeight="1">
      <c r="B361" s="74">
        <v>358</v>
      </c>
      <c r="C361" s="20" t="s">
        <v>3140</v>
      </c>
      <c r="D361" s="78" t="s">
        <v>319</v>
      </c>
      <c r="E361" s="77">
        <v>216</v>
      </c>
      <c r="F361" s="74" t="s">
        <v>510</v>
      </c>
      <c r="G361" s="75">
        <f t="shared" si="17"/>
        <v>3</v>
      </c>
      <c r="H361" s="76" t="s">
        <v>506</v>
      </c>
      <c r="I361" s="74">
        <v>1</v>
      </c>
      <c r="J361" s="76" t="s">
        <v>506</v>
      </c>
      <c r="K361" s="120">
        <v>2</v>
      </c>
      <c r="L361" s="74" t="s">
        <v>506</v>
      </c>
    </row>
    <row r="362" spans="2:12" s="73" customFormat="1" ht="15" customHeight="1">
      <c r="B362" s="74">
        <v>359</v>
      </c>
      <c r="C362" s="20" t="s">
        <v>3147</v>
      </c>
      <c r="D362" s="78" t="s">
        <v>320</v>
      </c>
      <c r="E362" s="77">
        <v>0</v>
      </c>
      <c r="F362" s="74" t="s">
        <v>510</v>
      </c>
      <c r="G362" s="75">
        <f t="shared" si="17"/>
        <v>0</v>
      </c>
      <c r="H362" s="76" t="s">
        <v>506</v>
      </c>
      <c r="I362" s="74">
        <v>0</v>
      </c>
      <c r="J362" s="76" t="s">
        <v>506</v>
      </c>
      <c r="K362" s="120">
        <v>0</v>
      </c>
      <c r="L362" s="74" t="s">
        <v>506</v>
      </c>
    </row>
    <row r="363" spans="2:12" s="73" customFormat="1" ht="15" customHeight="1">
      <c r="B363" s="74">
        <v>360</v>
      </c>
      <c r="C363" s="20" t="s">
        <v>3148</v>
      </c>
      <c r="D363" s="78" t="s">
        <v>494</v>
      </c>
      <c r="E363" s="77">
        <v>0</v>
      </c>
      <c r="F363" s="74" t="s">
        <v>510</v>
      </c>
      <c r="G363" s="75">
        <f t="shared" si="17"/>
        <v>0</v>
      </c>
      <c r="H363" s="76" t="s">
        <v>506</v>
      </c>
      <c r="I363" s="74">
        <v>0</v>
      </c>
      <c r="J363" s="76" t="s">
        <v>506</v>
      </c>
      <c r="K363" s="120">
        <v>0</v>
      </c>
      <c r="L363" s="74" t="s">
        <v>506</v>
      </c>
    </row>
    <row r="364" spans="2:12" s="73" customFormat="1" ht="15" customHeight="1">
      <c r="B364" s="74">
        <v>361</v>
      </c>
      <c r="C364" s="20" t="s">
        <v>3161</v>
      </c>
      <c r="D364" s="78" t="s">
        <v>321</v>
      </c>
      <c r="E364" s="77">
        <v>72</v>
      </c>
      <c r="F364" s="74" t="s">
        <v>510</v>
      </c>
      <c r="G364" s="75">
        <f t="shared" si="17"/>
        <v>1</v>
      </c>
      <c r="H364" s="76" t="s">
        <v>506</v>
      </c>
      <c r="I364" s="74">
        <v>0</v>
      </c>
      <c r="J364" s="76" t="s">
        <v>506</v>
      </c>
      <c r="K364" s="120">
        <v>1</v>
      </c>
      <c r="L364" s="74" t="s">
        <v>506</v>
      </c>
    </row>
    <row r="365" spans="2:12" s="73" customFormat="1" ht="15" customHeight="1">
      <c r="B365" s="74">
        <v>362</v>
      </c>
      <c r="C365" s="20" t="s">
        <v>3162</v>
      </c>
      <c r="D365" s="78" t="s">
        <v>495</v>
      </c>
      <c r="E365" s="77">
        <v>72</v>
      </c>
      <c r="F365" s="74" t="s">
        <v>510</v>
      </c>
      <c r="G365" s="75">
        <f t="shared" si="17"/>
        <v>1</v>
      </c>
      <c r="H365" s="76" t="s">
        <v>506</v>
      </c>
      <c r="I365" s="74">
        <v>0</v>
      </c>
      <c r="J365" s="76" t="s">
        <v>506</v>
      </c>
      <c r="K365" s="120">
        <v>1</v>
      </c>
      <c r="L365" s="74" t="s">
        <v>506</v>
      </c>
    </row>
    <row r="366" spans="2:12" s="73" customFormat="1" ht="15" customHeight="1">
      <c r="B366" s="74">
        <v>363</v>
      </c>
      <c r="C366" s="20" t="s">
        <v>3165</v>
      </c>
      <c r="D366" s="78" t="s">
        <v>322</v>
      </c>
      <c r="E366" s="77">
        <v>144</v>
      </c>
      <c r="F366" s="74" t="s">
        <v>510</v>
      </c>
      <c r="G366" s="75">
        <f t="shared" si="17"/>
        <v>2</v>
      </c>
      <c r="H366" s="76" t="s">
        <v>506</v>
      </c>
      <c r="I366" s="74">
        <v>0</v>
      </c>
      <c r="J366" s="76" t="s">
        <v>506</v>
      </c>
      <c r="K366" s="120">
        <v>2</v>
      </c>
      <c r="L366" s="74" t="s">
        <v>506</v>
      </c>
    </row>
    <row r="367" spans="2:12" s="73" customFormat="1" ht="15" customHeight="1">
      <c r="B367" s="74">
        <v>364</v>
      </c>
      <c r="C367" s="20" t="s">
        <v>3166</v>
      </c>
      <c r="D367" s="78" t="s">
        <v>323</v>
      </c>
      <c r="E367" s="77">
        <v>1440</v>
      </c>
      <c r="F367" s="74" t="s">
        <v>510</v>
      </c>
      <c r="G367" s="75">
        <f t="shared" si="17"/>
        <v>20</v>
      </c>
      <c r="H367" s="76" t="s">
        <v>506</v>
      </c>
      <c r="I367" s="74">
        <v>5</v>
      </c>
      <c r="J367" s="76" t="s">
        <v>506</v>
      </c>
      <c r="K367" s="120">
        <v>8</v>
      </c>
      <c r="L367" s="74" t="s">
        <v>506</v>
      </c>
    </row>
    <row r="368" spans="2:12" s="73" customFormat="1" ht="15" customHeight="1">
      <c r="B368" s="74">
        <v>365</v>
      </c>
      <c r="C368" s="20" t="s">
        <v>3173</v>
      </c>
      <c r="D368" s="78" t="s">
        <v>324</v>
      </c>
      <c r="E368" s="77">
        <v>216</v>
      </c>
      <c r="F368" s="74" t="s">
        <v>510</v>
      </c>
      <c r="G368" s="75">
        <f t="shared" si="17"/>
        <v>3</v>
      </c>
      <c r="H368" s="76" t="s">
        <v>506</v>
      </c>
      <c r="I368" s="74">
        <v>2</v>
      </c>
      <c r="J368" s="76" t="s">
        <v>506</v>
      </c>
      <c r="K368" s="120">
        <v>1</v>
      </c>
      <c r="L368" s="74" t="s">
        <v>506</v>
      </c>
    </row>
    <row r="369" spans="2:12" s="73" customFormat="1" ht="15" customHeight="1">
      <c r="B369" s="74">
        <v>366</v>
      </c>
      <c r="C369" s="20" t="s">
        <v>3180</v>
      </c>
      <c r="D369" s="78" t="s">
        <v>325</v>
      </c>
      <c r="E369" s="77">
        <v>432</v>
      </c>
      <c r="F369" s="74" t="s">
        <v>510</v>
      </c>
      <c r="G369" s="75">
        <f t="shared" si="17"/>
        <v>6</v>
      </c>
      <c r="H369" s="76" t="s">
        <v>506</v>
      </c>
      <c r="I369" s="74">
        <v>0</v>
      </c>
      <c r="J369" s="76" t="s">
        <v>506</v>
      </c>
      <c r="K369" s="120">
        <v>5</v>
      </c>
      <c r="L369" s="74" t="s">
        <v>506</v>
      </c>
    </row>
    <row r="370" spans="2:12" s="73" customFormat="1" ht="15" customHeight="1">
      <c r="B370" s="74">
        <v>367</v>
      </c>
      <c r="C370" s="20" t="s">
        <v>3193</v>
      </c>
      <c r="D370" s="78" t="s">
        <v>326</v>
      </c>
      <c r="E370" s="77">
        <v>0</v>
      </c>
      <c r="F370" s="74" t="s">
        <v>510</v>
      </c>
      <c r="G370" s="75">
        <f t="shared" si="17"/>
        <v>0</v>
      </c>
      <c r="H370" s="76" t="s">
        <v>506</v>
      </c>
      <c r="I370" s="74">
        <v>0</v>
      </c>
      <c r="J370" s="76" t="s">
        <v>506</v>
      </c>
      <c r="K370" s="120">
        <v>0</v>
      </c>
      <c r="L370" s="74" t="s">
        <v>506</v>
      </c>
    </row>
    <row r="371" spans="2:12" s="73" customFormat="1" ht="15" customHeight="1">
      <c r="B371" s="74">
        <v>368</v>
      </c>
      <c r="C371" s="20" t="s">
        <v>3194</v>
      </c>
      <c r="D371" s="78" t="s">
        <v>327</v>
      </c>
      <c r="E371" s="77">
        <v>360</v>
      </c>
      <c r="F371" s="74" t="s">
        <v>510</v>
      </c>
      <c r="G371" s="75">
        <f t="shared" si="17"/>
        <v>5</v>
      </c>
      <c r="H371" s="76" t="s">
        <v>506</v>
      </c>
      <c r="I371" s="74">
        <v>3</v>
      </c>
      <c r="J371" s="76" t="s">
        <v>506</v>
      </c>
      <c r="K371" s="120">
        <v>2</v>
      </c>
      <c r="L371" s="74" t="s">
        <v>506</v>
      </c>
    </row>
    <row r="372" spans="2:12" s="73" customFormat="1" ht="15" customHeight="1">
      <c r="B372" s="74">
        <v>369</v>
      </c>
      <c r="C372" s="20" t="s">
        <v>3201</v>
      </c>
      <c r="D372" s="78" t="s">
        <v>328</v>
      </c>
      <c r="E372" s="77">
        <v>72</v>
      </c>
      <c r="F372" s="74" t="s">
        <v>510</v>
      </c>
      <c r="G372" s="75">
        <f t="shared" si="17"/>
        <v>1</v>
      </c>
      <c r="H372" s="76" t="s">
        <v>506</v>
      </c>
      <c r="I372" s="74">
        <v>0</v>
      </c>
      <c r="J372" s="76" t="s">
        <v>506</v>
      </c>
      <c r="K372" s="120">
        <v>1</v>
      </c>
      <c r="L372" s="74" t="s">
        <v>506</v>
      </c>
    </row>
    <row r="373" spans="2:12" s="73" customFormat="1" ht="15" customHeight="1">
      <c r="B373" s="74">
        <v>370</v>
      </c>
      <c r="C373" s="20" t="s">
        <v>3208</v>
      </c>
      <c r="D373" s="78" t="s">
        <v>329</v>
      </c>
      <c r="E373" s="77">
        <v>144</v>
      </c>
      <c r="F373" s="74" t="s">
        <v>510</v>
      </c>
      <c r="G373" s="75">
        <f t="shared" si="17"/>
        <v>2</v>
      </c>
      <c r="H373" s="76" t="s">
        <v>506</v>
      </c>
      <c r="I373" s="74">
        <v>0</v>
      </c>
      <c r="J373" s="76" t="s">
        <v>506</v>
      </c>
      <c r="K373" s="120">
        <v>2</v>
      </c>
      <c r="L373" s="74" t="s">
        <v>506</v>
      </c>
    </row>
    <row r="374" spans="2:12" s="73" customFormat="1" ht="15" customHeight="1">
      <c r="B374" s="74">
        <v>371</v>
      </c>
      <c r="C374" s="20" t="s">
        <v>3215</v>
      </c>
      <c r="D374" s="78" t="s">
        <v>330</v>
      </c>
      <c r="E374" s="77">
        <v>216</v>
      </c>
      <c r="F374" s="74" t="s">
        <v>510</v>
      </c>
      <c r="G374" s="75">
        <f t="shared" si="17"/>
        <v>3</v>
      </c>
      <c r="H374" s="76" t="s">
        <v>506</v>
      </c>
      <c r="I374" s="74">
        <v>1</v>
      </c>
      <c r="J374" s="76" t="s">
        <v>506</v>
      </c>
      <c r="K374" s="120">
        <v>2</v>
      </c>
      <c r="L374" s="74" t="s">
        <v>506</v>
      </c>
    </row>
    <row r="375" spans="2:12" s="73" customFormat="1" ht="15" customHeight="1">
      <c r="B375" s="74">
        <v>372</v>
      </c>
      <c r="C375" s="20" t="s">
        <v>3216</v>
      </c>
      <c r="D375" s="78" t="s">
        <v>360</v>
      </c>
      <c r="E375" s="77">
        <v>1440</v>
      </c>
      <c r="F375" s="74" t="s">
        <v>510</v>
      </c>
      <c r="G375" s="75">
        <f t="shared" si="17"/>
        <v>20</v>
      </c>
      <c r="H375" s="76" t="s">
        <v>506</v>
      </c>
      <c r="I375" s="74">
        <v>2</v>
      </c>
      <c r="J375" s="76" t="s">
        <v>506</v>
      </c>
      <c r="K375" s="120">
        <v>8</v>
      </c>
      <c r="L375" s="74" t="s">
        <v>506</v>
      </c>
    </row>
    <row r="376" spans="2:12" s="73" customFormat="1" ht="15" customHeight="1">
      <c r="B376" s="74">
        <v>373</v>
      </c>
      <c r="C376" s="20" t="s">
        <v>3223</v>
      </c>
      <c r="D376" s="78" t="s">
        <v>331</v>
      </c>
      <c r="E376" s="77">
        <v>144</v>
      </c>
      <c r="F376" s="74" t="s">
        <v>510</v>
      </c>
      <c r="G376" s="75">
        <f t="shared" si="17"/>
        <v>2</v>
      </c>
      <c r="H376" s="76" t="s">
        <v>506</v>
      </c>
      <c r="I376" s="74">
        <v>0</v>
      </c>
      <c r="J376" s="76" t="s">
        <v>506</v>
      </c>
      <c r="K376" s="120">
        <v>2</v>
      </c>
      <c r="L376" s="74" t="s">
        <v>506</v>
      </c>
    </row>
    <row r="377" spans="2:12" s="73" customFormat="1" ht="15" customHeight="1">
      <c r="B377" s="74">
        <v>374</v>
      </c>
      <c r="C377" s="20" t="s">
        <v>3230</v>
      </c>
      <c r="D377" s="78" t="s">
        <v>332</v>
      </c>
      <c r="E377" s="77">
        <v>0</v>
      </c>
      <c r="F377" s="74" t="s">
        <v>510</v>
      </c>
      <c r="G377" s="75">
        <f t="shared" si="17"/>
        <v>0</v>
      </c>
      <c r="H377" s="76" t="s">
        <v>506</v>
      </c>
      <c r="I377" s="74">
        <v>0</v>
      </c>
      <c r="J377" s="76" t="s">
        <v>506</v>
      </c>
      <c r="K377" s="120">
        <v>0</v>
      </c>
      <c r="L377" s="74" t="s">
        <v>506</v>
      </c>
    </row>
    <row r="378" spans="2:12" s="73" customFormat="1" ht="15" customHeight="1">
      <c r="B378" s="74">
        <v>375</v>
      </c>
      <c r="C378" s="20" t="s">
        <v>3237</v>
      </c>
      <c r="D378" s="78" t="s">
        <v>333</v>
      </c>
      <c r="E378" s="77">
        <v>72</v>
      </c>
      <c r="F378" s="74" t="s">
        <v>510</v>
      </c>
      <c r="G378" s="75">
        <f t="shared" si="17"/>
        <v>1</v>
      </c>
      <c r="H378" s="76" t="s">
        <v>506</v>
      </c>
      <c r="I378" s="74">
        <v>0</v>
      </c>
      <c r="J378" s="76" t="s">
        <v>506</v>
      </c>
      <c r="K378" s="120">
        <v>1</v>
      </c>
      <c r="L378" s="74" t="s">
        <v>506</v>
      </c>
    </row>
    <row r="379" spans="2:12" s="73" customFormat="1" ht="15" customHeight="1">
      <c r="B379" s="74">
        <v>376</v>
      </c>
      <c r="C379" s="20" t="s">
        <v>3244</v>
      </c>
      <c r="D379" s="78" t="s">
        <v>334</v>
      </c>
      <c r="E379" s="77">
        <v>360</v>
      </c>
      <c r="F379" s="74" t="s">
        <v>510</v>
      </c>
      <c r="G379" s="75">
        <f t="shared" si="17"/>
        <v>5</v>
      </c>
      <c r="H379" s="76" t="s">
        <v>506</v>
      </c>
      <c r="I379" s="74">
        <v>2</v>
      </c>
      <c r="J379" s="76" t="s">
        <v>506</v>
      </c>
      <c r="K379" s="120">
        <v>3</v>
      </c>
      <c r="L379" s="74" t="s">
        <v>506</v>
      </c>
    </row>
    <row r="380" spans="2:12" s="73" customFormat="1" ht="15" customHeight="1">
      <c r="B380" s="74">
        <v>377</v>
      </c>
      <c r="C380" s="20" t="s">
        <v>3251</v>
      </c>
      <c r="D380" s="78" t="s">
        <v>335</v>
      </c>
      <c r="E380" s="77">
        <v>504</v>
      </c>
      <c r="F380" s="74" t="s">
        <v>510</v>
      </c>
      <c r="G380" s="75">
        <f t="shared" si="17"/>
        <v>7</v>
      </c>
      <c r="H380" s="76" t="s">
        <v>506</v>
      </c>
      <c r="I380" s="74">
        <v>2</v>
      </c>
      <c r="J380" s="76" t="s">
        <v>506</v>
      </c>
      <c r="K380" s="120">
        <v>5</v>
      </c>
      <c r="L380" s="74" t="s">
        <v>506</v>
      </c>
    </row>
    <row r="381" spans="2:12" s="73" customFormat="1" ht="15" customHeight="1">
      <c r="B381" s="74">
        <v>378</v>
      </c>
      <c r="C381" s="20" t="s">
        <v>3258</v>
      </c>
      <c r="D381" s="78" t="s">
        <v>336</v>
      </c>
      <c r="E381" s="77">
        <v>144</v>
      </c>
      <c r="F381" s="74" t="s">
        <v>510</v>
      </c>
      <c r="G381" s="75">
        <f t="shared" si="17"/>
        <v>2</v>
      </c>
      <c r="H381" s="76" t="s">
        <v>506</v>
      </c>
      <c r="I381" s="74">
        <v>1</v>
      </c>
      <c r="J381" s="76" t="s">
        <v>506</v>
      </c>
      <c r="K381" s="120">
        <v>1</v>
      </c>
      <c r="L381" s="74" t="s">
        <v>506</v>
      </c>
    </row>
    <row r="382" spans="2:12" s="73" customFormat="1" ht="15" customHeight="1">
      <c r="B382" s="74">
        <v>379</v>
      </c>
      <c r="C382" s="20" t="s">
        <v>3265</v>
      </c>
      <c r="D382" s="78" t="s">
        <v>337</v>
      </c>
      <c r="E382" s="77">
        <v>288</v>
      </c>
      <c r="F382" s="74" t="s">
        <v>510</v>
      </c>
      <c r="G382" s="75">
        <f t="shared" si="17"/>
        <v>4</v>
      </c>
      <c r="H382" s="76" t="s">
        <v>506</v>
      </c>
      <c r="I382" s="74">
        <v>2</v>
      </c>
      <c r="J382" s="76" t="s">
        <v>506</v>
      </c>
      <c r="K382" s="120">
        <v>2</v>
      </c>
      <c r="L382" s="74" t="s">
        <v>506</v>
      </c>
    </row>
    <row r="383" spans="2:12" s="73" customFormat="1" ht="15" customHeight="1">
      <c r="B383" s="74">
        <v>380</v>
      </c>
      <c r="C383" s="20" t="s">
        <v>3272</v>
      </c>
      <c r="D383" s="78" t="s">
        <v>338</v>
      </c>
      <c r="E383" s="77">
        <v>72</v>
      </c>
      <c r="F383" s="74" t="s">
        <v>510</v>
      </c>
      <c r="G383" s="75">
        <f t="shared" ref="G383:G404" si="18">E383/72</f>
        <v>1</v>
      </c>
      <c r="H383" s="76" t="s">
        <v>506</v>
      </c>
      <c r="I383" s="74">
        <v>0</v>
      </c>
      <c r="J383" s="76" t="s">
        <v>506</v>
      </c>
      <c r="K383" s="120">
        <v>1</v>
      </c>
      <c r="L383" s="74" t="s">
        <v>506</v>
      </c>
    </row>
    <row r="384" spans="2:12" s="73" customFormat="1" ht="15" customHeight="1">
      <c r="B384" s="74">
        <v>381</v>
      </c>
      <c r="C384" s="20" t="s">
        <v>3017</v>
      </c>
      <c r="D384" s="78" t="s">
        <v>305</v>
      </c>
      <c r="E384" s="77">
        <v>0</v>
      </c>
      <c r="F384" s="74" t="s">
        <v>510</v>
      </c>
      <c r="G384" s="75">
        <f t="shared" si="18"/>
        <v>0</v>
      </c>
      <c r="H384" s="76" t="s">
        <v>506</v>
      </c>
      <c r="I384" s="74">
        <v>0</v>
      </c>
      <c r="J384" s="76" t="s">
        <v>506</v>
      </c>
      <c r="K384" s="120">
        <v>0</v>
      </c>
      <c r="L384" s="74" t="s">
        <v>506</v>
      </c>
    </row>
    <row r="385" spans="2:12" s="73" customFormat="1" ht="15" customHeight="1">
      <c r="B385" s="74">
        <v>382</v>
      </c>
      <c r="C385" s="20" t="s">
        <v>3273</v>
      </c>
      <c r="D385" s="78" t="s">
        <v>339</v>
      </c>
      <c r="E385" s="77">
        <v>0</v>
      </c>
      <c r="F385" s="74" t="s">
        <v>510</v>
      </c>
      <c r="G385" s="75">
        <f t="shared" si="18"/>
        <v>0</v>
      </c>
      <c r="H385" s="76" t="s">
        <v>506</v>
      </c>
      <c r="I385" s="74">
        <v>0</v>
      </c>
      <c r="J385" s="76" t="s">
        <v>506</v>
      </c>
      <c r="K385" s="120">
        <v>0</v>
      </c>
      <c r="L385" s="74" t="s">
        <v>506</v>
      </c>
    </row>
    <row r="386" spans="2:12" s="73" customFormat="1" ht="15" customHeight="1">
      <c r="B386" s="74">
        <v>383</v>
      </c>
      <c r="C386" s="20" t="s">
        <v>3286</v>
      </c>
      <c r="D386" s="78" t="s">
        <v>340</v>
      </c>
      <c r="E386" s="77">
        <v>0</v>
      </c>
      <c r="F386" s="74" t="s">
        <v>510</v>
      </c>
      <c r="G386" s="75">
        <f t="shared" si="18"/>
        <v>0</v>
      </c>
      <c r="H386" s="76" t="s">
        <v>506</v>
      </c>
      <c r="I386" s="74">
        <v>0</v>
      </c>
      <c r="J386" s="76" t="s">
        <v>506</v>
      </c>
      <c r="K386" s="120">
        <v>0</v>
      </c>
      <c r="L386" s="74" t="s">
        <v>506</v>
      </c>
    </row>
    <row r="387" spans="2:12" s="73" customFormat="1" ht="15" customHeight="1">
      <c r="B387" s="74">
        <v>384</v>
      </c>
      <c r="C387" s="20" t="s">
        <v>3291</v>
      </c>
      <c r="D387" s="78" t="s">
        <v>341</v>
      </c>
      <c r="E387" s="77">
        <v>0</v>
      </c>
      <c r="F387" s="74" t="s">
        <v>510</v>
      </c>
      <c r="G387" s="75">
        <f t="shared" si="18"/>
        <v>0</v>
      </c>
      <c r="H387" s="76" t="s">
        <v>506</v>
      </c>
      <c r="I387" s="74">
        <v>0</v>
      </c>
      <c r="J387" s="76" t="s">
        <v>506</v>
      </c>
      <c r="K387" s="120">
        <v>0</v>
      </c>
      <c r="L387" s="74" t="s">
        <v>506</v>
      </c>
    </row>
    <row r="388" spans="2:12" s="73" customFormat="1" ht="15" customHeight="1">
      <c r="B388" s="74">
        <v>385</v>
      </c>
      <c r="C388" s="20" t="s">
        <v>3292</v>
      </c>
      <c r="D388" s="78" t="s">
        <v>342</v>
      </c>
      <c r="E388" s="77">
        <v>288</v>
      </c>
      <c r="F388" s="74" t="s">
        <v>510</v>
      </c>
      <c r="G388" s="75">
        <f t="shared" si="18"/>
        <v>4</v>
      </c>
      <c r="H388" s="76" t="s">
        <v>506</v>
      </c>
      <c r="I388" s="74">
        <v>4</v>
      </c>
      <c r="J388" s="76" t="s">
        <v>506</v>
      </c>
      <c r="K388" s="120">
        <v>4</v>
      </c>
      <c r="L388" s="74" t="s">
        <v>506</v>
      </c>
    </row>
    <row r="389" spans="2:12" s="73" customFormat="1" ht="15" customHeight="1">
      <c r="B389" s="74">
        <v>386</v>
      </c>
      <c r="C389" s="20" t="s">
        <v>3299</v>
      </c>
      <c r="D389" s="78" t="s">
        <v>343</v>
      </c>
      <c r="E389" s="77">
        <v>72</v>
      </c>
      <c r="F389" s="74" t="s">
        <v>510</v>
      </c>
      <c r="G389" s="75">
        <f t="shared" si="18"/>
        <v>1</v>
      </c>
      <c r="H389" s="76" t="s">
        <v>506</v>
      </c>
      <c r="I389" s="74">
        <v>0</v>
      </c>
      <c r="J389" s="76" t="s">
        <v>506</v>
      </c>
      <c r="K389" s="120">
        <v>1</v>
      </c>
      <c r="L389" s="74" t="s">
        <v>506</v>
      </c>
    </row>
    <row r="390" spans="2:12" s="73" customFormat="1" ht="15" customHeight="1">
      <c r="B390" s="74">
        <v>387</v>
      </c>
      <c r="C390" s="20" t="s">
        <v>3306</v>
      </c>
      <c r="D390" s="78" t="s">
        <v>344</v>
      </c>
      <c r="E390" s="77">
        <v>144</v>
      </c>
      <c r="F390" s="74" t="s">
        <v>510</v>
      </c>
      <c r="G390" s="75">
        <f t="shared" si="18"/>
        <v>2</v>
      </c>
      <c r="H390" s="76" t="s">
        <v>506</v>
      </c>
      <c r="I390" s="74">
        <v>1</v>
      </c>
      <c r="J390" s="76" t="s">
        <v>506</v>
      </c>
      <c r="K390" s="120">
        <v>1</v>
      </c>
      <c r="L390" s="74" t="s">
        <v>506</v>
      </c>
    </row>
    <row r="391" spans="2:12" s="73" customFormat="1" ht="15" customHeight="1">
      <c r="B391" s="74">
        <v>388</v>
      </c>
      <c r="C391" s="20" t="s">
        <v>3319</v>
      </c>
      <c r="D391" s="78" t="s">
        <v>345</v>
      </c>
      <c r="E391" s="77">
        <v>0</v>
      </c>
      <c r="F391" s="74" t="s">
        <v>510</v>
      </c>
      <c r="G391" s="75">
        <f t="shared" si="18"/>
        <v>0</v>
      </c>
      <c r="H391" s="76" t="s">
        <v>506</v>
      </c>
      <c r="I391" s="74">
        <v>0</v>
      </c>
      <c r="J391" s="76" t="s">
        <v>506</v>
      </c>
      <c r="K391" s="120">
        <v>0</v>
      </c>
      <c r="L391" s="74" t="s">
        <v>506</v>
      </c>
    </row>
    <row r="392" spans="2:12" s="73" customFormat="1" ht="15" customHeight="1">
      <c r="B392" s="74">
        <v>389</v>
      </c>
      <c r="C392" s="20" t="s">
        <v>3320</v>
      </c>
      <c r="D392" s="78" t="s">
        <v>346</v>
      </c>
      <c r="E392" s="77">
        <v>144</v>
      </c>
      <c r="F392" s="74" t="s">
        <v>510</v>
      </c>
      <c r="G392" s="75">
        <f t="shared" si="18"/>
        <v>2</v>
      </c>
      <c r="H392" s="76" t="s">
        <v>506</v>
      </c>
      <c r="I392" s="74">
        <v>1</v>
      </c>
      <c r="J392" s="76" t="s">
        <v>506</v>
      </c>
      <c r="K392" s="120">
        <v>1</v>
      </c>
      <c r="L392" s="74" t="s">
        <v>506</v>
      </c>
    </row>
    <row r="393" spans="2:12" s="73" customFormat="1" ht="15" customHeight="1">
      <c r="B393" s="74">
        <v>390</v>
      </c>
      <c r="C393" s="20" t="s">
        <v>3327</v>
      </c>
      <c r="D393" s="78" t="s">
        <v>347</v>
      </c>
      <c r="E393" s="77">
        <v>0</v>
      </c>
      <c r="F393" s="74" t="s">
        <v>510</v>
      </c>
      <c r="G393" s="75">
        <f t="shared" si="18"/>
        <v>0</v>
      </c>
      <c r="H393" s="76" t="s">
        <v>506</v>
      </c>
      <c r="I393" s="74">
        <v>0</v>
      </c>
      <c r="J393" s="76" t="s">
        <v>506</v>
      </c>
      <c r="K393" s="120">
        <v>0</v>
      </c>
      <c r="L393" s="74" t="s">
        <v>506</v>
      </c>
    </row>
    <row r="394" spans="2:12" s="73" customFormat="1" ht="15" customHeight="1">
      <c r="B394" s="74">
        <v>391</v>
      </c>
      <c r="C394" s="20" t="s">
        <v>3340</v>
      </c>
      <c r="D394" s="78" t="s">
        <v>348</v>
      </c>
      <c r="E394" s="77">
        <v>0</v>
      </c>
      <c r="F394" s="74" t="s">
        <v>510</v>
      </c>
      <c r="G394" s="75">
        <f t="shared" si="18"/>
        <v>0</v>
      </c>
      <c r="H394" s="76" t="s">
        <v>506</v>
      </c>
      <c r="I394" s="74">
        <v>0</v>
      </c>
      <c r="J394" s="76" t="s">
        <v>506</v>
      </c>
      <c r="K394" s="120">
        <v>0</v>
      </c>
      <c r="L394" s="74" t="s">
        <v>506</v>
      </c>
    </row>
    <row r="395" spans="2:12" s="73" customFormat="1" ht="15" customHeight="1">
      <c r="B395" s="74">
        <v>392</v>
      </c>
      <c r="C395" s="20" t="s">
        <v>3341</v>
      </c>
      <c r="D395" s="78" t="s">
        <v>349</v>
      </c>
      <c r="E395" s="77">
        <v>432</v>
      </c>
      <c r="F395" s="74" t="s">
        <v>510</v>
      </c>
      <c r="G395" s="75">
        <f t="shared" si="18"/>
        <v>6</v>
      </c>
      <c r="H395" s="76" t="s">
        <v>506</v>
      </c>
      <c r="I395" s="74">
        <v>0</v>
      </c>
      <c r="J395" s="76" t="s">
        <v>506</v>
      </c>
      <c r="K395" s="120">
        <v>4</v>
      </c>
      <c r="L395" s="74" t="s">
        <v>506</v>
      </c>
    </row>
    <row r="396" spans="2:12" s="73" customFormat="1" ht="15" customHeight="1">
      <c r="B396" s="74">
        <v>393</v>
      </c>
      <c r="C396" s="20" t="s">
        <v>3348</v>
      </c>
      <c r="D396" s="78" t="s">
        <v>350</v>
      </c>
      <c r="E396" s="77">
        <v>0</v>
      </c>
      <c r="F396" s="74" t="s">
        <v>510</v>
      </c>
      <c r="G396" s="75">
        <f t="shared" si="18"/>
        <v>0</v>
      </c>
      <c r="H396" s="76" t="s">
        <v>506</v>
      </c>
      <c r="I396" s="74">
        <v>0</v>
      </c>
      <c r="J396" s="76" t="s">
        <v>506</v>
      </c>
      <c r="K396" s="120">
        <v>0</v>
      </c>
      <c r="L396" s="74" t="s">
        <v>506</v>
      </c>
    </row>
    <row r="397" spans="2:12" s="73" customFormat="1" ht="15" customHeight="1">
      <c r="B397" s="74">
        <v>394</v>
      </c>
      <c r="C397" s="20" t="s">
        <v>3355</v>
      </c>
      <c r="D397" s="78" t="s">
        <v>351</v>
      </c>
      <c r="E397" s="77">
        <v>0</v>
      </c>
      <c r="F397" s="74" t="s">
        <v>510</v>
      </c>
      <c r="G397" s="75">
        <f t="shared" si="18"/>
        <v>0</v>
      </c>
      <c r="H397" s="76" t="s">
        <v>506</v>
      </c>
      <c r="I397" s="74">
        <v>0</v>
      </c>
      <c r="J397" s="76" t="s">
        <v>506</v>
      </c>
      <c r="K397" s="120">
        <v>0</v>
      </c>
      <c r="L397" s="74" t="s">
        <v>506</v>
      </c>
    </row>
    <row r="398" spans="2:12" s="73" customFormat="1" ht="15" customHeight="1">
      <c r="B398" s="74">
        <v>395</v>
      </c>
      <c r="C398" s="20" t="s">
        <v>3362</v>
      </c>
      <c r="D398" s="78" t="s">
        <v>352</v>
      </c>
      <c r="E398" s="77">
        <v>0</v>
      </c>
      <c r="F398" s="74" t="s">
        <v>510</v>
      </c>
      <c r="G398" s="75">
        <f t="shared" si="18"/>
        <v>0</v>
      </c>
      <c r="H398" s="76" t="s">
        <v>506</v>
      </c>
      <c r="I398" s="74">
        <v>0</v>
      </c>
      <c r="J398" s="76" t="s">
        <v>506</v>
      </c>
      <c r="K398" s="120">
        <v>0</v>
      </c>
      <c r="L398" s="74" t="s">
        <v>506</v>
      </c>
    </row>
    <row r="399" spans="2:12" s="73" customFormat="1" ht="15" customHeight="1">
      <c r="B399" s="74">
        <v>396</v>
      </c>
      <c r="C399" s="20" t="s">
        <v>3369</v>
      </c>
      <c r="D399" s="78" t="s">
        <v>353</v>
      </c>
      <c r="E399" s="77">
        <v>0</v>
      </c>
      <c r="F399" s="74" t="s">
        <v>510</v>
      </c>
      <c r="G399" s="75">
        <f t="shared" si="18"/>
        <v>0</v>
      </c>
      <c r="H399" s="76" t="s">
        <v>506</v>
      </c>
      <c r="I399" s="74">
        <v>0</v>
      </c>
      <c r="J399" s="76" t="s">
        <v>506</v>
      </c>
      <c r="K399" s="120">
        <v>0</v>
      </c>
      <c r="L399" s="74" t="s">
        <v>506</v>
      </c>
    </row>
    <row r="400" spans="2:12" s="73" customFormat="1" ht="15" customHeight="1">
      <c r="B400" s="74">
        <v>397</v>
      </c>
      <c r="C400" s="20" t="s">
        <v>3374</v>
      </c>
      <c r="D400" s="78" t="s">
        <v>354</v>
      </c>
      <c r="E400" s="77">
        <v>0</v>
      </c>
      <c r="F400" s="74" t="s">
        <v>510</v>
      </c>
      <c r="G400" s="75">
        <f t="shared" si="18"/>
        <v>0</v>
      </c>
      <c r="H400" s="76" t="s">
        <v>506</v>
      </c>
      <c r="I400" s="74">
        <v>0</v>
      </c>
      <c r="J400" s="76" t="s">
        <v>506</v>
      </c>
      <c r="K400" s="120">
        <v>0</v>
      </c>
      <c r="L400" s="74" t="s">
        <v>506</v>
      </c>
    </row>
    <row r="401" spans="2:12" s="73" customFormat="1" ht="15" customHeight="1">
      <c r="B401" s="74">
        <v>398</v>
      </c>
      <c r="C401" s="20" t="s">
        <v>3375</v>
      </c>
      <c r="D401" s="78" t="s">
        <v>355</v>
      </c>
      <c r="E401" s="77">
        <v>144</v>
      </c>
      <c r="F401" s="74" t="s">
        <v>510</v>
      </c>
      <c r="G401" s="75">
        <f t="shared" si="18"/>
        <v>2</v>
      </c>
      <c r="H401" s="76" t="s">
        <v>506</v>
      </c>
      <c r="I401" s="74">
        <v>1</v>
      </c>
      <c r="J401" s="76" t="s">
        <v>506</v>
      </c>
      <c r="K401" s="120">
        <v>1</v>
      </c>
      <c r="L401" s="74" t="s">
        <v>506</v>
      </c>
    </row>
    <row r="402" spans="2:12" s="73" customFormat="1" ht="15" customHeight="1">
      <c r="B402" s="74">
        <v>399</v>
      </c>
      <c r="C402" s="20" t="s">
        <v>3382</v>
      </c>
      <c r="D402" s="78" t="s">
        <v>356</v>
      </c>
      <c r="E402" s="77">
        <v>72</v>
      </c>
      <c r="F402" s="74" t="s">
        <v>510</v>
      </c>
      <c r="G402" s="75">
        <f t="shared" si="18"/>
        <v>1</v>
      </c>
      <c r="H402" s="76" t="s">
        <v>506</v>
      </c>
      <c r="I402" s="74">
        <v>0</v>
      </c>
      <c r="J402" s="76" t="s">
        <v>506</v>
      </c>
      <c r="K402" s="120">
        <v>1</v>
      </c>
      <c r="L402" s="74" t="s">
        <v>506</v>
      </c>
    </row>
    <row r="403" spans="2:12" s="73" customFormat="1" ht="15" customHeight="1">
      <c r="B403" s="74">
        <v>400</v>
      </c>
      <c r="C403" s="20" t="s">
        <v>3389</v>
      </c>
      <c r="D403" s="78" t="s">
        <v>357</v>
      </c>
      <c r="E403" s="77">
        <v>72</v>
      </c>
      <c r="F403" s="74" t="s">
        <v>510</v>
      </c>
      <c r="G403" s="75">
        <f t="shared" si="18"/>
        <v>1</v>
      </c>
      <c r="H403" s="76" t="s">
        <v>506</v>
      </c>
      <c r="I403" s="74">
        <v>0</v>
      </c>
      <c r="J403" s="76" t="s">
        <v>506</v>
      </c>
      <c r="K403" s="120">
        <v>1</v>
      </c>
      <c r="L403" s="74" t="s">
        <v>506</v>
      </c>
    </row>
    <row r="404" spans="2:12" s="73" customFormat="1" ht="15" customHeight="1">
      <c r="B404" s="74">
        <v>401</v>
      </c>
      <c r="C404" s="20" t="s">
        <v>3396</v>
      </c>
      <c r="D404" s="78" t="s">
        <v>358</v>
      </c>
      <c r="E404" s="77">
        <v>0</v>
      </c>
      <c r="F404" s="74" t="s">
        <v>510</v>
      </c>
      <c r="G404" s="75">
        <f t="shared" si="18"/>
        <v>0</v>
      </c>
      <c r="H404" s="76" t="s">
        <v>506</v>
      </c>
      <c r="I404" s="74">
        <v>0</v>
      </c>
      <c r="J404" s="76" t="s">
        <v>506</v>
      </c>
      <c r="K404" s="120"/>
      <c r="L404" s="74" t="s">
        <v>506</v>
      </c>
    </row>
    <row r="405" spans="2:12" s="73" customFormat="1" ht="15" customHeight="1">
      <c r="B405" s="74">
        <v>402</v>
      </c>
      <c r="C405" s="20" t="s">
        <v>3399</v>
      </c>
      <c r="D405" s="78" t="s">
        <v>361</v>
      </c>
      <c r="E405" s="77">
        <v>100</v>
      </c>
      <c r="F405" s="74" t="s">
        <v>510</v>
      </c>
      <c r="G405" s="75">
        <f t="shared" ref="G405:G424" si="19">E405/100</f>
        <v>1</v>
      </c>
      <c r="H405" s="76" t="s">
        <v>506</v>
      </c>
      <c r="I405" s="74">
        <v>0</v>
      </c>
      <c r="J405" s="76" t="s">
        <v>506</v>
      </c>
      <c r="K405" s="120">
        <v>1</v>
      </c>
      <c r="L405" s="74" t="s">
        <v>506</v>
      </c>
    </row>
    <row r="406" spans="2:12" s="73" customFormat="1" ht="15" customHeight="1">
      <c r="B406" s="74">
        <v>403</v>
      </c>
      <c r="C406" s="20" t="s">
        <v>3400</v>
      </c>
      <c r="D406" s="78" t="s">
        <v>362</v>
      </c>
      <c r="E406" s="77">
        <v>600</v>
      </c>
      <c r="F406" s="74" t="s">
        <v>510</v>
      </c>
      <c r="G406" s="75">
        <f t="shared" si="19"/>
        <v>6</v>
      </c>
      <c r="H406" s="76" t="s">
        <v>506</v>
      </c>
      <c r="I406" s="74">
        <v>2</v>
      </c>
      <c r="J406" s="76" t="s">
        <v>506</v>
      </c>
      <c r="K406" s="120">
        <v>4</v>
      </c>
      <c r="L406" s="74" t="s">
        <v>506</v>
      </c>
    </row>
    <row r="407" spans="2:12" s="73" customFormat="1" ht="15" customHeight="1">
      <c r="B407" s="74">
        <v>404</v>
      </c>
      <c r="C407" s="20" t="s">
        <v>3401</v>
      </c>
      <c r="D407" s="78" t="s">
        <v>363</v>
      </c>
      <c r="E407" s="77">
        <v>400</v>
      </c>
      <c r="F407" s="74" t="s">
        <v>510</v>
      </c>
      <c r="G407" s="75">
        <f t="shared" si="19"/>
        <v>4</v>
      </c>
      <c r="H407" s="76" t="s">
        <v>506</v>
      </c>
      <c r="I407" s="74">
        <v>1</v>
      </c>
      <c r="J407" s="76" t="s">
        <v>506</v>
      </c>
      <c r="K407" s="120">
        <v>3</v>
      </c>
      <c r="L407" s="74" t="s">
        <v>506</v>
      </c>
    </row>
    <row r="408" spans="2:12" s="73" customFormat="1" ht="15" customHeight="1">
      <c r="B408" s="74">
        <v>405</v>
      </c>
      <c r="C408" s="20" t="s">
        <v>3402</v>
      </c>
      <c r="D408" s="78" t="s">
        <v>364</v>
      </c>
      <c r="E408" s="77">
        <v>200</v>
      </c>
      <c r="F408" s="74" t="s">
        <v>510</v>
      </c>
      <c r="G408" s="75">
        <f t="shared" si="19"/>
        <v>2</v>
      </c>
      <c r="H408" s="76" t="s">
        <v>506</v>
      </c>
      <c r="I408" s="74">
        <v>0</v>
      </c>
      <c r="J408" s="76" t="s">
        <v>506</v>
      </c>
      <c r="K408" s="120">
        <v>2</v>
      </c>
      <c r="L408" s="74" t="s">
        <v>506</v>
      </c>
    </row>
    <row r="409" spans="2:12" s="73" customFormat="1" ht="15" customHeight="1">
      <c r="B409" s="74">
        <v>406</v>
      </c>
      <c r="C409" s="20" t="s">
        <v>3403</v>
      </c>
      <c r="D409" s="78" t="s">
        <v>365</v>
      </c>
      <c r="E409" s="77">
        <v>1000</v>
      </c>
      <c r="F409" s="74" t="s">
        <v>510</v>
      </c>
      <c r="G409" s="75">
        <f t="shared" si="19"/>
        <v>10</v>
      </c>
      <c r="H409" s="76" t="s">
        <v>506</v>
      </c>
      <c r="I409" s="74">
        <v>7</v>
      </c>
      <c r="J409" s="76" t="s">
        <v>506</v>
      </c>
      <c r="K409" s="120">
        <v>3</v>
      </c>
      <c r="L409" s="74" t="s">
        <v>506</v>
      </c>
    </row>
    <row r="410" spans="2:12" s="73" customFormat="1" ht="15" customHeight="1">
      <c r="B410" s="74">
        <v>407</v>
      </c>
      <c r="C410" s="20" t="s">
        <v>3404</v>
      </c>
      <c r="D410" s="78" t="s">
        <v>366</v>
      </c>
      <c r="E410" s="77">
        <v>1000</v>
      </c>
      <c r="F410" s="74" t="s">
        <v>510</v>
      </c>
      <c r="G410" s="75">
        <f t="shared" si="19"/>
        <v>10</v>
      </c>
      <c r="H410" s="76" t="s">
        <v>506</v>
      </c>
      <c r="I410" s="74">
        <v>7</v>
      </c>
      <c r="J410" s="76" t="s">
        <v>506</v>
      </c>
      <c r="K410" s="120">
        <v>3</v>
      </c>
      <c r="L410" s="74" t="s">
        <v>506</v>
      </c>
    </row>
    <row r="411" spans="2:12" s="73" customFormat="1" ht="15" customHeight="1">
      <c r="B411" s="74">
        <v>408</v>
      </c>
      <c r="C411" s="20" t="s">
        <v>3405</v>
      </c>
      <c r="D411" s="78" t="s">
        <v>367</v>
      </c>
      <c r="E411" s="77">
        <v>1000</v>
      </c>
      <c r="F411" s="74" t="s">
        <v>510</v>
      </c>
      <c r="G411" s="75">
        <f t="shared" si="19"/>
        <v>10</v>
      </c>
      <c r="H411" s="76" t="s">
        <v>506</v>
      </c>
      <c r="I411" s="74">
        <v>7</v>
      </c>
      <c r="J411" s="76" t="s">
        <v>506</v>
      </c>
      <c r="K411" s="120">
        <v>3</v>
      </c>
      <c r="L411" s="74" t="s">
        <v>506</v>
      </c>
    </row>
    <row r="412" spans="2:12" s="73" customFormat="1" ht="15" customHeight="1">
      <c r="B412" s="74">
        <v>409</v>
      </c>
      <c r="C412" s="20" t="s">
        <v>3406</v>
      </c>
      <c r="D412" s="78" t="s">
        <v>368</v>
      </c>
      <c r="E412" s="77">
        <v>1000</v>
      </c>
      <c r="F412" s="74" t="s">
        <v>510</v>
      </c>
      <c r="G412" s="75">
        <f t="shared" si="19"/>
        <v>10</v>
      </c>
      <c r="H412" s="76" t="s">
        <v>506</v>
      </c>
      <c r="I412" s="74">
        <v>7</v>
      </c>
      <c r="J412" s="76" t="s">
        <v>506</v>
      </c>
      <c r="K412" s="120">
        <v>3</v>
      </c>
      <c r="L412" s="74" t="s">
        <v>506</v>
      </c>
    </row>
    <row r="413" spans="2:12" s="73" customFormat="1" ht="15" customHeight="1">
      <c r="B413" s="74">
        <v>410</v>
      </c>
      <c r="C413" s="20" t="s">
        <v>3409</v>
      </c>
      <c r="D413" s="78" t="s">
        <v>369</v>
      </c>
      <c r="E413" s="77">
        <v>400</v>
      </c>
      <c r="F413" s="74" t="s">
        <v>510</v>
      </c>
      <c r="G413" s="75">
        <f t="shared" si="19"/>
        <v>4</v>
      </c>
      <c r="H413" s="76" t="s">
        <v>506</v>
      </c>
      <c r="I413" s="74">
        <v>1</v>
      </c>
      <c r="J413" s="76" t="s">
        <v>506</v>
      </c>
      <c r="K413" s="120">
        <v>3</v>
      </c>
      <c r="L413" s="74" t="s">
        <v>506</v>
      </c>
    </row>
    <row r="414" spans="2:12" s="73" customFormat="1" ht="15" customHeight="1">
      <c r="B414" s="74">
        <v>411</v>
      </c>
      <c r="C414" s="20" t="s">
        <v>3410</v>
      </c>
      <c r="D414" s="78" t="s">
        <v>370</v>
      </c>
      <c r="E414" s="77">
        <v>100</v>
      </c>
      <c r="F414" s="74" t="s">
        <v>510</v>
      </c>
      <c r="G414" s="75">
        <f t="shared" si="19"/>
        <v>1</v>
      </c>
      <c r="H414" s="76" t="s">
        <v>506</v>
      </c>
      <c r="I414" s="74">
        <v>0</v>
      </c>
      <c r="J414" s="76" t="s">
        <v>506</v>
      </c>
      <c r="K414" s="120">
        <v>1</v>
      </c>
      <c r="L414" s="74" t="s">
        <v>506</v>
      </c>
    </row>
    <row r="415" spans="2:12" s="73" customFormat="1" ht="15" customHeight="1">
      <c r="B415" s="74">
        <v>412</v>
      </c>
      <c r="C415" s="20" t="s">
        <v>3411</v>
      </c>
      <c r="D415" s="78" t="s">
        <v>371</v>
      </c>
      <c r="E415" s="77">
        <v>100</v>
      </c>
      <c r="F415" s="74" t="s">
        <v>510</v>
      </c>
      <c r="G415" s="75">
        <f t="shared" si="19"/>
        <v>1</v>
      </c>
      <c r="H415" s="76" t="s">
        <v>506</v>
      </c>
      <c r="I415" s="74">
        <v>0</v>
      </c>
      <c r="J415" s="76" t="s">
        <v>506</v>
      </c>
      <c r="K415" s="120">
        <v>1</v>
      </c>
      <c r="L415" s="74" t="s">
        <v>506</v>
      </c>
    </row>
    <row r="416" spans="2:12" s="73" customFormat="1" ht="15" customHeight="1">
      <c r="B416" s="74">
        <v>413</v>
      </c>
      <c r="C416" s="20" t="s">
        <v>3412</v>
      </c>
      <c r="D416" s="78" t="s">
        <v>372</v>
      </c>
      <c r="E416" s="77">
        <v>200</v>
      </c>
      <c r="F416" s="74" t="s">
        <v>510</v>
      </c>
      <c r="G416" s="75">
        <f t="shared" si="19"/>
        <v>2</v>
      </c>
      <c r="H416" s="76" t="s">
        <v>506</v>
      </c>
      <c r="I416" s="74">
        <v>0</v>
      </c>
      <c r="J416" s="76" t="s">
        <v>506</v>
      </c>
      <c r="K416" s="120">
        <v>2</v>
      </c>
      <c r="L416" s="74" t="s">
        <v>506</v>
      </c>
    </row>
    <row r="417" spans="2:12" s="73" customFormat="1" ht="15" customHeight="1">
      <c r="B417" s="74">
        <v>414</v>
      </c>
      <c r="C417" s="20" t="s">
        <v>3413</v>
      </c>
      <c r="D417" s="78" t="s">
        <v>373</v>
      </c>
      <c r="E417" s="77">
        <v>700</v>
      </c>
      <c r="F417" s="74" t="s">
        <v>510</v>
      </c>
      <c r="G417" s="75">
        <f t="shared" si="19"/>
        <v>7</v>
      </c>
      <c r="H417" s="76" t="s">
        <v>506</v>
      </c>
      <c r="I417" s="74">
        <v>2</v>
      </c>
      <c r="J417" s="76" t="s">
        <v>506</v>
      </c>
      <c r="K417" s="120">
        <v>5</v>
      </c>
      <c r="L417" s="74" t="s">
        <v>506</v>
      </c>
    </row>
    <row r="418" spans="2:12" s="73" customFormat="1" ht="15" customHeight="1">
      <c r="B418" s="74">
        <v>415</v>
      </c>
      <c r="C418" s="20" t="s">
        <v>3414</v>
      </c>
      <c r="D418" s="78" t="s">
        <v>374</v>
      </c>
      <c r="E418" s="77">
        <v>200</v>
      </c>
      <c r="F418" s="74" t="s">
        <v>510</v>
      </c>
      <c r="G418" s="75">
        <f t="shared" si="19"/>
        <v>2</v>
      </c>
      <c r="H418" s="76" t="s">
        <v>506</v>
      </c>
      <c r="I418" s="74">
        <v>1</v>
      </c>
      <c r="J418" s="76" t="s">
        <v>506</v>
      </c>
      <c r="K418" s="120">
        <v>1</v>
      </c>
      <c r="L418" s="74" t="s">
        <v>506</v>
      </c>
    </row>
    <row r="419" spans="2:12" s="73" customFormat="1" ht="15" customHeight="1">
      <c r="B419" s="74">
        <v>416</v>
      </c>
      <c r="C419" s="20" t="s">
        <v>3431</v>
      </c>
      <c r="D419" s="78" t="s">
        <v>375</v>
      </c>
      <c r="E419" s="77">
        <v>0</v>
      </c>
      <c r="F419" s="74" t="s">
        <v>510</v>
      </c>
      <c r="G419" s="75">
        <f t="shared" si="19"/>
        <v>0</v>
      </c>
      <c r="H419" s="76" t="s">
        <v>506</v>
      </c>
      <c r="I419" s="74">
        <v>0</v>
      </c>
      <c r="J419" s="76" t="s">
        <v>506</v>
      </c>
      <c r="K419" s="120">
        <v>0</v>
      </c>
      <c r="L419" s="74" t="s">
        <v>506</v>
      </c>
    </row>
    <row r="420" spans="2:12" s="73" customFormat="1" ht="15" customHeight="1">
      <c r="B420" s="74">
        <v>417</v>
      </c>
      <c r="C420" s="20" t="s">
        <v>3432</v>
      </c>
      <c r="D420" s="78" t="s">
        <v>376</v>
      </c>
      <c r="E420" s="77">
        <v>100</v>
      </c>
      <c r="F420" s="74" t="s">
        <v>510</v>
      </c>
      <c r="G420" s="75">
        <f t="shared" si="19"/>
        <v>1</v>
      </c>
      <c r="H420" s="76" t="s">
        <v>506</v>
      </c>
      <c r="I420" s="74">
        <v>0</v>
      </c>
      <c r="J420" s="76" t="s">
        <v>506</v>
      </c>
      <c r="K420" s="120">
        <v>1</v>
      </c>
      <c r="L420" s="74" t="s">
        <v>506</v>
      </c>
    </row>
    <row r="421" spans="2:12" s="73" customFormat="1" ht="15" customHeight="1">
      <c r="B421" s="74">
        <v>418</v>
      </c>
      <c r="C421" s="20" t="s">
        <v>3433</v>
      </c>
      <c r="D421" s="78" t="s">
        <v>377</v>
      </c>
      <c r="E421" s="77">
        <v>600</v>
      </c>
      <c r="F421" s="74" t="s">
        <v>510</v>
      </c>
      <c r="G421" s="75">
        <f t="shared" si="19"/>
        <v>6</v>
      </c>
      <c r="H421" s="76" t="s">
        <v>506</v>
      </c>
      <c r="I421" s="74">
        <v>2</v>
      </c>
      <c r="J421" s="76" t="s">
        <v>506</v>
      </c>
      <c r="K421" s="120">
        <v>4</v>
      </c>
      <c r="L421" s="74" t="s">
        <v>506</v>
      </c>
    </row>
    <row r="422" spans="2:12" s="73" customFormat="1" ht="15" customHeight="1">
      <c r="B422" s="74">
        <v>419</v>
      </c>
      <c r="C422" s="20" t="s">
        <v>3434</v>
      </c>
      <c r="D422" s="78" t="s">
        <v>378</v>
      </c>
      <c r="E422" s="77">
        <v>100</v>
      </c>
      <c r="F422" s="74" t="s">
        <v>510</v>
      </c>
      <c r="G422" s="75">
        <f t="shared" si="19"/>
        <v>1</v>
      </c>
      <c r="H422" s="76" t="s">
        <v>506</v>
      </c>
      <c r="I422" s="74">
        <v>0</v>
      </c>
      <c r="J422" s="76" t="s">
        <v>506</v>
      </c>
      <c r="K422" s="120">
        <v>1</v>
      </c>
      <c r="L422" s="74" t="s">
        <v>506</v>
      </c>
    </row>
    <row r="423" spans="2:12" s="73" customFormat="1" ht="15" customHeight="1">
      <c r="B423" s="74">
        <v>420</v>
      </c>
      <c r="C423" s="20" t="s">
        <v>3435</v>
      </c>
      <c r="D423" s="78" t="s">
        <v>379</v>
      </c>
      <c r="E423" s="77">
        <v>300</v>
      </c>
      <c r="F423" s="74" t="s">
        <v>510</v>
      </c>
      <c r="G423" s="75">
        <f t="shared" si="19"/>
        <v>3</v>
      </c>
      <c r="H423" s="76" t="s">
        <v>506</v>
      </c>
      <c r="I423" s="74">
        <v>0</v>
      </c>
      <c r="J423" s="76" t="s">
        <v>506</v>
      </c>
      <c r="K423" s="120">
        <v>2</v>
      </c>
      <c r="L423" s="74" t="s">
        <v>506</v>
      </c>
    </row>
    <row r="424" spans="2:12" s="73" customFormat="1" ht="15" customHeight="1">
      <c r="B424" s="74">
        <v>421</v>
      </c>
      <c r="C424" s="20" t="s">
        <v>3436</v>
      </c>
      <c r="D424" s="78" t="s">
        <v>380</v>
      </c>
      <c r="E424" s="77">
        <v>0</v>
      </c>
      <c r="F424" s="74" t="s">
        <v>510</v>
      </c>
      <c r="G424" s="75">
        <f t="shared" si="19"/>
        <v>0</v>
      </c>
      <c r="H424" s="76" t="s">
        <v>506</v>
      </c>
      <c r="I424" s="74">
        <v>0</v>
      </c>
      <c r="J424" s="76" t="s">
        <v>506</v>
      </c>
      <c r="K424" s="120">
        <v>0</v>
      </c>
      <c r="L424" s="74" t="s">
        <v>506</v>
      </c>
    </row>
    <row r="425" spans="2:12" s="73" customFormat="1" ht="15" customHeight="1">
      <c r="B425" s="74">
        <v>422</v>
      </c>
      <c r="C425" s="20" t="s">
        <v>3549</v>
      </c>
      <c r="D425" s="78" t="s">
        <v>381</v>
      </c>
      <c r="E425" s="77">
        <v>60</v>
      </c>
      <c r="F425" s="74" t="s">
        <v>510</v>
      </c>
      <c r="G425" s="75">
        <f t="shared" ref="G425:G430" si="20">E425/60</f>
        <v>1</v>
      </c>
      <c r="H425" s="76" t="s">
        <v>506</v>
      </c>
      <c r="I425" s="74">
        <v>0</v>
      </c>
      <c r="J425" s="76" t="s">
        <v>506</v>
      </c>
      <c r="K425" s="120">
        <v>1</v>
      </c>
      <c r="L425" s="74" t="s">
        <v>506</v>
      </c>
    </row>
    <row r="426" spans="2:12" s="73" customFormat="1" ht="15" customHeight="1">
      <c r="B426" s="74">
        <v>423</v>
      </c>
      <c r="C426" s="20" t="s">
        <v>3550</v>
      </c>
      <c r="D426" s="78" t="s">
        <v>382</v>
      </c>
      <c r="E426" s="77">
        <v>120</v>
      </c>
      <c r="F426" s="74" t="s">
        <v>510</v>
      </c>
      <c r="G426" s="75">
        <f t="shared" si="20"/>
        <v>2</v>
      </c>
      <c r="H426" s="76" t="s">
        <v>506</v>
      </c>
      <c r="I426" s="74">
        <v>0</v>
      </c>
      <c r="J426" s="76" t="s">
        <v>506</v>
      </c>
      <c r="K426" s="120">
        <v>1</v>
      </c>
      <c r="L426" s="74" t="s">
        <v>506</v>
      </c>
    </row>
    <row r="427" spans="2:12" s="73" customFormat="1" ht="15" customHeight="1">
      <c r="B427" s="74">
        <v>424</v>
      </c>
      <c r="C427" s="20" t="s">
        <v>3551</v>
      </c>
      <c r="D427" s="78" t="s">
        <v>383</v>
      </c>
      <c r="E427" s="77">
        <v>180</v>
      </c>
      <c r="F427" s="74" t="s">
        <v>510</v>
      </c>
      <c r="G427" s="75">
        <f t="shared" si="20"/>
        <v>3</v>
      </c>
      <c r="H427" s="76" t="s">
        <v>506</v>
      </c>
      <c r="I427" s="74">
        <v>0</v>
      </c>
      <c r="J427" s="76" t="s">
        <v>506</v>
      </c>
      <c r="K427" s="120">
        <v>1</v>
      </c>
      <c r="L427" s="74" t="s">
        <v>506</v>
      </c>
    </row>
    <row r="428" spans="2:12" s="73" customFormat="1" ht="15" customHeight="1">
      <c r="B428" s="74">
        <v>425</v>
      </c>
      <c r="C428" s="20" t="s">
        <v>3552</v>
      </c>
      <c r="D428" s="78" t="s">
        <v>384</v>
      </c>
      <c r="E428" s="77">
        <v>120</v>
      </c>
      <c r="F428" s="74" t="s">
        <v>510</v>
      </c>
      <c r="G428" s="75">
        <f t="shared" si="20"/>
        <v>2</v>
      </c>
      <c r="H428" s="76" t="s">
        <v>506</v>
      </c>
      <c r="I428" s="74">
        <v>0</v>
      </c>
      <c r="J428" s="76" t="s">
        <v>506</v>
      </c>
      <c r="K428" s="120">
        <v>1</v>
      </c>
      <c r="L428" s="74" t="s">
        <v>506</v>
      </c>
    </row>
    <row r="429" spans="2:12" s="73" customFormat="1" ht="15" customHeight="1">
      <c r="B429" s="74">
        <v>426</v>
      </c>
      <c r="C429" s="20" t="s">
        <v>3553</v>
      </c>
      <c r="D429" s="78" t="s">
        <v>385</v>
      </c>
      <c r="E429" s="77">
        <v>180</v>
      </c>
      <c r="F429" s="74" t="s">
        <v>510</v>
      </c>
      <c r="G429" s="75">
        <f t="shared" si="20"/>
        <v>3</v>
      </c>
      <c r="H429" s="76" t="s">
        <v>506</v>
      </c>
      <c r="I429" s="74">
        <v>2</v>
      </c>
      <c r="J429" s="76" t="s">
        <v>506</v>
      </c>
      <c r="K429" s="120">
        <v>1</v>
      </c>
      <c r="L429" s="74" t="s">
        <v>506</v>
      </c>
    </row>
    <row r="430" spans="2:12" s="73" customFormat="1" ht="15" customHeight="1">
      <c r="B430" s="74">
        <v>427</v>
      </c>
      <c r="C430" s="20" t="s">
        <v>3554</v>
      </c>
      <c r="D430" s="78" t="s">
        <v>386</v>
      </c>
      <c r="E430" s="77">
        <v>120</v>
      </c>
      <c r="F430" s="74" t="s">
        <v>510</v>
      </c>
      <c r="G430" s="75">
        <f t="shared" si="20"/>
        <v>2</v>
      </c>
      <c r="H430" s="76" t="s">
        <v>506</v>
      </c>
      <c r="I430" s="74">
        <v>0</v>
      </c>
      <c r="J430" s="76" t="s">
        <v>506</v>
      </c>
      <c r="K430" s="120">
        <v>1</v>
      </c>
      <c r="L430" s="74" t="s">
        <v>506</v>
      </c>
    </row>
    <row r="431" spans="2:12" s="73" customFormat="1" ht="15" customHeight="1">
      <c r="B431" s="74">
        <v>428</v>
      </c>
      <c r="C431" s="20" t="s">
        <v>3604</v>
      </c>
      <c r="D431" s="78" t="s">
        <v>387</v>
      </c>
      <c r="E431" s="77">
        <v>90</v>
      </c>
      <c r="F431" s="74" t="s">
        <v>508</v>
      </c>
      <c r="G431" s="75">
        <f t="shared" ref="G431:G442" si="21">E431/45</f>
        <v>2</v>
      </c>
      <c r="H431" s="76" t="s">
        <v>506</v>
      </c>
      <c r="I431" s="74">
        <v>1</v>
      </c>
      <c r="J431" s="76" t="s">
        <v>506</v>
      </c>
      <c r="K431" s="120">
        <v>1</v>
      </c>
      <c r="L431" s="74" t="s">
        <v>506</v>
      </c>
    </row>
    <row r="432" spans="2:12" s="73" customFormat="1" ht="15" customHeight="1">
      <c r="B432" s="74">
        <v>429</v>
      </c>
      <c r="C432" s="20" t="s">
        <v>3605</v>
      </c>
      <c r="D432" s="78" t="s">
        <v>388</v>
      </c>
      <c r="E432" s="77">
        <v>90</v>
      </c>
      <c r="F432" s="74" t="s">
        <v>508</v>
      </c>
      <c r="G432" s="75">
        <f t="shared" si="21"/>
        <v>2</v>
      </c>
      <c r="H432" s="76" t="s">
        <v>506</v>
      </c>
      <c r="I432" s="74">
        <v>1</v>
      </c>
      <c r="J432" s="76" t="s">
        <v>506</v>
      </c>
      <c r="K432" s="120">
        <v>1</v>
      </c>
      <c r="L432" s="74" t="s">
        <v>506</v>
      </c>
    </row>
    <row r="433" spans="2:12" s="73" customFormat="1" ht="15" customHeight="1">
      <c r="B433" s="74">
        <v>430</v>
      </c>
      <c r="C433" s="20" t="s">
        <v>3606</v>
      </c>
      <c r="D433" s="78" t="s">
        <v>389</v>
      </c>
      <c r="E433" s="77">
        <v>135</v>
      </c>
      <c r="F433" s="74" t="s">
        <v>508</v>
      </c>
      <c r="G433" s="75">
        <f t="shared" si="21"/>
        <v>3</v>
      </c>
      <c r="H433" s="76" t="s">
        <v>506</v>
      </c>
      <c r="I433" s="74">
        <v>1</v>
      </c>
      <c r="J433" s="76" t="s">
        <v>506</v>
      </c>
      <c r="K433" s="120">
        <v>2</v>
      </c>
      <c r="L433" s="74" t="s">
        <v>506</v>
      </c>
    </row>
    <row r="434" spans="2:12" s="73" customFormat="1" ht="15" customHeight="1">
      <c r="B434" s="74">
        <v>431</v>
      </c>
      <c r="C434" s="20" t="s">
        <v>3609</v>
      </c>
      <c r="D434" s="78" t="s">
        <v>390</v>
      </c>
      <c r="E434" s="77">
        <v>90</v>
      </c>
      <c r="F434" s="74" t="s">
        <v>508</v>
      </c>
      <c r="G434" s="75">
        <f t="shared" si="21"/>
        <v>2</v>
      </c>
      <c r="H434" s="76" t="s">
        <v>506</v>
      </c>
      <c r="I434" s="74">
        <v>1</v>
      </c>
      <c r="J434" s="76" t="s">
        <v>506</v>
      </c>
      <c r="K434" s="120">
        <v>1</v>
      </c>
      <c r="L434" s="74" t="s">
        <v>506</v>
      </c>
    </row>
    <row r="435" spans="2:12" s="73" customFormat="1" ht="15" customHeight="1">
      <c r="B435" s="74">
        <v>432</v>
      </c>
      <c r="C435" s="20" t="s">
        <v>3610</v>
      </c>
      <c r="D435" s="78" t="s">
        <v>391</v>
      </c>
      <c r="E435" s="77">
        <v>90</v>
      </c>
      <c r="F435" s="74" t="s">
        <v>508</v>
      </c>
      <c r="G435" s="75">
        <f t="shared" si="21"/>
        <v>2</v>
      </c>
      <c r="H435" s="76" t="s">
        <v>506</v>
      </c>
      <c r="I435" s="74">
        <v>0</v>
      </c>
      <c r="J435" s="76" t="s">
        <v>506</v>
      </c>
      <c r="K435" s="120">
        <v>2</v>
      </c>
      <c r="L435" s="74" t="s">
        <v>506</v>
      </c>
    </row>
    <row r="436" spans="2:12" s="73" customFormat="1" ht="15" customHeight="1">
      <c r="B436" s="74">
        <v>433</v>
      </c>
      <c r="C436" s="20" t="s">
        <v>3611</v>
      </c>
      <c r="D436" s="78" t="s">
        <v>392</v>
      </c>
      <c r="E436" s="77">
        <v>90</v>
      </c>
      <c r="F436" s="74" t="s">
        <v>508</v>
      </c>
      <c r="G436" s="75">
        <f t="shared" si="21"/>
        <v>2</v>
      </c>
      <c r="H436" s="76" t="s">
        <v>506</v>
      </c>
      <c r="I436" s="74">
        <v>0</v>
      </c>
      <c r="J436" s="76" t="s">
        <v>506</v>
      </c>
      <c r="K436" s="120">
        <v>2</v>
      </c>
      <c r="L436" s="74" t="s">
        <v>506</v>
      </c>
    </row>
    <row r="437" spans="2:12" s="73" customFormat="1" ht="15" customHeight="1">
      <c r="B437" s="74">
        <v>434</v>
      </c>
      <c r="C437" s="20" t="s">
        <v>3612</v>
      </c>
      <c r="D437" s="78" t="s">
        <v>393</v>
      </c>
      <c r="E437" s="77">
        <v>45</v>
      </c>
      <c r="F437" s="74" t="s">
        <v>508</v>
      </c>
      <c r="G437" s="75">
        <f t="shared" si="21"/>
        <v>1</v>
      </c>
      <c r="H437" s="76" t="s">
        <v>506</v>
      </c>
      <c r="I437" s="74">
        <v>0</v>
      </c>
      <c r="J437" s="76" t="s">
        <v>506</v>
      </c>
      <c r="K437" s="120">
        <v>1</v>
      </c>
      <c r="L437" s="74" t="s">
        <v>506</v>
      </c>
    </row>
    <row r="438" spans="2:12" s="73" customFormat="1" ht="15" customHeight="1">
      <c r="B438" s="74">
        <v>435</v>
      </c>
      <c r="C438" s="20" t="s">
        <v>3613</v>
      </c>
      <c r="D438" s="78" t="s">
        <v>394</v>
      </c>
      <c r="E438" s="77">
        <v>135</v>
      </c>
      <c r="F438" s="74" t="s">
        <v>508</v>
      </c>
      <c r="G438" s="75">
        <f t="shared" si="21"/>
        <v>3</v>
      </c>
      <c r="H438" s="76" t="s">
        <v>506</v>
      </c>
      <c r="I438" s="74">
        <v>0</v>
      </c>
      <c r="J438" s="76" t="s">
        <v>506</v>
      </c>
      <c r="K438" s="120">
        <v>3</v>
      </c>
      <c r="L438" s="74" t="s">
        <v>506</v>
      </c>
    </row>
    <row r="439" spans="2:12" s="73" customFormat="1" ht="15" customHeight="1">
      <c r="B439" s="74">
        <v>436</v>
      </c>
      <c r="C439" s="20" t="s">
        <v>3616</v>
      </c>
      <c r="D439" s="78" t="s">
        <v>395</v>
      </c>
      <c r="E439" s="77">
        <v>90</v>
      </c>
      <c r="F439" s="74" t="s">
        <v>508</v>
      </c>
      <c r="G439" s="75">
        <f t="shared" si="21"/>
        <v>2</v>
      </c>
      <c r="H439" s="76" t="s">
        <v>506</v>
      </c>
      <c r="I439" s="74">
        <v>0</v>
      </c>
      <c r="J439" s="76" t="s">
        <v>506</v>
      </c>
      <c r="K439" s="120">
        <v>2</v>
      </c>
      <c r="L439" s="74" t="s">
        <v>506</v>
      </c>
    </row>
    <row r="440" spans="2:12" s="73" customFormat="1" ht="15" customHeight="1">
      <c r="B440" s="74">
        <v>437</v>
      </c>
      <c r="C440" s="20" t="s">
        <v>3617</v>
      </c>
      <c r="D440" s="78" t="s">
        <v>396</v>
      </c>
      <c r="E440" s="77">
        <v>90</v>
      </c>
      <c r="F440" s="74" t="s">
        <v>508</v>
      </c>
      <c r="G440" s="75">
        <f t="shared" si="21"/>
        <v>2</v>
      </c>
      <c r="H440" s="76" t="s">
        <v>506</v>
      </c>
      <c r="I440" s="74">
        <v>1</v>
      </c>
      <c r="J440" s="76" t="s">
        <v>506</v>
      </c>
      <c r="K440" s="120">
        <v>1</v>
      </c>
      <c r="L440" s="74" t="s">
        <v>506</v>
      </c>
    </row>
    <row r="441" spans="2:12" s="73" customFormat="1" ht="15" customHeight="1">
      <c r="B441" s="74">
        <v>438</v>
      </c>
      <c r="C441" s="20" t="s">
        <v>3618</v>
      </c>
      <c r="D441" s="78" t="s">
        <v>397</v>
      </c>
      <c r="E441" s="77">
        <v>135</v>
      </c>
      <c r="F441" s="74" t="s">
        <v>508</v>
      </c>
      <c r="G441" s="75">
        <f t="shared" si="21"/>
        <v>3</v>
      </c>
      <c r="H441" s="76" t="s">
        <v>506</v>
      </c>
      <c r="I441" s="74">
        <v>1</v>
      </c>
      <c r="J441" s="76" t="s">
        <v>506</v>
      </c>
      <c r="K441" s="120">
        <v>2</v>
      </c>
      <c r="L441" s="74" t="s">
        <v>506</v>
      </c>
    </row>
    <row r="442" spans="2:12" s="73" customFormat="1" ht="15" customHeight="1">
      <c r="B442" s="74">
        <v>439</v>
      </c>
      <c r="C442" s="20" t="s">
        <v>3621</v>
      </c>
      <c r="D442" s="78" t="s">
        <v>398</v>
      </c>
      <c r="E442" s="77">
        <v>180</v>
      </c>
      <c r="F442" s="74" t="s">
        <v>508</v>
      </c>
      <c r="G442" s="75">
        <f t="shared" si="21"/>
        <v>4</v>
      </c>
      <c r="H442" s="76" t="s">
        <v>506</v>
      </c>
      <c r="I442" s="74">
        <v>0</v>
      </c>
      <c r="J442" s="76" t="s">
        <v>506</v>
      </c>
      <c r="K442" s="120">
        <v>4</v>
      </c>
      <c r="L442" s="74" t="s">
        <v>506</v>
      </c>
    </row>
    <row r="443" spans="2:12" s="73" customFormat="1" ht="15" customHeight="1">
      <c r="B443" s="74">
        <v>440</v>
      </c>
      <c r="C443" s="20" t="s">
        <v>4437</v>
      </c>
      <c r="D443" s="78" t="s">
        <v>399</v>
      </c>
      <c r="E443" s="77">
        <v>0</v>
      </c>
      <c r="F443" s="74" t="s">
        <v>508</v>
      </c>
      <c r="G443" s="75">
        <f t="shared" ref="G443:G453" si="22">E443/100</f>
        <v>0</v>
      </c>
      <c r="H443" s="76" t="s">
        <v>506</v>
      </c>
      <c r="I443" s="74">
        <v>0</v>
      </c>
      <c r="J443" s="76" t="s">
        <v>506</v>
      </c>
      <c r="K443" s="121">
        <v>0</v>
      </c>
      <c r="L443" s="74" t="s">
        <v>506</v>
      </c>
    </row>
    <row r="444" spans="2:12" s="73" customFormat="1" ht="15" customHeight="1">
      <c r="B444" s="74">
        <v>441</v>
      </c>
      <c r="C444" s="20" t="s">
        <v>4440</v>
      </c>
      <c r="D444" s="78" t="s">
        <v>400</v>
      </c>
      <c r="E444" s="77">
        <v>0</v>
      </c>
      <c r="F444" s="74" t="s">
        <v>508</v>
      </c>
      <c r="G444" s="75">
        <f t="shared" si="22"/>
        <v>0</v>
      </c>
      <c r="H444" s="76" t="s">
        <v>506</v>
      </c>
      <c r="I444" s="74">
        <v>0</v>
      </c>
      <c r="J444" s="76" t="s">
        <v>506</v>
      </c>
      <c r="K444" s="121">
        <v>0</v>
      </c>
      <c r="L444" s="74" t="s">
        <v>506</v>
      </c>
    </row>
    <row r="445" spans="2:12" s="73" customFormat="1" ht="15" customHeight="1">
      <c r="B445" s="74">
        <v>442</v>
      </c>
      <c r="C445" s="20" t="s">
        <v>4443</v>
      </c>
      <c r="D445" s="78" t="s">
        <v>479</v>
      </c>
      <c r="E445" s="77">
        <v>0</v>
      </c>
      <c r="F445" s="74" t="s">
        <v>508</v>
      </c>
      <c r="G445" s="75">
        <f t="shared" si="22"/>
        <v>0</v>
      </c>
      <c r="H445" s="76" t="s">
        <v>506</v>
      </c>
      <c r="I445" s="74">
        <v>0</v>
      </c>
      <c r="J445" s="76" t="s">
        <v>506</v>
      </c>
      <c r="K445" s="121">
        <v>0</v>
      </c>
      <c r="L445" s="74" t="s">
        <v>506</v>
      </c>
    </row>
    <row r="446" spans="2:12" s="73" customFormat="1" ht="15" customHeight="1">
      <c r="B446" s="74">
        <v>443</v>
      </c>
      <c r="C446" s="20" t="s">
        <v>4446</v>
      </c>
      <c r="D446" s="78" t="s">
        <v>401</v>
      </c>
      <c r="E446" s="77">
        <v>0</v>
      </c>
      <c r="F446" s="74" t="s">
        <v>508</v>
      </c>
      <c r="G446" s="75">
        <f t="shared" si="22"/>
        <v>0</v>
      </c>
      <c r="H446" s="76" t="s">
        <v>506</v>
      </c>
      <c r="I446" s="74">
        <v>0</v>
      </c>
      <c r="J446" s="76" t="s">
        <v>506</v>
      </c>
      <c r="K446" s="121">
        <v>0</v>
      </c>
      <c r="L446" s="74" t="s">
        <v>506</v>
      </c>
    </row>
    <row r="447" spans="2:12" s="73" customFormat="1" ht="15" customHeight="1">
      <c r="B447" s="74">
        <v>444</v>
      </c>
      <c r="C447" s="20" t="s">
        <v>4447</v>
      </c>
      <c r="D447" s="78" t="s">
        <v>402</v>
      </c>
      <c r="E447" s="77">
        <v>0</v>
      </c>
      <c r="F447" s="74" t="s">
        <v>508</v>
      </c>
      <c r="G447" s="75">
        <f t="shared" si="22"/>
        <v>0</v>
      </c>
      <c r="H447" s="76" t="s">
        <v>506</v>
      </c>
      <c r="I447" s="74">
        <v>0</v>
      </c>
      <c r="J447" s="76" t="s">
        <v>506</v>
      </c>
      <c r="K447" s="121">
        <v>0</v>
      </c>
      <c r="L447" s="74" t="s">
        <v>506</v>
      </c>
    </row>
    <row r="448" spans="2:12" s="73" customFormat="1" ht="15" customHeight="1">
      <c r="B448" s="74">
        <v>445</v>
      </c>
      <c r="C448" s="20" t="s">
        <v>4448</v>
      </c>
      <c r="D448" s="78" t="s">
        <v>403</v>
      </c>
      <c r="E448" s="77">
        <v>0</v>
      </c>
      <c r="F448" s="74" t="s">
        <v>508</v>
      </c>
      <c r="G448" s="75">
        <f t="shared" si="22"/>
        <v>0</v>
      </c>
      <c r="H448" s="76" t="s">
        <v>506</v>
      </c>
      <c r="I448" s="74">
        <v>0</v>
      </c>
      <c r="J448" s="76" t="s">
        <v>506</v>
      </c>
      <c r="K448" s="121">
        <v>0</v>
      </c>
      <c r="L448" s="74" t="s">
        <v>506</v>
      </c>
    </row>
    <row r="449" spans="2:12" s="73" customFormat="1" ht="15" customHeight="1">
      <c r="B449" s="74">
        <v>446</v>
      </c>
      <c r="C449" s="20" t="s">
        <v>4451</v>
      </c>
      <c r="D449" s="78" t="s">
        <v>404</v>
      </c>
      <c r="E449" s="77">
        <v>0</v>
      </c>
      <c r="F449" s="74" t="s">
        <v>508</v>
      </c>
      <c r="G449" s="75">
        <f t="shared" si="22"/>
        <v>0</v>
      </c>
      <c r="H449" s="76" t="s">
        <v>506</v>
      </c>
      <c r="I449" s="74">
        <v>0</v>
      </c>
      <c r="J449" s="76" t="s">
        <v>506</v>
      </c>
      <c r="K449" s="121">
        <v>0</v>
      </c>
      <c r="L449" s="74" t="s">
        <v>506</v>
      </c>
    </row>
    <row r="450" spans="2:12" s="73" customFormat="1" ht="15" customHeight="1">
      <c r="B450" s="74">
        <v>447</v>
      </c>
      <c r="C450" s="20" t="s">
        <v>4452</v>
      </c>
      <c r="D450" s="78" t="s">
        <v>405</v>
      </c>
      <c r="E450" s="77">
        <v>0</v>
      </c>
      <c r="F450" s="74" t="s">
        <v>508</v>
      </c>
      <c r="G450" s="75">
        <f t="shared" si="22"/>
        <v>0</v>
      </c>
      <c r="H450" s="76" t="s">
        <v>506</v>
      </c>
      <c r="I450" s="74">
        <v>0</v>
      </c>
      <c r="J450" s="76" t="s">
        <v>506</v>
      </c>
      <c r="K450" s="121">
        <v>0</v>
      </c>
      <c r="L450" s="74" t="s">
        <v>506</v>
      </c>
    </row>
    <row r="451" spans="2:12" s="73" customFormat="1" ht="15" customHeight="1">
      <c r="B451" s="74">
        <v>448</v>
      </c>
      <c r="C451" s="20" t="s">
        <v>4453</v>
      </c>
      <c r="D451" s="78" t="s">
        <v>406</v>
      </c>
      <c r="E451" s="77">
        <v>0</v>
      </c>
      <c r="F451" s="74" t="s">
        <v>508</v>
      </c>
      <c r="G451" s="75">
        <f t="shared" si="22"/>
        <v>0</v>
      </c>
      <c r="H451" s="76" t="s">
        <v>506</v>
      </c>
      <c r="I451" s="74">
        <v>0</v>
      </c>
      <c r="J451" s="76" t="s">
        <v>506</v>
      </c>
      <c r="K451" s="121">
        <v>0</v>
      </c>
      <c r="L451" s="74" t="s">
        <v>506</v>
      </c>
    </row>
    <row r="452" spans="2:12" s="73" customFormat="1" ht="15" customHeight="1">
      <c r="B452" s="74">
        <v>449</v>
      </c>
      <c r="C452" s="20" t="s">
        <v>4454</v>
      </c>
      <c r="D452" s="78" t="s">
        <v>407</v>
      </c>
      <c r="E452" s="77">
        <v>0</v>
      </c>
      <c r="F452" s="74" t="s">
        <v>508</v>
      </c>
      <c r="G452" s="75">
        <f t="shared" si="22"/>
        <v>0</v>
      </c>
      <c r="H452" s="76" t="s">
        <v>506</v>
      </c>
      <c r="I452" s="74">
        <v>0</v>
      </c>
      <c r="J452" s="76" t="s">
        <v>506</v>
      </c>
      <c r="K452" s="121">
        <v>0</v>
      </c>
      <c r="L452" s="74" t="s">
        <v>506</v>
      </c>
    </row>
    <row r="453" spans="2:12" s="73" customFormat="1" ht="15" customHeight="1">
      <c r="B453" s="74">
        <v>450</v>
      </c>
      <c r="C453" s="20" t="s">
        <v>4455</v>
      </c>
      <c r="D453" s="78" t="s">
        <v>408</v>
      </c>
      <c r="E453" s="77">
        <v>0</v>
      </c>
      <c r="F453" s="74" t="s">
        <v>508</v>
      </c>
      <c r="G453" s="75">
        <f t="shared" si="22"/>
        <v>0</v>
      </c>
      <c r="H453" s="76" t="s">
        <v>506</v>
      </c>
      <c r="I453" s="74">
        <v>0</v>
      </c>
      <c r="J453" s="76" t="s">
        <v>506</v>
      </c>
      <c r="K453" s="121">
        <v>0</v>
      </c>
      <c r="L453" s="74" t="s">
        <v>506</v>
      </c>
    </row>
    <row r="454" spans="2:12" s="73" customFormat="1" ht="15" customHeight="1">
      <c r="B454" s="74">
        <v>451</v>
      </c>
      <c r="C454" s="20" t="s">
        <v>4498</v>
      </c>
      <c r="D454" s="78" t="s">
        <v>409</v>
      </c>
      <c r="E454" s="77">
        <v>90</v>
      </c>
      <c r="F454" s="74" t="s">
        <v>508</v>
      </c>
      <c r="G454" s="75">
        <f>E454/30</f>
        <v>3</v>
      </c>
      <c r="H454" s="76" t="s">
        <v>506</v>
      </c>
      <c r="I454" s="74">
        <v>0</v>
      </c>
      <c r="J454" s="76" t="s">
        <v>506</v>
      </c>
      <c r="K454" s="120">
        <v>3</v>
      </c>
      <c r="L454" s="74" t="s">
        <v>506</v>
      </c>
    </row>
    <row r="455" spans="2:12" s="73" customFormat="1" ht="15" customHeight="1">
      <c r="B455" s="74">
        <v>452</v>
      </c>
      <c r="C455" s="20" t="s">
        <v>4519</v>
      </c>
      <c r="D455" s="78" t="s">
        <v>410</v>
      </c>
      <c r="E455" s="77">
        <v>0</v>
      </c>
      <c r="F455" s="74" t="s">
        <v>508</v>
      </c>
      <c r="G455" s="75">
        <f>E455/100</f>
        <v>0</v>
      </c>
      <c r="H455" s="76" t="s">
        <v>506</v>
      </c>
      <c r="I455" s="74">
        <v>0</v>
      </c>
      <c r="J455" s="76" t="s">
        <v>506</v>
      </c>
      <c r="K455" s="120">
        <v>0</v>
      </c>
      <c r="L455" s="74" t="s">
        <v>506</v>
      </c>
    </row>
    <row r="456" spans="2:12" s="73" customFormat="1" ht="15" customHeight="1">
      <c r="B456" s="74">
        <v>453</v>
      </c>
      <c r="C456" s="20" t="s">
        <v>4538</v>
      </c>
      <c r="D456" s="78" t="s">
        <v>411</v>
      </c>
      <c r="E456" s="77">
        <v>12</v>
      </c>
      <c r="F456" s="74" t="s">
        <v>511</v>
      </c>
      <c r="G456" s="75">
        <f t="shared" ref="G456:G499" si="23">E456/12</f>
        <v>1</v>
      </c>
      <c r="H456" s="76" t="s">
        <v>506</v>
      </c>
      <c r="I456" s="74">
        <v>0</v>
      </c>
      <c r="J456" s="76" t="s">
        <v>506</v>
      </c>
      <c r="K456" s="120">
        <v>1</v>
      </c>
      <c r="L456" s="74" t="s">
        <v>506</v>
      </c>
    </row>
    <row r="457" spans="2:12" s="73" customFormat="1" ht="15" customHeight="1">
      <c r="B457" s="74">
        <v>454</v>
      </c>
      <c r="C457" s="1" t="s">
        <v>4543</v>
      </c>
      <c r="D457" s="78" t="s">
        <v>412</v>
      </c>
      <c r="E457" s="77">
        <v>36</v>
      </c>
      <c r="F457" s="74" t="s">
        <v>511</v>
      </c>
      <c r="G457" s="75">
        <f t="shared" si="23"/>
        <v>3</v>
      </c>
      <c r="H457" s="76" t="s">
        <v>506</v>
      </c>
      <c r="I457" s="74">
        <v>2</v>
      </c>
      <c r="J457" s="76" t="s">
        <v>506</v>
      </c>
      <c r="K457" s="120">
        <v>1</v>
      </c>
      <c r="L457" s="74" t="s">
        <v>506</v>
      </c>
    </row>
    <row r="458" spans="2:12" s="73" customFormat="1" ht="15" customHeight="1">
      <c r="B458" s="74">
        <v>455</v>
      </c>
      <c r="C458" s="20" t="s">
        <v>4549</v>
      </c>
      <c r="D458" s="78" t="s">
        <v>413</v>
      </c>
      <c r="E458" s="77">
        <v>36</v>
      </c>
      <c r="F458" s="74" t="s">
        <v>511</v>
      </c>
      <c r="G458" s="75">
        <f t="shared" si="23"/>
        <v>3</v>
      </c>
      <c r="H458" s="76" t="s">
        <v>506</v>
      </c>
      <c r="I458" s="74">
        <v>2</v>
      </c>
      <c r="J458" s="76" t="s">
        <v>506</v>
      </c>
      <c r="K458" s="120">
        <v>1</v>
      </c>
      <c r="L458" s="74" t="s">
        <v>506</v>
      </c>
    </row>
    <row r="459" spans="2:12" s="73" customFormat="1" ht="15" customHeight="1">
      <c r="B459" s="74">
        <v>456</v>
      </c>
      <c r="C459" s="20" t="s">
        <v>4554</v>
      </c>
      <c r="D459" s="78" t="s">
        <v>414</v>
      </c>
      <c r="E459" s="77">
        <v>12</v>
      </c>
      <c r="F459" s="74" t="s">
        <v>511</v>
      </c>
      <c r="G459" s="75">
        <f t="shared" si="23"/>
        <v>1</v>
      </c>
      <c r="H459" s="76" t="s">
        <v>506</v>
      </c>
      <c r="I459" s="74">
        <v>0</v>
      </c>
      <c r="J459" s="76" t="s">
        <v>506</v>
      </c>
      <c r="K459" s="120">
        <v>1</v>
      </c>
      <c r="L459" s="74" t="s">
        <v>506</v>
      </c>
    </row>
    <row r="460" spans="2:12" s="73" customFormat="1" ht="15" customHeight="1">
      <c r="B460" s="74">
        <v>457</v>
      </c>
      <c r="C460" s="20" t="s">
        <v>4565</v>
      </c>
      <c r="D460" s="78" t="s">
        <v>415</v>
      </c>
      <c r="E460" s="77">
        <v>12</v>
      </c>
      <c r="F460" s="74" t="s">
        <v>511</v>
      </c>
      <c r="G460" s="75">
        <f t="shared" si="23"/>
        <v>1</v>
      </c>
      <c r="H460" s="76" t="s">
        <v>506</v>
      </c>
      <c r="I460" s="74">
        <v>0</v>
      </c>
      <c r="J460" s="76" t="s">
        <v>506</v>
      </c>
      <c r="K460" s="120">
        <v>1</v>
      </c>
      <c r="L460" s="74" t="s">
        <v>506</v>
      </c>
    </row>
    <row r="461" spans="2:12" s="73" customFormat="1" ht="15" customHeight="1">
      <c r="B461" s="74">
        <v>458</v>
      </c>
      <c r="C461" s="20" t="s">
        <v>4570</v>
      </c>
      <c r="D461" s="78" t="s">
        <v>416</v>
      </c>
      <c r="E461" s="77">
        <v>12</v>
      </c>
      <c r="F461" s="74" t="s">
        <v>511</v>
      </c>
      <c r="G461" s="75">
        <f t="shared" si="23"/>
        <v>1</v>
      </c>
      <c r="H461" s="76" t="s">
        <v>506</v>
      </c>
      <c r="I461" s="74">
        <v>0</v>
      </c>
      <c r="J461" s="76" t="s">
        <v>506</v>
      </c>
      <c r="K461" s="120">
        <v>1</v>
      </c>
      <c r="L461" s="74" t="s">
        <v>506</v>
      </c>
    </row>
    <row r="462" spans="2:12" s="73" customFormat="1" ht="15" customHeight="1">
      <c r="B462" s="74">
        <v>459</v>
      </c>
      <c r="C462" s="1" t="s">
        <v>4575</v>
      </c>
      <c r="D462" s="78" t="s">
        <v>417</v>
      </c>
      <c r="E462" s="77">
        <v>12</v>
      </c>
      <c r="F462" s="74" t="s">
        <v>511</v>
      </c>
      <c r="G462" s="75">
        <f t="shared" si="23"/>
        <v>1</v>
      </c>
      <c r="H462" s="76" t="s">
        <v>506</v>
      </c>
      <c r="I462" s="74">
        <v>0</v>
      </c>
      <c r="J462" s="76" t="s">
        <v>506</v>
      </c>
      <c r="K462" s="120">
        <v>1</v>
      </c>
      <c r="L462" s="74" t="s">
        <v>506</v>
      </c>
    </row>
    <row r="463" spans="2:12" s="73" customFormat="1" ht="15" customHeight="1">
      <c r="B463" s="74">
        <v>460</v>
      </c>
      <c r="C463" s="20" t="s">
        <v>4581</v>
      </c>
      <c r="D463" s="78" t="s">
        <v>418</v>
      </c>
      <c r="E463" s="77">
        <v>12</v>
      </c>
      <c r="F463" s="74" t="s">
        <v>511</v>
      </c>
      <c r="G463" s="75">
        <f t="shared" si="23"/>
        <v>1</v>
      </c>
      <c r="H463" s="76" t="s">
        <v>506</v>
      </c>
      <c r="I463" s="74">
        <v>0</v>
      </c>
      <c r="J463" s="76" t="s">
        <v>506</v>
      </c>
      <c r="K463" s="120">
        <v>1</v>
      </c>
      <c r="L463" s="74" t="s">
        <v>506</v>
      </c>
    </row>
    <row r="464" spans="2:12" s="73" customFormat="1" ht="15" customHeight="1">
      <c r="B464" s="74">
        <v>461</v>
      </c>
      <c r="C464" s="20" t="s">
        <v>4586</v>
      </c>
      <c r="D464" s="78" t="s">
        <v>480</v>
      </c>
      <c r="E464" s="77">
        <v>12</v>
      </c>
      <c r="F464" s="74" t="s">
        <v>511</v>
      </c>
      <c r="G464" s="75">
        <f t="shared" si="23"/>
        <v>1</v>
      </c>
      <c r="H464" s="76" t="s">
        <v>506</v>
      </c>
      <c r="I464" s="74">
        <v>0</v>
      </c>
      <c r="J464" s="76" t="s">
        <v>506</v>
      </c>
      <c r="K464" s="120">
        <v>1</v>
      </c>
      <c r="L464" s="74" t="s">
        <v>506</v>
      </c>
    </row>
    <row r="465" spans="2:12" s="73" customFormat="1" ht="15" customHeight="1">
      <c r="B465" s="74">
        <v>462</v>
      </c>
      <c r="C465" s="20" t="s">
        <v>4597</v>
      </c>
      <c r="D465" s="78" t="s">
        <v>419</v>
      </c>
      <c r="E465" s="77">
        <v>12</v>
      </c>
      <c r="F465" s="74" t="s">
        <v>511</v>
      </c>
      <c r="G465" s="75">
        <f t="shared" si="23"/>
        <v>1</v>
      </c>
      <c r="H465" s="76" t="s">
        <v>506</v>
      </c>
      <c r="I465" s="74">
        <v>0</v>
      </c>
      <c r="J465" s="76" t="s">
        <v>506</v>
      </c>
      <c r="K465" s="120">
        <v>1</v>
      </c>
      <c r="L465" s="74" t="s">
        <v>506</v>
      </c>
    </row>
    <row r="466" spans="2:12" s="73" customFormat="1" ht="15" customHeight="1">
      <c r="B466" s="74">
        <v>463</v>
      </c>
      <c r="C466" s="20" t="s">
        <v>4602</v>
      </c>
      <c r="D466" s="78" t="s">
        <v>496</v>
      </c>
      <c r="E466" s="77">
        <v>12</v>
      </c>
      <c r="F466" s="74" t="s">
        <v>511</v>
      </c>
      <c r="G466" s="75">
        <f t="shared" si="23"/>
        <v>1</v>
      </c>
      <c r="H466" s="76" t="s">
        <v>506</v>
      </c>
      <c r="I466" s="74">
        <v>0</v>
      </c>
      <c r="J466" s="76" t="s">
        <v>506</v>
      </c>
      <c r="K466" s="120">
        <v>1</v>
      </c>
      <c r="L466" s="74" t="s">
        <v>506</v>
      </c>
    </row>
    <row r="467" spans="2:12" s="73" customFormat="1" ht="15" customHeight="1">
      <c r="B467" s="74">
        <v>464</v>
      </c>
      <c r="C467" s="20" t="s">
        <v>4607</v>
      </c>
      <c r="D467" s="78" t="s">
        <v>420</v>
      </c>
      <c r="E467" s="77">
        <v>36</v>
      </c>
      <c r="F467" s="74" t="s">
        <v>511</v>
      </c>
      <c r="G467" s="75">
        <f t="shared" si="23"/>
        <v>3</v>
      </c>
      <c r="H467" s="76" t="s">
        <v>506</v>
      </c>
      <c r="I467" s="74">
        <v>0</v>
      </c>
      <c r="J467" s="76" t="s">
        <v>506</v>
      </c>
      <c r="K467" s="120">
        <v>3</v>
      </c>
      <c r="L467" s="74" t="s">
        <v>506</v>
      </c>
    </row>
    <row r="468" spans="2:12" s="73" customFormat="1" ht="15" customHeight="1">
      <c r="B468" s="74">
        <v>465</v>
      </c>
      <c r="C468" s="20" t="s">
        <v>4618</v>
      </c>
      <c r="D468" s="78" t="s">
        <v>497</v>
      </c>
      <c r="E468" s="77">
        <v>36</v>
      </c>
      <c r="F468" s="74" t="s">
        <v>511</v>
      </c>
      <c r="G468" s="75">
        <f t="shared" si="23"/>
        <v>3</v>
      </c>
      <c r="H468" s="76" t="s">
        <v>506</v>
      </c>
      <c r="I468" s="74">
        <v>0</v>
      </c>
      <c r="J468" s="76" t="s">
        <v>506</v>
      </c>
      <c r="K468" s="120">
        <v>3</v>
      </c>
      <c r="L468" s="74" t="s">
        <v>506</v>
      </c>
    </row>
    <row r="469" spans="2:12" s="73" customFormat="1" ht="15" customHeight="1">
      <c r="B469" s="74">
        <v>466</v>
      </c>
      <c r="C469" s="20" t="s">
        <v>4629</v>
      </c>
      <c r="D469" s="78" t="s">
        <v>421</v>
      </c>
      <c r="E469" s="77">
        <v>12</v>
      </c>
      <c r="F469" s="74" t="s">
        <v>511</v>
      </c>
      <c r="G469" s="75">
        <f t="shared" si="23"/>
        <v>1</v>
      </c>
      <c r="H469" s="76" t="s">
        <v>506</v>
      </c>
      <c r="I469" s="74">
        <v>0</v>
      </c>
      <c r="J469" s="76" t="s">
        <v>506</v>
      </c>
      <c r="K469" s="120">
        <v>1</v>
      </c>
      <c r="L469" s="74" t="s">
        <v>506</v>
      </c>
    </row>
    <row r="470" spans="2:12" s="73" customFormat="1" ht="15" customHeight="1">
      <c r="B470" s="74">
        <v>467</v>
      </c>
      <c r="C470" s="1" t="s">
        <v>4648</v>
      </c>
      <c r="D470" s="78" t="s">
        <v>422</v>
      </c>
      <c r="E470" s="77">
        <v>240</v>
      </c>
      <c r="F470" s="74" t="s">
        <v>511</v>
      </c>
      <c r="G470" s="75">
        <f t="shared" si="23"/>
        <v>20</v>
      </c>
      <c r="H470" s="76" t="s">
        <v>506</v>
      </c>
      <c r="I470" s="74">
        <v>9</v>
      </c>
      <c r="J470" s="76" t="s">
        <v>506</v>
      </c>
      <c r="K470" s="120">
        <v>11</v>
      </c>
      <c r="L470" s="74" t="s">
        <v>506</v>
      </c>
    </row>
    <row r="471" spans="2:12" s="73" customFormat="1" ht="15" customHeight="1">
      <c r="B471" s="74">
        <v>468</v>
      </c>
      <c r="C471" s="1" t="s">
        <v>4652</v>
      </c>
      <c r="D471" s="78" t="s">
        <v>423</v>
      </c>
      <c r="E471" s="77">
        <v>240</v>
      </c>
      <c r="F471" s="74" t="s">
        <v>511</v>
      </c>
      <c r="G471" s="75">
        <f t="shared" si="23"/>
        <v>20</v>
      </c>
      <c r="H471" s="76" t="s">
        <v>506</v>
      </c>
      <c r="I471" s="74">
        <v>6</v>
      </c>
      <c r="J471" s="76" t="s">
        <v>506</v>
      </c>
      <c r="K471" s="120">
        <v>14</v>
      </c>
      <c r="L471" s="74" t="s">
        <v>506</v>
      </c>
    </row>
    <row r="472" spans="2:12" s="73" customFormat="1" ht="15" customHeight="1">
      <c r="B472" s="74">
        <v>469</v>
      </c>
      <c r="C472" s="20" t="s">
        <v>4658</v>
      </c>
      <c r="D472" s="78" t="s">
        <v>424</v>
      </c>
      <c r="E472" s="77">
        <v>120</v>
      </c>
      <c r="F472" s="74" t="s">
        <v>511</v>
      </c>
      <c r="G472" s="75">
        <f t="shared" si="23"/>
        <v>10</v>
      </c>
      <c r="H472" s="76" t="s">
        <v>506</v>
      </c>
      <c r="I472" s="74">
        <v>4</v>
      </c>
      <c r="J472" s="76" t="s">
        <v>506</v>
      </c>
      <c r="K472" s="120">
        <v>6</v>
      </c>
      <c r="L472" s="74" t="s">
        <v>506</v>
      </c>
    </row>
    <row r="473" spans="2:12" s="73" customFormat="1" ht="15" customHeight="1">
      <c r="B473" s="74">
        <v>470</v>
      </c>
      <c r="C473" s="1" t="s">
        <v>4659</v>
      </c>
      <c r="D473" s="78" t="s">
        <v>425</v>
      </c>
      <c r="E473" s="77">
        <v>120</v>
      </c>
      <c r="F473" s="74" t="s">
        <v>511</v>
      </c>
      <c r="G473" s="75">
        <f t="shared" si="23"/>
        <v>10</v>
      </c>
      <c r="H473" s="76" t="s">
        <v>506</v>
      </c>
      <c r="I473" s="74">
        <v>2</v>
      </c>
      <c r="J473" s="76" t="s">
        <v>506</v>
      </c>
      <c r="K473" s="120">
        <v>8</v>
      </c>
      <c r="L473" s="74" t="s">
        <v>506</v>
      </c>
    </row>
    <row r="474" spans="2:12" s="73" customFormat="1" ht="15" customHeight="1">
      <c r="B474" s="74">
        <v>471</v>
      </c>
      <c r="C474" s="20" t="s">
        <v>4667</v>
      </c>
      <c r="D474" s="78" t="s">
        <v>426</v>
      </c>
      <c r="E474" s="77">
        <v>156</v>
      </c>
      <c r="F474" s="74" t="s">
        <v>511</v>
      </c>
      <c r="G474" s="75">
        <f t="shared" si="23"/>
        <v>13</v>
      </c>
      <c r="H474" s="76" t="s">
        <v>506</v>
      </c>
      <c r="I474" s="74">
        <v>10</v>
      </c>
      <c r="J474" s="76" t="s">
        <v>506</v>
      </c>
      <c r="K474" s="120">
        <v>4</v>
      </c>
      <c r="L474" s="74" t="s">
        <v>506</v>
      </c>
    </row>
    <row r="475" spans="2:12" s="73" customFormat="1" ht="15" customHeight="1">
      <c r="B475" s="74">
        <v>472</v>
      </c>
      <c r="C475" s="1" t="s">
        <v>4668</v>
      </c>
      <c r="D475" s="78" t="s">
        <v>427</v>
      </c>
      <c r="E475" s="77">
        <v>120</v>
      </c>
      <c r="F475" s="74" t="s">
        <v>511</v>
      </c>
      <c r="G475" s="75">
        <f t="shared" si="23"/>
        <v>10</v>
      </c>
      <c r="H475" s="76" t="s">
        <v>506</v>
      </c>
      <c r="I475" s="74">
        <v>2</v>
      </c>
      <c r="J475" s="76" t="s">
        <v>506</v>
      </c>
      <c r="K475" s="120">
        <v>8</v>
      </c>
      <c r="L475" s="74" t="s">
        <v>506</v>
      </c>
    </row>
    <row r="476" spans="2:12" s="73" customFormat="1" ht="15" customHeight="1">
      <c r="B476" s="74">
        <v>473</v>
      </c>
      <c r="C476" s="20" t="s">
        <v>4676</v>
      </c>
      <c r="D476" s="78" t="s">
        <v>428</v>
      </c>
      <c r="E476" s="77">
        <v>0</v>
      </c>
      <c r="F476" s="74" t="s">
        <v>511</v>
      </c>
      <c r="G476" s="75">
        <f t="shared" si="23"/>
        <v>0</v>
      </c>
      <c r="H476" s="76" t="s">
        <v>506</v>
      </c>
      <c r="I476" s="74">
        <v>0</v>
      </c>
      <c r="J476" s="76" t="s">
        <v>506</v>
      </c>
      <c r="K476" s="120"/>
      <c r="L476" s="74" t="s">
        <v>506</v>
      </c>
    </row>
    <row r="477" spans="2:12" s="73" customFormat="1" ht="15" customHeight="1">
      <c r="B477" s="74">
        <v>474</v>
      </c>
      <c r="C477" s="20" t="s">
        <v>4685</v>
      </c>
      <c r="D477" s="78" t="s">
        <v>429</v>
      </c>
      <c r="E477" s="77">
        <v>240</v>
      </c>
      <c r="F477" s="74" t="s">
        <v>511</v>
      </c>
      <c r="G477" s="75">
        <f t="shared" si="23"/>
        <v>20</v>
      </c>
      <c r="H477" s="76" t="s">
        <v>506</v>
      </c>
      <c r="I477" s="74">
        <v>9</v>
      </c>
      <c r="J477" s="76" t="s">
        <v>506</v>
      </c>
      <c r="K477" s="120">
        <v>6</v>
      </c>
      <c r="L477" s="74" t="s">
        <v>506</v>
      </c>
    </row>
    <row r="478" spans="2:12" s="73" customFormat="1" ht="15" customHeight="1">
      <c r="B478" s="74">
        <v>475</v>
      </c>
      <c r="C478" s="1" t="s">
        <v>4686</v>
      </c>
      <c r="D478" s="78" t="s">
        <v>430</v>
      </c>
      <c r="E478" s="77">
        <v>120</v>
      </c>
      <c r="F478" s="74" t="s">
        <v>511</v>
      </c>
      <c r="G478" s="75">
        <f t="shared" si="23"/>
        <v>10</v>
      </c>
      <c r="H478" s="76" t="s">
        <v>506</v>
      </c>
      <c r="I478" s="74">
        <v>5</v>
      </c>
      <c r="J478" s="76" t="s">
        <v>506</v>
      </c>
      <c r="K478" s="120">
        <v>5</v>
      </c>
      <c r="L478" s="74" t="s">
        <v>506</v>
      </c>
    </row>
    <row r="479" spans="2:12" s="73" customFormat="1" ht="15" customHeight="1">
      <c r="B479" s="74">
        <v>476</v>
      </c>
      <c r="C479" s="20" t="s">
        <v>4694</v>
      </c>
      <c r="D479" s="78" t="s">
        <v>431</v>
      </c>
      <c r="E479" s="77">
        <v>120</v>
      </c>
      <c r="F479" s="74" t="s">
        <v>511</v>
      </c>
      <c r="G479" s="75">
        <f t="shared" si="23"/>
        <v>10</v>
      </c>
      <c r="H479" s="76" t="s">
        <v>506</v>
      </c>
      <c r="I479" s="74">
        <v>1</v>
      </c>
      <c r="J479" s="76" t="s">
        <v>506</v>
      </c>
      <c r="K479" s="120">
        <v>9</v>
      </c>
      <c r="L479" s="74" t="s">
        <v>506</v>
      </c>
    </row>
    <row r="480" spans="2:12" s="73" customFormat="1" ht="15" customHeight="1">
      <c r="B480" s="74">
        <v>477</v>
      </c>
      <c r="C480" s="1" t="s">
        <v>4695</v>
      </c>
      <c r="D480" s="78" t="s">
        <v>432</v>
      </c>
      <c r="E480" s="77">
        <v>36</v>
      </c>
      <c r="F480" s="74" t="s">
        <v>511</v>
      </c>
      <c r="G480" s="75">
        <f t="shared" si="23"/>
        <v>3</v>
      </c>
      <c r="H480" s="76" t="s">
        <v>506</v>
      </c>
      <c r="I480" s="74">
        <v>2</v>
      </c>
      <c r="J480" s="76" t="s">
        <v>506</v>
      </c>
      <c r="K480" s="120">
        <v>1</v>
      </c>
      <c r="L480" s="74" t="s">
        <v>506</v>
      </c>
    </row>
    <row r="481" spans="2:12" s="73" customFormat="1" ht="15" customHeight="1">
      <c r="B481" s="74">
        <v>478</v>
      </c>
      <c r="C481" s="1" t="s">
        <v>4703</v>
      </c>
      <c r="D481" s="78" t="s">
        <v>433</v>
      </c>
      <c r="E481" s="77">
        <v>72</v>
      </c>
      <c r="F481" s="74" t="s">
        <v>511</v>
      </c>
      <c r="G481" s="75">
        <f t="shared" si="23"/>
        <v>6</v>
      </c>
      <c r="H481" s="76" t="s">
        <v>506</v>
      </c>
      <c r="I481" s="74">
        <v>0</v>
      </c>
      <c r="J481" s="76" t="s">
        <v>506</v>
      </c>
      <c r="K481" s="120">
        <v>6</v>
      </c>
      <c r="L481" s="74" t="s">
        <v>506</v>
      </c>
    </row>
    <row r="482" spans="2:12" s="73" customFormat="1" ht="15" customHeight="1">
      <c r="B482" s="74">
        <v>479</v>
      </c>
      <c r="C482" s="1" t="s">
        <v>4707</v>
      </c>
      <c r="D482" s="78" t="s">
        <v>434</v>
      </c>
      <c r="E482" s="77">
        <v>36</v>
      </c>
      <c r="F482" s="74" t="s">
        <v>511</v>
      </c>
      <c r="G482" s="75">
        <f t="shared" si="23"/>
        <v>3</v>
      </c>
      <c r="H482" s="76" t="s">
        <v>506</v>
      </c>
      <c r="I482" s="74">
        <v>0</v>
      </c>
      <c r="J482" s="76" t="s">
        <v>506</v>
      </c>
      <c r="K482" s="120">
        <v>3</v>
      </c>
      <c r="L482" s="74" t="s">
        <v>506</v>
      </c>
    </row>
    <row r="483" spans="2:12" s="73" customFormat="1" ht="15" customHeight="1">
      <c r="B483" s="74">
        <v>480</v>
      </c>
      <c r="C483" s="20" t="s">
        <v>4713</v>
      </c>
      <c r="D483" s="78" t="s">
        <v>435</v>
      </c>
      <c r="E483" s="77">
        <v>72</v>
      </c>
      <c r="F483" s="74" t="s">
        <v>511</v>
      </c>
      <c r="G483" s="75">
        <f t="shared" si="23"/>
        <v>6</v>
      </c>
      <c r="H483" s="76" t="s">
        <v>506</v>
      </c>
      <c r="I483" s="74">
        <v>2</v>
      </c>
      <c r="J483" s="76" t="s">
        <v>506</v>
      </c>
      <c r="K483" s="120">
        <v>4</v>
      </c>
      <c r="L483" s="74" t="s">
        <v>506</v>
      </c>
    </row>
    <row r="484" spans="2:12" s="73" customFormat="1" ht="15" customHeight="1">
      <c r="B484" s="74">
        <v>481</v>
      </c>
      <c r="C484" s="1" t="s">
        <v>4714</v>
      </c>
      <c r="D484" s="78" t="s">
        <v>436</v>
      </c>
      <c r="E484" s="77">
        <v>72</v>
      </c>
      <c r="F484" s="74" t="s">
        <v>511</v>
      </c>
      <c r="G484" s="75">
        <f t="shared" si="23"/>
        <v>6</v>
      </c>
      <c r="H484" s="76" t="s">
        <v>506</v>
      </c>
      <c r="I484" s="74">
        <v>2</v>
      </c>
      <c r="J484" s="76" t="s">
        <v>506</v>
      </c>
      <c r="K484" s="120">
        <v>4</v>
      </c>
      <c r="L484" s="74" t="s">
        <v>506</v>
      </c>
    </row>
    <row r="485" spans="2:12" s="73" customFormat="1" ht="15" customHeight="1">
      <c r="B485" s="74">
        <v>482</v>
      </c>
      <c r="C485" s="1" t="s">
        <v>4722</v>
      </c>
      <c r="D485" s="78" t="s">
        <v>437</v>
      </c>
      <c r="E485" s="77">
        <v>72</v>
      </c>
      <c r="F485" s="74" t="s">
        <v>511</v>
      </c>
      <c r="G485" s="75">
        <f t="shared" si="23"/>
        <v>6</v>
      </c>
      <c r="H485" s="76" t="s">
        <v>506</v>
      </c>
      <c r="I485" s="74">
        <v>0</v>
      </c>
      <c r="J485" s="76" t="s">
        <v>506</v>
      </c>
      <c r="K485" s="120">
        <v>6</v>
      </c>
      <c r="L485" s="74" t="s">
        <v>506</v>
      </c>
    </row>
    <row r="486" spans="2:12" s="73" customFormat="1" ht="15" customHeight="1">
      <c r="B486" s="74">
        <v>483</v>
      </c>
      <c r="C486" s="20" t="s">
        <v>4724</v>
      </c>
      <c r="D486" s="78" t="s">
        <v>481</v>
      </c>
      <c r="E486" s="77">
        <v>72</v>
      </c>
      <c r="F486" s="74" t="s">
        <v>511</v>
      </c>
      <c r="G486" s="75">
        <f t="shared" si="23"/>
        <v>6</v>
      </c>
      <c r="H486" s="76" t="s">
        <v>506</v>
      </c>
      <c r="I486" s="74">
        <v>0</v>
      </c>
      <c r="J486" s="76" t="s">
        <v>506</v>
      </c>
      <c r="K486" s="120">
        <v>6</v>
      </c>
      <c r="L486" s="74" t="s">
        <v>506</v>
      </c>
    </row>
    <row r="487" spans="2:12" s="73" customFormat="1" ht="15" customHeight="1">
      <c r="B487" s="74">
        <v>484</v>
      </c>
      <c r="C487" s="1" t="s">
        <v>4731</v>
      </c>
      <c r="D487" s="78" t="s">
        <v>438</v>
      </c>
      <c r="E487" s="77">
        <v>36</v>
      </c>
      <c r="F487" s="74" t="s">
        <v>511</v>
      </c>
      <c r="G487" s="75">
        <f t="shared" si="23"/>
        <v>3</v>
      </c>
      <c r="H487" s="76" t="s">
        <v>506</v>
      </c>
      <c r="I487" s="74">
        <v>0</v>
      </c>
      <c r="J487" s="76" t="s">
        <v>506</v>
      </c>
      <c r="K487" s="120">
        <v>3</v>
      </c>
      <c r="L487" s="74" t="s">
        <v>506</v>
      </c>
    </row>
    <row r="488" spans="2:12" s="73" customFormat="1" ht="15" customHeight="1">
      <c r="B488" s="74">
        <v>485</v>
      </c>
      <c r="C488" s="20" t="s">
        <v>4741</v>
      </c>
      <c r="D488" s="78" t="s">
        <v>439</v>
      </c>
      <c r="E488" s="77">
        <v>84</v>
      </c>
      <c r="F488" s="74" t="s">
        <v>511</v>
      </c>
      <c r="G488" s="75">
        <f t="shared" si="23"/>
        <v>7</v>
      </c>
      <c r="H488" s="76" t="s">
        <v>506</v>
      </c>
      <c r="I488" s="74">
        <v>0</v>
      </c>
      <c r="J488" s="76" t="s">
        <v>506</v>
      </c>
      <c r="K488" s="120">
        <v>7</v>
      </c>
      <c r="L488" s="74" t="s">
        <v>506</v>
      </c>
    </row>
    <row r="489" spans="2:12" s="73" customFormat="1" ht="15" customHeight="1">
      <c r="B489" s="74">
        <v>486</v>
      </c>
      <c r="C489" s="1" t="s">
        <v>4742</v>
      </c>
      <c r="D489" s="78" t="s">
        <v>440</v>
      </c>
      <c r="E489" s="77">
        <v>36</v>
      </c>
      <c r="F489" s="74" t="s">
        <v>511</v>
      </c>
      <c r="G489" s="75">
        <f t="shared" si="23"/>
        <v>3</v>
      </c>
      <c r="H489" s="76" t="s">
        <v>506</v>
      </c>
      <c r="I489" s="74">
        <v>0</v>
      </c>
      <c r="J489" s="76" t="s">
        <v>506</v>
      </c>
      <c r="K489" s="120">
        <v>3</v>
      </c>
      <c r="L489" s="74" t="s">
        <v>506</v>
      </c>
    </row>
    <row r="490" spans="2:12" s="73" customFormat="1" ht="15" customHeight="1">
      <c r="B490" s="74">
        <v>487</v>
      </c>
      <c r="C490" s="20" t="s">
        <v>4750</v>
      </c>
      <c r="D490" s="78" t="s">
        <v>441</v>
      </c>
      <c r="E490" s="77">
        <v>48</v>
      </c>
      <c r="F490" s="74" t="s">
        <v>511</v>
      </c>
      <c r="G490" s="75">
        <f t="shared" si="23"/>
        <v>4</v>
      </c>
      <c r="H490" s="76" t="s">
        <v>506</v>
      </c>
      <c r="I490" s="74">
        <v>0</v>
      </c>
      <c r="J490" s="76" t="s">
        <v>506</v>
      </c>
      <c r="K490" s="120">
        <v>4</v>
      </c>
      <c r="L490" s="74" t="s">
        <v>506</v>
      </c>
    </row>
    <row r="491" spans="2:12" s="73" customFormat="1" ht="15" customHeight="1">
      <c r="B491" s="74">
        <v>488</v>
      </c>
      <c r="C491" s="1" t="s">
        <v>4751</v>
      </c>
      <c r="D491" s="78" t="s">
        <v>442</v>
      </c>
      <c r="E491" s="77">
        <v>60</v>
      </c>
      <c r="F491" s="74" t="s">
        <v>511</v>
      </c>
      <c r="G491" s="75">
        <f t="shared" si="23"/>
        <v>5</v>
      </c>
      <c r="H491" s="76" t="s">
        <v>506</v>
      </c>
      <c r="I491" s="74">
        <v>0</v>
      </c>
      <c r="J491" s="76" t="s">
        <v>506</v>
      </c>
      <c r="K491" s="120">
        <v>5</v>
      </c>
      <c r="L491" s="74" t="s">
        <v>506</v>
      </c>
    </row>
    <row r="492" spans="2:12" s="73" customFormat="1" ht="15" customHeight="1">
      <c r="B492" s="74">
        <v>489</v>
      </c>
      <c r="C492" s="20" t="s">
        <v>4759</v>
      </c>
      <c r="D492" s="78" t="s">
        <v>443</v>
      </c>
      <c r="E492" s="77">
        <v>240</v>
      </c>
      <c r="F492" s="74" t="s">
        <v>511</v>
      </c>
      <c r="G492" s="75">
        <f t="shared" si="23"/>
        <v>20</v>
      </c>
      <c r="H492" s="76" t="s">
        <v>506</v>
      </c>
      <c r="I492" s="74">
        <v>9</v>
      </c>
      <c r="J492" s="76" t="s">
        <v>506</v>
      </c>
      <c r="K492" s="120">
        <v>8</v>
      </c>
      <c r="L492" s="74" t="s">
        <v>506</v>
      </c>
    </row>
    <row r="493" spans="2:12" s="73" customFormat="1" ht="15" customHeight="1">
      <c r="B493" s="74">
        <v>490</v>
      </c>
      <c r="C493" s="1" t="s">
        <v>4760</v>
      </c>
      <c r="D493" s="78" t="s">
        <v>444</v>
      </c>
      <c r="E493" s="77">
        <v>120</v>
      </c>
      <c r="F493" s="74" t="s">
        <v>511</v>
      </c>
      <c r="G493" s="75">
        <f t="shared" si="23"/>
        <v>10</v>
      </c>
      <c r="H493" s="76" t="s">
        <v>506</v>
      </c>
      <c r="I493" s="74">
        <v>6</v>
      </c>
      <c r="J493" s="76" t="s">
        <v>506</v>
      </c>
      <c r="K493" s="120">
        <v>4</v>
      </c>
      <c r="L493" s="74" t="s">
        <v>506</v>
      </c>
    </row>
    <row r="494" spans="2:12" s="73" customFormat="1" ht="15" customHeight="1">
      <c r="B494" s="74">
        <v>491</v>
      </c>
      <c r="C494" s="20" t="s">
        <v>4767</v>
      </c>
      <c r="D494" s="78" t="s">
        <v>445</v>
      </c>
      <c r="E494" s="77">
        <v>36</v>
      </c>
      <c r="F494" s="74" t="s">
        <v>511</v>
      </c>
      <c r="G494" s="75">
        <f t="shared" si="23"/>
        <v>3</v>
      </c>
      <c r="H494" s="76" t="s">
        <v>506</v>
      </c>
      <c r="I494" s="74">
        <v>0</v>
      </c>
      <c r="J494" s="76" t="s">
        <v>506</v>
      </c>
      <c r="K494" s="120">
        <v>3</v>
      </c>
      <c r="L494" s="74" t="s">
        <v>506</v>
      </c>
    </row>
    <row r="495" spans="2:12" s="73" customFormat="1" ht="15" customHeight="1">
      <c r="B495" s="74">
        <v>492</v>
      </c>
      <c r="C495" s="1" t="s">
        <v>4768</v>
      </c>
      <c r="D495" s="78" t="s">
        <v>446</v>
      </c>
      <c r="E495" s="77">
        <v>36</v>
      </c>
      <c r="F495" s="74" t="s">
        <v>511</v>
      </c>
      <c r="G495" s="75">
        <f t="shared" si="23"/>
        <v>3</v>
      </c>
      <c r="H495" s="76" t="s">
        <v>506</v>
      </c>
      <c r="I495" s="74">
        <v>0</v>
      </c>
      <c r="J495" s="76" t="s">
        <v>506</v>
      </c>
      <c r="K495" s="120">
        <v>3</v>
      </c>
      <c r="L495" s="74" t="s">
        <v>506</v>
      </c>
    </row>
    <row r="496" spans="2:12" s="73" customFormat="1" ht="15" customHeight="1">
      <c r="B496" s="74">
        <v>493</v>
      </c>
      <c r="C496" s="20" t="s">
        <v>4776</v>
      </c>
      <c r="D496" s="78" t="s">
        <v>447</v>
      </c>
      <c r="E496" s="77">
        <v>120</v>
      </c>
      <c r="F496" s="74" t="s">
        <v>511</v>
      </c>
      <c r="G496" s="75">
        <f t="shared" si="23"/>
        <v>10</v>
      </c>
      <c r="H496" s="76" t="s">
        <v>506</v>
      </c>
      <c r="I496" s="74">
        <v>0</v>
      </c>
      <c r="J496" s="76" t="s">
        <v>506</v>
      </c>
      <c r="K496" s="120">
        <v>6</v>
      </c>
      <c r="L496" s="74" t="s">
        <v>506</v>
      </c>
    </row>
    <row r="497" spans="2:14" s="73" customFormat="1" ht="15" customHeight="1">
      <c r="B497" s="74">
        <v>494</v>
      </c>
      <c r="C497" s="20" t="s">
        <v>4777</v>
      </c>
      <c r="D497" s="78" t="s">
        <v>448</v>
      </c>
      <c r="E497" s="77">
        <v>120</v>
      </c>
      <c r="F497" s="74" t="s">
        <v>511</v>
      </c>
      <c r="G497" s="75">
        <f t="shared" si="23"/>
        <v>10</v>
      </c>
      <c r="H497" s="74" t="s">
        <v>506</v>
      </c>
      <c r="I497" s="74">
        <v>3</v>
      </c>
      <c r="J497" s="74" t="s">
        <v>506</v>
      </c>
      <c r="K497" s="120">
        <v>6</v>
      </c>
      <c r="L497" s="74" t="s">
        <v>506</v>
      </c>
    </row>
    <row r="498" spans="2:14" s="73" customFormat="1" ht="15" customHeight="1">
      <c r="B498" s="74">
        <v>495</v>
      </c>
      <c r="C498" s="20" t="s">
        <v>4785</v>
      </c>
      <c r="D498" s="78" t="s">
        <v>449</v>
      </c>
      <c r="E498" s="77">
        <v>36</v>
      </c>
      <c r="F498" s="74" t="s">
        <v>511</v>
      </c>
      <c r="G498" s="75">
        <f t="shared" si="23"/>
        <v>3</v>
      </c>
      <c r="H498" s="74" t="s">
        <v>506</v>
      </c>
      <c r="I498" s="74">
        <v>0</v>
      </c>
      <c r="J498" s="74" t="s">
        <v>506</v>
      </c>
      <c r="K498" s="120">
        <v>3</v>
      </c>
      <c r="L498" s="74" t="s">
        <v>506</v>
      </c>
    </row>
    <row r="499" spans="2:14" s="73" customFormat="1" ht="15" customHeight="1">
      <c r="B499" s="74">
        <v>496</v>
      </c>
      <c r="C499" s="20" t="s">
        <v>4787</v>
      </c>
      <c r="D499" s="78" t="s">
        <v>482</v>
      </c>
      <c r="E499" s="77">
        <v>36</v>
      </c>
      <c r="F499" s="74" t="s">
        <v>511</v>
      </c>
      <c r="G499" s="75">
        <f t="shared" si="23"/>
        <v>3</v>
      </c>
      <c r="H499" s="74" t="s">
        <v>506</v>
      </c>
      <c r="I499" s="74">
        <v>0</v>
      </c>
      <c r="J499" s="74" t="s">
        <v>506</v>
      </c>
      <c r="K499" s="120">
        <v>3</v>
      </c>
      <c r="L499" s="74" t="s">
        <v>506</v>
      </c>
    </row>
    <row r="500" spans="2:14" s="73" customFormat="1" ht="15" customHeight="1">
      <c r="B500" s="74">
        <v>497</v>
      </c>
      <c r="C500" s="20" t="s">
        <v>5282</v>
      </c>
      <c r="D500" s="78" t="s">
        <v>5283</v>
      </c>
      <c r="E500" s="77"/>
      <c r="F500" s="74"/>
      <c r="G500" s="75"/>
      <c r="H500" s="74"/>
      <c r="I500" s="74"/>
      <c r="J500" s="74"/>
      <c r="K500" s="120"/>
      <c r="L500" s="74" t="s">
        <v>506</v>
      </c>
    </row>
    <row r="501" spans="2:14" s="73" customFormat="1" ht="15" customHeight="1">
      <c r="B501" s="74">
        <v>498</v>
      </c>
      <c r="C501" s="20" t="s">
        <v>5287</v>
      </c>
      <c r="D501" s="78" t="s">
        <v>5284</v>
      </c>
      <c r="E501" s="77"/>
      <c r="F501" s="74"/>
      <c r="G501" s="75"/>
      <c r="H501" s="74"/>
      <c r="I501" s="74"/>
      <c r="J501" s="74"/>
      <c r="K501" s="120"/>
      <c r="L501" s="74" t="s">
        <v>506</v>
      </c>
    </row>
    <row r="502" spans="2:14" s="73" customFormat="1" ht="15" customHeight="1">
      <c r="B502" s="74">
        <v>499</v>
      </c>
      <c r="C502" s="20" t="s">
        <v>5288</v>
      </c>
      <c r="D502" s="78" t="s">
        <v>5285</v>
      </c>
      <c r="E502" s="77"/>
      <c r="F502" s="74"/>
      <c r="G502" s="75"/>
      <c r="H502" s="74"/>
      <c r="I502" s="74"/>
      <c r="J502" s="74"/>
      <c r="K502" s="120"/>
      <c r="L502" s="74" t="s">
        <v>506</v>
      </c>
    </row>
    <row r="503" spans="2:14" s="73" customFormat="1" ht="15" customHeight="1">
      <c r="B503" s="74">
        <v>500</v>
      </c>
      <c r="C503" s="127" t="s">
        <v>5289</v>
      </c>
      <c r="D503" s="78" t="s">
        <v>5286</v>
      </c>
      <c r="E503" s="77"/>
      <c r="F503" s="74"/>
      <c r="G503" s="75"/>
      <c r="H503" s="74"/>
      <c r="I503" s="74"/>
      <c r="J503" s="74"/>
      <c r="K503" s="120"/>
      <c r="L503" s="74" t="s">
        <v>506</v>
      </c>
    </row>
    <row r="504" spans="2:14" s="71" customFormat="1" ht="24" customHeight="1" thickBot="1">
      <c r="B504" s="138" t="s">
        <v>5205</v>
      </c>
      <c r="C504" s="139"/>
      <c r="D504" s="139"/>
      <c r="E504" s="139"/>
      <c r="F504" s="140"/>
      <c r="G504" s="124">
        <f>SUM(G4:G499)</f>
        <v>2302.833333333333</v>
      </c>
      <c r="H504" s="125" t="s">
        <v>506</v>
      </c>
      <c r="I504" s="125">
        <f>SUM(I4:I499)</f>
        <v>707</v>
      </c>
      <c r="J504" s="125" t="s">
        <v>506</v>
      </c>
      <c r="K504" s="126">
        <f>SUM(K4:K503)</f>
        <v>1453</v>
      </c>
      <c r="L504" s="125" t="s">
        <v>506</v>
      </c>
      <c r="N504" s="72"/>
    </row>
    <row r="505" spans="2:14">
      <c r="N505" s="70"/>
    </row>
    <row r="506" spans="2:14" ht="30" customHeight="1">
      <c r="B506" s="64" t="s">
        <v>5274</v>
      </c>
      <c r="C506" s="64"/>
    </row>
  </sheetData>
  <autoFilter ref="B3:L3" xr:uid="{00000000-0001-0000-0200-000000000000}"/>
  <mergeCells count="2">
    <mergeCell ref="B504:F504"/>
    <mergeCell ref="B1:L2"/>
  </mergeCells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30F32-A46E-4955-9F92-790D0CA88491}">
  <sheetPr>
    <tabColor rgb="FF002060"/>
  </sheetPr>
  <dimension ref="A1:E186"/>
  <sheetViews>
    <sheetView topLeftCell="A14" zoomScale="85" zoomScaleNormal="85" workbookViewId="0">
      <selection activeCell="E53" sqref="E53"/>
    </sheetView>
  </sheetViews>
  <sheetFormatPr defaultRowHeight="15"/>
  <cols>
    <col min="1" max="1" width="15.140625" customWidth="1"/>
    <col min="2" max="2" width="47.7109375" customWidth="1"/>
    <col min="3" max="3" width="9.85546875" customWidth="1"/>
    <col min="4" max="4" width="24.42578125" customWidth="1"/>
    <col min="5" max="5" width="18.85546875" style="56" customWidth="1"/>
  </cols>
  <sheetData>
    <row r="1" spans="1:5" ht="35.25" customHeight="1">
      <c r="A1" s="29" t="s">
        <v>619</v>
      </c>
      <c r="B1" s="29" t="s">
        <v>5209</v>
      </c>
      <c r="C1" s="29" t="s">
        <v>503</v>
      </c>
      <c r="D1" s="29" t="s">
        <v>5207</v>
      </c>
      <c r="E1" s="54" t="s">
        <v>5270</v>
      </c>
    </row>
    <row r="2" spans="1:5">
      <c r="A2" s="20" t="s">
        <v>1127</v>
      </c>
      <c r="B2" s="20" t="s">
        <v>1128</v>
      </c>
      <c r="C2" s="20" t="s">
        <v>519</v>
      </c>
      <c r="D2" s="20" t="s">
        <v>765</v>
      </c>
      <c r="E2" s="55">
        <f t="shared" ref="E2:E33" si="0">SUMIF(col_bom,A2,col_total)</f>
        <v>0</v>
      </c>
    </row>
    <row r="3" spans="1:5">
      <c r="A3" s="20" t="s">
        <v>1130</v>
      </c>
      <c r="B3" s="20" t="s">
        <v>1131</v>
      </c>
      <c r="C3" s="20" t="s">
        <v>519</v>
      </c>
      <c r="D3" s="20" t="s">
        <v>765</v>
      </c>
      <c r="E3" s="55">
        <f t="shared" si="0"/>
        <v>252</v>
      </c>
    </row>
    <row r="4" spans="1:5">
      <c r="A4" s="20" t="s">
        <v>1132</v>
      </c>
      <c r="B4" s="20" t="s">
        <v>1133</v>
      </c>
      <c r="C4" s="20" t="s">
        <v>519</v>
      </c>
      <c r="D4" s="20" t="s">
        <v>765</v>
      </c>
      <c r="E4" s="55">
        <f t="shared" si="0"/>
        <v>0</v>
      </c>
    </row>
    <row r="5" spans="1:5">
      <c r="A5" s="20" t="s">
        <v>1134</v>
      </c>
      <c r="B5" s="20" t="s">
        <v>1135</v>
      </c>
      <c r="C5" s="20" t="s">
        <v>519</v>
      </c>
      <c r="D5" s="20" t="s">
        <v>765</v>
      </c>
      <c r="E5" s="55">
        <f t="shared" si="0"/>
        <v>0</v>
      </c>
    </row>
    <row r="6" spans="1:5">
      <c r="A6" s="20" t="s">
        <v>1136</v>
      </c>
      <c r="B6" s="20" t="s">
        <v>1137</v>
      </c>
      <c r="C6" s="20" t="s">
        <v>519</v>
      </c>
      <c r="D6" s="20" t="s">
        <v>765</v>
      </c>
      <c r="E6" s="55">
        <f t="shared" si="0"/>
        <v>0</v>
      </c>
    </row>
    <row r="7" spans="1:5">
      <c r="A7" s="20" t="s">
        <v>1138</v>
      </c>
      <c r="B7" s="20" t="s">
        <v>1139</v>
      </c>
      <c r="C7" s="20" t="s">
        <v>519</v>
      </c>
      <c r="D7" s="20" t="s">
        <v>765</v>
      </c>
      <c r="E7" s="55">
        <f t="shared" si="0"/>
        <v>0</v>
      </c>
    </row>
    <row r="8" spans="1:5">
      <c r="A8" s="20" t="s">
        <v>1140</v>
      </c>
      <c r="B8" s="20" t="s">
        <v>1141</v>
      </c>
      <c r="C8" s="20" t="s">
        <v>519</v>
      </c>
      <c r="D8" s="20" t="s">
        <v>765</v>
      </c>
      <c r="E8" s="55">
        <f t="shared" si="0"/>
        <v>1402.5108000000002</v>
      </c>
    </row>
    <row r="9" spans="1:5">
      <c r="A9" s="20" t="s">
        <v>1142</v>
      </c>
      <c r="B9" s="20" t="s">
        <v>1143</v>
      </c>
      <c r="C9" s="20" t="s">
        <v>519</v>
      </c>
      <c r="D9" s="20" t="s">
        <v>765</v>
      </c>
      <c r="E9" s="55">
        <f t="shared" si="0"/>
        <v>0</v>
      </c>
    </row>
    <row r="10" spans="1:5">
      <c r="A10" s="20" t="s">
        <v>1144</v>
      </c>
      <c r="B10" s="20" t="s">
        <v>1145</v>
      </c>
      <c r="C10" s="20" t="s">
        <v>519</v>
      </c>
      <c r="D10" s="20" t="s">
        <v>765</v>
      </c>
      <c r="E10" s="55">
        <f t="shared" si="0"/>
        <v>0</v>
      </c>
    </row>
    <row r="11" spans="1:5">
      <c r="A11" s="20" t="s">
        <v>1147</v>
      </c>
      <c r="B11" s="20" t="s">
        <v>1148</v>
      </c>
      <c r="C11" s="20" t="s">
        <v>519</v>
      </c>
      <c r="D11" s="20" t="s">
        <v>765</v>
      </c>
      <c r="E11" s="55">
        <f t="shared" si="0"/>
        <v>0</v>
      </c>
    </row>
    <row r="12" spans="1:5">
      <c r="A12" s="20" t="s">
        <v>1150</v>
      </c>
      <c r="B12" s="20" t="s">
        <v>1151</v>
      </c>
      <c r="C12" s="20" t="s">
        <v>519</v>
      </c>
      <c r="D12" s="20" t="s">
        <v>765</v>
      </c>
      <c r="E12" s="55">
        <f t="shared" si="0"/>
        <v>295.2</v>
      </c>
    </row>
    <row r="13" spans="1:5">
      <c r="A13" s="20" t="s">
        <v>1152</v>
      </c>
      <c r="B13" s="20" t="s">
        <v>1153</v>
      </c>
      <c r="C13" s="20" t="s">
        <v>519</v>
      </c>
      <c r="D13" s="20" t="s">
        <v>765</v>
      </c>
      <c r="E13" s="55">
        <f t="shared" si="0"/>
        <v>0</v>
      </c>
    </row>
    <row r="14" spans="1:5">
      <c r="A14" s="20" t="s">
        <v>1154</v>
      </c>
      <c r="B14" s="20" t="s">
        <v>1155</v>
      </c>
      <c r="C14" s="20" t="s">
        <v>519</v>
      </c>
      <c r="D14" s="20" t="s">
        <v>765</v>
      </c>
      <c r="E14" s="55">
        <f t="shared" si="0"/>
        <v>0</v>
      </c>
    </row>
    <row r="15" spans="1:5">
      <c r="A15" s="20" t="s">
        <v>1156</v>
      </c>
      <c r="B15" s="20" t="s">
        <v>595</v>
      </c>
      <c r="C15" s="20" t="s">
        <v>519</v>
      </c>
      <c r="D15" s="20" t="s">
        <v>765</v>
      </c>
      <c r="E15" s="55">
        <f t="shared" si="0"/>
        <v>846.36000000000013</v>
      </c>
    </row>
    <row r="16" spans="1:5">
      <c r="A16" s="20" t="s">
        <v>1157</v>
      </c>
      <c r="B16" s="20" t="s">
        <v>1158</v>
      </c>
      <c r="C16" s="20" t="s">
        <v>519</v>
      </c>
      <c r="D16" s="20" t="s">
        <v>765</v>
      </c>
      <c r="E16" s="55">
        <f t="shared" si="0"/>
        <v>0</v>
      </c>
    </row>
    <row r="17" spans="1:5">
      <c r="A17" s="20" t="s">
        <v>1159</v>
      </c>
      <c r="B17" s="20" t="s">
        <v>1160</v>
      </c>
      <c r="C17" s="20" t="s">
        <v>519</v>
      </c>
      <c r="D17" s="20" t="s">
        <v>765</v>
      </c>
      <c r="E17" s="55">
        <f t="shared" si="0"/>
        <v>0</v>
      </c>
    </row>
    <row r="18" spans="1:5">
      <c r="A18" s="20" t="s">
        <v>1161</v>
      </c>
      <c r="B18" s="20" t="s">
        <v>1162</v>
      </c>
      <c r="C18" s="20" t="s">
        <v>519</v>
      </c>
      <c r="D18" s="20" t="s">
        <v>765</v>
      </c>
      <c r="E18" s="55">
        <f t="shared" si="0"/>
        <v>0</v>
      </c>
    </row>
    <row r="19" spans="1:5">
      <c r="A19" s="20" t="s">
        <v>1163</v>
      </c>
      <c r="B19" s="20" t="s">
        <v>1164</v>
      </c>
      <c r="C19" s="20" t="s">
        <v>519</v>
      </c>
      <c r="D19" s="20" t="s">
        <v>765</v>
      </c>
      <c r="E19" s="55">
        <f t="shared" si="0"/>
        <v>0</v>
      </c>
    </row>
    <row r="20" spans="1:5">
      <c r="A20" s="20" t="s">
        <v>1165</v>
      </c>
      <c r="B20" s="20" t="s">
        <v>1166</v>
      </c>
      <c r="C20" s="20" t="s">
        <v>519</v>
      </c>
      <c r="D20" s="20" t="s">
        <v>765</v>
      </c>
      <c r="E20" s="55">
        <f t="shared" si="0"/>
        <v>0</v>
      </c>
    </row>
    <row r="21" spans="1:5">
      <c r="A21" s="20" t="s">
        <v>1167</v>
      </c>
      <c r="B21" s="20" t="s">
        <v>1168</v>
      </c>
      <c r="C21" s="20" t="s">
        <v>519</v>
      </c>
      <c r="D21" s="20" t="s">
        <v>765</v>
      </c>
      <c r="E21" s="55">
        <f t="shared" si="0"/>
        <v>0</v>
      </c>
    </row>
    <row r="22" spans="1:5">
      <c r="A22" s="20" t="s">
        <v>1169</v>
      </c>
      <c r="B22" s="20" t="s">
        <v>1170</v>
      </c>
      <c r="C22" s="20" t="s">
        <v>519</v>
      </c>
      <c r="D22" s="20" t="s">
        <v>765</v>
      </c>
      <c r="E22" s="55">
        <f t="shared" si="0"/>
        <v>0</v>
      </c>
    </row>
    <row r="23" spans="1:5">
      <c r="A23" s="20" t="s">
        <v>1171</v>
      </c>
      <c r="B23" s="20" t="s">
        <v>1172</v>
      </c>
      <c r="C23" s="20" t="s">
        <v>519</v>
      </c>
      <c r="D23" s="20" t="s">
        <v>765</v>
      </c>
      <c r="E23" s="55">
        <f t="shared" si="0"/>
        <v>0</v>
      </c>
    </row>
    <row r="24" spans="1:5">
      <c r="A24" s="20" t="s">
        <v>1173</v>
      </c>
      <c r="B24" s="20" t="s">
        <v>1174</v>
      </c>
      <c r="C24" s="20" t="s">
        <v>519</v>
      </c>
      <c r="D24" s="20" t="s">
        <v>765</v>
      </c>
      <c r="E24" s="55">
        <f t="shared" si="0"/>
        <v>0</v>
      </c>
    </row>
    <row r="25" spans="1:5">
      <c r="A25" s="20" t="s">
        <v>1175</v>
      </c>
      <c r="B25" s="20" t="s">
        <v>1176</v>
      </c>
      <c r="C25" s="20" t="s">
        <v>519</v>
      </c>
      <c r="D25" s="20" t="s">
        <v>765</v>
      </c>
      <c r="E25" s="55">
        <f t="shared" si="0"/>
        <v>0</v>
      </c>
    </row>
    <row r="26" spans="1:5">
      <c r="A26" s="20" t="s">
        <v>1177</v>
      </c>
      <c r="B26" s="20" t="s">
        <v>1178</v>
      </c>
      <c r="C26" s="20" t="s">
        <v>519</v>
      </c>
      <c r="D26" s="20" t="s">
        <v>765</v>
      </c>
      <c r="E26" s="55">
        <f t="shared" si="0"/>
        <v>0</v>
      </c>
    </row>
    <row r="27" spans="1:5">
      <c r="A27" s="20" t="s">
        <v>1179</v>
      </c>
      <c r="B27" s="20" t="s">
        <v>1180</v>
      </c>
      <c r="C27" s="20" t="s">
        <v>519</v>
      </c>
      <c r="D27" s="20" t="s">
        <v>765</v>
      </c>
      <c r="E27" s="55">
        <f t="shared" si="0"/>
        <v>0</v>
      </c>
    </row>
    <row r="28" spans="1:5">
      <c r="A28" s="20" t="s">
        <v>1181</v>
      </c>
      <c r="B28" s="20" t="s">
        <v>1182</v>
      </c>
      <c r="C28" s="20" t="s">
        <v>519</v>
      </c>
      <c r="D28" s="20" t="s">
        <v>765</v>
      </c>
      <c r="E28" s="55">
        <f t="shared" si="0"/>
        <v>0</v>
      </c>
    </row>
    <row r="29" spans="1:5">
      <c r="A29" s="20" t="s">
        <v>1183</v>
      </c>
      <c r="B29" s="20" t="s">
        <v>1184</v>
      </c>
      <c r="C29" s="20" t="s">
        <v>519</v>
      </c>
      <c r="D29" s="20" t="s">
        <v>765</v>
      </c>
      <c r="E29" s="55">
        <f t="shared" si="0"/>
        <v>0</v>
      </c>
    </row>
    <row r="30" spans="1:5">
      <c r="A30" s="20" t="s">
        <v>1185</v>
      </c>
      <c r="B30" s="20" t="s">
        <v>1186</v>
      </c>
      <c r="C30" s="20" t="s">
        <v>519</v>
      </c>
      <c r="D30" s="20" t="s">
        <v>765</v>
      </c>
      <c r="E30" s="55">
        <f t="shared" si="0"/>
        <v>0</v>
      </c>
    </row>
    <row r="31" spans="1:5">
      <c r="A31" s="20" t="s">
        <v>1187</v>
      </c>
      <c r="B31" s="20" t="s">
        <v>1188</v>
      </c>
      <c r="C31" s="20" t="s">
        <v>519</v>
      </c>
      <c r="D31" s="20" t="s">
        <v>765</v>
      </c>
      <c r="E31" s="55">
        <f t="shared" si="0"/>
        <v>0</v>
      </c>
    </row>
    <row r="32" spans="1:5">
      <c r="A32" s="20" t="s">
        <v>1189</v>
      </c>
      <c r="B32" s="20" t="s">
        <v>1190</v>
      </c>
      <c r="C32" s="20" t="s">
        <v>519</v>
      </c>
      <c r="D32" s="20" t="s">
        <v>765</v>
      </c>
      <c r="E32" s="55">
        <f t="shared" si="0"/>
        <v>0</v>
      </c>
    </row>
    <row r="33" spans="1:5">
      <c r="A33" s="20" t="s">
        <v>1191</v>
      </c>
      <c r="B33" s="20" t="s">
        <v>1192</v>
      </c>
      <c r="C33" s="20" t="s">
        <v>519</v>
      </c>
      <c r="D33" s="20" t="s">
        <v>765</v>
      </c>
      <c r="E33" s="55">
        <f t="shared" si="0"/>
        <v>0</v>
      </c>
    </row>
    <row r="34" spans="1:5">
      <c r="A34" s="20" t="s">
        <v>1193</v>
      </c>
      <c r="B34" s="20" t="s">
        <v>1194</v>
      </c>
      <c r="C34" s="20" t="s">
        <v>519</v>
      </c>
      <c r="D34" s="20" t="s">
        <v>765</v>
      </c>
      <c r="E34" s="55">
        <f t="shared" ref="E34:E65" si="1">SUMIF(col_bom,A34,col_total)</f>
        <v>0</v>
      </c>
    </row>
    <row r="35" spans="1:5">
      <c r="A35" s="20" t="s">
        <v>1195</v>
      </c>
      <c r="B35" s="20" t="s">
        <v>1196</v>
      </c>
      <c r="C35" s="20" t="s">
        <v>519</v>
      </c>
      <c r="D35" s="20" t="s">
        <v>765</v>
      </c>
      <c r="E35" s="55">
        <f t="shared" si="1"/>
        <v>0</v>
      </c>
    </row>
    <row r="36" spans="1:5">
      <c r="A36" s="20" t="s">
        <v>1197</v>
      </c>
      <c r="B36" s="20" t="s">
        <v>1198</v>
      </c>
      <c r="C36" s="20" t="s">
        <v>519</v>
      </c>
      <c r="D36" s="20" t="s">
        <v>765</v>
      </c>
      <c r="E36" s="55">
        <f t="shared" si="1"/>
        <v>0</v>
      </c>
    </row>
    <row r="37" spans="1:5">
      <c r="A37" s="20" t="s">
        <v>1199</v>
      </c>
      <c r="B37" s="20" t="s">
        <v>1200</v>
      </c>
      <c r="C37" s="20" t="s">
        <v>519</v>
      </c>
      <c r="D37" s="20" t="s">
        <v>765</v>
      </c>
      <c r="E37" s="55">
        <f t="shared" si="1"/>
        <v>0</v>
      </c>
    </row>
    <row r="38" spans="1:5">
      <c r="A38" s="20" t="s">
        <v>1201</v>
      </c>
      <c r="B38" s="20" t="s">
        <v>1202</v>
      </c>
      <c r="C38" s="20" t="s">
        <v>519</v>
      </c>
      <c r="D38" s="20" t="s">
        <v>765</v>
      </c>
      <c r="E38" s="55">
        <f t="shared" si="1"/>
        <v>0</v>
      </c>
    </row>
    <row r="39" spans="1:5">
      <c r="A39" s="20" t="s">
        <v>1203</v>
      </c>
      <c r="B39" s="20" t="s">
        <v>1204</v>
      </c>
      <c r="C39" s="20" t="s">
        <v>519</v>
      </c>
      <c r="D39" s="20" t="s">
        <v>765</v>
      </c>
      <c r="E39" s="55">
        <f t="shared" si="1"/>
        <v>6920.0040000000072</v>
      </c>
    </row>
    <row r="40" spans="1:5">
      <c r="A40" s="20" t="s">
        <v>1205</v>
      </c>
      <c r="B40" s="20" t="s">
        <v>1206</v>
      </c>
      <c r="C40" s="20" t="s">
        <v>519</v>
      </c>
      <c r="D40" s="20" t="s">
        <v>765</v>
      </c>
      <c r="E40" s="55">
        <f t="shared" si="1"/>
        <v>0</v>
      </c>
    </row>
    <row r="41" spans="1:5">
      <c r="A41" s="20" t="s">
        <v>1207</v>
      </c>
      <c r="B41" s="20" t="s">
        <v>1208</v>
      </c>
      <c r="C41" s="20" t="s">
        <v>519</v>
      </c>
      <c r="D41" s="20" t="s">
        <v>765</v>
      </c>
      <c r="E41" s="55">
        <f t="shared" si="1"/>
        <v>0</v>
      </c>
    </row>
    <row r="42" spans="1:5">
      <c r="A42" s="20" t="s">
        <v>1209</v>
      </c>
      <c r="B42" s="20" t="s">
        <v>1210</v>
      </c>
      <c r="C42" s="20" t="s">
        <v>519</v>
      </c>
      <c r="D42" s="20" t="s">
        <v>765</v>
      </c>
      <c r="E42" s="55">
        <f t="shared" si="1"/>
        <v>0</v>
      </c>
    </row>
    <row r="43" spans="1:5">
      <c r="A43" s="20" t="s">
        <v>1211</v>
      </c>
      <c r="B43" s="20" t="s">
        <v>1212</v>
      </c>
      <c r="C43" s="20" t="s">
        <v>519</v>
      </c>
      <c r="D43" s="20" t="s">
        <v>765</v>
      </c>
      <c r="E43" s="55">
        <f t="shared" si="1"/>
        <v>0</v>
      </c>
    </row>
    <row r="44" spans="1:5">
      <c r="A44" s="20" t="s">
        <v>1213</v>
      </c>
      <c r="B44" s="20" t="s">
        <v>1214</v>
      </c>
      <c r="C44" s="20" t="s">
        <v>519</v>
      </c>
      <c r="D44" s="20" t="s">
        <v>765</v>
      </c>
      <c r="E44" s="55">
        <f t="shared" si="1"/>
        <v>0</v>
      </c>
    </row>
    <row r="45" spans="1:5">
      <c r="A45" s="20" t="s">
        <v>1215</v>
      </c>
      <c r="B45" s="20" t="s">
        <v>1216</v>
      </c>
      <c r="C45" s="20" t="s">
        <v>519</v>
      </c>
      <c r="D45" s="20" t="s">
        <v>765</v>
      </c>
      <c r="E45" s="55">
        <f t="shared" si="1"/>
        <v>0</v>
      </c>
    </row>
    <row r="46" spans="1:5">
      <c r="A46" s="20" t="s">
        <v>1217</v>
      </c>
      <c r="B46" s="20" t="s">
        <v>1218</v>
      </c>
      <c r="C46" s="20" t="s">
        <v>519</v>
      </c>
      <c r="D46" s="20" t="s">
        <v>765</v>
      </c>
      <c r="E46" s="55">
        <f t="shared" si="1"/>
        <v>0</v>
      </c>
    </row>
    <row r="47" spans="1:5">
      <c r="A47" s="20" t="s">
        <v>1219</v>
      </c>
      <c r="B47" s="20" t="s">
        <v>1220</v>
      </c>
      <c r="C47" s="20" t="s">
        <v>519</v>
      </c>
      <c r="D47" s="20" t="s">
        <v>765</v>
      </c>
      <c r="E47" s="55">
        <f t="shared" si="1"/>
        <v>0</v>
      </c>
    </row>
    <row r="48" spans="1:5">
      <c r="A48" s="20" t="s">
        <v>1221</v>
      </c>
      <c r="B48" s="20" t="s">
        <v>1222</v>
      </c>
      <c r="C48" s="20" t="s">
        <v>519</v>
      </c>
      <c r="D48" s="20" t="s">
        <v>765</v>
      </c>
      <c r="E48" s="55">
        <f t="shared" si="1"/>
        <v>0</v>
      </c>
    </row>
    <row r="49" spans="1:5">
      <c r="A49" s="20" t="s">
        <v>1223</v>
      </c>
      <c r="B49" s="20" t="s">
        <v>1224</v>
      </c>
      <c r="C49" s="20" t="s">
        <v>519</v>
      </c>
      <c r="D49" s="20" t="s">
        <v>765</v>
      </c>
      <c r="E49" s="55">
        <f t="shared" si="1"/>
        <v>168.00000000000003</v>
      </c>
    </row>
    <row r="50" spans="1:5">
      <c r="A50" s="20" t="s">
        <v>1225</v>
      </c>
      <c r="B50" s="20" t="s">
        <v>1226</v>
      </c>
      <c r="C50" s="20" t="s">
        <v>519</v>
      </c>
      <c r="D50" s="20" t="s">
        <v>765</v>
      </c>
      <c r="E50" s="55">
        <f t="shared" si="1"/>
        <v>168.00000000000003</v>
      </c>
    </row>
    <row r="51" spans="1:5">
      <c r="A51" s="20" t="s">
        <v>1227</v>
      </c>
      <c r="B51" s="20" t="s">
        <v>1228</v>
      </c>
      <c r="C51" s="20" t="s">
        <v>519</v>
      </c>
      <c r="D51" s="20" t="s">
        <v>765</v>
      </c>
      <c r="E51" s="55">
        <f t="shared" si="1"/>
        <v>1494.7356000000002</v>
      </c>
    </row>
    <row r="52" spans="1:5">
      <c r="A52" s="20" t="s">
        <v>1229</v>
      </c>
      <c r="B52" s="20" t="s">
        <v>1230</v>
      </c>
      <c r="C52" s="20" t="s">
        <v>519</v>
      </c>
      <c r="D52" s="20" t="s">
        <v>765</v>
      </c>
      <c r="E52" s="55">
        <f t="shared" si="1"/>
        <v>16.2</v>
      </c>
    </row>
    <row r="53" spans="1:5">
      <c r="A53" s="20" t="s">
        <v>1231</v>
      </c>
      <c r="B53" s="20" t="s">
        <v>1232</v>
      </c>
      <c r="C53" s="20" t="s">
        <v>519</v>
      </c>
      <c r="D53" s="20" t="s">
        <v>765</v>
      </c>
      <c r="E53" s="55">
        <f>SUMIF(col_bom,A53,col_total)</f>
        <v>0</v>
      </c>
    </row>
    <row r="54" spans="1:5">
      <c r="A54" s="20" t="s">
        <v>1233</v>
      </c>
      <c r="B54" s="20" t="s">
        <v>1234</v>
      </c>
      <c r="C54" s="20" t="s">
        <v>519</v>
      </c>
      <c r="D54" s="20" t="s">
        <v>765</v>
      </c>
      <c r="E54" s="55">
        <f t="shared" si="1"/>
        <v>0</v>
      </c>
    </row>
    <row r="55" spans="1:5">
      <c r="A55" s="20" t="s">
        <v>1235</v>
      </c>
      <c r="B55" s="20" t="s">
        <v>1236</v>
      </c>
      <c r="C55" s="20" t="s">
        <v>519</v>
      </c>
      <c r="D55" s="20" t="s">
        <v>765</v>
      </c>
      <c r="E55" s="55">
        <f t="shared" si="1"/>
        <v>0</v>
      </c>
    </row>
    <row r="56" spans="1:5">
      <c r="A56" s="20" t="s">
        <v>1237</v>
      </c>
      <c r="B56" s="20" t="s">
        <v>1238</v>
      </c>
      <c r="C56" s="20" t="s">
        <v>519</v>
      </c>
      <c r="D56" s="20" t="s">
        <v>765</v>
      </c>
      <c r="E56" s="55">
        <f t="shared" si="1"/>
        <v>0</v>
      </c>
    </row>
    <row r="57" spans="1:5">
      <c r="A57" s="20" t="s">
        <v>1239</v>
      </c>
      <c r="B57" s="20" t="s">
        <v>1240</v>
      </c>
      <c r="C57" s="20" t="s">
        <v>519</v>
      </c>
      <c r="D57" s="20" t="s">
        <v>765</v>
      </c>
      <c r="E57" s="55">
        <f t="shared" si="1"/>
        <v>0</v>
      </c>
    </row>
    <row r="58" spans="1:5">
      <c r="A58" s="20" t="s">
        <v>1241</v>
      </c>
      <c r="B58" s="20" t="s">
        <v>1242</v>
      </c>
      <c r="C58" s="20" t="s">
        <v>519</v>
      </c>
      <c r="D58" s="20" t="s">
        <v>765</v>
      </c>
      <c r="E58" s="55">
        <f t="shared" si="1"/>
        <v>0</v>
      </c>
    </row>
    <row r="59" spans="1:5">
      <c r="A59" s="20" t="s">
        <v>1243</v>
      </c>
      <c r="B59" s="20" t="s">
        <v>1244</v>
      </c>
      <c r="C59" s="20" t="s">
        <v>519</v>
      </c>
      <c r="D59" s="20" t="s">
        <v>765</v>
      </c>
      <c r="E59" s="55">
        <f t="shared" si="1"/>
        <v>0</v>
      </c>
    </row>
    <row r="60" spans="1:5">
      <c r="A60" s="20" t="s">
        <v>1245</v>
      </c>
      <c r="B60" s="20" t="s">
        <v>1246</v>
      </c>
      <c r="C60" s="20" t="s">
        <v>519</v>
      </c>
      <c r="D60" s="20" t="s">
        <v>765</v>
      </c>
      <c r="E60" s="55">
        <f t="shared" si="1"/>
        <v>0</v>
      </c>
    </row>
    <row r="61" spans="1:5">
      <c r="A61" s="20" t="s">
        <v>1247</v>
      </c>
      <c r="B61" s="20" t="s">
        <v>1248</v>
      </c>
      <c r="C61" s="20" t="s">
        <v>519</v>
      </c>
      <c r="D61" s="20" t="s">
        <v>765</v>
      </c>
      <c r="E61" s="55">
        <f t="shared" si="1"/>
        <v>0</v>
      </c>
    </row>
    <row r="62" spans="1:5">
      <c r="A62" s="20" t="s">
        <v>1249</v>
      </c>
      <c r="B62" s="20" t="s">
        <v>1250</v>
      </c>
      <c r="C62" s="20" t="s">
        <v>519</v>
      </c>
      <c r="D62" s="20" t="s">
        <v>765</v>
      </c>
      <c r="E62" s="55">
        <f t="shared" si="1"/>
        <v>824.99999999999966</v>
      </c>
    </row>
    <row r="63" spans="1:5">
      <c r="A63" s="20" t="s">
        <v>1251</v>
      </c>
      <c r="B63" s="20" t="s">
        <v>1252</v>
      </c>
      <c r="C63" s="20" t="s">
        <v>519</v>
      </c>
      <c r="D63" s="20" t="s">
        <v>765</v>
      </c>
      <c r="E63" s="55">
        <f t="shared" si="1"/>
        <v>0</v>
      </c>
    </row>
    <row r="64" spans="1:5">
      <c r="A64" s="20" t="s">
        <v>1254</v>
      </c>
      <c r="B64" s="20" t="s">
        <v>1255</v>
      </c>
      <c r="C64" s="20" t="s">
        <v>519</v>
      </c>
      <c r="D64" s="20" t="s">
        <v>765</v>
      </c>
      <c r="E64" s="55">
        <f t="shared" si="1"/>
        <v>621.80999999999995</v>
      </c>
    </row>
    <row r="65" spans="1:5">
      <c r="A65" s="20" t="s">
        <v>1256</v>
      </c>
      <c r="B65" s="20" t="s">
        <v>1257</v>
      </c>
      <c r="C65" s="20" t="s">
        <v>519</v>
      </c>
      <c r="D65" s="20" t="s">
        <v>765</v>
      </c>
      <c r="E65" s="55">
        <f t="shared" si="1"/>
        <v>0</v>
      </c>
    </row>
    <row r="66" spans="1:5">
      <c r="A66" s="20" t="s">
        <v>1259</v>
      </c>
      <c r="B66" s="20" t="s">
        <v>1260</v>
      </c>
      <c r="C66" s="20" t="s">
        <v>519</v>
      </c>
      <c r="D66" s="20" t="s">
        <v>765</v>
      </c>
      <c r="E66" s="55">
        <f t="shared" ref="E66:E97" si="2">SUMIF(col_bom,A66,col_total)</f>
        <v>0</v>
      </c>
    </row>
    <row r="67" spans="1:5">
      <c r="A67" s="20" t="s">
        <v>1261</v>
      </c>
      <c r="B67" s="20" t="s">
        <v>1262</v>
      </c>
      <c r="C67" s="20" t="s">
        <v>519</v>
      </c>
      <c r="D67" s="20" t="s">
        <v>765</v>
      </c>
      <c r="E67" s="55">
        <f t="shared" si="2"/>
        <v>526.31999999999994</v>
      </c>
    </row>
    <row r="68" spans="1:5">
      <c r="A68" s="20" t="s">
        <v>1263</v>
      </c>
      <c r="B68" s="20" t="s">
        <v>1264</v>
      </c>
      <c r="C68" s="20" t="s">
        <v>519</v>
      </c>
      <c r="D68" s="20" t="s">
        <v>765</v>
      </c>
      <c r="E68" s="55">
        <f t="shared" si="2"/>
        <v>0</v>
      </c>
    </row>
    <row r="69" spans="1:5">
      <c r="A69" s="20" t="s">
        <v>1265</v>
      </c>
      <c r="B69" s="20" t="s">
        <v>1266</v>
      </c>
      <c r="C69" s="20" t="s">
        <v>519</v>
      </c>
      <c r="D69" s="20" t="s">
        <v>765</v>
      </c>
      <c r="E69" s="55">
        <f t="shared" si="2"/>
        <v>0</v>
      </c>
    </row>
    <row r="70" spans="1:5">
      <c r="A70" s="20" t="s">
        <v>1267</v>
      </c>
      <c r="B70" s="20" t="s">
        <v>1268</v>
      </c>
      <c r="C70" s="20" t="s">
        <v>519</v>
      </c>
      <c r="D70" s="20" t="s">
        <v>765</v>
      </c>
      <c r="E70" s="55">
        <f t="shared" si="2"/>
        <v>0</v>
      </c>
    </row>
    <row r="71" spans="1:5">
      <c r="A71" s="20" t="s">
        <v>1269</v>
      </c>
      <c r="B71" s="20" t="s">
        <v>1270</v>
      </c>
      <c r="C71" s="20" t="s">
        <v>519</v>
      </c>
      <c r="D71" s="20" t="s">
        <v>765</v>
      </c>
      <c r="E71" s="55">
        <f t="shared" si="2"/>
        <v>0</v>
      </c>
    </row>
    <row r="72" spans="1:5">
      <c r="A72" s="20" t="s">
        <v>1271</v>
      </c>
      <c r="B72" s="20" t="s">
        <v>1272</v>
      </c>
      <c r="C72" s="20" t="s">
        <v>519</v>
      </c>
      <c r="D72" s="20" t="s">
        <v>765</v>
      </c>
      <c r="E72" s="55">
        <f t="shared" si="2"/>
        <v>0</v>
      </c>
    </row>
    <row r="73" spans="1:5">
      <c r="A73" s="20" t="s">
        <v>612</v>
      </c>
      <c r="B73" s="20" t="s">
        <v>1273</v>
      </c>
      <c r="C73" s="20" t="s">
        <v>519</v>
      </c>
      <c r="D73" s="20" t="s">
        <v>765</v>
      </c>
      <c r="E73" s="55">
        <f t="shared" si="2"/>
        <v>1450.4400072000003</v>
      </c>
    </row>
    <row r="74" spans="1:5">
      <c r="A74" s="20" t="s">
        <v>1274</v>
      </c>
      <c r="B74" s="20" t="s">
        <v>1275</v>
      </c>
      <c r="C74" s="20" t="s">
        <v>519</v>
      </c>
      <c r="D74" s="20" t="s">
        <v>765</v>
      </c>
      <c r="E74" s="55">
        <f t="shared" si="2"/>
        <v>61.199999999999996</v>
      </c>
    </row>
    <row r="75" spans="1:5">
      <c r="A75" s="20" t="s">
        <v>1276</v>
      </c>
      <c r="B75" s="20" t="s">
        <v>1277</v>
      </c>
      <c r="C75" s="20" t="s">
        <v>519</v>
      </c>
      <c r="D75" s="20" t="s">
        <v>765</v>
      </c>
      <c r="E75" s="55">
        <f t="shared" si="2"/>
        <v>0</v>
      </c>
    </row>
    <row r="76" spans="1:5">
      <c r="A76" s="20" t="s">
        <v>1278</v>
      </c>
      <c r="B76" s="20" t="s">
        <v>1279</v>
      </c>
      <c r="C76" s="20" t="s">
        <v>519</v>
      </c>
      <c r="D76" s="20" t="s">
        <v>765</v>
      </c>
      <c r="E76" s="55">
        <f t="shared" si="2"/>
        <v>30.599999999999998</v>
      </c>
    </row>
    <row r="77" spans="1:5">
      <c r="A77" s="20" t="s">
        <v>1280</v>
      </c>
      <c r="B77" s="20" t="s">
        <v>1281</v>
      </c>
      <c r="C77" s="20" t="s">
        <v>519</v>
      </c>
      <c r="D77" s="20" t="s">
        <v>765</v>
      </c>
      <c r="E77" s="55">
        <f t="shared" si="2"/>
        <v>0</v>
      </c>
    </row>
    <row r="78" spans="1:5">
      <c r="A78" s="20" t="s">
        <v>1282</v>
      </c>
      <c r="B78" s="20" t="s">
        <v>1283</v>
      </c>
      <c r="C78" s="20" t="s">
        <v>519</v>
      </c>
      <c r="D78" s="20" t="s">
        <v>765</v>
      </c>
      <c r="E78" s="55">
        <f t="shared" si="2"/>
        <v>0</v>
      </c>
    </row>
    <row r="79" spans="1:5">
      <c r="A79" s="20" t="s">
        <v>1284</v>
      </c>
      <c r="B79" s="20" t="s">
        <v>1285</v>
      </c>
      <c r="C79" s="20" t="s">
        <v>519</v>
      </c>
      <c r="D79" s="20" t="s">
        <v>765</v>
      </c>
      <c r="E79" s="55">
        <f t="shared" si="2"/>
        <v>0</v>
      </c>
    </row>
    <row r="80" spans="1:5">
      <c r="A80" s="20" t="s">
        <v>1286</v>
      </c>
      <c r="B80" s="20" t="s">
        <v>1287</v>
      </c>
      <c r="C80" s="20" t="s">
        <v>519</v>
      </c>
      <c r="D80" s="20" t="s">
        <v>765</v>
      </c>
      <c r="E80" s="55">
        <f t="shared" si="2"/>
        <v>0</v>
      </c>
    </row>
    <row r="81" spans="1:5">
      <c r="A81" s="20" t="s">
        <v>1288</v>
      </c>
      <c r="B81" s="20" t="s">
        <v>1289</v>
      </c>
      <c r="C81" s="20" t="s">
        <v>519</v>
      </c>
      <c r="D81" s="20" t="s">
        <v>765</v>
      </c>
      <c r="E81" s="55">
        <f t="shared" si="2"/>
        <v>0</v>
      </c>
    </row>
    <row r="82" spans="1:5">
      <c r="A82" s="20" t="s">
        <v>1290</v>
      </c>
      <c r="B82" s="20" t="s">
        <v>1291</v>
      </c>
      <c r="C82" s="20" t="s">
        <v>519</v>
      </c>
      <c r="D82" s="20" t="s">
        <v>765</v>
      </c>
      <c r="E82" s="55">
        <f t="shared" si="2"/>
        <v>0</v>
      </c>
    </row>
    <row r="83" spans="1:5">
      <c r="A83" s="20" t="s">
        <v>1292</v>
      </c>
      <c r="B83" s="20" t="s">
        <v>1293</v>
      </c>
      <c r="C83" s="20" t="s">
        <v>519</v>
      </c>
      <c r="D83" s="20" t="s">
        <v>765</v>
      </c>
      <c r="E83" s="55">
        <f t="shared" si="2"/>
        <v>153</v>
      </c>
    </row>
    <row r="84" spans="1:5">
      <c r="A84" s="20" t="s">
        <v>1294</v>
      </c>
      <c r="B84" s="20" t="s">
        <v>1295</v>
      </c>
      <c r="C84" s="20" t="s">
        <v>519</v>
      </c>
      <c r="D84" s="20" t="s">
        <v>765</v>
      </c>
      <c r="E84" s="55">
        <f t="shared" si="2"/>
        <v>119.59200000000001</v>
      </c>
    </row>
    <row r="85" spans="1:5">
      <c r="A85" s="20" t="s">
        <v>1296</v>
      </c>
      <c r="B85" s="20" t="s">
        <v>1297</v>
      </c>
      <c r="C85" s="20" t="s">
        <v>519</v>
      </c>
      <c r="D85" s="20" t="s">
        <v>765</v>
      </c>
      <c r="E85" s="55">
        <f t="shared" si="2"/>
        <v>86.04</v>
      </c>
    </row>
    <row r="86" spans="1:5">
      <c r="A86" s="20" t="s">
        <v>1298</v>
      </c>
      <c r="B86" s="20" t="s">
        <v>1299</v>
      </c>
      <c r="C86" s="20" t="s">
        <v>519</v>
      </c>
      <c r="D86" s="20" t="s">
        <v>765</v>
      </c>
      <c r="E86" s="55">
        <f t="shared" si="2"/>
        <v>0</v>
      </c>
    </row>
    <row r="87" spans="1:5">
      <c r="A87" s="20" t="s">
        <v>1300</v>
      </c>
      <c r="B87" s="20" t="s">
        <v>1301</v>
      </c>
      <c r="C87" s="20" t="s">
        <v>519</v>
      </c>
      <c r="D87" s="20" t="s">
        <v>765</v>
      </c>
      <c r="E87" s="55">
        <f t="shared" si="2"/>
        <v>0</v>
      </c>
    </row>
    <row r="88" spans="1:5">
      <c r="A88" s="20" t="s">
        <v>1302</v>
      </c>
      <c r="B88" s="20" t="s">
        <v>1303</v>
      </c>
      <c r="C88" s="20" t="s">
        <v>519</v>
      </c>
      <c r="D88" s="20" t="s">
        <v>765</v>
      </c>
      <c r="E88" s="55">
        <f t="shared" si="2"/>
        <v>0</v>
      </c>
    </row>
    <row r="89" spans="1:5">
      <c r="A89" s="20" t="s">
        <v>1304</v>
      </c>
      <c r="B89" s="20" t="s">
        <v>1305</v>
      </c>
      <c r="C89" s="20" t="s">
        <v>519</v>
      </c>
      <c r="D89" s="20" t="s">
        <v>765</v>
      </c>
      <c r="E89" s="55">
        <f t="shared" si="2"/>
        <v>145.62</v>
      </c>
    </row>
    <row r="90" spans="1:5">
      <c r="A90" s="20" t="s">
        <v>1306</v>
      </c>
      <c r="B90" s="20" t="s">
        <v>1307</v>
      </c>
      <c r="C90" s="20" t="s">
        <v>519</v>
      </c>
      <c r="D90" s="20" t="s">
        <v>765</v>
      </c>
      <c r="E90" s="55">
        <f t="shared" si="2"/>
        <v>0</v>
      </c>
    </row>
    <row r="91" spans="1:5">
      <c r="A91" s="20" t="s">
        <v>1308</v>
      </c>
      <c r="B91" s="20" t="s">
        <v>1309</v>
      </c>
      <c r="C91" s="20" t="s">
        <v>519</v>
      </c>
      <c r="D91" s="20" t="s">
        <v>765</v>
      </c>
      <c r="E91" s="55">
        <f t="shared" si="2"/>
        <v>0</v>
      </c>
    </row>
    <row r="92" spans="1:5">
      <c r="A92" s="20" t="s">
        <v>1310</v>
      </c>
      <c r="B92" s="20" t="s">
        <v>1311</v>
      </c>
      <c r="C92" s="20" t="s">
        <v>519</v>
      </c>
      <c r="D92" s="20" t="s">
        <v>765</v>
      </c>
      <c r="E92" s="55">
        <f t="shared" si="2"/>
        <v>0</v>
      </c>
    </row>
    <row r="93" spans="1:5">
      <c r="A93" s="20" t="s">
        <v>1312</v>
      </c>
      <c r="B93" s="20" t="s">
        <v>1313</v>
      </c>
      <c r="C93" s="20" t="s">
        <v>519</v>
      </c>
      <c r="D93" s="20" t="s">
        <v>765</v>
      </c>
      <c r="E93" s="55">
        <f t="shared" si="2"/>
        <v>503.99999999999994</v>
      </c>
    </row>
    <row r="94" spans="1:5">
      <c r="A94" s="20" t="s">
        <v>1314</v>
      </c>
      <c r="B94" s="20" t="s">
        <v>1315</v>
      </c>
      <c r="C94" s="20" t="s">
        <v>519</v>
      </c>
      <c r="D94" s="20" t="s">
        <v>765</v>
      </c>
      <c r="E94" s="55">
        <f t="shared" si="2"/>
        <v>0</v>
      </c>
    </row>
    <row r="95" spans="1:5">
      <c r="A95" s="20" t="s">
        <v>1316</v>
      </c>
      <c r="B95" s="20" t="s">
        <v>1317</v>
      </c>
      <c r="C95" s="20" t="s">
        <v>519</v>
      </c>
      <c r="D95" s="20" t="s">
        <v>765</v>
      </c>
      <c r="E95" s="55">
        <f t="shared" si="2"/>
        <v>0</v>
      </c>
    </row>
    <row r="96" spans="1:5">
      <c r="A96" s="20" t="s">
        <v>1318</v>
      </c>
      <c r="B96" s="20" t="s">
        <v>1319</v>
      </c>
      <c r="C96" s="20" t="s">
        <v>519</v>
      </c>
      <c r="D96" s="20" t="s">
        <v>765</v>
      </c>
      <c r="E96" s="55">
        <f t="shared" si="2"/>
        <v>0</v>
      </c>
    </row>
    <row r="97" spans="1:5">
      <c r="A97" s="20" t="s">
        <v>1320</v>
      </c>
      <c r="B97" s="20" t="s">
        <v>1321</v>
      </c>
      <c r="C97" s="20" t="s">
        <v>519</v>
      </c>
      <c r="D97" s="20" t="s">
        <v>765</v>
      </c>
      <c r="E97" s="55">
        <f t="shared" si="2"/>
        <v>0</v>
      </c>
    </row>
    <row r="98" spans="1:5">
      <c r="A98" s="20" t="s">
        <v>1322</v>
      </c>
      <c r="B98" s="20" t="s">
        <v>1323</v>
      </c>
      <c r="C98" s="20" t="s">
        <v>519</v>
      </c>
      <c r="D98" s="20" t="s">
        <v>765</v>
      </c>
      <c r="E98" s="55">
        <f t="shared" ref="E98:E129" si="3">SUMIF(col_bom,A98,col_total)</f>
        <v>298.03499999999997</v>
      </c>
    </row>
    <row r="99" spans="1:5">
      <c r="A99" s="20" t="s">
        <v>1324</v>
      </c>
      <c r="B99" s="20" t="s">
        <v>1325</v>
      </c>
      <c r="C99" s="20" t="s">
        <v>519</v>
      </c>
      <c r="D99" s="20" t="s">
        <v>765</v>
      </c>
      <c r="E99" s="55">
        <f t="shared" si="3"/>
        <v>0</v>
      </c>
    </row>
    <row r="100" spans="1:5">
      <c r="A100" s="20" t="s">
        <v>1326</v>
      </c>
      <c r="B100" s="20" t="s">
        <v>1327</v>
      </c>
      <c r="C100" s="20" t="s">
        <v>519</v>
      </c>
      <c r="D100" s="20" t="s">
        <v>765</v>
      </c>
      <c r="E100" s="55">
        <f t="shared" si="3"/>
        <v>0</v>
      </c>
    </row>
    <row r="101" spans="1:5">
      <c r="A101" s="20" t="s">
        <v>1328</v>
      </c>
      <c r="B101" s="20" t="s">
        <v>1329</v>
      </c>
      <c r="C101" s="20" t="s">
        <v>519</v>
      </c>
      <c r="D101" s="20" t="s">
        <v>765</v>
      </c>
      <c r="E101" s="55">
        <f t="shared" si="3"/>
        <v>0</v>
      </c>
    </row>
    <row r="102" spans="1:5">
      <c r="A102" s="20" t="s">
        <v>1330</v>
      </c>
      <c r="B102" s="20" t="s">
        <v>1331</v>
      </c>
      <c r="C102" s="20" t="s">
        <v>519</v>
      </c>
      <c r="D102" s="20" t="s">
        <v>765</v>
      </c>
      <c r="E102" s="55">
        <f t="shared" si="3"/>
        <v>4600.7999999999993</v>
      </c>
    </row>
    <row r="103" spans="1:5">
      <c r="A103" s="20" t="s">
        <v>1332</v>
      </c>
      <c r="B103" s="20" t="s">
        <v>1333</v>
      </c>
      <c r="C103" s="20" t="s">
        <v>519</v>
      </c>
      <c r="D103" s="20" t="s">
        <v>765</v>
      </c>
      <c r="E103" s="55">
        <f t="shared" si="3"/>
        <v>0</v>
      </c>
    </row>
    <row r="104" spans="1:5">
      <c r="A104" s="20" t="s">
        <v>1334</v>
      </c>
      <c r="B104" s="20" t="s">
        <v>1335</v>
      </c>
      <c r="C104" s="20" t="s">
        <v>519</v>
      </c>
      <c r="D104" s="20" t="s">
        <v>765</v>
      </c>
      <c r="E104" s="55">
        <f t="shared" si="3"/>
        <v>0</v>
      </c>
    </row>
    <row r="105" spans="1:5">
      <c r="A105" s="20" t="s">
        <v>1336</v>
      </c>
      <c r="B105" s="20" t="s">
        <v>1337</v>
      </c>
      <c r="C105" s="20" t="s">
        <v>519</v>
      </c>
      <c r="D105" s="20" t="s">
        <v>765</v>
      </c>
      <c r="E105" s="55">
        <f t="shared" si="3"/>
        <v>0</v>
      </c>
    </row>
    <row r="106" spans="1:5">
      <c r="A106" s="20" t="s">
        <v>1338</v>
      </c>
      <c r="B106" s="20" t="s">
        <v>1339</v>
      </c>
      <c r="C106" s="20" t="s">
        <v>519</v>
      </c>
      <c r="D106" s="20" t="s">
        <v>765</v>
      </c>
      <c r="E106" s="55">
        <f t="shared" si="3"/>
        <v>0</v>
      </c>
    </row>
    <row r="107" spans="1:5">
      <c r="A107" s="20" t="s">
        <v>1340</v>
      </c>
      <c r="B107" s="20" t="s">
        <v>1341</v>
      </c>
      <c r="C107" s="20" t="s">
        <v>519</v>
      </c>
      <c r="D107" s="20" t="s">
        <v>765</v>
      </c>
      <c r="E107" s="55">
        <f t="shared" si="3"/>
        <v>0</v>
      </c>
    </row>
    <row r="108" spans="1:5">
      <c r="A108" s="20" t="s">
        <v>1342</v>
      </c>
      <c r="B108" s="20" t="s">
        <v>1343</v>
      </c>
      <c r="C108" s="20" t="s">
        <v>519</v>
      </c>
      <c r="D108" s="20" t="s">
        <v>765</v>
      </c>
      <c r="E108" s="55">
        <f t="shared" si="3"/>
        <v>0</v>
      </c>
    </row>
    <row r="109" spans="1:5">
      <c r="A109" s="20" t="s">
        <v>1344</v>
      </c>
      <c r="B109" s="20" t="s">
        <v>1345</v>
      </c>
      <c r="C109" s="20" t="s">
        <v>519</v>
      </c>
      <c r="D109" s="20" t="s">
        <v>765</v>
      </c>
      <c r="E109" s="55">
        <f t="shared" si="3"/>
        <v>0</v>
      </c>
    </row>
    <row r="110" spans="1:5">
      <c r="A110" s="20" t="s">
        <v>1346</v>
      </c>
      <c r="B110" s="20" t="s">
        <v>1347</v>
      </c>
      <c r="C110" s="20" t="s">
        <v>519</v>
      </c>
      <c r="D110" s="20" t="s">
        <v>765</v>
      </c>
      <c r="E110" s="55">
        <f t="shared" si="3"/>
        <v>0</v>
      </c>
    </row>
    <row r="111" spans="1:5">
      <c r="A111" s="20" t="s">
        <v>1348</v>
      </c>
      <c r="B111" s="20" t="s">
        <v>1349</v>
      </c>
      <c r="C111" s="20" t="s">
        <v>519</v>
      </c>
      <c r="D111" s="20" t="s">
        <v>765</v>
      </c>
      <c r="E111" s="55">
        <f t="shared" si="3"/>
        <v>0</v>
      </c>
    </row>
    <row r="112" spans="1:5">
      <c r="A112" s="20" t="s">
        <v>1350</v>
      </c>
      <c r="B112" s="20" t="s">
        <v>1351</v>
      </c>
      <c r="C112" s="20" t="s">
        <v>519</v>
      </c>
      <c r="D112" s="20" t="s">
        <v>765</v>
      </c>
      <c r="E112" s="55">
        <f t="shared" si="3"/>
        <v>0</v>
      </c>
    </row>
    <row r="113" spans="1:5">
      <c r="A113" s="20" t="s">
        <v>1352</v>
      </c>
      <c r="B113" s="20" t="s">
        <v>1353</v>
      </c>
      <c r="C113" s="20" t="s">
        <v>519</v>
      </c>
      <c r="D113" s="20" t="s">
        <v>765</v>
      </c>
      <c r="E113" s="55">
        <f t="shared" si="3"/>
        <v>0</v>
      </c>
    </row>
    <row r="114" spans="1:5">
      <c r="A114" s="20" t="s">
        <v>1354</v>
      </c>
      <c r="B114" s="20" t="s">
        <v>1355</v>
      </c>
      <c r="C114" s="20" t="s">
        <v>519</v>
      </c>
      <c r="D114" s="20" t="s">
        <v>765</v>
      </c>
      <c r="E114" s="55">
        <f t="shared" si="3"/>
        <v>0</v>
      </c>
    </row>
    <row r="115" spans="1:5">
      <c r="A115" s="20" t="s">
        <v>1356</v>
      </c>
      <c r="B115" s="20" t="s">
        <v>1357</v>
      </c>
      <c r="C115" s="20" t="s">
        <v>519</v>
      </c>
      <c r="D115" s="20" t="s">
        <v>765</v>
      </c>
      <c r="E115" s="55">
        <f t="shared" si="3"/>
        <v>0</v>
      </c>
    </row>
    <row r="116" spans="1:5">
      <c r="A116" s="20" t="s">
        <v>1358</v>
      </c>
      <c r="B116" s="20" t="s">
        <v>1359</v>
      </c>
      <c r="C116" s="20" t="s">
        <v>519</v>
      </c>
      <c r="D116" s="20" t="s">
        <v>765</v>
      </c>
      <c r="E116" s="55">
        <f t="shared" si="3"/>
        <v>0</v>
      </c>
    </row>
    <row r="117" spans="1:5">
      <c r="A117" s="20" t="s">
        <v>1360</v>
      </c>
      <c r="B117" s="20" t="s">
        <v>1361</v>
      </c>
      <c r="C117" s="20" t="s">
        <v>519</v>
      </c>
      <c r="D117" s="20" t="s">
        <v>765</v>
      </c>
      <c r="E117" s="55">
        <f t="shared" si="3"/>
        <v>0</v>
      </c>
    </row>
    <row r="118" spans="1:5">
      <c r="A118" s="20" t="s">
        <v>1362</v>
      </c>
      <c r="B118" s="20" t="s">
        <v>1363</v>
      </c>
      <c r="C118" s="20" t="s">
        <v>519</v>
      </c>
      <c r="D118" s="20" t="s">
        <v>765</v>
      </c>
      <c r="E118" s="55">
        <f t="shared" si="3"/>
        <v>0</v>
      </c>
    </row>
    <row r="119" spans="1:5">
      <c r="A119" s="20" t="s">
        <v>1364</v>
      </c>
      <c r="B119" s="20" t="s">
        <v>1365</v>
      </c>
      <c r="C119" s="20" t="s">
        <v>519</v>
      </c>
      <c r="D119" s="20" t="s">
        <v>765</v>
      </c>
      <c r="E119" s="55">
        <f t="shared" si="3"/>
        <v>144</v>
      </c>
    </row>
    <row r="120" spans="1:5">
      <c r="A120" s="20" t="s">
        <v>1366</v>
      </c>
      <c r="B120" s="20" t="s">
        <v>1367</v>
      </c>
      <c r="C120" s="20" t="s">
        <v>519</v>
      </c>
      <c r="D120" s="20" t="s">
        <v>765</v>
      </c>
      <c r="E120" s="55">
        <f t="shared" si="3"/>
        <v>0</v>
      </c>
    </row>
    <row r="121" spans="1:5">
      <c r="A121" s="20" t="s">
        <v>1368</v>
      </c>
      <c r="B121" s="20" t="s">
        <v>1369</v>
      </c>
      <c r="C121" s="20" t="s">
        <v>519</v>
      </c>
      <c r="D121" s="20" t="s">
        <v>765</v>
      </c>
      <c r="E121" s="55">
        <f t="shared" si="3"/>
        <v>0</v>
      </c>
    </row>
    <row r="122" spans="1:5">
      <c r="A122" s="20" t="s">
        <v>1370</v>
      </c>
      <c r="B122" s="20" t="s">
        <v>1371</v>
      </c>
      <c r="C122" s="20" t="s">
        <v>519</v>
      </c>
      <c r="D122" s="20" t="s">
        <v>765</v>
      </c>
      <c r="E122" s="55">
        <f t="shared" si="3"/>
        <v>0</v>
      </c>
    </row>
    <row r="123" spans="1:5">
      <c r="A123" s="20" t="s">
        <v>1372</v>
      </c>
      <c r="B123" s="20" t="s">
        <v>1373</v>
      </c>
      <c r="C123" s="20" t="s">
        <v>519</v>
      </c>
      <c r="D123" s="20" t="s">
        <v>765</v>
      </c>
      <c r="E123" s="55">
        <f t="shared" si="3"/>
        <v>0</v>
      </c>
    </row>
    <row r="124" spans="1:5">
      <c r="A124" s="20" t="s">
        <v>1374</v>
      </c>
      <c r="B124" s="20" t="s">
        <v>1375</v>
      </c>
      <c r="C124" s="20" t="s">
        <v>519</v>
      </c>
      <c r="D124" s="20" t="s">
        <v>765</v>
      </c>
      <c r="E124" s="55">
        <f t="shared" si="3"/>
        <v>38.15</v>
      </c>
    </row>
    <row r="125" spans="1:5">
      <c r="A125" s="20" t="s">
        <v>1376</v>
      </c>
      <c r="B125" s="20" t="s">
        <v>1377</v>
      </c>
      <c r="C125" s="20" t="s">
        <v>519</v>
      </c>
      <c r="D125" s="20" t="s">
        <v>765</v>
      </c>
      <c r="E125" s="55">
        <f t="shared" si="3"/>
        <v>43.6</v>
      </c>
    </row>
    <row r="126" spans="1:5">
      <c r="A126" s="20" t="s">
        <v>1378</v>
      </c>
      <c r="B126" s="20" t="s">
        <v>1379</v>
      </c>
      <c r="C126" s="20" t="s">
        <v>519</v>
      </c>
      <c r="D126" s="20" t="s">
        <v>765</v>
      </c>
      <c r="E126" s="55">
        <f t="shared" si="3"/>
        <v>6065.7149999999983</v>
      </c>
    </row>
    <row r="127" spans="1:5">
      <c r="A127" s="20" t="s">
        <v>1380</v>
      </c>
      <c r="B127" s="20" t="s">
        <v>1381</v>
      </c>
      <c r="C127" s="20" t="s">
        <v>519</v>
      </c>
      <c r="D127" s="20" t="s">
        <v>765</v>
      </c>
      <c r="E127" s="55">
        <f t="shared" si="3"/>
        <v>1874.6399999999999</v>
      </c>
    </row>
    <row r="128" spans="1:5">
      <c r="A128" s="20" t="s">
        <v>1382</v>
      </c>
      <c r="B128" s="20" t="s">
        <v>1383</v>
      </c>
      <c r="C128" s="20" t="s">
        <v>519</v>
      </c>
      <c r="D128" s="20" t="s">
        <v>765</v>
      </c>
      <c r="E128" s="55">
        <f t="shared" si="3"/>
        <v>0</v>
      </c>
    </row>
    <row r="129" spans="1:5">
      <c r="A129" s="20" t="s">
        <v>1384</v>
      </c>
      <c r="B129" s="20" t="s">
        <v>1385</v>
      </c>
      <c r="C129" s="20" t="s">
        <v>519</v>
      </c>
      <c r="D129" s="20" t="s">
        <v>765</v>
      </c>
      <c r="E129" s="55">
        <f t="shared" si="3"/>
        <v>0</v>
      </c>
    </row>
    <row r="130" spans="1:5">
      <c r="A130" s="20" t="s">
        <v>1387</v>
      </c>
      <c r="B130" s="20" t="s">
        <v>1388</v>
      </c>
      <c r="C130" s="20" t="s">
        <v>519</v>
      </c>
      <c r="D130" s="20" t="s">
        <v>765</v>
      </c>
      <c r="E130" s="55">
        <f t="shared" ref="E130:E161" si="4">SUMIF(col_bom,A130,col_total)</f>
        <v>0</v>
      </c>
    </row>
    <row r="131" spans="1:5">
      <c r="A131" s="20" t="s">
        <v>1389</v>
      </c>
      <c r="B131" s="20" t="s">
        <v>1390</v>
      </c>
      <c r="C131" s="20" t="s">
        <v>519</v>
      </c>
      <c r="D131" s="20" t="s">
        <v>765</v>
      </c>
      <c r="E131" s="55">
        <f t="shared" si="4"/>
        <v>185.00399999999999</v>
      </c>
    </row>
    <row r="132" spans="1:5">
      <c r="A132" s="20" t="s">
        <v>1391</v>
      </c>
      <c r="B132" s="20" t="s">
        <v>1392</v>
      </c>
      <c r="C132" s="20" t="s">
        <v>519</v>
      </c>
      <c r="D132" s="20" t="s">
        <v>765</v>
      </c>
      <c r="E132" s="55">
        <f t="shared" si="4"/>
        <v>0</v>
      </c>
    </row>
    <row r="133" spans="1:5">
      <c r="A133" s="20" t="s">
        <v>1393</v>
      </c>
      <c r="B133" s="20" t="s">
        <v>1394</v>
      </c>
      <c r="C133" s="20" t="s">
        <v>519</v>
      </c>
      <c r="D133" s="20" t="s">
        <v>765</v>
      </c>
      <c r="E133" s="55">
        <f t="shared" si="4"/>
        <v>153</v>
      </c>
    </row>
    <row r="134" spans="1:5">
      <c r="A134" s="20" t="s">
        <v>1395</v>
      </c>
      <c r="B134" s="20" t="s">
        <v>1396</v>
      </c>
      <c r="C134" s="20" t="s">
        <v>519</v>
      </c>
      <c r="D134" s="20" t="s">
        <v>765</v>
      </c>
      <c r="E134" s="55">
        <f t="shared" si="4"/>
        <v>0</v>
      </c>
    </row>
    <row r="135" spans="1:5">
      <c r="A135" s="20" t="s">
        <v>1397</v>
      </c>
      <c r="B135" s="20" t="s">
        <v>1398</v>
      </c>
      <c r="C135" s="20" t="s">
        <v>519</v>
      </c>
      <c r="D135" s="20" t="s">
        <v>765</v>
      </c>
      <c r="E135" s="55">
        <f t="shared" si="4"/>
        <v>0</v>
      </c>
    </row>
    <row r="136" spans="1:5">
      <c r="A136" s="20" t="s">
        <v>1399</v>
      </c>
      <c r="B136" s="20" t="s">
        <v>1400</v>
      </c>
      <c r="C136" s="20" t="s">
        <v>519</v>
      </c>
      <c r="D136" s="20" t="s">
        <v>765</v>
      </c>
      <c r="E136" s="55">
        <f t="shared" si="4"/>
        <v>452.15999999999997</v>
      </c>
    </row>
    <row r="137" spans="1:5">
      <c r="A137" s="20" t="s">
        <v>1401</v>
      </c>
      <c r="B137" s="20" t="s">
        <v>1402</v>
      </c>
      <c r="C137" s="20" t="s">
        <v>519</v>
      </c>
      <c r="D137" s="20" t="s">
        <v>765</v>
      </c>
      <c r="E137" s="55">
        <f t="shared" si="4"/>
        <v>0</v>
      </c>
    </row>
    <row r="138" spans="1:5">
      <c r="A138" s="20" t="s">
        <v>1403</v>
      </c>
      <c r="B138" s="20" t="s">
        <v>1404</v>
      </c>
      <c r="C138" s="20" t="s">
        <v>519</v>
      </c>
      <c r="D138" s="20" t="s">
        <v>765</v>
      </c>
      <c r="E138" s="55">
        <f t="shared" si="4"/>
        <v>61.199999999999996</v>
      </c>
    </row>
    <row r="139" spans="1:5">
      <c r="A139" s="20" t="s">
        <v>1405</v>
      </c>
      <c r="B139" s="20" t="s">
        <v>1406</v>
      </c>
      <c r="C139" s="20" t="s">
        <v>519</v>
      </c>
      <c r="D139" s="20" t="s">
        <v>765</v>
      </c>
      <c r="E139" s="55">
        <f t="shared" si="4"/>
        <v>0</v>
      </c>
    </row>
    <row r="140" spans="1:5">
      <c r="A140" s="20" t="s">
        <v>1407</v>
      </c>
      <c r="B140" s="20" t="s">
        <v>1408</v>
      </c>
      <c r="C140" s="20" t="s">
        <v>519</v>
      </c>
      <c r="D140" s="20" t="s">
        <v>765</v>
      </c>
      <c r="E140" s="55">
        <f t="shared" si="4"/>
        <v>0</v>
      </c>
    </row>
    <row r="141" spans="1:5">
      <c r="A141" s="20" t="s">
        <v>1409</v>
      </c>
      <c r="B141" s="20" t="s">
        <v>1410</v>
      </c>
      <c r="C141" s="20" t="s">
        <v>519</v>
      </c>
      <c r="D141" s="20" t="s">
        <v>765</v>
      </c>
      <c r="E141" s="55">
        <f t="shared" si="4"/>
        <v>0</v>
      </c>
    </row>
    <row r="142" spans="1:5">
      <c r="A142" s="20" t="s">
        <v>1411</v>
      </c>
      <c r="B142" s="20" t="s">
        <v>1412</v>
      </c>
      <c r="C142" s="20" t="s">
        <v>519</v>
      </c>
      <c r="D142" s="20" t="s">
        <v>765</v>
      </c>
      <c r="E142" s="55">
        <f t="shared" si="4"/>
        <v>0</v>
      </c>
    </row>
    <row r="143" spans="1:5">
      <c r="A143" s="20" t="s">
        <v>1413</v>
      </c>
      <c r="B143" s="20" t="s">
        <v>1414</v>
      </c>
      <c r="C143" s="20" t="s">
        <v>519</v>
      </c>
      <c r="D143" s="20" t="s">
        <v>765</v>
      </c>
      <c r="E143" s="55">
        <f t="shared" si="4"/>
        <v>0</v>
      </c>
    </row>
    <row r="144" spans="1:5">
      <c r="A144" s="20" t="s">
        <v>1415</v>
      </c>
      <c r="B144" s="20" t="s">
        <v>1416</v>
      </c>
      <c r="C144" s="20" t="s">
        <v>519</v>
      </c>
      <c r="D144" s="20" t="s">
        <v>765</v>
      </c>
      <c r="E144" s="55">
        <f t="shared" si="4"/>
        <v>0</v>
      </c>
    </row>
    <row r="145" spans="1:5">
      <c r="A145" s="20" t="s">
        <v>1417</v>
      </c>
      <c r="B145" s="20" t="s">
        <v>1418</v>
      </c>
      <c r="C145" s="20" t="s">
        <v>519</v>
      </c>
      <c r="D145" s="20" t="s">
        <v>765</v>
      </c>
      <c r="E145" s="55">
        <f t="shared" si="4"/>
        <v>0</v>
      </c>
    </row>
    <row r="146" spans="1:5">
      <c r="A146" s="20" t="s">
        <v>1419</v>
      </c>
      <c r="B146" s="20" t="s">
        <v>1420</v>
      </c>
      <c r="C146" s="20" t="s">
        <v>519</v>
      </c>
      <c r="D146" s="20" t="s">
        <v>765</v>
      </c>
      <c r="E146" s="55">
        <f t="shared" si="4"/>
        <v>0</v>
      </c>
    </row>
    <row r="147" spans="1:5">
      <c r="A147" s="20" t="s">
        <v>1421</v>
      </c>
      <c r="B147" s="20" t="s">
        <v>1422</v>
      </c>
      <c r="C147" s="20" t="s">
        <v>519</v>
      </c>
      <c r="D147" s="20" t="s">
        <v>765</v>
      </c>
      <c r="E147" s="55">
        <f t="shared" si="4"/>
        <v>0</v>
      </c>
    </row>
    <row r="148" spans="1:5">
      <c r="A148" s="20" t="s">
        <v>1423</v>
      </c>
      <c r="B148" s="20" t="s">
        <v>1424</v>
      </c>
      <c r="C148" s="20" t="s">
        <v>519</v>
      </c>
      <c r="D148" s="20" t="s">
        <v>765</v>
      </c>
      <c r="E148" s="55">
        <f t="shared" si="4"/>
        <v>0</v>
      </c>
    </row>
    <row r="149" spans="1:5">
      <c r="A149" s="20" t="s">
        <v>1425</v>
      </c>
      <c r="B149" s="20" t="s">
        <v>1426</v>
      </c>
      <c r="C149" s="20" t="s">
        <v>519</v>
      </c>
      <c r="D149" s="20" t="s">
        <v>765</v>
      </c>
      <c r="E149" s="55">
        <f t="shared" si="4"/>
        <v>27.36</v>
      </c>
    </row>
    <row r="150" spans="1:5">
      <c r="A150" s="20" t="s">
        <v>1427</v>
      </c>
      <c r="B150" s="20" t="s">
        <v>1428</v>
      </c>
      <c r="C150" s="20" t="s">
        <v>519</v>
      </c>
      <c r="D150" s="20" t="s">
        <v>765</v>
      </c>
      <c r="E150" s="55">
        <f t="shared" si="4"/>
        <v>0</v>
      </c>
    </row>
    <row r="151" spans="1:5">
      <c r="A151" s="20" t="s">
        <v>1429</v>
      </c>
      <c r="B151" s="20" t="s">
        <v>1430</v>
      </c>
      <c r="C151" s="20" t="s">
        <v>519</v>
      </c>
      <c r="D151" s="20" t="s">
        <v>765</v>
      </c>
      <c r="E151" s="55">
        <f t="shared" si="4"/>
        <v>0</v>
      </c>
    </row>
    <row r="152" spans="1:5">
      <c r="A152" s="20" t="s">
        <v>1431</v>
      </c>
      <c r="B152" s="20" t="s">
        <v>1432</v>
      </c>
      <c r="C152" s="20" t="s">
        <v>519</v>
      </c>
      <c r="D152" s="20" t="s">
        <v>765</v>
      </c>
      <c r="E152" s="55">
        <f t="shared" si="4"/>
        <v>0</v>
      </c>
    </row>
    <row r="153" spans="1:5">
      <c r="A153" s="20" t="s">
        <v>1433</v>
      </c>
      <c r="B153" s="20" t="s">
        <v>1434</v>
      </c>
      <c r="C153" s="20" t="s">
        <v>519</v>
      </c>
      <c r="D153" s="20" t="s">
        <v>765</v>
      </c>
      <c r="E153" s="55">
        <f t="shared" si="4"/>
        <v>25.2</v>
      </c>
    </row>
    <row r="154" spans="1:5">
      <c r="A154" s="20" t="s">
        <v>1435</v>
      </c>
      <c r="B154" s="20" t="s">
        <v>1436</v>
      </c>
      <c r="C154" s="20" t="s">
        <v>519</v>
      </c>
      <c r="D154" s="20" t="s">
        <v>765</v>
      </c>
      <c r="E154" s="55">
        <f t="shared" si="4"/>
        <v>0</v>
      </c>
    </row>
    <row r="155" spans="1:5">
      <c r="A155" s="20" t="s">
        <v>1437</v>
      </c>
      <c r="B155" s="20" t="s">
        <v>1438</v>
      </c>
      <c r="C155" s="20" t="s">
        <v>519</v>
      </c>
      <c r="D155" s="20" t="s">
        <v>765</v>
      </c>
      <c r="E155" s="55">
        <f t="shared" si="4"/>
        <v>0</v>
      </c>
    </row>
    <row r="156" spans="1:5">
      <c r="A156" s="20" t="s">
        <v>1439</v>
      </c>
      <c r="B156" s="20" t="s">
        <v>1440</v>
      </c>
      <c r="C156" s="20" t="s">
        <v>519</v>
      </c>
      <c r="D156" s="20" t="s">
        <v>765</v>
      </c>
      <c r="E156" s="55">
        <f t="shared" si="4"/>
        <v>0</v>
      </c>
    </row>
    <row r="157" spans="1:5">
      <c r="A157" s="20" t="s">
        <v>1441</v>
      </c>
      <c r="B157" s="20" t="s">
        <v>1442</v>
      </c>
      <c r="C157" s="20" t="s">
        <v>519</v>
      </c>
      <c r="D157" s="20" t="s">
        <v>765</v>
      </c>
      <c r="E157" s="55">
        <f t="shared" si="4"/>
        <v>0</v>
      </c>
    </row>
    <row r="158" spans="1:5">
      <c r="A158" s="20" t="s">
        <v>1443</v>
      </c>
      <c r="B158" s="20" t="s">
        <v>1444</v>
      </c>
      <c r="C158" s="20" t="s">
        <v>519</v>
      </c>
      <c r="D158" s="20" t="s">
        <v>765</v>
      </c>
      <c r="E158" s="55">
        <f t="shared" si="4"/>
        <v>0</v>
      </c>
    </row>
    <row r="159" spans="1:5">
      <c r="A159" s="20" t="s">
        <v>1445</v>
      </c>
      <c r="B159" s="20" t="s">
        <v>1446</v>
      </c>
      <c r="C159" s="20" t="s">
        <v>519</v>
      </c>
      <c r="D159" s="20" t="s">
        <v>765</v>
      </c>
      <c r="E159" s="55">
        <f t="shared" si="4"/>
        <v>0</v>
      </c>
    </row>
    <row r="160" spans="1:5">
      <c r="A160" s="20" t="s">
        <v>1447</v>
      </c>
      <c r="B160" s="20" t="s">
        <v>1448</v>
      </c>
      <c r="C160" s="20" t="s">
        <v>519</v>
      </c>
      <c r="D160" s="20" t="s">
        <v>765</v>
      </c>
      <c r="E160" s="55">
        <f t="shared" si="4"/>
        <v>3021.84</v>
      </c>
    </row>
    <row r="161" spans="1:5">
      <c r="A161" s="20" t="s">
        <v>1449</v>
      </c>
      <c r="B161" s="20" t="s">
        <v>1450</v>
      </c>
      <c r="C161" s="20" t="s">
        <v>519</v>
      </c>
      <c r="D161" s="20" t="s">
        <v>765</v>
      </c>
      <c r="E161" s="55">
        <f t="shared" si="4"/>
        <v>0</v>
      </c>
    </row>
    <row r="162" spans="1:5">
      <c r="A162" s="20" t="s">
        <v>1451</v>
      </c>
      <c r="B162" s="20" t="s">
        <v>1452</v>
      </c>
      <c r="C162" s="20" t="s">
        <v>519</v>
      </c>
      <c r="D162" s="20" t="s">
        <v>765</v>
      </c>
      <c r="E162" s="55">
        <f t="shared" ref="E162:E186" si="5">SUMIF(col_bom,A162,col_total)</f>
        <v>0</v>
      </c>
    </row>
    <row r="163" spans="1:5">
      <c r="A163" s="20" t="s">
        <v>1453</v>
      </c>
      <c r="B163" s="20" t="s">
        <v>1454</v>
      </c>
      <c r="C163" s="20" t="s">
        <v>519</v>
      </c>
      <c r="D163" s="20" t="s">
        <v>765</v>
      </c>
      <c r="E163" s="55">
        <f t="shared" si="5"/>
        <v>0</v>
      </c>
    </row>
    <row r="164" spans="1:5">
      <c r="A164" s="20" t="s">
        <v>1455</v>
      </c>
      <c r="B164" s="20" t="s">
        <v>1456</v>
      </c>
      <c r="C164" s="20" t="s">
        <v>519</v>
      </c>
      <c r="D164" s="20" t="s">
        <v>765</v>
      </c>
      <c r="E164" s="55">
        <f t="shared" si="5"/>
        <v>0</v>
      </c>
    </row>
    <row r="165" spans="1:5">
      <c r="A165" s="20" t="s">
        <v>1457</v>
      </c>
      <c r="B165" s="20" t="s">
        <v>1458</v>
      </c>
      <c r="C165" s="20" t="s">
        <v>519</v>
      </c>
      <c r="D165" s="20" t="s">
        <v>765</v>
      </c>
      <c r="E165" s="55">
        <f t="shared" si="5"/>
        <v>0</v>
      </c>
    </row>
    <row r="166" spans="1:5">
      <c r="A166" s="20" t="s">
        <v>1459</v>
      </c>
      <c r="B166" s="20" t="s">
        <v>1460</v>
      </c>
      <c r="C166" s="20" t="s">
        <v>519</v>
      </c>
      <c r="D166" s="20" t="s">
        <v>765</v>
      </c>
      <c r="E166" s="55">
        <f t="shared" si="5"/>
        <v>0</v>
      </c>
    </row>
    <row r="167" spans="1:5">
      <c r="A167" s="20" t="s">
        <v>1461</v>
      </c>
      <c r="B167" s="20" t="s">
        <v>1462</v>
      </c>
      <c r="C167" s="20" t="s">
        <v>519</v>
      </c>
      <c r="D167" s="20" t="s">
        <v>765</v>
      </c>
      <c r="E167" s="55">
        <f t="shared" si="5"/>
        <v>0</v>
      </c>
    </row>
    <row r="168" spans="1:5">
      <c r="A168" s="20" t="s">
        <v>1463</v>
      </c>
      <c r="B168" s="20" t="s">
        <v>1464</v>
      </c>
      <c r="C168" s="20" t="s">
        <v>519</v>
      </c>
      <c r="D168" s="20" t="s">
        <v>765</v>
      </c>
      <c r="E168" s="55">
        <f t="shared" si="5"/>
        <v>0</v>
      </c>
    </row>
    <row r="169" spans="1:5">
      <c r="A169" s="20" t="s">
        <v>1465</v>
      </c>
      <c r="B169" s="20" t="s">
        <v>1466</v>
      </c>
      <c r="C169" s="20" t="s">
        <v>519</v>
      </c>
      <c r="D169" s="20" t="s">
        <v>765</v>
      </c>
      <c r="E169" s="55">
        <f t="shared" si="5"/>
        <v>0</v>
      </c>
    </row>
    <row r="170" spans="1:5">
      <c r="A170" s="20" t="s">
        <v>1467</v>
      </c>
      <c r="B170" s="20" t="s">
        <v>1468</v>
      </c>
      <c r="C170" s="20" t="s">
        <v>519</v>
      </c>
      <c r="D170" s="20" t="s">
        <v>765</v>
      </c>
      <c r="E170" s="55">
        <f t="shared" si="5"/>
        <v>0</v>
      </c>
    </row>
    <row r="171" spans="1:5">
      <c r="A171" s="20" t="s">
        <v>1469</v>
      </c>
      <c r="B171" s="20" t="s">
        <v>1470</v>
      </c>
      <c r="C171" s="20" t="s">
        <v>519</v>
      </c>
      <c r="D171" s="20" t="s">
        <v>765</v>
      </c>
      <c r="E171" s="55">
        <f t="shared" si="5"/>
        <v>0</v>
      </c>
    </row>
    <row r="172" spans="1:5">
      <c r="A172" s="20" t="s">
        <v>1471</v>
      </c>
      <c r="B172" s="20" t="s">
        <v>1472</v>
      </c>
      <c r="C172" s="20" t="s">
        <v>519</v>
      </c>
      <c r="D172" s="20" t="s">
        <v>765</v>
      </c>
      <c r="E172" s="55">
        <f t="shared" si="5"/>
        <v>0</v>
      </c>
    </row>
    <row r="173" spans="1:5">
      <c r="A173" s="20" t="s">
        <v>1473</v>
      </c>
      <c r="B173" s="20" t="s">
        <v>1474</v>
      </c>
      <c r="C173" s="20" t="s">
        <v>519</v>
      </c>
      <c r="D173" s="20" t="s">
        <v>765</v>
      </c>
      <c r="E173" s="55">
        <f t="shared" si="5"/>
        <v>0</v>
      </c>
    </row>
    <row r="174" spans="1:5">
      <c r="A174" s="20" t="s">
        <v>1475</v>
      </c>
      <c r="B174" s="20" t="s">
        <v>1476</v>
      </c>
      <c r="C174" s="20" t="s">
        <v>519</v>
      </c>
      <c r="D174" s="20" t="s">
        <v>765</v>
      </c>
      <c r="E174" s="55">
        <f t="shared" si="5"/>
        <v>0</v>
      </c>
    </row>
    <row r="175" spans="1:5">
      <c r="A175" s="20" t="s">
        <v>1477</v>
      </c>
      <c r="B175" s="20" t="s">
        <v>1478</v>
      </c>
      <c r="C175" s="20" t="s">
        <v>519</v>
      </c>
      <c r="D175" s="20" t="s">
        <v>765</v>
      </c>
      <c r="E175" s="55">
        <f t="shared" si="5"/>
        <v>0</v>
      </c>
    </row>
    <row r="176" spans="1:5">
      <c r="A176" s="20" t="s">
        <v>1479</v>
      </c>
      <c r="B176" s="20" t="s">
        <v>1480</v>
      </c>
      <c r="C176" s="20" t="s">
        <v>519</v>
      </c>
      <c r="D176" s="20" t="s">
        <v>765</v>
      </c>
      <c r="E176" s="55">
        <f t="shared" si="5"/>
        <v>0</v>
      </c>
    </row>
    <row r="177" spans="1:5">
      <c r="A177" s="20" t="s">
        <v>1481</v>
      </c>
      <c r="B177" s="20" t="s">
        <v>1482</v>
      </c>
      <c r="C177" s="20" t="s">
        <v>519</v>
      </c>
      <c r="D177" s="20" t="s">
        <v>765</v>
      </c>
      <c r="E177" s="55">
        <f t="shared" si="5"/>
        <v>134.64000000000001</v>
      </c>
    </row>
    <row r="178" spans="1:5">
      <c r="A178" s="20" t="s">
        <v>1484</v>
      </c>
      <c r="B178" s="20" t="s">
        <v>1485</v>
      </c>
      <c r="C178" s="20" t="s">
        <v>519</v>
      </c>
      <c r="D178" s="20" t="s">
        <v>765</v>
      </c>
      <c r="E178" s="55">
        <f t="shared" si="5"/>
        <v>0</v>
      </c>
    </row>
    <row r="179" spans="1:5">
      <c r="A179" s="20" t="s">
        <v>1486</v>
      </c>
      <c r="B179" s="20" t="s">
        <v>1487</v>
      </c>
      <c r="C179" s="20" t="s">
        <v>519</v>
      </c>
      <c r="D179" s="20" t="s">
        <v>765</v>
      </c>
      <c r="E179" s="55">
        <f t="shared" si="5"/>
        <v>0</v>
      </c>
    </row>
    <row r="180" spans="1:5">
      <c r="A180" s="20" t="s">
        <v>1488</v>
      </c>
      <c r="B180" s="20" t="s">
        <v>1489</v>
      </c>
      <c r="C180" s="20" t="s">
        <v>519</v>
      </c>
      <c r="D180" s="20" t="s">
        <v>765</v>
      </c>
      <c r="E180" s="55">
        <f t="shared" si="5"/>
        <v>432</v>
      </c>
    </row>
    <row r="181" spans="1:5">
      <c r="A181" s="20" t="s">
        <v>3439</v>
      </c>
      <c r="B181" s="20" t="s">
        <v>3440</v>
      </c>
      <c r="C181" s="20" t="s">
        <v>519</v>
      </c>
      <c r="D181" s="20" t="s">
        <v>765</v>
      </c>
      <c r="E181" s="55">
        <f t="shared" si="5"/>
        <v>0</v>
      </c>
    </row>
    <row r="182" spans="1:5">
      <c r="A182" s="20" t="s">
        <v>3441</v>
      </c>
      <c r="B182" s="20" t="s">
        <v>3442</v>
      </c>
      <c r="C182" s="20" t="s">
        <v>519</v>
      </c>
      <c r="D182" s="20" t="s">
        <v>765</v>
      </c>
      <c r="E182" s="55">
        <f t="shared" si="5"/>
        <v>0</v>
      </c>
    </row>
    <row r="183" spans="1:5">
      <c r="A183" s="20" t="s">
        <v>3443</v>
      </c>
      <c r="B183" s="20" t="s">
        <v>3444</v>
      </c>
      <c r="C183" s="20" t="s">
        <v>519</v>
      </c>
      <c r="D183" s="20" t="s">
        <v>765</v>
      </c>
      <c r="E183" s="55">
        <f t="shared" si="5"/>
        <v>0</v>
      </c>
    </row>
    <row r="184" spans="1:5">
      <c r="A184" s="20" t="s">
        <v>3445</v>
      </c>
      <c r="B184" s="20" t="s">
        <v>3446</v>
      </c>
      <c r="C184" s="20" t="s">
        <v>519</v>
      </c>
      <c r="D184" s="20" t="s">
        <v>765</v>
      </c>
      <c r="E184" s="55">
        <f t="shared" si="5"/>
        <v>0</v>
      </c>
    </row>
    <row r="185" spans="1:5">
      <c r="A185" s="20" t="s">
        <v>3447</v>
      </c>
      <c r="B185" s="20" t="s">
        <v>3448</v>
      </c>
      <c r="C185" s="20" t="s">
        <v>519</v>
      </c>
      <c r="D185" s="20" t="s">
        <v>765</v>
      </c>
      <c r="E185" s="55">
        <f t="shared" si="5"/>
        <v>0</v>
      </c>
    </row>
    <row r="186" spans="1:5">
      <c r="A186" s="20" t="s">
        <v>3449</v>
      </c>
      <c r="B186" s="20" t="s">
        <v>3450</v>
      </c>
      <c r="C186" s="20" t="s">
        <v>519</v>
      </c>
      <c r="D186" s="20" t="s">
        <v>765</v>
      </c>
      <c r="E186" s="55">
        <f t="shared" si="5"/>
        <v>0</v>
      </c>
    </row>
  </sheetData>
  <autoFilter ref="A1:E186" xr:uid="{BDF30F32-A46E-4955-9F92-790D0CA88491}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D453-072C-4A2C-B00A-616AA9205B96}">
  <sheetPr>
    <tabColor rgb="FFFFC000"/>
  </sheetPr>
  <dimension ref="A1:F507"/>
  <sheetViews>
    <sheetView zoomScale="85" zoomScaleNormal="85" workbookViewId="0">
      <pane ySplit="1" topLeftCell="A495" activePane="bottomLeft" state="frozen"/>
      <selection pane="bottomLeft" activeCell="B511" sqref="B511"/>
    </sheetView>
  </sheetViews>
  <sheetFormatPr defaultRowHeight="15"/>
  <cols>
    <col min="1" max="1" width="17.140625" customWidth="1"/>
    <col min="2" max="2" width="46.7109375" customWidth="1"/>
    <col min="3" max="3" width="10" customWidth="1"/>
    <col min="4" max="4" width="20" customWidth="1"/>
    <col min="5" max="5" width="15.85546875" customWidth="1"/>
    <col min="6" max="6" width="18" style="56" customWidth="1"/>
    <col min="7" max="7" width="20.28515625" customWidth="1"/>
  </cols>
  <sheetData>
    <row r="1" spans="1:6" ht="29.25" customHeight="1">
      <c r="A1" s="29" t="s">
        <v>619</v>
      </c>
      <c r="B1" s="29" t="s">
        <v>5206</v>
      </c>
      <c r="C1" s="29" t="s">
        <v>503</v>
      </c>
      <c r="D1" s="29" t="s">
        <v>5207</v>
      </c>
      <c r="E1" s="29" t="s">
        <v>5208</v>
      </c>
      <c r="F1" s="54" t="s">
        <v>5200</v>
      </c>
    </row>
    <row r="2" spans="1:6">
      <c r="A2" s="20" t="s">
        <v>621</v>
      </c>
      <c r="B2" s="20" t="s">
        <v>622</v>
      </c>
      <c r="C2" s="20" t="s">
        <v>520</v>
      </c>
      <c r="D2" s="20" t="s">
        <v>623</v>
      </c>
      <c r="E2" s="20" t="s">
        <v>624</v>
      </c>
      <c r="F2" s="55">
        <f t="shared" ref="F2:F65" si="0">SUMIF(col_bom,A2,col_total)</f>
        <v>0</v>
      </c>
    </row>
    <row r="3" spans="1:6">
      <c r="A3" s="20" t="s">
        <v>625</v>
      </c>
      <c r="B3" s="20" t="s">
        <v>626</v>
      </c>
      <c r="C3" s="20" t="s">
        <v>520</v>
      </c>
      <c r="D3" s="20" t="s">
        <v>623</v>
      </c>
      <c r="E3" s="20" t="s">
        <v>624</v>
      </c>
      <c r="F3" s="55">
        <f t="shared" si="0"/>
        <v>0</v>
      </c>
    </row>
    <row r="4" spans="1:6">
      <c r="A4" s="20" t="s">
        <v>627</v>
      </c>
      <c r="B4" s="20" t="s">
        <v>628</v>
      </c>
      <c r="C4" s="20" t="s">
        <v>520</v>
      </c>
      <c r="D4" s="20" t="s">
        <v>623</v>
      </c>
      <c r="E4" s="20" t="s">
        <v>624</v>
      </c>
      <c r="F4" s="55">
        <f t="shared" si="0"/>
        <v>344</v>
      </c>
    </row>
    <row r="5" spans="1:6">
      <c r="A5" s="20" t="s">
        <v>629</v>
      </c>
      <c r="B5" s="20" t="s">
        <v>630</v>
      </c>
      <c r="C5" s="20" t="s">
        <v>520</v>
      </c>
      <c r="D5" s="20" t="s">
        <v>623</v>
      </c>
      <c r="E5" s="20" t="s">
        <v>624</v>
      </c>
      <c r="F5" s="55">
        <f t="shared" si="0"/>
        <v>72</v>
      </c>
    </row>
    <row r="6" spans="1:6">
      <c r="A6" s="20" t="s">
        <v>631</v>
      </c>
      <c r="B6" s="20" t="s">
        <v>632</v>
      </c>
      <c r="C6" s="20" t="s">
        <v>520</v>
      </c>
      <c r="D6" s="20" t="s">
        <v>623</v>
      </c>
      <c r="E6" s="20" t="s">
        <v>624</v>
      </c>
      <c r="F6" s="55">
        <f t="shared" si="0"/>
        <v>468</v>
      </c>
    </row>
    <row r="7" spans="1:6">
      <c r="A7" s="20" t="s">
        <v>633</v>
      </c>
      <c r="B7" s="20" t="s">
        <v>634</v>
      </c>
      <c r="C7" s="20" t="s">
        <v>520</v>
      </c>
      <c r="D7" s="20" t="s">
        <v>623</v>
      </c>
      <c r="E7" s="20" t="s">
        <v>624</v>
      </c>
      <c r="F7" s="55">
        <f t="shared" si="0"/>
        <v>144</v>
      </c>
    </row>
    <row r="8" spans="1:6">
      <c r="A8" s="20" t="s">
        <v>635</v>
      </c>
      <c r="B8" s="20" t="s">
        <v>636</v>
      </c>
      <c r="C8" s="20" t="s">
        <v>520</v>
      </c>
      <c r="D8" s="20" t="s">
        <v>623</v>
      </c>
      <c r="E8" s="20" t="s">
        <v>624</v>
      </c>
      <c r="F8" s="55">
        <f t="shared" si="0"/>
        <v>36</v>
      </c>
    </row>
    <row r="9" spans="1:6">
      <c r="A9" s="20" t="s">
        <v>637</v>
      </c>
      <c r="B9" s="20" t="s">
        <v>638</v>
      </c>
      <c r="C9" s="20" t="s">
        <v>520</v>
      </c>
      <c r="D9" s="20" t="s">
        <v>623</v>
      </c>
      <c r="E9" s="20" t="s">
        <v>624</v>
      </c>
      <c r="F9" s="55">
        <f t="shared" si="0"/>
        <v>540</v>
      </c>
    </row>
    <row r="10" spans="1:6">
      <c r="A10" s="20" t="s">
        <v>639</v>
      </c>
      <c r="B10" s="20" t="s">
        <v>640</v>
      </c>
      <c r="C10" s="20" t="s">
        <v>520</v>
      </c>
      <c r="D10" s="20" t="s">
        <v>623</v>
      </c>
      <c r="E10" s="20" t="s">
        <v>624</v>
      </c>
      <c r="F10" s="55">
        <f t="shared" si="0"/>
        <v>0</v>
      </c>
    </row>
    <row r="11" spans="1:6">
      <c r="A11" s="20" t="s">
        <v>641</v>
      </c>
      <c r="B11" s="20" t="s">
        <v>642</v>
      </c>
      <c r="C11" s="20" t="s">
        <v>520</v>
      </c>
      <c r="D11" s="20" t="s">
        <v>623</v>
      </c>
      <c r="E11" s="20" t="s">
        <v>624</v>
      </c>
      <c r="F11" s="55">
        <f t="shared" si="0"/>
        <v>0</v>
      </c>
    </row>
    <row r="12" spans="1:6">
      <c r="A12" s="20" t="s">
        <v>643</v>
      </c>
      <c r="B12" s="20" t="s">
        <v>644</v>
      </c>
      <c r="C12" s="20" t="s">
        <v>520</v>
      </c>
      <c r="D12" s="20" t="s">
        <v>623</v>
      </c>
      <c r="E12" s="20" t="s">
        <v>624</v>
      </c>
      <c r="F12" s="55">
        <f t="shared" si="0"/>
        <v>0</v>
      </c>
    </row>
    <row r="13" spans="1:6">
      <c r="A13" s="20" t="s">
        <v>645</v>
      </c>
      <c r="B13" s="20" t="s">
        <v>646</v>
      </c>
      <c r="C13" s="20" t="s">
        <v>520</v>
      </c>
      <c r="D13" s="20" t="s">
        <v>623</v>
      </c>
      <c r="E13" s="20" t="s">
        <v>624</v>
      </c>
      <c r="F13" s="55">
        <f t="shared" si="0"/>
        <v>0</v>
      </c>
    </row>
    <row r="14" spans="1:6">
      <c r="A14" s="20" t="s">
        <v>647</v>
      </c>
      <c r="B14" s="20" t="s">
        <v>648</v>
      </c>
      <c r="C14" s="20" t="s">
        <v>520</v>
      </c>
      <c r="D14" s="20" t="s">
        <v>623</v>
      </c>
      <c r="E14" s="20" t="s">
        <v>624</v>
      </c>
      <c r="F14" s="55">
        <f t="shared" si="0"/>
        <v>0</v>
      </c>
    </row>
    <row r="15" spans="1:6">
      <c r="A15" s="20" t="s">
        <v>649</v>
      </c>
      <c r="B15" s="20" t="s">
        <v>650</v>
      </c>
      <c r="C15" s="20" t="s">
        <v>520</v>
      </c>
      <c r="D15" s="20" t="s">
        <v>623</v>
      </c>
      <c r="E15" s="20" t="s">
        <v>624</v>
      </c>
      <c r="F15" s="55">
        <f t="shared" si="0"/>
        <v>0</v>
      </c>
    </row>
    <row r="16" spans="1:6">
      <c r="A16" s="20" t="s">
        <v>651</v>
      </c>
      <c r="B16" s="20" t="s">
        <v>652</v>
      </c>
      <c r="C16" s="20" t="s">
        <v>520</v>
      </c>
      <c r="D16" s="20" t="s">
        <v>623</v>
      </c>
      <c r="E16" s="20" t="s">
        <v>624</v>
      </c>
      <c r="F16" s="55">
        <f t="shared" si="0"/>
        <v>0</v>
      </c>
    </row>
    <row r="17" spans="1:6">
      <c r="A17" s="20" t="s">
        <v>653</v>
      </c>
      <c r="B17" s="20" t="s">
        <v>654</v>
      </c>
      <c r="C17" s="20" t="s">
        <v>520</v>
      </c>
      <c r="D17" s="20" t="s">
        <v>623</v>
      </c>
      <c r="E17" s="20" t="s">
        <v>624</v>
      </c>
      <c r="F17" s="55">
        <f t="shared" si="0"/>
        <v>0</v>
      </c>
    </row>
    <row r="18" spans="1:6">
      <c r="A18" s="20" t="s">
        <v>655</v>
      </c>
      <c r="B18" s="20" t="s">
        <v>656</v>
      </c>
      <c r="C18" s="20" t="s">
        <v>520</v>
      </c>
      <c r="D18" s="20" t="s">
        <v>623</v>
      </c>
      <c r="E18" s="20" t="s">
        <v>624</v>
      </c>
      <c r="F18" s="55">
        <f t="shared" si="0"/>
        <v>0</v>
      </c>
    </row>
    <row r="19" spans="1:6">
      <c r="A19" s="20" t="s">
        <v>657</v>
      </c>
      <c r="B19" s="20" t="s">
        <v>658</v>
      </c>
      <c r="C19" s="20" t="s">
        <v>520</v>
      </c>
      <c r="D19" s="20" t="s">
        <v>623</v>
      </c>
      <c r="E19" s="20" t="s">
        <v>624</v>
      </c>
      <c r="F19" s="55">
        <f t="shared" si="0"/>
        <v>0</v>
      </c>
    </row>
    <row r="20" spans="1:6">
      <c r="A20" s="20" t="s">
        <v>659</v>
      </c>
      <c r="B20" s="20" t="s">
        <v>660</v>
      </c>
      <c r="C20" s="20" t="s">
        <v>520</v>
      </c>
      <c r="D20" s="20" t="s">
        <v>623</v>
      </c>
      <c r="E20" s="20" t="s">
        <v>624</v>
      </c>
      <c r="F20" s="55">
        <f t="shared" si="0"/>
        <v>0</v>
      </c>
    </row>
    <row r="21" spans="1:6">
      <c r="A21" s="20" t="s">
        <v>661</v>
      </c>
      <c r="B21" s="20" t="s">
        <v>662</v>
      </c>
      <c r="C21" s="20" t="s">
        <v>520</v>
      </c>
      <c r="D21" s="20" t="s">
        <v>623</v>
      </c>
      <c r="E21" s="20" t="s">
        <v>624</v>
      </c>
      <c r="F21" s="55">
        <f t="shared" si="0"/>
        <v>0</v>
      </c>
    </row>
    <row r="22" spans="1:6">
      <c r="A22" s="20" t="s">
        <v>731</v>
      </c>
      <c r="B22" s="20" t="s">
        <v>732</v>
      </c>
      <c r="C22" s="20" t="s">
        <v>520</v>
      </c>
      <c r="D22" s="20" t="s">
        <v>623</v>
      </c>
      <c r="E22" s="20" t="s">
        <v>624</v>
      </c>
      <c r="F22" s="55">
        <f t="shared" si="0"/>
        <v>100</v>
      </c>
    </row>
    <row r="23" spans="1:6">
      <c r="A23" s="20" t="s">
        <v>733</v>
      </c>
      <c r="B23" s="20" t="s">
        <v>734</v>
      </c>
      <c r="C23" s="20" t="s">
        <v>520</v>
      </c>
      <c r="D23" s="20" t="s">
        <v>623</v>
      </c>
      <c r="E23" s="20" t="s">
        <v>624</v>
      </c>
      <c r="F23" s="55">
        <f t="shared" si="0"/>
        <v>0</v>
      </c>
    </row>
    <row r="24" spans="1:6">
      <c r="A24" s="20" t="s">
        <v>735</v>
      </c>
      <c r="B24" s="20" t="s">
        <v>736</v>
      </c>
      <c r="C24" s="20" t="s">
        <v>520</v>
      </c>
      <c r="D24" s="20" t="s">
        <v>623</v>
      </c>
      <c r="E24" s="20" t="s">
        <v>624</v>
      </c>
      <c r="F24" s="55">
        <f t="shared" si="0"/>
        <v>72</v>
      </c>
    </row>
    <row r="25" spans="1:6">
      <c r="A25" s="20" t="s">
        <v>737</v>
      </c>
      <c r="B25" s="20" t="s">
        <v>738</v>
      </c>
      <c r="C25" s="20" t="s">
        <v>520</v>
      </c>
      <c r="D25" s="20" t="s">
        <v>623</v>
      </c>
      <c r="E25" s="20" t="s">
        <v>624</v>
      </c>
      <c r="F25" s="55">
        <f t="shared" si="0"/>
        <v>0</v>
      </c>
    </row>
    <row r="26" spans="1:6">
      <c r="A26" s="20" t="s">
        <v>739</v>
      </c>
      <c r="B26" s="20" t="s">
        <v>740</v>
      </c>
      <c r="C26" s="20" t="s">
        <v>520</v>
      </c>
      <c r="D26" s="20" t="s">
        <v>623</v>
      </c>
      <c r="E26" s="20" t="s">
        <v>624</v>
      </c>
      <c r="F26" s="55">
        <f t="shared" si="0"/>
        <v>0</v>
      </c>
    </row>
    <row r="27" spans="1:6">
      <c r="A27" s="20" t="s">
        <v>741</v>
      </c>
      <c r="B27" s="20" t="s">
        <v>742</v>
      </c>
      <c r="C27" s="20" t="s">
        <v>520</v>
      </c>
      <c r="D27" s="20" t="s">
        <v>623</v>
      </c>
      <c r="E27" s="20" t="s">
        <v>624</v>
      </c>
      <c r="F27" s="55">
        <f t="shared" si="0"/>
        <v>72</v>
      </c>
    </row>
    <row r="28" spans="1:6">
      <c r="A28" s="20" t="s">
        <v>743</v>
      </c>
      <c r="B28" s="20" t="s">
        <v>744</v>
      </c>
      <c r="C28" s="20" t="s">
        <v>520</v>
      </c>
      <c r="D28" s="20" t="s">
        <v>623</v>
      </c>
      <c r="E28" s="20" t="s">
        <v>624</v>
      </c>
      <c r="F28" s="55">
        <f t="shared" si="0"/>
        <v>0</v>
      </c>
    </row>
    <row r="29" spans="1:6">
      <c r="A29" s="20" t="s">
        <v>745</v>
      </c>
      <c r="B29" s="20" t="s">
        <v>746</v>
      </c>
      <c r="C29" s="20" t="s">
        <v>520</v>
      </c>
      <c r="D29" s="20" t="s">
        <v>623</v>
      </c>
      <c r="E29" s="20" t="s">
        <v>624</v>
      </c>
      <c r="F29" s="55">
        <f t="shared" si="0"/>
        <v>0</v>
      </c>
    </row>
    <row r="30" spans="1:6">
      <c r="A30" s="20" t="s">
        <v>747</v>
      </c>
      <c r="B30" s="20" t="s">
        <v>748</v>
      </c>
      <c r="C30" s="20" t="s">
        <v>520</v>
      </c>
      <c r="D30" s="20" t="s">
        <v>623</v>
      </c>
      <c r="E30" s="20" t="s">
        <v>624</v>
      </c>
      <c r="F30" s="55">
        <f t="shared" si="0"/>
        <v>0</v>
      </c>
    </row>
    <row r="31" spans="1:6">
      <c r="A31" s="20" t="s">
        <v>749</v>
      </c>
      <c r="B31" s="20" t="s">
        <v>750</v>
      </c>
      <c r="C31" s="20" t="s">
        <v>520</v>
      </c>
      <c r="D31" s="20" t="s">
        <v>623</v>
      </c>
      <c r="E31" s="20" t="s">
        <v>624</v>
      </c>
      <c r="F31" s="55">
        <f t="shared" si="0"/>
        <v>0</v>
      </c>
    </row>
    <row r="32" spans="1:6">
      <c r="A32" s="20" t="s">
        <v>751</v>
      </c>
      <c r="B32" s="20" t="s">
        <v>752</v>
      </c>
      <c r="C32" s="20" t="s">
        <v>520</v>
      </c>
      <c r="D32" s="20" t="s">
        <v>623</v>
      </c>
      <c r="E32" s="20" t="s">
        <v>624</v>
      </c>
      <c r="F32" s="55">
        <f t="shared" si="0"/>
        <v>0</v>
      </c>
    </row>
    <row r="33" spans="1:6">
      <c r="A33" s="20" t="s">
        <v>753</v>
      </c>
      <c r="B33" s="20" t="s">
        <v>754</v>
      </c>
      <c r="C33" s="20" t="s">
        <v>520</v>
      </c>
      <c r="D33" s="20" t="s">
        <v>623</v>
      </c>
      <c r="E33" s="20" t="s">
        <v>624</v>
      </c>
      <c r="F33" s="55">
        <f t="shared" si="0"/>
        <v>0</v>
      </c>
    </row>
    <row r="34" spans="1:6">
      <c r="A34" s="20" t="s">
        <v>755</v>
      </c>
      <c r="B34" s="20" t="s">
        <v>756</v>
      </c>
      <c r="C34" s="20" t="s">
        <v>520</v>
      </c>
      <c r="D34" s="20" t="s">
        <v>623</v>
      </c>
      <c r="E34" s="20" t="s">
        <v>624</v>
      </c>
      <c r="F34" s="55">
        <f t="shared" si="0"/>
        <v>0</v>
      </c>
    </row>
    <row r="35" spans="1:6">
      <c r="A35" s="20" t="s">
        <v>757</v>
      </c>
      <c r="B35" s="20" t="s">
        <v>758</v>
      </c>
      <c r="C35" s="20" t="s">
        <v>520</v>
      </c>
      <c r="D35" s="20" t="s">
        <v>623</v>
      </c>
      <c r="E35" s="20" t="s">
        <v>624</v>
      </c>
      <c r="F35" s="55">
        <f t="shared" si="0"/>
        <v>0</v>
      </c>
    </row>
    <row r="36" spans="1:6">
      <c r="A36" s="20" t="s">
        <v>885</v>
      </c>
      <c r="B36" s="20" t="s">
        <v>886</v>
      </c>
      <c r="C36" s="20" t="s">
        <v>520</v>
      </c>
      <c r="D36" s="20" t="s">
        <v>623</v>
      </c>
      <c r="E36" s="20" t="s">
        <v>887</v>
      </c>
      <c r="F36" s="55">
        <f t="shared" si="0"/>
        <v>6000</v>
      </c>
    </row>
    <row r="37" spans="1:6">
      <c r="A37" s="20" t="s">
        <v>888</v>
      </c>
      <c r="B37" s="20" t="s">
        <v>889</v>
      </c>
      <c r="C37" s="20" t="s">
        <v>520</v>
      </c>
      <c r="D37" s="20" t="s">
        <v>623</v>
      </c>
      <c r="E37" s="20" t="s">
        <v>887</v>
      </c>
      <c r="F37" s="55">
        <f t="shared" si="0"/>
        <v>1500</v>
      </c>
    </row>
    <row r="38" spans="1:6">
      <c r="A38" s="20" t="s">
        <v>890</v>
      </c>
      <c r="B38" s="20" t="s">
        <v>891</v>
      </c>
      <c r="C38" s="20" t="s">
        <v>520</v>
      </c>
      <c r="D38" s="20" t="s">
        <v>623</v>
      </c>
      <c r="E38" s="20" t="s">
        <v>887</v>
      </c>
      <c r="F38" s="55">
        <f t="shared" si="0"/>
        <v>1500</v>
      </c>
    </row>
    <row r="39" spans="1:6">
      <c r="A39" s="20" t="s">
        <v>892</v>
      </c>
      <c r="B39" s="20" t="s">
        <v>893</v>
      </c>
      <c r="C39" s="20" t="s">
        <v>520</v>
      </c>
      <c r="D39" s="20" t="s">
        <v>623</v>
      </c>
      <c r="E39" s="20" t="s">
        <v>887</v>
      </c>
      <c r="F39" s="55">
        <f t="shared" si="0"/>
        <v>7500</v>
      </c>
    </row>
    <row r="40" spans="1:6">
      <c r="A40" s="20" t="s">
        <v>894</v>
      </c>
      <c r="B40" s="20" t="s">
        <v>895</v>
      </c>
      <c r="C40" s="20" t="s">
        <v>520</v>
      </c>
      <c r="D40" s="20" t="s">
        <v>623</v>
      </c>
      <c r="E40" s="20" t="s">
        <v>887</v>
      </c>
      <c r="F40" s="55">
        <f t="shared" si="0"/>
        <v>1500</v>
      </c>
    </row>
    <row r="41" spans="1:6">
      <c r="A41" s="20" t="s">
        <v>896</v>
      </c>
      <c r="B41" s="20" t="s">
        <v>897</v>
      </c>
      <c r="C41" s="20" t="s">
        <v>520</v>
      </c>
      <c r="D41" s="20" t="s">
        <v>623</v>
      </c>
      <c r="E41" s="20" t="s">
        <v>887</v>
      </c>
      <c r="F41" s="55">
        <f t="shared" si="0"/>
        <v>6000</v>
      </c>
    </row>
    <row r="42" spans="1:6">
      <c r="A42" s="20" t="s">
        <v>898</v>
      </c>
      <c r="B42" s="20" t="s">
        <v>899</v>
      </c>
      <c r="C42" s="20" t="s">
        <v>520</v>
      </c>
      <c r="D42" s="20" t="s">
        <v>623</v>
      </c>
      <c r="E42" s="20" t="s">
        <v>887</v>
      </c>
      <c r="F42" s="55">
        <f t="shared" si="0"/>
        <v>4500</v>
      </c>
    </row>
    <row r="43" spans="1:6">
      <c r="A43" s="20" t="s">
        <v>900</v>
      </c>
      <c r="B43" s="20" t="s">
        <v>901</v>
      </c>
      <c r="C43" s="20" t="s">
        <v>520</v>
      </c>
      <c r="D43" s="20" t="s">
        <v>623</v>
      </c>
      <c r="E43" s="20" t="s">
        <v>887</v>
      </c>
      <c r="F43" s="55">
        <f t="shared" si="0"/>
        <v>4500</v>
      </c>
    </row>
    <row r="44" spans="1:6">
      <c r="A44" s="20" t="s">
        <v>902</v>
      </c>
      <c r="B44" s="20" t="s">
        <v>903</v>
      </c>
      <c r="C44" s="20" t="s">
        <v>520</v>
      </c>
      <c r="D44" s="20" t="s">
        <v>623</v>
      </c>
      <c r="E44" s="20" t="s">
        <v>887</v>
      </c>
      <c r="F44" s="55">
        <f t="shared" si="0"/>
        <v>3000</v>
      </c>
    </row>
    <row r="45" spans="1:6">
      <c r="A45" s="20" t="s">
        <v>904</v>
      </c>
      <c r="B45" s="20" t="s">
        <v>905</v>
      </c>
      <c r="C45" s="20" t="s">
        <v>520</v>
      </c>
      <c r="D45" s="20" t="s">
        <v>623</v>
      </c>
      <c r="E45" s="20" t="s">
        <v>887</v>
      </c>
      <c r="F45" s="55">
        <f t="shared" si="0"/>
        <v>4500</v>
      </c>
    </row>
    <row r="46" spans="1:6">
      <c r="A46" s="20" t="s">
        <v>906</v>
      </c>
      <c r="B46" s="20" t="s">
        <v>907</v>
      </c>
      <c r="C46" s="20" t="s">
        <v>520</v>
      </c>
      <c r="D46" s="20" t="s">
        <v>623</v>
      </c>
      <c r="E46" s="20" t="s">
        <v>887</v>
      </c>
      <c r="F46" s="55">
        <f t="shared" si="0"/>
        <v>4500</v>
      </c>
    </row>
    <row r="47" spans="1:6">
      <c r="A47" s="20" t="s">
        <v>908</v>
      </c>
      <c r="B47" s="20" t="s">
        <v>909</v>
      </c>
      <c r="C47" s="20" t="s">
        <v>520</v>
      </c>
      <c r="D47" s="20" t="s">
        <v>623</v>
      </c>
      <c r="E47" s="20" t="s">
        <v>887</v>
      </c>
      <c r="F47" s="55">
        <f t="shared" si="0"/>
        <v>1500</v>
      </c>
    </row>
    <row r="48" spans="1:6">
      <c r="A48" s="20" t="s">
        <v>910</v>
      </c>
      <c r="B48" s="20" t="s">
        <v>911</v>
      </c>
      <c r="C48" s="20" t="s">
        <v>520</v>
      </c>
      <c r="D48" s="20" t="s">
        <v>623</v>
      </c>
      <c r="E48" s="20" t="s">
        <v>887</v>
      </c>
      <c r="F48" s="55">
        <f t="shared" si="0"/>
        <v>7500</v>
      </c>
    </row>
    <row r="49" spans="1:6">
      <c r="A49" s="20" t="s">
        <v>912</v>
      </c>
      <c r="B49" s="20" t="s">
        <v>913</v>
      </c>
      <c r="C49" s="20" t="s">
        <v>520</v>
      </c>
      <c r="D49" s="20" t="s">
        <v>623</v>
      </c>
      <c r="E49" s="20" t="s">
        <v>887</v>
      </c>
      <c r="F49" s="55">
        <f t="shared" si="0"/>
        <v>6000</v>
      </c>
    </row>
    <row r="50" spans="1:6">
      <c r="A50" s="20" t="s">
        <v>914</v>
      </c>
      <c r="B50" s="20" t="s">
        <v>915</v>
      </c>
      <c r="C50" s="20" t="s">
        <v>520</v>
      </c>
      <c r="D50" s="20" t="s">
        <v>623</v>
      </c>
      <c r="E50" s="20" t="s">
        <v>887</v>
      </c>
      <c r="F50" s="55">
        <f t="shared" si="0"/>
        <v>4500</v>
      </c>
    </row>
    <row r="51" spans="1:6">
      <c r="A51" s="20" t="s">
        <v>916</v>
      </c>
      <c r="B51" s="20" t="s">
        <v>917</v>
      </c>
      <c r="C51" s="20" t="s">
        <v>520</v>
      </c>
      <c r="D51" s="20" t="s">
        <v>623</v>
      </c>
      <c r="E51" s="20" t="s">
        <v>887</v>
      </c>
      <c r="F51" s="55">
        <f t="shared" si="0"/>
        <v>6000</v>
      </c>
    </row>
    <row r="52" spans="1:6">
      <c r="A52" s="20" t="s">
        <v>972</v>
      </c>
      <c r="B52" s="20" t="s">
        <v>973</v>
      </c>
      <c r="C52" s="20" t="s">
        <v>520</v>
      </c>
      <c r="D52" s="20" t="s">
        <v>623</v>
      </c>
      <c r="E52" s="20" t="s">
        <v>624</v>
      </c>
      <c r="F52" s="55">
        <f t="shared" si="0"/>
        <v>0</v>
      </c>
    </row>
    <row r="53" spans="1:6">
      <c r="A53" s="20" t="s">
        <v>974</v>
      </c>
      <c r="B53" s="20" t="s">
        <v>975</v>
      </c>
      <c r="C53" s="20" t="s">
        <v>520</v>
      </c>
      <c r="D53" s="20" t="s">
        <v>623</v>
      </c>
      <c r="E53" s="20" t="s">
        <v>624</v>
      </c>
      <c r="F53" s="55">
        <f t="shared" si="0"/>
        <v>0</v>
      </c>
    </row>
    <row r="54" spans="1:6">
      <c r="A54" s="20" t="s">
        <v>976</v>
      </c>
      <c r="B54" s="20" t="s">
        <v>977</v>
      </c>
      <c r="C54" s="20" t="s">
        <v>520</v>
      </c>
      <c r="D54" s="20" t="s">
        <v>623</v>
      </c>
      <c r="E54" s="20" t="s">
        <v>624</v>
      </c>
      <c r="F54" s="55">
        <f t="shared" si="0"/>
        <v>688</v>
      </c>
    </row>
    <row r="55" spans="1:6">
      <c r="A55" s="20" t="s">
        <v>978</v>
      </c>
      <c r="B55" s="20" t="s">
        <v>979</v>
      </c>
      <c r="C55" s="20" t="s">
        <v>520</v>
      </c>
      <c r="D55" s="20" t="s">
        <v>623</v>
      </c>
      <c r="E55" s="20" t="s">
        <v>624</v>
      </c>
      <c r="F55" s="55">
        <f t="shared" si="0"/>
        <v>288</v>
      </c>
    </row>
    <row r="56" spans="1:6">
      <c r="A56" s="20" t="s">
        <v>980</v>
      </c>
      <c r="B56" s="20" t="s">
        <v>981</v>
      </c>
      <c r="C56" s="20" t="s">
        <v>520</v>
      </c>
      <c r="D56" s="20" t="s">
        <v>623</v>
      </c>
      <c r="E56" s="20" t="s">
        <v>624</v>
      </c>
      <c r="F56" s="55">
        <f t="shared" si="0"/>
        <v>1980</v>
      </c>
    </row>
    <row r="57" spans="1:6">
      <c r="A57" s="20" t="s">
        <v>982</v>
      </c>
      <c r="B57" s="20" t="s">
        <v>983</v>
      </c>
      <c r="C57" s="20" t="s">
        <v>520</v>
      </c>
      <c r="D57" s="20" t="s">
        <v>623</v>
      </c>
      <c r="E57" s="20" t="s">
        <v>624</v>
      </c>
      <c r="F57" s="55">
        <f t="shared" si="0"/>
        <v>432</v>
      </c>
    </row>
    <row r="58" spans="1:6">
      <c r="A58" s="20" t="s">
        <v>984</v>
      </c>
      <c r="B58" s="20" t="s">
        <v>985</v>
      </c>
      <c r="C58" s="20" t="s">
        <v>520</v>
      </c>
      <c r="D58" s="20" t="s">
        <v>623</v>
      </c>
      <c r="E58" s="20" t="s">
        <v>624</v>
      </c>
      <c r="F58" s="55">
        <f t="shared" si="0"/>
        <v>216</v>
      </c>
    </row>
    <row r="59" spans="1:6">
      <c r="A59" s="20" t="s">
        <v>986</v>
      </c>
      <c r="B59" s="20" t="s">
        <v>987</v>
      </c>
      <c r="C59" s="20" t="s">
        <v>520</v>
      </c>
      <c r="D59" s="20" t="s">
        <v>623</v>
      </c>
      <c r="E59" s="20" t="s">
        <v>624</v>
      </c>
      <c r="F59" s="55">
        <f t="shared" si="0"/>
        <v>1800</v>
      </c>
    </row>
    <row r="60" spans="1:6">
      <c r="A60" s="20" t="s">
        <v>988</v>
      </c>
      <c r="B60" s="20" t="s">
        <v>989</v>
      </c>
      <c r="C60" s="20" t="s">
        <v>520</v>
      </c>
      <c r="D60" s="20" t="s">
        <v>623</v>
      </c>
      <c r="E60" s="20" t="s">
        <v>624</v>
      </c>
      <c r="F60" s="55">
        <f t="shared" si="0"/>
        <v>50869</v>
      </c>
    </row>
    <row r="61" spans="1:6">
      <c r="A61" s="20" t="s">
        <v>990</v>
      </c>
      <c r="B61" s="20" t="s">
        <v>991</v>
      </c>
      <c r="C61" s="20" t="s">
        <v>520</v>
      </c>
      <c r="D61" s="20" t="s">
        <v>623</v>
      </c>
      <c r="E61" s="20" t="s">
        <v>762</v>
      </c>
      <c r="F61" s="55">
        <f t="shared" si="0"/>
        <v>0</v>
      </c>
    </row>
    <row r="62" spans="1:6">
      <c r="A62" s="20" t="s">
        <v>1000</v>
      </c>
      <c r="B62" s="20" t="s">
        <v>1001</v>
      </c>
      <c r="C62" s="20" t="s">
        <v>520</v>
      </c>
      <c r="D62" s="20" t="s">
        <v>623</v>
      </c>
      <c r="E62" s="20" t="s">
        <v>762</v>
      </c>
      <c r="F62" s="55">
        <f t="shared" si="0"/>
        <v>0</v>
      </c>
    </row>
    <row r="63" spans="1:6">
      <c r="A63" s="20" t="s">
        <v>1002</v>
      </c>
      <c r="B63" s="20" t="s">
        <v>1003</v>
      </c>
      <c r="C63" s="20" t="s">
        <v>520</v>
      </c>
      <c r="D63" s="20" t="s">
        <v>623</v>
      </c>
      <c r="E63" s="20" t="s">
        <v>762</v>
      </c>
      <c r="F63" s="55">
        <f t="shared" si="0"/>
        <v>2000</v>
      </c>
    </row>
    <row r="64" spans="1:6">
      <c r="A64" s="20" t="s">
        <v>1004</v>
      </c>
      <c r="B64" s="20" t="s">
        <v>1005</v>
      </c>
      <c r="C64" s="20" t="s">
        <v>520</v>
      </c>
      <c r="D64" s="20" t="s">
        <v>623</v>
      </c>
      <c r="E64" s="20" t="s">
        <v>624</v>
      </c>
      <c r="F64" s="55">
        <f t="shared" si="0"/>
        <v>1296</v>
      </c>
    </row>
    <row r="65" spans="1:6">
      <c r="A65" s="20" t="s">
        <v>1006</v>
      </c>
      <c r="B65" s="20" t="s">
        <v>1007</v>
      </c>
      <c r="C65" s="20" t="s">
        <v>520</v>
      </c>
      <c r="D65" s="20" t="s">
        <v>623</v>
      </c>
      <c r="E65" s="20" t="s">
        <v>624</v>
      </c>
      <c r="F65" s="55">
        <f t="shared" si="0"/>
        <v>792</v>
      </c>
    </row>
    <row r="66" spans="1:6">
      <c r="A66" s="20" t="s">
        <v>1008</v>
      </c>
      <c r="B66" s="20" t="s">
        <v>1009</v>
      </c>
      <c r="C66" s="20" t="s">
        <v>520</v>
      </c>
      <c r="D66" s="20" t="s">
        <v>623</v>
      </c>
      <c r="E66" s="20" t="s">
        <v>624</v>
      </c>
      <c r="F66" s="55">
        <f t="shared" ref="F66:F129" si="1">SUMIF(col_bom,A66,col_total)</f>
        <v>516</v>
      </c>
    </row>
    <row r="67" spans="1:6">
      <c r="A67" s="20" t="s">
        <v>1010</v>
      </c>
      <c r="B67" s="20" t="s">
        <v>1011</v>
      </c>
      <c r="C67" s="20" t="s">
        <v>520</v>
      </c>
      <c r="D67" s="20" t="s">
        <v>623</v>
      </c>
      <c r="E67" s="20" t="s">
        <v>624</v>
      </c>
      <c r="F67" s="55">
        <f t="shared" si="1"/>
        <v>864</v>
      </c>
    </row>
    <row r="68" spans="1:6">
      <c r="A68" s="20" t="s">
        <v>1012</v>
      </c>
      <c r="B68" s="20" t="s">
        <v>1013</v>
      </c>
      <c r="C68" s="20" t="s">
        <v>520</v>
      </c>
      <c r="D68" s="20" t="s">
        <v>623</v>
      </c>
      <c r="E68" s="20" t="s">
        <v>624</v>
      </c>
      <c r="F68" s="55">
        <f t="shared" si="1"/>
        <v>396</v>
      </c>
    </row>
    <row r="69" spans="1:6">
      <c r="A69" s="20" t="s">
        <v>1014</v>
      </c>
      <c r="B69" s="20" t="s">
        <v>1015</v>
      </c>
      <c r="C69" s="20" t="s">
        <v>520</v>
      </c>
      <c r="D69" s="20" t="s">
        <v>623</v>
      </c>
      <c r="E69" s="20" t="s">
        <v>624</v>
      </c>
      <c r="F69" s="55">
        <f t="shared" si="1"/>
        <v>444</v>
      </c>
    </row>
    <row r="70" spans="1:6">
      <c r="A70" s="20" t="s">
        <v>1016</v>
      </c>
      <c r="B70" s="20" t="s">
        <v>577</v>
      </c>
      <c r="C70" s="20" t="s">
        <v>520</v>
      </c>
      <c r="D70" s="20" t="s">
        <v>623</v>
      </c>
      <c r="E70" s="20" t="s">
        <v>762</v>
      </c>
      <c r="F70" s="55">
        <f t="shared" si="1"/>
        <v>2000</v>
      </c>
    </row>
    <row r="71" spans="1:6">
      <c r="A71" s="20" t="s">
        <v>1017</v>
      </c>
      <c r="B71" s="20" t="s">
        <v>578</v>
      </c>
      <c r="C71" s="20" t="s">
        <v>520</v>
      </c>
      <c r="D71" s="20" t="s">
        <v>623</v>
      </c>
      <c r="E71" s="20" t="s">
        <v>762</v>
      </c>
      <c r="F71" s="55">
        <f t="shared" si="1"/>
        <v>2000</v>
      </c>
    </row>
    <row r="72" spans="1:6">
      <c r="A72" s="20" t="s">
        <v>1018</v>
      </c>
      <c r="B72" s="20" t="s">
        <v>579</v>
      </c>
      <c r="C72" s="20" t="s">
        <v>520</v>
      </c>
      <c r="D72" s="20" t="s">
        <v>623</v>
      </c>
      <c r="E72" s="20" t="s">
        <v>762</v>
      </c>
      <c r="F72" s="55">
        <f t="shared" si="1"/>
        <v>2000</v>
      </c>
    </row>
    <row r="73" spans="1:6">
      <c r="A73" s="20" t="s">
        <v>1019</v>
      </c>
      <c r="B73" s="20" t="s">
        <v>580</v>
      </c>
      <c r="C73" s="20" t="s">
        <v>520</v>
      </c>
      <c r="D73" s="20" t="s">
        <v>623</v>
      </c>
      <c r="E73" s="20" t="s">
        <v>624</v>
      </c>
      <c r="F73" s="55">
        <f t="shared" si="1"/>
        <v>1188</v>
      </c>
    </row>
    <row r="74" spans="1:6">
      <c r="A74" s="20" t="s">
        <v>1020</v>
      </c>
      <c r="B74" s="20" t="s">
        <v>1021</v>
      </c>
      <c r="C74" s="20" t="s">
        <v>520</v>
      </c>
      <c r="D74" s="20" t="s">
        <v>623</v>
      </c>
      <c r="E74" s="20" t="s">
        <v>624</v>
      </c>
      <c r="F74" s="55">
        <f t="shared" si="1"/>
        <v>540</v>
      </c>
    </row>
    <row r="75" spans="1:6">
      <c r="A75" s="20" t="s">
        <v>1022</v>
      </c>
      <c r="B75" s="20" t="s">
        <v>1023</v>
      </c>
      <c r="C75" s="20" t="s">
        <v>520</v>
      </c>
      <c r="D75" s="20" t="s">
        <v>623</v>
      </c>
      <c r="E75" s="20" t="s">
        <v>624</v>
      </c>
      <c r="F75" s="55">
        <f t="shared" si="1"/>
        <v>588</v>
      </c>
    </row>
    <row r="76" spans="1:6">
      <c r="A76" s="20" t="s">
        <v>1024</v>
      </c>
      <c r="B76" s="20" t="s">
        <v>583</v>
      </c>
      <c r="C76" s="20" t="s">
        <v>520</v>
      </c>
      <c r="D76" s="20" t="s">
        <v>623</v>
      </c>
      <c r="E76" s="20" t="s">
        <v>624</v>
      </c>
      <c r="F76" s="55">
        <f t="shared" si="1"/>
        <v>864</v>
      </c>
    </row>
    <row r="77" spans="1:6">
      <c r="A77" s="20" t="s">
        <v>1025</v>
      </c>
      <c r="B77" s="20" t="s">
        <v>584</v>
      </c>
      <c r="C77" s="20" t="s">
        <v>520</v>
      </c>
      <c r="D77" s="20" t="s">
        <v>623</v>
      </c>
      <c r="E77" s="20" t="s">
        <v>624</v>
      </c>
      <c r="F77" s="55">
        <f t="shared" si="1"/>
        <v>504</v>
      </c>
    </row>
    <row r="78" spans="1:6">
      <c r="A78" s="20" t="s">
        <v>1026</v>
      </c>
      <c r="B78" s="20" t="s">
        <v>1027</v>
      </c>
      <c r="C78" s="20" t="s">
        <v>520</v>
      </c>
      <c r="D78" s="20" t="s">
        <v>623</v>
      </c>
      <c r="E78" s="20" t="s">
        <v>624</v>
      </c>
      <c r="F78" s="55">
        <f t="shared" si="1"/>
        <v>516</v>
      </c>
    </row>
    <row r="79" spans="1:6">
      <c r="A79" s="20" t="s">
        <v>1028</v>
      </c>
      <c r="B79" s="20" t="s">
        <v>1029</v>
      </c>
      <c r="C79" s="20" t="s">
        <v>520</v>
      </c>
      <c r="D79" s="20" t="s">
        <v>623</v>
      </c>
      <c r="E79" s="20" t="s">
        <v>624</v>
      </c>
      <c r="F79" s="55">
        <f t="shared" si="1"/>
        <v>0</v>
      </c>
    </row>
    <row r="80" spans="1:6">
      <c r="A80" s="20" t="s">
        <v>1030</v>
      </c>
      <c r="B80" s="20" t="s">
        <v>1031</v>
      </c>
      <c r="C80" s="20" t="s">
        <v>520</v>
      </c>
      <c r="D80" s="20" t="s">
        <v>623</v>
      </c>
      <c r="E80" s="20" t="s">
        <v>624</v>
      </c>
      <c r="F80" s="55">
        <f t="shared" si="1"/>
        <v>0</v>
      </c>
    </row>
    <row r="81" spans="1:6">
      <c r="A81" s="20" t="s">
        <v>1032</v>
      </c>
      <c r="B81" s="20" t="s">
        <v>1033</v>
      </c>
      <c r="C81" s="20" t="s">
        <v>520</v>
      </c>
      <c r="D81" s="20" t="s">
        <v>623</v>
      </c>
      <c r="E81" s="20" t="s">
        <v>624</v>
      </c>
      <c r="F81" s="55">
        <f t="shared" si="1"/>
        <v>372</v>
      </c>
    </row>
    <row r="82" spans="1:6">
      <c r="A82" s="20" t="s">
        <v>1034</v>
      </c>
      <c r="B82" s="20" t="s">
        <v>1035</v>
      </c>
      <c r="C82" s="20" t="s">
        <v>520</v>
      </c>
      <c r="D82" s="20" t="s">
        <v>623</v>
      </c>
      <c r="E82" s="20" t="s">
        <v>624</v>
      </c>
      <c r="F82" s="55">
        <f t="shared" si="1"/>
        <v>72</v>
      </c>
    </row>
    <row r="83" spans="1:6">
      <c r="A83" s="20" t="s">
        <v>1036</v>
      </c>
      <c r="B83" s="20" t="s">
        <v>1037</v>
      </c>
      <c r="C83" s="20" t="s">
        <v>520</v>
      </c>
      <c r="D83" s="20" t="s">
        <v>623</v>
      </c>
      <c r="E83" s="20" t="s">
        <v>624</v>
      </c>
      <c r="F83" s="55">
        <f t="shared" si="1"/>
        <v>396</v>
      </c>
    </row>
    <row r="84" spans="1:6">
      <c r="A84" s="20" t="s">
        <v>1038</v>
      </c>
      <c r="B84" s="20" t="s">
        <v>1039</v>
      </c>
      <c r="C84" s="20" t="s">
        <v>520</v>
      </c>
      <c r="D84" s="20" t="s">
        <v>623</v>
      </c>
      <c r="E84" s="20" t="s">
        <v>624</v>
      </c>
      <c r="F84" s="55">
        <f t="shared" si="1"/>
        <v>252</v>
      </c>
    </row>
    <row r="85" spans="1:6">
      <c r="A85" s="20" t="s">
        <v>1040</v>
      </c>
      <c r="B85" s="20" t="s">
        <v>1041</v>
      </c>
      <c r="C85" s="20" t="s">
        <v>520</v>
      </c>
      <c r="D85" s="20" t="s">
        <v>623</v>
      </c>
      <c r="E85" s="20" t="s">
        <v>624</v>
      </c>
      <c r="F85" s="55">
        <f t="shared" si="1"/>
        <v>180</v>
      </c>
    </row>
    <row r="86" spans="1:6">
      <c r="A86" s="20" t="s">
        <v>1042</v>
      </c>
      <c r="B86" s="20" t="s">
        <v>1043</v>
      </c>
      <c r="C86" s="20" t="s">
        <v>520</v>
      </c>
      <c r="D86" s="20" t="s">
        <v>623</v>
      </c>
      <c r="E86" s="20" t="s">
        <v>624</v>
      </c>
      <c r="F86" s="55">
        <f t="shared" si="1"/>
        <v>540</v>
      </c>
    </row>
    <row r="87" spans="1:6">
      <c r="A87" s="20" t="s">
        <v>1044</v>
      </c>
      <c r="B87" s="20" t="s">
        <v>1045</v>
      </c>
      <c r="C87" s="20" t="s">
        <v>520</v>
      </c>
      <c r="D87" s="20" t="s">
        <v>623</v>
      </c>
      <c r="E87" s="20" t="s">
        <v>624</v>
      </c>
      <c r="F87" s="55">
        <f t="shared" si="1"/>
        <v>0</v>
      </c>
    </row>
    <row r="88" spans="1:6">
      <c r="A88" s="20" t="s">
        <v>1046</v>
      </c>
      <c r="B88" s="20" t="s">
        <v>1047</v>
      </c>
      <c r="C88" s="20" t="s">
        <v>520</v>
      </c>
      <c r="D88" s="20" t="s">
        <v>623</v>
      </c>
      <c r="E88" s="20" t="s">
        <v>624</v>
      </c>
      <c r="F88" s="55">
        <f t="shared" si="1"/>
        <v>272</v>
      </c>
    </row>
    <row r="89" spans="1:6">
      <c r="A89" s="20" t="s">
        <v>1048</v>
      </c>
      <c r="B89" s="20" t="s">
        <v>1049</v>
      </c>
      <c r="C89" s="20" t="s">
        <v>520</v>
      </c>
      <c r="D89" s="20" t="s">
        <v>623</v>
      </c>
      <c r="E89" s="20" t="s">
        <v>624</v>
      </c>
      <c r="F89" s="55">
        <f t="shared" si="1"/>
        <v>72</v>
      </c>
    </row>
    <row r="90" spans="1:6">
      <c r="A90" s="20" t="s">
        <v>1050</v>
      </c>
      <c r="B90" s="20" t="s">
        <v>1051</v>
      </c>
      <c r="C90" s="20" t="s">
        <v>520</v>
      </c>
      <c r="D90" s="20" t="s">
        <v>623</v>
      </c>
      <c r="E90" s="20" t="s">
        <v>624</v>
      </c>
      <c r="F90" s="55">
        <f t="shared" si="1"/>
        <v>684</v>
      </c>
    </row>
    <row r="91" spans="1:6">
      <c r="A91" s="20" t="s">
        <v>1052</v>
      </c>
      <c r="B91" s="20" t="s">
        <v>1053</v>
      </c>
      <c r="C91" s="20" t="s">
        <v>520</v>
      </c>
      <c r="D91" s="20" t="s">
        <v>623</v>
      </c>
      <c r="E91" s="20" t="s">
        <v>624</v>
      </c>
      <c r="F91" s="55">
        <f t="shared" si="1"/>
        <v>324</v>
      </c>
    </row>
    <row r="92" spans="1:6">
      <c r="A92" s="20" t="s">
        <v>1054</v>
      </c>
      <c r="B92" s="20" t="s">
        <v>1055</v>
      </c>
      <c r="C92" s="20" t="s">
        <v>520</v>
      </c>
      <c r="D92" s="20" t="s">
        <v>623</v>
      </c>
      <c r="E92" s="20" t="s">
        <v>624</v>
      </c>
      <c r="F92" s="55">
        <f t="shared" si="1"/>
        <v>72</v>
      </c>
    </row>
    <row r="93" spans="1:6">
      <c r="A93" s="20" t="s">
        <v>1056</v>
      </c>
      <c r="B93" s="20" t="s">
        <v>1057</v>
      </c>
      <c r="C93" s="20" t="s">
        <v>520</v>
      </c>
      <c r="D93" s="20" t="s">
        <v>623</v>
      </c>
      <c r="E93" s="20" t="s">
        <v>624</v>
      </c>
      <c r="F93" s="55">
        <f t="shared" si="1"/>
        <v>792</v>
      </c>
    </row>
    <row r="94" spans="1:6">
      <c r="A94" s="20" t="s">
        <v>1060</v>
      </c>
      <c r="B94" s="20" t="s">
        <v>1061</v>
      </c>
      <c r="C94" s="20" t="s">
        <v>520</v>
      </c>
      <c r="D94" s="20" t="s">
        <v>623</v>
      </c>
      <c r="E94" s="20" t="s">
        <v>1062</v>
      </c>
      <c r="F94" s="55">
        <f t="shared" si="1"/>
        <v>10800</v>
      </c>
    </row>
    <row r="95" spans="1:6">
      <c r="A95" s="20" t="s">
        <v>1066</v>
      </c>
      <c r="B95" s="20" t="s">
        <v>1067</v>
      </c>
      <c r="C95" s="20" t="s">
        <v>520</v>
      </c>
      <c r="D95" s="20" t="s">
        <v>623</v>
      </c>
      <c r="E95" s="20" t="s">
        <v>1062</v>
      </c>
      <c r="F95" s="55">
        <f t="shared" si="1"/>
        <v>7200</v>
      </c>
    </row>
    <row r="96" spans="1:6">
      <c r="A96" s="20" t="s">
        <v>1071</v>
      </c>
      <c r="B96" s="20" t="s">
        <v>1072</v>
      </c>
      <c r="C96" s="20" t="s">
        <v>520</v>
      </c>
      <c r="D96" s="20" t="s">
        <v>623</v>
      </c>
      <c r="E96" s="20" t="s">
        <v>1062</v>
      </c>
      <c r="F96" s="55">
        <f t="shared" si="1"/>
        <v>0</v>
      </c>
    </row>
    <row r="97" spans="1:6">
      <c r="A97" s="20" t="s">
        <v>1076</v>
      </c>
      <c r="B97" s="20" t="s">
        <v>1077</v>
      </c>
      <c r="C97" s="20" t="s">
        <v>520</v>
      </c>
      <c r="D97" s="20" t="s">
        <v>623</v>
      </c>
      <c r="E97" s="20" t="s">
        <v>1062</v>
      </c>
      <c r="F97" s="55">
        <f t="shared" si="1"/>
        <v>7200</v>
      </c>
    </row>
    <row r="98" spans="1:6">
      <c r="A98" s="20" t="s">
        <v>1081</v>
      </c>
      <c r="B98" s="20" t="s">
        <v>1082</v>
      </c>
      <c r="C98" s="20" t="s">
        <v>520</v>
      </c>
      <c r="D98" s="20" t="s">
        <v>623</v>
      </c>
      <c r="E98" s="20" t="s">
        <v>1062</v>
      </c>
      <c r="F98" s="55">
        <f t="shared" si="1"/>
        <v>2880</v>
      </c>
    </row>
    <row r="99" spans="1:6">
      <c r="A99" s="20" t="s">
        <v>1095</v>
      </c>
      <c r="B99" s="20" t="s">
        <v>1096</v>
      </c>
      <c r="C99" s="20" t="s">
        <v>520</v>
      </c>
      <c r="D99" s="20" t="s">
        <v>623</v>
      </c>
      <c r="E99" s="20" t="s">
        <v>1062</v>
      </c>
      <c r="F99" s="55">
        <f t="shared" si="1"/>
        <v>2880</v>
      </c>
    </row>
    <row r="100" spans="1:6">
      <c r="A100" s="20" t="s">
        <v>1100</v>
      </c>
      <c r="B100" s="20" t="s">
        <v>1101</v>
      </c>
      <c r="C100" s="20" t="s">
        <v>520</v>
      </c>
      <c r="D100" s="20" t="s">
        <v>623</v>
      </c>
      <c r="E100" s="20" t="s">
        <v>1062</v>
      </c>
      <c r="F100" s="55">
        <f t="shared" si="1"/>
        <v>5760</v>
      </c>
    </row>
    <row r="101" spans="1:6">
      <c r="A101" s="20" t="s">
        <v>1105</v>
      </c>
      <c r="B101" s="20" t="s">
        <v>1106</v>
      </c>
      <c r="C101" s="20" t="s">
        <v>520</v>
      </c>
      <c r="D101" s="20" t="s">
        <v>623</v>
      </c>
      <c r="E101" s="20" t="s">
        <v>1062</v>
      </c>
      <c r="F101" s="55">
        <f t="shared" si="1"/>
        <v>0</v>
      </c>
    </row>
    <row r="102" spans="1:6">
      <c r="A102" s="20" t="s">
        <v>1109</v>
      </c>
      <c r="B102" s="20" t="s">
        <v>1110</v>
      </c>
      <c r="C102" s="20" t="s">
        <v>520</v>
      </c>
      <c r="D102" s="20" t="s">
        <v>623</v>
      </c>
      <c r="E102" s="20" t="s">
        <v>762</v>
      </c>
      <c r="F102" s="55">
        <f t="shared" si="1"/>
        <v>14400</v>
      </c>
    </row>
    <row r="103" spans="1:6">
      <c r="A103" s="20" t="s">
        <v>1111</v>
      </c>
      <c r="B103" s="20" t="s">
        <v>1112</v>
      </c>
      <c r="C103" s="20" t="s">
        <v>520</v>
      </c>
      <c r="D103" s="20" t="s">
        <v>623</v>
      </c>
      <c r="E103" s="20" t="s">
        <v>762</v>
      </c>
      <c r="F103" s="55">
        <f t="shared" si="1"/>
        <v>14400</v>
      </c>
    </row>
    <row r="104" spans="1:6">
      <c r="A104" s="20" t="s">
        <v>1113</v>
      </c>
      <c r="B104" s="20" t="s">
        <v>1114</v>
      </c>
      <c r="C104" s="20" t="s">
        <v>520</v>
      </c>
      <c r="D104" s="20" t="s">
        <v>623</v>
      </c>
      <c r="E104" s="20" t="s">
        <v>762</v>
      </c>
      <c r="F104" s="55">
        <f t="shared" si="1"/>
        <v>14400</v>
      </c>
    </row>
    <row r="105" spans="1:6">
      <c r="A105" s="20" t="s">
        <v>1522</v>
      </c>
      <c r="B105" s="20" t="s">
        <v>1523</v>
      </c>
      <c r="C105" s="20" t="s">
        <v>520</v>
      </c>
      <c r="D105" s="20" t="s">
        <v>623</v>
      </c>
      <c r="E105" s="20" t="s">
        <v>762</v>
      </c>
      <c r="F105" s="55">
        <f t="shared" si="1"/>
        <v>810</v>
      </c>
    </row>
    <row r="106" spans="1:6">
      <c r="A106" s="20" t="s">
        <v>1594</v>
      </c>
      <c r="B106" s="20" t="s">
        <v>1595</v>
      </c>
      <c r="C106" s="20" t="s">
        <v>520</v>
      </c>
      <c r="D106" s="20" t="s">
        <v>623</v>
      </c>
      <c r="E106" s="20" t="s">
        <v>1062</v>
      </c>
      <c r="F106" s="55">
        <f t="shared" si="1"/>
        <v>2700</v>
      </c>
    </row>
    <row r="107" spans="1:6">
      <c r="A107" s="20" t="s">
        <v>1596</v>
      </c>
      <c r="B107" s="20" t="s">
        <v>607</v>
      </c>
      <c r="C107" s="20" t="s">
        <v>520</v>
      </c>
      <c r="D107" s="20" t="s">
        <v>623</v>
      </c>
      <c r="E107" s="20" t="s">
        <v>1062</v>
      </c>
      <c r="F107" s="55">
        <f t="shared" si="1"/>
        <v>5400</v>
      </c>
    </row>
    <row r="108" spans="1:6">
      <c r="A108" s="20" t="s">
        <v>1524</v>
      </c>
      <c r="B108" s="20" t="s">
        <v>1525</v>
      </c>
      <c r="C108" s="20" t="s">
        <v>520</v>
      </c>
      <c r="D108" s="20" t="s">
        <v>623</v>
      </c>
      <c r="E108" s="20" t="s">
        <v>762</v>
      </c>
      <c r="F108" s="55">
        <f t="shared" si="1"/>
        <v>1800</v>
      </c>
    </row>
    <row r="109" spans="1:6">
      <c r="A109" s="20" t="s">
        <v>1125</v>
      </c>
      <c r="B109" s="20" t="s">
        <v>5201</v>
      </c>
      <c r="C109" s="20" t="s">
        <v>520</v>
      </c>
      <c r="D109" s="20" t="s">
        <v>623</v>
      </c>
      <c r="E109" s="20" t="s">
        <v>762</v>
      </c>
      <c r="F109" s="55">
        <f t="shared" si="1"/>
        <v>450</v>
      </c>
    </row>
    <row r="110" spans="1:6">
      <c r="A110" s="20" t="s">
        <v>1597</v>
      </c>
      <c r="B110" s="20" t="s">
        <v>1598</v>
      </c>
      <c r="C110" s="20" t="s">
        <v>520</v>
      </c>
      <c r="D110" s="20" t="s">
        <v>623</v>
      </c>
      <c r="E110" s="20" t="s">
        <v>1062</v>
      </c>
      <c r="F110" s="55">
        <f t="shared" si="1"/>
        <v>2700</v>
      </c>
    </row>
    <row r="111" spans="1:6">
      <c r="A111" s="20" t="s">
        <v>5186</v>
      </c>
      <c r="B111" s="20" t="s">
        <v>5187</v>
      </c>
      <c r="C111" s="20" t="s">
        <v>520</v>
      </c>
      <c r="D111" s="20" t="s">
        <v>623</v>
      </c>
      <c r="E111" s="20" t="s">
        <v>1062</v>
      </c>
      <c r="F111" s="55">
        <f t="shared" si="1"/>
        <v>2700</v>
      </c>
    </row>
    <row r="112" spans="1:6">
      <c r="A112" s="20" t="s">
        <v>1526</v>
      </c>
      <c r="B112" s="20" t="s">
        <v>1527</v>
      </c>
      <c r="C112" s="20" t="s">
        <v>520</v>
      </c>
      <c r="D112" s="20" t="s">
        <v>623</v>
      </c>
      <c r="E112" s="20" t="s">
        <v>762</v>
      </c>
      <c r="F112" s="55">
        <f t="shared" si="1"/>
        <v>60</v>
      </c>
    </row>
    <row r="113" spans="1:6">
      <c r="A113" s="20" t="s">
        <v>1528</v>
      </c>
      <c r="B113" s="20" t="s">
        <v>1529</v>
      </c>
      <c r="C113" s="20" t="s">
        <v>520</v>
      </c>
      <c r="D113" s="20" t="s">
        <v>623</v>
      </c>
      <c r="E113" s="20" t="s">
        <v>762</v>
      </c>
      <c r="F113" s="55">
        <f t="shared" si="1"/>
        <v>60</v>
      </c>
    </row>
    <row r="114" spans="1:6">
      <c r="A114" s="20" t="s">
        <v>1530</v>
      </c>
      <c r="B114" s="20" t="s">
        <v>608</v>
      </c>
      <c r="C114" s="20" t="s">
        <v>520</v>
      </c>
      <c r="D114" s="20" t="s">
        <v>623</v>
      </c>
      <c r="E114" s="20" t="s">
        <v>762</v>
      </c>
      <c r="F114" s="55">
        <f t="shared" si="1"/>
        <v>540</v>
      </c>
    </row>
    <row r="115" spans="1:6">
      <c r="A115" s="20" t="s">
        <v>1531</v>
      </c>
      <c r="B115" s="20" t="s">
        <v>1532</v>
      </c>
      <c r="C115" s="20" t="s">
        <v>520</v>
      </c>
      <c r="D115" s="20" t="s">
        <v>623</v>
      </c>
      <c r="E115" s="20" t="s">
        <v>887</v>
      </c>
      <c r="F115" s="55">
        <f t="shared" si="1"/>
        <v>0</v>
      </c>
    </row>
    <row r="116" spans="1:6">
      <c r="A116" s="20" t="s">
        <v>1533</v>
      </c>
      <c r="B116" s="20" t="s">
        <v>1534</v>
      </c>
      <c r="C116" s="20" t="s">
        <v>520</v>
      </c>
      <c r="D116" s="20" t="s">
        <v>623</v>
      </c>
      <c r="E116" s="20" t="s">
        <v>762</v>
      </c>
      <c r="F116" s="55">
        <f t="shared" si="1"/>
        <v>1080</v>
      </c>
    </row>
    <row r="117" spans="1:6">
      <c r="A117" s="20" t="s">
        <v>1535</v>
      </c>
      <c r="B117" s="20" t="s">
        <v>1536</v>
      </c>
      <c r="C117" s="20" t="s">
        <v>520</v>
      </c>
      <c r="D117" s="20" t="s">
        <v>623</v>
      </c>
      <c r="E117" s="20" t="s">
        <v>762</v>
      </c>
      <c r="F117" s="55">
        <f t="shared" si="1"/>
        <v>0</v>
      </c>
    </row>
    <row r="118" spans="1:6">
      <c r="A118" s="20" t="s">
        <v>1537</v>
      </c>
      <c r="B118" s="20" t="s">
        <v>1538</v>
      </c>
      <c r="C118" s="20" t="s">
        <v>520</v>
      </c>
      <c r="D118" s="20" t="s">
        <v>623</v>
      </c>
      <c r="E118" s="20" t="s">
        <v>887</v>
      </c>
      <c r="F118" s="55">
        <f t="shared" si="1"/>
        <v>720</v>
      </c>
    </row>
    <row r="119" spans="1:6">
      <c r="A119" s="20" t="s">
        <v>1539</v>
      </c>
      <c r="B119" s="20" t="s">
        <v>1540</v>
      </c>
      <c r="C119" s="20" t="s">
        <v>520</v>
      </c>
      <c r="D119" s="20" t="s">
        <v>623</v>
      </c>
      <c r="E119" s="20" t="s">
        <v>762</v>
      </c>
      <c r="F119" s="55">
        <f t="shared" si="1"/>
        <v>270</v>
      </c>
    </row>
    <row r="120" spans="1:6">
      <c r="A120" s="20" t="s">
        <v>1541</v>
      </c>
      <c r="B120" s="20" t="s">
        <v>1542</v>
      </c>
      <c r="C120" s="20" t="s">
        <v>520</v>
      </c>
      <c r="D120" s="20" t="s">
        <v>623</v>
      </c>
      <c r="E120" s="20" t="s">
        <v>762</v>
      </c>
      <c r="F120" s="55">
        <f t="shared" si="1"/>
        <v>0</v>
      </c>
    </row>
    <row r="121" spans="1:6">
      <c r="A121" s="20" t="s">
        <v>1543</v>
      </c>
      <c r="B121" s="20" t="s">
        <v>1544</v>
      </c>
      <c r="C121" s="20" t="s">
        <v>520</v>
      </c>
      <c r="D121" s="20" t="s">
        <v>623</v>
      </c>
      <c r="E121" s="20" t="s">
        <v>1062</v>
      </c>
      <c r="F121" s="55">
        <f t="shared" si="1"/>
        <v>60</v>
      </c>
    </row>
    <row r="122" spans="1:6">
      <c r="A122" s="20" t="s">
        <v>1545</v>
      </c>
      <c r="B122" s="20" t="s">
        <v>1546</v>
      </c>
      <c r="C122" s="20" t="s">
        <v>520</v>
      </c>
      <c r="D122" s="20" t="s">
        <v>623</v>
      </c>
      <c r="E122" s="20" t="s">
        <v>887</v>
      </c>
      <c r="F122" s="55">
        <f t="shared" si="1"/>
        <v>0</v>
      </c>
    </row>
    <row r="123" spans="1:6">
      <c r="A123" s="20" t="s">
        <v>1547</v>
      </c>
      <c r="B123" s="20" t="s">
        <v>1548</v>
      </c>
      <c r="C123" s="20" t="s">
        <v>520</v>
      </c>
      <c r="D123" s="20" t="s">
        <v>623</v>
      </c>
      <c r="E123" s="20" t="s">
        <v>887</v>
      </c>
      <c r="F123" s="55">
        <f t="shared" si="1"/>
        <v>0</v>
      </c>
    </row>
    <row r="124" spans="1:6">
      <c r="A124" s="20" t="s">
        <v>1549</v>
      </c>
      <c r="B124" s="20" t="s">
        <v>1550</v>
      </c>
      <c r="C124" s="20" t="s">
        <v>520</v>
      </c>
      <c r="D124" s="20" t="s">
        <v>623</v>
      </c>
      <c r="E124" s="20" t="s">
        <v>887</v>
      </c>
      <c r="F124" s="55">
        <f t="shared" si="1"/>
        <v>0</v>
      </c>
    </row>
    <row r="125" spans="1:6">
      <c r="A125" s="20" t="s">
        <v>1551</v>
      </c>
      <c r="B125" s="20" t="s">
        <v>1552</v>
      </c>
      <c r="C125" s="20" t="s">
        <v>520</v>
      </c>
      <c r="D125" s="20" t="s">
        <v>623</v>
      </c>
      <c r="E125" s="20" t="s">
        <v>887</v>
      </c>
      <c r="F125" s="55">
        <f t="shared" si="1"/>
        <v>0</v>
      </c>
    </row>
    <row r="126" spans="1:6">
      <c r="A126" s="20" t="s">
        <v>1553</v>
      </c>
      <c r="B126" s="20" t="s">
        <v>1554</v>
      </c>
      <c r="C126" s="20" t="s">
        <v>520</v>
      </c>
      <c r="D126" s="20" t="s">
        <v>623</v>
      </c>
      <c r="E126" s="20" t="s">
        <v>887</v>
      </c>
      <c r="F126" s="55">
        <f t="shared" si="1"/>
        <v>0</v>
      </c>
    </row>
    <row r="127" spans="1:6">
      <c r="A127" s="20" t="s">
        <v>1555</v>
      </c>
      <c r="B127" s="20" t="s">
        <v>1556</v>
      </c>
      <c r="C127" s="20" t="s">
        <v>520</v>
      </c>
      <c r="D127" s="20" t="s">
        <v>623</v>
      </c>
      <c r="E127" s="20" t="s">
        <v>887</v>
      </c>
      <c r="F127" s="55">
        <f t="shared" si="1"/>
        <v>0</v>
      </c>
    </row>
    <row r="128" spans="1:6">
      <c r="A128" s="20" t="s">
        <v>1557</v>
      </c>
      <c r="B128" s="20" t="s">
        <v>1558</v>
      </c>
      <c r="C128" s="20" t="s">
        <v>520</v>
      </c>
      <c r="D128" s="20" t="s">
        <v>623</v>
      </c>
      <c r="E128" s="20" t="s">
        <v>887</v>
      </c>
      <c r="F128" s="55">
        <f t="shared" si="1"/>
        <v>0</v>
      </c>
    </row>
    <row r="129" spans="1:6">
      <c r="A129" s="20" t="s">
        <v>1559</v>
      </c>
      <c r="B129" s="20" t="s">
        <v>571</v>
      </c>
      <c r="C129" s="20" t="s">
        <v>520</v>
      </c>
      <c r="D129" s="20" t="s">
        <v>623</v>
      </c>
      <c r="E129" s="20" t="s">
        <v>887</v>
      </c>
      <c r="F129" s="55">
        <f t="shared" si="1"/>
        <v>2100</v>
      </c>
    </row>
    <row r="130" spans="1:6">
      <c r="A130" s="20" t="s">
        <v>1560</v>
      </c>
      <c r="B130" s="20" t="s">
        <v>572</v>
      </c>
      <c r="C130" s="20" t="s">
        <v>520</v>
      </c>
      <c r="D130" s="20" t="s">
        <v>623</v>
      </c>
      <c r="E130" s="20" t="s">
        <v>887</v>
      </c>
      <c r="F130" s="55">
        <f t="shared" ref="F130:F193" si="2">SUMIF(col_bom,A130,col_total)</f>
        <v>175</v>
      </c>
    </row>
    <row r="131" spans="1:6">
      <c r="A131" s="20" t="s">
        <v>1561</v>
      </c>
      <c r="B131" s="20" t="s">
        <v>573</v>
      </c>
      <c r="C131" s="20" t="s">
        <v>520</v>
      </c>
      <c r="D131" s="20" t="s">
        <v>623</v>
      </c>
      <c r="E131" s="20" t="s">
        <v>887</v>
      </c>
      <c r="F131" s="55">
        <f t="shared" si="2"/>
        <v>2400</v>
      </c>
    </row>
    <row r="132" spans="1:6">
      <c r="A132" s="20" t="s">
        <v>1562</v>
      </c>
      <c r="B132" s="20" t="s">
        <v>1563</v>
      </c>
      <c r="C132" s="20" t="s">
        <v>520</v>
      </c>
      <c r="D132" s="20" t="s">
        <v>623</v>
      </c>
      <c r="E132" s="20" t="s">
        <v>762</v>
      </c>
      <c r="F132" s="55">
        <f t="shared" si="2"/>
        <v>200</v>
      </c>
    </row>
    <row r="133" spans="1:6">
      <c r="A133" s="20" t="s">
        <v>1564</v>
      </c>
      <c r="B133" s="20" t="s">
        <v>1565</v>
      </c>
      <c r="C133" s="20" t="s">
        <v>520</v>
      </c>
      <c r="D133" s="20" t="s">
        <v>623</v>
      </c>
      <c r="E133" s="20" t="s">
        <v>887</v>
      </c>
      <c r="F133" s="55">
        <f t="shared" si="2"/>
        <v>0</v>
      </c>
    </row>
    <row r="134" spans="1:6">
      <c r="A134" s="20" t="s">
        <v>1566</v>
      </c>
      <c r="B134" s="20" t="s">
        <v>1567</v>
      </c>
      <c r="C134" s="20" t="s">
        <v>520</v>
      </c>
      <c r="D134" s="20" t="s">
        <v>623</v>
      </c>
      <c r="E134" s="20" t="s">
        <v>887</v>
      </c>
      <c r="F134" s="55">
        <f t="shared" si="2"/>
        <v>0</v>
      </c>
    </row>
    <row r="135" spans="1:6">
      <c r="A135" s="20" t="s">
        <v>1568</v>
      </c>
      <c r="B135" s="20" t="s">
        <v>1569</v>
      </c>
      <c r="C135" s="20" t="s">
        <v>520</v>
      </c>
      <c r="D135" s="20" t="s">
        <v>623</v>
      </c>
      <c r="E135" s="20" t="s">
        <v>887</v>
      </c>
      <c r="F135" s="55">
        <f t="shared" si="2"/>
        <v>0</v>
      </c>
    </row>
    <row r="136" spans="1:6">
      <c r="A136" s="20" t="s">
        <v>1570</v>
      </c>
      <c r="B136" s="20" t="s">
        <v>1571</v>
      </c>
      <c r="C136" s="20" t="s">
        <v>520</v>
      </c>
      <c r="D136" s="20" t="s">
        <v>623</v>
      </c>
      <c r="E136" s="20" t="s">
        <v>762</v>
      </c>
      <c r="F136" s="55">
        <f t="shared" si="2"/>
        <v>60</v>
      </c>
    </row>
    <row r="137" spans="1:6">
      <c r="A137" s="20" t="s">
        <v>1572</v>
      </c>
      <c r="B137" s="20" t="s">
        <v>1573</v>
      </c>
      <c r="C137" s="20" t="s">
        <v>520</v>
      </c>
      <c r="D137" s="20" t="s">
        <v>623</v>
      </c>
      <c r="E137" s="20" t="s">
        <v>762</v>
      </c>
      <c r="F137" s="55">
        <f t="shared" si="2"/>
        <v>540</v>
      </c>
    </row>
    <row r="138" spans="1:6">
      <c r="A138" s="20" t="s">
        <v>1574</v>
      </c>
      <c r="B138" s="20" t="s">
        <v>1575</v>
      </c>
      <c r="C138" s="20" t="s">
        <v>520</v>
      </c>
      <c r="D138" s="20" t="s">
        <v>623</v>
      </c>
      <c r="E138" s="20" t="s">
        <v>762</v>
      </c>
      <c r="F138" s="55">
        <f t="shared" si="2"/>
        <v>1080</v>
      </c>
    </row>
    <row r="139" spans="1:6">
      <c r="A139" s="20" t="s">
        <v>1576</v>
      </c>
      <c r="B139" s="20" t="s">
        <v>1577</v>
      </c>
      <c r="C139" s="20" t="s">
        <v>520</v>
      </c>
      <c r="D139" s="20" t="s">
        <v>623</v>
      </c>
      <c r="E139" s="20" t="s">
        <v>1062</v>
      </c>
      <c r="F139" s="55">
        <f t="shared" si="2"/>
        <v>0</v>
      </c>
    </row>
    <row r="140" spans="1:6">
      <c r="A140" s="20" t="s">
        <v>1578</v>
      </c>
      <c r="B140" s="20" t="s">
        <v>1579</v>
      </c>
      <c r="C140" s="20" t="s">
        <v>520</v>
      </c>
      <c r="D140" s="20" t="s">
        <v>623</v>
      </c>
      <c r="E140" s="20" t="s">
        <v>1062</v>
      </c>
      <c r="F140" s="55">
        <f t="shared" si="2"/>
        <v>60</v>
      </c>
    </row>
    <row r="141" spans="1:6">
      <c r="A141" s="20" t="s">
        <v>1580</v>
      </c>
      <c r="B141" s="20" t="s">
        <v>1581</v>
      </c>
      <c r="C141" s="20" t="s">
        <v>520</v>
      </c>
      <c r="D141" s="20" t="s">
        <v>623</v>
      </c>
      <c r="E141" s="20" t="s">
        <v>1062</v>
      </c>
      <c r="F141" s="55">
        <f t="shared" si="2"/>
        <v>810</v>
      </c>
    </row>
    <row r="142" spans="1:6">
      <c r="A142" s="20" t="s">
        <v>1582</v>
      </c>
      <c r="B142" s="20" t="s">
        <v>1583</v>
      </c>
      <c r="C142" s="20" t="s">
        <v>520</v>
      </c>
      <c r="D142" s="20" t="s">
        <v>623</v>
      </c>
      <c r="E142" s="20" t="s">
        <v>1062</v>
      </c>
      <c r="F142" s="55">
        <f t="shared" si="2"/>
        <v>1080</v>
      </c>
    </row>
    <row r="143" spans="1:6">
      <c r="A143" s="20" t="s">
        <v>1584</v>
      </c>
      <c r="B143" s="20" t="s">
        <v>1585</v>
      </c>
      <c r="C143" s="20" t="s">
        <v>520</v>
      </c>
      <c r="D143" s="20" t="s">
        <v>623</v>
      </c>
      <c r="E143" s="20" t="s">
        <v>1062</v>
      </c>
      <c r="F143" s="55">
        <f t="shared" si="2"/>
        <v>0</v>
      </c>
    </row>
    <row r="144" spans="1:6">
      <c r="A144" s="20" t="s">
        <v>1586</v>
      </c>
      <c r="B144" s="20" t="s">
        <v>1587</v>
      </c>
      <c r="C144" s="20" t="s">
        <v>520</v>
      </c>
      <c r="D144" s="20" t="s">
        <v>623</v>
      </c>
      <c r="E144" s="20" t="s">
        <v>1062</v>
      </c>
      <c r="F144" s="55">
        <f t="shared" si="2"/>
        <v>540</v>
      </c>
    </row>
    <row r="145" spans="1:6">
      <c r="A145" s="20" t="s">
        <v>1588</v>
      </c>
      <c r="B145" s="20" t="s">
        <v>1589</v>
      </c>
      <c r="C145" s="20" t="s">
        <v>520</v>
      </c>
      <c r="D145" s="20" t="s">
        <v>623</v>
      </c>
      <c r="E145" s="20" t="s">
        <v>1062</v>
      </c>
      <c r="F145" s="55">
        <f t="shared" si="2"/>
        <v>0</v>
      </c>
    </row>
    <row r="146" spans="1:6">
      <c r="A146" s="20" t="s">
        <v>1590</v>
      </c>
      <c r="B146" s="20" t="s">
        <v>1591</v>
      </c>
      <c r="C146" s="20" t="s">
        <v>520</v>
      </c>
      <c r="D146" s="20" t="s">
        <v>623</v>
      </c>
      <c r="E146" s="20" t="s">
        <v>1062</v>
      </c>
      <c r="F146" s="55">
        <f t="shared" si="2"/>
        <v>60</v>
      </c>
    </row>
    <row r="147" spans="1:6">
      <c r="A147" s="20" t="s">
        <v>1657</v>
      </c>
      <c r="B147" s="20" t="s">
        <v>1658</v>
      </c>
      <c r="C147" s="20" t="s">
        <v>520</v>
      </c>
      <c r="D147" s="20" t="s">
        <v>623</v>
      </c>
      <c r="E147" s="20" t="s">
        <v>762</v>
      </c>
      <c r="F147" s="55">
        <f t="shared" si="2"/>
        <v>10800</v>
      </c>
    </row>
    <row r="148" spans="1:6">
      <c r="A148" s="20" t="s">
        <v>1661</v>
      </c>
      <c r="B148" s="20" t="s">
        <v>1662</v>
      </c>
      <c r="C148" s="20" t="s">
        <v>520</v>
      </c>
      <c r="D148" s="20" t="s">
        <v>623</v>
      </c>
      <c r="E148" s="20" t="s">
        <v>1663</v>
      </c>
      <c r="F148" s="55">
        <f t="shared" si="2"/>
        <v>1440</v>
      </c>
    </row>
    <row r="149" spans="1:6">
      <c r="A149" s="20" t="s">
        <v>1664</v>
      </c>
      <c r="B149" s="20" t="s">
        <v>1665</v>
      </c>
      <c r="C149" s="20" t="s">
        <v>520</v>
      </c>
      <c r="D149" s="20" t="s">
        <v>623</v>
      </c>
      <c r="E149" s="20" t="s">
        <v>1663</v>
      </c>
      <c r="F149" s="55">
        <f t="shared" si="2"/>
        <v>0</v>
      </c>
    </row>
    <row r="150" spans="1:6">
      <c r="A150" s="20" t="s">
        <v>1666</v>
      </c>
      <c r="B150" s="20" t="s">
        <v>1667</v>
      </c>
      <c r="C150" s="20" t="s">
        <v>520</v>
      </c>
      <c r="D150" s="20" t="s">
        <v>623</v>
      </c>
      <c r="E150" s="20" t="s">
        <v>1663</v>
      </c>
      <c r="F150" s="55">
        <f t="shared" si="2"/>
        <v>0</v>
      </c>
    </row>
    <row r="151" spans="1:6">
      <c r="A151" s="20" t="s">
        <v>1668</v>
      </c>
      <c r="B151" s="20" t="s">
        <v>1669</v>
      </c>
      <c r="C151" s="20" t="s">
        <v>520</v>
      </c>
      <c r="D151" s="20" t="s">
        <v>623</v>
      </c>
      <c r="E151" s="20" t="s">
        <v>1663</v>
      </c>
      <c r="F151" s="55">
        <f t="shared" si="2"/>
        <v>0</v>
      </c>
    </row>
    <row r="152" spans="1:6">
      <c r="A152" s="20" t="s">
        <v>1670</v>
      </c>
      <c r="B152" s="20" t="s">
        <v>1671</v>
      </c>
      <c r="C152" s="20" t="s">
        <v>520</v>
      </c>
      <c r="D152" s="20" t="s">
        <v>623</v>
      </c>
      <c r="E152" s="20" t="s">
        <v>1663</v>
      </c>
      <c r="F152" s="55">
        <f t="shared" si="2"/>
        <v>23000</v>
      </c>
    </row>
    <row r="153" spans="1:6">
      <c r="A153" s="20" t="s">
        <v>1672</v>
      </c>
      <c r="B153" s="20" t="s">
        <v>1673</v>
      </c>
      <c r="C153" s="20" t="s">
        <v>520</v>
      </c>
      <c r="D153" s="20" t="s">
        <v>623</v>
      </c>
      <c r="E153" s="20" t="s">
        <v>1663</v>
      </c>
      <c r="F153" s="55">
        <f t="shared" si="2"/>
        <v>0</v>
      </c>
    </row>
    <row r="154" spans="1:6">
      <c r="A154" s="20" t="s">
        <v>1674</v>
      </c>
      <c r="B154" s="20" t="s">
        <v>1675</v>
      </c>
      <c r="C154" s="20" t="s">
        <v>520</v>
      </c>
      <c r="D154" s="20" t="s">
        <v>623</v>
      </c>
      <c r="E154" s="20" t="s">
        <v>1663</v>
      </c>
      <c r="F154" s="55">
        <f t="shared" si="2"/>
        <v>1800</v>
      </c>
    </row>
    <row r="155" spans="1:6">
      <c r="A155" s="20" t="s">
        <v>1676</v>
      </c>
      <c r="B155" s="20" t="s">
        <v>1677</v>
      </c>
      <c r="C155" s="20" t="s">
        <v>520</v>
      </c>
      <c r="D155" s="20" t="s">
        <v>623</v>
      </c>
      <c r="E155" s="20" t="s">
        <v>1663</v>
      </c>
      <c r="F155" s="55">
        <f t="shared" si="2"/>
        <v>120</v>
      </c>
    </row>
    <row r="156" spans="1:6">
      <c r="A156" s="20" t="s">
        <v>1678</v>
      </c>
      <c r="B156" s="20" t="s">
        <v>1679</v>
      </c>
      <c r="C156" s="20" t="s">
        <v>520</v>
      </c>
      <c r="D156" s="20" t="s">
        <v>623</v>
      </c>
      <c r="E156" s="20" t="s">
        <v>1663</v>
      </c>
      <c r="F156" s="55">
        <f t="shared" si="2"/>
        <v>0</v>
      </c>
    </row>
    <row r="157" spans="1:6">
      <c r="A157" s="20" t="s">
        <v>1680</v>
      </c>
      <c r="B157" s="20" t="s">
        <v>1681</v>
      </c>
      <c r="C157" s="20" t="s">
        <v>520</v>
      </c>
      <c r="D157" s="20" t="s">
        <v>623</v>
      </c>
      <c r="E157" s="20" t="s">
        <v>1663</v>
      </c>
      <c r="F157" s="55">
        <f t="shared" si="2"/>
        <v>3000</v>
      </c>
    </row>
    <row r="158" spans="1:6">
      <c r="A158" s="20" t="s">
        <v>1682</v>
      </c>
      <c r="B158" s="20" t="s">
        <v>1683</v>
      </c>
      <c r="C158" s="20" t="s">
        <v>520</v>
      </c>
      <c r="D158" s="20" t="s">
        <v>623</v>
      </c>
      <c r="E158" s="20" t="s">
        <v>1663</v>
      </c>
      <c r="F158" s="55">
        <f t="shared" si="2"/>
        <v>0</v>
      </c>
    </row>
    <row r="159" spans="1:6">
      <c r="A159" s="20" t="s">
        <v>1684</v>
      </c>
      <c r="B159" s="20" t="s">
        <v>1685</v>
      </c>
      <c r="C159" s="20" t="s">
        <v>520</v>
      </c>
      <c r="D159" s="20" t="s">
        <v>623</v>
      </c>
      <c r="E159" s="20" t="s">
        <v>1663</v>
      </c>
      <c r="F159" s="55">
        <f t="shared" si="2"/>
        <v>0</v>
      </c>
    </row>
    <row r="160" spans="1:6">
      <c r="A160" s="20" t="s">
        <v>1686</v>
      </c>
      <c r="B160" s="20" t="s">
        <v>1687</v>
      </c>
      <c r="C160" s="20" t="s">
        <v>520</v>
      </c>
      <c r="D160" s="20" t="s">
        <v>623</v>
      </c>
      <c r="E160" s="20" t="s">
        <v>1663</v>
      </c>
      <c r="F160" s="55">
        <f t="shared" si="2"/>
        <v>0</v>
      </c>
    </row>
    <row r="161" spans="1:6">
      <c r="A161" s="20" t="s">
        <v>1688</v>
      </c>
      <c r="B161" s="20" t="s">
        <v>1689</v>
      </c>
      <c r="C161" s="20" t="s">
        <v>520</v>
      </c>
      <c r="D161" s="20" t="s">
        <v>623</v>
      </c>
      <c r="E161" s="20" t="s">
        <v>1663</v>
      </c>
      <c r="F161" s="55">
        <f t="shared" si="2"/>
        <v>120</v>
      </c>
    </row>
    <row r="162" spans="1:6">
      <c r="A162" s="20" t="s">
        <v>1690</v>
      </c>
      <c r="B162" s="20" t="s">
        <v>574</v>
      </c>
      <c r="C162" s="20" t="s">
        <v>520</v>
      </c>
      <c r="D162" s="20" t="s">
        <v>623</v>
      </c>
      <c r="E162" s="20" t="s">
        <v>1663</v>
      </c>
      <c r="F162" s="55">
        <f t="shared" si="2"/>
        <v>3000</v>
      </c>
    </row>
    <row r="163" spans="1:6">
      <c r="A163" s="20" t="s">
        <v>1691</v>
      </c>
      <c r="B163" s="20" t="s">
        <v>1692</v>
      </c>
      <c r="C163" s="20" t="s">
        <v>520</v>
      </c>
      <c r="D163" s="20" t="s">
        <v>623</v>
      </c>
      <c r="E163" s="20" t="s">
        <v>1663</v>
      </c>
      <c r="F163" s="55">
        <f t="shared" si="2"/>
        <v>0</v>
      </c>
    </row>
    <row r="164" spans="1:6">
      <c r="A164" s="20" t="s">
        <v>1693</v>
      </c>
      <c r="B164" s="20" t="s">
        <v>1694</v>
      </c>
      <c r="C164" s="20" t="s">
        <v>520</v>
      </c>
      <c r="D164" s="20" t="s">
        <v>623</v>
      </c>
      <c r="E164" s="20" t="s">
        <v>1663</v>
      </c>
      <c r="F164" s="55">
        <f t="shared" si="2"/>
        <v>0</v>
      </c>
    </row>
    <row r="165" spans="1:6">
      <c r="A165" s="20" t="s">
        <v>1695</v>
      </c>
      <c r="B165" s="20" t="s">
        <v>1696</v>
      </c>
      <c r="C165" s="20" t="s">
        <v>520</v>
      </c>
      <c r="D165" s="20" t="s">
        <v>623</v>
      </c>
      <c r="E165" s="20" t="s">
        <v>1663</v>
      </c>
      <c r="F165" s="55">
        <f t="shared" si="2"/>
        <v>120</v>
      </c>
    </row>
    <row r="166" spans="1:6">
      <c r="A166" s="20" t="s">
        <v>1697</v>
      </c>
      <c r="B166" s="20" t="s">
        <v>1698</v>
      </c>
      <c r="C166" s="20" t="s">
        <v>520</v>
      </c>
      <c r="D166" s="20" t="s">
        <v>623</v>
      </c>
      <c r="E166" s="20" t="s">
        <v>1663</v>
      </c>
      <c r="F166" s="55">
        <f t="shared" si="2"/>
        <v>3000</v>
      </c>
    </row>
    <row r="167" spans="1:6">
      <c r="A167" s="20" t="s">
        <v>1699</v>
      </c>
      <c r="B167" s="20" t="s">
        <v>1700</v>
      </c>
      <c r="C167" s="20" t="s">
        <v>520</v>
      </c>
      <c r="D167" s="20" t="s">
        <v>623</v>
      </c>
      <c r="E167" s="20" t="s">
        <v>1663</v>
      </c>
      <c r="F167" s="55">
        <f t="shared" si="2"/>
        <v>35000</v>
      </c>
    </row>
    <row r="168" spans="1:6">
      <c r="A168" s="20" t="s">
        <v>1701</v>
      </c>
      <c r="B168" s="20" t="s">
        <v>1702</v>
      </c>
      <c r="C168" s="20" t="s">
        <v>520</v>
      </c>
      <c r="D168" s="20" t="s">
        <v>623</v>
      </c>
      <c r="E168" s="20" t="s">
        <v>1663</v>
      </c>
      <c r="F168" s="55">
        <f t="shared" si="2"/>
        <v>0</v>
      </c>
    </row>
    <row r="169" spans="1:6">
      <c r="A169" s="20" t="s">
        <v>1703</v>
      </c>
      <c r="B169" s="20" t="s">
        <v>1704</v>
      </c>
      <c r="C169" s="20" t="s">
        <v>520</v>
      </c>
      <c r="D169" s="20" t="s">
        <v>623</v>
      </c>
      <c r="E169" s="20" t="s">
        <v>1663</v>
      </c>
      <c r="F169" s="55">
        <f t="shared" si="2"/>
        <v>1350</v>
      </c>
    </row>
    <row r="170" spans="1:6">
      <c r="A170" s="20" t="s">
        <v>1705</v>
      </c>
      <c r="B170" s="20" t="s">
        <v>1706</v>
      </c>
      <c r="C170" s="20" t="s">
        <v>520</v>
      </c>
      <c r="D170" s="20" t="s">
        <v>623</v>
      </c>
      <c r="E170" s="20" t="s">
        <v>1663</v>
      </c>
      <c r="F170" s="55">
        <f t="shared" si="2"/>
        <v>120</v>
      </c>
    </row>
    <row r="171" spans="1:6">
      <c r="A171" s="20" t="s">
        <v>1707</v>
      </c>
      <c r="B171" s="20" t="s">
        <v>1708</v>
      </c>
      <c r="C171" s="20" t="s">
        <v>520</v>
      </c>
      <c r="D171" s="20" t="s">
        <v>623</v>
      </c>
      <c r="E171" s="20" t="s">
        <v>1663</v>
      </c>
      <c r="F171" s="55">
        <f t="shared" si="2"/>
        <v>1680</v>
      </c>
    </row>
    <row r="172" spans="1:6">
      <c r="A172" s="20" t="s">
        <v>1709</v>
      </c>
      <c r="B172" s="20" t="s">
        <v>1710</v>
      </c>
      <c r="C172" s="20" t="s">
        <v>520</v>
      </c>
      <c r="D172" s="20" t="s">
        <v>623</v>
      </c>
      <c r="E172" s="20" t="s">
        <v>1663</v>
      </c>
      <c r="F172" s="55">
        <f t="shared" si="2"/>
        <v>15000</v>
      </c>
    </row>
    <row r="173" spans="1:6">
      <c r="A173" s="20" t="s">
        <v>1711</v>
      </c>
      <c r="B173" s="20" t="s">
        <v>1712</v>
      </c>
      <c r="C173" s="20" t="s">
        <v>520</v>
      </c>
      <c r="D173" s="20" t="s">
        <v>623</v>
      </c>
      <c r="E173" s="20" t="s">
        <v>1663</v>
      </c>
      <c r="F173" s="55">
        <f t="shared" si="2"/>
        <v>0</v>
      </c>
    </row>
    <row r="174" spans="1:6">
      <c r="A174" s="20" t="s">
        <v>1713</v>
      </c>
      <c r="B174" s="20" t="s">
        <v>1714</v>
      </c>
      <c r="C174" s="20" t="s">
        <v>520</v>
      </c>
      <c r="D174" s="20" t="s">
        <v>623</v>
      </c>
      <c r="E174" s="20" t="s">
        <v>1663</v>
      </c>
      <c r="F174" s="55">
        <f t="shared" si="2"/>
        <v>450</v>
      </c>
    </row>
    <row r="175" spans="1:6">
      <c r="A175" s="20" t="s">
        <v>1715</v>
      </c>
      <c r="B175" s="20" t="s">
        <v>1716</v>
      </c>
      <c r="C175" s="20" t="s">
        <v>520</v>
      </c>
      <c r="D175" s="20" t="s">
        <v>623</v>
      </c>
      <c r="E175" s="20" t="s">
        <v>1663</v>
      </c>
      <c r="F175" s="55">
        <f t="shared" si="2"/>
        <v>120</v>
      </c>
    </row>
    <row r="176" spans="1:6">
      <c r="A176" s="20" t="s">
        <v>1717</v>
      </c>
      <c r="B176" s="20" t="s">
        <v>1718</v>
      </c>
      <c r="C176" s="20" t="s">
        <v>520</v>
      </c>
      <c r="D176" s="20" t="s">
        <v>623</v>
      </c>
      <c r="E176" s="20" t="s">
        <v>1663</v>
      </c>
      <c r="F176" s="55">
        <f t="shared" si="2"/>
        <v>1440</v>
      </c>
    </row>
    <row r="177" spans="1:6">
      <c r="A177" s="20" t="s">
        <v>1719</v>
      </c>
      <c r="B177" s="20" t="s">
        <v>1720</v>
      </c>
      <c r="C177" s="20" t="s">
        <v>520</v>
      </c>
      <c r="D177" s="20" t="s">
        <v>623</v>
      </c>
      <c r="E177" s="20" t="s">
        <v>1663</v>
      </c>
      <c r="F177" s="55">
        <f t="shared" si="2"/>
        <v>36000</v>
      </c>
    </row>
    <row r="178" spans="1:6">
      <c r="A178" s="20" t="s">
        <v>1721</v>
      </c>
      <c r="B178" s="20" t="s">
        <v>1722</v>
      </c>
      <c r="C178" s="20" t="s">
        <v>520</v>
      </c>
      <c r="D178" s="20" t="s">
        <v>623</v>
      </c>
      <c r="E178" s="20" t="s">
        <v>1663</v>
      </c>
      <c r="F178" s="55">
        <f t="shared" si="2"/>
        <v>0</v>
      </c>
    </row>
    <row r="179" spans="1:6">
      <c r="A179" s="20" t="s">
        <v>1723</v>
      </c>
      <c r="B179" s="20" t="s">
        <v>1724</v>
      </c>
      <c r="C179" s="20" t="s">
        <v>520</v>
      </c>
      <c r="D179" s="20" t="s">
        <v>623</v>
      </c>
      <c r="E179" s="20" t="s">
        <v>1663</v>
      </c>
      <c r="F179" s="55">
        <f t="shared" si="2"/>
        <v>900</v>
      </c>
    </row>
    <row r="180" spans="1:6">
      <c r="A180" s="20" t="s">
        <v>1725</v>
      </c>
      <c r="B180" s="20" t="s">
        <v>1726</v>
      </c>
      <c r="C180" s="20" t="s">
        <v>520</v>
      </c>
      <c r="D180" s="20" t="s">
        <v>623</v>
      </c>
      <c r="E180" s="20" t="s">
        <v>762</v>
      </c>
      <c r="F180" s="55">
        <f t="shared" si="2"/>
        <v>0</v>
      </c>
    </row>
    <row r="181" spans="1:6">
      <c r="A181" s="20" t="s">
        <v>1727</v>
      </c>
      <c r="B181" s="20" t="s">
        <v>1728</v>
      </c>
      <c r="C181" s="20" t="s">
        <v>520</v>
      </c>
      <c r="D181" s="20" t="s">
        <v>623</v>
      </c>
      <c r="E181" s="20" t="s">
        <v>762</v>
      </c>
      <c r="F181" s="55">
        <f t="shared" si="2"/>
        <v>0</v>
      </c>
    </row>
    <row r="182" spans="1:6">
      <c r="A182" s="20" t="s">
        <v>1729</v>
      </c>
      <c r="B182" s="20" t="s">
        <v>594</v>
      </c>
      <c r="C182" s="20" t="s">
        <v>520</v>
      </c>
      <c r="D182" s="20" t="s">
        <v>623</v>
      </c>
      <c r="E182" s="20" t="s">
        <v>1663</v>
      </c>
      <c r="F182" s="55">
        <f t="shared" si="2"/>
        <v>612</v>
      </c>
    </row>
    <row r="183" spans="1:6">
      <c r="A183" s="20" t="s">
        <v>1730</v>
      </c>
      <c r="B183" s="20" t="s">
        <v>1731</v>
      </c>
      <c r="C183" s="20" t="s">
        <v>520</v>
      </c>
      <c r="D183" s="20" t="s">
        <v>623</v>
      </c>
      <c r="E183" s="20" t="s">
        <v>762</v>
      </c>
      <c r="F183" s="55">
        <f t="shared" si="2"/>
        <v>360</v>
      </c>
    </row>
    <row r="184" spans="1:6">
      <c r="A184" s="20" t="s">
        <v>1732</v>
      </c>
      <c r="B184" s="20" t="s">
        <v>1733</v>
      </c>
      <c r="C184" s="20" t="s">
        <v>520</v>
      </c>
      <c r="D184" s="20" t="s">
        <v>623</v>
      </c>
      <c r="E184" s="20" t="s">
        <v>762</v>
      </c>
      <c r="F184" s="55">
        <f t="shared" si="2"/>
        <v>0</v>
      </c>
    </row>
    <row r="185" spans="1:6">
      <c r="A185" s="20" t="s">
        <v>1734</v>
      </c>
      <c r="B185" s="20" t="s">
        <v>1735</v>
      </c>
      <c r="C185" s="20" t="s">
        <v>520</v>
      </c>
      <c r="D185" s="20" t="s">
        <v>623</v>
      </c>
      <c r="E185" s="20" t="s">
        <v>762</v>
      </c>
      <c r="F185" s="55">
        <f t="shared" si="2"/>
        <v>0</v>
      </c>
    </row>
    <row r="186" spans="1:6">
      <c r="A186" s="20" t="s">
        <v>1736</v>
      </c>
      <c r="B186" s="20" t="s">
        <v>596</v>
      </c>
      <c r="C186" s="20" t="s">
        <v>520</v>
      </c>
      <c r="D186" s="20" t="s">
        <v>623</v>
      </c>
      <c r="E186" s="20" t="s">
        <v>1663</v>
      </c>
      <c r="F186" s="55">
        <f t="shared" si="2"/>
        <v>720</v>
      </c>
    </row>
    <row r="187" spans="1:6">
      <c r="A187" s="20" t="s">
        <v>1737</v>
      </c>
      <c r="B187" s="20" t="s">
        <v>1738</v>
      </c>
      <c r="C187" s="20" t="s">
        <v>520</v>
      </c>
      <c r="D187" s="20" t="s">
        <v>623</v>
      </c>
      <c r="E187" s="20" t="s">
        <v>762</v>
      </c>
      <c r="F187" s="55">
        <f t="shared" si="2"/>
        <v>72</v>
      </c>
    </row>
    <row r="188" spans="1:6">
      <c r="A188" s="20" t="s">
        <v>1739</v>
      </c>
      <c r="B188" s="20" t="s">
        <v>1740</v>
      </c>
      <c r="C188" s="20" t="s">
        <v>520</v>
      </c>
      <c r="D188" s="20" t="s">
        <v>623</v>
      </c>
      <c r="E188" s="20" t="s">
        <v>762</v>
      </c>
      <c r="F188" s="55">
        <f t="shared" si="2"/>
        <v>0</v>
      </c>
    </row>
    <row r="189" spans="1:6">
      <c r="A189" s="20" t="s">
        <v>1741</v>
      </c>
      <c r="B189" s="20" t="s">
        <v>1742</v>
      </c>
      <c r="C189" s="20" t="s">
        <v>520</v>
      </c>
      <c r="D189" s="20" t="s">
        <v>623</v>
      </c>
      <c r="E189" s="20" t="s">
        <v>762</v>
      </c>
      <c r="F189" s="55">
        <f t="shared" si="2"/>
        <v>0</v>
      </c>
    </row>
    <row r="190" spans="1:6">
      <c r="A190" s="20" t="s">
        <v>1743</v>
      </c>
      <c r="B190" s="20" t="s">
        <v>602</v>
      </c>
      <c r="C190" s="20" t="s">
        <v>520</v>
      </c>
      <c r="D190" s="20" t="s">
        <v>623</v>
      </c>
      <c r="E190" s="20" t="s">
        <v>762</v>
      </c>
      <c r="F190" s="55">
        <f t="shared" si="2"/>
        <v>792</v>
      </c>
    </row>
    <row r="191" spans="1:6">
      <c r="A191" s="20" t="s">
        <v>1744</v>
      </c>
      <c r="B191" s="20" t="s">
        <v>1745</v>
      </c>
      <c r="C191" s="20" t="s">
        <v>520</v>
      </c>
      <c r="D191" s="20" t="s">
        <v>623</v>
      </c>
      <c r="E191" s="20" t="s">
        <v>762</v>
      </c>
      <c r="F191" s="55">
        <f t="shared" si="2"/>
        <v>144</v>
      </c>
    </row>
    <row r="192" spans="1:6">
      <c r="A192" s="20" t="s">
        <v>1746</v>
      </c>
      <c r="B192" s="20" t="s">
        <v>1747</v>
      </c>
      <c r="C192" s="20" t="s">
        <v>520</v>
      </c>
      <c r="D192" s="20" t="s">
        <v>623</v>
      </c>
      <c r="E192" s="20" t="s">
        <v>762</v>
      </c>
      <c r="F192" s="55">
        <f t="shared" si="2"/>
        <v>0</v>
      </c>
    </row>
    <row r="193" spans="1:6">
      <c r="A193" s="20" t="s">
        <v>1748</v>
      </c>
      <c r="B193" s="20" t="s">
        <v>1749</v>
      </c>
      <c r="C193" s="20" t="s">
        <v>520</v>
      </c>
      <c r="D193" s="20" t="s">
        <v>623</v>
      </c>
      <c r="E193" s="20" t="s">
        <v>762</v>
      </c>
      <c r="F193" s="55">
        <f t="shared" si="2"/>
        <v>0</v>
      </c>
    </row>
    <row r="194" spans="1:6">
      <c r="A194" s="20" t="s">
        <v>610</v>
      </c>
      <c r="B194" s="20" t="s">
        <v>603</v>
      </c>
      <c r="C194" s="20" t="s">
        <v>520</v>
      </c>
      <c r="D194" s="20" t="s">
        <v>623</v>
      </c>
      <c r="E194" s="20" t="s">
        <v>762</v>
      </c>
      <c r="F194" s="55">
        <f t="shared" ref="F194:F257" si="3">SUMIF(col_bom,A194,col_total)</f>
        <v>504</v>
      </c>
    </row>
    <row r="195" spans="1:6">
      <c r="A195" s="20" t="s">
        <v>1750</v>
      </c>
      <c r="B195" s="20" t="s">
        <v>1751</v>
      </c>
      <c r="C195" s="20" t="s">
        <v>520</v>
      </c>
      <c r="D195" s="20" t="s">
        <v>623</v>
      </c>
      <c r="E195" s="20" t="s">
        <v>762</v>
      </c>
      <c r="F195" s="55">
        <f t="shared" si="3"/>
        <v>72</v>
      </c>
    </row>
    <row r="196" spans="1:6">
      <c r="A196" s="20" t="s">
        <v>1752</v>
      </c>
      <c r="B196" s="20" t="s">
        <v>1753</v>
      </c>
      <c r="C196" s="20" t="s">
        <v>520</v>
      </c>
      <c r="D196" s="20" t="s">
        <v>623</v>
      </c>
      <c r="E196" s="20" t="s">
        <v>762</v>
      </c>
      <c r="F196" s="55">
        <f t="shared" si="3"/>
        <v>0</v>
      </c>
    </row>
    <row r="197" spans="1:6">
      <c r="A197" s="20" t="s">
        <v>1754</v>
      </c>
      <c r="B197" s="20" t="s">
        <v>1755</v>
      </c>
      <c r="C197" s="20" t="s">
        <v>520</v>
      </c>
      <c r="D197" s="20" t="s">
        <v>623</v>
      </c>
      <c r="E197" s="20" t="s">
        <v>762</v>
      </c>
      <c r="F197" s="55">
        <f t="shared" si="3"/>
        <v>0</v>
      </c>
    </row>
    <row r="198" spans="1:6">
      <c r="A198" s="20" t="s">
        <v>1756</v>
      </c>
      <c r="B198" s="20" t="s">
        <v>604</v>
      </c>
      <c r="C198" s="20" t="s">
        <v>520</v>
      </c>
      <c r="D198" s="20" t="s">
        <v>623</v>
      </c>
      <c r="E198" s="20" t="s">
        <v>762</v>
      </c>
      <c r="F198" s="55">
        <f t="shared" si="3"/>
        <v>612</v>
      </c>
    </row>
    <row r="199" spans="1:6">
      <c r="A199" s="20" t="s">
        <v>1757</v>
      </c>
      <c r="B199" s="20" t="s">
        <v>1758</v>
      </c>
      <c r="C199" s="20" t="s">
        <v>520</v>
      </c>
      <c r="D199" s="20" t="s">
        <v>623</v>
      </c>
      <c r="E199" s="20" t="s">
        <v>762</v>
      </c>
      <c r="F199" s="55">
        <f t="shared" si="3"/>
        <v>108</v>
      </c>
    </row>
    <row r="200" spans="1:6">
      <c r="A200" s="20" t="s">
        <v>1759</v>
      </c>
      <c r="B200" s="20" t="s">
        <v>1760</v>
      </c>
      <c r="C200" s="20" t="s">
        <v>520</v>
      </c>
      <c r="D200" s="20" t="s">
        <v>623</v>
      </c>
      <c r="E200" s="20" t="s">
        <v>762</v>
      </c>
      <c r="F200" s="55">
        <f t="shared" si="3"/>
        <v>0</v>
      </c>
    </row>
    <row r="201" spans="1:6">
      <c r="A201" s="20" t="s">
        <v>1761</v>
      </c>
      <c r="B201" s="20" t="s">
        <v>1762</v>
      </c>
      <c r="C201" s="20" t="s">
        <v>520</v>
      </c>
      <c r="D201" s="20" t="s">
        <v>623</v>
      </c>
      <c r="E201" s="20" t="s">
        <v>762</v>
      </c>
      <c r="F201" s="55">
        <f t="shared" si="3"/>
        <v>0</v>
      </c>
    </row>
    <row r="202" spans="1:6">
      <c r="A202" s="20" t="s">
        <v>1763</v>
      </c>
      <c r="B202" s="20" t="s">
        <v>605</v>
      </c>
      <c r="C202" s="20" t="s">
        <v>520</v>
      </c>
      <c r="D202" s="20" t="s">
        <v>623</v>
      </c>
      <c r="E202" s="20" t="s">
        <v>762</v>
      </c>
      <c r="F202" s="55">
        <f t="shared" si="3"/>
        <v>360</v>
      </c>
    </row>
    <row r="203" spans="1:6">
      <c r="A203" s="20" t="s">
        <v>1764</v>
      </c>
      <c r="B203" s="20" t="s">
        <v>1765</v>
      </c>
      <c r="C203" s="20" t="s">
        <v>520</v>
      </c>
      <c r="D203" s="20" t="s">
        <v>623</v>
      </c>
      <c r="E203" s="20" t="s">
        <v>762</v>
      </c>
      <c r="F203" s="55">
        <f t="shared" si="3"/>
        <v>72</v>
      </c>
    </row>
    <row r="204" spans="1:6">
      <c r="A204" s="20" t="s">
        <v>1766</v>
      </c>
      <c r="B204" s="20" t="s">
        <v>1767</v>
      </c>
      <c r="C204" s="20" t="s">
        <v>520</v>
      </c>
      <c r="D204" s="20" t="s">
        <v>623</v>
      </c>
      <c r="E204" s="20" t="s">
        <v>762</v>
      </c>
      <c r="F204" s="55">
        <f t="shared" si="3"/>
        <v>0</v>
      </c>
    </row>
    <row r="205" spans="1:6">
      <c r="A205" s="20" t="s">
        <v>1768</v>
      </c>
      <c r="B205" s="20" t="s">
        <v>1769</v>
      </c>
      <c r="C205" s="20" t="s">
        <v>520</v>
      </c>
      <c r="D205" s="20" t="s">
        <v>623</v>
      </c>
      <c r="E205" s="20" t="s">
        <v>762</v>
      </c>
      <c r="F205" s="55">
        <f t="shared" si="3"/>
        <v>0</v>
      </c>
    </row>
    <row r="206" spans="1:6">
      <c r="A206" s="20" t="s">
        <v>1770</v>
      </c>
      <c r="B206" s="20" t="s">
        <v>1771</v>
      </c>
      <c r="C206" s="20" t="s">
        <v>520</v>
      </c>
      <c r="D206" s="20" t="s">
        <v>623</v>
      </c>
      <c r="E206" s="20" t="s">
        <v>762</v>
      </c>
      <c r="F206" s="55">
        <f t="shared" si="3"/>
        <v>936</v>
      </c>
    </row>
    <row r="207" spans="1:6">
      <c r="A207" s="20" t="s">
        <v>1772</v>
      </c>
      <c r="B207" s="20" t="s">
        <v>1773</v>
      </c>
      <c r="C207" s="20" t="s">
        <v>520</v>
      </c>
      <c r="D207" s="20" t="s">
        <v>623</v>
      </c>
      <c r="E207" s="20" t="s">
        <v>762</v>
      </c>
      <c r="F207" s="55">
        <f t="shared" si="3"/>
        <v>72</v>
      </c>
    </row>
    <row r="208" spans="1:6">
      <c r="A208" s="20" t="s">
        <v>1774</v>
      </c>
      <c r="B208" s="20" t="s">
        <v>1775</v>
      </c>
      <c r="C208" s="20" t="s">
        <v>520</v>
      </c>
      <c r="D208" s="20" t="s">
        <v>623</v>
      </c>
      <c r="E208" s="20" t="s">
        <v>762</v>
      </c>
      <c r="F208" s="55">
        <f t="shared" si="3"/>
        <v>0</v>
      </c>
    </row>
    <row r="209" spans="1:6">
      <c r="A209" s="20" t="s">
        <v>1776</v>
      </c>
      <c r="B209" s="20" t="s">
        <v>1777</v>
      </c>
      <c r="C209" s="20" t="s">
        <v>520</v>
      </c>
      <c r="D209" s="20" t="s">
        <v>623</v>
      </c>
      <c r="E209" s="20" t="s">
        <v>762</v>
      </c>
      <c r="F209" s="55">
        <f t="shared" si="3"/>
        <v>0</v>
      </c>
    </row>
    <row r="210" spans="1:6">
      <c r="A210" s="20" t="s">
        <v>1778</v>
      </c>
      <c r="B210" s="20" t="s">
        <v>606</v>
      </c>
      <c r="C210" s="20" t="s">
        <v>520</v>
      </c>
      <c r="D210" s="20" t="s">
        <v>623</v>
      </c>
      <c r="E210" s="20" t="s">
        <v>762</v>
      </c>
      <c r="F210" s="55">
        <f t="shared" si="3"/>
        <v>0</v>
      </c>
    </row>
    <row r="211" spans="1:6">
      <c r="A211" s="20" t="s">
        <v>1779</v>
      </c>
      <c r="B211" s="20" t="s">
        <v>1780</v>
      </c>
      <c r="C211" s="20" t="s">
        <v>520</v>
      </c>
      <c r="D211" s="20" t="s">
        <v>623</v>
      </c>
      <c r="E211" s="20" t="s">
        <v>762</v>
      </c>
      <c r="F211" s="55">
        <f t="shared" si="3"/>
        <v>72</v>
      </c>
    </row>
    <row r="212" spans="1:6">
      <c r="A212" s="20" t="s">
        <v>1781</v>
      </c>
      <c r="B212" s="20" t="s">
        <v>1782</v>
      </c>
      <c r="C212" s="20" t="s">
        <v>520</v>
      </c>
      <c r="D212" s="20" t="s">
        <v>623</v>
      </c>
      <c r="E212" s="20" t="s">
        <v>1663</v>
      </c>
      <c r="F212" s="55">
        <f t="shared" si="3"/>
        <v>0</v>
      </c>
    </row>
    <row r="213" spans="1:6">
      <c r="A213" s="20" t="s">
        <v>1783</v>
      </c>
      <c r="B213" s="20" t="s">
        <v>1784</v>
      </c>
      <c r="C213" s="20" t="s">
        <v>520</v>
      </c>
      <c r="D213" s="20" t="s">
        <v>623</v>
      </c>
      <c r="E213" s="20" t="s">
        <v>1663</v>
      </c>
      <c r="F213" s="55">
        <f t="shared" si="3"/>
        <v>0</v>
      </c>
    </row>
    <row r="214" spans="1:6">
      <c r="A214" s="20" t="s">
        <v>1785</v>
      </c>
      <c r="B214" s="20" t="s">
        <v>1786</v>
      </c>
      <c r="C214" s="20" t="s">
        <v>520</v>
      </c>
      <c r="D214" s="20" t="s">
        <v>623</v>
      </c>
      <c r="E214" s="20" t="s">
        <v>1663</v>
      </c>
      <c r="F214" s="55">
        <f t="shared" si="3"/>
        <v>10000</v>
      </c>
    </row>
    <row r="215" spans="1:6">
      <c r="A215" s="20" t="s">
        <v>1787</v>
      </c>
      <c r="B215" s="20" t="s">
        <v>1788</v>
      </c>
      <c r="C215" s="20" t="s">
        <v>520</v>
      </c>
      <c r="D215" s="20" t="s">
        <v>623</v>
      </c>
      <c r="E215" s="20" t="s">
        <v>1663</v>
      </c>
      <c r="F215" s="55">
        <f t="shared" si="3"/>
        <v>0</v>
      </c>
    </row>
    <row r="216" spans="1:6">
      <c r="A216" s="20" t="s">
        <v>1789</v>
      </c>
      <c r="B216" s="20" t="s">
        <v>1790</v>
      </c>
      <c r="C216" s="20" t="s">
        <v>520</v>
      </c>
      <c r="D216" s="20" t="s">
        <v>623</v>
      </c>
      <c r="E216" s="20" t="s">
        <v>1663</v>
      </c>
      <c r="F216" s="55">
        <f t="shared" si="3"/>
        <v>0</v>
      </c>
    </row>
    <row r="217" spans="1:6">
      <c r="A217" s="20" t="s">
        <v>1791</v>
      </c>
      <c r="B217" s="20" t="s">
        <v>1792</v>
      </c>
      <c r="C217" s="20" t="s">
        <v>520</v>
      </c>
      <c r="D217" s="20" t="s">
        <v>623</v>
      </c>
      <c r="E217" s="20" t="s">
        <v>1663</v>
      </c>
      <c r="F217" s="55">
        <f t="shared" si="3"/>
        <v>12</v>
      </c>
    </row>
    <row r="218" spans="1:6">
      <c r="A218" s="20" t="s">
        <v>1793</v>
      </c>
      <c r="B218" s="20" t="s">
        <v>1794</v>
      </c>
      <c r="C218" s="20" t="s">
        <v>520</v>
      </c>
      <c r="D218" s="20" t="s">
        <v>623</v>
      </c>
      <c r="E218" s="20" t="s">
        <v>1663</v>
      </c>
      <c r="F218" s="55">
        <f t="shared" si="3"/>
        <v>1320</v>
      </c>
    </row>
    <row r="219" spans="1:6">
      <c r="A219" s="20" t="s">
        <v>1795</v>
      </c>
      <c r="B219" s="20" t="s">
        <v>1796</v>
      </c>
      <c r="C219" s="20" t="s">
        <v>520</v>
      </c>
      <c r="D219" s="20" t="s">
        <v>623</v>
      </c>
      <c r="E219" s="20" t="s">
        <v>1663</v>
      </c>
      <c r="F219" s="55">
        <f t="shared" si="3"/>
        <v>34000</v>
      </c>
    </row>
    <row r="220" spans="1:6">
      <c r="A220" s="20" t="s">
        <v>1797</v>
      </c>
      <c r="B220" s="20" t="s">
        <v>1798</v>
      </c>
      <c r="C220" s="20" t="s">
        <v>520</v>
      </c>
      <c r="D220" s="20" t="s">
        <v>623</v>
      </c>
      <c r="E220" s="20" t="s">
        <v>1663</v>
      </c>
      <c r="F220" s="55">
        <f t="shared" si="3"/>
        <v>0</v>
      </c>
    </row>
    <row r="221" spans="1:6">
      <c r="A221" s="20" t="s">
        <v>1799</v>
      </c>
      <c r="B221" s="20" t="s">
        <v>1800</v>
      </c>
      <c r="C221" s="20" t="s">
        <v>520</v>
      </c>
      <c r="D221" s="20" t="s">
        <v>623</v>
      </c>
      <c r="E221" s="20" t="s">
        <v>1663</v>
      </c>
      <c r="F221" s="55">
        <f t="shared" si="3"/>
        <v>450</v>
      </c>
    </row>
    <row r="222" spans="1:6">
      <c r="A222" s="20" t="s">
        <v>1801</v>
      </c>
      <c r="B222" s="20" t="s">
        <v>1802</v>
      </c>
      <c r="C222" s="20" t="s">
        <v>520</v>
      </c>
      <c r="D222" s="20" t="s">
        <v>623</v>
      </c>
      <c r="E222" s="20" t="s">
        <v>1663</v>
      </c>
      <c r="F222" s="55">
        <f t="shared" si="3"/>
        <v>120</v>
      </c>
    </row>
    <row r="223" spans="1:6">
      <c r="A223" s="20" t="s">
        <v>1803</v>
      </c>
      <c r="B223" s="20" t="s">
        <v>1804</v>
      </c>
      <c r="C223" s="20" t="s">
        <v>520</v>
      </c>
      <c r="D223" s="20" t="s">
        <v>623</v>
      </c>
      <c r="E223" s="20" t="s">
        <v>1663</v>
      </c>
      <c r="F223" s="55">
        <f t="shared" si="3"/>
        <v>1200</v>
      </c>
    </row>
    <row r="224" spans="1:6">
      <c r="A224" s="20" t="s">
        <v>1805</v>
      </c>
      <c r="B224" s="20" t="s">
        <v>1806</v>
      </c>
      <c r="C224" s="20" t="s">
        <v>520</v>
      </c>
      <c r="D224" s="20" t="s">
        <v>623</v>
      </c>
      <c r="E224" s="20" t="s">
        <v>1663</v>
      </c>
      <c r="F224" s="55">
        <f t="shared" si="3"/>
        <v>1000</v>
      </c>
    </row>
    <row r="225" spans="1:6">
      <c r="A225" s="20" t="s">
        <v>1807</v>
      </c>
      <c r="B225" s="20" t="s">
        <v>1808</v>
      </c>
      <c r="C225" s="20" t="s">
        <v>520</v>
      </c>
      <c r="D225" s="20" t="s">
        <v>623</v>
      </c>
      <c r="E225" s="20" t="s">
        <v>1663</v>
      </c>
      <c r="F225" s="55">
        <f t="shared" si="3"/>
        <v>0</v>
      </c>
    </row>
    <row r="226" spans="1:6">
      <c r="A226" s="20" t="s">
        <v>1809</v>
      </c>
      <c r="B226" s="20" t="s">
        <v>1810</v>
      </c>
      <c r="C226" s="20" t="s">
        <v>520</v>
      </c>
      <c r="D226" s="20" t="s">
        <v>623</v>
      </c>
      <c r="E226" s="20" t="s">
        <v>1663</v>
      </c>
      <c r="F226" s="55">
        <f t="shared" si="3"/>
        <v>900</v>
      </c>
    </row>
    <row r="227" spans="1:6">
      <c r="A227" s="20" t="s">
        <v>1811</v>
      </c>
      <c r="B227" s="20" t="s">
        <v>1812</v>
      </c>
      <c r="C227" s="20" t="s">
        <v>520</v>
      </c>
      <c r="D227" s="20" t="s">
        <v>623</v>
      </c>
      <c r="E227" s="20" t="s">
        <v>1663</v>
      </c>
      <c r="F227" s="55">
        <f t="shared" si="3"/>
        <v>120</v>
      </c>
    </row>
    <row r="228" spans="1:6">
      <c r="A228" s="20" t="s">
        <v>1813</v>
      </c>
      <c r="B228" s="20" t="s">
        <v>1814</v>
      </c>
      <c r="C228" s="20" t="s">
        <v>520</v>
      </c>
      <c r="D228" s="20" t="s">
        <v>623</v>
      </c>
      <c r="E228" s="20" t="s">
        <v>1663</v>
      </c>
      <c r="F228" s="55">
        <f t="shared" si="3"/>
        <v>1080</v>
      </c>
    </row>
    <row r="229" spans="1:6">
      <c r="A229" s="20" t="s">
        <v>1815</v>
      </c>
      <c r="B229" s="20" t="s">
        <v>1816</v>
      </c>
      <c r="C229" s="20" t="s">
        <v>520</v>
      </c>
      <c r="D229" s="20" t="s">
        <v>623</v>
      </c>
      <c r="E229" s="20" t="s">
        <v>1663</v>
      </c>
      <c r="F229" s="55">
        <f t="shared" si="3"/>
        <v>8000</v>
      </c>
    </row>
    <row r="230" spans="1:6">
      <c r="A230" s="20" t="s">
        <v>1817</v>
      </c>
      <c r="B230" s="20" t="s">
        <v>1818</v>
      </c>
      <c r="C230" s="20" t="s">
        <v>520</v>
      </c>
      <c r="D230" s="20" t="s">
        <v>623</v>
      </c>
      <c r="E230" s="20" t="s">
        <v>1663</v>
      </c>
      <c r="F230" s="55">
        <f t="shared" si="3"/>
        <v>0</v>
      </c>
    </row>
    <row r="231" spans="1:6">
      <c r="A231" s="20" t="s">
        <v>1819</v>
      </c>
      <c r="B231" s="20" t="s">
        <v>1820</v>
      </c>
      <c r="C231" s="20" t="s">
        <v>520</v>
      </c>
      <c r="D231" s="20" t="s">
        <v>623</v>
      </c>
      <c r="E231" s="20" t="s">
        <v>1663</v>
      </c>
      <c r="F231" s="55">
        <f t="shared" si="3"/>
        <v>900</v>
      </c>
    </row>
    <row r="232" spans="1:6">
      <c r="A232" s="20" t="s">
        <v>1821</v>
      </c>
      <c r="B232" s="20" t="s">
        <v>1822</v>
      </c>
      <c r="C232" s="20" t="s">
        <v>520</v>
      </c>
      <c r="D232" s="20" t="s">
        <v>623</v>
      </c>
      <c r="E232" s="20" t="s">
        <v>1663</v>
      </c>
      <c r="F232" s="55">
        <f t="shared" si="3"/>
        <v>120</v>
      </c>
    </row>
    <row r="233" spans="1:6">
      <c r="A233" s="20" t="s">
        <v>1823</v>
      </c>
      <c r="B233" s="20" t="s">
        <v>1824</v>
      </c>
      <c r="C233" s="20" t="s">
        <v>520</v>
      </c>
      <c r="D233" s="20" t="s">
        <v>623</v>
      </c>
      <c r="E233" s="20" t="s">
        <v>1663</v>
      </c>
      <c r="F233" s="55">
        <f t="shared" si="3"/>
        <v>960</v>
      </c>
    </row>
    <row r="234" spans="1:6">
      <c r="A234" s="20" t="s">
        <v>1825</v>
      </c>
      <c r="B234" s="20" t="s">
        <v>1826</v>
      </c>
      <c r="C234" s="20" t="s">
        <v>520</v>
      </c>
      <c r="D234" s="20" t="s">
        <v>623</v>
      </c>
      <c r="E234" s="20" t="s">
        <v>1663</v>
      </c>
      <c r="F234" s="55">
        <f t="shared" si="3"/>
        <v>0</v>
      </c>
    </row>
    <row r="235" spans="1:6">
      <c r="A235" s="20" t="s">
        <v>1827</v>
      </c>
      <c r="B235" s="20" t="s">
        <v>1828</v>
      </c>
      <c r="C235" s="20" t="s">
        <v>520</v>
      </c>
      <c r="D235" s="20" t="s">
        <v>623</v>
      </c>
      <c r="E235" s="20" t="s">
        <v>1663</v>
      </c>
      <c r="F235" s="55">
        <f t="shared" si="3"/>
        <v>0</v>
      </c>
    </row>
    <row r="236" spans="1:6">
      <c r="A236" s="20" t="s">
        <v>1829</v>
      </c>
      <c r="B236" s="20" t="s">
        <v>1830</v>
      </c>
      <c r="C236" s="20" t="s">
        <v>520</v>
      </c>
      <c r="D236" s="20" t="s">
        <v>623</v>
      </c>
      <c r="E236" s="20" t="s">
        <v>1663</v>
      </c>
      <c r="F236" s="55">
        <f t="shared" si="3"/>
        <v>450</v>
      </c>
    </row>
    <row r="237" spans="1:6">
      <c r="A237" s="20" t="s">
        <v>1831</v>
      </c>
      <c r="B237" s="20" t="s">
        <v>1832</v>
      </c>
      <c r="C237" s="20" t="s">
        <v>520</v>
      </c>
      <c r="D237" s="20" t="s">
        <v>623</v>
      </c>
      <c r="E237" s="20" t="s">
        <v>1663</v>
      </c>
      <c r="F237" s="55">
        <f t="shared" si="3"/>
        <v>0</v>
      </c>
    </row>
    <row r="238" spans="1:6">
      <c r="A238" s="20" t="s">
        <v>1833</v>
      </c>
      <c r="B238" s="20" t="s">
        <v>1834</v>
      </c>
      <c r="C238" s="20" t="s">
        <v>520</v>
      </c>
      <c r="D238" s="20" t="s">
        <v>623</v>
      </c>
      <c r="E238" s="20" t="s">
        <v>1663</v>
      </c>
      <c r="F238" s="55">
        <f t="shared" si="3"/>
        <v>0</v>
      </c>
    </row>
    <row r="239" spans="1:6">
      <c r="A239" s="20" t="s">
        <v>1835</v>
      </c>
      <c r="B239" s="20" t="s">
        <v>1836</v>
      </c>
      <c r="C239" s="20" t="s">
        <v>520</v>
      </c>
      <c r="D239" s="20" t="s">
        <v>623</v>
      </c>
      <c r="E239" s="20" t="s">
        <v>1663</v>
      </c>
      <c r="F239" s="55">
        <f t="shared" si="3"/>
        <v>0</v>
      </c>
    </row>
    <row r="240" spans="1:6">
      <c r="A240" s="20" t="s">
        <v>1837</v>
      </c>
      <c r="B240" s="20" t="s">
        <v>1838</v>
      </c>
      <c r="C240" s="20" t="s">
        <v>520</v>
      </c>
      <c r="D240" s="20" t="s">
        <v>623</v>
      </c>
      <c r="E240" s="20" t="s">
        <v>1663</v>
      </c>
      <c r="F240" s="55">
        <f t="shared" si="3"/>
        <v>0</v>
      </c>
    </row>
    <row r="241" spans="1:6">
      <c r="A241" s="20" t="s">
        <v>1839</v>
      </c>
      <c r="B241" s="20" t="s">
        <v>1840</v>
      </c>
      <c r="C241" s="20" t="s">
        <v>520</v>
      </c>
      <c r="D241" s="20" t="s">
        <v>623</v>
      </c>
      <c r="E241" s="20" t="s">
        <v>1663</v>
      </c>
      <c r="F241" s="55">
        <f t="shared" si="3"/>
        <v>0</v>
      </c>
    </row>
    <row r="242" spans="1:6">
      <c r="A242" s="20" t="s">
        <v>1841</v>
      </c>
      <c r="B242" s="20" t="s">
        <v>1842</v>
      </c>
      <c r="C242" s="20" t="s">
        <v>520</v>
      </c>
      <c r="D242" s="20" t="s">
        <v>623</v>
      </c>
      <c r="E242" s="20" t="s">
        <v>1663</v>
      </c>
      <c r="F242" s="55">
        <f t="shared" si="3"/>
        <v>0</v>
      </c>
    </row>
    <row r="243" spans="1:6">
      <c r="A243" s="20" t="s">
        <v>1843</v>
      </c>
      <c r="B243" s="20" t="s">
        <v>1844</v>
      </c>
      <c r="C243" s="20" t="s">
        <v>520</v>
      </c>
      <c r="D243" s="20" t="s">
        <v>623</v>
      </c>
      <c r="E243" s="20" t="s">
        <v>1663</v>
      </c>
      <c r="F243" s="55">
        <f t="shared" si="3"/>
        <v>0</v>
      </c>
    </row>
    <row r="244" spans="1:6">
      <c r="A244" s="20" t="s">
        <v>1845</v>
      </c>
      <c r="B244" s="20" t="s">
        <v>1846</v>
      </c>
      <c r="C244" s="20" t="s">
        <v>520</v>
      </c>
      <c r="D244" s="20" t="s">
        <v>623</v>
      </c>
      <c r="E244" s="20" t="s">
        <v>1663</v>
      </c>
      <c r="F244" s="55">
        <f t="shared" si="3"/>
        <v>0</v>
      </c>
    </row>
    <row r="245" spans="1:6">
      <c r="A245" s="20" t="s">
        <v>1847</v>
      </c>
      <c r="B245" s="20" t="s">
        <v>1848</v>
      </c>
      <c r="C245" s="20" t="s">
        <v>520</v>
      </c>
      <c r="D245" s="20" t="s">
        <v>623</v>
      </c>
      <c r="E245" s="20" t="s">
        <v>1663</v>
      </c>
      <c r="F245" s="55">
        <f t="shared" si="3"/>
        <v>0</v>
      </c>
    </row>
    <row r="246" spans="1:6">
      <c r="A246" s="20" t="s">
        <v>1849</v>
      </c>
      <c r="B246" s="20" t="s">
        <v>1850</v>
      </c>
      <c r="C246" s="20" t="s">
        <v>520</v>
      </c>
      <c r="D246" s="20" t="s">
        <v>623</v>
      </c>
      <c r="E246" s="20" t="s">
        <v>1663</v>
      </c>
      <c r="F246" s="55">
        <f t="shared" si="3"/>
        <v>0</v>
      </c>
    </row>
    <row r="247" spans="1:6">
      <c r="A247" s="20" t="s">
        <v>1851</v>
      </c>
      <c r="B247" s="20" t="s">
        <v>1852</v>
      </c>
      <c r="C247" s="20" t="s">
        <v>520</v>
      </c>
      <c r="D247" s="20" t="s">
        <v>623</v>
      </c>
      <c r="E247" s="20" t="s">
        <v>1663</v>
      </c>
      <c r="F247" s="55">
        <f t="shared" si="3"/>
        <v>0</v>
      </c>
    </row>
    <row r="248" spans="1:6">
      <c r="A248" s="20" t="s">
        <v>1853</v>
      </c>
      <c r="B248" s="20" t="s">
        <v>1854</v>
      </c>
      <c r="C248" s="20" t="s">
        <v>520</v>
      </c>
      <c r="D248" s="20" t="s">
        <v>623</v>
      </c>
      <c r="E248" s="20" t="s">
        <v>1663</v>
      </c>
      <c r="F248" s="55">
        <f t="shared" si="3"/>
        <v>0</v>
      </c>
    </row>
    <row r="249" spans="1:6">
      <c r="A249" s="20" t="s">
        <v>1855</v>
      </c>
      <c r="B249" s="20" t="s">
        <v>1856</v>
      </c>
      <c r="C249" s="20" t="s">
        <v>520</v>
      </c>
      <c r="D249" s="20" t="s">
        <v>623</v>
      </c>
      <c r="E249" s="20" t="s">
        <v>1663</v>
      </c>
      <c r="F249" s="55">
        <f t="shared" si="3"/>
        <v>0</v>
      </c>
    </row>
    <row r="250" spans="1:6">
      <c r="A250" s="20" t="s">
        <v>1857</v>
      </c>
      <c r="B250" s="20" t="s">
        <v>1858</v>
      </c>
      <c r="C250" s="20" t="s">
        <v>520</v>
      </c>
      <c r="D250" s="20" t="s">
        <v>623</v>
      </c>
      <c r="E250" s="20" t="s">
        <v>1663</v>
      </c>
      <c r="F250" s="55">
        <f t="shared" si="3"/>
        <v>0</v>
      </c>
    </row>
    <row r="251" spans="1:6">
      <c r="A251" s="20" t="s">
        <v>1859</v>
      </c>
      <c r="B251" s="20" t="s">
        <v>1860</v>
      </c>
      <c r="C251" s="20" t="s">
        <v>520</v>
      </c>
      <c r="D251" s="20" t="s">
        <v>623</v>
      </c>
      <c r="E251" s="20" t="s">
        <v>1663</v>
      </c>
      <c r="F251" s="55">
        <f t="shared" si="3"/>
        <v>120</v>
      </c>
    </row>
    <row r="252" spans="1:6">
      <c r="A252" s="20" t="s">
        <v>1861</v>
      </c>
      <c r="B252" s="20" t="s">
        <v>1862</v>
      </c>
      <c r="C252" s="20" t="s">
        <v>520</v>
      </c>
      <c r="D252" s="20" t="s">
        <v>623</v>
      </c>
      <c r="E252" s="20" t="s">
        <v>1663</v>
      </c>
      <c r="F252" s="55">
        <f t="shared" si="3"/>
        <v>1440</v>
      </c>
    </row>
    <row r="253" spans="1:6">
      <c r="A253" s="20" t="s">
        <v>1863</v>
      </c>
      <c r="B253" s="20" t="s">
        <v>1864</v>
      </c>
      <c r="C253" s="20" t="s">
        <v>520</v>
      </c>
      <c r="D253" s="20" t="s">
        <v>623</v>
      </c>
      <c r="E253" s="20" t="s">
        <v>1663</v>
      </c>
      <c r="F253" s="55">
        <f t="shared" si="3"/>
        <v>19000</v>
      </c>
    </row>
    <row r="254" spans="1:6">
      <c r="A254" s="20" t="s">
        <v>1865</v>
      </c>
      <c r="B254" s="20" t="s">
        <v>1866</v>
      </c>
      <c r="C254" s="20" t="s">
        <v>520</v>
      </c>
      <c r="D254" s="20" t="s">
        <v>623</v>
      </c>
      <c r="E254" s="20" t="s">
        <v>1663</v>
      </c>
      <c r="F254" s="55">
        <f t="shared" si="3"/>
        <v>0</v>
      </c>
    </row>
    <row r="255" spans="1:6">
      <c r="A255" s="20" t="s">
        <v>1867</v>
      </c>
      <c r="B255" s="20" t="s">
        <v>1868</v>
      </c>
      <c r="C255" s="20" t="s">
        <v>520</v>
      </c>
      <c r="D255" s="20" t="s">
        <v>623</v>
      </c>
      <c r="E255" s="20" t="s">
        <v>1663</v>
      </c>
      <c r="F255" s="55">
        <f t="shared" si="3"/>
        <v>1350</v>
      </c>
    </row>
    <row r="256" spans="1:6">
      <c r="A256" s="20" t="s">
        <v>1869</v>
      </c>
      <c r="B256" s="20" t="s">
        <v>1870</v>
      </c>
      <c r="C256" s="20" t="s">
        <v>520</v>
      </c>
      <c r="D256" s="20" t="s">
        <v>623</v>
      </c>
      <c r="E256" s="20" t="s">
        <v>1663</v>
      </c>
      <c r="F256" s="55">
        <f t="shared" si="3"/>
        <v>120</v>
      </c>
    </row>
    <row r="257" spans="1:6">
      <c r="A257" s="20" t="s">
        <v>1871</v>
      </c>
      <c r="B257" s="20" t="s">
        <v>1872</v>
      </c>
      <c r="C257" s="20" t="s">
        <v>520</v>
      </c>
      <c r="D257" s="20" t="s">
        <v>623</v>
      </c>
      <c r="E257" s="20" t="s">
        <v>1663</v>
      </c>
      <c r="F257" s="55">
        <f t="shared" si="3"/>
        <v>1200</v>
      </c>
    </row>
    <row r="258" spans="1:6">
      <c r="A258" s="20" t="s">
        <v>1873</v>
      </c>
      <c r="B258" s="20" t="s">
        <v>1874</v>
      </c>
      <c r="C258" s="20" t="s">
        <v>520</v>
      </c>
      <c r="D258" s="20" t="s">
        <v>623</v>
      </c>
      <c r="E258" s="20" t="s">
        <v>1663</v>
      </c>
      <c r="F258" s="55">
        <f t="shared" ref="F258:F321" si="4">SUMIF(col_bom,A258,col_total)</f>
        <v>7000</v>
      </c>
    </row>
    <row r="259" spans="1:6">
      <c r="A259" s="20" t="s">
        <v>1875</v>
      </c>
      <c r="B259" s="20" t="s">
        <v>1876</v>
      </c>
      <c r="C259" s="20" t="s">
        <v>520</v>
      </c>
      <c r="D259" s="20" t="s">
        <v>623</v>
      </c>
      <c r="E259" s="20" t="s">
        <v>1663</v>
      </c>
      <c r="F259" s="55">
        <f t="shared" si="4"/>
        <v>0</v>
      </c>
    </row>
    <row r="260" spans="1:6">
      <c r="A260" s="20" t="s">
        <v>1877</v>
      </c>
      <c r="B260" s="20" t="s">
        <v>1878</v>
      </c>
      <c r="C260" s="20" t="s">
        <v>520</v>
      </c>
      <c r="D260" s="20" t="s">
        <v>623</v>
      </c>
      <c r="E260" s="20" t="s">
        <v>1663</v>
      </c>
      <c r="F260" s="55">
        <f t="shared" si="4"/>
        <v>900</v>
      </c>
    </row>
    <row r="261" spans="1:6">
      <c r="A261" s="20" t="s">
        <v>1879</v>
      </c>
      <c r="B261" s="20" t="s">
        <v>1880</v>
      </c>
      <c r="C261" s="20" t="s">
        <v>520</v>
      </c>
      <c r="D261" s="20" t="s">
        <v>623</v>
      </c>
      <c r="E261" s="20" t="s">
        <v>1663</v>
      </c>
      <c r="F261" s="55">
        <f t="shared" si="4"/>
        <v>0</v>
      </c>
    </row>
    <row r="262" spans="1:6">
      <c r="A262" s="20" t="s">
        <v>1881</v>
      </c>
      <c r="B262" s="20" t="s">
        <v>1882</v>
      </c>
      <c r="C262" s="20" t="s">
        <v>520</v>
      </c>
      <c r="D262" s="20" t="s">
        <v>623</v>
      </c>
      <c r="E262" s="20" t="s">
        <v>1663</v>
      </c>
      <c r="F262" s="55">
        <f t="shared" si="4"/>
        <v>120</v>
      </c>
    </row>
    <row r="263" spans="1:6">
      <c r="A263" s="20" t="s">
        <v>1883</v>
      </c>
      <c r="B263" s="20" t="s">
        <v>1884</v>
      </c>
      <c r="C263" s="20" t="s">
        <v>520</v>
      </c>
      <c r="D263" s="20" t="s">
        <v>623</v>
      </c>
      <c r="E263" s="20" t="s">
        <v>1663</v>
      </c>
      <c r="F263" s="55">
        <f t="shared" si="4"/>
        <v>1080</v>
      </c>
    </row>
    <row r="264" spans="1:6">
      <c r="A264" s="20" t="s">
        <v>1885</v>
      </c>
      <c r="B264" s="20" t="s">
        <v>1886</v>
      </c>
      <c r="C264" s="20" t="s">
        <v>520</v>
      </c>
      <c r="D264" s="20" t="s">
        <v>623</v>
      </c>
      <c r="E264" s="20" t="s">
        <v>1663</v>
      </c>
      <c r="F264" s="55">
        <f t="shared" si="4"/>
        <v>7000</v>
      </c>
    </row>
    <row r="265" spans="1:6">
      <c r="A265" s="20" t="s">
        <v>1887</v>
      </c>
      <c r="B265" s="20" t="s">
        <v>1888</v>
      </c>
      <c r="C265" s="20" t="s">
        <v>520</v>
      </c>
      <c r="D265" s="20" t="s">
        <v>623</v>
      </c>
      <c r="E265" s="20" t="s">
        <v>1663</v>
      </c>
      <c r="F265" s="55">
        <f t="shared" si="4"/>
        <v>0</v>
      </c>
    </row>
    <row r="266" spans="1:6">
      <c r="A266" s="20" t="s">
        <v>1889</v>
      </c>
      <c r="B266" s="20" t="s">
        <v>1890</v>
      </c>
      <c r="C266" s="20" t="s">
        <v>520</v>
      </c>
      <c r="D266" s="20" t="s">
        <v>623</v>
      </c>
      <c r="E266" s="20" t="s">
        <v>1663</v>
      </c>
      <c r="F266" s="55">
        <f t="shared" si="4"/>
        <v>450</v>
      </c>
    </row>
    <row r="267" spans="1:6">
      <c r="A267" s="20" t="s">
        <v>1891</v>
      </c>
      <c r="B267" s="20" t="s">
        <v>1892</v>
      </c>
      <c r="C267" s="20" t="s">
        <v>520</v>
      </c>
      <c r="D267" s="20" t="s">
        <v>623</v>
      </c>
      <c r="E267" s="20" t="s">
        <v>1663</v>
      </c>
      <c r="F267" s="55">
        <f t="shared" si="4"/>
        <v>720</v>
      </c>
    </row>
    <row r="268" spans="1:6">
      <c r="A268" s="20" t="s">
        <v>1893</v>
      </c>
      <c r="B268" s="20" t="s">
        <v>1894</v>
      </c>
      <c r="C268" s="20" t="s">
        <v>520</v>
      </c>
      <c r="D268" s="20" t="s">
        <v>623</v>
      </c>
      <c r="E268" s="20" t="s">
        <v>1663</v>
      </c>
      <c r="F268" s="55">
        <f t="shared" si="4"/>
        <v>1440</v>
      </c>
    </row>
    <row r="269" spans="1:6">
      <c r="A269" s="20" t="s">
        <v>1895</v>
      </c>
      <c r="B269" s="20" t="s">
        <v>1896</v>
      </c>
      <c r="C269" s="20" t="s">
        <v>520</v>
      </c>
      <c r="D269" s="20" t="s">
        <v>623</v>
      </c>
      <c r="E269" s="20" t="s">
        <v>1663</v>
      </c>
      <c r="F269" s="55">
        <f t="shared" si="4"/>
        <v>30000</v>
      </c>
    </row>
    <row r="270" spans="1:6">
      <c r="A270" s="20" t="s">
        <v>1897</v>
      </c>
      <c r="B270" s="20" t="s">
        <v>1898</v>
      </c>
      <c r="C270" s="20" t="s">
        <v>520</v>
      </c>
      <c r="D270" s="20" t="s">
        <v>623</v>
      </c>
      <c r="E270" s="20" t="s">
        <v>1663</v>
      </c>
      <c r="F270" s="55">
        <f t="shared" si="4"/>
        <v>0</v>
      </c>
    </row>
    <row r="271" spans="1:6">
      <c r="A271" s="20" t="s">
        <v>1899</v>
      </c>
      <c r="B271" s="20" t="s">
        <v>1900</v>
      </c>
      <c r="C271" s="20" t="s">
        <v>520</v>
      </c>
      <c r="D271" s="20" t="s">
        <v>623</v>
      </c>
      <c r="E271" s="20" t="s">
        <v>1663</v>
      </c>
      <c r="F271" s="55">
        <f t="shared" si="4"/>
        <v>900</v>
      </c>
    </row>
    <row r="272" spans="1:6">
      <c r="A272" s="20" t="s">
        <v>1901</v>
      </c>
      <c r="B272" s="20" t="s">
        <v>1902</v>
      </c>
      <c r="C272" s="20" t="s">
        <v>520</v>
      </c>
      <c r="D272" s="20" t="s">
        <v>623</v>
      </c>
      <c r="E272" s="20" t="s">
        <v>1663</v>
      </c>
      <c r="F272" s="55">
        <f t="shared" si="4"/>
        <v>0</v>
      </c>
    </row>
    <row r="273" spans="1:6">
      <c r="A273" s="20" t="s">
        <v>1903</v>
      </c>
      <c r="B273" s="20" t="s">
        <v>1904</v>
      </c>
      <c r="C273" s="20" t="s">
        <v>520</v>
      </c>
      <c r="D273" s="20" t="s">
        <v>623</v>
      </c>
      <c r="E273" s="20" t="s">
        <v>1663</v>
      </c>
      <c r="F273" s="55">
        <f t="shared" si="4"/>
        <v>720</v>
      </c>
    </row>
    <row r="274" spans="1:6">
      <c r="A274" s="20" t="s">
        <v>1905</v>
      </c>
      <c r="B274" s="20" t="s">
        <v>1906</v>
      </c>
      <c r="C274" s="20" t="s">
        <v>520</v>
      </c>
      <c r="D274" s="20" t="s">
        <v>623</v>
      </c>
      <c r="E274" s="20" t="s">
        <v>1663</v>
      </c>
      <c r="F274" s="55">
        <f t="shared" si="4"/>
        <v>0</v>
      </c>
    </row>
    <row r="275" spans="1:6">
      <c r="A275" s="20" t="s">
        <v>1907</v>
      </c>
      <c r="B275" s="20" t="s">
        <v>1908</v>
      </c>
      <c r="C275" s="20" t="s">
        <v>520</v>
      </c>
      <c r="D275" s="20" t="s">
        <v>623</v>
      </c>
      <c r="E275" s="20" t="s">
        <v>1663</v>
      </c>
      <c r="F275" s="55">
        <f t="shared" si="4"/>
        <v>0</v>
      </c>
    </row>
    <row r="276" spans="1:6">
      <c r="A276" s="20" t="s">
        <v>1909</v>
      </c>
      <c r="B276" s="20" t="s">
        <v>1910</v>
      </c>
      <c r="C276" s="20" t="s">
        <v>520</v>
      </c>
      <c r="D276" s="20" t="s">
        <v>623</v>
      </c>
      <c r="E276" s="20" t="s">
        <v>1663</v>
      </c>
      <c r="F276" s="55">
        <f t="shared" si="4"/>
        <v>0</v>
      </c>
    </row>
    <row r="277" spans="1:6">
      <c r="A277" s="20" t="s">
        <v>1911</v>
      </c>
      <c r="B277" s="20" t="s">
        <v>1912</v>
      </c>
      <c r="C277" s="20" t="s">
        <v>520</v>
      </c>
      <c r="D277" s="20" t="s">
        <v>623</v>
      </c>
      <c r="E277" s="20" t="s">
        <v>1663</v>
      </c>
      <c r="F277" s="55">
        <f t="shared" si="4"/>
        <v>0</v>
      </c>
    </row>
    <row r="278" spans="1:6">
      <c r="A278" s="20" t="s">
        <v>1913</v>
      </c>
      <c r="B278" s="20" t="s">
        <v>1914</v>
      </c>
      <c r="C278" s="20" t="s">
        <v>520</v>
      </c>
      <c r="D278" s="20" t="s">
        <v>623</v>
      </c>
      <c r="E278" s="20" t="s">
        <v>1663</v>
      </c>
      <c r="F278" s="55">
        <f t="shared" si="4"/>
        <v>0</v>
      </c>
    </row>
    <row r="279" spans="1:6">
      <c r="A279" s="20" t="s">
        <v>1915</v>
      </c>
      <c r="B279" s="20" t="s">
        <v>1916</v>
      </c>
      <c r="C279" s="20" t="s">
        <v>520</v>
      </c>
      <c r="D279" s="20" t="s">
        <v>623</v>
      </c>
      <c r="E279" s="20" t="s">
        <v>1663</v>
      </c>
      <c r="F279" s="55">
        <f t="shared" si="4"/>
        <v>0</v>
      </c>
    </row>
    <row r="280" spans="1:6">
      <c r="A280" s="20" t="s">
        <v>1917</v>
      </c>
      <c r="B280" s="20" t="s">
        <v>1918</v>
      </c>
      <c r="C280" s="20" t="s">
        <v>520</v>
      </c>
      <c r="D280" s="20" t="s">
        <v>623</v>
      </c>
      <c r="E280" s="20" t="s">
        <v>1663</v>
      </c>
      <c r="F280" s="55">
        <f t="shared" si="4"/>
        <v>360</v>
      </c>
    </row>
    <row r="281" spans="1:6">
      <c r="A281" s="20" t="s">
        <v>1919</v>
      </c>
      <c r="B281" s="20" t="s">
        <v>1920</v>
      </c>
      <c r="C281" s="20" t="s">
        <v>520</v>
      </c>
      <c r="D281" s="20" t="s">
        <v>623</v>
      </c>
      <c r="E281" s="20" t="s">
        <v>1663</v>
      </c>
      <c r="F281" s="55">
        <f t="shared" si="4"/>
        <v>0</v>
      </c>
    </row>
    <row r="282" spans="1:6">
      <c r="A282" s="20" t="s">
        <v>1921</v>
      </c>
      <c r="B282" s="20" t="s">
        <v>1922</v>
      </c>
      <c r="C282" s="20" t="s">
        <v>520</v>
      </c>
      <c r="D282" s="20" t="s">
        <v>623</v>
      </c>
      <c r="E282" s="20" t="s">
        <v>1663</v>
      </c>
      <c r="F282" s="55">
        <f t="shared" si="4"/>
        <v>0</v>
      </c>
    </row>
    <row r="283" spans="1:6">
      <c r="A283" s="20" t="s">
        <v>1923</v>
      </c>
      <c r="B283" s="20" t="s">
        <v>1924</v>
      </c>
      <c r="C283" s="20" t="s">
        <v>520</v>
      </c>
      <c r="D283" s="20" t="s">
        <v>623</v>
      </c>
      <c r="E283" s="20" t="s">
        <v>1663</v>
      </c>
      <c r="F283" s="55">
        <f t="shared" si="4"/>
        <v>0</v>
      </c>
    </row>
    <row r="284" spans="1:6">
      <c r="A284" s="20" t="s">
        <v>1925</v>
      </c>
      <c r="B284" s="20" t="s">
        <v>1926</v>
      </c>
      <c r="C284" s="20" t="s">
        <v>520</v>
      </c>
      <c r="D284" s="20" t="s">
        <v>623</v>
      </c>
      <c r="E284" s="20" t="s">
        <v>1663</v>
      </c>
      <c r="F284" s="55">
        <f t="shared" si="4"/>
        <v>0</v>
      </c>
    </row>
    <row r="285" spans="1:6">
      <c r="A285" s="20" t="s">
        <v>1927</v>
      </c>
      <c r="B285" s="20" t="s">
        <v>1928</v>
      </c>
      <c r="C285" s="20" t="s">
        <v>520</v>
      </c>
      <c r="D285" s="20" t="s">
        <v>623</v>
      </c>
      <c r="E285" s="20" t="s">
        <v>1663</v>
      </c>
      <c r="F285" s="55">
        <f t="shared" si="4"/>
        <v>720</v>
      </c>
    </row>
    <row r="286" spans="1:6">
      <c r="A286" s="20" t="s">
        <v>1929</v>
      </c>
      <c r="B286" s="20" t="s">
        <v>1930</v>
      </c>
      <c r="C286" s="20" t="s">
        <v>520</v>
      </c>
      <c r="D286" s="20" t="s">
        <v>623</v>
      </c>
      <c r="E286" s="20" t="s">
        <v>1663</v>
      </c>
      <c r="F286" s="55">
        <f t="shared" si="4"/>
        <v>5000</v>
      </c>
    </row>
    <row r="287" spans="1:6">
      <c r="A287" s="20" t="s">
        <v>1931</v>
      </c>
      <c r="B287" s="20" t="s">
        <v>1932</v>
      </c>
      <c r="C287" s="20" t="s">
        <v>520</v>
      </c>
      <c r="D287" s="20" t="s">
        <v>623</v>
      </c>
      <c r="E287" s="20" t="s">
        <v>1663</v>
      </c>
      <c r="F287" s="55">
        <f t="shared" si="4"/>
        <v>0</v>
      </c>
    </row>
    <row r="288" spans="1:6">
      <c r="A288" s="20" t="s">
        <v>1933</v>
      </c>
      <c r="B288" s="20" t="s">
        <v>1934</v>
      </c>
      <c r="C288" s="20" t="s">
        <v>520</v>
      </c>
      <c r="D288" s="20" t="s">
        <v>623</v>
      </c>
      <c r="E288" s="20" t="s">
        <v>1663</v>
      </c>
      <c r="F288" s="55">
        <f t="shared" si="4"/>
        <v>0</v>
      </c>
    </row>
    <row r="289" spans="1:6">
      <c r="A289" s="20" t="s">
        <v>1939</v>
      </c>
      <c r="B289" s="20" t="s">
        <v>1940</v>
      </c>
      <c r="C289" s="20" t="s">
        <v>520</v>
      </c>
      <c r="D289" s="20" t="s">
        <v>623</v>
      </c>
      <c r="E289" s="20" t="s">
        <v>624</v>
      </c>
      <c r="F289" s="55">
        <f t="shared" si="4"/>
        <v>0</v>
      </c>
    </row>
    <row r="290" spans="1:6">
      <c r="A290" s="20" t="s">
        <v>1941</v>
      </c>
      <c r="B290" s="20" t="s">
        <v>1942</v>
      </c>
      <c r="C290" s="20" t="s">
        <v>520</v>
      </c>
      <c r="D290" s="20" t="s">
        <v>623</v>
      </c>
      <c r="E290" s="20" t="s">
        <v>624</v>
      </c>
      <c r="F290" s="55">
        <f t="shared" si="4"/>
        <v>0</v>
      </c>
    </row>
    <row r="291" spans="1:6">
      <c r="A291" s="20" t="s">
        <v>1943</v>
      </c>
      <c r="B291" s="20" t="s">
        <v>1944</v>
      </c>
      <c r="C291" s="20" t="s">
        <v>520</v>
      </c>
      <c r="D291" s="20" t="s">
        <v>623</v>
      </c>
      <c r="E291" s="20" t="s">
        <v>762</v>
      </c>
      <c r="F291" s="55">
        <f t="shared" si="4"/>
        <v>180</v>
      </c>
    </row>
    <row r="292" spans="1:6">
      <c r="A292" s="20" t="s">
        <v>1945</v>
      </c>
      <c r="B292" s="20" t="s">
        <v>1946</v>
      </c>
      <c r="C292" s="20" t="s">
        <v>520</v>
      </c>
      <c r="D292" s="20" t="s">
        <v>623</v>
      </c>
      <c r="E292" s="20" t="s">
        <v>762</v>
      </c>
      <c r="F292" s="55">
        <f t="shared" si="4"/>
        <v>0</v>
      </c>
    </row>
    <row r="293" spans="1:6">
      <c r="A293" s="20" t="s">
        <v>3453</v>
      </c>
      <c r="B293" s="20" t="s">
        <v>3454</v>
      </c>
      <c r="C293" s="20" t="s">
        <v>520</v>
      </c>
      <c r="D293" s="20" t="s">
        <v>623</v>
      </c>
      <c r="E293" s="20" t="s">
        <v>762</v>
      </c>
      <c r="F293" s="55">
        <f t="shared" si="4"/>
        <v>0</v>
      </c>
    </row>
    <row r="294" spans="1:6">
      <c r="A294" s="20" t="s">
        <v>3455</v>
      </c>
      <c r="B294" s="20" t="s">
        <v>3456</v>
      </c>
      <c r="C294" s="20" t="s">
        <v>520</v>
      </c>
      <c r="D294" s="20" t="s">
        <v>623</v>
      </c>
      <c r="E294" s="20" t="s">
        <v>762</v>
      </c>
      <c r="F294" s="55">
        <f t="shared" si="4"/>
        <v>0</v>
      </c>
    </row>
    <row r="295" spans="1:6">
      <c r="A295" s="20" t="s">
        <v>3457</v>
      </c>
      <c r="B295" s="20" t="s">
        <v>3458</v>
      </c>
      <c r="C295" s="20" t="s">
        <v>520</v>
      </c>
      <c r="D295" s="20" t="s">
        <v>623</v>
      </c>
      <c r="E295" s="20" t="s">
        <v>762</v>
      </c>
      <c r="F295" s="55">
        <f t="shared" si="4"/>
        <v>0</v>
      </c>
    </row>
    <row r="296" spans="1:6">
      <c r="A296" s="20" t="s">
        <v>3459</v>
      </c>
      <c r="B296" s="20" t="s">
        <v>3460</v>
      </c>
      <c r="C296" s="20" t="s">
        <v>520</v>
      </c>
      <c r="D296" s="20" t="s">
        <v>623</v>
      </c>
      <c r="E296" s="20" t="s">
        <v>762</v>
      </c>
      <c r="F296" s="55">
        <f t="shared" si="4"/>
        <v>0</v>
      </c>
    </row>
    <row r="297" spans="1:6">
      <c r="A297" s="20" t="s">
        <v>3461</v>
      </c>
      <c r="B297" s="20" t="s">
        <v>3462</v>
      </c>
      <c r="C297" s="20" t="s">
        <v>520</v>
      </c>
      <c r="D297" s="20" t="s">
        <v>623</v>
      </c>
      <c r="E297" s="20" t="s">
        <v>624</v>
      </c>
      <c r="F297" s="55">
        <f t="shared" si="4"/>
        <v>0</v>
      </c>
    </row>
    <row r="298" spans="1:6">
      <c r="A298" s="20" t="s">
        <v>3463</v>
      </c>
      <c r="B298" s="20" t="s">
        <v>3464</v>
      </c>
      <c r="C298" s="20" t="s">
        <v>520</v>
      </c>
      <c r="D298" s="20" t="s">
        <v>623</v>
      </c>
      <c r="E298" s="20" t="s">
        <v>624</v>
      </c>
      <c r="F298" s="55">
        <f t="shared" si="4"/>
        <v>0</v>
      </c>
    </row>
    <row r="299" spans="1:6">
      <c r="A299" s="20" t="s">
        <v>3465</v>
      </c>
      <c r="B299" s="20" t="s">
        <v>3466</v>
      </c>
      <c r="C299" s="20" t="s">
        <v>520</v>
      </c>
      <c r="D299" s="20" t="s">
        <v>623</v>
      </c>
      <c r="E299" s="20" t="s">
        <v>624</v>
      </c>
      <c r="F299" s="55">
        <f t="shared" si="4"/>
        <v>0</v>
      </c>
    </row>
    <row r="300" spans="1:6">
      <c r="A300" s="20" t="s">
        <v>3467</v>
      </c>
      <c r="B300" s="20" t="s">
        <v>3468</v>
      </c>
      <c r="C300" s="20" t="s">
        <v>520</v>
      </c>
      <c r="D300" s="20" t="s">
        <v>623</v>
      </c>
      <c r="E300" s="20" t="s">
        <v>624</v>
      </c>
      <c r="F300" s="55">
        <f t="shared" si="4"/>
        <v>0</v>
      </c>
    </row>
    <row r="301" spans="1:6">
      <c r="A301" s="20" t="s">
        <v>3469</v>
      </c>
      <c r="B301" s="20" t="s">
        <v>3470</v>
      </c>
      <c r="C301" s="20" t="s">
        <v>520</v>
      </c>
      <c r="D301" s="20" t="s">
        <v>623</v>
      </c>
      <c r="E301" s="20" t="s">
        <v>624</v>
      </c>
      <c r="F301" s="55">
        <f t="shared" si="4"/>
        <v>0</v>
      </c>
    </row>
    <row r="302" spans="1:6">
      <c r="A302" s="20" t="s">
        <v>3471</v>
      </c>
      <c r="B302" s="20" t="s">
        <v>3472</v>
      </c>
      <c r="C302" s="20" t="s">
        <v>520</v>
      </c>
      <c r="D302" s="20" t="s">
        <v>623</v>
      </c>
      <c r="E302" s="20" t="s">
        <v>624</v>
      </c>
      <c r="F302" s="55">
        <f t="shared" si="4"/>
        <v>0</v>
      </c>
    </row>
    <row r="303" spans="1:6">
      <c r="A303" s="20" t="s">
        <v>3473</v>
      </c>
      <c r="B303" s="20" t="s">
        <v>3474</v>
      </c>
      <c r="C303" s="20" t="s">
        <v>520</v>
      </c>
      <c r="D303" s="20" t="s">
        <v>623</v>
      </c>
      <c r="E303" s="20" t="s">
        <v>624</v>
      </c>
      <c r="F303" s="55">
        <f t="shared" si="4"/>
        <v>0</v>
      </c>
    </row>
    <row r="304" spans="1:6">
      <c r="A304" s="20" t="s">
        <v>3475</v>
      </c>
      <c r="B304" s="20" t="s">
        <v>3476</v>
      </c>
      <c r="C304" s="20" t="s">
        <v>520</v>
      </c>
      <c r="D304" s="20" t="s">
        <v>623</v>
      </c>
      <c r="E304" s="20" t="s">
        <v>624</v>
      </c>
      <c r="F304" s="55">
        <f t="shared" si="4"/>
        <v>0</v>
      </c>
    </row>
    <row r="305" spans="1:6">
      <c r="A305" s="20" t="s">
        <v>3477</v>
      </c>
      <c r="B305" s="20" t="s">
        <v>3478</v>
      </c>
      <c r="C305" s="20" t="s">
        <v>520</v>
      </c>
      <c r="D305" s="20" t="s">
        <v>623</v>
      </c>
      <c r="E305" s="20" t="s">
        <v>624</v>
      </c>
      <c r="F305" s="55">
        <f t="shared" si="4"/>
        <v>0</v>
      </c>
    </row>
    <row r="306" spans="1:6">
      <c r="A306" s="20" t="s">
        <v>3479</v>
      </c>
      <c r="B306" s="20" t="s">
        <v>3480</v>
      </c>
      <c r="C306" s="20" t="s">
        <v>520</v>
      </c>
      <c r="D306" s="20" t="s">
        <v>623</v>
      </c>
      <c r="E306" s="20" t="s">
        <v>624</v>
      </c>
      <c r="F306" s="55">
        <f t="shared" si="4"/>
        <v>0</v>
      </c>
    </row>
    <row r="307" spans="1:6">
      <c r="A307" s="20" t="s">
        <v>3481</v>
      </c>
      <c r="B307" s="20" t="s">
        <v>3482</v>
      </c>
      <c r="C307" s="20" t="s">
        <v>520</v>
      </c>
      <c r="D307" s="20" t="s">
        <v>623</v>
      </c>
      <c r="E307" s="20" t="s">
        <v>624</v>
      </c>
      <c r="F307" s="55">
        <f t="shared" si="4"/>
        <v>516</v>
      </c>
    </row>
    <row r="308" spans="1:6">
      <c r="A308" s="20" t="s">
        <v>3483</v>
      </c>
      <c r="B308" s="20" t="s">
        <v>3484</v>
      </c>
      <c r="C308" s="20" t="s">
        <v>520</v>
      </c>
      <c r="D308" s="20" t="s">
        <v>623</v>
      </c>
      <c r="E308" s="20" t="s">
        <v>624</v>
      </c>
      <c r="F308" s="55">
        <f t="shared" si="4"/>
        <v>72</v>
      </c>
    </row>
    <row r="309" spans="1:6">
      <c r="A309" s="20" t="s">
        <v>3485</v>
      </c>
      <c r="B309" s="20" t="s">
        <v>3486</v>
      </c>
      <c r="C309" s="20" t="s">
        <v>520</v>
      </c>
      <c r="D309" s="20" t="s">
        <v>623</v>
      </c>
      <c r="E309" s="20" t="s">
        <v>624</v>
      </c>
      <c r="F309" s="55">
        <f t="shared" si="4"/>
        <v>468</v>
      </c>
    </row>
    <row r="310" spans="1:6">
      <c r="A310" s="20" t="s">
        <v>3487</v>
      </c>
      <c r="B310" s="20" t="s">
        <v>3488</v>
      </c>
      <c r="C310" s="20" t="s">
        <v>520</v>
      </c>
      <c r="D310" s="20" t="s">
        <v>623</v>
      </c>
      <c r="E310" s="20" t="s">
        <v>624</v>
      </c>
      <c r="F310" s="55">
        <f t="shared" si="4"/>
        <v>288</v>
      </c>
    </row>
    <row r="311" spans="1:6">
      <c r="A311" s="20" t="s">
        <v>3489</v>
      </c>
      <c r="B311" s="20" t="s">
        <v>3490</v>
      </c>
      <c r="C311" s="20" t="s">
        <v>520</v>
      </c>
      <c r="D311" s="20" t="s">
        <v>623</v>
      </c>
      <c r="E311" s="20" t="s">
        <v>624</v>
      </c>
      <c r="F311" s="55">
        <f t="shared" si="4"/>
        <v>144</v>
      </c>
    </row>
    <row r="312" spans="1:6">
      <c r="A312" s="20" t="s">
        <v>3491</v>
      </c>
      <c r="B312" s="20" t="s">
        <v>3492</v>
      </c>
      <c r="C312" s="20" t="s">
        <v>520</v>
      </c>
      <c r="D312" s="20" t="s">
        <v>623</v>
      </c>
      <c r="E312" s="20" t="s">
        <v>624</v>
      </c>
      <c r="F312" s="55">
        <f t="shared" si="4"/>
        <v>648</v>
      </c>
    </row>
    <row r="313" spans="1:6">
      <c r="A313" s="20" t="s">
        <v>3493</v>
      </c>
      <c r="B313" s="20" t="s">
        <v>3494</v>
      </c>
      <c r="C313" s="20" t="s">
        <v>520</v>
      </c>
      <c r="D313" s="20" t="s">
        <v>623</v>
      </c>
      <c r="E313" s="20" t="s">
        <v>624</v>
      </c>
      <c r="F313" s="55">
        <f t="shared" si="4"/>
        <v>0</v>
      </c>
    </row>
    <row r="314" spans="1:6">
      <c r="A314" s="20" t="s">
        <v>3495</v>
      </c>
      <c r="B314" s="20" t="s">
        <v>3496</v>
      </c>
      <c r="C314" s="20" t="s">
        <v>520</v>
      </c>
      <c r="D314" s="20" t="s">
        <v>623</v>
      </c>
      <c r="E314" s="20" t="s">
        <v>624</v>
      </c>
      <c r="F314" s="55">
        <f t="shared" si="4"/>
        <v>0</v>
      </c>
    </row>
    <row r="315" spans="1:6">
      <c r="A315" s="20" t="s">
        <v>3497</v>
      </c>
      <c r="B315" s="20" t="s">
        <v>3498</v>
      </c>
      <c r="C315" s="20" t="s">
        <v>520</v>
      </c>
      <c r="D315" s="20" t="s">
        <v>623</v>
      </c>
      <c r="E315" s="20" t="s">
        <v>624</v>
      </c>
      <c r="F315" s="55">
        <f t="shared" si="4"/>
        <v>244</v>
      </c>
    </row>
    <row r="316" spans="1:6">
      <c r="A316" s="20" t="s">
        <v>3499</v>
      </c>
      <c r="B316" s="20" t="s">
        <v>3500</v>
      </c>
      <c r="C316" s="20" t="s">
        <v>520</v>
      </c>
      <c r="D316" s="20" t="s">
        <v>623</v>
      </c>
      <c r="E316" s="20" t="s">
        <v>624</v>
      </c>
      <c r="F316" s="55">
        <f t="shared" si="4"/>
        <v>0</v>
      </c>
    </row>
    <row r="317" spans="1:6">
      <c r="A317" s="20" t="s">
        <v>3501</v>
      </c>
      <c r="B317" s="20" t="s">
        <v>3502</v>
      </c>
      <c r="C317" s="20" t="s">
        <v>520</v>
      </c>
      <c r="D317" s="20" t="s">
        <v>623</v>
      </c>
      <c r="E317" s="20" t="s">
        <v>624</v>
      </c>
      <c r="F317" s="55">
        <f t="shared" si="4"/>
        <v>396</v>
      </c>
    </row>
    <row r="318" spans="1:6">
      <c r="A318" s="20" t="s">
        <v>3503</v>
      </c>
      <c r="B318" s="20" t="s">
        <v>3504</v>
      </c>
      <c r="C318" s="20" t="s">
        <v>520</v>
      </c>
      <c r="D318" s="20" t="s">
        <v>623</v>
      </c>
      <c r="E318" s="20" t="s">
        <v>624</v>
      </c>
      <c r="F318" s="55">
        <f t="shared" si="4"/>
        <v>108</v>
      </c>
    </row>
    <row r="319" spans="1:6">
      <c r="A319" s="20" t="s">
        <v>3505</v>
      </c>
      <c r="B319" s="20" t="s">
        <v>3506</v>
      </c>
      <c r="C319" s="20" t="s">
        <v>520</v>
      </c>
      <c r="D319" s="20" t="s">
        <v>623</v>
      </c>
      <c r="E319" s="20" t="s">
        <v>624</v>
      </c>
      <c r="F319" s="55">
        <f t="shared" si="4"/>
        <v>36</v>
      </c>
    </row>
    <row r="320" spans="1:6">
      <c r="A320" s="20" t="s">
        <v>3507</v>
      </c>
      <c r="B320" s="20" t="s">
        <v>3508</v>
      </c>
      <c r="C320" s="20" t="s">
        <v>520</v>
      </c>
      <c r="D320" s="20" t="s">
        <v>623</v>
      </c>
      <c r="E320" s="20" t="s">
        <v>624</v>
      </c>
      <c r="F320" s="55">
        <f t="shared" si="4"/>
        <v>252</v>
      </c>
    </row>
    <row r="321" spans="1:6">
      <c r="A321" s="20" t="s">
        <v>3509</v>
      </c>
      <c r="B321" s="20" t="s">
        <v>3510</v>
      </c>
      <c r="C321" s="20" t="s">
        <v>520</v>
      </c>
      <c r="D321" s="20" t="s">
        <v>623</v>
      </c>
      <c r="E321" s="20" t="s">
        <v>624</v>
      </c>
      <c r="F321" s="55">
        <f t="shared" si="4"/>
        <v>0</v>
      </c>
    </row>
    <row r="322" spans="1:6">
      <c r="A322" s="20" t="s">
        <v>3511</v>
      </c>
      <c r="B322" s="20" t="s">
        <v>3512</v>
      </c>
      <c r="C322" s="20" t="s">
        <v>520</v>
      </c>
      <c r="D322" s="20" t="s">
        <v>623</v>
      </c>
      <c r="E322" s="20" t="s">
        <v>624</v>
      </c>
      <c r="F322" s="55">
        <f t="shared" ref="F322:F385" si="5">SUMIF(col_bom,A322,col_total)</f>
        <v>0</v>
      </c>
    </row>
    <row r="323" spans="1:6">
      <c r="A323" s="20" t="s">
        <v>3513</v>
      </c>
      <c r="B323" s="20" t="s">
        <v>3514</v>
      </c>
      <c r="C323" s="20" t="s">
        <v>520</v>
      </c>
      <c r="D323" s="20" t="s">
        <v>623</v>
      </c>
      <c r="E323" s="20" t="s">
        <v>624</v>
      </c>
      <c r="F323" s="55">
        <f t="shared" si="5"/>
        <v>172</v>
      </c>
    </row>
    <row r="324" spans="1:6">
      <c r="A324" s="20" t="s">
        <v>3515</v>
      </c>
      <c r="B324" s="20" t="s">
        <v>3516</v>
      </c>
      <c r="C324" s="20" t="s">
        <v>520</v>
      </c>
      <c r="D324" s="20" t="s">
        <v>623</v>
      </c>
      <c r="E324" s="20" t="s">
        <v>624</v>
      </c>
      <c r="F324" s="55">
        <f t="shared" si="5"/>
        <v>0</v>
      </c>
    </row>
    <row r="325" spans="1:6">
      <c r="A325" s="20" t="s">
        <v>3517</v>
      </c>
      <c r="B325" s="20" t="s">
        <v>3518</v>
      </c>
      <c r="C325" s="20" t="s">
        <v>520</v>
      </c>
      <c r="D325" s="20" t="s">
        <v>623</v>
      </c>
      <c r="E325" s="20" t="s">
        <v>624</v>
      </c>
      <c r="F325" s="55">
        <f t="shared" si="5"/>
        <v>180</v>
      </c>
    </row>
    <row r="326" spans="1:6">
      <c r="A326" s="20" t="s">
        <v>3519</v>
      </c>
      <c r="B326" s="20" t="s">
        <v>3520</v>
      </c>
      <c r="C326" s="20" t="s">
        <v>520</v>
      </c>
      <c r="D326" s="20" t="s">
        <v>623</v>
      </c>
      <c r="E326" s="20" t="s">
        <v>624</v>
      </c>
      <c r="F326" s="55">
        <f t="shared" si="5"/>
        <v>108</v>
      </c>
    </row>
    <row r="327" spans="1:6">
      <c r="A327" s="20" t="s">
        <v>3521</v>
      </c>
      <c r="B327" s="20" t="s">
        <v>3522</v>
      </c>
      <c r="C327" s="20" t="s">
        <v>520</v>
      </c>
      <c r="D327" s="20" t="s">
        <v>623</v>
      </c>
      <c r="E327" s="20" t="s">
        <v>624</v>
      </c>
      <c r="F327" s="55">
        <f t="shared" si="5"/>
        <v>36</v>
      </c>
    </row>
    <row r="328" spans="1:6">
      <c r="A328" s="20" t="s">
        <v>3523</v>
      </c>
      <c r="B328" s="20" t="s">
        <v>3524</v>
      </c>
      <c r="C328" s="20" t="s">
        <v>520</v>
      </c>
      <c r="D328" s="20" t="s">
        <v>623</v>
      </c>
      <c r="E328" s="20" t="s">
        <v>624</v>
      </c>
      <c r="F328" s="55">
        <f t="shared" si="5"/>
        <v>324</v>
      </c>
    </row>
    <row r="329" spans="1:6">
      <c r="A329" s="20" t="s">
        <v>3525</v>
      </c>
      <c r="B329" s="20" t="s">
        <v>3526</v>
      </c>
      <c r="C329" s="20" t="s">
        <v>520</v>
      </c>
      <c r="D329" s="20" t="s">
        <v>623</v>
      </c>
      <c r="E329" s="20" t="s">
        <v>762</v>
      </c>
      <c r="F329" s="55">
        <f t="shared" si="5"/>
        <v>0</v>
      </c>
    </row>
    <row r="330" spans="1:6">
      <c r="A330" s="20" t="s">
        <v>3527</v>
      </c>
      <c r="B330" s="20" t="s">
        <v>3528</v>
      </c>
      <c r="C330" s="20" t="s">
        <v>520</v>
      </c>
      <c r="D330" s="20" t="s">
        <v>623</v>
      </c>
      <c r="E330" s="20" t="s">
        <v>762</v>
      </c>
      <c r="F330" s="55">
        <f t="shared" si="5"/>
        <v>0</v>
      </c>
    </row>
    <row r="331" spans="1:6">
      <c r="A331" s="20" t="s">
        <v>3529</v>
      </c>
      <c r="B331" s="20" t="s">
        <v>3530</v>
      </c>
      <c r="C331" s="20" t="s">
        <v>520</v>
      </c>
      <c r="D331" s="20" t="s">
        <v>623</v>
      </c>
      <c r="E331" s="20" t="s">
        <v>762</v>
      </c>
      <c r="F331" s="55">
        <f t="shared" si="5"/>
        <v>0</v>
      </c>
    </row>
    <row r="332" spans="1:6">
      <c r="A332" s="20" t="s">
        <v>3531</v>
      </c>
      <c r="B332" s="20" t="s">
        <v>3532</v>
      </c>
      <c r="C332" s="20" t="s">
        <v>520</v>
      </c>
      <c r="D332" s="20" t="s">
        <v>623</v>
      </c>
      <c r="E332" s="20" t="s">
        <v>762</v>
      </c>
      <c r="F332" s="55">
        <f t="shared" si="5"/>
        <v>0</v>
      </c>
    </row>
    <row r="333" spans="1:6">
      <c r="A333" s="20" t="s">
        <v>3533</v>
      </c>
      <c r="B333" s="20" t="s">
        <v>3534</v>
      </c>
      <c r="C333" s="20" t="s">
        <v>520</v>
      </c>
      <c r="D333" s="20" t="s">
        <v>623</v>
      </c>
      <c r="E333" s="20" t="s">
        <v>762</v>
      </c>
      <c r="F333" s="55">
        <f t="shared" si="5"/>
        <v>0</v>
      </c>
    </row>
    <row r="334" spans="1:6">
      <c r="A334" s="20" t="s">
        <v>3535</v>
      </c>
      <c r="B334" s="20" t="s">
        <v>3536</v>
      </c>
      <c r="C334" s="20" t="s">
        <v>520</v>
      </c>
      <c r="D334" s="20" t="s">
        <v>623</v>
      </c>
      <c r="E334" s="20" t="s">
        <v>762</v>
      </c>
      <c r="F334" s="55">
        <f t="shared" si="5"/>
        <v>0</v>
      </c>
    </row>
    <row r="335" spans="1:6">
      <c r="A335" s="20" t="s">
        <v>3537</v>
      </c>
      <c r="B335" s="20" t="s">
        <v>3538</v>
      </c>
      <c r="C335" s="20" t="s">
        <v>520</v>
      </c>
      <c r="D335" s="20" t="s">
        <v>623</v>
      </c>
      <c r="E335" s="20" t="s">
        <v>762</v>
      </c>
      <c r="F335" s="55">
        <f t="shared" si="5"/>
        <v>0</v>
      </c>
    </row>
    <row r="336" spans="1:6">
      <c r="A336" s="20" t="s">
        <v>3539</v>
      </c>
      <c r="B336" s="20" t="s">
        <v>3540</v>
      </c>
      <c r="C336" s="20" t="s">
        <v>520</v>
      </c>
      <c r="D336" s="20" t="s">
        <v>623</v>
      </c>
      <c r="E336" s="20" t="s">
        <v>762</v>
      </c>
      <c r="F336" s="55">
        <f t="shared" si="5"/>
        <v>0</v>
      </c>
    </row>
    <row r="337" spans="1:6">
      <c r="A337" s="20" t="s">
        <v>3541</v>
      </c>
      <c r="B337" s="20" t="s">
        <v>3542</v>
      </c>
      <c r="C337" s="20" t="s">
        <v>505</v>
      </c>
      <c r="D337" s="20" t="s">
        <v>623</v>
      </c>
      <c r="E337" s="20" t="s">
        <v>762</v>
      </c>
      <c r="F337" s="55">
        <f t="shared" si="5"/>
        <v>0</v>
      </c>
    </row>
    <row r="338" spans="1:6">
      <c r="A338" s="20" t="s">
        <v>3543</v>
      </c>
      <c r="B338" s="20" t="s">
        <v>3544</v>
      </c>
      <c r="C338" s="20" t="s">
        <v>520</v>
      </c>
      <c r="D338" s="20" t="s">
        <v>623</v>
      </c>
      <c r="E338" s="20" t="s">
        <v>762</v>
      </c>
      <c r="F338" s="55">
        <f t="shared" si="5"/>
        <v>0</v>
      </c>
    </row>
    <row r="339" spans="1:6">
      <c r="A339" s="20" t="s">
        <v>3562</v>
      </c>
      <c r="B339" s="20" t="s">
        <v>3563</v>
      </c>
      <c r="C339" s="20" t="s">
        <v>520</v>
      </c>
      <c r="D339" s="20" t="s">
        <v>623</v>
      </c>
      <c r="E339" s="20" t="s">
        <v>624</v>
      </c>
      <c r="F339" s="55">
        <f t="shared" si="5"/>
        <v>0</v>
      </c>
    </row>
    <row r="340" spans="1:6">
      <c r="A340" s="20" t="s">
        <v>3564</v>
      </c>
      <c r="B340" s="20" t="s">
        <v>3565</v>
      </c>
      <c r="C340" s="20" t="s">
        <v>520</v>
      </c>
      <c r="D340" s="20" t="s">
        <v>623</v>
      </c>
      <c r="E340" s="20" t="s">
        <v>624</v>
      </c>
      <c r="F340" s="55">
        <f t="shared" si="5"/>
        <v>0</v>
      </c>
    </row>
    <row r="341" spans="1:6">
      <c r="A341" s="20" t="s">
        <v>3566</v>
      </c>
      <c r="B341" s="20" t="s">
        <v>3567</v>
      </c>
      <c r="C341" s="20" t="s">
        <v>520</v>
      </c>
      <c r="D341" s="20" t="s">
        <v>623</v>
      </c>
      <c r="E341" s="20" t="s">
        <v>624</v>
      </c>
      <c r="F341" s="55">
        <f t="shared" si="5"/>
        <v>416</v>
      </c>
    </row>
    <row r="342" spans="1:6">
      <c r="A342" s="20" t="s">
        <v>3568</v>
      </c>
      <c r="B342" s="20" t="s">
        <v>3569</v>
      </c>
      <c r="C342" s="20" t="s">
        <v>520</v>
      </c>
      <c r="D342" s="20" t="s">
        <v>623</v>
      </c>
      <c r="E342" s="20" t="s">
        <v>624</v>
      </c>
      <c r="F342" s="55">
        <f t="shared" si="5"/>
        <v>0</v>
      </c>
    </row>
    <row r="343" spans="1:6">
      <c r="A343" s="20" t="s">
        <v>3570</v>
      </c>
      <c r="B343" s="20" t="s">
        <v>3571</v>
      </c>
      <c r="C343" s="20" t="s">
        <v>520</v>
      </c>
      <c r="D343" s="20" t="s">
        <v>623</v>
      </c>
      <c r="E343" s="20" t="s">
        <v>624</v>
      </c>
      <c r="F343" s="55">
        <f t="shared" si="5"/>
        <v>576</v>
      </c>
    </row>
    <row r="344" spans="1:6">
      <c r="A344" s="20" t="s">
        <v>3572</v>
      </c>
      <c r="B344" s="20" t="s">
        <v>3573</v>
      </c>
      <c r="C344" s="20" t="s">
        <v>520</v>
      </c>
      <c r="D344" s="20" t="s">
        <v>623</v>
      </c>
      <c r="E344" s="20" t="s">
        <v>624</v>
      </c>
      <c r="F344" s="55">
        <f t="shared" si="5"/>
        <v>144</v>
      </c>
    </row>
    <row r="345" spans="1:6">
      <c r="A345" s="20" t="s">
        <v>3574</v>
      </c>
      <c r="B345" s="20" t="s">
        <v>3575</v>
      </c>
      <c r="C345" s="20" t="s">
        <v>520</v>
      </c>
      <c r="D345" s="20" t="s">
        <v>623</v>
      </c>
      <c r="E345" s="20" t="s">
        <v>624</v>
      </c>
      <c r="F345" s="55">
        <f t="shared" si="5"/>
        <v>36</v>
      </c>
    </row>
    <row r="346" spans="1:6">
      <c r="A346" s="20" t="s">
        <v>3576</v>
      </c>
      <c r="B346" s="20" t="s">
        <v>3577</v>
      </c>
      <c r="C346" s="20" t="s">
        <v>520</v>
      </c>
      <c r="D346" s="20" t="s">
        <v>623</v>
      </c>
      <c r="E346" s="20" t="s">
        <v>624</v>
      </c>
      <c r="F346" s="55">
        <f t="shared" si="5"/>
        <v>324</v>
      </c>
    </row>
    <row r="347" spans="1:6">
      <c r="A347" s="20" t="s">
        <v>3578</v>
      </c>
      <c r="B347" s="20" t="s">
        <v>3579</v>
      </c>
      <c r="C347" s="20" t="s">
        <v>520</v>
      </c>
      <c r="D347" s="20" t="s">
        <v>623</v>
      </c>
      <c r="E347" s="20" t="s">
        <v>624</v>
      </c>
      <c r="F347" s="55">
        <f t="shared" si="5"/>
        <v>932</v>
      </c>
    </row>
    <row r="348" spans="1:6">
      <c r="A348" s="20" t="s">
        <v>3580</v>
      </c>
      <c r="B348" s="20" t="s">
        <v>3581</v>
      </c>
      <c r="C348" s="20" t="s">
        <v>520</v>
      </c>
      <c r="D348" s="20" t="s">
        <v>623</v>
      </c>
      <c r="E348" s="20" t="s">
        <v>624</v>
      </c>
      <c r="F348" s="55">
        <f t="shared" si="5"/>
        <v>288</v>
      </c>
    </row>
    <row r="349" spans="1:6">
      <c r="A349" s="20" t="s">
        <v>3582</v>
      </c>
      <c r="B349" s="20" t="s">
        <v>3583</v>
      </c>
      <c r="C349" s="20" t="s">
        <v>520</v>
      </c>
      <c r="D349" s="20" t="s">
        <v>623</v>
      </c>
      <c r="E349" s="20" t="s">
        <v>624</v>
      </c>
      <c r="F349" s="55">
        <f t="shared" si="5"/>
        <v>684</v>
      </c>
    </row>
    <row r="350" spans="1:6">
      <c r="A350" s="20" t="s">
        <v>3584</v>
      </c>
      <c r="B350" s="20" t="s">
        <v>3585</v>
      </c>
      <c r="C350" s="20" t="s">
        <v>520</v>
      </c>
      <c r="D350" s="20" t="s">
        <v>623</v>
      </c>
      <c r="E350" s="20" t="s">
        <v>624</v>
      </c>
      <c r="F350" s="55">
        <f t="shared" si="5"/>
        <v>108</v>
      </c>
    </row>
    <row r="351" spans="1:6">
      <c r="A351" s="20" t="s">
        <v>3586</v>
      </c>
      <c r="B351" s="20" t="s">
        <v>3587</v>
      </c>
      <c r="C351" s="20" t="s">
        <v>520</v>
      </c>
      <c r="D351" s="20" t="s">
        <v>623</v>
      </c>
      <c r="E351" s="20" t="s">
        <v>624</v>
      </c>
      <c r="F351" s="55">
        <f t="shared" si="5"/>
        <v>180</v>
      </c>
    </row>
    <row r="352" spans="1:6">
      <c r="A352" s="20" t="s">
        <v>3588</v>
      </c>
      <c r="B352" s="20" t="s">
        <v>3589</v>
      </c>
      <c r="C352" s="20" t="s">
        <v>520</v>
      </c>
      <c r="D352" s="20" t="s">
        <v>623</v>
      </c>
      <c r="E352" s="20" t="s">
        <v>624</v>
      </c>
      <c r="F352" s="55">
        <f t="shared" si="5"/>
        <v>1692</v>
      </c>
    </row>
    <row r="353" spans="1:6">
      <c r="A353" s="20" t="s">
        <v>3626</v>
      </c>
      <c r="B353" s="20" t="s">
        <v>3627</v>
      </c>
      <c r="C353" s="20" t="s">
        <v>520</v>
      </c>
      <c r="D353" s="20" t="s">
        <v>623</v>
      </c>
      <c r="E353" s="20" t="s">
        <v>762</v>
      </c>
      <c r="F353" s="55">
        <f t="shared" si="5"/>
        <v>0</v>
      </c>
    </row>
    <row r="354" spans="1:6">
      <c r="A354" s="20" t="s">
        <v>3628</v>
      </c>
      <c r="B354" s="20" t="s">
        <v>3629</v>
      </c>
      <c r="C354" s="20" t="s">
        <v>520</v>
      </c>
      <c r="D354" s="20" t="s">
        <v>623</v>
      </c>
      <c r="E354" s="20" t="s">
        <v>624</v>
      </c>
      <c r="F354" s="55">
        <f t="shared" si="5"/>
        <v>72</v>
      </c>
    </row>
    <row r="355" spans="1:6">
      <c r="A355" s="20" t="s">
        <v>3630</v>
      </c>
      <c r="B355" s="20" t="s">
        <v>3631</v>
      </c>
      <c r="C355" s="20" t="s">
        <v>520</v>
      </c>
      <c r="D355" s="20" t="s">
        <v>623</v>
      </c>
      <c r="E355" s="20" t="s">
        <v>624</v>
      </c>
      <c r="F355" s="55">
        <f t="shared" si="5"/>
        <v>0</v>
      </c>
    </row>
    <row r="356" spans="1:6">
      <c r="A356" s="20" t="s">
        <v>3632</v>
      </c>
      <c r="B356" s="20" t="s">
        <v>3633</v>
      </c>
      <c r="C356" s="20" t="s">
        <v>520</v>
      </c>
      <c r="D356" s="20" t="s">
        <v>623</v>
      </c>
      <c r="E356" s="20" t="s">
        <v>624</v>
      </c>
      <c r="F356" s="55">
        <f t="shared" si="5"/>
        <v>100</v>
      </c>
    </row>
    <row r="357" spans="1:6">
      <c r="A357" s="20" t="s">
        <v>3634</v>
      </c>
      <c r="B357" s="20" t="s">
        <v>3635</v>
      </c>
      <c r="C357" s="20" t="s">
        <v>520</v>
      </c>
      <c r="D357" s="20" t="s">
        <v>623</v>
      </c>
      <c r="E357" s="20" t="s">
        <v>624</v>
      </c>
      <c r="F357" s="55">
        <f t="shared" si="5"/>
        <v>0</v>
      </c>
    </row>
    <row r="358" spans="1:6">
      <c r="A358" s="20" t="s">
        <v>3636</v>
      </c>
      <c r="B358" s="20" t="s">
        <v>3637</v>
      </c>
      <c r="C358" s="20" t="s">
        <v>520</v>
      </c>
      <c r="D358" s="20" t="s">
        <v>623</v>
      </c>
      <c r="E358" s="20" t="s">
        <v>624</v>
      </c>
      <c r="F358" s="55">
        <f t="shared" si="5"/>
        <v>180</v>
      </c>
    </row>
    <row r="359" spans="1:6">
      <c r="A359" s="20" t="s">
        <v>3638</v>
      </c>
      <c r="B359" s="20" t="s">
        <v>3639</v>
      </c>
      <c r="C359" s="20" t="s">
        <v>520</v>
      </c>
      <c r="D359" s="20" t="s">
        <v>623</v>
      </c>
      <c r="E359" s="20" t="s">
        <v>624</v>
      </c>
      <c r="F359" s="55">
        <f t="shared" si="5"/>
        <v>36</v>
      </c>
    </row>
    <row r="360" spans="1:6">
      <c r="A360" s="20" t="s">
        <v>3640</v>
      </c>
      <c r="B360" s="20" t="s">
        <v>3641</v>
      </c>
      <c r="C360" s="20" t="s">
        <v>520</v>
      </c>
      <c r="D360" s="20" t="s">
        <v>623</v>
      </c>
      <c r="E360" s="20" t="s">
        <v>624</v>
      </c>
      <c r="F360" s="55">
        <f t="shared" si="5"/>
        <v>0</v>
      </c>
    </row>
    <row r="361" spans="1:6">
      <c r="A361" s="20" t="s">
        <v>3642</v>
      </c>
      <c r="B361" s="20" t="s">
        <v>3643</v>
      </c>
      <c r="C361" s="20" t="s">
        <v>520</v>
      </c>
      <c r="D361" s="20" t="s">
        <v>623</v>
      </c>
      <c r="E361" s="20" t="s">
        <v>624</v>
      </c>
      <c r="F361" s="55">
        <f>SUMIF(col_bom,A361,col_total)</f>
        <v>288</v>
      </c>
    </row>
    <row r="362" spans="1:6">
      <c r="A362" s="20" t="s">
        <v>611</v>
      </c>
      <c r="B362" s="20" t="s">
        <v>3678</v>
      </c>
      <c r="C362" s="20" t="s">
        <v>520</v>
      </c>
      <c r="D362" s="20" t="s">
        <v>623</v>
      </c>
      <c r="E362" s="20" t="s">
        <v>624</v>
      </c>
      <c r="F362" s="55">
        <f t="shared" si="5"/>
        <v>14804</v>
      </c>
    </row>
    <row r="363" spans="1:6">
      <c r="A363" s="20" t="s">
        <v>3679</v>
      </c>
      <c r="B363" s="20" t="s">
        <v>3680</v>
      </c>
      <c r="C363" s="20" t="s">
        <v>520</v>
      </c>
      <c r="D363" s="20" t="s">
        <v>623</v>
      </c>
      <c r="E363" s="20" t="s">
        <v>624</v>
      </c>
      <c r="F363" s="55">
        <f t="shared" si="5"/>
        <v>22356</v>
      </c>
    </row>
    <row r="364" spans="1:6">
      <c r="A364" s="20" t="s">
        <v>4355</v>
      </c>
      <c r="B364" s="20" t="s">
        <v>4356</v>
      </c>
      <c r="C364" s="20" t="s">
        <v>520</v>
      </c>
      <c r="D364" s="20" t="s">
        <v>623</v>
      </c>
      <c r="E364" s="20" t="s">
        <v>1062</v>
      </c>
      <c r="F364" s="55">
        <f t="shared" si="5"/>
        <v>0</v>
      </c>
    </row>
    <row r="365" spans="1:6">
      <c r="A365" s="20" t="s">
        <v>4357</v>
      </c>
      <c r="B365" s="20" t="s">
        <v>4358</v>
      </c>
      <c r="C365" s="20" t="s">
        <v>520</v>
      </c>
      <c r="D365" s="20" t="s">
        <v>623</v>
      </c>
      <c r="E365" s="20" t="s">
        <v>1062</v>
      </c>
      <c r="F365" s="55">
        <f t="shared" si="5"/>
        <v>10800</v>
      </c>
    </row>
    <row r="366" spans="1:6">
      <c r="A366" s="20" t="s">
        <v>4359</v>
      </c>
      <c r="B366" s="20" t="s">
        <v>4360</v>
      </c>
      <c r="C366" s="20" t="s">
        <v>520</v>
      </c>
      <c r="D366" s="20" t="s">
        <v>623</v>
      </c>
      <c r="E366" s="20" t="s">
        <v>1062</v>
      </c>
      <c r="F366" s="55">
        <f t="shared" si="5"/>
        <v>0</v>
      </c>
    </row>
    <row r="367" spans="1:6">
      <c r="A367" s="20" t="s">
        <v>4361</v>
      </c>
      <c r="B367" s="20" t="s">
        <v>4362</v>
      </c>
      <c r="C367" s="20" t="s">
        <v>520</v>
      </c>
      <c r="D367" s="20" t="s">
        <v>623</v>
      </c>
      <c r="E367" s="20" t="s">
        <v>1062</v>
      </c>
      <c r="F367" s="55">
        <f t="shared" si="5"/>
        <v>14400</v>
      </c>
    </row>
    <row r="368" spans="1:6">
      <c r="A368" s="20" t="s">
        <v>4363</v>
      </c>
      <c r="B368" s="20" t="s">
        <v>4364</v>
      </c>
      <c r="C368" s="20" t="s">
        <v>520</v>
      </c>
      <c r="D368" s="20" t="s">
        <v>623</v>
      </c>
      <c r="E368" s="20" t="s">
        <v>1062</v>
      </c>
      <c r="F368" s="55">
        <f t="shared" si="5"/>
        <v>2448</v>
      </c>
    </row>
    <row r="369" spans="1:6">
      <c r="A369" s="20" t="s">
        <v>4365</v>
      </c>
      <c r="B369" s="20" t="s">
        <v>576</v>
      </c>
      <c r="C369" s="20" t="s">
        <v>520</v>
      </c>
      <c r="D369" s="20" t="s">
        <v>623</v>
      </c>
      <c r="E369" s="20" t="s">
        <v>1062</v>
      </c>
      <c r="F369" s="55">
        <f t="shared" si="5"/>
        <v>25968</v>
      </c>
    </row>
    <row r="370" spans="1:6">
      <c r="A370" s="20" t="s">
        <v>4366</v>
      </c>
      <c r="B370" s="20" t="s">
        <v>4367</v>
      </c>
      <c r="C370" s="20" t="s">
        <v>520</v>
      </c>
      <c r="D370" s="20" t="s">
        <v>623</v>
      </c>
      <c r="E370" s="20" t="s">
        <v>1062</v>
      </c>
      <c r="F370" s="55">
        <f t="shared" si="5"/>
        <v>0</v>
      </c>
    </row>
    <row r="371" spans="1:6">
      <c r="A371" s="20" t="s">
        <v>4368</v>
      </c>
      <c r="B371" s="20" t="s">
        <v>4369</v>
      </c>
      <c r="C371" s="20" t="s">
        <v>520</v>
      </c>
      <c r="D371" s="20" t="s">
        <v>623</v>
      </c>
      <c r="E371" s="20" t="s">
        <v>1062</v>
      </c>
      <c r="F371" s="55">
        <f t="shared" si="5"/>
        <v>0</v>
      </c>
    </row>
    <row r="372" spans="1:6">
      <c r="A372" s="20" t="s">
        <v>4370</v>
      </c>
      <c r="B372" s="20" t="s">
        <v>4371</v>
      </c>
      <c r="C372" s="20" t="s">
        <v>520</v>
      </c>
      <c r="D372" s="20" t="s">
        <v>623</v>
      </c>
      <c r="E372" s="20" t="s">
        <v>1062</v>
      </c>
      <c r="F372" s="55">
        <f t="shared" si="5"/>
        <v>0</v>
      </c>
    </row>
    <row r="373" spans="1:6">
      <c r="A373" s="20" t="s">
        <v>614</v>
      </c>
      <c r="B373" s="20" t="s">
        <v>565</v>
      </c>
      <c r="C373" s="20" t="s">
        <v>520</v>
      </c>
      <c r="D373" s="20" t="s">
        <v>623</v>
      </c>
      <c r="E373" s="20" t="s">
        <v>1062</v>
      </c>
      <c r="F373" s="55">
        <f t="shared" si="5"/>
        <v>33666</v>
      </c>
    </row>
    <row r="374" spans="1:6">
      <c r="A374" s="20" t="s">
        <v>4372</v>
      </c>
      <c r="B374" s="20" t="s">
        <v>4373</v>
      </c>
      <c r="C374" s="20" t="s">
        <v>520</v>
      </c>
      <c r="D374" s="20" t="s">
        <v>623</v>
      </c>
      <c r="E374" s="20" t="s">
        <v>1062</v>
      </c>
      <c r="F374" s="55">
        <f t="shared" si="5"/>
        <v>0</v>
      </c>
    </row>
    <row r="375" spans="1:6">
      <c r="A375" s="20" t="s">
        <v>4374</v>
      </c>
      <c r="B375" s="20" t="s">
        <v>582</v>
      </c>
      <c r="C375" s="20" t="s">
        <v>520</v>
      </c>
      <c r="D375" s="20" t="s">
        <v>623</v>
      </c>
      <c r="E375" s="20" t="s">
        <v>1062</v>
      </c>
      <c r="F375" s="55">
        <f t="shared" si="5"/>
        <v>8176.2134399999995</v>
      </c>
    </row>
    <row r="376" spans="1:6">
      <c r="A376" s="20" t="s">
        <v>4375</v>
      </c>
      <c r="B376" s="20" t="s">
        <v>588</v>
      </c>
      <c r="C376" s="20" t="s">
        <v>520</v>
      </c>
      <c r="D376" s="20" t="s">
        <v>623</v>
      </c>
      <c r="E376" s="20" t="s">
        <v>1062</v>
      </c>
      <c r="F376" s="55">
        <f t="shared" si="5"/>
        <v>1772</v>
      </c>
    </row>
    <row r="377" spans="1:6">
      <c r="A377" s="20" t="s">
        <v>4376</v>
      </c>
      <c r="B377" s="20" t="s">
        <v>4377</v>
      </c>
      <c r="C377" s="20" t="s">
        <v>520</v>
      </c>
      <c r="D377" s="20" t="s">
        <v>623</v>
      </c>
      <c r="E377" s="20" t="s">
        <v>1062</v>
      </c>
      <c r="F377" s="55">
        <f t="shared" si="5"/>
        <v>0</v>
      </c>
    </row>
    <row r="378" spans="1:6">
      <c r="A378" s="20" t="s">
        <v>4378</v>
      </c>
      <c r="B378" s="20" t="s">
        <v>4379</v>
      </c>
      <c r="C378" s="20" t="s">
        <v>520</v>
      </c>
      <c r="D378" s="20" t="s">
        <v>623</v>
      </c>
      <c r="E378" s="20" t="s">
        <v>1062</v>
      </c>
      <c r="F378" s="55">
        <f t="shared" si="5"/>
        <v>0</v>
      </c>
    </row>
    <row r="379" spans="1:6">
      <c r="A379" s="20" t="s">
        <v>4380</v>
      </c>
      <c r="B379" s="20" t="s">
        <v>4381</v>
      </c>
      <c r="C379" s="20" t="s">
        <v>520</v>
      </c>
      <c r="D379" s="20" t="s">
        <v>623</v>
      </c>
      <c r="E379" s="20" t="s">
        <v>1062</v>
      </c>
      <c r="F379" s="55">
        <f t="shared" si="5"/>
        <v>0</v>
      </c>
    </row>
    <row r="380" spans="1:6">
      <c r="A380" s="20" t="s">
        <v>4382</v>
      </c>
      <c r="B380" s="20" t="s">
        <v>4383</v>
      </c>
      <c r="C380" s="20" t="s">
        <v>520</v>
      </c>
      <c r="D380" s="20" t="s">
        <v>623</v>
      </c>
      <c r="E380" s="20" t="s">
        <v>1062</v>
      </c>
      <c r="F380" s="55">
        <f t="shared" si="5"/>
        <v>0</v>
      </c>
    </row>
    <row r="381" spans="1:6">
      <c r="A381" s="20" t="s">
        <v>4384</v>
      </c>
      <c r="B381" s="20" t="s">
        <v>562</v>
      </c>
      <c r="C381" s="20" t="s">
        <v>520</v>
      </c>
      <c r="D381" s="20" t="s">
        <v>623</v>
      </c>
      <c r="E381" s="20" t="s">
        <v>1062</v>
      </c>
      <c r="F381" s="55">
        <f t="shared" si="5"/>
        <v>3708</v>
      </c>
    </row>
    <row r="382" spans="1:6">
      <c r="A382" s="20" t="s">
        <v>4385</v>
      </c>
      <c r="B382" s="20" t="s">
        <v>570</v>
      </c>
      <c r="C382" s="20" t="s">
        <v>520</v>
      </c>
      <c r="D382" s="20" t="s">
        <v>623</v>
      </c>
      <c r="E382" s="20" t="s">
        <v>1062</v>
      </c>
      <c r="F382" s="55">
        <f t="shared" si="5"/>
        <v>720</v>
      </c>
    </row>
    <row r="383" spans="1:6">
      <c r="A383" s="20" t="s">
        <v>4386</v>
      </c>
      <c r="B383" s="20" t="s">
        <v>4387</v>
      </c>
      <c r="C383" s="20" t="s">
        <v>520</v>
      </c>
      <c r="D383" s="20" t="s">
        <v>623</v>
      </c>
      <c r="E383" s="20" t="s">
        <v>1062</v>
      </c>
      <c r="F383" s="55">
        <f t="shared" si="5"/>
        <v>0</v>
      </c>
    </row>
    <row r="384" spans="1:6">
      <c r="A384" s="20" t="s">
        <v>4388</v>
      </c>
      <c r="B384" s="20" t="s">
        <v>568</v>
      </c>
      <c r="C384" s="20" t="s">
        <v>520</v>
      </c>
      <c r="D384" s="20" t="s">
        <v>623</v>
      </c>
      <c r="E384" s="20" t="s">
        <v>1062</v>
      </c>
      <c r="F384" s="55">
        <f t="shared" si="5"/>
        <v>5775</v>
      </c>
    </row>
    <row r="385" spans="1:6">
      <c r="A385" s="20" t="s">
        <v>4389</v>
      </c>
      <c r="B385" s="20" t="s">
        <v>4390</v>
      </c>
      <c r="C385" s="20" t="s">
        <v>520</v>
      </c>
      <c r="D385" s="20" t="s">
        <v>623</v>
      </c>
      <c r="E385" s="20" t="s">
        <v>1062</v>
      </c>
      <c r="F385" s="55">
        <f t="shared" si="5"/>
        <v>0</v>
      </c>
    </row>
    <row r="386" spans="1:6">
      <c r="A386" s="20" t="s">
        <v>4391</v>
      </c>
      <c r="B386" s="20" t="s">
        <v>4392</v>
      </c>
      <c r="C386" s="20" t="s">
        <v>520</v>
      </c>
      <c r="D386" s="20" t="s">
        <v>623</v>
      </c>
      <c r="E386" s="20" t="s">
        <v>1062</v>
      </c>
      <c r="F386" s="55">
        <f t="shared" ref="F386:F449" si="6">SUMIF(col_bom,A386,col_total)</f>
        <v>0</v>
      </c>
    </row>
    <row r="387" spans="1:6">
      <c r="A387" s="20" t="s">
        <v>4393</v>
      </c>
      <c r="B387" s="20" t="s">
        <v>4394</v>
      </c>
      <c r="C387" s="20" t="s">
        <v>520</v>
      </c>
      <c r="D387" s="20" t="s">
        <v>623</v>
      </c>
      <c r="E387" s="20" t="s">
        <v>1062</v>
      </c>
      <c r="F387" s="55">
        <f t="shared" si="6"/>
        <v>0</v>
      </c>
    </row>
    <row r="388" spans="1:6">
      <c r="A388" s="20" t="s">
        <v>4395</v>
      </c>
      <c r="B388" s="20" t="s">
        <v>4396</v>
      </c>
      <c r="C388" s="20" t="s">
        <v>520</v>
      </c>
      <c r="D388" s="20" t="s">
        <v>623</v>
      </c>
      <c r="E388" s="20" t="s">
        <v>1062</v>
      </c>
      <c r="F388" s="55">
        <f t="shared" si="6"/>
        <v>0</v>
      </c>
    </row>
    <row r="389" spans="1:6">
      <c r="A389" s="20" t="s">
        <v>4397</v>
      </c>
      <c r="B389" s="20" t="s">
        <v>566</v>
      </c>
      <c r="C389" s="20" t="s">
        <v>520</v>
      </c>
      <c r="D389" s="20" t="s">
        <v>623</v>
      </c>
      <c r="E389" s="20" t="s">
        <v>1062</v>
      </c>
      <c r="F389" s="55">
        <f t="shared" si="6"/>
        <v>705</v>
      </c>
    </row>
    <row r="390" spans="1:6">
      <c r="A390" s="20" t="s">
        <v>4398</v>
      </c>
      <c r="B390" s="20" t="s">
        <v>564</v>
      </c>
      <c r="C390" s="20" t="s">
        <v>520</v>
      </c>
      <c r="D390" s="20" t="s">
        <v>623</v>
      </c>
      <c r="E390" s="20" t="s">
        <v>1062</v>
      </c>
      <c r="F390" s="55">
        <f t="shared" si="6"/>
        <v>70500</v>
      </c>
    </row>
    <row r="391" spans="1:6">
      <c r="A391" s="20" t="s">
        <v>4399</v>
      </c>
      <c r="B391" s="20" t="s">
        <v>4400</v>
      </c>
      <c r="C391" s="20" t="s">
        <v>520</v>
      </c>
      <c r="D391" s="20" t="s">
        <v>623</v>
      </c>
      <c r="E391" s="20" t="s">
        <v>1062</v>
      </c>
      <c r="F391" s="55">
        <f t="shared" si="6"/>
        <v>4300</v>
      </c>
    </row>
    <row r="392" spans="1:6">
      <c r="A392" s="20" t="s">
        <v>4401</v>
      </c>
      <c r="B392" s="20" t="s">
        <v>4402</v>
      </c>
      <c r="C392" s="20" t="s">
        <v>520</v>
      </c>
      <c r="D392" s="20" t="s">
        <v>623</v>
      </c>
      <c r="E392" s="20" t="s">
        <v>1062</v>
      </c>
      <c r="F392" s="55">
        <f t="shared" si="6"/>
        <v>0</v>
      </c>
    </row>
    <row r="393" spans="1:6">
      <c r="A393" s="20" t="s">
        <v>5194</v>
      </c>
      <c r="B393" s="20" t="s">
        <v>5195</v>
      </c>
      <c r="C393" s="20" t="s">
        <v>520</v>
      </c>
      <c r="D393" s="20" t="s">
        <v>623</v>
      </c>
      <c r="E393" s="20" t="s">
        <v>1062</v>
      </c>
      <c r="F393" s="55">
        <f t="shared" si="6"/>
        <v>0</v>
      </c>
    </row>
    <row r="394" spans="1:6">
      <c r="A394" s="20" t="s">
        <v>4403</v>
      </c>
      <c r="B394" s="20" t="s">
        <v>4404</v>
      </c>
      <c r="C394" s="20" t="s">
        <v>520</v>
      </c>
      <c r="D394" s="20" t="s">
        <v>623</v>
      </c>
      <c r="E394" s="20" t="s">
        <v>1062</v>
      </c>
      <c r="F394" s="55">
        <f t="shared" si="6"/>
        <v>0</v>
      </c>
    </row>
    <row r="395" spans="1:6">
      <c r="A395" s="20" t="s">
        <v>4405</v>
      </c>
      <c r="B395" s="20" t="s">
        <v>569</v>
      </c>
      <c r="C395" s="20" t="s">
        <v>520</v>
      </c>
      <c r="D395" s="20" t="s">
        <v>623</v>
      </c>
      <c r="E395" s="20" t="s">
        <v>1062</v>
      </c>
      <c r="F395" s="55">
        <f t="shared" si="6"/>
        <v>43200</v>
      </c>
    </row>
    <row r="396" spans="1:6">
      <c r="A396" s="20" t="s">
        <v>4406</v>
      </c>
      <c r="B396" s="20" t="s">
        <v>4407</v>
      </c>
      <c r="C396" s="20" t="s">
        <v>520</v>
      </c>
      <c r="D396" s="20" t="s">
        <v>623</v>
      </c>
      <c r="E396" s="20" t="s">
        <v>1062</v>
      </c>
      <c r="F396" s="55">
        <f t="shared" si="6"/>
        <v>0</v>
      </c>
    </row>
    <row r="397" spans="1:6">
      <c r="A397" s="20" t="s">
        <v>4408</v>
      </c>
      <c r="B397" s="20" t="s">
        <v>575</v>
      </c>
      <c r="C397" s="20" t="s">
        <v>520</v>
      </c>
      <c r="D397" s="20" t="s">
        <v>623</v>
      </c>
      <c r="E397" s="20" t="s">
        <v>1062</v>
      </c>
      <c r="F397" s="55">
        <f t="shared" si="6"/>
        <v>246250</v>
      </c>
    </row>
    <row r="398" spans="1:6">
      <c r="A398" s="20" t="s">
        <v>4409</v>
      </c>
      <c r="B398" s="20" t="s">
        <v>4410</v>
      </c>
      <c r="C398" s="20" t="s">
        <v>520</v>
      </c>
      <c r="D398" s="20" t="s">
        <v>623</v>
      </c>
      <c r="E398" s="20" t="s">
        <v>1062</v>
      </c>
      <c r="F398" s="55">
        <f t="shared" si="6"/>
        <v>0</v>
      </c>
    </row>
    <row r="399" spans="1:6">
      <c r="A399" s="20" t="s">
        <v>4414</v>
      </c>
      <c r="B399" s="20" t="s">
        <v>4415</v>
      </c>
      <c r="C399" s="20" t="s">
        <v>520</v>
      </c>
      <c r="D399" s="20" t="s">
        <v>623</v>
      </c>
      <c r="E399" s="20" t="s">
        <v>1062</v>
      </c>
      <c r="F399" s="55">
        <f t="shared" si="6"/>
        <v>0</v>
      </c>
    </row>
    <row r="400" spans="1:6">
      <c r="A400" s="20" t="s">
        <v>4411</v>
      </c>
      <c r="B400" s="20" t="s">
        <v>563</v>
      </c>
      <c r="C400" s="20" t="s">
        <v>520</v>
      </c>
      <c r="D400" s="20" t="s">
        <v>623</v>
      </c>
      <c r="E400" s="20" t="s">
        <v>1062</v>
      </c>
      <c r="F400" s="55">
        <f t="shared" si="6"/>
        <v>18000</v>
      </c>
    </row>
    <row r="401" spans="1:6">
      <c r="A401" s="20" t="s">
        <v>4412</v>
      </c>
      <c r="B401" s="20" t="s">
        <v>4413</v>
      </c>
      <c r="C401" s="20" t="s">
        <v>520</v>
      </c>
      <c r="D401" s="20" t="s">
        <v>623</v>
      </c>
      <c r="E401" s="20" t="s">
        <v>1062</v>
      </c>
      <c r="F401" s="55">
        <f t="shared" si="6"/>
        <v>0</v>
      </c>
    </row>
    <row r="402" spans="1:6">
      <c r="A402" s="20" t="s">
        <v>4416</v>
      </c>
      <c r="B402" s="20" t="s">
        <v>4417</v>
      </c>
      <c r="C402" s="20" t="s">
        <v>520</v>
      </c>
      <c r="D402" s="20" t="s">
        <v>623</v>
      </c>
      <c r="E402" s="20" t="s">
        <v>1062</v>
      </c>
      <c r="F402" s="55">
        <f t="shared" si="6"/>
        <v>0</v>
      </c>
    </row>
    <row r="403" spans="1:6">
      <c r="A403" s="20" t="s">
        <v>4418</v>
      </c>
      <c r="B403" s="20" t="s">
        <v>4419</v>
      </c>
      <c r="C403" s="20" t="s">
        <v>520</v>
      </c>
      <c r="D403" s="20" t="s">
        <v>623</v>
      </c>
      <c r="E403" s="20" t="s">
        <v>1062</v>
      </c>
      <c r="F403" s="55">
        <f t="shared" si="6"/>
        <v>53550</v>
      </c>
    </row>
    <row r="404" spans="1:6">
      <c r="A404" s="20" t="s">
        <v>4420</v>
      </c>
      <c r="B404" s="20" t="s">
        <v>4421</v>
      </c>
      <c r="C404" s="20" t="s">
        <v>520</v>
      </c>
      <c r="D404" s="20" t="s">
        <v>623</v>
      </c>
      <c r="E404" s="20" t="s">
        <v>1062</v>
      </c>
      <c r="F404" s="55">
        <f t="shared" si="6"/>
        <v>0</v>
      </c>
    </row>
    <row r="405" spans="1:6">
      <c r="A405" s="20" t="s">
        <v>4422</v>
      </c>
      <c r="B405" s="20" t="s">
        <v>567</v>
      </c>
      <c r="C405" s="20" t="s">
        <v>520</v>
      </c>
      <c r="D405" s="20" t="s">
        <v>623</v>
      </c>
      <c r="E405" s="20" t="s">
        <v>1062</v>
      </c>
      <c r="F405" s="55">
        <f t="shared" si="6"/>
        <v>43560</v>
      </c>
    </row>
    <row r="406" spans="1:6">
      <c r="A406" s="20" t="s">
        <v>4423</v>
      </c>
      <c r="B406" s="20" t="s">
        <v>4424</v>
      </c>
      <c r="C406" s="20" t="s">
        <v>520</v>
      </c>
      <c r="D406" s="20" t="s">
        <v>623</v>
      </c>
      <c r="E406" s="20" t="s">
        <v>1062</v>
      </c>
      <c r="F406" s="55">
        <f t="shared" si="6"/>
        <v>0</v>
      </c>
    </row>
    <row r="407" spans="1:6">
      <c r="A407" s="20" t="s">
        <v>4427</v>
      </c>
      <c r="B407" s="20" t="s">
        <v>4428</v>
      </c>
      <c r="C407" s="20" t="s">
        <v>519</v>
      </c>
      <c r="D407" s="20" t="s">
        <v>623</v>
      </c>
      <c r="E407" s="20" t="s">
        <v>1062</v>
      </c>
      <c r="F407" s="55">
        <f t="shared" si="6"/>
        <v>0</v>
      </c>
    </row>
    <row r="408" spans="1:6">
      <c r="A408" s="20" t="s">
        <v>4429</v>
      </c>
      <c r="B408" s="20" t="s">
        <v>4430</v>
      </c>
      <c r="C408" s="20" t="s">
        <v>520</v>
      </c>
      <c r="D408" s="20" t="s">
        <v>623</v>
      </c>
      <c r="E408" s="20" t="s">
        <v>1062</v>
      </c>
      <c r="F408" s="55">
        <f t="shared" si="6"/>
        <v>47520</v>
      </c>
    </row>
    <row r="409" spans="1:6">
      <c r="A409" s="20" t="s">
        <v>4809</v>
      </c>
      <c r="B409" s="20" t="s">
        <v>4810</v>
      </c>
      <c r="C409" s="20" t="s">
        <v>520</v>
      </c>
      <c r="D409" s="20" t="s">
        <v>623</v>
      </c>
      <c r="E409" s="20" t="s">
        <v>624</v>
      </c>
      <c r="F409" s="55">
        <f t="shared" si="6"/>
        <v>0</v>
      </c>
    </row>
    <row r="410" spans="1:6">
      <c r="A410" s="20" t="s">
        <v>4811</v>
      </c>
      <c r="B410" s="20" t="s">
        <v>4812</v>
      </c>
      <c r="C410" s="20" t="s">
        <v>520</v>
      </c>
      <c r="D410" s="20" t="s">
        <v>623</v>
      </c>
      <c r="E410" s="20" t="s">
        <v>624</v>
      </c>
      <c r="F410" s="55">
        <f t="shared" si="6"/>
        <v>0</v>
      </c>
    </row>
    <row r="411" spans="1:6">
      <c r="A411" s="20" t="s">
        <v>4813</v>
      </c>
      <c r="B411" s="20" t="s">
        <v>4814</v>
      </c>
      <c r="C411" s="20" t="s">
        <v>520</v>
      </c>
      <c r="D411" s="20" t="s">
        <v>623</v>
      </c>
      <c r="E411" s="20" t="s">
        <v>624</v>
      </c>
      <c r="F411" s="55">
        <f t="shared" si="6"/>
        <v>0</v>
      </c>
    </row>
    <row r="412" spans="1:6">
      <c r="A412" s="20" t="s">
        <v>4815</v>
      </c>
      <c r="B412" s="20" t="s">
        <v>4816</v>
      </c>
      <c r="C412" s="20" t="s">
        <v>520</v>
      </c>
      <c r="D412" s="20" t="s">
        <v>623</v>
      </c>
      <c r="E412" s="20" t="s">
        <v>624</v>
      </c>
      <c r="F412" s="55">
        <f t="shared" si="6"/>
        <v>0</v>
      </c>
    </row>
    <row r="413" spans="1:6">
      <c r="A413" s="20" t="s">
        <v>4817</v>
      </c>
      <c r="B413" s="20" t="s">
        <v>4818</v>
      </c>
      <c r="C413" s="20" t="s">
        <v>520</v>
      </c>
      <c r="D413" s="20" t="s">
        <v>623</v>
      </c>
      <c r="E413" s="20" t="s">
        <v>624</v>
      </c>
      <c r="F413" s="55">
        <f t="shared" si="6"/>
        <v>396</v>
      </c>
    </row>
    <row r="414" spans="1:6">
      <c r="A414" s="20" t="s">
        <v>4819</v>
      </c>
      <c r="B414" s="20" t="s">
        <v>4820</v>
      </c>
      <c r="C414" s="20" t="s">
        <v>520</v>
      </c>
      <c r="D414" s="20" t="s">
        <v>623</v>
      </c>
      <c r="E414" s="20" t="s">
        <v>624</v>
      </c>
      <c r="F414" s="55">
        <f t="shared" si="6"/>
        <v>108</v>
      </c>
    </row>
    <row r="415" spans="1:6">
      <c r="A415" s="20" t="s">
        <v>4821</v>
      </c>
      <c r="B415" s="20" t="s">
        <v>4822</v>
      </c>
      <c r="C415" s="20" t="s">
        <v>520</v>
      </c>
      <c r="D415" s="20" t="s">
        <v>623</v>
      </c>
      <c r="E415" s="20" t="s">
        <v>624</v>
      </c>
      <c r="F415" s="55">
        <f t="shared" si="6"/>
        <v>36</v>
      </c>
    </row>
    <row r="416" spans="1:6">
      <c r="A416" s="20" t="s">
        <v>4823</v>
      </c>
      <c r="B416" s="20" t="s">
        <v>4824</v>
      </c>
      <c r="C416" s="20" t="s">
        <v>520</v>
      </c>
      <c r="D416" s="20" t="s">
        <v>623</v>
      </c>
      <c r="E416" s="20" t="s">
        <v>624</v>
      </c>
      <c r="F416" s="55">
        <f t="shared" si="6"/>
        <v>180</v>
      </c>
    </row>
    <row r="417" spans="1:6">
      <c r="A417" s="20" t="s">
        <v>4825</v>
      </c>
      <c r="B417" s="20" t="s">
        <v>4826</v>
      </c>
      <c r="C417" s="20" t="s">
        <v>520</v>
      </c>
      <c r="D417" s="20" t="s">
        <v>623</v>
      </c>
      <c r="E417" s="20" t="s">
        <v>1062</v>
      </c>
      <c r="F417" s="55">
        <f t="shared" si="6"/>
        <v>720</v>
      </c>
    </row>
    <row r="418" spans="1:6">
      <c r="A418" s="20" t="s">
        <v>613</v>
      </c>
      <c r="B418" s="20" t="s">
        <v>586</v>
      </c>
      <c r="C418" s="20" t="s">
        <v>520</v>
      </c>
      <c r="D418" s="20" t="s">
        <v>623</v>
      </c>
      <c r="E418" s="20" t="s">
        <v>762</v>
      </c>
      <c r="F418" s="55">
        <f t="shared" si="6"/>
        <v>17756</v>
      </c>
    </row>
    <row r="419" spans="1:6">
      <c r="A419" s="20" t="s">
        <v>4855</v>
      </c>
      <c r="B419" s="20" t="s">
        <v>4856</v>
      </c>
      <c r="C419" s="20" t="s">
        <v>520</v>
      </c>
      <c r="D419" s="20" t="s">
        <v>623</v>
      </c>
      <c r="E419" s="20" t="s">
        <v>762</v>
      </c>
      <c r="F419" s="55">
        <f t="shared" si="6"/>
        <v>15104</v>
      </c>
    </row>
    <row r="420" spans="1:6">
      <c r="A420" s="20" t="s">
        <v>4857</v>
      </c>
      <c r="B420" s="20" t="s">
        <v>4858</v>
      </c>
      <c r="C420" s="20" t="s">
        <v>520</v>
      </c>
      <c r="D420" s="20" t="s">
        <v>623</v>
      </c>
      <c r="E420" s="20" t="s">
        <v>762</v>
      </c>
      <c r="F420" s="55">
        <f t="shared" si="6"/>
        <v>0</v>
      </c>
    </row>
    <row r="421" spans="1:6">
      <c r="A421" s="20" t="s">
        <v>4859</v>
      </c>
      <c r="B421" s="20" t="s">
        <v>4860</v>
      </c>
      <c r="C421" s="20" t="s">
        <v>520</v>
      </c>
      <c r="D421" s="20" t="s">
        <v>623</v>
      </c>
      <c r="E421" s="20" t="s">
        <v>762</v>
      </c>
      <c r="F421" s="55">
        <f t="shared" si="6"/>
        <v>4300</v>
      </c>
    </row>
    <row r="422" spans="1:6">
      <c r="A422" s="20" t="s">
        <v>4861</v>
      </c>
      <c r="B422" s="20" t="s">
        <v>4862</v>
      </c>
      <c r="C422" s="20" t="s">
        <v>520</v>
      </c>
      <c r="D422" s="20" t="s">
        <v>623</v>
      </c>
      <c r="E422" s="20" t="s">
        <v>762</v>
      </c>
      <c r="F422" s="55">
        <f t="shared" si="6"/>
        <v>0</v>
      </c>
    </row>
    <row r="423" spans="1:6">
      <c r="A423" s="20" t="s">
        <v>4863</v>
      </c>
      <c r="B423" s="20" t="s">
        <v>4864</v>
      </c>
      <c r="C423" s="20" t="s">
        <v>520</v>
      </c>
      <c r="D423" s="20" t="s">
        <v>623</v>
      </c>
      <c r="E423" s="20" t="s">
        <v>624</v>
      </c>
      <c r="F423" s="55">
        <f t="shared" si="6"/>
        <v>0</v>
      </c>
    </row>
    <row r="424" spans="1:6">
      <c r="A424" s="20" t="s">
        <v>4865</v>
      </c>
      <c r="B424" s="20" t="s">
        <v>4866</v>
      </c>
      <c r="C424" s="20" t="s">
        <v>520</v>
      </c>
      <c r="D424" s="20" t="s">
        <v>623</v>
      </c>
      <c r="E424" s="20" t="s">
        <v>624</v>
      </c>
      <c r="F424" s="55">
        <f t="shared" si="6"/>
        <v>0</v>
      </c>
    </row>
    <row r="425" spans="1:6">
      <c r="A425" s="20" t="s">
        <v>4867</v>
      </c>
      <c r="B425" s="20" t="s">
        <v>4868</v>
      </c>
      <c r="C425" s="20" t="s">
        <v>520</v>
      </c>
      <c r="D425" s="20" t="s">
        <v>623</v>
      </c>
      <c r="E425" s="20" t="s">
        <v>624</v>
      </c>
      <c r="F425" s="55">
        <f t="shared" si="6"/>
        <v>172</v>
      </c>
    </row>
    <row r="426" spans="1:6">
      <c r="A426" s="20" t="s">
        <v>4869</v>
      </c>
      <c r="B426" s="20" t="s">
        <v>4870</v>
      </c>
      <c r="C426" s="20" t="s">
        <v>520</v>
      </c>
      <c r="D426" s="20" t="s">
        <v>623</v>
      </c>
      <c r="E426" s="20" t="s">
        <v>624</v>
      </c>
      <c r="F426" s="55">
        <f t="shared" si="6"/>
        <v>0</v>
      </c>
    </row>
    <row r="427" spans="1:6">
      <c r="A427" s="20" t="s">
        <v>4871</v>
      </c>
      <c r="B427" s="20" t="s">
        <v>4872</v>
      </c>
      <c r="C427" s="20" t="s">
        <v>520</v>
      </c>
      <c r="D427" s="20" t="s">
        <v>623</v>
      </c>
      <c r="E427" s="20" t="s">
        <v>624</v>
      </c>
      <c r="F427" s="55">
        <f t="shared" si="6"/>
        <v>468</v>
      </c>
    </row>
    <row r="428" spans="1:6">
      <c r="A428" s="20" t="s">
        <v>4873</v>
      </c>
      <c r="B428" s="20" t="s">
        <v>4874</v>
      </c>
      <c r="C428" s="20" t="s">
        <v>520</v>
      </c>
      <c r="D428" s="20" t="s">
        <v>623</v>
      </c>
      <c r="E428" s="20" t="s">
        <v>624</v>
      </c>
      <c r="F428" s="55">
        <f t="shared" si="6"/>
        <v>108</v>
      </c>
    </row>
    <row r="429" spans="1:6">
      <c r="A429" s="20" t="s">
        <v>4875</v>
      </c>
      <c r="B429" s="20" t="s">
        <v>4876</v>
      </c>
      <c r="C429" s="20" t="s">
        <v>520</v>
      </c>
      <c r="D429" s="20" t="s">
        <v>623</v>
      </c>
      <c r="E429" s="20" t="s">
        <v>624</v>
      </c>
      <c r="F429" s="55">
        <f t="shared" si="6"/>
        <v>72</v>
      </c>
    </row>
    <row r="430" spans="1:6">
      <c r="A430" s="20" t="s">
        <v>4877</v>
      </c>
      <c r="B430" s="20" t="s">
        <v>4878</v>
      </c>
      <c r="C430" s="20" t="s">
        <v>520</v>
      </c>
      <c r="D430" s="20" t="s">
        <v>623</v>
      </c>
      <c r="E430" s="20" t="s">
        <v>624</v>
      </c>
      <c r="F430" s="55">
        <f t="shared" si="6"/>
        <v>432</v>
      </c>
    </row>
    <row r="431" spans="1:6">
      <c r="A431" s="20" t="s">
        <v>4879</v>
      </c>
      <c r="B431" s="20" t="s">
        <v>4880</v>
      </c>
      <c r="C431" s="20" t="s">
        <v>520</v>
      </c>
      <c r="D431" s="20" t="s">
        <v>623</v>
      </c>
      <c r="E431" s="20" t="s">
        <v>624</v>
      </c>
      <c r="F431" s="55">
        <f t="shared" si="6"/>
        <v>760</v>
      </c>
    </row>
    <row r="432" spans="1:6">
      <c r="A432" s="20" t="s">
        <v>4881</v>
      </c>
      <c r="B432" s="20" t="s">
        <v>4882</v>
      </c>
      <c r="C432" s="20" t="s">
        <v>520</v>
      </c>
      <c r="D432" s="20" t="s">
        <v>623</v>
      </c>
      <c r="E432" s="20" t="s">
        <v>624</v>
      </c>
      <c r="F432" s="55">
        <f t="shared" si="6"/>
        <v>72</v>
      </c>
    </row>
    <row r="433" spans="1:6">
      <c r="A433" s="20" t="s">
        <v>4883</v>
      </c>
      <c r="B433" s="20" t="s">
        <v>4884</v>
      </c>
      <c r="C433" s="20" t="s">
        <v>520</v>
      </c>
      <c r="D433" s="20" t="s">
        <v>623</v>
      </c>
      <c r="E433" s="20" t="s">
        <v>624</v>
      </c>
      <c r="F433" s="55">
        <f t="shared" si="6"/>
        <v>720</v>
      </c>
    </row>
    <row r="434" spans="1:6">
      <c r="A434" s="20" t="s">
        <v>4885</v>
      </c>
      <c r="B434" s="20" t="s">
        <v>4886</v>
      </c>
      <c r="C434" s="20" t="s">
        <v>520</v>
      </c>
      <c r="D434" s="20" t="s">
        <v>623</v>
      </c>
      <c r="E434" s="20" t="s">
        <v>624</v>
      </c>
      <c r="F434" s="55">
        <f t="shared" si="6"/>
        <v>252</v>
      </c>
    </row>
    <row r="435" spans="1:6">
      <c r="A435" s="20" t="s">
        <v>4887</v>
      </c>
      <c r="B435" s="20" t="s">
        <v>4888</v>
      </c>
      <c r="C435" s="20" t="s">
        <v>520</v>
      </c>
      <c r="D435" s="20" t="s">
        <v>623</v>
      </c>
      <c r="E435" s="20" t="s">
        <v>624</v>
      </c>
      <c r="F435" s="55">
        <f t="shared" si="6"/>
        <v>144</v>
      </c>
    </row>
    <row r="436" spans="1:6">
      <c r="A436" s="20" t="s">
        <v>4889</v>
      </c>
      <c r="B436" s="20" t="s">
        <v>4890</v>
      </c>
      <c r="C436" s="20" t="s">
        <v>520</v>
      </c>
      <c r="D436" s="20" t="s">
        <v>623</v>
      </c>
      <c r="E436" s="20" t="s">
        <v>624</v>
      </c>
      <c r="F436" s="55">
        <f t="shared" si="6"/>
        <v>1008</v>
      </c>
    </row>
    <row r="437" spans="1:6">
      <c r="A437" s="20" t="s">
        <v>4895</v>
      </c>
      <c r="B437" s="20" t="s">
        <v>4896</v>
      </c>
      <c r="C437" s="20" t="s">
        <v>520</v>
      </c>
      <c r="D437" s="20" t="s">
        <v>623</v>
      </c>
      <c r="E437" s="20" t="s">
        <v>624</v>
      </c>
      <c r="F437" s="55">
        <f t="shared" si="6"/>
        <v>36</v>
      </c>
    </row>
    <row r="438" spans="1:6">
      <c r="A438" s="20" t="s">
        <v>4897</v>
      </c>
      <c r="B438" s="20" t="s">
        <v>4898</v>
      </c>
      <c r="C438" s="20" t="s">
        <v>520</v>
      </c>
      <c r="D438" s="20" t="s">
        <v>623</v>
      </c>
      <c r="E438" s="20" t="s">
        <v>624</v>
      </c>
      <c r="F438" s="55">
        <f t="shared" si="6"/>
        <v>0</v>
      </c>
    </row>
    <row r="439" spans="1:6">
      <c r="A439" s="20" t="s">
        <v>4899</v>
      </c>
      <c r="B439" s="20" t="s">
        <v>4900</v>
      </c>
      <c r="C439" s="20" t="s">
        <v>520</v>
      </c>
      <c r="D439" s="20" t="s">
        <v>623</v>
      </c>
      <c r="E439" s="20" t="s">
        <v>624</v>
      </c>
      <c r="F439" s="55">
        <f t="shared" si="6"/>
        <v>172</v>
      </c>
    </row>
    <row r="440" spans="1:6">
      <c r="A440" s="20" t="s">
        <v>4901</v>
      </c>
      <c r="B440" s="20" t="s">
        <v>4902</v>
      </c>
      <c r="C440" s="20" t="s">
        <v>520</v>
      </c>
      <c r="D440" s="20" t="s">
        <v>623</v>
      </c>
      <c r="E440" s="20" t="s">
        <v>624</v>
      </c>
      <c r="F440" s="55">
        <f t="shared" si="6"/>
        <v>0</v>
      </c>
    </row>
    <row r="441" spans="1:6">
      <c r="A441" s="20" t="s">
        <v>4903</v>
      </c>
      <c r="B441" s="20" t="s">
        <v>4904</v>
      </c>
      <c r="C441" s="20" t="s">
        <v>520</v>
      </c>
      <c r="D441" s="20" t="s">
        <v>623</v>
      </c>
      <c r="E441" s="20" t="s">
        <v>624</v>
      </c>
      <c r="F441" s="55">
        <f t="shared" si="6"/>
        <v>108</v>
      </c>
    </row>
    <row r="442" spans="1:6">
      <c r="A442" s="20" t="s">
        <v>4905</v>
      </c>
      <c r="B442" s="20" t="s">
        <v>4906</v>
      </c>
      <c r="C442" s="20" t="s">
        <v>520</v>
      </c>
      <c r="D442" s="20" t="s">
        <v>623</v>
      </c>
      <c r="E442" s="20" t="s">
        <v>624</v>
      </c>
      <c r="F442" s="55">
        <f t="shared" si="6"/>
        <v>216</v>
      </c>
    </row>
    <row r="443" spans="1:6">
      <c r="A443" s="20" t="s">
        <v>4907</v>
      </c>
      <c r="B443" s="20" t="s">
        <v>4908</v>
      </c>
      <c r="C443" s="20" t="s">
        <v>520</v>
      </c>
      <c r="D443" s="20" t="s">
        <v>623</v>
      </c>
      <c r="E443" s="20" t="s">
        <v>624</v>
      </c>
      <c r="F443" s="55">
        <f t="shared" si="6"/>
        <v>0</v>
      </c>
    </row>
    <row r="444" spans="1:6">
      <c r="A444" s="20" t="s">
        <v>4909</v>
      </c>
      <c r="B444" s="20" t="s">
        <v>4910</v>
      </c>
      <c r="C444" s="20" t="s">
        <v>520</v>
      </c>
      <c r="D444" s="20" t="s">
        <v>623</v>
      </c>
      <c r="E444" s="20" t="s">
        <v>624</v>
      </c>
      <c r="F444" s="55">
        <f t="shared" si="6"/>
        <v>432</v>
      </c>
    </row>
    <row r="445" spans="1:6">
      <c r="A445" s="20" t="s">
        <v>4981</v>
      </c>
      <c r="B445" s="20" t="s">
        <v>4982</v>
      </c>
      <c r="C445" s="20" t="s">
        <v>520</v>
      </c>
      <c r="D445" s="20" t="s">
        <v>623</v>
      </c>
      <c r="E445" s="20" t="s">
        <v>624</v>
      </c>
      <c r="F445" s="55">
        <f t="shared" si="6"/>
        <v>2484</v>
      </c>
    </row>
    <row r="446" spans="1:6">
      <c r="A446" s="20" t="s">
        <v>4983</v>
      </c>
      <c r="B446" s="20" t="s">
        <v>4984</v>
      </c>
      <c r="C446" s="20" t="s">
        <v>520</v>
      </c>
      <c r="D446" s="20" t="s">
        <v>623</v>
      </c>
      <c r="E446" s="20" t="s">
        <v>624</v>
      </c>
      <c r="F446" s="55">
        <f t="shared" si="6"/>
        <v>0</v>
      </c>
    </row>
    <row r="447" spans="1:6">
      <c r="A447" s="20" t="s">
        <v>4985</v>
      </c>
      <c r="B447" s="20" t="s">
        <v>4986</v>
      </c>
      <c r="C447" s="20" t="s">
        <v>520</v>
      </c>
      <c r="D447" s="20" t="s">
        <v>623</v>
      </c>
      <c r="E447" s="20" t="s">
        <v>624</v>
      </c>
      <c r="F447" s="55">
        <f t="shared" si="6"/>
        <v>196</v>
      </c>
    </row>
    <row r="448" spans="1:6">
      <c r="A448" s="20" t="s">
        <v>4987</v>
      </c>
      <c r="B448" s="20" t="s">
        <v>4988</v>
      </c>
      <c r="C448" s="20" t="s">
        <v>520</v>
      </c>
      <c r="D448" s="20" t="s">
        <v>623</v>
      </c>
      <c r="E448" s="20" t="s">
        <v>624</v>
      </c>
      <c r="F448" s="55">
        <f t="shared" si="6"/>
        <v>250</v>
      </c>
    </row>
    <row r="449" spans="1:6">
      <c r="A449" s="20" t="s">
        <v>4989</v>
      </c>
      <c r="B449" s="20" t="s">
        <v>4990</v>
      </c>
      <c r="C449" s="20" t="s">
        <v>520</v>
      </c>
      <c r="D449" s="20" t="s">
        <v>623</v>
      </c>
      <c r="E449" s="20" t="s">
        <v>624</v>
      </c>
      <c r="F449" s="55">
        <f t="shared" si="6"/>
        <v>72</v>
      </c>
    </row>
    <row r="450" spans="1:6">
      <c r="A450" s="20" t="s">
        <v>4991</v>
      </c>
      <c r="B450" s="20" t="s">
        <v>4992</v>
      </c>
      <c r="C450" s="20" t="s">
        <v>520</v>
      </c>
      <c r="D450" s="20" t="s">
        <v>623</v>
      </c>
      <c r="E450" s="20" t="s">
        <v>624</v>
      </c>
      <c r="F450" s="55">
        <f t="shared" ref="F450:F503" si="7">SUMIF(col_bom,A450,col_total)</f>
        <v>36</v>
      </c>
    </row>
    <row r="451" spans="1:6">
      <c r="A451" s="20" t="s">
        <v>4993</v>
      </c>
      <c r="B451" s="20" t="s">
        <v>4994</v>
      </c>
      <c r="C451" s="20" t="s">
        <v>520</v>
      </c>
      <c r="D451" s="20" t="s">
        <v>623</v>
      </c>
      <c r="E451" s="20" t="s">
        <v>624</v>
      </c>
      <c r="F451" s="55">
        <f t="shared" si="7"/>
        <v>98</v>
      </c>
    </row>
    <row r="452" spans="1:6">
      <c r="A452" s="20" t="s">
        <v>4995</v>
      </c>
      <c r="B452" s="20" t="s">
        <v>589</v>
      </c>
      <c r="C452" s="20" t="s">
        <v>520</v>
      </c>
      <c r="D452" s="20" t="s">
        <v>623</v>
      </c>
      <c r="E452" s="20" t="s">
        <v>624</v>
      </c>
      <c r="F452" s="55">
        <f t="shared" si="7"/>
        <v>400</v>
      </c>
    </row>
    <row r="453" spans="1:6">
      <c r="A453" s="20" t="s">
        <v>4996</v>
      </c>
      <c r="B453" s="20" t="s">
        <v>597</v>
      </c>
      <c r="C453" s="20" t="s">
        <v>520</v>
      </c>
      <c r="D453" s="20" t="s">
        <v>623</v>
      </c>
      <c r="E453" s="20" t="s">
        <v>624</v>
      </c>
      <c r="F453" s="55">
        <f t="shared" si="7"/>
        <v>108</v>
      </c>
    </row>
    <row r="454" spans="1:6">
      <c r="A454" s="20" t="s">
        <v>4997</v>
      </c>
      <c r="B454" s="20" t="s">
        <v>4998</v>
      </c>
      <c r="C454" s="20" t="s">
        <v>520</v>
      </c>
      <c r="D454" s="20" t="s">
        <v>623</v>
      </c>
      <c r="E454" s="20" t="s">
        <v>624</v>
      </c>
      <c r="F454" s="55">
        <f t="shared" si="7"/>
        <v>36</v>
      </c>
    </row>
    <row r="455" spans="1:6">
      <c r="A455" s="20" t="s">
        <v>4999</v>
      </c>
      <c r="B455" s="20" t="s">
        <v>5000</v>
      </c>
      <c r="C455" s="20" t="s">
        <v>520</v>
      </c>
      <c r="D455" s="20" t="s">
        <v>623</v>
      </c>
      <c r="E455" s="20" t="s">
        <v>624</v>
      </c>
      <c r="F455" s="55">
        <f t="shared" si="7"/>
        <v>294</v>
      </c>
    </row>
    <row r="456" spans="1:6">
      <c r="A456" s="20" t="s">
        <v>5001</v>
      </c>
      <c r="B456" s="20" t="s">
        <v>590</v>
      </c>
      <c r="C456" s="20" t="s">
        <v>520</v>
      </c>
      <c r="D456" s="20" t="s">
        <v>623</v>
      </c>
      <c r="E456" s="20" t="s">
        <v>624</v>
      </c>
      <c r="F456" s="55">
        <f t="shared" si="7"/>
        <v>400</v>
      </c>
    </row>
    <row r="457" spans="1:6">
      <c r="A457" s="20" t="s">
        <v>5002</v>
      </c>
      <c r="B457" s="20" t="s">
        <v>598</v>
      </c>
      <c r="C457" s="20" t="s">
        <v>520</v>
      </c>
      <c r="D457" s="20" t="s">
        <v>623</v>
      </c>
      <c r="E457" s="20" t="s">
        <v>624</v>
      </c>
      <c r="F457" s="55">
        <f t="shared" si="7"/>
        <v>108</v>
      </c>
    </row>
    <row r="458" spans="1:6">
      <c r="A458" s="20" t="s">
        <v>5003</v>
      </c>
      <c r="B458" s="20" t="s">
        <v>5004</v>
      </c>
      <c r="C458" s="20" t="s">
        <v>520</v>
      </c>
      <c r="D458" s="20" t="s">
        <v>623</v>
      </c>
      <c r="E458" s="20" t="s">
        <v>624</v>
      </c>
      <c r="F458" s="55">
        <f t="shared" si="7"/>
        <v>36</v>
      </c>
    </row>
    <row r="459" spans="1:6">
      <c r="A459" s="20" t="s">
        <v>5005</v>
      </c>
      <c r="B459" s="20" t="s">
        <v>5006</v>
      </c>
      <c r="C459" s="20" t="s">
        <v>520</v>
      </c>
      <c r="D459" s="20" t="s">
        <v>623</v>
      </c>
      <c r="E459" s="20" t="s">
        <v>624</v>
      </c>
      <c r="F459" s="55">
        <f t="shared" si="7"/>
        <v>196</v>
      </c>
    </row>
    <row r="460" spans="1:6">
      <c r="A460" s="20" t="s">
        <v>5007</v>
      </c>
      <c r="B460" s="20" t="s">
        <v>591</v>
      </c>
      <c r="C460" s="20" t="s">
        <v>520</v>
      </c>
      <c r="D460" s="20" t="s">
        <v>623</v>
      </c>
      <c r="E460" s="20" t="s">
        <v>624</v>
      </c>
      <c r="F460" s="55">
        <f t="shared" si="7"/>
        <v>500</v>
      </c>
    </row>
    <row r="461" spans="1:6">
      <c r="A461" s="20" t="s">
        <v>5008</v>
      </c>
      <c r="B461" s="20" t="s">
        <v>599</v>
      </c>
      <c r="C461" s="20" t="s">
        <v>520</v>
      </c>
      <c r="D461" s="20" t="s">
        <v>623</v>
      </c>
      <c r="E461" s="20" t="s">
        <v>624</v>
      </c>
      <c r="F461" s="55">
        <f t="shared" si="7"/>
        <v>72</v>
      </c>
    </row>
    <row r="462" spans="1:6">
      <c r="A462" s="20" t="s">
        <v>5009</v>
      </c>
      <c r="B462" s="20" t="s">
        <v>5010</v>
      </c>
      <c r="C462" s="20" t="s">
        <v>520</v>
      </c>
      <c r="D462" s="20" t="s">
        <v>623</v>
      </c>
      <c r="E462" s="20" t="s">
        <v>624</v>
      </c>
      <c r="F462" s="55">
        <f t="shared" si="7"/>
        <v>36</v>
      </c>
    </row>
    <row r="463" spans="1:6">
      <c r="A463" s="20" t="s">
        <v>5011</v>
      </c>
      <c r="B463" s="20" t="s">
        <v>5012</v>
      </c>
      <c r="C463" s="20" t="s">
        <v>520</v>
      </c>
      <c r="D463" s="20" t="s">
        <v>623</v>
      </c>
      <c r="E463" s="20" t="s">
        <v>624</v>
      </c>
      <c r="F463" s="55">
        <f t="shared" si="7"/>
        <v>294</v>
      </c>
    </row>
    <row r="464" spans="1:6">
      <c r="A464" s="20" t="s">
        <v>5013</v>
      </c>
      <c r="B464" s="20" t="s">
        <v>592</v>
      </c>
      <c r="C464" s="20" t="s">
        <v>520</v>
      </c>
      <c r="D464" s="20" t="s">
        <v>623</v>
      </c>
      <c r="E464" s="20" t="s">
        <v>624</v>
      </c>
      <c r="F464" s="55">
        <f t="shared" si="7"/>
        <v>150</v>
      </c>
    </row>
    <row r="465" spans="1:6">
      <c r="A465" s="20" t="s">
        <v>5014</v>
      </c>
      <c r="B465" s="20" t="s">
        <v>600</v>
      </c>
      <c r="C465" s="20" t="s">
        <v>520</v>
      </c>
      <c r="D465" s="20" t="s">
        <v>623</v>
      </c>
      <c r="E465" s="20" t="s">
        <v>624</v>
      </c>
      <c r="F465" s="55">
        <f t="shared" si="7"/>
        <v>72</v>
      </c>
    </row>
    <row r="466" spans="1:6">
      <c r="A466" s="20" t="s">
        <v>5015</v>
      </c>
      <c r="B466" s="20" t="s">
        <v>5016</v>
      </c>
      <c r="C466" s="20" t="s">
        <v>520</v>
      </c>
      <c r="D466" s="20" t="s">
        <v>623</v>
      </c>
      <c r="E466" s="20" t="s">
        <v>624</v>
      </c>
      <c r="F466" s="55">
        <f t="shared" si="7"/>
        <v>36</v>
      </c>
    </row>
    <row r="467" spans="1:6">
      <c r="A467" s="20" t="s">
        <v>5017</v>
      </c>
      <c r="B467" s="20" t="s">
        <v>5018</v>
      </c>
      <c r="C467" s="20" t="s">
        <v>520</v>
      </c>
      <c r="D467" s="20" t="s">
        <v>623</v>
      </c>
      <c r="E467" s="20" t="s">
        <v>624</v>
      </c>
      <c r="F467" s="55">
        <f t="shared" si="7"/>
        <v>196</v>
      </c>
    </row>
    <row r="468" spans="1:6">
      <c r="A468" s="20" t="s">
        <v>5019</v>
      </c>
      <c r="B468" s="20" t="s">
        <v>593</v>
      </c>
      <c r="C468" s="20" t="s">
        <v>520</v>
      </c>
      <c r="D468" s="20" t="s">
        <v>623</v>
      </c>
      <c r="E468" s="20" t="s">
        <v>624</v>
      </c>
      <c r="F468" s="55">
        <f t="shared" si="7"/>
        <v>150</v>
      </c>
    </row>
    <row r="469" spans="1:6">
      <c r="A469" s="20" t="s">
        <v>5020</v>
      </c>
      <c r="B469" s="20" t="s">
        <v>601</v>
      </c>
      <c r="C469" s="20" t="s">
        <v>520</v>
      </c>
      <c r="D469" s="20" t="s">
        <v>623</v>
      </c>
      <c r="E469" s="20" t="s">
        <v>624</v>
      </c>
      <c r="F469" s="55">
        <f t="shared" si="7"/>
        <v>72</v>
      </c>
    </row>
    <row r="470" spans="1:6">
      <c r="A470" s="20" t="s">
        <v>5021</v>
      </c>
      <c r="B470" s="20" t="s">
        <v>5022</v>
      </c>
      <c r="C470" s="20" t="s">
        <v>520</v>
      </c>
      <c r="D470" s="20" t="s">
        <v>623</v>
      </c>
      <c r="E470" s="20" t="s">
        <v>624</v>
      </c>
      <c r="F470" s="55">
        <f t="shared" si="7"/>
        <v>36</v>
      </c>
    </row>
    <row r="471" spans="1:6">
      <c r="A471" s="20" t="s">
        <v>5023</v>
      </c>
      <c r="B471" s="20" t="s">
        <v>5024</v>
      </c>
      <c r="C471" s="20" t="s">
        <v>520</v>
      </c>
      <c r="D471" s="20" t="s">
        <v>623</v>
      </c>
      <c r="E471" s="20" t="s">
        <v>624</v>
      </c>
      <c r="F471" s="55">
        <f t="shared" si="7"/>
        <v>294</v>
      </c>
    </row>
    <row r="472" spans="1:6">
      <c r="A472" s="20" t="s">
        <v>5025</v>
      </c>
      <c r="B472" s="20" t="s">
        <v>5026</v>
      </c>
      <c r="C472" s="20" t="s">
        <v>520</v>
      </c>
      <c r="D472" s="20" t="s">
        <v>623</v>
      </c>
      <c r="E472" s="20" t="s">
        <v>624</v>
      </c>
      <c r="F472" s="55">
        <f t="shared" si="7"/>
        <v>250</v>
      </c>
    </row>
    <row r="473" spans="1:6">
      <c r="A473" s="20" t="s">
        <v>5027</v>
      </c>
      <c r="B473" s="20" t="s">
        <v>5028</v>
      </c>
      <c r="C473" s="20" t="s">
        <v>520</v>
      </c>
      <c r="D473" s="20" t="s">
        <v>623</v>
      </c>
      <c r="E473" s="20" t="s">
        <v>624</v>
      </c>
      <c r="F473" s="55">
        <f t="shared" si="7"/>
        <v>72</v>
      </c>
    </row>
    <row r="474" spans="1:6">
      <c r="A474" s="20" t="s">
        <v>5029</v>
      </c>
      <c r="B474" s="20" t="s">
        <v>5030</v>
      </c>
      <c r="C474" s="20" t="s">
        <v>520</v>
      </c>
      <c r="D474" s="20" t="s">
        <v>623</v>
      </c>
      <c r="E474" s="20" t="s">
        <v>624</v>
      </c>
      <c r="F474" s="55">
        <f t="shared" si="7"/>
        <v>36</v>
      </c>
    </row>
    <row r="475" spans="1:6">
      <c r="A475" s="20" t="s">
        <v>5031</v>
      </c>
      <c r="B475" s="20" t="s">
        <v>5202</v>
      </c>
      <c r="C475" s="20" t="s">
        <v>520</v>
      </c>
      <c r="D475" s="20" t="s">
        <v>623</v>
      </c>
      <c r="E475" s="20" t="s">
        <v>624</v>
      </c>
      <c r="F475" s="55">
        <f t="shared" si="7"/>
        <v>6480</v>
      </c>
    </row>
    <row r="476" spans="1:6">
      <c r="A476" s="20" t="s">
        <v>5032</v>
      </c>
      <c r="B476" s="20" t="s">
        <v>609</v>
      </c>
      <c r="C476" s="20" t="s">
        <v>520</v>
      </c>
      <c r="D476" s="20" t="s">
        <v>623</v>
      </c>
      <c r="E476" s="20" t="s">
        <v>624</v>
      </c>
      <c r="F476" s="55">
        <f t="shared" si="7"/>
        <v>2880</v>
      </c>
    </row>
    <row r="477" spans="1:6">
      <c r="A477" s="20" t="s">
        <v>5033</v>
      </c>
      <c r="B477" s="20" t="s">
        <v>5034</v>
      </c>
      <c r="C477" s="20" t="s">
        <v>520</v>
      </c>
      <c r="D477" s="20" t="s">
        <v>623</v>
      </c>
      <c r="E477" s="20" t="s">
        <v>624</v>
      </c>
      <c r="F477" s="55">
        <f t="shared" si="7"/>
        <v>8108</v>
      </c>
    </row>
    <row r="478" spans="1:6">
      <c r="A478" s="20" t="s">
        <v>5036</v>
      </c>
      <c r="B478" s="20" t="s">
        <v>587</v>
      </c>
      <c r="C478" s="20" t="s">
        <v>520</v>
      </c>
      <c r="D478" s="20" t="s">
        <v>623</v>
      </c>
      <c r="E478" s="20" t="s">
        <v>624</v>
      </c>
      <c r="F478" s="55">
        <f t="shared" si="7"/>
        <v>4428</v>
      </c>
    </row>
    <row r="479" spans="1:6">
      <c r="A479" s="20" t="s">
        <v>5037</v>
      </c>
      <c r="B479" s="20" t="s">
        <v>5038</v>
      </c>
      <c r="C479" s="20" t="s">
        <v>520</v>
      </c>
      <c r="D479" s="20" t="s">
        <v>623</v>
      </c>
      <c r="E479" s="20" t="s">
        <v>624</v>
      </c>
      <c r="F479" s="55">
        <f t="shared" si="7"/>
        <v>4300</v>
      </c>
    </row>
    <row r="480" spans="1:6">
      <c r="A480" s="20" t="s">
        <v>5035</v>
      </c>
      <c r="B480" s="20" t="s">
        <v>585</v>
      </c>
      <c r="C480" s="20" t="s">
        <v>520</v>
      </c>
      <c r="D480" s="20" t="s">
        <v>623</v>
      </c>
      <c r="E480" s="20" t="s">
        <v>624</v>
      </c>
      <c r="F480" s="55">
        <f t="shared" si="7"/>
        <v>2268</v>
      </c>
    </row>
    <row r="481" spans="1:6">
      <c r="A481" s="20" t="s">
        <v>5039</v>
      </c>
      <c r="B481" s="20" t="s">
        <v>581</v>
      </c>
      <c r="C481" s="20" t="s">
        <v>520</v>
      </c>
      <c r="D481" s="20" t="s">
        <v>623</v>
      </c>
      <c r="E481" s="20" t="s">
        <v>624</v>
      </c>
      <c r="F481" s="55">
        <f t="shared" si="7"/>
        <v>15732</v>
      </c>
    </row>
    <row r="482" spans="1:6">
      <c r="A482" s="20" t="s">
        <v>5040</v>
      </c>
      <c r="B482" s="20" t="s">
        <v>5041</v>
      </c>
      <c r="C482" s="20" t="s">
        <v>520</v>
      </c>
      <c r="D482" s="20" t="s">
        <v>623</v>
      </c>
      <c r="E482" s="20" t="s">
        <v>624</v>
      </c>
      <c r="F482" s="55">
        <f t="shared" si="7"/>
        <v>360</v>
      </c>
    </row>
    <row r="483" spans="1:6">
      <c r="A483" s="20" t="s">
        <v>5042</v>
      </c>
      <c r="B483" s="20" t="s">
        <v>5043</v>
      </c>
      <c r="C483" s="20" t="s">
        <v>520</v>
      </c>
      <c r="D483" s="20" t="s">
        <v>623</v>
      </c>
      <c r="E483" s="20" t="s">
        <v>624</v>
      </c>
      <c r="F483" s="55">
        <f t="shared" si="7"/>
        <v>288</v>
      </c>
    </row>
    <row r="484" spans="1:6">
      <c r="A484" s="20" t="s">
        <v>5044</v>
      </c>
      <c r="B484" s="20" t="s">
        <v>5045</v>
      </c>
      <c r="C484" s="20" t="s">
        <v>520</v>
      </c>
      <c r="D484" s="20" t="s">
        <v>623</v>
      </c>
      <c r="E484" s="20" t="s">
        <v>624</v>
      </c>
      <c r="F484" s="55">
        <f t="shared" si="7"/>
        <v>360</v>
      </c>
    </row>
    <row r="485" spans="1:6">
      <c r="A485" s="20" t="s">
        <v>5046</v>
      </c>
      <c r="B485" s="20" t="s">
        <v>5047</v>
      </c>
      <c r="C485" s="20" t="s">
        <v>520</v>
      </c>
      <c r="D485" s="20" t="s">
        <v>623</v>
      </c>
      <c r="E485" s="20" t="s">
        <v>624</v>
      </c>
      <c r="F485" s="55">
        <f t="shared" si="7"/>
        <v>36</v>
      </c>
    </row>
    <row r="486" spans="1:6">
      <c r="A486" s="20" t="s">
        <v>5048</v>
      </c>
      <c r="B486" s="20" t="s">
        <v>5049</v>
      </c>
      <c r="C486" s="20" t="s">
        <v>520</v>
      </c>
      <c r="D486" s="20" t="s">
        <v>623</v>
      </c>
      <c r="E486" s="20" t="s">
        <v>624</v>
      </c>
      <c r="F486" s="55">
        <f t="shared" si="7"/>
        <v>0</v>
      </c>
    </row>
    <row r="487" spans="1:6">
      <c r="A487" s="20" t="s">
        <v>5050</v>
      </c>
      <c r="B487" s="20" t="s">
        <v>5051</v>
      </c>
      <c r="C487" s="20" t="s">
        <v>520</v>
      </c>
      <c r="D487" s="20" t="s">
        <v>623</v>
      </c>
      <c r="E487" s="20" t="s">
        <v>624</v>
      </c>
      <c r="F487" s="55">
        <f t="shared" si="7"/>
        <v>36</v>
      </c>
    </row>
    <row r="488" spans="1:6">
      <c r="A488" s="20" t="s">
        <v>5052</v>
      </c>
      <c r="B488" s="20" t="s">
        <v>5053</v>
      </c>
      <c r="C488" s="20" t="s">
        <v>520</v>
      </c>
      <c r="D488" s="20" t="s">
        <v>623</v>
      </c>
      <c r="E488" s="20" t="s">
        <v>624</v>
      </c>
      <c r="F488" s="55">
        <f t="shared" si="7"/>
        <v>0</v>
      </c>
    </row>
    <row r="489" spans="1:6">
      <c r="A489" s="20" t="s">
        <v>5054</v>
      </c>
      <c r="B489" s="20" t="s">
        <v>5055</v>
      </c>
      <c r="C489" s="20" t="s">
        <v>520</v>
      </c>
      <c r="D489" s="20" t="s">
        <v>623</v>
      </c>
      <c r="E489" s="20" t="s">
        <v>624</v>
      </c>
      <c r="F489" s="55">
        <f t="shared" si="7"/>
        <v>0</v>
      </c>
    </row>
    <row r="490" spans="1:6">
      <c r="A490" s="20" t="s">
        <v>5056</v>
      </c>
      <c r="B490" s="20" t="s">
        <v>5057</v>
      </c>
      <c r="C490" s="20" t="s">
        <v>520</v>
      </c>
      <c r="D490" s="20" t="s">
        <v>623</v>
      </c>
      <c r="E490" s="20" t="s">
        <v>624</v>
      </c>
      <c r="F490" s="55">
        <f t="shared" si="7"/>
        <v>0</v>
      </c>
    </row>
    <row r="491" spans="1:6">
      <c r="A491" s="20" t="s">
        <v>5058</v>
      </c>
      <c r="B491" s="20" t="s">
        <v>5059</v>
      </c>
      <c r="C491" s="20" t="s">
        <v>520</v>
      </c>
      <c r="D491" s="20" t="s">
        <v>623</v>
      </c>
      <c r="E491" s="20" t="s">
        <v>624</v>
      </c>
      <c r="F491" s="55">
        <f t="shared" si="7"/>
        <v>0</v>
      </c>
    </row>
    <row r="492" spans="1:6">
      <c r="A492" s="20" t="s">
        <v>5060</v>
      </c>
      <c r="B492" s="20" t="s">
        <v>5061</v>
      </c>
      <c r="C492" s="20" t="s">
        <v>520</v>
      </c>
      <c r="D492" s="20" t="s">
        <v>623</v>
      </c>
      <c r="E492" s="20" t="s">
        <v>624</v>
      </c>
      <c r="F492" s="55">
        <f t="shared" si="7"/>
        <v>36</v>
      </c>
    </row>
    <row r="493" spans="1:6">
      <c r="A493" s="20" t="s">
        <v>5062</v>
      </c>
      <c r="B493" s="20" t="s">
        <v>5063</v>
      </c>
      <c r="C493" s="20" t="s">
        <v>520</v>
      </c>
      <c r="D493" s="20" t="s">
        <v>623</v>
      </c>
      <c r="E493" s="20" t="s">
        <v>624</v>
      </c>
      <c r="F493" s="55">
        <f t="shared" si="7"/>
        <v>0</v>
      </c>
    </row>
    <row r="494" spans="1:6">
      <c r="A494" s="20" t="s">
        <v>5064</v>
      </c>
      <c r="B494" s="20" t="s">
        <v>5065</v>
      </c>
      <c r="C494" s="20" t="s">
        <v>520</v>
      </c>
      <c r="D494" s="20" t="s">
        <v>623</v>
      </c>
      <c r="E494" s="20" t="s">
        <v>624</v>
      </c>
      <c r="F494" s="55">
        <f t="shared" si="7"/>
        <v>72</v>
      </c>
    </row>
    <row r="495" spans="1:6">
      <c r="A495" s="20" t="s">
        <v>5068</v>
      </c>
      <c r="B495" s="20" t="s">
        <v>5069</v>
      </c>
      <c r="C495" s="20" t="s">
        <v>520</v>
      </c>
      <c r="D495" s="20" t="s">
        <v>623</v>
      </c>
      <c r="E495" s="20" t="s">
        <v>762</v>
      </c>
      <c r="F495" s="55">
        <f t="shared" si="7"/>
        <v>0</v>
      </c>
    </row>
    <row r="496" spans="1:6">
      <c r="A496" s="20" t="s">
        <v>5070</v>
      </c>
      <c r="B496" s="20" t="s">
        <v>5071</v>
      </c>
      <c r="C496" s="20" t="s">
        <v>1515</v>
      </c>
      <c r="D496" s="20" t="s">
        <v>623</v>
      </c>
      <c r="E496" s="20" t="s">
        <v>762</v>
      </c>
      <c r="F496" s="55">
        <f t="shared" si="7"/>
        <v>0</v>
      </c>
    </row>
    <row r="497" spans="1:6">
      <c r="A497" s="20" t="s">
        <v>5168</v>
      </c>
      <c r="B497" s="20" t="s">
        <v>5169</v>
      </c>
      <c r="C497" s="20" t="s">
        <v>520</v>
      </c>
      <c r="D497" s="20" t="s">
        <v>623</v>
      </c>
      <c r="E497" s="20" t="s">
        <v>1062</v>
      </c>
      <c r="F497" s="55">
        <f>SUMIF(col_bom,A497,col_total)</f>
        <v>3240</v>
      </c>
    </row>
    <row r="498" spans="1:6">
      <c r="A498" s="20" t="s">
        <v>5170</v>
      </c>
      <c r="B498" s="20" t="s">
        <v>5171</v>
      </c>
      <c r="C498" s="20" t="s">
        <v>520</v>
      </c>
      <c r="D498" s="20" t="s">
        <v>623</v>
      </c>
      <c r="E498" s="20" t="s">
        <v>624</v>
      </c>
      <c r="F498" s="55">
        <f t="shared" si="7"/>
        <v>0</v>
      </c>
    </row>
    <row r="499" spans="1:6">
      <c r="A499" s="20" t="s">
        <v>5172</v>
      </c>
      <c r="B499" s="20" t="s">
        <v>5173</v>
      </c>
      <c r="C499" s="20" t="s">
        <v>520</v>
      </c>
      <c r="D499" s="20" t="s">
        <v>623</v>
      </c>
      <c r="E499" s="20" t="s">
        <v>624</v>
      </c>
      <c r="F499" s="55">
        <f t="shared" si="7"/>
        <v>0</v>
      </c>
    </row>
    <row r="500" spans="1:6">
      <c r="A500" s="20" t="s">
        <v>5174</v>
      </c>
      <c r="B500" s="20" t="s">
        <v>5175</v>
      </c>
      <c r="C500" s="20" t="s">
        <v>520</v>
      </c>
      <c r="D500" s="20" t="s">
        <v>623</v>
      </c>
      <c r="E500" s="20" t="s">
        <v>624</v>
      </c>
      <c r="F500" s="55">
        <f t="shared" si="7"/>
        <v>0</v>
      </c>
    </row>
    <row r="501" spans="1:6">
      <c r="A501" s="20" t="s">
        <v>5176</v>
      </c>
      <c r="B501" s="20" t="s">
        <v>5177</v>
      </c>
      <c r="C501" s="20" t="s">
        <v>520</v>
      </c>
      <c r="D501" s="20" t="s">
        <v>623</v>
      </c>
      <c r="E501" s="20" t="s">
        <v>624</v>
      </c>
      <c r="F501" s="55">
        <f t="shared" si="7"/>
        <v>0</v>
      </c>
    </row>
    <row r="502" spans="1:6">
      <c r="A502" s="20" t="s">
        <v>5178</v>
      </c>
      <c r="B502" s="20" t="s">
        <v>5179</v>
      </c>
      <c r="C502" s="20" t="s">
        <v>520</v>
      </c>
      <c r="D502" s="20" t="s">
        <v>623</v>
      </c>
      <c r="E502" s="20" t="s">
        <v>624</v>
      </c>
      <c r="F502" s="55">
        <f t="shared" si="7"/>
        <v>72</v>
      </c>
    </row>
    <row r="503" spans="1:6">
      <c r="A503" s="20" t="s">
        <v>5180</v>
      </c>
      <c r="B503" s="20" t="s">
        <v>5181</v>
      </c>
      <c r="C503" s="20" t="s">
        <v>520</v>
      </c>
      <c r="D503" s="20" t="s">
        <v>623</v>
      </c>
      <c r="E503" s="20" t="s">
        <v>624</v>
      </c>
      <c r="F503" s="55">
        <f t="shared" si="7"/>
        <v>0</v>
      </c>
    </row>
    <row r="504" spans="1:6">
      <c r="A504" s="20" t="s">
        <v>5182</v>
      </c>
      <c r="B504" s="20" t="s">
        <v>5183</v>
      </c>
      <c r="C504" s="20" t="s">
        <v>520</v>
      </c>
      <c r="D504" s="20" t="s">
        <v>623</v>
      </c>
      <c r="E504" s="20" t="s">
        <v>624</v>
      </c>
      <c r="F504" s="55">
        <f>SUMIF(col_bom,A504,col_total)</f>
        <v>0</v>
      </c>
    </row>
    <row r="505" spans="1:6">
      <c r="A505" s="20" t="s">
        <v>5184</v>
      </c>
      <c r="B505" s="20" t="s">
        <v>5185</v>
      </c>
      <c r="C505" s="20" t="s">
        <v>520</v>
      </c>
      <c r="D505" s="20" t="s">
        <v>623</v>
      </c>
      <c r="E505" s="20" t="s">
        <v>624</v>
      </c>
      <c r="F505" s="55">
        <f>SUMIF(col_bom,A505,col_total)</f>
        <v>72</v>
      </c>
    </row>
    <row r="506" spans="1:6">
      <c r="A506" s="20" t="s">
        <v>5290</v>
      </c>
      <c r="B506" s="20" t="s">
        <v>5291</v>
      </c>
      <c r="C506" s="20" t="s">
        <v>520</v>
      </c>
      <c r="D506" s="20" t="s">
        <v>623</v>
      </c>
      <c r="E506" s="20" t="s">
        <v>624</v>
      </c>
      <c r="F506" s="55">
        <f>SUMIF(col_bom,A506,col_total)</f>
        <v>0</v>
      </c>
    </row>
    <row r="507" spans="1:6">
      <c r="A507" s="20" t="s">
        <v>5292</v>
      </c>
      <c r="B507" s="20" t="s">
        <v>5293</v>
      </c>
      <c r="C507" s="20" t="s">
        <v>520</v>
      </c>
      <c r="D507" s="20" t="s">
        <v>623</v>
      </c>
      <c r="E507" s="20" t="s">
        <v>624</v>
      </c>
      <c r="F507" s="55">
        <f>SUMIF(col_bom,A507,col_total)</f>
        <v>0</v>
      </c>
    </row>
  </sheetData>
  <autoFilter ref="A1:F506" xr:uid="{68F3D453-072C-4A2C-B00A-616AA9205B96}"/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1D08-E68D-4C1A-80F1-8A8821199312}">
  <sheetPr>
    <tabColor rgb="FFFFC000"/>
  </sheetPr>
  <dimension ref="A1:C65"/>
  <sheetViews>
    <sheetView zoomScale="85" zoomScaleNormal="85" workbookViewId="0">
      <selection activeCell="A21" sqref="A21"/>
    </sheetView>
  </sheetViews>
  <sheetFormatPr defaultRowHeight="14.25"/>
  <cols>
    <col min="1" max="1" width="13" style="33" customWidth="1"/>
    <col min="2" max="2" width="40.140625" style="33" customWidth="1"/>
    <col min="3" max="3" width="16.42578125" style="59" customWidth="1"/>
    <col min="4" max="16384" width="9.140625" style="33"/>
  </cols>
  <sheetData>
    <row r="1" spans="1:3" ht="30" customHeight="1">
      <c r="A1" s="45" t="s">
        <v>619</v>
      </c>
      <c r="B1" s="45" t="s">
        <v>5209</v>
      </c>
      <c r="C1" s="57" t="s">
        <v>5269</v>
      </c>
    </row>
    <row r="2" spans="1:3">
      <c r="A2" s="41" t="s">
        <v>4217</v>
      </c>
      <c r="B2" s="41" t="s">
        <v>4218</v>
      </c>
      <c r="C2" s="58">
        <f t="shared" ref="C2:C33" si="0">SUMIF(kd_parfum,A2,tb_keb_parfum)</f>
        <v>2.7748816000000001</v>
      </c>
    </row>
    <row r="3" spans="1:3">
      <c r="A3" s="41" t="s">
        <v>4219</v>
      </c>
      <c r="B3" s="41" t="s">
        <v>4220</v>
      </c>
      <c r="C3" s="58">
        <f t="shared" si="0"/>
        <v>0</v>
      </c>
    </row>
    <row r="4" spans="1:3">
      <c r="A4" s="41" t="s">
        <v>4221</v>
      </c>
      <c r="B4" s="41" t="s">
        <v>4222</v>
      </c>
      <c r="C4" s="58">
        <f t="shared" si="0"/>
        <v>0</v>
      </c>
    </row>
    <row r="5" spans="1:3">
      <c r="A5" s="41" t="s">
        <v>4223</v>
      </c>
      <c r="B5" s="41" t="s">
        <v>4224</v>
      </c>
      <c r="C5" s="58">
        <f t="shared" si="0"/>
        <v>0</v>
      </c>
    </row>
    <row r="6" spans="1:3">
      <c r="A6" s="41" t="s">
        <v>4225</v>
      </c>
      <c r="B6" s="41" t="s">
        <v>4226</v>
      </c>
      <c r="C6" s="58">
        <f t="shared" si="0"/>
        <v>0</v>
      </c>
    </row>
    <row r="7" spans="1:3">
      <c r="A7" s="41" t="s">
        <v>4227</v>
      </c>
      <c r="B7" s="41" t="s">
        <v>4228</v>
      </c>
      <c r="C7" s="58">
        <f t="shared" si="0"/>
        <v>0</v>
      </c>
    </row>
    <row r="8" spans="1:3">
      <c r="A8" s="41" t="s">
        <v>4229</v>
      </c>
      <c r="B8" s="41" t="s">
        <v>4230</v>
      </c>
      <c r="C8" s="58">
        <f t="shared" si="0"/>
        <v>0</v>
      </c>
    </row>
    <row r="9" spans="1:3">
      <c r="A9" s="41" t="s">
        <v>4231</v>
      </c>
      <c r="B9" s="41" t="s">
        <v>4232</v>
      </c>
      <c r="C9" s="58">
        <f t="shared" si="0"/>
        <v>0</v>
      </c>
    </row>
    <row r="10" spans="1:3">
      <c r="A10" s="41" t="s">
        <v>4233</v>
      </c>
      <c r="B10" s="41" t="s">
        <v>4234</v>
      </c>
      <c r="C10" s="58">
        <f t="shared" si="0"/>
        <v>0</v>
      </c>
    </row>
    <row r="11" spans="1:3">
      <c r="A11" s="41" t="s">
        <v>4235</v>
      </c>
      <c r="B11" s="41" t="s">
        <v>4236</v>
      </c>
      <c r="C11" s="58">
        <f t="shared" si="0"/>
        <v>0</v>
      </c>
    </row>
    <row r="12" spans="1:3">
      <c r="A12" s="41" t="s">
        <v>4237</v>
      </c>
      <c r="B12" s="41" t="s">
        <v>4238</v>
      </c>
      <c r="C12" s="58">
        <f t="shared" si="0"/>
        <v>0</v>
      </c>
    </row>
    <row r="13" spans="1:3">
      <c r="A13" s="41" t="s">
        <v>4239</v>
      </c>
      <c r="B13" s="41" t="s">
        <v>4240</v>
      </c>
      <c r="C13" s="58">
        <f t="shared" si="0"/>
        <v>26.134751999999999</v>
      </c>
    </row>
    <row r="14" spans="1:3">
      <c r="A14" s="41" t="s">
        <v>4241</v>
      </c>
      <c r="B14" s="41" t="s">
        <v>4242</v>
      </c>
      <c r="C14" s="58">
        <f t="shared" si="0"/>
        <v>0</v>
      </c>
    </row>
    <row r="15" spans="1:3">
      <c r="A15" s="41" t="s">
        <v>4243</v>
      </c>
      <c r="B15" s="41" t="s">
        <v>4244</v>
      </c>
      <c r="C15" s="58">
        <f t="shared" si="0"/>
        <v>9.2200679999999977</v>
      </c>
    </row>
    <row r="16" spans="1:3">
      <c r="A16" s="41" t="s">
        <v>4245</v>
      </c>
      <c r="B16" s="41" t="s">
        <v>4246</v>
      </c>
      <c r="C16" s="58">
        <f t="shared" si="0"/>
        <v>22.696992000000002</v>
      </c>
    </row>
    <row r="17" spans="1:3">
      <c r="A17" s="41" t="s">
        <v>4247</v>
      </c>
      <c r="B17" s="41" t="s">
        <v>4248</v>
      </c>
      <c r="C17" s="58">
        <f t="shared" si="0"/>
        <v>1.0860318</v>
      </c>
    </row>
    <row r="18" spans="1:3">
      <c r="A18" s="41" t="s">
        <v>4249</v>
      </c>
      <c r="B18" s="41" t="s">
        <v>4250</v>
      </c>
      <c r="C18" s="58">
        <f t="shared" si="0"/>
        <v>2.0852314056000001</v>
      </c>
    </row>
    <row r="19" spans="1:3">
      <c r="A19" s="41" t="s">
        <v>4251</v>
      </c>
      <c r="B19" s="41" t="s">
        <v>4252</v>
      </c>
      <c r="C19" s="58">
        <f t="shared" si="0"/>
        <v>5.1478596479999998</v>
      </c>
    </row>
    <row r="20" spans="1:3">
      <c r="A20" s="41" t="s">
        <v>4253</v>
      </c>
      <c r="B20" s="41" t="s">
        <v>4254</v>
      </c>
      <c r="C20" s="58">
        <f t="shared" si="0"/>
        <v>5.1684923520000003</v>
      </c>
    </row>
    <row r="21" spans="1:3">
      <c r="A21" s="41" t="s">
        <v>4255</v>
      </c>
      <c r="B21" s="41" t="s">
        <v>4256</v>
      </c>
      <c r="C21" s="58">
        <f t="shared" si="0"/>
        <v>1.759366</v>
      </c>
    </row>
    <row r="22" spans="1:3">
      <c r="A22" s="41" t="s">
        <v>4257</v>
      </c>
      <c r="B22" s="41" t="s">
        <v>4258</v>
      </c>
      <c r="C22" s="58">
        <f t="shared" si="0"/>
        <v>16.336910800000002</v>
      </c>
    </row>
    <row r="23" spans="1:3">
      <c r="A23" s="41" t="s">
        <v>4259</v>
      </c>
      <c r="B23" s="41" t="s">
        <v>4260</v>
      </c>
      <c r="C23" s="58">
        <f t="shared" si="0"/>
        <v>2.4636104000000003</v>
      </c>
    </row>
    <row r="24" spans="1:3">
      <c r="A24" s="41" t="s">
        <v>4261</v>
      </c>
      <c r="B24" s="41" t="s">
        <v>4262</v>
      </c>
      <c r="C24" s="58">
        <f t="shared" si="0"/>
        <v>0</v>
      </c>
    </row>
    <row r="25" spans="1:3">
      <c r="A25" s="41" t="s">
        <v>4263</v>
      </c>
      <c r="B25" s="41" t="s">
        <v>4264</v>
      </c>
      <c r="C25" s="58">
        <f t="shared" si="0"/>
        <v>0.55511999999999995</v>
      </c>
    </row>
    <row r="26" spans="1:3">
      <c r="A26" s="41" t="s">
        <v>4265</v>
      </c>
      <c r="B26" s="41" t="s">
        <v>4266</v>
      </c>
      <c r="C26" s="58">
        <f t="shared" si="0"/>
        <v>0</v>
      </c>
    </row>
    <row r="27" spans="1:3">
      <c r="A27" s="41" t="s">
        <v>4267</v>
      </c>
      <c r="B27" s="41" t="s">
        <v>4268</v>
      </c>
      <c r="C27" s="58">
        <f t="shared" si="0"/>
        <v>0</v>
      </c>
    </row>
    <row r="28" spans="1:3">
      <c r="A28" s="41" t="s">
        <v>4269</v>
      </c>
      <c r="B28" s="41" t="s">
        <v>4270</v>
      </c>
      <c r="C28" s="58">
        <f t="shared" si="0"/>
        <v>0</v>
      </c>
    </row>
    <row r="29" spans="1:3">
      <c r="A29" s="41" t="s">
        <v>4271</v>
      </c>
      <c r="B29" s="41" t="s">
        <v>4272</v>
      </c>
      <c r="C29" s="58">
        <f t="shared" si="0"/>
        <v>19.704175999999997</v>
      </c>
    </row>
    <row r="30" spans="1:3">
      <c r="A30" s="41" t="s">
        <v>4273</v>
      </c>
      <c r="B30" s="41" t="s">
        <v>4274</v>
      </c>
      <c r="C30" s="58">
        <f t="shared" si="0"/>
        <v>24.793996799999999</v>
      </c>
    </row>
    <row r="31" spans="1:3">
      <c r="A31" s="41" t="s">
        <v>4275</v>
      </c>
      <c r="B31" s="41" t="s">
        <v>4276</v>
      </c>
      <c r="C31" s="58">
        <f t="shared" si="0"/>
        <v>0.38879999999999992</v>
      </c>
    </row>
    <row r="32" spans="1:3">
      <c r="A32" s="41" t="s">
        <v>4277</v>
      </c>
      <c r="B32" s="41" t="s">
        <v>4278</v>
      </c>
      <c r="C32" s="58">
        <f t="shared" si="0"/>
        <v>8.6479239168000017</v>
      </c>
    </row>
    <row r="33" spans="1:3">
      <c r="A33" s="41" t="s">
        <v>4279</v>
      </c>
      <c r="B33" s="41" t="s">
        <v>4280</v>
      </c>
      <c r="C33" s="58">
        <f t="shared" si="0"/>
        <v>10.05228</v>
      </c>
    </row>
    <row r="34" spans="1:3">
      <c r="A34" s="41" t="s">
        <v>4281</v>
      </c>
      <c r="B34" s="41" t="s">
        <v>4282</v>
      </c>
      <c r="C34" s="58">
        <f t="shared" ref="C34:C65" si="1">SUMIF(kd_parfum,A34,tb_keb_parfum)</f>
        <v>2.515584</v>
      </c>
    </row>
    <row r="35" spans="1:3">
      <c r="A35" s="41" t="s">
        <v>4283</v>
      </c>
      <c r="B35" s="41" t="s">
        <v>4284</v>
      </c>
      <c r="C35" s="58">
        <f>SUMIF(kd_parfum,A35,tb_keb_parfum)</f>
        <v>6.537572904000001</v>
      </c>
    </row>
    <row r="36" spans="1:3">
      <c r="A36" s="41" t="s">
        <v>4285</v>
      </c>
      <c r="B36" s="41" t="s">
        <v>4286</v>
      </c>
      <c r="C36" s="58">
        <f t="shared" si="1"/>
        <v>0</v>
      </c>
    </row>
    <row r="37" spans="1:3">
      <c r="A37" s="41" t="s">
        <v>4287</v>
      </c>
      <c r="B37" s="41" t="s">
        <v>4288</v>
      </c>
      <c r="C37" s="58">
        <f t="shared" si="1"/>
        <v>0</v>
      </c>
    </row>
    <row r="38" spans="1:3">
      <c r="A38" s="41" t="s">
        <v>4289</v>
      </c>
      <c r="B38" s="41" t="s">
        <v>4290</v>
      </c>
      <c r="C38" s="58">
        <f t="shared" si="1"/>
        <v>0</v>
      </c>
    </row>
    <row r="39" spans="1:3">
      <c r="A39" s="41" t="s">
        <v>4291</v>
      </c>
      <c r="B39" s="41" t="s">
        <v>4292</v>
      </c>
      <c r="C39" s="58">
        <f t="shared" si="1"/>
        <v>0</v>
      </c>
    </row>
    <row r="40" spans="1:3">
      <c r="A40" s="41" t="s">
        <v>4293</v>
      </c>
      <c r="B40" s="41" t="s">
        <v>4294</v>
      </c>
      <c r="C40" s="58">
        <f t="shared" si="1"/>
        <v>0</v>
      </c>
    </row>
    <row r="41" spans="1:3">
      <c r="A41" s="41" t="s">
        <v>4295</v>
      </c>
      <c r="B41" s="41" t="s">
        <v>4296</v>
      </c>
      <c r="C41" s="58">
        <f t="shared" si="1"/>
        <v>0</v>
      </c>
    </row>
    <row r="42" spans="1:3">
      <c r="A42" s="41" t="s">
        <v>4297</v>
      </c>
      <c r="B42" s="41" t="s">
        <v>4298</v>
      </c>
      <c r="C42" s="58">
        <f t="shared" si="1"/>
        <v>0</v>
      </c>
    </row>
    <row r="43" spans="1:3">
      <c r="A43" s="41" t="s">
        <v>4299</v>
      </c>
      <c r="B43" s="41" t="s">
        <v>4300</v>
      </c>
      <c r="C43" s="58">
        <f t="shared" si="1"/>
        <v>5.2423760995200004</v>
      </c>
    </row>
    <row r="44" spans="1:3">
      <c r="A44" s="41" t="s">
        <v>4301</v>
      </c>
      <c r="B44" s="41" t="s">
        <v>4302</v>
      </c>
      <c r="C44" s="58">
        <f t="shared" si="1"/>
        <v>34.861969000000002</v>
      </c>
    </row>
    <row r="45" spans="1:3">
      <c r="A45" s="41" t="s">
        <v>4303</v>
      </c>
      <c r="B45" s="41" t="s">
        <v>4304</v>
      </c>
      <c r="C45" s="58">
        <f t="shared" si="1"/>
        <v>27.350105737600007</v>
      </c>
    </row>
    <row r="46" spans="1:3">
      <c r="A46" s="41" t="s">
        <v>4305</v>
      </c>
      <c r="B46" s="41" t="s">
        <v>4306</v>
      </c>
      <c r="C46" s="58">
        <f t="shared" si="1"/>
        <v>0</v>
      </c>
    </row>
    <row r="47" spans="1:3">
      <c r="A47" s="41" t="s">
        <v>4307</v>
      </c>
      <c r="B47" s="41" t="s">
        <v>4308</v>
      </c>
      <c r="C47" s="58">
        <f t="shared" si="1"/>
        <v>100.79284052800001</v>
      </c>
    </row>
    <row r="48" spans="1:3">
      <c r="A48" s="41" t="s">
        <v>4309</v>
      </c>
      <c r="B48" s="41" t="s">
        <v>4310</v>
      </c>
      <c r="C48" s="58">
        <f t="shared" si="1"/>
        <v>12.097097999999999</v>
      </c>
    </row>
    <row r="49" spans="1:3">
      <c r="A49" s="41" t="s">
        <v>4311</v>
      </c>
      <c r="B49" s="41" t="s">
        <v>4312</v>
      </c>
      <c r="C49" s="58">
        <f t="shared" si="1"/>
        <v>53.637821821399996</v>
      </c>
    </row>
    <row r="50" spans="1:3">
      <c r="A50" s="41" t="s">
        <v>4313</v>
      </c>
      <c r="B50" s="41" t="s">
        <v>4314</v>
      </c>
      <c r="C50" s="58">
        <f t="shared" si="1"/>
        <v>6.9686411999999986</v>
      </c>
    </row>
    <row r="51" spans="1:3">
      <c r="A51" s="41" t="s">
        <v>4315</v>
      </c>
      <c r="B51" s="41" t="s">
        <v>4316</v>
      </c>
      <c r="C51" s="58">
        <f t="shared" si="1"/>
        <v>27.665836200000005</v>
      </c>
    </row>
    <row r="52" spans="1:3">
      <c r="A52" s="41" t="s">
        <v>4317</v>
      </c>
      <c r="B52" s="41" t="s">
        <v>4318</v>
      </c>
      <c r="C52" s="58">
        <f t="shared" si="1"/>
        <v>18.123044</v>
      </c>
    </row>
    <row r="53" spans="1:3">
      <c r="A53" s="41" t="s">
        <v>4319</v>
      </c>
      <c r="B53" s="41" t="s">
        <v>4320</v>
      </c>
      <c r="C53" s="58">
        <f t="shared" si="1"/>
        <v>0</v>
      </c>
    </row>
    <row r="54" spans="1:3">
      <c r="A54" s="41" t="s">
        <v>4321</v>
      </c>
      <c r="B54" s="41" t="s">
        <v>4322</v>
      </c>
      <c r="C54" s="58">
        <f t="shared" si="1"/>
        <v>0</v>
      </c>
    </row>
    <row r="55" spans="1:3">
      <c r="A55" s="41" t="s">
        <v>4323</v>
      </c>
      <c r="B55" s="41" t="s">
        <v>4324</v>
      </c>
      <c r="C55" s="58">
        <f t="shared" si="1"/>
        <v>0</v>
      </c>
    </row>
    <row r="56" spans="1:3">
      <c r="A56" s="41" t="s">
        <v>4325</v>
      </c>
      <c r="B56" s="41" t="s">
        <v>4326</v>
      </c>
      <c r="C56" s="58">
        <f t="shared" si="1"/>
        <v>0</v>
      </c>
    </row>
    <row r="57" spans="1:3">
      <c r="A57" s="41" t="s">
        <v>4327</v>
      </c>
      <c r="B57" s="41" t="s">
        <v>4328</v>
      </c>
      <c r="C57" s="58">
        <f t="shared" si="1"/>
        <v>35.301667899999998</v>
      </c>
    </row>
    <row r="58" spans="1:3">
      <c r="A58" s="41" t="s">
        <v>4329</v>
      </c>
      <c r="B58" s="41" t="s">
        <v>4330</v>
      </c>
      <c r="C58" s="58">
        <f t="shared" si="1"/>
        <v>50.191653499200015</v>
      </c>
    </row>
    <row r="59" spans="1:3">
      <c r="A59" s="41" t="s">
        <v>4331</v>
      </c>
      <c r="B59" s="41" t="s">
        <v>4332</v>
      </c>
      <c r="C59" s="58">
        <f t="shared" si="1"/>
        <v>45.211997400000001</v>
      </c>
    </row>
    <row r="60" spans="1:3">
      <c r="A60" s="41" t="s">
        <v>4333</v>
      </c>
      <c r="B60" s="41" t="s">
        <v>4334</v>
      </c>
      <c r="C60" s="58">
        <f t="shared" si="1"/>
        <v>19.635839999999998</v>
      </c>
    </row>
    <row r="61" spans="1:3">
      <c r="A61" s="41" t="s">
        <v>4335</v>
      </c>
      <c r="B61" s="41" t="s">
        <v>4336</v>
      </c>
      <c r="C61" s="58">
        <f t="shared" si="1"/>
        <v>0</v>
      </c>
    </row>
    <row r="62" spans="1:3">
      <c r="A62" s="41" t="s">
        <v>4337</v>
      </c>
      <c r="B62" s="41" t="s">
        <v>4338</v>
      </c>
      <c r="C62" s="58">
        <f t="shared" si="1"/>
        <v>55.481031264000009</v>
      </c>
    </row>
    <row r="63" spans="1:3">
      <c r="A63" s="41" t="s">
        <v>4339</v>
      </c>
      <c r="B63" s="41" t="s">
        <v>4340</v>
      </c>
      <c r="C63" s="58">
        <f t="shared" si="1"/>
        <v>1.5179593164800003</v>
      </c>
    </row>
    <row r="64" spans="1:3">
      <c r="A64" s="41" t="s">
        <v>4341</v>
      </c>
      <c r="B64" s="41" t="s">
        <v>4342</v>
      </c>
      <c r="C64" s="58">
        <f t="shared" si="1"/>
        <v>21.513491999999996</v>
      </c>
    </row>
    <row r="65" spans="1:3">
      <c r="A65" s="41" t="s">
        <v>4343</v>
      </c>
      <c r="B65" s="41" t="s">
        <v>4344</v>
      </c>
      <c r="C65" s="58">
        <f t="shared" si="1"/>
        <v>1.6184064384000001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3F847-C60C-4AF1-995D-6F9762DFF420}">
  <sheetPr>
    <tabColor rgb="FF00B0F0"/>
  </sheetPr>
  <dimension ref="A1:E10"/>
  <sheetViews>
    <sheetView zoomScale="85" zoomScaleNormal="85" workbookViewId="0">
      <selection activeCell="H17" sqref="H17"/>
    </sheetView>
  </sheetViews>
  <sheetFormatPr defaultRowHeight="15"/>
  <cols>
    <col min="1" max="1" width="15.140625" customWidth="1"/>
    <col min="2" max="2" width="40.42578125" customWidth="1"/>
    <col min="3" max="3" width="9.85546875" customWidth="1"/>
    <col min="4" max="4" width="28.85546875" customWidth="1"/>
    <col min="5" max="5" width="16.28515625" style="99" customWidth="1"/>
  </cols>
  <sheetData>
    <row r="1" spans="1:5" ht="35.25" customHeight="1">
      <c r="A1" s="29" t="s">
        <v>619</v>
      </c>
      <c r="B1" s="29" t="s">
        <v>5209</v>
      </c>
      <c r="C1" s="29" t="s">
        <v>503</v>
      </c>
      <c r="D1" s="29" t="s">
        <v>5207</v>
      </c>
      <c r="E1" s="97" t="s">
        <v>5270</v>
      </c>
    </row>
    <row r="2" spans="1:5">
      <c r="A2" s="20" t="s">
        <v>3545</v>
      </c>
      <c r="B2" s="20" t="s">
        <v>3545</v>
      </c>
      <c r="C2" s="20" t="s">
        <v>519</v>
      </c>
      <c r="D2" s="20" t="s">
        <v>3546</v>
      </c>
      <c r="E2" s="98">
        <f t="shared" ref="E2:E10" si="0">SUMIF(col_solfen,A2,col_tot_solfen)</f>
        <v>0</v>
      </c>
    </row>
    <row r="3" spans="1:5">
      <c r="A3" s="20" t="s">
        <v>3547</v>
      </c>
      <c r="B3" s="20" t="s">
        <v>3548</v>
      </c>
      <c r="C3" s="20" t="s">
        <v>519</v>
      </c>
      <c r="D3" s="20" t="s">
        <v>3546</v>
      </c>
      <c r="E3" s="98">
        <f t="shared" si="0"/>
        <v>0</v>
      </c>
    </row>
    <row r="4" spans="1:5">
      <c r="A4" s="20" t="s">
        <v>3676</v>
      </c>
      <c r="B4" s="20" t="s">
        <v>3677</v>
      </c>
      <c r="C4" s="20" t="s">
        <v>519</v>
      </c>
      <c r="D4" s="20" t="s">
        <v>3546</v>
      </c>
      <c r="E4" s="98">
        <f t="shared" si="0"/>
        <v>0</v>
      </c>
    </row>
    <row r="5" spans="1:5">
      <c r="A5" s="20" t="s">
        <v>4915</v>
      </c>
      <c r="B5" s="20" t="s">
        <v>4916</v>
      </c>
      <c r="C5" s="20" t="s">
        <v>519</v>
      </c>
      <c r="D5" s="20" t="s">
        <v>3546</v>
      </c>
      <c r="E5" s="98">
        <f t="shared" si="0"/>
        <v>3483.8009321600039</v>
      </c>
    </row>
    <row r="6" spans="1:5">
      <c r="A6" s="20" t="s">
        <v>4919</v>
      </c>
      <c r="B6" s="20" t="s">
        <v>4920</v>
      </c>
      <c r="C6" s="20" t="s">
        <v>519</v>
      </c>
      <c r="D6" s="20" t="s">
        <v>3546</v>
      </c>
      <c r="E6" s="98">
        <f t="shared" si="0"/>
        <v>0</v>
      </c>
    </row>
    <row r="7" spans="1:5">
      <c r="A7" s="20" t="s">
        <v>4921</v>
      </c>
      <c r="B7" s="20" t="s">
        <v>4922</v>
      </c>
      <c r="C7" s="20" t="s">
        <v>519</v>
      </c>
      <c r="D7" s="20" t="s">
        <v>3546</v>
      </c>
      <c r="E7" s="98">
        <f t="shared" si="0"/>
        <v>1367.7941216697216</v>
      </c>
    </row>
    <row r="8" spans="1:5">
      <c r="A8" s="20" t="s">
        <v>4923</v>
      </c>
      <c r="B8" s="20" t="s">
        <v>4924</v>
      </c>
      <c r="C8" s="20" t="s">
        <v>519</v>
      </c>
      <c r="D8" s="20" t="s">
        <v>3546</v>
      </c>
      <c r="E8" s="98">
        <f t="shared" si="0"/>
        <v>0</v>
      </c>
    </row>
    <row r="9" spans="1:5">
      <c r="A9" s="20" t="s">
        <v>4925</v>
      </c>
      <c r="B9" s="20" t="s">
        <v>4926</v>
      </c>
      <c r="C9" s="20" t="s">
        <v>519</v>
      </c>
      <c r="D9" s="20" t="s">
        <v>3546</v>
      </c>
      <c r="E9" s="98">
        <f t="shared" si="0"/>
        <v>2371.3070462988831</v>
      </c>
    </row>
    <row r="10" spans="1:5">
      <c r="A10" s="20" t="s">
        <v>4927</v>
      </c>
      <c r="B10" s="20" t="s">
        <v>4928</v>
      </c>
      <c r="C10" s="20" t="s">
        <v>519</v>
      </c>
      <c r="D10" s="20" t="s">
        <v>3546</v>
      </c>
      <c r="E10" s="98">
        <f t="shared" si="0"/>
        <v>0</v>
      </c>
    </row>
  </sheetData>
  <autoFilter ref="A1:E10" xr:uid="{C4D3F847-C60C-4AF1-995D-6F9762DFF420}"/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4B36-8FF8-4861-84DD-E850E3F5DB53}">
  <sheetPr>
    <tabColor rgb="FF00B050"/>
  </sheetPr>
  <dimension ref="A1:AN2235"/>
  <sheetViews>
    <sheetView topLeftCell="U1" zoomScaleNormal="100" workbookViewId="0">
      <pane ySplit="1" topLeftCell="A2101" activePane="bottomLeft" state="frozen"/>
      <selection pane="bottomLeft" activeCell="AJ2114" sqref="AJ2114"/>
    </sheetView>
  </sheetViews>
  <sheetFormatPr defaultColWidth="9" defaultRowHeight="14.25"/>
  <cols>
    <col min="1" max="1" width="4.85546875" style="42" customWidth="1"/>
    <col min="2" max="2" width="15.5703125" style="33" customWidth="1"/>
    <col min="3" max="3" width="43.5703125" style="33" customWidth="1"/>
    <col min="4" max="10" width="9" style="43" hidden="1" customWidth="1"/>
    <col min="11" max="11" width="16.140625" style="32" customWidth="1"/>
    <col min="12" max="12" width="11.7109375" style="43" customWidth="1"/>
    <col min="13" max="14" width="11.7109375" style="44" hidden="1" customWidth="1"/>
    <col min="15" max="18" width="13.85546875" style="33" hidden="1" customWidth="1"/>
    <col min="19" max="19" width="14.140625" style="33" hidden="1" customWidth="1"/>
    <col min="20" max="20" width="16.140625" style="34" hidden="1" customWidth="1"/>
    <col min="21" max="21" width="10.5703125" style="33" customWidth="1"/>
    <col min="22" max="22" width="34" style="33" customWidth="1"/>
    <col min="23" max="23" width="8.140625" style="34" customWidth="1"/>
    <col min="24" max="24" width="11.5703125" style="34" customWidth="1"/>
    <col min="25" max="25" width="13" style="34" customWidth="1"/>
    <col min="26" max="26" width="22" style="34" customWidth="1"/>
    <col min="27" max="27" width="10.5703125" style="34" customWidth="1"/>
    <col min="28" max="28" width="13.28515625" style="34" customWidth="1"/>
    <col min="29" max="29" width="12.42578125" style="34" customWidth="1"/>
    <col min="30" max="30" width="26.42578125" style="34" customWidth="1"/>
    <col min="31" max="32" width="13.42578125" style="34" customWidth="1"/>
    <col min="33" max="33" width="12.5703125" style="33" customWidth="1"/>
    <col min="34" max="34" width="29.7109375" style="33" customWidth="1"/>
    <col min="35" max="35" width="9" style="35" customWidth="1"/>
    <col min="36" max="36" width="13.140625" style="34" customWidth="1"/>
    <col min="37" max="37" width="12" style="33" customWidth="1"/>
    <col min="38" max="38" width="27.42578125" style="33" customWidth="1"/>
    <col min="39" max="39" width="9.85546875" style="34" customWidth="1"/>
    <col min="40" max="40" width="12.5703125" style="34" customWidth="1"/>
    <col min="41" max="16384" width="9" style="33"/>
  </cols>
  <sheetData>
    <row r="1" spans="1:40" ht="36" customHeight="1">
      <c r="A1" s="36" t="s">
        <v>502</v>
      </c>
      <c r="B1" s="37" t="s">
        <v>619</v>
      </c>
      <c r="C1" s="36" t="s">
        <v>0</v>
      </c>
      <c r="D1" s="36" t="s">
        <v>499</v>
      </c>
      <c r="E1" s="36" t="s">
        <v>1</v>
      </c>
      <c r="F1" s="36" t="s">
        <v>500</v>
      </c>
      <c r="G1" s="36" t="s">
        <v>1</v>
      </c>
      <c r="H1" s="36" t="s">
        <v>501</v>
      </c>
      <c r="I1" s="36" t="s">
        <v>1</v>
      </c>
      <c r="J1" s="36" t="s">
        <v>503</v>
      </c>
      <c r="K1" s="38" t="s">
        <v>5269</v>
      </c>
      <c r="L1" s="36" t="s">
        <v>503</v>
      </c>
      <c r="M1" s="38" t="s">
        <v>504</v>
      </c>
      <c r="N1" s="36" t="s">
        <v>503</v>
      </c>
      <c r="O1" s="39" t="s">
        <v>5265</v>
      </c>
      <c r="P1" s="39" t="s">
        <v>5204</v>
      </c>
      <c r="Q1" s="39" t="s">
        <v>5264</v>
      </c>
      <c r="R1" s="39" t="s">
        <v>5263</v>
      </c>
      <c r="S1" s="39" t="s">
        <v>5262</v>
      </c>
      <c r="T1" s="40" t="s">
        <v>5261</v>
      </c>
      <c r="U1" s="142">
        <v>1</v>
      </c>
      <c r="V1" s="143"/>
      <c r="W1" s="143"/>
      <c r="X1" s="144"/>
      <c r="Y1" s="145">
        <v>2</v>
      </c>
      <c r="Z1" s="146"/>
      <c r="AA1" s="146"/>
      <c r="AB1" s="147"/>
      <c r="AC1" s="145">
        <v>3</v>
      </c>
      <c r="AD1" s="146"/>
      <c r="AE1" s="146"/>
      <c r="AF1" s="147"/>
      <c r="AG1" s="39" t="s">
        <v>5266</v>
      </c>
      <c r="AH1" s="39" t="s">
        <v>5267</v>
      </c>
      <c r="AI1" s="39" t="s">
        <v>5268</v>
      </c>
      <c r="AJ1" s="39" t="s">
        <v>5205</v>
      </c>
      <c r="AK1" s="36" t="s">
        <v>5266</v>
      </c>
      <c r="AL1" s="36" t="s">
        <v>5277</v>
      </c>
      <c r="AM1" s="85" t="s">
        <v>5268</v>
      </c>
      <c r="AN1" s="85" t="s">
        <v>5205</v>
      </c>
    </row>
    <row r="2" spans="1:40">
      <c r="A2" s="101">
        <v>1</v>
      </c>
      <c r="B2" s="41" t="s">
        <v>678</v>
      </c>
      <c r="C2" s="102" t="s">
        <v>450</v>
      </c>
      <c r="D2" s="103">
        <v>16</v>
      </c>
      <c r="E2" s="111">
        <f>D2/45</f>
        <v>0.35555555555555557</v>
      </c>
      <c r="F2" s="103"/>
      <c r="G2" s="103"/>
      <c r="H2" s="103">
        <v>49</v>
      </c>
      <c r="I2" s="103">
        <v>1</v>
      </c>
      <c r="J2" s="103" t="s">
        <v>505</v>
      </c>
      <c r="K2" s="31">
        <f>VLOOKUP(B2,tb_proyeksi,10,FALSE)</f>
        <v>72</v>
      </c>
      <c r="L2" s="103" t="s">
        <v>505</v>
      </c>
      <c r="M2" s="104">
        <f>K2/72</f>
        <v>1</v>
      </c>
      <c r="N2" s="105" t="s">
        <v>506</v>
      </c>
      <c r="O2" s="41" t="s">
        <v>5260</v>
      </c>
      <c r="P2" s="112">
        <f>0.185*K2</f>
        <v>13.32</v>
      </c>
      <c r="Q2" s="106">
        <f>10*K2</f>
        <v>720</v>
      </c>
      <c r="R2" s="106">
        <f t="shared" ref="R2:R93" si="0">K2</f>
        <v>72</v>
      </c>
      <c r="S2" s="41" t="s">
        <v>5255</v>
      </c>
      <c r="T2" s="107">
        <f>AJ2</f>
        <v>2.95063531488</v>
      </c>
      <c r="U2" s="41" t="s">
        <v>1294</v>
      </c>
      <c r="V2" s="41" t="s">
        <v>1295</v>
      </c>
      <c r="W2" s="107">
        <v>0.20899999999999999</v>
      </c>
      <c r="X2" s="107">
        <f>K2*W2</f>
        <v>15.048</v>
      </c>
      <c r="Y2" s="41" t="s">
        <v>806</v>
      </c>
      <c r="Z2" s="41" t="s">
        <v>807</v>
      </c>
      <c r="AA2" s="107">
        <v>0.81</v>
      </c>
      <c r="AB2" s="107">
        <f>X2*AA2</f>
        <v>12.188880000000001</v>
      </c>
      <c r="AC2" s="41" t="s">
        <v>4207</v>
      </c>
      <c r="AD2" s="41" t="s">
        <v>4208</v>
      </c>
      <c r="AE2" s="107">
        <v>0.6</v>
      </c>
      <c r="AF2" s="41">
        <f>AB2*AE2</f>
        <v>7.3133280000000003</v>
      </c>
      <c r="AG2" s="41" t="s">
        <v>4329</v>
      </c>
      <c r="AH2" s="41" t="e">
        <f t="shared" ref="AH2:AH176" si="1">VLOOKUP(AG2,tb_parfum,2,FALSE)</f>
        <v>#NAME?</v>
      </c>
      <c r="AI2" s="108">
        <v>0.40345999999999999</v>
      </c>
      <c r="AJ2" s="107">
        <f>$AF$2*AI2</f>
        <v>2.95063531488</v>
      </c>
      <c r="AK2" s="41"/>
      <c r="AL2" s="41"/>
      <c r="AM2" s="107"/>
      <c r="AN2" s="107"/>
    </row>
    <row r="3" spans="1:40">
      <c r="A3" s="101"/>
      <c r="B3" s="41"/>
      <c r="C3" s="102"/>
      <c r="D3" s="103"/>
      <c r="E3" s="111"/>
      <c r="F3" s="103"/>
      <c r="G3" s="103"/>
      <c r="H3" s="103"/>
      <c r="I3" s="103"/>
      <c r="J3" s="103"/>
      <c r="K3" s="31"/>
      <c r="L3" s="103"/>
      <c r="M3" s="104"/>
      <c r="N3" s="105"/>
      <c r="O3" s="41"/>
      <c r="P3" s="112"/>
      <c r="Q3" s="106"/>
      <c r="R3" s="106"/>
      <c r="S3" s="41" t="s">
        <v>5214</v>
      </c>
      <c r="T3" s="107">
        <f t="shared" ref="T3:T4" si="2">AJ3</f>
        <v>0.42154022592000001</v>
      </c>
      <c r="U3" s="41"/>
      <c r="V3" s="41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41" t="s">
        <v>4277</v>
      </c>
      <c r="AH3" s="41" t="e">
        <f>VLOOKUP(AG3,tb_parfum,2,FALSE)</f>
        <v>#NAME?</v>
      </c>
      <c r="AI3" s="108">
        <v>5.7639999999999997E-2</v>
      </c>
      <c r="AJ3" s="107">
        <f>$AF$2*AI3</f>
        <v>0.42154022592000001</v>
      </c>
      <c r="AK3" s="41"/>
      <c r="AL3" s="41"/>
      <c r="AM3" s="107"/>
      <c r="AN3" s="107"/>
    </row>
    <row r="4" spans="1:40">
      <c r="A4" s="101"/>
      <c r="B4" s="41"/>
      <c r="C4" s="102"/>
      <c r="D4" s="103"/>
      <c r="E4" s="111"/>
      <c r="F4" s="103"/>
      <c r="G4" s="103"/>
      <c r="H4" s="103"/>
      <c r="I4" s="103"/>
      <c r="J4" s="103"/>
      <c r="K4" s="31"/>
      <c r="L4" s="103"/>
      <c r="M4" s="104"/>
      <c r="N4" s="105"/>
      <c r="O4" s="41"/>
      <c r="P4" s="112"/>
      <c r="Q4" s="106"/>
      <c r="R4" s="106"/>
      <c r="S4" s="41" t="s">
        <v>524</v>
      </c>
      <c r="T4" s="107">
        <f t="shared" si="2"/>
        <v>0.46366499519999999</v>
      </c>
      <c r="U4" s="41"/>
      <c r="V4" s="41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41" t="s">
        <v>4337</v>
      </c>
      <c r="AH4" s="41" t="e">
        <f>VLOOKUP(AG4,tb_parfum,2,FALSE)</f>
        <v>#NAME?</v>
      </c>
      <c r="AI4" s="108">
        <v>6.3399999999999998E-2</v>
      </c>
      <c r="AJ4" s="107">
        <f>$AF$2*AI4</f>
        <v>0.46366499519999999</v>
      </c>
      <c r="AK4" s="41"/>
      <c r="AL4" s="41"/>
      <c r="AM4" s="107"/>
      <c r="AN4" s="107"/>
    </row>
    <row r="5" spans="1:40">
      <c r="A5" s="101"/>
      <c r="C5" s="102"/>
      <c r="D5" s="103"/>
      <c r="E5" s="111"/>
      <c r="F5" s="103"/>
      <c r="G5" s="103"/>
      <c r="H5" s="103"/>
      <c r="I5" s="103"/>
      <c r="J5" s="103"/>
      <c r="K5" s="31"/>
      <c r="L5" s="103"/>
      <c r="M5" s="104"/>
      <c r="N5" s="105"/>
      <c r="O5" s="41"/>
      <c r="P5" s="112"/>
      <c r="Q5" s="106"/>
      <c r="R5" s="106"/>
      <c r="S5" s="41"/>
      <c r="T5" s="107"/>
      <c r="U5" s="41"/>
      <c r="V5" s="41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41"/>
      <c r="AH5" s="41"/>
      <c r="AI5" s="41"/>
      <c r="AJ5" s="41"/>
      <c r="AK5" s="20" t="s">
        <v>4925</v>
      </c>
      <c r="AL5" s="41" t="str">
        <f>VLOOKUP(AK5,db_solfen,2,FALSE)</f>
        <v>SOLFEN KHA GLISERIN 250</v>
      </c>
      <c r="AM5" s="108">
        <v>0.45</v>
      </c>
      <c r="AN5" s="107">
        <f>$AF$2*AM5</f>
        <v>3.2909976000000003</v>
      </c>
    </row>
    <row r="6" spans="1:40">
      <c r="A6" s="101"/>
      <c r="C6" s="102"/>
      <c r="D6" s="103"/>
      <c r="E6" s="111"/>
      <c r="F6" s="103"/>
      <c r="G6" s="103"/>
      <c r="H6" s="103"/>
      <c r="I6" s="103"/>
      <c r="J6" s="103"/>
      <c r="K6" s="31"/>
      <c r="L6" s="103"/>
      <c r="M6" s="104"/>
      <c r="N6" s="105"/>
      <c r="O6" s="41"/>
      <c r="P6" s="112"/>
      <c r="Q6" s="106"/>
      <c r="R6" s="106"/>
      <c r="S6" s="41"/>
      <c r="T6" s="107"/>
      <c r="U6" s="41"/>
      <c r="V6" s="41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41"/>
      <c r="AH6" s="41"/>
      <c r="AI6" s="41"/>
      <c r="AJ6" s="41"/>
      <c r="AK6" s="20" t="s">
        <v>4921</v>
      </c>
      <c r="AL6" s="41" t="str">
        <f>VLOOKUP(AK6,db_solfen,2,FALSE)</f>
        <v>SOLFEN KHA DEP 225</v>
      </c>
      <c r="AM6" s="108">
        <v>0.25</v>
      </c>
      <c r="AN6" s="107">
        <f>$AF$2*AM6</f>
        <v>1.8283320000000001</v>
      </c>
    </row>
    <row r="7" spans="1:40">
      <c r="A7" s="101">
        <v>2</v>
      </c>
      <c r="B7" s="33" t="s">
        <v>668</v>
      </c>
      <c r="C7" s="102" t="s">
        <v>483</v>
      </c>
      <c r="D7" s="103">
        <v>57</v>
      </c>
      <c r="E7" s="111">
        <f>D7/72</f>
        <v>0.79166666666666663</v>
      </c>
      <c r="F7" s="103">
        <v>100</v>
      </c>
      <c r="G7" s="103"/>
      <c r="H7" s="103">
        <v>87</v>
      </c>
      <c r="I7" s="103">
        <v>1</v>
      </c>
      <c r="J7" s="103" t="s">
        <v>505</v>
      </c>
      <c r="K7" s="31">
        <f>VLOOKUP(B7,tb_proyeksi,10,FALSE)</f>
        <v>648</v>
      </c>
      <c r="L7" s="103" t="s">
        <v>505</v>
      </c>
      <c r="M7" s="104">
        <f>K7/72</f>
        <v>9</v>
      </c>
      <c r="N7" s="105" t="s">
        <v>506</v>
      </c>
      <c r="O7" s="41" t="s">
        <v>5260</v>
      </c>
      <c r="P7" s="112">
        <f>0.164*K7</f>
        <v>106.27200000000001</v>
      </c>
      <c r="Q7" s="106">
        <f>10*K7</f>
        <v>6480</v>
      </c>
      <c r="R7" s="106">
        <f t="shared" si="0"/>
        <v>648</v>
      </c>
      <c r="S7" s="41" t="s">
        <v>5255</v>
      </c>
      <c r="T7" s="107">
        <f>AJ7</f>
        <v>20.837979544320003</v>
      </c>
      <c r="U7" s="41" t="s">
        <v>1294</v>
      </c>
      <c r="V7" s="41" t="s">
        <v>1295</v>
      </c>
      <c r="W7" s="107">
        <v>0.16400000000000001</v>
      </c>
      <c r="X7" s="107">
        <f>K7*W7</f>
        <v>106.27200000000001</v>
      </c>
      <c r="Y7" s="41" t="s">
        <v>806</v>
      </c>
      <c r="Z7" s="41" t="s">
        <v>807</v>
      </c>
      <c r="AA7" s="107">
        <v>0.81</v>
      </c>
      <c r="AB7" s="107">
        <f>X7*AA7</f>
        <v>86.080320000000015</v>
      </c>
      <c r="AC7" s="41" t="s">
        <v>4207</v>
      </c>
      <c r="AD7" s="41" t="s">
        <v>4208</v>
      </c>
      <c r="AE7" s="107">
        <v>0.6</v>
      </c>
      <c r="AF7" s="107">
        <f>AB7*AE7</f>
        <v>51.648192000000009</v>
      </c>
      <c r="AG7" s="41" t="s">
        <v>4329</v>
      </c>
      <c r="AH7" s="41" t="e">
        <f>VLOOKUP(AG7,tb_parfum,2,FALSE)</f>
        <v>#NAME?</v>
      </c>
      <c r="AI7" s="108">
        <v>0.40345999999999999</v>
      </c>
      <c r="AJ7" s="107">
        <f>$AF$7*AI7</f>
        <v>20.837979544320003</v>
      </c>
      <c r="AK7" s="41"/>
      <c r="AL7" s="41"/>
      <c r="AM7" s="107"/>
      <c r="AN7" s="107"/>
    </row>
    <row r="8" spans="1:40">
      <c r="A8" s="101"/>
      <c r="B8" s="41"/>
      <c r="C8" s="102"/>
      <c r="D8" s="103"/>
      <c r="E8" s="111"/>
      <c r="F8" s="103"/>
      <c r="G8" s="103"/>
      <c r="H8" s="103"/>
      <c r="I8" s="103"/>
      <c r="J8" s="103"/>
      <c r="K8" s="31"/>
      <c r="L8" s="103"/>
      <c r="M8" s="104"/>
      <c r="N8" s="105"/>
      <c r="O8" s="41"/>
      <c r="P8" s="112"/>
      <c r="Q8" s="106"/>
      <c r="R8" s="106"/>
      <c r="S8" s="41" t="s">
        <v>5214</v>
      </c>
      <c r="T8" s="107">
        <f t="shared" ref="T8:T161" si="3">AJ8</f>
        <v>2.9770017868800003</v>
      </c>
      <c r="U8" s="41"/>
      <c r="V8" s="41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41" t="s">
        <v>4277</v>
      </c>
      <c r="AH8" s="41" t="e">
        <f>VLOOKUP(AG8,tb_parfum,2,FALSE)</f>
        <v>#NAME?</v>
      </c>
      <c r="AI8" s="108">
        <v>5.7639999999999997E-2</v>
      </c>
      <c r="AJ8" s="107">
        <f t="shared" ref="AJ8:AJ9" si="4">$AF$7*AI8</f>
        <v>2.9770017868800003</v>
      </c>
      <c r="AK8" s="41"/>
      <c r="AL8" s="41"/>
      <c r="AM8" s="107"/>
      <c r="AN8" s="107"/>
    </row>
    <row r="9" spans="1:40">
      <c r="A9" s="101"/>
      <c r="B9" s="41"/>
      <c r="C9" s="102"/>
      <c r="D9" s="103"/>
      <c r="E9" s="111"/>
      <c r="F9" s="103"/>
      <c r="G9" s="103"/>
      <c r="H9" s="103"/>
      <c r="I9" s="103"/>
      <c r="J9" s="103"/>
      <c r="K9" s="31"/>
      <c r="L9" s="103"/>
      <c r="M9" s="104"/>
      <c r="N9" s="105"/>
      <c r="O9" s="41"/>
      <c r="P9" s="112"/>
      <c r="Q9" s="106"/>
      <c r="R9" s="106"/>
      <c r="S9" s="41" t="s">
        <v>524</v>
      </c>
      <c r="T9" s="107">
        <f t="shared" si="3"/>
        <v>3.2744953728000006</v>
      </c>
      <c r="U9" s="41"/>
      <c r="V9" s="41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41" t="s">
        <v>4337</v>
      </c>
      <c r="AH9" s="41" t="e">
        <f t="shared" si="1"/>
        <v>#NAME?</v>
      </c>
      <c r="AI9" s="108">
        <v>6.3399999999999998E-2</v>
      </c>
      <c r="AJ9" s="107">
        <f t="shared" si="4"/>
        <v>3.2744953728000006</v>
      </c>
      <c r="AK9" s="41"/>
      <c r="AL9" s="41"/>
      <c r="AM9" s="107"/>
      <c r="AN9" s="107"/>
    </row>
    <row r="10" spans="1:40">
      <c r="A10" s="101">
        <v>3</v>
      </c>
      <c r="B10" s="41" t="s">
        <v>672</v>
      </c>
      <c r="C10" s="102" t="s">
        <v>3</v>
      </c>
      <c r="D10" s="103">
        <v>42</v>
      </c>
      <c r="E10" s="111">
        <f t="shared" ref="E10:E38" si="5">D10/45</f>
        <v>0.93333333333333335</v>
      </c>
      <c r="F10" s="103">
        <v>50</v>
      </c>
      <c r="G10" s="103">
        <v>1</v>
      </c>
      <c r="H10" s="103">
        <v>100</v>
      </c>
      <c r="I10" s="103">
        <v>1</v>
      </c>
      <c r="J10" s="103" t="s">
        <v>505</v>
      </c>
      <c r="K10" s="31">
        <f>VLOOKUP(B10,tb_proyeksi,10,FALSE)</f>
        <v>135</v>
      </c>
      <c r="L10" s="103" t="s">
        <v>505</v>
      </c>
      <c r="M10" s="104">
        <f t="shared" ref="M10:M38" si="6">K10/45</f>
        <v>3</v>
      </c>
      <c r="N10" s="105" t="s">
        <v>506</v>
      </c>
      <c r="O10" s="41" t="s">
        <v>5259</v>
      </c>
      <c r="P10" s="106">
        <f>0.126*K10</f>
        <v>17.010000000000002</v>
      </c>
      <c r="Q10" s="106">
        <f>6*K10</f>
        <v>810</v>
      </c>
      <c r="R10" s="106">
        <f t="shared" si="0"/>
        <v>135</v>
      </c>
      <c r="S10" s="41" t="s">
        <v>5220</v>
      </c>
      <c r="T10" s="107">
        <f t="shared" si="3"/>
        <v>1.2687839999999999</v>
      </c>
      <c r="U10" s="41" t="s">
        <v>3962</v>
      </c>
      <c r="V10" s="41" t="e">
        <f t="shared" ref="V10:V173" si="7">VLOOKUP(U10,tb_oplosan,2,FALSE)</f>
        <v>#NAME?</v>
      </c>
      <c r="W10" s="107">
        <v>0.10680000000000001</v>
      </c>
      <c r="X10" s="107">
        <f t="shared" ref="X10:X171" si="8">K10*W10</f>
        <v>14.418000000000001</v>
      </c>
      <c r="Y10" s="107"/>
      <c r="Z10" s="107"/>
      <c r="AA10" s="107"/>
      <c r="AB10" s="107"/>
      <c r="AC10" s="107"/>
      <c r="AD10" s="107"/>
      <c r="AE10" s="107"/>
      <c r="AF10" s="107"/>
      <c r="AG10" s="41" t="s">
        <v>4301</v>
      </c>
      <c r="AH10" s="41" t="e">
        <f t="shared" si="1"/>
        <v>#NAME?</v>
      </c>
      <c r="AI10" s="108">
        <v>8.7999999999999995E-2</v>
      </c>
      <c r="AJ10" s="107">
        <f>X10*AI10</f>
        <v>1.2687839999999999</v>
      </c>
      <c r="AK10" s="41"/>
      <c r="AL10" s="41"/>
      <c r="AM10" s="107"/>
      <c r="AN10" s="107"/>
    </row>
    <row r="11" spans="1:40">
      <c r="A11" s="101"/>
      <c r="B11" s="41"/>
      <c r="C11" s="102"/>
      <c r="D11" s="103"/>
      <c r="E11" s="111"/>
      <c r="F11" s="103"/>
      <c r="G11" s="103"/>
      <c r="H11" s="103"/>
      <c r="I11" s="103"/>
      <c r="J11" s="103"/>
      <c r="K11" s="31"/>
      <c r="L11" s="103"/>
      <c r="M11" s="104"/>
      <c r="N11" s="105"/>
      <c r="O11" s="41"/>
      <c r="P11" s="106"/>
      <c r="Q11" s="106"/>
      <c r="R11" s="106"/>
      <c r="S11" s="41"/>
      <c r="T11" s="107"/>
      <c r="U11" s="41"/>
      <c r="V11" s="41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41"/>
      <c r="AH11" s="41"/>
      <c r="AI11" s="108"/>
      <c r="AJ11" s="107"/>
      <c r="AK11" s="20" t="s">
        <v>4925</v>
      </c>
      <c r="AL11" s="41" t="str">
        <f>VLOOKUP(AK11,db_solfen,2,FALSE)</f>
        <v>SOLFEN KHA GLISERIN 250</v>
      </c>
      <c r="AM11" s="107">
        <v>0.21614</v>
      </c>
      <c r="AN11" s="107">
        <f>$AF$7*AM11</f>
        <v>11.163240218880002</v>
      </c>
    </row>
    <row r="12" spans="1:40">
      <c r="A12" s="101"/>
      <c r="B12" s="41"/>
      <c r="C12" s="102"/>
      <c r="D12" s="103"/>
      <c r="E12" s="111"/>
      <c r="F12" s="103"/>
      <c r="G12" s="103"/>
      <c r="H12" s="103"/>
      <c r="I12" s="103"/>
      <c r="J12" s="103"/>
      <c r="K12" s="31"/>
      <c r="L12" s="103"/>
      <c r="M12" s="104"/>
      <c r="N12" s="105"/>
      <c r="O12" s="41"/>
      <c r="P12" s="106"/>
      <c r="Q12" s="106"/>
      <c r="R12" s="106"/>
      <c r="S12" s="41"/>
      <c r="T12" s="107"/>
      <c r="U12" s="41"/>
      <c r="V12" s="41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41"/>
      <c r="AH12" s="41"/>
      <c r="AI12" s="108"/>
      <c r="AJ12" s="107"/>
      <c r="AK12" s="20" t="s">
        <v>4921</v>
      </c>
      <c r="AL12" s="41" t="str">
        <f>VLOOKUP(AK12,db_solfen,2,FALSE)</f>
        <v>SOLFEN KHA DEP 225</v>
      </c>
      <c r="AM12" s="107">
        <v>0.25935999999999998</v>
      </c>
      <c r="AN12" s="107">
        <f>$AF$7*AM12</f>
        <v>13.39547507712</v>
      </c>
    </row>
    <row r="13" spans="1:40">
      <c r="A13" s="101">
        <v>4</v>
      </c>
      <c r="B13" s="41" t="s">
        <v>675</v>
      </c>
      <c r="C13" s="102" t="s">
        <v>4</v>
      </c>
      <c r="D13" s="103">
        <v>198</v>
      </c>
      <c r="E13" s="111">
        <f t="shared" si="5"/>
        <v>4.4000000000000004</v>
      </c>
      <c r="F13" s="103">
        <v>332</v>
      </c>
      <c r="G13" s="103">
        <v>1</v>
      </c>
      <c r="H13" s="103">
        <v>154</v>
      </c>
      <c r="I13" s="103">
        <v>1</v>
      </c>
      <c r="J13" s="103" t="s">
        <v>505</v>
      </c>
      <c r="K13" s="31">
        <f>VLOOKUP(B13,tb_proyeksi,10,FALSE)</f>
        <v>540</v>
      </c>
      <c r="L13" s="103" t="s">
        <v>505</v>
      </c>
      <c r="M13" s="104">
        <f t="shared" si="6"/>
        <v>12</v>
      </c>
      <c r="N13" s="105" t="s">
        <v>506</v>
      </c>
      <c r="O13" s="41" t="s">
        <v>5259</v>
      </c>
      <c r="P13" s="106">
        <f>0.21*K13</f>
        <v>113.39999999999999</v>
      </c>
      <c r="Q13" s="106">
        <f>K13*10</f>
        <v>5400</v>
      </c>
      <c r="R13" s="106">
        <f t="shared" si="0"/>
        <v>540</v>
      </c>
      <c r="S13" s="41" t="s">
        <v>5258</v>
      </c>
      <c r="T13" s="107">
        <f t="shared" si="3"/>
        <v>4.1235479999999987</v>
      </c>
      <c r="U13" s="41" t="s">
        <v>3966</v>
      </c>
      <c r="V13" s="41" t="e">
        <f>VLOOKUP(U13,tb_oplosan,2,FALSE)</f>
        <v>#NAME?</v>
      </c>
      <c r="W13" s="107">
        <v>0.17799999999999999</v>
      </c>
      <c r="X13" s="107">
        <f>K13*W13</f>
        <v>96.11999999999999</v>
      </c>
      <c r="Y13" s="41" t="s">
        <v>3942</v>
      </c>
      <c r="Z13" s="107" t="e">
        <f>VLOOKUP(Y13,tb_oplosan,2,FALSE)</f>
        <v>#NAME?</v>
      </c>
      <c r="AA13" s="107">
        <v>0.14299999999999999</v>
      </c>
      <c r="AB13" s="107">
        <f>X13*AA13</f>
        <v>13.745159999999997</v>
      </c>
      <c r="AC13" s="107"/>
      <c r="AD13" s="107"/>
      <c r="AE13" s="107"/>
      <c r="AF13" s="107"/>
      <c r="AG13" s="41" t="s">
        <v>4243</v>
      </c>
      <c r="AH13" s="41" t="e">
        <f>VLOOKUP(AG13,tb_parfum,2,FALSE)</f>
        <v>#NAME?</v>
      </c>
      <c r="AI13" s="108">
        <v>0.3</v>
      </c>
      <c r="AJ13" s="107">
        <f>$AB$13*AI13</f>
        <v>4.1235479999999987</v>
      </c>
      <c r="AK13" s="41"/>
      <c r="AL13" s="41"/>
      <c r="AM13" s="107"/>
      <c r="AN13" s="107"/>
    </row>
    <row r="14" spans="1:40">
      <c r="A14" s="101"/>
      <c r="B14" s="41"/>
      <c r="C14" s="102"/>
      <c r="D14" s="103"/>
      <c r="E14" s="111"/>
      <c r="F14" s="103"/>
      <c r="G14" s="103"/>
      <c r="H14" s="103"/>
      <c r="I14" s="103"/>
      <c r="J14" s="103"/>
      <c r="K14" s="31"/>
      <c r="L14" s="103"/>
      <c r="M14" s="104"/>
      <c r="N14" s="105"/>
      <c r="O14" s="41"/>
      <c r="P14" s="106"/>
      <c r="Q14" s="106"/>
      <c r="R14" s="106"/>
      <c r="S14" s="41"/>
      <c r="T14" s="107"/>
      <c r="U14" s="41"/>
      <c r="V14" s="41"/>
      <c r="W14" s="107"/>
      <c r="X14" s="107"/>
      <c r="Y14" s="41"/>
      <c r="Z14" s="107"/>
      <c r="AA14" s="107"/>
      <c r="AB14" s="107"/>
      <c r="AC14" s="107"/>
      <c r="AD14" s="107"/>
      <c r="AE14" s="107"/>
      <c r="AF14" s="107"/>
      <c r="AG14" s="41"/>
      <c r="AH14" s="41"/>
      <c r="AI14" s="108"/>
      <c r="AJ14" s="107"/>
      <c r="AK14" s="20" t="s">
        <v>4925</v>
      </c>
      <c r="AL14" s="41" t="str">
        <f>VLOOKUP(AK14,db_solfen,2,FALSE)</f>
        <v>SOLFEN KHA GLISERIN 250</v>
      </c>
      <c r="AM14" s="107">
        <v>0.53</v>
      </c>
      <c r="AN14" s="107">
        <f>$X$13*AM14</f>
        <v>50.943599999999996</v>
      </c>
    </row>
    <row r="15" spans="1:40">
      <c r="A15" s="101"/>
      <c r="B15" s="41"/>
      <c r="C15" s="102"/>
      <c r="D15" s="103"/>
      <c r="E15" s="111"/>
      <c r="F15" s="103"/>
      <c r="G15" s="103"/>
      <c r="H15" s="103"/>
      <c r="I15" s="103"/>
      <c r="J15" s="103"/>
      <c r="K15" s="31"/>
      <c r="L15" s="103"/>
      <c r="M15" s="104"/>
      <c r="N15" s="105"/>
      <c r="O15" s="41"/>
      <c r="P15" s="106"/>
      <c r="Q15" s="106"/>
      <c r="R15" s="106"/>
      <c r="S15" s="41"/>
      <c r="T15" s="107"/>
      <c r="U15" s="41"/>
      <c r="V15" s="41"/>
      <c r="W15" s="107"/>
      <c r="X15" s="107"/>
      <c r="Y15" s="41"/>
      <c r="Z15" s="107"/>
      <c r="AA15" s="107"/>
      <c r="AB15" s="107"/>
      <c r="AC15" s="107"/>
      <c r="AD15" s="107"/>
      <c r="AE15" s="107"/>
      <c r="AF15" s="107"/>
      <c r="AG15" s="41"/>
      <c r="AH15" s="41"/>
      <c r="AI15" s="108"/>
      <c r="AJ15" s="107"/>
      <c r="AK15" s="20" t="s">
        <v>4921</v>
      </c>
      <c r="AL15" s="41" t="str">
        <f>VLOOKUP(AK15,db_solfen,2,FALSE)</f>
        <v>SOLFEN KHA DEP 225</v>
      </c>
      <c r="AM15" s="107">
        <v>0.38</v>
      </c>
      <c r="AN15" s="107">
        <f>$X$13*AM15</f>
        <v>36.525599999999997</v>
      </c>
    </row>
    <row r="16" spans="1:40">
      <c r="A16" s="101"/>
      <c r="B16" s="41"/>
      <c r="C16" s="102"/>
      <c r="D16" s="103"/>
      <c r="E16" s="111"/>
      <c r="F16" s="103"/>
      <c r="G16" s="103"/>
      <c r="H16" s="103"/>
      <c r="I16" s="103"/>
      <c r="J16" s="103"/>
      <c r="K16" s="31"/>
      <c r="L16" s="103"/>
      <c r="M16" s="104"/>
      <c r="N16" s="105"/>
      <c r="O16" s="41"/>
      <c r="P16" s="106"/>
      <c r="Q16" s="106"/>
      <c r="R16" s="106"/>
      <c r="S16" s="41" t="s">
        <v>5257</v>
      </c>
      <c r="T16" s="107">
        <f t="shared" si="3"/>
        <v>9.6216119999999972</v>
      </c>
      <c r="U16" s="41"/>
      <c r="V16" s="41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41" t="s">
        <v>4341</v>
      </c>
      <c r="AH16" s="41" t="e">
        <f t="shared" si="1"/>
        <v>#NAME?</v>
      </c>
      <c r="AI16" s="108">
        <v>0.7</v>
      </c>
      <c r="AJ16" s="107">
        <f>$AB$13*AI16</f>
        <v>9.6216119999999972</v>
      </c>
      <c r="AK16" s="41"/>
      <c r="AL16" s="41"/>
      <c r="AM16" s="107"/>
      <c r="AN16" s="107"/>
    </row>
    <row r="17" spans="1:40">
      <c r="A17" s="101">
        <v>5</v>
      </c>
      <c r="B17" s="41" t="s">
        <v>663</v>
      </c>
      <c r="C17" s="102" t="s">
        <v>2</v>
      </c>
      <c r="D17" s="103">
        <v>58</v>
      </c>
      <c r="E17" s="111">
        <f t="shared" si="5"/>
        <v>1.288888888888889</v>
      </c>
      <c r="F17" s="103">
        <v>73</v>
      </c>
      <c r="G17" s="103">
        <v>1</v>
      </c>
      <c r="H17" s="103">
        <v>59</v>
      </c>
      <c r="I17" s="103">
        <v>1</v>
      </c>
      <c r="J17" s="103" t="s">
        <v>505</v>
      </c>
      <c r="K17" s="31">
        <f t="shared" ref="K17:K50" si="9">VLOOKUP(B17,tb_proyeksi,10,FALSE)</f>
        <v>90</v>
      </c>
      <c r="L17" s="103" t="s">
        <v>505</v>
      </c>
      <c r="M17" s="104">
        <f t="shared" si="6"/>
        <v>2</v>
      </c>
      <c r="N17" s="105" t="s">
        <v>506</v>
      </c>
      <c r="O17" s="41" t="s">
        <v>5259</v>
      </c>
      <c r="P17" s="106">
        <f>0.126*K17</f>
        <v>11.34</v>
      </c>
      <c r="Q17" s="106">
        <f>6*K17</f>
        <v>540</v>
      </c>
      <c r="R17" s="106">
        <f t="shared" si="0"/>
        <v>90</v>
      </c>
      <c r="S17" s="41" t="s">
        <v>523</v>
      </c>
      <c r="T17" s="107">
        <f t="shared" si="3"/>
        <v>1.5955920000000001</v>
      </c>
      <c r="U17" s="41" t="s">
        <v>3946</v>
      </c>
      <c r="V17" s="41" t="e">
        <f t="shared" si="7"/>
        <v>#NAME?</v>
      </c>
      <c r="W17" s="107">
        <v>0.10680000000000001</v>
      </c>
      <c r="X17" s="107">
        <f>K17*W17</f>
        <v>9.6120000000000001</v>
      </c>
      <c r="Y17" s="107"/>
      <c r="Z17" s="107"/>
      <c r="AA17" s="107"/>
      <c r="AB17" s="107"/>
      <c r="AC17" s="107"/>
      <c r="AD17" s="107"/>
      <c r="AE17" s="107"/>
      <c r="AF17" s="107"/>
      <c r="AG17" s="41" t="s">
        <v>4331</v>
      </c>
      <c r="AH17" s="41" t="e">
        <f t="shared" si="1"/>
        <v>#NAME?</v>
      </c>
      <c r="AI17" s="108">
        <v>0.16600000000000001</v>
      </c>
      <c r="AJ17" s="107">
        <f>X17*AI17</f>
        <v>1.5955920000000001</v>
      </c>
      <c r="AK17" s="41"/>
      <c r="AL17" s="41"/>
      <c r="AM17" s="107"/>
      <c r="AN17" s="107"/>
    </row>
    <row r="18" spans="1:40">
      <c r="A18" s="101"/>
      <c r="B18" s="41"/>
      <c r="C18" s="102"/>
      <c r="D18" s="103"/>
      <c r="E18" s="111"/>
      <c r="F18" s="103"/>
      <c r="G18" s="103"/>
      <c r="H18" s="103"/>
      <c r="I18" s="103"/>
      <c r="J18" s="103"/>
      <c r="K18" s="31"/>
      <c r="L18" s="103"/>
      <c r="M18" s="104"/>
      <c r="N18" s="105"/>
      <c r="O18" s="41"/>
      <c r="P18" s="106"/>
      <c r="Q18" s="106"/>
      <c r="R18" s="106"/>
      <c r="S18" s="41"/>
      <c r="T18" s="107"/>
      <c r="U18" s="41"/>
      <c r="V18" s="41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41"/>
      <c r="AH18" s="41"/>
      <c r="AI18" s="108"/>
      <c r="AJ18" s="107"/>
      <c r="AK18" s="41" t="s">
        <v>4925</v>
      </c>
      <c r="AL18" s="41" t="str">
        <f>VLOOKUP(AK18,db_solfen,2,FALSE)</f>
        <v>SOLFEN KHA GLISERIN 250</v>
      </c>
      <c r="AM18" s="107">
        <v>0.48</v>
      </c>
      <c r="AN18" s="107">
        <f>$X$17*AM18</f>
        <v>4.6137600000000001</v>
      </c>
    </row>
    <row r="19" spans="1:40">
      <c r="A19" s="101"/>
      <c r="B19" s="41"/>
      <c r="C19" s="102"/>
      <c r="D19" s="103"/>
      <c r="E19" s="111"/>
      <c r="F19" s="103"/>
      <c r="G19" s="103"/>
      <c r="H19" s="103"/>
      <c r="I19" s="103"/>
      <c r="J19" s="103"/>
      <c r="K19" s="31"/>
      <c r="L19" s="103"/>
      <c r="M19" s="104"/>
      <c r="N19" s="105"/>
      <c r="O19" s="41"/>
      <c r="P19" s="106"/>
      <c r="Q19" s="106"/>
      <c r="R19" s="106"/>
      <c r="S19" s="41"/>
      <c r="T19" s="107"/>
      <c r="U19" s="41"/>
      <c r="V19" s="41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41"/>
      <c r="AH19" s="41"/>
      <c r="AI19" s="108"/>
      <c r="AJ19" s="107"/>
      <c r="AK19" s="33" t="s">
        <v>4921</v>
      </c>
      <c r="AL19" s="41" t="str">
        <f>VLOOKUP(AK19,db_solfen,2,FALSE)</f>
        <v>SOLFEN KHA DEP 225</v>
      </c>
      <c r="AM19" s="107">
        <v>0.35</v>
      </c>
      <c r="AN19" s="107">
        <f>$X$17*AM19</f>
        <v>3.3641999999999999</v>
      </c>
    </row>
    <row r="20" spans="1:40" ht="15">
      <c r="A20" s="101">
        <v>6</v>
      </c>
      <c r="B20" s="41" t="s">
        <v>681</v>
      </c>
      <c r="C20" s="102" t="s">
        <v>5</v>
      </c>
      <c r="D20" s="103">
        <v>14</v>
      </c>
      <c r="E20" s="111">
        <f t="shared" si="5"/>
        <v>0.31111111111111112</v>
      </c>
      <c r="F20" s="103">
        <v>24</v>
      </c>
      <c r="G20" s="103">
        <v>1</v>
      </c>
      <c r="H20" s="103"/>
      <c r="I20" s="103"/>
      <c r="J20" s="103" t="s">
        <v>505</v>
      </c>
      <c r="K20" s="31">
        <f t="shared" si="9"/>
        <v>45</v>
      </c>
      <c r="L20" s="103" t="s">
        <v>505</v>
      </c>
      <c r="M20" s="104">
        <f t="shared" si="6"/>
        <v>1</v>
      </c>
      <c r="N20" s="105" t="s">
        <v>506</v>
      </c>
      <c r="O20" s="41" t="s">
        <v>5259</v>
      </c>
      <c r="P20" s="106">
        <f>0.126*K20</f>
        <v>5.67</v>
      </c>
      <c r="Q20" s="106">
        <f>6*K20</f>
        <v>270</v>
      </c>
      <c r="R20" s="106">
        <f t="shared" si="0"/>
        <v>45</v>
      </c>
      <c r="S20" s="41" t="s">
        <v>526</v>
      </c>
      <c r="T20" s="107">
        <f t="shared" si="3"/>
        <v>1.2543660000000001</v>
      </c>
      <c r="U20" s="41" t="s">
        <v>3950</v>
      </c>
      <c r="V20" s="41" t="e">
        <f t="shared" si="7"/>
        <v>#NAME?</v>
      </c>
      <c r="W20" s="107">
        <v>0.10680000000000001</v>
      </c>
      <c r="X20" s="107">
        <f t="shared" si="8"/>
        <v>4.806</v>
      </c>
      <c r="Y20" s="107"/>
      <c r="Z20" s="107"/>
      <c r="AA20" s="107"/>
      <c r="AB20" s="107"/>
      <c r="AC20" s="107"/>
      <c r="AD20" s="107"/>
      <c r="AE20" s="107"/>
      <c r="AF20" s="107"/>
      <c r="AG20" s="41" t="s">
        <v>4255</v>
      </c>
      <c r="AH20" s="41" t="e">
        <f t="shared" si="1"/>
        <v>#NAME?</v>
      </c>
      <c r="AI20" s="108">
        <v>0.26100000000000001</v>
      </c>
      <c r="AJ20" s="107">
        <f>X20*AI20</f>
        <v>1.2543660000000001</v>
      </c>
      <c r="AK20" s="113"/>
      <c r="AL20" s="41"/>
      <c r="AM20" s="107"/>
      <c r="AN20" s="107"/>
    </row>
    <row r="21" spans="1:40" ht="15">
      <c r="A21" s="101"/>
      <c r="B21" s="41"/>
      <c r="C21" s="102"/>
      <c r="D21" s="103"/>
      <c r="E21" s="111"/>
      <c r="F21" s="103"/>
      <c r="G21" s="103"/>
      <c r="H21" s="103"/>
      <c r="I21" s="103"/>
      <c r="J21" s="103"/>
      <c r="K21" s="31"/>
      <c r="L21" s="103"/>
      <c r="M21" s="104"/>
      <c r="N21" s="105"/>
      <c r="O21" s="41"/>
      <c r="P21" s="106"/>
      <c r="Q21" s="106"/>
      <c r="R21" s="106"/>
      <c r="S21" s="41"/>
      <c r="T21" s="107"/>
      <c r="U21" s="41"/>
      <c r="V21" s="41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41"/>
      <c r="AH21" s="41"/>
      <c r="AI21" s="108"/>
      <c r="AJ21" s="107"/>
      <c r="AK21" s="113" t="s">
        <v>4921</v>
      </c>
      <c r="AL21" s="41" t="str">
        <f>VLOOKUP(AK21,db_solfen,2,FALSE)</f>
        <v>SOLFEN KHA DEP 225</v>
      </c>
      <c r="AM21" s="107">
        <v>0.3</v>
      </c>
      <c r="AN21" s="107">
        <f>$X$20*AM21</f>
        <v>1.4418</v>
      </c>
    </row>
    <row r="22" spans="1:40" ht="15">
      <c r="A22" s="101"/>
      <c r="B22" s="41"/>
      <c r="C22" s="102"/>
      <c r="D22" s="103"/>
      <c r="E22" s="111"/>
      <c r="F22" s="103"/>
      <c r="G22" s="103"/>
      <c r="H22" s="103"/>
      <c r="I22" s="103"/>
      <c r="J22" s="103"/>
      <c r="K22" s="31"/>
      <c r="L22" s="103"/>
      <c r="M22" s="104"/>
      <c r="N22" s="105"/>
      <c r="O22" s="41"/>
      <c r="P22" s="106"/>
      <c r="Q22" s="106"/>
      <c r="R22" s="106"/>
      <c r="S22" s="41"/>
      <c r="T22" s="107"/>
      <c r="U22" s="41"/>
      <c r="V22" s="41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41"/>
      <c r="AH22" s="41"/>
      <c r="AI22" s="108"/>
      <c r="AJ22" s="107"/>
      <c r="AK22" s="113" t="s">
        <v>4925</v>
      </c>
      <c r="AL22" s="41" t="str">
        <f>VLOOKUP(AK22,db_solfen,2,FALSE)</f>
        <v>SOLFEN KHA GLISERIN 250</v>
      </c>
      <c r="AM22" s="107">
        <v>0.51</v>
      </c>
      <c r="AN22" s="107">
        <f>$X$20*AM22</f>
        <v>2.45106</v>
      </c>
    </row>
    <row r="23" spans="1:40">
      <c r="A23" s="101">
        <v>7</v>
      </c>
      <c r="B23" s="41" t="s">
        <v>684</v>
      </c>
      <c r="C23" s="102" t="s">
        <v>6</v>
      </c>
      <c r="D23" s="103">
        <v>78</v>
      </c>
      <c r="E23" s="111">
        <f t="shared" si="5"/>
        <v>1.7333333333333334</v>
      </c>
      <c r="F23" s="103">
        <v>113</v>
      </c>
      <c r="G23" s="103">
        <v>1</v>
      </c>
      <c r="H23" s="103">
        <v>141</v>
      </c>
      <c r="I23" s="103">
        <v>1</v>
      </c>
      <c r="J23" s="103" t="s">
        <v>505</v>
      </c>
      <c r="K23" s="31">
        <f t="shared" si="9"/>
        <v>180</v>
      </c>
      <c r="L23" s="103" t="s">
        <v>505</v>
      </c>
      <c r="M23" s="104">
        <f t="shared" si="6"/>
        <v>4</v>
      </c>
      <c r="N23" s="105" t="s">
        <v>506</v>
      </c>
      <c r="O23" s="41" t="s">
        <v>5259</v>
      </c>
      <c r="P23" s="106">
        <f>0.21*K23</f>
        <v>37.799999999999997</v>
      </c>
      <c r="Q23" s="106">
        <f>K23*10</f>
        <v>1800</v>
      </c>
      <c r="R23" s="106">
        <f t="shared" si="0"/>
        <v>180</v>
      </c>
      <c r="S23" s="41" t="s">
        <v>5229</v>
      </c>
      <c r="T23" s="107">
        <f t="shared" si="3"/>
        <v>9.3556799999999996</v>
      </c>
      <c r="U23" s="41" t="s">
        <v>4203</v>
      </c>
      <c r="V23" s="41" t="e">
        <f t="shared" si="7"/>
        <v>#NAME?</v>
      </c>
      <c r="W23" s="107">
        <v>0.17799999999999999</v>
      </c>
      <c r="X23" s="107">
        <f t="shared" si="8"/>
        <v>32.04</v>
      </c>
      <c r="Y23" s="107"/>
      <c r="Z23" s="107"/>
      <c r="AA23" s="107"/>
      <c r="AB23" s="107"/>
      <c r="AC23" s="107"/>
      <c r="AD23" s="107"/>
      <c r="AE23" s="107"/>
      <c r="AF23" s="107"/>
      <c r="AG23" s="41" t="s">
        <v>4307</v>
      </c>
      <c r="AH23" s="41" t="e">
        <f t="shared" si="1"/>
        <v>#NAME?</v>
      </c>
      <c r="AI23" s="108">
        <v>0.29199999999999998</v>
      </c>
      <c r="AJ23" s="107">
        <f t="shared" ref="AJ23:AJ47" si="10">X23*AI23</f>
        <v>9.3556799999999996</v>
      </c>
      <c r="AK23" s="41"/>
      <c r="AL23" s="41"/>
      <c r="AM23" s="107"/>
      <c r="AN23" s="107"/>
    </row>
    <row r="24" spans="1:40" ht="15">
      <c r="A24" s="101"/>
      <c r="B24" s="41"/>
      <c r="C24" s="102"/>
      <c r="D24" s="103"/>
      <c r="E24" s="111"/>
      <c r="F24" s="103"/>
      <c r="G24" s="103"/>
      <c r="H24" s="103"/>
      <c r="I24" s="103"/>
      <c r="J24" s="103"/>
      <c r="K24" s="31"/>
      <c r="L24" s="103"/>
      <c r="M24" s="104"/>
      <c r="N24" s="105"/>
      <c r="O24" s="41"/>
      <c r="P24" s="106"/>
      <c r="Q24" s="106"/>
      <c r="R24" s="106"/>
      <c r="S24" s="41"/>
      <c r="T24" s="107"/>
      <c r="U24" s="41"/>
      <c r="V24" s="41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41"/>
      <c r="AH24" s="41"/>
      <c r="AI24" s="108"/>
      <c r="AJ24" s="107"/>
      <c r="AK24" s="113" t="s">
        <v>4921</v>
      </c>
      <c r="AL24" s="41" t="str">
        <f>VLOOKUP(AK24,db_solfen,2,FALSE)</f>
        <v>SOLFEN KHA DEP 225</v>
      </c>
      <c r="AM24" s="107">
        <v>0.34</v>
      </c>
      <c r="AN24" s="107">
        <f>$X$23*AM24</f>
        <v>10.893600000000001</v>
      </c>
    </row>
    <row r="25" spans="1:40" ht="15">
      <c r="A25" s="101"/>
      <c r="B25" s="41"/>
      <c r="C25" s="102"/>
      <c r="D25" s="103"/>
      <c r="E25" s="111"/>
      <c r="F25" s="103"/>
      <c r="G25" s="103"/>
      <c r="H25" s="103"/>
      <c r="I25" s="103"/>
      <c r="J25" s="103"/>
      <c r="K25" s="31"/>
      <c r="L25" s="103"/>
      <c r="M25" s="104"/>
      <c r="N25" s="105"/>
      <c r="O25" s="41"/>
      <c r="P25" s="106"/>
      <c r="Q25" s="106"/>
      <c r="R25" s="106"/>
      <c r="S25" s="41"/>
      <c r="T25" s="107"/>
      <c r="U25" s="41"/>
      <c r="V25" s="41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41"/>
      <c r="AH25" s="41"/>
      <c r="AI25" s="108"/>
      <c r="AJ25" s="107"/>
      <c r="AK25" s="113" t="s">
        <v>4925</v>
      </c>
      <c r="AL25" s="41" t="str">
        <f>VLOOKUP(AK25,db_solfen,2,FALSE)</f>
        <v>SOLFEN KHA GLISERIN 250</v>
      </c>
      <c r="AM25" s="107">
        <v>0.37</v>
      </c>
      <c r="AN25" s="107">
        <f>$X$23*AM25</f>
        <v>11.854799999999999</v>
      </c>
    </row>
    <row r="26" spans="1:40">
      <c r="A26" s="101">
        <v>8</v>
      </c>
      <c r="B26" s="41" t="s">
        <v>687</v>
      </c>
      <c r="C26" s="102" t="s">
        <v>7</v>
      </c>
      <c r="D26" s="103">
        <v>20</v>
      </c>
      <c r="E26" s="111">
        <f t="shared" si="5"/>
        <v>0.44444444444444442</v>
      </c>
      <c r="F26" s="103">
        <v>19</v>
      </c>
      <c r="G26" s="103">
        <v>1</v>
      </c>
      <c r="H26" s="103">
        <v>25</v>
      </c>
      <c r="I26" s="103">
        <v>1</v>
      </c>
      <c r="J26" s="103" t="s">
        <v>505</v>
      </c>
      <c r="K26" s="31">
        <f t="shared" si="9"/>
        <v>90</v>
      </c>
      <c r="L26" s="103" t="s">
        <v>505</v>
      </c>
      <c r="M26" s="104">
        <f t="shared" si="6"/>
        <v>2</v>
      </c>
      <c r="N26" s="105" t="s">
        <v>506</v>
      </c>
      <c r="O26" s="41" t="s">
        <v>5259</v>
      </c>
      <c r="P26" s="106">
        <f>0.126*K26</f>
        <v>11.34</v>
      </c>
      <c r="Q26" s="106">
        <f>6*K26</f>
        <v>540</v>
      </c>
      <c r="R26" s="106">
        <f t="shared" si="0"/>
        <v>90</v>
      </c>
      <c r="S26" s="41" t="s">
        <v>5226</v>
      </c>
      <c r="T26" s="107">
        <f t="shared" si="3"/>
        <v>0.87469200000000003</v>
      </c>
      <c r="U26" s="41" t="s">
        <v>3958</v>
      </c>
      <c r="V26" s="41" t="e">
        <f t="shared" si="7"/>
        <v>#NAME?</v>
      </c>
      <c r="W26" s="107">
        <v>0.10680000000000001</v>
      </c>
      <c r="X26" s="107">
        <f t="shared" si="8"/>
        <v>9.6120000000000001</v>
      </c>
      <c r="Y26" s="107"/>
      <c r="Z26" s="107"/>
      <c r="AA26" s="107"/>
      <c r="AB26" s="107"/>
      <c r="AC26" s="107"/>
      <c r="AD26" s="107"/>
      <c r="AE26" s="107"/>
      <c r="AF26" s="107"/>
      <c r="AG26" s="41" t="s">
        <v>4299</v>
      </c>
      <c r="AH26" s="41" t="e">
        <f t="shared" si="1"/>
        <v>#NAME?</v>
      </c>
      <c r="AI26" s="108">
        <v>9.0999999999999998E-2</v>
      </c>
      <c r="AJ26" s="107">
        <f>X26*AI26</f>
        <v>0.87469200000000003</v>
      </c>
      <c r="AK26" s="41"/>
      <c r="AL26" s="41"/>
      <c r="AM26" s="107"/>
      <c r="AN26" s="107"/>
    </row>
    <row r="27" spans="1:40" ht="15">
      <c r="A27" s="101"/>
      <c r="B27" s="41"/>
      <c r="C27" s="102"/>
      <c r="D27" s="103"/>
      <c r="E27" s="111"/>
      <c r="F27" s="103"/>
      <c r="G27" s="103"/>
      <c r="H27" s="103"/>
      <c r="I27" s="103"/>
      <c r="J27" s="103"/>
      <c r="K27" s="31"/>
      <c r="L27" s="103"/>
      <c r="M27" s="104"/>
      <c r="N27" s="105"/>
      <c r="O27" s="41"/>
      <c r="P27" s="106"/>
      <c r="Q27" s="106"/>
      <c r="R27" s="106"/>
      <c r="S27" s="41"/>
      <c r="T27" s="107"/>
      <c r="U27" s="41"/>
      <c r="V27" s="41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41"/>
      <c r="AH27" s="41"/>
      <c r="AI27" s="108"/>
      <c r="AJ27" s="107"/>
      <c r="AK27" s="113" t="s">
        <v>4921</v>
      </c>
      <c r="AL27" s="41" t="str">
        <f>VLOOKUP(AK27,db_solfen,2,FALSE)</f>
        <v>SOLFEN KHA DEP 225</v>
      </c>
      <c r="AM27" s="107">
        <v>0.48</v>
      </c>
      <c r="AN27" s="107">
        <f>$X$26*AM27</f>
        <v>4.6137600000000001</v>
      </c>
    </row>
    <row r="28" spans="1:40" ht="15">
      <c r="A28" s="101"/>
      <c r="B28" s="41"/>
      <c r="C28" s="102"/>
      <c r="D28" s="103"/>
      <c r="E28" s="111"/>
      <c r="F28" s="103"/>
      <c r="G28" s="103"/>
      <c r="H28" s="103"/>
      <c r="I28" s="103"/>
      <c r="J28" s="103"/>
      <c r="K28" s="31"/>
      <c r="L28" s="103"/>
      <c r="M28" s="104"/>
      <c r="N28" s="105"/>
      <c r="O28" s="41"/>
      <c r="P28" s="106"/>
      <c r="Q28" s="106"/>
      <c r="R28" s="106"/>
      <c r="S28" s="41"/>
      <c r="T28" s="107"/>
      <c r="U28" s="41"/>
      <c r="V28" s="41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41"/>
      <c r="AH28" s="41"/>
      <c r="AI28" s="108"/>
      <c r="AJ28" s="107"/>
      <c r="AK28" s="113" t="s">
        <v>4925</v>
      </c>
      <c r="AL28" s="41" t="str">
        <f>VLOOKUP(AK28,db_solfen,2,FALSE)</f>
        <v>SOLFEN KHA GLISERIN 250</v>
      </c>
      <c r="AM28" s="107">
        <v>0.43</v>
      </c>
      <c r="AN28" s="107">
        <f>$X$26*AM28</f>
        <v>4.1331600000000002</v>
      </c>
    </row>
    <row r="29" spans="1:40">
      <c r="A29" s="101">
        <v>9</v>
      </c>
      <c r="B29" s="41" t="s">
        <v>690</v>
      </c>
      <c r="C29" s="102" t="s">
        <v>8</v>
      </c>
      <c r="D29" s="103">
        <v>39</v>
      </c>
      <c r="E29" s="111">
        <f t="shared" si="5"/>
        <v>0.8666666666666667</v>
      </c>
      <c r="F29" s="103">
        <v>80</v>
      </c>
      <c r="G29" s="103">
        <v>1</v>
      </c>
      <c r="H29" s="103">
        <v>50</v>
      </c>
      <c r="I29" s="103">
        <v>1</v>
      </c>
      <c r="J29" s="103" t="s">
        <v>505</v>
      </c>
      <c r="K29" s="31">
        <f t="shared" si="9"/>
        <v>45</v>
      </c>
      <c r="L29" s="103" t="s">
        <v>505</v>
      </c>
      <c r="M29" s="104">
        <f t="shared" si="6"/>
        <v>1</v>
      </c>
      <c r="N29" s="105" t="s">
        <v>506</v>
      </c>
      <c r="O29" s="41" t="s">
        <v>5259</v>
      </c>
      <c r="P29" s="106">
        <f>0.21*K29</f>
        <v>9.4499999999999993</v>
      </c>
      <c r="Q29" s="106">
        <f>K29*10</f>
        <v>450</v>
      </c>
      <c r="R29" s="106">
        <f t="shared" si="0"/>
        <v>45</v>
      </c>
      <c r="S29" s="41" t="s">
        <v>5225</v>
      </c>
      <c r="T29" s="107">
        <f t="shared" si="3"/>
        <v>1.6340399999999999</v>
      </c>
      <c r="U29" s="41" t="s">
        <v>4205</v>
      </c>
      <c r="V29" s="41" t="e">
        <f t="shared" si="7"/>
        <v>#NAME?</v>
      </c>
      <c r="W29" s="107">
        <v>0.17799999999999999</v>
      </c>
      <c r="X29" s="107">
        <f t="shared" si="8"/>
        <v>8.01</v>
      </c>
      <c r="Y29" s="107"/>
      <c r="Z29" s="107"/>
      <c r="AA29" s="107"/>
      <c r="AB29" s="107"/>
      <c r="AC29" s="107"/>
      <c r="AD29" s="107"/>
      <c r="AE29" s="107"/>
      <c r="AF29" s="107"/>
      <c r="AG29" s="41" t="s">
        <v>4303</v>
      </c>
      <c r="AH29" s="41" t="e">
        <f t="shared" si="1"/>
        <v>#NAME?</v>
      </c>
      <c r="AI29" s="108">
        <v>0.20399999999999999</v>
      </c>
      <c r="AJ29" s="107">
        <f>X29*AI29</f>
        <v>1.6340399999999999</v>
      </c>
      <c r="AK29" s="41"/>
      <c r="AL29" s="41"/>
      <c r="AM29" s="107"/>
      <c r="AN29" s="107"/>
    </row>
    <row r="30" spans="1:40" ht="15">
      <c r="A30" s="101"/>
      <c r="B30" s="41"/>
      <c r="C30" s="102"/>
      <c r="D30" s="103"/>
      <c r="E30" s="111"/>
      <c r="F30" s="103"/>
      <c r="G30" s="103"/>
      <c r="H30" s="103"/>
      <c r="I30" s="103"/>
      <c r="J30" s="103"/>
      <c r="K30" s="31"/>
      <c r="L30" s="103"/>
      <c r="M30" s="104"/>
      <c r="N30" s="105"/>
      <c r="O30" s="41"/>
      <c r="P30" s="106"/>
      <c r="Q30" s="106"/>
      <c r="R30" s="106"/>
      <c r="S30" s="41"/>
      <c r="T30" s="107"/>
      <c r="U30" s="41"/>
      <c r="V30" s="41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41"/>
      <c r="AH30" s="41"/>
      <c r="AI30" s="108"/>
      <c r="AJ30" s="107"/>
      <c r="AK30" s="113" t="s">
        <v>4921</v>
      </c>
      <c r="AL30" s="41" t="str">
        <f>VLOOKUP(AK30,db_solfen,2,FALSE)</f>
        <v>SOLFEN KHA DEP 225</v>
      </c>
      <c r="AM30" s="107">
        <v>0.32</v>
      </c>
      <c r="AN30" s="107">
        <f>$X$29*AM30</f>
        <v>2.5632000000000001</v>
      </c>
    </row>
    <row r="31" spans="1:40" ht="15">
      <c r="A31" s="101"/>
      <c r="B31" s="41"/>
      <c r="C31" s="102"/>
      <c r="D31" s="103"/>
      <c r="E31" s="111"/>
      <c r="F31" s="103"/>
      <c r="G31" s="103"/>
      <c r="H31" s="103"/>
      <c r="I31" s="103"/>
      <c r="J31" s="103"/>
      <c r="K31" s="31"/>
      <c r="L31" s="103"/>
      <c r="M31" s="104"/>
      <c r="N31" s="105"/>
      <c r="O31" s="41"/>
      <c r="P31" s="106"/>
      <c r="Q31" s="106"/>
      <c r="R31" s="106"/>
      <c r="S31" s="41"/>
      <c r="T31" s="107"/>
      <c r="U31" s="41"/>
      <c r="V31" s="41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41"/>
      <c r="AH31" s="41"/>
      <c r="AI31" s="108"/>
      <c r="AJ31" s="107"/>
      <c r="AK31" s="113" t="s">
        <v>4925</v>
      </c>
      <c r="AL31" s="41" t="str">
        <f>VLOOKUP(AK31,db_solfen,2,FALSE)</f>
        <v>SOLFEN KHA GLISERIN 250</v>
      </c>
      <c r="AM31" s="107">
        <v>0.48</v>
      </c>
      <c r="AN31" s="107">
        <f>$X$29*AM31</f>
        <v>3.8447999999999998</v>
      </c>
    </row>
    <row r="32" spans="1:40">
      <c r="A32" s="101">
        <v>10</v>
      </c>
      <c r="B32" s="41" t="s">
        <v>693</v>
      </c>
      <c r="C32" s="102" t="s">
        <v>9</v>
      </c>
      <c r="D32" s="103">
        <v>52</v>
      </c>
      <c r="E32" s="111">
        <f t="shared" si="5"/>
        <v>1.1555555555555554</v>
      </c>
      <c r="F32" s="103">
        <v>62</v>
      </c>
      <c r="G32" s="103">
        <v>1</v>
      </c>
      <c r="H32" s="103">
        <v>75</v>
      </c>
      <c r="I32" s="103">
        <v>1</v>
      </c>
      <c r="J32" s="103" t="s">
        <v>505</v>
      </c>
      <c r="K32" s="31">
        <f t="shared" si="9"/>
        <v>90</v>
      </c>
      <c r="L32" s="103" t="s">
        <v>505</v>
      </c>
      <c r="M32" s="104">
        <f t="shared" si="6"/>
        <v>2</v>
      </c>
      <c r="N32" s="105" t="s">
        <v>506</v>
      </c>
      <c r="O32" s="41" t="s">
        <v>5259</v>
      </c>
      <c r="P32" s="106">
        <f>0.126*K32</f>
        <v>11.34</v>
      </c>
      <c r="Q32" s="106">
        <f>6*K32</f>
        <v>540</v>
      </c>
      <c r="R32" s="106">
        <f t="shared" si="0"/>
        <v>90</v>
      </c>
      <c r="S32" s="41" t="s">
        <v>534</v>
      </c>
      <c r="T32" s="107">
        <f t="shared" si="3"/>
        <v>1.7782199999999999</v>
      </c>
      <c r="U32" s="41" t="s">
        <v>3964</v>
      </c>
      <c r="V32" s="41" t="e">
        <f t="shared" si="7"/>
        <v>#NAME?</v>
      </c>
      <c r="W32" s="107">
        <v>0.10680000000000001</v>
      </c>
      <c r="X32" s="107">
        <f t="shared" si="8"/>
        <v>9.6120000000000001</v>
      </c>
      <c r="Y32" s="107"/>
      <c r="Z32" s="107"/>
      <c r="AA32" s="107"/>
      <c r="AB32" s="107"/>
      <c r="AC32" s="107"/>
      <c r="AD32" s="107"/>
      <c r="AE32" s="107"/>
      <c r="AF32" s="107"/>
      <c r="AG32" s="41" t="s">
        <v>4311</v>
      </c>
      <c r="AH32" s="41" t="e">
        <f t="shared" si="1"/>
        <v>#NAME?</v>
      </c>
      <c r="AI32" s="108">
        <v>0.185</v>
      </c>
      <c r="AJ32" s="107">
        <f t="shared" si="10"/>
        <v>1.7782199999999999</v>
      </c>
      <c r="AK32" s="41"/>
      <c r="AL32" s="41"/>
      <c r="AM32" s="107"/>
      <c r="AN32" s="107"/>
    </row>
    <row r="33" spans="1:40" ht="15">
      <c r="A33" s="101"/>
      <c r="B33" s="41"/>
      <c r="C33" s="102"/>
      <c r="D33" s="103"/>
      <c r="E33" s="111"/>
      <c r="F33" s="103"/>
      <c r="G33" s="103"/>
      <c r="H33" s="103"/>
      <c r="I33" s="103"/>
      <c r="J33" s="103"/>
      <c r="K33" s="31"/>
      <c r="L33" s="103"/>
      <c r="M33" s="104"/>
      <c r="N33" s="105"/>
      <c r="O33" s="41"/>
      <c r="P33" s="106"/>
      <c r="Q33" s="106"/>
      <c r="R33" s="106"/>
      <c r="S33" s="41"/>
      <c r="T33" s="107"/>
      <c r="U33" s="41"/>
      <c r="V33" s="41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41"/>
      <c r="AH33" s="41"/>
      <c r="AI33" s="108"/>
      <c r="AJ33" s="107"/>
      <c r="AK33" s="113" t="s">
        <v>4925</v>
      </c>
      <c r="AL33" s="41" t="str">
        <f>VLOOKUP(AK33,db_solfen,2,FALSE)</f>
        <v>SOLFEN KHA GLISERIN 250</v>
      </c>
      <c r="AM33" s="107">
        <v>0.53</v>
      </c>
      <c r="AN33" s="107">
        <f>$X$32*AM33</f>
        <v>5.09436</v>
      </c>
    </row>
    <row r="34" spans="1:40" ht="15">
      <c r="A34" s="101"/>
      <c r="B34" s="41"/>
      <c r="C34" s="102"/>
      <c r="D34" s="103"/>
      <c r="E34" s="111"/>
      <c r="F34" s="103"/>
      <c r="G34" s="103"/>
      <c r="H34" s="103"/>
      <c r="I34" s="103"/>
      <c r="J34" s="103"/>
      <c r="K34" s="31"/>
      <c r="L34" s="103"/>
      <c r="M34" s="104"/>
      <c r="N34" s="105"/>
      <c r="O34" s="41"/>
      <c r="P34" s="106"/>
      <c r="Q34" s="106"/>
      <c r="R34" s="106"/>
      <c r="S34" s="41"/>
      <c r="T34" s="107"/>
      <c r="U34" s="41"/>
      <c r="V34" s="41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41"/>
      <c r="AH34" s="41"/>
      <c r="AI34" s="108"/>
      <c r="AJ34" s="107"/>
      <c r="AK34" s="113" t="s">
        <v>4921</v>
      </c>
      <c r="AL34" s="41" t="str">
        <f>VLOOKUP(AK34,db_solfen,2,FALSE)</f>
        <v>SOLFEN KHA DEP 225</v>
      </c>
      <c r="AM34" s="107">
        <v>0.3</v>
      </c>
      <c r="AN34" s="107">
        <f>$X$32*AM34</f>
        <v>2.8835999999999999</v>
      </c>
    </row>
    <row r="35" spans="1:40">
      <c r="A35" s="101">
        <v>11</v>
      </c>
      <c r="B35" s="41" t="s">
        <v>696</v>
      </c>
      <c r="C35" s="102" t="s">
        <v>10</v>
      </c>
      <c r="D35" s="103">
        <v>47</v>
      </c>
      <c r="E35" s="111">
        <f t="shared" si="5"/>
        <v>1.0444444444444445</v>
      </c>
      <c r="F35" s="103">
        <v>94</v>
      </c>
      <c r="G35" s="103">
        <v>1</v>
      </c>
      <c r="H35" s="103">
        <v>74</v>
      </c>
      <c r="I35" s="103">
        <v>1</v>
      </c>
      <c r="J35" s="103" t="s">
        <v>505</v>
      </c>
      <c r="K35" s="31">
        <f t="shared" si="9"/>
        <v>135</v>
      </c>
      <c r="L35" s="103" t="s">
        <v>505</v>
      </c>
      <c r="M35" s="104">
        <f t="shared" si="6"/>
        <v>3</v>
      </c>
      <c r="N35" s="105" t="s">
        <v>506</v>
      </c>
      <c r="O35" s="41" t="s">
        <v>5259</v>
      </c>
      <c r="P35" s="106">
        <f>0.126*K35</f>
        <v>17.010000000000002</v>
      </c>
      <c r="Q35" s="106">
        <f>6*K35</f>
        <v>810</v>
      </c>
      <c r="R35" s="106">
        <f t="shared" si="0"/>
        <v>135</v>
      </c>
      <c r="S35" s="41" t="s">
        <v>5224</v>
      </c>
      <c r="T35" s="107">
        <f t="shared" si="3"/>
        <v>1.4850540000000001</v>
      </c>
      <c r="U35" s="41" t="s">
        <v>3968</v>
      </c>
      <c r="V35" s="41" t="e">
        <f t="shared" si="7"/>
        <v>#NAME?</v>
      </c>
      <c r="W35" s="107">
        <v>0.10680000000000001</v>
      </c>
      <c r="X35" s="107">
        <f t="shared" si="8"/>
        <v>14.418000000000001</v>
      </c>
      <c r="Y35" s="107"/>
      <c r="Z35" s="107"/>
      <c r="AA35" s="107"/>
      <c r="AB35" s="107"/>
      <c r="AC35" s="107"/>
      <c r="AD35" s="107"/>
      <c r="AE35" s="107"/>
      <c r="AF35" s="107"/>
      <c r="AG35" s="41" t="s">
        <v>4309</v>
      </c>
      <c r="AH35" s="41" t="e">
        <f t="shared" si="1"/>
        <v>#NAME?</v>
      </c>
      <c r="AI35" s="108">
        <v>0.10299999999999999</v>
      </c>
      <c r="AJ35" s="107">
        <f t="shared" si="10"/>
        <v>1.4850540000000001</v>
      </c>
      <c r="AK35" s="41"/>
      <c r="AL35" s="41"/>
      <c r="AM35" s="107"/>
      <c r="AN35" s="107"/>
    </row>
    <row r="36" spans="1:40" ht="15">
      <c r="A36" s="101"/>
      <c r="B36" s="41"/>
      <c r="C36" s="102"/>
      <c r="D36" s="103"/>
      <c r="E36" s="111"/>
      <c r="F36" s="103"/>
      <c r="G36" s="103"/>
      <c r="H36" s="103"/>
      <c r="I36" s="103"/>
      <c r="J36" s="103"/>
      <c r="K36" s="31"/>
      <c r="L36" s="103"/>
      <c r="M36" s="104"/>
      <c r="N36" s="105"/>
      <c r="O36" s="41"/>
      <c r="P36" s="106"/>
      <c r="Q36" s="106"/>
      <c r="R36" s="106"/>
      <c r="S36" s="41"/>
      <c r="T36" s="107"/>
      <c r="U36" s="41"/>
      <c r="V36" s="41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41"/>
      <c r="AH36" s="41"/>
      <c r="AI36" s="108"/>
      <c r="AJ36" s="107"/>
      <c r="AK36" s="113" t="s">
        <v>4925</v>
      </c>
      <c r="AL36" s="41" t="str">
        <f>VLOOKUP(AK36,db_solfen,2,FALSE)</f>
        <v>SOLFEN KHA GLISERIN 250</v>
      </c>
      <c r="AM36" s="107">
        <v>0.53</v>
      </c>
      <c r="AN36" s="107">
        <f>$X$35*AM36</f>
        <v>7.6415400000000009</v>
      </c>
    </row>
    <row r="37" spans="1:40" ht="15">
      <c r="A37" s="101"/>
      <c r="B37" s="41"/>
      <c r="C37" s="102"/>
      <c r="D37" s="103"/>
      <c r="E37" s="111"/>
      <c r="F37" s="103"/>
      <c r="G37" s="103"/>
      <c r="H37" s="103"/>
      <c r="I37" s="103"/>
      <c r="J37" s="103"/>
      <c r="K37" s="31"/>
      <c r="L37" s="103"/>
      <c r="M37" s="104"/>
      <c r="N37" s="105"/>
      <c r="O37" s="41"/>
      <c r="P37" s="106"/>
      <c r="Q37" s="106"/>
      <c r="R37" s="106"/>
      <c r="S37" s="41"/>
      <c r="T37" s="107"/>
      <c r="U37" s="41"/>
      <c r="V37" s="41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41"/>
      <c r="AH37" s="41"/>
      <c r="AI37" s="108"/>
      <c r="AJ37" s="107"/>
      <c r="AK37" s="113" t="s">
        <v>4921</v>
      </c>
      <c r="AL37" s="41" t="str">
        <f>VLOOKUP(AK37,db_solfen,2,FALSE)</f>
        <v>SOLFEN KHA DEP 225</v>
      </c>
      <c r="AM37" s="107">
        <v>0.37</v>
      </c>
      <c r="AN37" s="107">
        <f>$X$35*AM37</f>
        <v>5.3346600000000004</v>
      </c>
    </row>
    <row r="38" spans="1:40">
      <c r="A38" s="101">
        <v>12</v>
      </c>
      <c r="B38" s="41" t="s">
        <v>699</v>
      </c>
      <c r="C38" s="102" t="s">
        <v>11</v>
      </c>
      <c r="D38" s="103">
        <v>139</v>
      </c>
      <c r="E38" s="111">
        <f t="shared" si="5"/>
        <v>3.088888888888889</v>
      </c>
      <c r="F38" s="103">
        <v>187</v>
      </c>
      <c r="G38" s="103">
        <v>1</v>
      </c>
      <c r="H38" s="103">
        <v>145</v>
      </c>
      <c r="I38" s="103">
        <v>1</v>
      </c>
      <c r="J38" s="103" t="s">
        <v>505</v>
      </c>
      <c r="K38" s="31">
        <f t="shared" si="9"/>
        <v>270</v>
      </c>
      <c r="L38" s="103" t="s">
        <v>505</v>
      </c>
      <c r="M38" s="104">
        <f t="shared" si="6"/>
        <v>6</v>
      </c>
      <c r="N38" s="105" t="s">
        <v>506</v>
      </c>
      <c r="O38" s="41" t="s">
        <v>5259</v>
      </c>
      <c r="P38" s="106">
        <f>0.21*K38</f>
        <v>56.699999999999996</v>
      </c>
      <c r="Q38" s="106">
        <f>K38*10</f>
        <v>2700</v>
      </c>
      <c r="R38" s="106">
        <f t="shared" si="0"/>
        <v>270</v>
      </c>
      <c r="S38" s="41" t="s">
        <v>535</v>
      </c>
      <c r="T38" s="107">
        <f t="shared" si="3"/>
        <v>5.863319999999999</v>
      </c>
      <c r="U38" s="41" t="s">
        <v>3960</v>
      </c>
      <c r="V38" s="41" t="e">
        <f t="shared" si="7"/>
        <v>#NAME?</v>
      </c>
      <c r="W38" s="107">
        <v>0.17799999999999999</v>
      </c>
      <c r="X38" s="107">
        <f>K38*W38</f>
        <v>48.059999999999995</v>
      </c>
      <c r="Y38" s="107"/>
      <c r="Z38" s="107"/>
      <c r="AA38" s="107"/>
      <c r="AB38" s="107"/>
      <c r="AC38" s="107"/>
      <c r="AD38" s="107"/>
      <c r="AE38" s="107"/>
      <c r="AF38" s="107"/>
      <c r="AG38" s="41" t="s">
        <v>4327</v>
      </c>
      <c r="AH38" s="41" t="e">
        <f t="shared" si="1"/>
        <v>#NAME?</v>
      </c>
      <c r="AI38" s="108">
        <v>0.122</v>
      </c>
      <c r="AJ38" s="107">
        <f t="shared" si="10"/>
        <v>5.863319999999999</v>
      </c>
      <c r="AK38" s="41"/>
      <c r="AL38" s="41"/>
      <c r="AM38" s="107"/>
      <c r="AN38" s="107"/>
    </row>
    <row r="39" spans="1:40" ht="15">
      <c r="A39" s="101"/>
      <c r="B39" s="41"/>
      <c r="C39" s="102"/>
      <c r="D39" s="103"/>
      <c r="E39" s="111"/>
      <c r="F39" s="103"/>
      <c r="G39" s="103"/>
      <c r="H39" s="103"/>
      <c r="I39" s="103"/>
      <c r="J39" s="103"/>
      <c r="K39" s="31"/>
      <c r="L39" s="103"/>
      <c r="M39" s="104"/>
      <c r="N39" s="105"/>
      <c r="O39" s="41"/>
      <c r="P39" s="106"/>
      <c r="Q39" s="106"/>
      <c r="R39" s="106"/>
      <c r="S39" s="41"/>
      <c r="T39" s="107"/>
      <c r="U39" s="41"/>
      <c r="V39" s="41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41"/>
      <c r="AH39" s="41"/>
      <c r="AI39" s="108"/>
      <c r="AJ39" s="107"/>
      <c r="AK39" s="113" t="s">
        <v>4925</v>
      </c>
      <c r="AL39" s="41" t="str">
        <f>VLOOKUP(AK39,db_solfen,2,FALSE)</f>
        <v>SOLFEN KHA GLISERIN 250</v>
      </c>
      <c r="AM39" s="107">
        <v>0.36</v>
      </c>
      <c r="AN39" s="107">
        <f>$X$38*AM39</f>
        <v>17.301599999999997</v>
      </c>
    </row>
    <row r="40" spans="1:40" ht="15">
      <c r="A40" s="101"/>
      <c r="B40" s="41"/>
      <c r="C40" s="102"/>
      <c r="D40" s="103"/>
      <c r="E40" s="111"/>
      <c r="F40" s="103"/>
      <c r="G40" s="103"/>
      <c r="H40" s="103"/>
      <c r="I40" s="103"/>
      <c r="J40" s="103"/>
      <c r="K40" s="31"/>
      <c r="L40" s="103"/>
      <c r="M40" s="104"/>
      <c r="N40" s="105"/>
      <c r="O40" s="41"/>
      <c r="P40" s="106"/>
      <c r="Q40" s="106"/>
      <c r="R40" s="106"/>
      <c r="S40" s="41"/>
      <c r="T40" s="107"/>
      <c r="U40" s="41"/>
      <c r="V40" s="41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41"/>
      <c r="AH40" s="41"/>
      <c r="AI40" s="108"/>
      <c r="AJ40" s="107"/>
      <c r="AK40" s="113" t="s">
        <v>4921</v>
      </c>
      <c r="AL40" s="41" t="str">
        <f>VLOOKUP(AK40,db_solfen,2,FALSE)</f>
        <v>SOLFEN KHA DEP 225</v>
      </c>
      <c r="AM40" s="107">
        <v>0.11</v>
      </c>
      <c r="AN40" s="107">
        <f>$X$38*AM40</f>
        <v>5.2865999999999991</v>
      </c>
    </row>
    <row r="41" spans="1:40">
      <c r="A41" s="101">
        <v>13</v>
      </c>
      <c r="B41" s="41" t="s">
        <v>710</v>
      </c>
      <c r="C41" s="102" t="s">
        <v>12</v>
      </c>
      <c r="D41" s="103">
        <v>60</v>
      </c>
      <c r="E41" s="31">
        <f>D41/36</f>
        <v>1.6666666666666667</v>
      </c>
      <c r="F41" s="103">
        <v>122</v>
      </c>
      <c r="G41" s="103">
        <v>1</v>
      </c>
      <c r="H41" s="103">
        <v>22</v>
      </c>
      <c r="I41" s="103">
        <v>1</v>
      </c>
      <c r="J41" s="103" t="s">
        <v>505</v>
      </c>
      <c r="K41" s="31">
        <f t="shared" si="9"/>
        <v>180</v>
      </c>
      <c r="L41" s="103" t="s">
        <v>505</v>
      </c>
      <c r="M41" s="104">
        <f>K41/36</f>
        <v>5</v>
      </c>
      <c r="N41" s="105" t="s">
        <v>506</v>
      </c>
      <c r="O41" s="41" t="s">
        <v>5256</v>
      </c>
      <c r="P41" s="106">
        <f>0.3*K41</f>
        <v>54</v>
      </c>
      <c r="Q41" s="106">
        <f>K41*6</f>
        <v>1080</v>
      </c>
      <c r="R41" s="106">
        <f t="shared" si="0"/>
        <v>180</v>
      </c>
      <c r="S41" s="41" t="s">
        <v>5220</v>
      </c>
      <c r="T41" s="107">
        <f t="shared" si="3"/>
        <v>4.2197760000000004</v>
      </c>
      <c r="U41" s="41" t="s">
        <v>3962</v>
      </c>
      <c r="V41" s="41" t="e">
        <f t="shared" si="7"/>
        <v>#NAME?</v>
      </c>
      <c r="W41" s="107">
        <v>0.26640000000000003</v>
      </c>
      <c r="X41" s="107">
        <f t="shared" si="8"/>
        <v>47.952000000000005</v>
      </c>
      <c r="Y41" s="107"/>
      <c r="Z41" s="107"/>
      <c r="AA41" s="107"/>
      <c r="AB41" s="107"/>
      <c r="AC41" s="107"/>
      <c r="AD41" s="107"/>
      <c r="AE41" s="107"/>
      <c r="AF41" s="107"/>
      <c r="AG41" s="41" t="s">
        <v>4301</v>
      </c>
      <c r="AH41" s="41" t="e">
        <f t="shared" si="1"/>
        <v>#NAME?</v>
      </c>
      <c r="AI41" s="108">
        <v>8.7999999999999995E-2</v>
      </c>
      <c r="AJ41" s="107">
        <f t="shared" si="10"/>
        <v>4.2197760000000004</v>
      </c>
      <c r="AK41" s="41"/>
      <c r="AL41" s="41"/>
      <c r="AM41" s="107"/>
      <c r="AN41" s="107"/>
    </row>
    <row r="42" spans="1:40" ht="15">
      <c r="A42" s="101"/>
      <c r="B42" s="41"/>
      <c r="C42" s="102"/>
      <c r="D42" s="103"/>
      <c r="E42" s="31"/>
      <c r="F42" s="103"/>
      <c r="G42" s="103"/>
      <c r="H42" s="103"/>
      <c r="I42" s="103"/>
      <c r="J42" s="103"/>
      <c r="K42" s="31"/>
      <c r="L42" s="103"/>
      <c r="M42" s="104"/>
      <c r="N42" s="105"/>
      <c r="O42" s="41"/>
      <c r="P42" s="106"/>
      <c r="Q42" s="106"/>
      <c r="R42" s="106"/>
      <c r="S42" s="41"/>
      <c r="T42" s="107"/>
      <c r="U42" s="41"/>
      <c r="V42" s="41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41"/>
      <c r="AH42" s="41"/>
      <c r="AI42" s="108"/>
      <c r="AJ42" s="107"/>
      <c r="AK42" s="113" t="s">
        <v>4925</v>
      </c>
      <c r="AL42" s="41" t="str">
        <f>VLOOKUP(AK42,db_solfen,2,FALSE)</f>
        <v>SOLFEN KHA GLISERIN 250</v>
      </c>
      <c r="AM42" s="107">
        <v>0.54</v>
      </c>
      <c r="AN42" s="107">
        <f>$X$41*AM42</f>
        <v>25.894080000000006</v>
      </c>
    </row>
    <row r="43" spans="1:40" ht="15">
      <c r="A43" s="101"/>
      <c r="B43" s="41"/>
      <c r="C43" s="102"/>
      <c r="D43" s="103"/>
      <c r="E43" s="31"/>
      <c r="F43" s="103"/>
      <c r="G43" s="103"/>
      <c r="H43" s="103"/>
      <c r="I43" s="103"/>
      <c r="J43" s="103"/>
      <c r="K43" s="31"/>
      <c r="L43" s="103"/>
      <c r="M43" s="104"/>
      <c r="N43" s="105"/>
      <c r="O43" s="41"/>
      <c r="P43" s="106"/>
      <c r="Q43" s="106"/>
      <c r="R43" s="106"/>
      <c r="S43" s="41"/>
      <c r="T43" s="107"/>
      <c r="U43" s="41"/>
      <c r="V43" s="41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41"/>
      <c r="AH43" s="41"/>
      <c r="AI43" s="108"/>
      <c r="AJ43" s="107"/>
      <c r="AK43" s="113" t="s">
        <v>4921</v>
      </c>
      <c r="AL43" s="41" t="str">
        <f>VLOOKUP(AK43,db_solfen,2,FALSE)</f>
        <v>SOLFEN KHA DEP 225</v>
      </c>
      <c r="AM43" s="107">
        <v>0.38</v>
      </c>
      <c r="AN43" s="107">
        <f>$X$41*AM43</f>
        <v>18.221760000000003</v>
      </c>
    </row>
    <row r="44" spans="1:40">
      <c r="A44" s="101">
        <v>14</v>
      </c>
      <c r="B44" s="41" t="s">
        <v>716</v>
      </c>
      <c r="C44" s="102" t="s">
        <v>14</v>
      </c>
      <c r="D44" s="103">
        <v>22</v>
      </c>
      <c r="E44" s="31">
        <f>D44/36</f>
        <v>0.61111111111111116</v>
      </c>
      <c r="F44" s="103">
        <v>118</v>
      </c>
      <c r="G44" s="103">
        <v>1</v>
      </c>
      <c r="H44" s="103">
        <v>17</v>
      </c>
      <c r="I44" s="103">
        <v>1</v>
      </c>
      <c r="J44" s="103" t="s">
        <v>505</v>
      </c>
      <c r="K44" s="31">
        <f t="shared" si="9"/>
        <v>180</v>
      </c>
      <c r="L44" s="103" t="s">
        <v>505</v>
      </c>
      <c r="M44" s="104">
        <f>K44/36</f>
        <v>5</v>
      </c>
      <c r="N44" s="105" t="s">
        <v>506</v>
      </c>
      <c r="O44" s="41" t="s">
        <v>5256</v>
      </c>
      <c r="P44" s="106">
        <f>0.3*K44</f>
        <v>54</v>
      </c>
      <c r="Q44" s="106">
        <f>K44*6</f>
        <v>1080</v>
      </c>
      <c r="R44" s="106">
        <f t="shared" si="0"/>
        <v>180</v>
      </c>
      <c r="S44" s="41" t="s">
        <v>534</v>
      </c>
      <c r="T44" s="107">
        <f t="shared" si="3"/>
        <v>8.8711200000000012</v>
      </c>
      <c r="U44" s="41" t="s">
        <v>3964</v>
      </c>
      <c r="V44" s="41" t="e">
        <f t="shared" si="7"/>
        <v>#NAME?</v>
      </c>
      <c r="W44" s="107">
        <v>0.26640000000000003</v>
      </c>
      <c r="X44" s="107">
        <f t="shared" si="8"/>
        <v>47.952000000000005</v>
      </c>
      <c r="Y44" s="107"/>
      <c r="Z44" s="107"/>
      <c r="AA44" s="107"/>
      <c r="AB44" s="107"/>
      <c r="AC44" s="107"/>
      <c r="AD44" s="107"/>
      <c r="AE44" s="107"/>
      <c r="AF44" s="107"/>
      <c r="AG44" s="41" t="s">
        <v>4311</v>
      </c>
      <c r="AH44" s="41" t="e">
        <f t="shared" si="1"/>
        <v>#NAME?</v>
      </c>
      <c r="AI44" s="108">
        <v>0.185</v>
      </c>
      <c r="AJ44" s="107">
        <f t="shared" si="10"/>
        <v>8.8711200000000012</v>
      </c>
      <c r="AK44" s="41"/>
      <c r="AL44" s="41"/>
      <c r="AM44" s="107"/>
      <c r="AN44" s="107"/>
    </row>
    <row r="45" spans="1:40" ht="15">
      <c r="A45" s="101"/>
      <c r="B45" s="41"/>
      <c r="C45" s="102"/>
      <c r="D45" s="103"/>
      <c r="E45" s="31"/>
      <c r="F45" s="103"/>
      <c r="G45" s="103"/>
      <c r="H45" s="103"/>
      <c r="I45" s="103"/>
      <c r="J45" s="103"/>
      <c r="K45" s="31"/>
      <c r="L45" s="103"/>
      <c r="M45" s="104"/>
      <c r="N45" s="105"/>
      <c r="O45" s="41"/>
      <c r="P45" s="106"/>
      <c r="Q45" s="106"/>
      <c r="R45" s="106"/>
      <c r="S45" s="41"/>
      <c r="T45" s="107"/>
      <c r="U45" s="41"/>
      <c r="V45" s="41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41"/>
      <c r="AH45" s="41"/>
      <c r="AI45" s="108"/>
      <c r="AJ45" s="107"/>
      <c r="AK45" s="113" t="s">
        <v>4925</v>
      </c>
      <c r="AL45" s="41" t="str">
        <f>VLOOKUP(AK45,db_solfen,2,FALSE)</f>
        <v>SOLFEN KHA GLISERIN 250</v>
      </c>
      <c r="AM45" s="107">
        <v>0.53</v>
      </c>
      <c r="AN45" s="107">
        <f>$X$44*AM45</f>
        <v>25.414560000000005</v>
      </c>
    </row>
    <row r="46" spans="1:40" ht="15">
      <c r="A46" s="101"/>
      <c r="B46" s="41"/>
      <c r="C46" s="102"/>
      <c r="D46" s="103"/>
      <c r="E46" s="31"/>
      <c r="F46" s="103"/>
      <c r="G46" s="103"/>
      <c r="H46" s="103"/>
      <c r="I46" s="103"/>
      <c r="J46" s="103"/>
      <c r="K46" s="31"/>
      <c r="L46" s="103"/>
      <c r="M46" s="104"/>
      <c r="N46" s="105"/>
      <c r="O46" s="41"/>
      <c r="P46" s="106"/>
      <c r="Q46" s="106"/>
      <c r="R46" s="106"/>
      <c r="S46" s="41"/>
      <c r="T46" s="107"/>
      <c r="U46" s="41"/>
      <c r="V46" s="41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41"/>
      <c r="AH46" s="41"/>
      <c r="AI46" s="108"/>
      <c r="AJ46" s="107"/>
      <c r="AK46" s="113" t="s">
        <v>4921</v>
      </c>
      <c r="AL46" s="41" t="str">
        <f>VLOOKUP(AK46,db_solfen,2,FALSE)</f>
        <v>SOLFEN KHA DEP 225</v>
      </c>
      <c r="AM46" s="107">
        <v>0.3</v>
      </c>
      <c r="AN46" s="107">
        <f>$X$44*AM46</f>
        <v>14.385600000000002</v>
      </c>
    </row>
    <row r="47" spans="1:40">
      <c r="A47" s="101">
        <v>15</v>
      </c>
      <c r="B47" s="41" t="s">
        <v>719</v>
      </c>
      <c r="C47" s="102" t="s">
        <v>15</v>
      </c>
      <c r="D47" s="103">
        <v>120</v>
      </c>
      <c r="E47" s="31">
        <f>D47/36</f>
        <v>3.3333333333333335</v>
      </c>
      <c r="F47" s="103">
        <v>141</v>
      </c>
      <c r="G47" s="103">
        <v>1</v>
      </c>
      <c r="H47" s="103">
        <v>27</v>
      </c>
      <c r="I47" s="103">
        <v>1</v>
      </c>
      <c r="J47" s="103" t="s">
        <v>505</v>
      </c>
      <c r="K47" s="31">
        <f t="shared" si="9"/>
        <v>180</v>
      </c>
      <c r="L47" s="103" t="s">
        <v>505</v>
      </c>
      <c r="M47" s="104">
        <f>K47/36</f>
        <v>5</v>
      </c>
      <c r="N47" s="105" t="s">
        <v>506</v>
      </c>
      <c r="O47" s="41" t="s">
        <v>5256</v>
      </c>
      <c r="P47" s="106">
        <f>0.3*K47</f>
        <v>54</v>
      </c>
      <c r="Q47" s="106">
        <f>K47*6</f>
        <v>1080</v>
      </c>
      <c r="R47" s="106">
        <f t="shared" si="0"/>
        <v>180</v>
      </c>
      <c r="S47" s="41" t="s">
        <v>5224</v>
      </c>
      <c r="T47" s="107">
        <f t="shared" si="3"/>
        <v>4.9390559999999999</v>
      </c>
      <c r="U47" s="41" t="s">
        <v>3968</v>
      </c>
      <c r="V47" s="41" t="e">
        <f t="shared" si="7"/>
        <v>#NAME?</v>
      </c>
      <c r="W47" s="107">
        <v>0.26640000000000003</v>
      </c>
      <c r="X47" s="107">
        <f t="shared" si="8"/>
        <v>47.952000000000005</v>
      </c>
      <c r="Y47" s="107"/>
      <c r="Z47" s="107"/>
      <c r="AA47" s="107"/>
      <c r="AB47" s="107"/>
      <c r="AC47" s="107"/>
      <c r="AD47" s="107"/>
      <c r="AE47" s="107"/>
      <c r="AF47" s="107"/>
      <c r="AG47" s="41" t="s">
        <v>4309</v>
      </c>
      <c r="AH47" s="41" t="e">
        <f t="shared" si="1"/>
        <v>#NAME?</v>
      </c>
      <c r="AI47" s="108">
        <v>0.10299999999999999</v>
      </c>
      <c r="AJ47" s="107">
        <f t="shared" si="10"/>
        <v>4.9390559999999999</v>
      </c>
      <c r="AK47" s="41"/>
      <c r="AL47" s="41"/>
      <c r="AM47" s="107"/>
      <c r="AN47" s="107"/>
    </row>
    <row r="48" spans="1:40" ht="15">
      <c r="A48" s="101"/>
      <c r="B48" s="41"/>
      <c r="C48" s="102"/>
      <c r="D48" s="103"/>
      <c r="E48" s="31"/>
      <c r="F48" s="103"/>
      <c r="G48" s="103"/>
      <c r="H48" s="103"/>
      <c r="I48" s="103"/>
      <c r="J48" s="103"/>
      <c r="K48" s="31"/>
      <c r="L48" s="103"/>
      <c r="M48" s="104"/>
      <c r="N48" s="105"/>
      <c r="O48" s="41"/>
      <c r="P48" s="106"/>
      <c r="Q48" s="106"/>
      <c r="R48" s="106"/>
      <c r="S48" s="41"/>
      <c r="T48" s="107"/>
      <c r="U48" s="41"/>
      <c r="V48" s="41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41"/>
      <c r="AH48" s="41"/>
      <c r="AI48" s="108"/>
      <c r="AJ48" s="107"/>
      <c r="AK48" s="113" t="s">
        <v>4925</v>
      </c>
      <c r="AL48" s="41" t="str">
        <f>VLOOKUP(AK48,db_solfen,2,FALSE)</f>
        <v>SOLFEN KHA GLISERIN 250</v>
      </c>
      <c r="AM48" s="107">
        <v>0.53</v>
      </c>
      <c r="AN48" s="107">
        <f>$X$47*AM48</f>
        <v>25.414560000000005</v>
      </c>
    </row>
    <row r="49" spans="1:40" ht="15">
      <c r="A49" s="101"/>
      <c r="B49" s="41"/>
      <c r="C49" s="102"/>
      <c r="D49" s="103"/>
      <c r="E49" s="31"/>
      <c r="F49" s="103"/>
      <c r="G49" s="103"/>
      <c r="H49" s="103"/>
      <c r="I49" s="103"/>
      <c r="J49" s="103"/>
      <c r="K49" s="31"/>
      <c r="L49" s="103"/>
      <c r="M49" s="104"/>
      <c r="N49" s="105"/>
      <c r="O49" s="41"/>
      <c r="P49" s="106"/>
      <c r="Q49" s="106"/>
      <c r="R49" s="106"/>
      <c r="S49" s="41"/>
      <c r="T49" s="107"/>
      <c r="U49" s="41"/>
      <c r="V49" s="41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41"/>
      <c r="AH49" s="41"/>
      <c r="AI49" s="108"/>
      <c r="AJ49" s="107"/>
      <c r="AK49" s="113" t="s">
        <v>4921</v>
      </c>
      <c r="AL49" s="41" t="str">
        <f>VLOOKUP(AK49,db_solfen,2,FALSE)</f>
        <v>SOLFEN KHA DEP 225</v>
      </c>
      <c r="AM49" s="107">
        <v>0.37</v>
      </c>
      <c r="AN49" s="107">
        <f>$X$47*AM49</f>
        <v>17.742240000000002</v>
      </c>
    </row>
    <row r="50" spans="1:40">
      <c r="A50" s="101">
        <v>16</v>
      </c>
      <c r="B50" s="41" t="s">
        <v>713</v>
      </c>
      <c r="C50" s="102" t="s">
        <v>13</v>
      </c>
      <c r="D50" s="103">
        <v>79</v>
      </c>
      <c r="E50" s="31">
        <f>D50/27</f>
        <v>2.925925925925926</v>
      </c>
      <c r="F50" s="103">
        <v>150</v>
      </c>
      <c r="G50" s="103">
        <v>1</v>
      </c>
      <c r="H50" s="103">
        <v>133</v>
      </c>
      <c r="I50" s="103">
        <v>1</v>
      </c>
      <c r="J50" s="103" t="s">
        <v>505</v>
      </c>
      <c r="K50" s="31">
        <f t="shared" si="9"/>
        <v>270</v>
      </c>
      <c r="L50" s="103" t="s">
        <v>505</v>
      </c>
      <c r="M50" s="104">
        <f>K50/27</f>
        <v>10</v>
      </c>
      <c r="N50" s="105" t="s">
        <v>506</v>
      </c>
      <c r="O50" s="41" t="s">
        <v>5256</v>
      </c>
      <c r="P50" s="106">
        <f>0.5*K50</f>
        <v>135</v>
      </c>
      <c r="Q50" s="106">
        <f>K50*10</f>
        <v>2700</v>
      </c>
      <c r="R50" s="106">
        <f t="shared" si="0"/>
        <v>270</v>
      </c>
      <c r="S50" s="41" t="s">
        <v>5258</v>
      </c>
      <c r="T50" s="107">
        <f t="shared" si="3"/>
        <v>5.0965199999999991</v>
      </c>
      <c r="U50" s="41" t="s">
        <v>3966</v>
      </c>
      <c r="V50" s="41" t="e">
        <f>VLOOKUP(U50,tb_oplosan,2,FALSE)</f>
        <v>#NAME?</v>
      </c>
      <c r="W50" s="107">
        <v>0.44</v>
      </c>
      <c r="X50" s="107">
        <f t="shared" si="8"/>
        <v>118.8</v>
      </c>
      <c r="Y50" s="41" t="s">
        <v>3942</v>
      </c>
      <c r="Z50" s="41" t="s">
        <v>3943</v>
      </c>
      <c r="AA50" s="107">
        <v>0.14299999999999999</v>
      </c>
      <c r="AB50" s="107">
        <f>X50*AA50</f>
        <v>16.988399999999999</v>
      </c>
      <c r="AC50" s="107"/>
      <c r="AD50" s="107"/>
      <c r="AE50" s="107"/>
      <c r="AF50" s="107"/>
      <c r="AG50" s="41" t="s">
        <v>4243</v>
      </c>
      <c r="AH50" s="41" t="e">
        <f t="shared" ref="AH50" si="11">VLOOKUP(AG50,tb_parfum,2,FALSE)</f>
        <v>#NAME?</v>
      </c>
      <c r="AI50" s="108">
        <v>0.3</v>
      </c>
      <c r="AJ50" s="107">
        <f>$AB$50*AI50</f>
        <v>5.0965199999999991</v>
      </c>
      <c r="AK50" s="41"/>
      <c r="AL50" s="41"/>
      <c r="AM50" s="107"/>
      <c r="AN50" s="107"/>
    </row>
    <row r="51" spans="1:40">
      <c r="A51" s="101"/>
      <c r="B51" s="41"/>
      <c r="C51" s="102"/>
      <c r="D51" s="103"/>
      <c r="E51" s="31"/>
      <c r="F51" s="103"/>
      <c r="G51" s="103"/>
      <c r="H51" s="103"/>
      <c r="I51" s="103"/>
      <c r="J51" s="103"/>
      <c r="K51" s="31"/>
      <c r="L51" s="103"/>
      <c r="M51" s="104"/>
      <c r="N51" s="105"/>
      <c r="O51" s="41"/>
      <c r="P51" s="106"/>
      <c r="Q51" s="106"/>
      <c r="R51" s="106"/>
      <c r="S51" s="41" t="s">
        <v>5257</v>
      </c>
      <c r="T51" s="107">
        <f t="shared" si="3"/>
        <v>11.891879999999999</v>
      </c>
      <c r="U51" s="41"/>
      <c r="V51" s="41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41" t="s">
        <v>4341</v>
      </c>
      <c r="AH51" s="41" t="e">
        <f>VLOOKUP(AG51,tb_parfum,2,FALSE)</f>
        <v>#NAME?</v>
      </c>
      <c r="AI51" s="108">
        <v>0.7</v>
      </c>
      <c r="AJ51" s="107">
        <f>$AB$50*AI51</f>
        <v>11.891879999999999</v>
      </c>
      <c r="AK51" s="41"/>
      <c r="AL51" s="41"/>
      <c r="AM51" s="107"/>
      <c r="AN51" s="107"/>
    </row>
    <row r="52" spans="1:40">
      <c r="A52" s="101"/>
      <c r="B52" s="41"/>
      <c r="C52" s="102"/>
      <c r="D52" s="103"/>
      <c r="E52" s="31"/>
      <c r="F52" s="103"/>
      <c r="G52" s="103"/>
      <c r="H52" s="103"/>
      <c r="I52" s="103"/>
      <c r="J52" s="103"/>
      <c r="K52" s="31"/>
      <c r="L52" s="103"/>
      <c r="M52" s="104"/>
      <c r="N52" s="105"/>
      <c r="O52" s="41"/>
      <c r="P52" s="106"/>
      <c r="Q52" s="106"/>
      <c r="R52" s="106"/>
      <c r="S52" s="41"/>
      <c r="T52" s="107"/>
      <c r="U52" s="41"/>
      <c r="V52" s="41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41"/>
      <c r="AH52" s="41"/>
      <c r="AI52" s="108"/>
      <c r="AJ52" s="107"/>
      <c r="AK52" s="20" t="s">
        <v>4925</v>
      </c>
      <c r="AL52" s="41" t="str">
        <f>VLOOKUP(AK52,db_solfen,2,FALSE)</f>
        <v>SOLFEN KHA GLISERIN 250</v>
      </c>
      <c r="AM52" s="107">
        <v>0.53</v>
      </c>
      <c r="AN52" s="107">
        <f>$X$50*AM52</f>
        <v>62.963999999999999</v>
      </c>
    </row>
    <row r="53" spans="1:40">
      <c r="A53" s="101"/>
      <c r="B53" s="41"/>
      <c r="C53" s="102"/>
      <c r="D53" s="103"/>
      <c r="E53" s="31"/>
      <c r="F53" s="103"/>
      <c r="G53" s="103"/>
      <c r="H53" s="103"/>
      <c r="I53" s="103"/>
      <c r="J53" s="103"/>
      <c r="K53" s="31"/>
      <c r="L53" s="103"/>
      <c r="M53" s="104"/>
      <c r="N53" s="105"/>
      <c r="O53" s="41"/>
      <c r="P53" s="106"/>
      <c r="Q53" s="106"/>
      <c r="R53" s="106"/>
      <c r="S53" s="41"/>
      <c r="T53" s="107"/>
      <c r="U53" s="41"/>
      <c r="V53" s="41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41"/>
      <c r="AH53" s="41"/>
      <c r="AI53" s="108"/>
      <c r="AJ53" s="107"/>
      <c r="AK53" s="20" t="s">
        <v>4921</v>
      </c>
      <c r="AL53" s="41" t="str">
        <f>VLOOKUP(AK53,db_solfen,2,FALSE)</f>
        <v>SOLFEN KHA DEP 225</v>
      </c>
      <c r="AM53" s="107">
        <v>0.38</v>
      </c>
      <c r="AN53" s="107">
        <f>$X$50*AM53</f>
        <v>45.143999999999998</v>
      </c>
    </row>
    <row r="54" spans="1:40">
      <c r="A54" s="101">
        <v>17</v>
      </c>
      <c r="B54" s="41" t="s">
        <v>722</v>
      </c>
      <c r="C54" s="102" t="s">
        <v>16</v>
      </c>
      <c r="D54" s="103">
        <v>104</v>
      </c>
      <c r="E54" s="31">
        <f>D54/72</f>
        <v>1.4444444444444444</v>
      </c>
      <c r="F54" s="103">
        <v>100</v>
      </c>
      <c r="G54" s="103">
        <v>1</v>
      </c>
      <c r="H54" s="103">
        <v>109</v>
      </c>
      <c r="I54" s="103">
        <v>1</v>
      </c>
      <c r="J54" s="103" t="s">
        <v>505</v>
      </c>
      <c r="K54" s="31">
        <f>VLOOKUP(B54,tb_proyeksi,10,FALSE)</f>
        <v>270</v>
      </c>
      <c r="L54" s="103" t="s">
        <v>505</v>
      </c>
      <c r="M54" s="104">
        <f>K54/27</f>
        <v>10</v>
      </c>
      <c r="N54" s="105" t="s">
        <v>506</v>
      </c>
      <c r="O54" s="41" t="s">
        <v>5256</v>
      </c>
      <c r="P54" s="106">
        <f>0.5*K54</f>
        <v>135</v>
      </c>
      <c r="Q54" s="106">
        <f>K54*10</f>
        <v>2700</v>
      </c>
      <c r="R54" s="106">
        <f t="shared" si="0"/>
        <v>270</v>
      </c>
      <c r="S54" s="41" t="s">
        <v>535</v>
      </c>
      <c r="T54" s="107">
        <f t="shared" si="3"/>
        <v>14.493599999999999</v>
      </c>
      <c r="U54" s="41" t="s">
        <v>3960</v>
      </c>
      <c r="V54" s="41" t="e">
        <f>VLOOKUP(U54,tb_oplosan,2,FALSE)</f>
        <v>#NAME?</v>
      </c>
      <c r="W54" s="107">
        <v>0.44</v>
      </c>
      <c r="X54" s="107">
        <f>K54*W54</f>
        <v>118.8</v>
      </c>
      <c r="Y54" s="107"/>
      <c r="Z54" s="107"/>
      <c r="AA54" s="107"/>
      <c r="AB54" s="107"/>
      <c r="AC54" s="107"/>
      <c r="AD54" s="107"/>
      <c r="AE54" s="107"/>
      <c r="AF54" s="107"/>
      <c r="AG54" s="41" t="s">
        <v>4327</v>
      </c>
      <c r="AH54" s="41" t="e">
        <f>VLOOKUP(AG54,tb_parfum,2,FALSE)</f>
        <v>#NAME?</v>
      </c>
      <c r="AI54" s="108">
        <v>0.122</v>
      </c>
      <c r="AJ54" s="107">
        <f>X54*AI54</f>
        <v>14.493599999999999</v>
      </c>
      <c r="AK54" s="41"/>
      <c r="AL54" s="41"/>
      <c r="AM54" s="107"/>
      <c r="AN54" s="107"/>
    </row>
    <row r="55" spans="1:40" ht="15">
      <c r="A55" s="101"/>
      <c r="B55" s="41"/>
      <c r="C55" s="102"/>
      <c r="D55" s="103"/>
      <c r="E55" s="31"/>
      <c r="F55" s="103"/>
      <c r="G55" s="103"/>
      <c r="H55" s="103"/>
      <c r="I55" s="103"/>
      <c r="J55" s="103"/>
      <c r="K55" s="31"/>
      <c r="L55" s="103"/>
      <c r="M55" s="104"/>
      <c r="N55" s="105"/>
      <c r="O55" s="41"/>
      <c r="P55" s="106"/>
      <c r="Q55" s="106"/>
      <c r="R55" s="106"/>
      <c r="S55" s="41"/>
      <c r="T55" s="107"/>
      <c r="U55" s="41"/>
      <c r="V55" s="41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41"/>
      <c r="AH55" s="41"/>
      <c r="AI55" s="108"/>
      <c r="AJ55" s="107"/>
      <c r="AK55" s="113" t="s">
        <v>4925</v>
      </c>
      <c r="AL55" s="41" t="str">
        <f>VLOOKUP(AK55,db_solfen,2,FALSE)</f>
        <v>SOLFEN KHA GLISERIN 250</v>
      </c>
      <c r="AM55" s="107">
        <v>0.36</v>
      </c>
      <c r="AN55" s="107">
        <f>$X$54*AM55</f>
        <v>42.768000000000001</v>
      </c>
    </row>
    <row r="56" spans="1:40" ht="15">
      <c r="A56" s="101"/>
      <c r="B56" s="41"/>
      <c r="C56" s="102"/>
      <c r="D56" s="103"/>
      <c r="E56" s="31"/>
      <c r="F56" s="103"/>
      <c r="G56" s="103"/>
      <c r="H56" s="103"/>
      <c r="I56" s="103"/>
      <c r="J56" s="103"/>
      <c r="K56" s="31"/>
      <c r="L56" s="103"/>
      <c r="M56" s="104"/>
      <c r="N56" s="105"/>
      <c r="O56" s="41"/>
      <c r="P56" s="106"/>
      <c r="Q56" s="106"/>
      <c r="R56" s="106"/>
      <c r="S56" s="41"/>
      <c r="T56" s="107"/>
      <c r="U56" s="41"/>
      <c r="V56" s="41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41"/>
      <c r="AH56" s="41"/>
      <c r="AI56" s="108"/>
      <c r="AJ56" s="107"/>
      <c r="AK56" s="113" t="s">
        <v>4921</v>
      </c>
      <c r="AL56" s="41" t="str">
        <f>VLOOKUP(AK56,db_solfen,2,FALSE)</f>
        <v>SOLFEN KHA DEP 225</v>
      </c>
      <c r="AM56" s="107">
        <v>0.11</v>
      </c>
      <c r="AN56" s="107">
        <f>$X$54*AM56</f>
        <v>13.068</v>
      </c>
    </row>
    <row r="57" spans="1:40">
      <c r="A57" s="101">
        <v>18</v>
      </c>
      <c r="B57" s="41" t="s">
        <v>702</v>
      </c>
      <c r="C57" s="102" t="s">
        <v>484</v>
      </c>
      <c r="D57" s="103">
        <v>41</v>
      </c>
      <c r="E57" s="111">
        <f>D57/36</f>
        <v>1.1388888888888888</v>
      </c>
      <c r="F57" s="103">
        <v>40</v>
      </c>
      <c r="G57" s="103"/>
      <c r="H57" s="103">
        <v>36</v>
      </c>
      <c r="I57" s="103">
        <v>1</v>
      </c>
      <c r="J57" s="103" t="s">
        <v>505</v>
      </c>
      <c r="K57" s="31">
        <f>VLOOKUP(B57,tb_proyeksi,10,FALSE)</f>
        <v>288</v>
      </c>
      <c r="L57" s="103" t="s">
        <v>505</v>
      </c>
      <c r="M57" s="104">
        <f>K57/36</f>
        <v>8</v>
      </c>
      <c r="N57" s="105" t="s">
        <v>506</v>
      </c>
      <c r="O57" s="41" t="s">
        <v>5256</v>
      </c>
      <c r="P57" s="106">
        <f>0.5*K57</f>
        <v>144</v>
      </c>
      <c r="Q57" s="106">
        <f>K57*10</f>
        <v>2880</v>
      </c>
      <c r="R57" s="106">
        <f t="shared" si="0"/>
        <v>288</v>
      </c>
      <c r="S57" s="41" t="s">
        <v>5255</v>
      </c>
      <c r="T57" s="107">
        <f t="shared" si="3"/>
        <v>26.403038640000009</v>
      </c>
      <c r="U57" s="41" t="s">
        <v>1481</v>
      </c>
      <c r="V57" s="41" t="s">
        <v>1482</v>
      </c>
      <c r="W57" s="107">
        <v>0.46750000000000003</v>
      </c>
      <c r="X57" s="107">
        <f>K57*W57</f>
        <v>134.64000000000001</v>
      </c>
      <c r="Y57" s="41" t="s">
        <v>806</v>
      </c>
      <c r="Z57" s="41" t="s">
        <v>807</v>
      </c>
      <c r="AA57" s="107">
        <v>0.81</v>
      </c>
      <c r="AB57" s="107">
        <f>X57*AA57</f>
        <v>109.05840000000002</v>
      </c>
      <c r="AC57" s="41" t="s">
        <v>4207</v>
      </c>
      <c r="AD57" s="41" t="s">
        <v>4208</v>
      </c>
      <c r="AE57" s="107">
        <v>0.6</v>
      </c>
      <c r="AF57" s="107">
        <f>AB57*AE57</f>
        <v>65.435040000000015</v>
      </c>
      <c r="AG57" s="41" t="s">
        <v>4329</v>
      </c>
      <c r="AH57" s="41" t="e">
        <f t="shared" si="1"/>
        <v>#NAME?</v>
      </c>
      <c r="AI57" s="108">
        <v>0.40350000000000003</v>
      </c>
      <c r="AJ57" s="107">
        <f>$AF$57*AI57</f>
        <v>26.403038640000009</v>
      </c>
      <c r="AK57" s="41"/>
      <c r="AL57" s="41"/>
      <c r="AM57" s="107"/>
      <c r="AN57" s="107"/>
    </row>
    <row r="58" spans="1:40">
      <c r="A58" s="101"/>
      <c r="B58" s="41"/>
      <c r="C58" s="102"/>
      <c r="D58" s="103"/>
      <c r="E58" s="111"/>
      <c r="F58" s="103"/>
      <c r="G58" s="103"/>
      <c r="H58" s="103"/>
      <c r="I58" s="103"/>
      <c r="J58" s="103"/>
      <c r="K58" s="31"/>
      <c r="L58" s="103"/>
      <c r="M58" s="104"/>
      <c r="N58" s="105"/>
      <c r="O58" s="41"/>
      <c r="P58" s="106"/>
      <c r="Q58" s="106"/>
      <c r="R58" s="106"/>
      <c r="S58" s="41" t="s">
        <v>5214</v>
      </c>
      <c r="T58" s="107">
        <f t="shared" si="3"/>
        <v>3.769058304000001</v>
      </c>
      <c r="U58" s="41"/>
      <c r="V58" s="41"/>
      <c r="W58" s="107"/>
      <c r="X58" s="107"/>
      <c r="Y58" s="41"/>
      <c r="Z58" s="41"/>
      <c r="AA58" s="107"/>
      <c r="AB58" s="107"/>
      <c r="AC58" s="41"/>
      <c r="AD58" s="41"/>
      <c r="AE58" s="107"/>
      <c r="AF58" s="107"/>
      <c r="AG58" s="41" t="s">
        <v>4277</v>
      </c>
      <c r="AH58" s="41" t="e">
        <f t="shared" si="1"/>
        <v>#NAME?</v>
      </c>
      <c r="AI58" s="108">
        <v>5.7599999999999998E-2</v>
      </c>
      <c r="AJ58" s="107">
        <f t="shared" ref="AJ58:AJ59" si="12">$AF$57*AI58</f>
        <v>3.769058304000001</v>
      </c>
      <c r="AK58" s="41"/>
      <c r="AL58" s="41"/>
      <c r="AM58" s="107"/>
      <c r="AN58" s="107"/>
    </row>
    <row r="59" spans="1:40">
      <c r="A59" s="101"/>
      <c r="B59" s="41"/>
      <c r="C59" s="102"/>
      <c r="D59" s="103"/>
      <c r="E59" s="111"/>
      <c r="F59" s="103"/>
      <c r="G59" s="103"/>
      <c r="H59" s="103"/>
      <c r="I59" s="103"/>
      <c r="J59" s="103"/>
      <c r="K59" s="31"/>
      <c r="L59" s="103"/>
      <c r="M59" s="104"/>
      <c r="N59" s="105"/>
      <c r="O59" s="41"/>
      <c r="P59" s="106"/>
      <c r="Q59" s="106"/>
      <c r="R59" s="106"/>
      <c r="S59" s="41" t="s">
        <v>524</v>
      </c>
      <c r="T59" s="107">
        <f t="shared" si="3"/>
        <v>4.1485815360000009</v>
      </c>
      <c r="U59" s="41"/>
      <c r="V59" s="41"/>
      <c r="W59" s="107"/>
      <c r="X59" s="107"/>
      <c r="Y59" s="41"/>
      <c r="Z59" s="41"/>
      <c r="AA59" s="107"/>
      <c r="AB59" s="107"/>
      <c r="AC59" s="41"/>
      <c r="AD59" s="41"/>
      <c r="AE59" s="107"/>
      <c r="AF59" s="107"/>
      <c r="AG59" s="41" t="s">
        <v>4337</v>
      </c>
      <c r="AH59" s="41" t="e">
        <f t="shared" si="1"/>
        <v>#NAME?</v>
      </c>
      <c r="AI59" s="108">
        <v>6.3399999999999998E-2</v>
      </c>
      <c r="AJ59" s="107">
        <f t="shared" si="12"/>
        <v>4.1485815360000009</v>
      </c>
      <c r="AK59" s="41"/>
      <c r="AL59" s="41"/>
      <c r="AM59" s="107"/>
      <c r="AN59" s="107"/>
    </row>
    <row r="60" spans="1:40">
      <c r="A60" s="101"/>
      <c r="B60" s="41"/>
      <c r="C60" s="102"/>
      <c r="D60" s="103"/>
      <c r="E60" s="111"/>
      <c r="F60" s="103"/>
      <c r="G60" s="103"/>
      <c r="H60" s="103"/>
      <c r="I60" s="103"/>
      <c r="J60" s="103"/>
      <c r="K60" s="31"/>
      <c r="L60" s="103"/>
      <c r="M60" s="104"/>
      <c r="N60" s="105"/>
      <c r="O60" s="41"/>
      <c r="P60" s="106"/>
      <c r="Q60" s="106"/>
      <c r="R60" s="106"/>
      <c r="S60" s="41"/>
      <c r="T60" s="107"/>
      <c r="U60" s="41"/>
      <c r="V60" s="41"/>
      <c r="W60" s="107"/>
      <c r="X60" s="107"/>
      <c r="Y60" s="41"/>
      <c r="Z60" s="41"/>
      <c r="AA60" s="107"/>
      <c r="AB60" s="107"/>
      <c r="AC60" s="41"/>
      <c r="AD60" s="41"/>
      <c r="AE60" s="107"/>
      <c r="AF60" s="107"/>
      <c r="AG60" s="41"/>
      <c r="AH60" s="41"/>
      <c r="AI60" s="108"/>
      <c r="AJ60" s="107"/>
      <c r="AK60" s="20" t="s">
        <v>4925</v>
      </c>
      <c r="AL60" s="41" t="str">
        <f>VLOOKUP(AK60,db_solfen,2,FALSE)</f>
        <v>SOLFEN KHA GLISERIN 250</v>
      </c>
      <c r="AM60" s="108">
        <v>0.45</v>
      </c>
      <c r="AN60" s="107">
        <f>$AF$57*AM60</f>
        <v>29.445768000000008</v>
      </c>
    </row>
    <row r="61" spans="1:40">
      <c r="A61" s="101"/>
      <c r="B61" s="41"/>
      <c r="C61" s="102"/>
      <c r="D61" s="103"/>
      <c r="E61" s="111"/>
      <c r="F61" s="103"/>
      <c r="G61" s="103"/>
      <c r="H61" s="103"/>
      <c r="I61" s="103"/>
      <c r="J61" s="103"/>
      <c r="K61" s="31"/>
      <c r="L61" s="103"/>
      <c r="M61" s="104"/>
      <c r="N61" s="105"/>
      <c r="O61" s="41"/>
      <c r="P61" s="106"/>
      <c r="Q61" s="106"/>
      <c r="R61" s="106"/>
      <c r="S61" s="41"/>
      <c r="T61" s="107"/>
      <c r="U61" s="41"/>
      <c r="V61" s="41"/>
      <c r="W61" s="107"/>
      <c r="X61" s="107"/>
      <c r="Y61" s="41"/>
      <c r="Z61" s="41"/>
      <c r="AA61" s="107"/>
      <c r="AB61" s="107"/>
      <c r="AC61" s="41"/>
      <c r="AD61" s="41"/>
      <c r="AE61" s="107"/>
      <c r="AF61" s="107"/>
      <c r="AG61" s="41"/>
      <c r="AH61" s="41"/>
      <c r="AI61" s="108"/>
      <c r="AJ61" s="107"/>
      <c r="AK61" s="20" t="s">
        <v>4921</v>
      </c>
      <c r="AL61" s="41" t="str">
        <f>VLOOKUP(AK61,db_solfen,2,FALSE)</f>
        <v>SOLFEN KHA DEP 225</v>
      </c>
      <c r="AM61" s="108">
        <v>0.25</v>
      </c>
      <c r="AN61" s="107">
        <f>$AF$57*AM61</f>
        <v>16.358760000000004</v>
      </c>
    </row>
    <row r="62" spans="1:40">
      <c r="A62" s="101">
        <v>19</v>
      </c>
      <c r="B62" s="41" t="s">
        <v>918</v>
      </c>
      <c r="C62" s="102" t="s">
        <v>451</v>
      </c>
      <c r="D62" s="103">
        <v>14</v>
      </c>
      <c r="E62" s="111">
        <f t="shared" ref="E62:E93" si="13">D62/15</f>
        <v>0.93333333333333335</v>
      </c>
      <c r="F62" s="103"/>
      <c r="G62" s="103"/>
      <c r="H62" s="103"/>
      <c r="I62" s="103"/>
      <c r="J62" s="103" t="s">
        <v>505</v>
      </c>
      <c r="K62" s="31">
        <f t="shared" ref="K62:K80" si="14">VLOOKUP(B62,tb_proyeksi,10,FALSE)</f>
        <v>15</v>
      </c>
      <c r="L62" s="103" t="s">
        <v>505</v>
      </c>
      <c r="M62" s="104">
        <f t="shared" ref="M62:M93" si="15">K62/15</f>
        <v>1</v>
      </c>
      <c r="N62" s="105" t="s">
        <v>506</v>
      </c>
      <c r="O62" s="41" t="s">
        <v>5253</v>
      </c>
      <c r="P62" s="106">
        <f t="shared" ref="P62:P93" si="16">1*K62</f>
        <v>15</v>
      </c>
      <c r="Q62" s="106">
        <f t="shared" ref="Q62:Q93" si="17">K62*100</f>
        <v>1500</v>
      </c>
      <c r="R62" s="106">
        <f t="shared" si="0"/>
        <v>15</v>
      </c>
      <c r="S62" s="41" t="s">
        <v>5218</v>
      </c>
      <c r="T62" s="107">
        <f t="shared" si="3"/>
        <v>0.2823</v>
      </c>
      <c r="U62" s="41" t="s">
        <v>4154</v>
      </c>
      <c r="V62" s="41" t="e">
        <f t="shared" si="7"/>
        <v>#NAME?</v>
      </c>
      <c r="W62" s="107">
        <v>0.18820000000000001</v>
      </c>
      <c r="X62" s="107">
        <f t="shared" si="8"/>
        <v>2.823</v>
      </c>
      <c r="Y62" s="107"/>
      <c r="Z62" s="107"/>
      <c r="AA62" s="107"/>
      <c r="AB62" s="107"/>
      <c r="AC62" s="107"/>
      <c r="AD62" s="107"/>
      <c r="AE62" s="107"/>
      <c r="AF62" s="107"/>
      <c r="AG62" s="41" t="s">
        <v>4279</v>
      </c>
      <c r="AH62" s="41" t="e">
        <f t="shared" si="1"/>
        <v>#NAME?</v>
      </c>
      <c r="AI62" s="108">
        <v>0.1</v>
      </c>
      <c r="AJ62" s="107">
        <f t="shared" ref="AJ62:AJ78" si="18">X62*AI62</f>
        <v>0.2823</v>
      </c>
      <c r="AK62" s="41"/>
      <c r="AL62" s="41"/>
      <c r="AM62" s="107"/>
      <c r="AN62" s="107"/>
    </row>
    <row r="63" spans="1:40" ht="15">
      <c r="A63" s="101"/>
      <c r="B63" s="41"/>
      <c r="C63" s="102"/>
      <c r="D63" s="103"/>
      <c r="E63" s="111"/>
      <c r="F63" s="103"/>
      <c r="G63" s="103"/>
      <c r="H63" s="103"/>
      <c r="I63" s="103"/>
      <c r="J63" s="103"/>
      <c r="K63" s="31"/>
      <c r="L63" s="103"/>
      <c r="M63" s="104"/>
      <c r="N63" s="105"/>
      <c r="O63" s="41"/>
      <c r="P63" s="106"/>
      <c r="Q63" s="106"/>
      <c r="R63" s="106"/>
      <c r="S63" s="41"/>
      <c r="T63" s="107"/>
      <c r="U63" s="41"/>
      <c r="V63" s="41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41"/>
      <c r="AH63" s="41"/>
      <c r="AI63" s="108"/>
      <c r="AJ63" s="107"/>
      <c r="AK63" t="s">
        <v>4915</v>
      </c>
      <c r="AL63" s="41" t="str">
        <f>VLOOKUP(AK63,db_solfen,2,FALSE)</f>
        <v>SHD METHANOL 156</v>
      </c>
      <c r="AM63" s="107">
        <v>0.91</v>
      </c>
      <c r="AN63" s="107">
        <f>$X$62*AM63</f>
        <v>2.5689299999999999</v>
      </c>
    </row>
    <row r="64" spans="1:40">
      <c r="A64" s="101">
        <v>20</v>
      </c>
      <c r="B64" s="41" t="s">
        <v>921</v>
      </c>
      <c r="C64" s="102" t="s">
        <v>452</v>
      </c>
      <c r="D64" s="103">
        <v>8</v>
      </c>
      <c r="E64" s="111">
        <f t="shared" si="13"/>
        <v>0.53333333333333333</v>
      </c>
      <c r="F64" s="103"/>
      <c r="G64" s="103"/>
      <c r="H64" s="103"/>
      <c r="I64" s="103"/>
      <c r="J64" s="103" t="s">
        <v>505</v>
      </c>
      <c r="K64" s="31">
        <f t="shared" si="14"/>
        <v>15</v>
      </c>
      <c r="L64" s="103" t="s">
        <v>505</v>
      </c>
      <c r="M64" s="104">
        <f t="shared" si="15"/>
        <v>1</v>
      </c>
      <c r="N64" s="105" t="s">
        <v>506</v>
      </c>
      <c r="O64" s="41" t="s">
        <v>5253</v>
      </c>
      <c r="P64" s="106">
        <f t="shared" si="16"/>
        <v>15</v>
      </c>
      <c r="Q64" s="106">
        <f t="shared" si="17"/>
        <v>1500</v>
      </c>
      <c r="R64" s="106">
        <f t="shared" si="0"/>
        <v>15</v>
      </c>
      <c r="S64" s="41" t="s">
        <v>522</v>
      </c>
      <c r="T64" s="107">
        <f t="shared" si="3"/>
        <v>0.22584000000000001</v>
      </c>
      <c r="U64" s="41" t="s">
        <v>4152</v>
      </c>
      <c r="V64" s="41" t="e">
        <f t="shared" si="7"/>
        <v>#NAME?</v>
      </c>
      <c r="W64" s="107">
        <v>0.18820000000000001</v>
      </c>
      <c r="X64" s="107">
        <f t="shared" si="8"/>
        <v>2.823</v>
      </c>
      <c r="Y64" s="107"/>
      <c r="Z64" s="107"/>
      <c r="AA64" s="107"/>
      <c r="AB64" s="107"/>
      <c r="AC64" s="107"/>
      <c r="AD64" s="107"/>
      <c r="AE64" s="107"/>
      <c r="AF64" s="107"/>
      <c r="AG64" s="41" t="s">
        <v>4281</v>
      </c>
      <c r="AH64" s="41" t="e">
        <f t="shared" si="1"/>
        <v>#NAME?</v>
      </c>
      <c r="AI64" s="108">
        <v>0.08</v>
      </c>
      <c r="AJ64" s="107">
        <f t="shared" si="18"/>
        <v>0.22584000000000001</v>
      </c>
      <c r="AK64" s="41"/>
      <c r="AL64" s="41"/>
      <c r="AM64" s="107"/>
      <c r="AN64" s="107"/>
    </row>
    <row r="65" spans="1:40" ht="15">
      <c r="A65" s="101"/>
      <c r="B65" s="41"/>
      <c r="C65" s="102"/>
      <c r="D65" s="103"/>
      <c r="E65" s="111"/>
      <c r="F65" s="103"/>
      <c r="G65" s="103"/>
      <c r="H65" s="103"/>
      <c r="I65" s="103"/>
      <c r="J65" s="103"/>
      <c r="K65" s="31"/>
      <c r="L65" s="103"/>
      <c r="M65" s="104"/>
      <c r="N65" s="105"/>
      <c r="O65" s="41"/>
      <c r="P65" s="106"/>
      <c r="Q65" s="106"/>
      <c r="R65" s="106"/>
      <c r="S65" s="41"/>
      <c r="T65" s="107"/>
      <c r="U65" s="41"/>
      <c r="V65" s="41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41"/>
      <c r="AH65" s="41"/>
      <c r="AI65" s="108"/>
      <c r="AJ65" s="107"/>
      <c r="AK65" s="113" t="s">
        <v>4915</v>
      </c>
      <c r="AL65" s="41" t="str">
        <f>VLOOKUP(AK65,db_solfen,2,FALSE)</f>
        <v>SHD METHANOL 156</v>
      </c>
      <c r="AM65" s="107">
        <v>0.93</v>
      </c>
      <c r="AN65" s="107">
        <f>$X$64*AM65</f>
        <v>2.6253899999999999</v>
      </c>
    </row>
    <row r="66" spans="1:40">
      <c r="A66" s="101">
        <v>21</v>
      </c>
      <c r="B66" s="41" t="s">
        <v>924</v>
      </c>
      <c r="C66" s="102" t="s">
        <v>17</v>
      </c>
      <c r="D66" s="103">
        <v>24</v>
      </c>
      <c r="E66" s="111">
        <f t="shared" si="13"/>
        <v>1.6</v>
      </c>
      <c r="F66" s="103">
        <v>25</v>
      </c>
      <c r="G66" s="103">
        <v>1</v>
      </c>
      <c r="H66" s="103"/>
      <c r="I66" s="103"/>
      <c r="J66" s="103" t="s">
        <v>505</v>
      </c>
      <c r="K66" s="31">
        <f t="shared" si="14"/>
        <v>75</v>
      </c>
      <c r="L66" s="103" t="s">
        <v>505</v>
      </c>
      <c r="M66" s="104">
        <f t="shared" si="15"/>
        <v>5</v>
      </c>
      <c r="N66" s="105" t="s">
        <v>506</v>
      </c>
      <c r="O66" s="41" t="s">
        <v>5253</v>
      </c>
      <c r="P66" s="106">
        <f t="shared" si="16"/>
        <v>75</v>
      </c>
      <c r="Q66" s="106">
        <f t="shared" si="17"/>
        <v>7500</v>
      </c>
      <c r="R66" s="106">
        <f t="shared" si="0"/>
        <v>75</v>
      </c>
      <c r="S66" s="41" t="s">
        <v>523</v>
      </c>
      <c r="T66" s="107">
        <f t="shared" si="3"/>
        <v>1.2703499999999999</v>
      </c>
      <c r="U66" s="41" t="s">
        <v>4156</v>
      </c>
      <c r="V66" s="41" t="e">
        <f t="shared" si="7"/>
        <v>#NAME?</v>
      </c>
      <c r="W66" s="107">
        <v>0.18820000000000001</v>
      </c>
      <c r="X66" s="107">
        <f t="shared" si="8"/>
        <v>14.115</v>
      </c>
      <c r="Y66" s="107"/>
      <c r="Z66" s="107"/>
      <c r="AA66" s="107"/>
      <c r="AB66" s="107"/>
      <c r="AC66" s="107"/>
      <c r="AD66" s="107"/>
      <c r="AE66" s="107"/>
      <c r="AF66" s="107"/>
      <c r="AG66" s="41" t="s">
        <v>4331</v>
      </c>
      <c r="AH66" s="41" t="e">
        <f t="shared" si="1"/>
        <v>#NAME?</v>
      </c>
      <c r="AI66" s="108">
        <v>0.09</v>
      </c>
      <c r="AJ66" s="107">
        <f t="shared" si="18"/>
        <v>1.2703499999999999</v>
      </c>
      <c r="AK66" s="41"/>
      <c r="AL66" s="41"/>
      <c r="AM66" s="107"/>
      <c r="AN66" s="107"/>
    </row>
    <row r="67" spans="1:40" ht="15">
      <c r="A67" s="101"/>
      <c r="B67" s="41"/>
      <c r="C67" s="102"/>
      <c r="D67" s="103"/>
      <c r="E67" s="111"/>
      <c r="F67" s="103"/>
      <c r="G67" s="103"/>
      <c r="H67" s="103"/>
      <c r="I67" s="103"/>
      <c r="J67" s="103"/>
      <c r="K67" s="31"/>
      <c r="L67" s="103"/>
      <c r="M67" s="104"/>
      <c r="N67" s="105"/>
      <c r="O67" s="41"/>
      <c r="P67" s="106"/>
      <c r="Q67" s="106"/>
      <c r="R67" s="106"/>
      <c r="S67" s="41"/>
      <c r="T67" s="107"/>
      <c r="U67" s="41"/>
      <c r="V67" s="41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41"/>
      <c r="AH67" s="41"/>
      <c r="AI67" s="108"/>
      <c r="AJ67" s="107"/>
      <c r="AK67" s="113" t="s">
        <v>4915</v>
      </c>
      <c r="AL67" s="41" t="str">
        <f>VLOOKUP(AK67,db_solfen,2,FALSE)</f>
        <v>SHD METHANOL 156</v>
      </c>
      <c r="AM67" s="107">
        <v>0.92</v>
      </c>
      <c r="AN67" s="107">
        <f>$X$66*AM67</f>
        <v>12.985800000000001</v>
      </c>
    </row>
    <row r="68" spans="1:40">
      <c r="A68" s="101">
        <v>22</v>
      </c>
      <c r="B68" s="41" t="s">
        <v>927</v>
      </c>
      <c r="C68" s="102" t="s">
        <v>18</v>
      </c>
      <c r="D68" s="103">
        <v>23</v>
      </c>
      <c r="E68" s="111">
        <f t="shared" si="13"/>
        <v>1.5333333333333334</v>
      </c>
      <c r="F68" s="103">
        <v>27</v>
      </c>
      <c r="G68" s="103">
        <v>1</v>
      </c>
      <c r="H68" s="103">
        <v>42</v>
      </c>
      <c r="I68" s="103">
        <v>1</v>
      </c>
      <c r="J68" s="103" t="s">
        <v>505</v>
      </c>
      <c r="K68" s="31">
        <f t="shared" si="14"/>
        <v>15</v>
      </c>
      <c r="L68" s="103" t="s">
        <v>505</v>
      </c>
      <c r="M68" s="104">
        <f t="shared" si="15"/>
        <v>1</v>
      </c>
      <c r="N68" s="105" t="s">
        <v>506</v>
      </c>
      <c r="O68" s="41" t="s">
        <v>5253</v>
      </c>
      <c r="P68" s="106">
        <f t="shared" si="16"/>
        <v>15</v>
      </c>
      <c r="Q68" s="106">
        <f t="shared" si="17"/>
        <v>1500</v>
      </c>
      <c r="R68" s="106">
        <f t="shared" si="0"/>
        <v>15</v>
      </c>
      <c r="S68" s="41" t="s">
        <v>524</v>
      </c>
      <c r="T68" s="107">
        <f t="shared" si="3"/>
        <v>0.31052999999999997</v>
      </c>
      <c r="U68" s="41" t="s">
        <v>4158</v>
      </c>
      <c r="V68" s="41" t="e">
        <f t="shared" si="7"/>
        <v>#NAME?</v>
      </c>
      <c r="W68" s="107">
        <v>0.18820000000000001</v>
      </c>
      <c r="X68" s="107">
        <f t="shared" si="8"/>
        <v>2.823</v>
      </c>
      <c r="Y68" s="107"/>
      <c r="Z68" s="107"/>
      <c r="AA68" s="107"/>
      <c r="AB68" s="107"/>
      <c r="AC68" s="107"/>
      <c r="AD68" s="107"/>
      <c r="AE68" s="107"/>
      <c r="AF68" s="107"/>
      <c r="AG68" s="41" t="s">
        <v>4337</v>
      </c>
      <c r="AH68" s="41" t="e">
        <f t="shared" si="1"/>
        <v>#NAME?</v>
      </c>
      <c r="AI68" s="108">
        <v>0.11</v>
      </c>
      <c r="AJ68" s="107">
        <f t="shared" si="18"/>
        <v>0.31052999999999997</v>
      </c>
      <c r="AK68" s="41"/>
      <c r="AL68" s="41"/>
      <c r="AM68" s="107"/>
      <c r="AN68" s="107"/>
    </row>
    <row r="69" spans="1:40" ht="15">
      <c r="A69" s="101"/>
      <c r="B69" s="41"/>
      <c r="C69" s="102"/>
      <c r="D69" s="103"/>
      <c r="E69" s="111"/>
      <c r="F69" s="103"/>
      <c r="G69" s="103"/>
      <c r="H69" s="103"/>
      <c r="I69" s="103"/>
      <c r="J69" s="103"/>
      <c r="K69" s="31"/>
      <c r="L69" s="103"/>
      <c r="M69" s="104"/>
      <c r="N69" s="105"/>
      <c r="O69" s="41"/>
      <c r="P69" s="106"/>
      <c r="Q69" s="106"/>
      <c r="R69" s="106"/>
      <c r="S69" s="41"/>
      <c r="T69" s="107"/>
      <c r="U69" s="41"/>
      <c r="V69" s="41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41"/>
      <c r="AH69" s="41"/>
      <c r="AI69" s="108"/>
      <c r="AJ69" s="107"/>
      <c r="AK69" s="113" t="s">
        <v>4915</v>
      </c>
      <c r="AL69" s="41" t="str">
        <f>VLOOKUP(AK69,db_solfen,2,FALSE)</f>
        <v>SHD METHANOL 156</v>
      </c>
      <c r="AM69" s="107">
        <v>0.91</v>
      </c>
      <c r="AN69" s="107">
        <f>$X$68*AM69</f>
        <v>2.5689299999999999</v>
      </c>
    </row>
    <row r="70" spans="1:40">
      <c r="A70" s="101">
        <v>23</v>
      </c>
      <c r="B70" s="41" t="s">
        <v>930</v>
      </c>
      <c r="C70" s="102" t="s">
        <v>19</v>
      </c>
      <c r="D70" s="103">
        <v>8</v>
      </c>
      <c r="E70" s="111">
        <f t="shared" si="13"/>
        <v>0.53333333333333333</v>
      </c>
      <c r="F70" s="103">
        <v>25</v>
      </c>
      <c r="G70" s="103">
        <v>1</v>
      </c>
      <c r="H70" s="103">
        <v>37</v>
      </c>
      <c r="I70" s="103">
        <v>1</v>
      </c>
      <c r="J70" s="103" t="s">
        <v>505</v>
      </c>
      <c r="K70" s="31">
        <f t="shared" si="14"/>
        <v>60</v>
      </c>
      <c r="L70" s="103" t="s">
        <v>505</v>
      </c>
      <c r="M70" s="104">
        <f t="shared" si="15"/>
        <v>4</v>
      </c>
      <c r="N70" s="105" t="s">
        <v>506</v>
      </c>
      <c r="O70" s="41" t="s">
        <v>5253</v>
      </c>
      <c r="P70" s="106">
        <f t="shared" si="16"/>
        <v>60</v>
      </c>
      <c r="Q70" s="106">
        <f t="shared" si="17"/>
        <v>6000</v>
      </c>
      <c r="R70" s="106">
        <f t="shared" si="0"/>
        <v>60</v>
      </c>
      <c r="S70" s="41" t="s">
        <v>5220</v>
      </c>
      <c r="T70" s="107">
        <f t="shared" si="3"/>
        <v>0.56459999999999999</v>
      </c>
      <c r="U70" s="41" t="s">
        <v>4160</v>
      </c>
      <c r="V70" s="41" t="e">
        <f t="shared" si="7"/>
        <v>#NAME?</v>
      </c>
      <c r="W70" s="107">
        <v>0.18820000000000001</v>
      </c>
      <c r="X70" s="107">
        <f t="shared" si="8"/>
        <v>11.292</v>
      </c>
      <c r="Y70" s="107"/>
      <c r="Z70" s="107"/>
      <c r="AA70" s="107"/>
      <c r="AB70" s="107"/>
      <c r="AC70" s="107"/>
      <c r="AD70" s="107"/>
      <c r="AE70" s="107"/>
      <c r="AF70" s="107"/>
      <c r="AG70" s="41" t="s">
        <v>4301</v>
      </c>
      <c r="AH70" s="41" t="e">
        <f t="shared" si="1"/>
        <v>#NAME?</v>
      </c>
      <c r="AI70" s="108">
        <v>0.05</v>
      </c>
      <c r="AJ70" s="107">
        <f t="shared" si="18"/>
        <v>0.56459999999999999</v>
      </c>
      <c r="AK70" s="41"/>
      <c r="AL70" s="41"/>
      <c r="AM70" s="107"/>
      <c r="AN70" s="107"/>
    </row>
    <row r="71" spans="1:40" ht="15">
      <c r="A71" s="101"/>
      <c r="B71" s="41"/>
      <c r="C71" s="102"/>
      <c r="D71" s="103"/>
      <c r="E71" s="111"/>
      <c r="F71" s="103"/>
      <c r="G71" s="103"/>
      <c r="H71" s="103"/>
      <c r="I71" s="103"/>
      <c r="J71" s="103"/>
      <c r="K71" s="31"/>
      <c r="L71" s="103"/>
      <c r="M71" s="104"/>
      <c r="N71" s="105"/>
      <c r="O71" s="41"/>
      <c r="P71" s="106"/>
      <c r="Q71" s="106"/>
      <c r="R71" s="106"/>
      <c r="S71" s="41"/>
      <c r="T71" s="107"/>
      <c r="U71" s="41"/>
      <c r="V71" s="41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41"/>
      <c r="AH71" s="41"/>
      <c r="AI71" s="108"/>
      <c r="AJ71" s="107"/>
      <c r="AK71" s="113" t="s">
        <v>4915</v>
      </c>
      <c r="AL71" s="41" t="str">
        <f>VLOOKUP(AK71,db_solfen,2,FALSE)</f>
        <v>SHD METHANOL 156</v>
      </c>
      <c r="AM71" s="107">
        <v>0.96</v>
      </c>
      <c r="AN71" s="107">
        <f>$X$70*AM71</f>
        <v>10.84032</v>
      </c>
    </row>
    <row r="72" spans="1:40">
      <c r="A72" s="101">
        <v>24</v>
      </c>
      <c r="B72" s="41" t="s">
        <v>935</v>
      </c>
      <c r="C72" s="102" t="s">
        <v>20</v>
      </c>
      <c r="D72" s="103">
        <v>34</v>
      </c>
      <c r="E72" s="111">
        <f t="shared" si="13"/>
        <v>2.2666666666666666</v>
      </c>
      <c r="F72" s="103">
        <v>30</v>
      </c>
      <c r="G72" s="103">
        <v>1</v>
      </c>
      <c r="H72" s="103">
        <v>56</v>
      </c>
      <c r="I72" s="103">
        <v>1</v>
      </c>
      <c r="J72" s="103" t="s">
        <v>505</v>
      </c>
      <c r="K72" s="31">
        <f t="shared" si="14"/>
        <v>45</v>
      </c>
      <c r="L72" s="103" t="s">
        <v>505</v>
      </c>
      <c r="M72" s="104">
        <f t="shared" si="15"/>
        <v>3</v>
      </c>
      <c r="N72" s="105" t="s">
        <v>506</v>
      </c>
      <c r="O72" s="41" t="s">
        <v>5253</v>
      </c>
      <c r="P72" s="106">
        <f t="shared" si="16"/>
        <v>45</v>
      </c>
      <c r="Q72" s="106">
        <f t="shared" si="17"/>
        <v>4500</v>
      </c>
      <c r="R72" s="106">
        <f t="shared" si="0"/>
        <v>45</v>
      </c>
      <c r="S72" s="41" t="s">
        <v>5229</v>
      </c>
      <c r="T72" s="107">
        <f t="shared" si="3"/>
        <v>1.10097</v>
      </c>
      <c r="U72" s="41" t="s">
        <v>4164</v>
      </c>
      <c r="V72" s="41" t="e">
        <f t="shared" si="7"/>
        <v>#NAME?</v>
      </c>
      <c r="W72" s="107">
        <v>0.18820000000000001</v>
      </c>
      <c r="X72" s="107">
        <f t="shared" si="8"/>
        <v>8.4689999999999994</v>
      </c>
      <c r="Y72" s="107"/>
      <c r="Z72" s="107"/>
      <c r="AA72" s="107"/>
      <c r="AB72" s="107"/>
      <c r="AC72" s="107"/>
      <c r="AD72" s="107"/>
      <c r="AE72" s="107"/>
      <c r="AF72" s="107"/>
      <c r="AG72" s="41" t="s">
        <v>4307</v>
      </c>
      <c r="AH72" s="41" t="e">
        <f t="shared" si="1"/>
        <v>#NAME?</v>
      </c>
      <c r="AI72" s="108">
        <v>0.13</v>
      </c>
      <c r="AJ72" s="107">
        <f t="shared" si="18"/>
        <v>1.10097</v>
      </c>
      <c r="AK72" s="41"/>
      <c r="AL72" s="41"/>
      <c r="AM72" s="107"/>
      <c r="AN72" s="107"/>
    </row>
    <row r="73" spans="1:40" ht="15">
      <c r="A73" s="101"/>
      <c r="B73" s="41"/>
      <c r="C73" s="102"/>
      <c r="D73" s="103"/>
      <c r="E73" s="111"/>
      <c r="F73" s="103"/>
      <c r="G73" s="103"/>
      <c r="H73" s="103"/>
      <c r="I73" s="103"/>
      <c r="J73" s="103"/>
      <c r="K73" s="31"/>
      <c r="L73" s="103"/>
      <c r="M73" s="104"/>
      <c r="N73" s="105"/>
      <c r="O73" s="41"/>
      <c r="P73" s="106"/>
      <c r="Q73" s="106"/>
      <c r="R73" s="106"/>
      <c r="S73" s="41"/>
      <c r="T73" s="107"/>
      <c r="U73" s="41"/>
      <c r="V73" s="41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41"/>
      <c r="AH73" s="41"/>
      <c r="AI73" s="108"/>
      <c r="AJ73" s="107"/>
      <c r="AK73" s="113" t="s">
        <v>4915</v>
      </c>
      <c r="AL73" s="41" t="str">
        <f>VLOOKUP(AK73,db_solfen,2,FALSE)</f>
        <v>SHD METHANOL 156</v>
      </c>
      <c r="AM73" s="107">
        <v>0.88</v>
      </c>
      <c r="AN73" s="107">
        <f>$X$72*AM73</f>
        <v>7.4527199999999993</v>
      </c>
    </row>
    <row r="74" spans="1:40">
      <c r="A74" s="101">
        <v>25</v>
      </c>
      <c r="B74" s="41" t="s">
        <v>938</v>
      </c>
      <c r="C74" s="102" t="s">
        <v>453</v>
      </c>
      <c r="D74" s="103">
        <v>48</v>
      </c>
      <c r="E74" s="111">
        <f t="shared" si="13"/>
        <v>3.2</v>
      </c>
      <c r="F74" s="103"/>
      <c r="G74" s="103"/>
      <c r="H74" s="103">
        <v>41</v>
      </c>
      <c r="I74" s="103">
        <v>1</v>
      </c>
      <c r="J74" s="103" t="s">
        <v>505</v>
      </c>
      <c r="K74" s="31">
        <f t="shared" si="14"/>
        <v>45</v>
      </c>
      <c r="L74" s="103" t="s">
        <v>505</v>
      </c>
      <c r="M74" s="104">
        <f t="shared" si="15"/>
        <v>3</v>
      </c>
      <c r="N74" s="105" t="s">
        <v>506</v>
      </c>
      <c r="O74" s="41" t="s">
        <v>5253</v>
      </c>
      <c r="P74" s="106">
        <f t="shared" si="16"/>
        <v>45</v>
      </c>
      <c r="Q74" s="106">
        <f t="shared" si="17"/>
        <v>4500</v>
      </c>
      <c r="R74" s="106">
        <f t="shared" si="0"/>
        <v>45</v>
      </c>
      <c r="S74" s="41" t="s">
        <v>528</v>
      </c>
      <c r="T74" s="107">
        <f t="shared" si="3"/>
        <v>0.84689999999999999</v>
      </c>
      <c r="U74" s="41" t="s">
        <v>615</v>
      </c>
      <c r="V74" s="41" t="e">
        <f t="shared" si="7"/>
        <v>#NAME?</v>
      </c>
      <c r="W74" s="107">
        <v>0.18820000000000001</v>
      </c>
      <c r="X74" s="107">
        <f t="shared" si="8"/>
        <v>8.4689999999999994</v>
      </c>
      <c r="Y74" s="107"/>
      <c r="Z74" s="107"/>
      <c r="AA74" s="107"/>
      <c r="AB74" s="107"/>
      <c r="AC74" s="107"/>
      <c r="AD74" s="107"/>
      <c r="AE74" s="107"/>
      <c r="AF74" s="107"/>
      <c r="AG74" s="41" t="s">
        <v>4257</v>
      </c>
      <c r="AH74" s="41" t="e">
        <f t="shared" si="1"/>
        <v>#NAME?</v>
      </c>
      <c r="AI74" s="108">
        <v>0.1</v>
      </c>
      <c r="AJ74" s="107">
        <f t="shared" si="18"/>
        <v>0.84689999999999999</v>
      </c>
      <c r="AK74" s="41"/>
      <c r="AL74" s="41"/>
      <c r="AM74" s="107"/>
      <c r="AN74" s="107"/>
    </row>
    <row r="75" spans="1:40" ht="15">
      <c r="A75" s="101"/>
      <c r="B75" s="41"/>
      <c r="C75" s="102"/>
      <c r="D75" s="103"/>
      <c r="E75" s="111"/>
      <c r="F75" s="103"/>
      <c r="G75" s="103"/>
      <c r="H75" s="103"/>
      <c r="I75" s="103"/>
      <c r="J75" s="103"/>
      <c r="K75" s="31"/>
      <c r="L75" s="103"/>
      <c r="M75" s="104"/>
      <c r="N75" s="105"/>
      <c r="O75" s="41"/>
      <c r="P75" s="106"/>
      <c r="Q75" s="106"/>
      <c r="R75" s="106"/>
      <c r="S75" s="41"/>
      <c r="T75" s="107"/>
      <c r="U75" s="41"/>
      <c r="V75" s="41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41"/>
      <c r="AH75" s="41"/>
      <c r="AI75" s="108"/>
      <c r="AJ75" s="107"/>
      <c r="AK75" s="113" t="s">
        <v>4915</v>
      </c>
      <c r="AL75" s="41" t="str">
        <f>VLOOKUP(AK75,db_solfen,2,FALSE)</f>
        <v>SHD METHANOL 156</v>
      </c>
      <c r="AM75" s="107">
        <v>0.91</v>
      </c>
      <c r="AN75" s="107">
        <f>$X$74*AM75</f>
        <v>7.7067899999999998</v>
      </c>
    </row>
    <row r="76" spans="1:40">
      <c r="A76" s="101">
        <v>26</v>
      </c>
      <c r="B76" s="41" t="s">
        <v>941</v>
      </c>
      <c r="C76" s="102" t="s">
        <v>21</v>
      </c>
      <c r="D76" s="103">
        <v>27</v>
      </c>
      <c r="E76" s="111">
        <f t="shared" si="13"/>
        <v>1.8</v>
      </c>
      <c r="F76" s="103">
        <v>7</v>
      </c>
      <c r="G76" s="103">
        <v>1</v>
      </c>
      <c r="H76" s="103"/>
      <c r="I76" s="103"/>
      <c r="J76" s="103" t="s">
        <v>505</v>
      </c>
      <c r="K76" s="31">
        <f t="shared" si="14"/>
        <v>30</v>
      </c>
      <c r="L76" s="103" t="s">
        <v>505</v>
      </c>
      <c r="M76" s="104">
        <f t="shared" si="15"/>
        <v>2</v>
      </c>
      <c r="N76" s="105" t="s">
        <v>506</v>
      </c>
      <c r="O76" s="41" t="s">
        <v>5253</v>
      </c>
      <c r="P76" s="106">
        <f t="shared" si="16"/>
        <v>30</v>
      </c>
      <c r="Q76" s="106">
        <f t="shared" si="17"/>
        <v>3000</v>
      </c>
      <c r="R76" s="106">
        <f t="shared" si="0"/>
        <v>30</v>
      </c>
      <c r="S76" s="41" t="s">
        <v>529</v>
      </c>
      <c r="T76" s="107">
        <f t="shared" si="3"/>
        <v>0.33876000000000001</v>
      </c>
      <c r="U76" s="41" t="s">
        <v>4167</v>
      </c>
      <c r="V76" s="41" t="e">
        <f t="shared" si="7"/>
        <v>#NAME?</v>
      </c>
      <c r="W76" s="107">
        <v>0.18820000000000001</v>
      </c>
      <c r="X76" s="107">
        <f t="shared" si="8"/>
        <v>5.6459999999999999</v>
      </c>
      <c r="Y76" s="107"/>
      <c r="Z76" s="107"/>
      <c r="AA76" s="107"/>
      <c r="AB76" s="107"/>
      <c r="AC76" s="107"/>
      <c r="AD76" s="107"/>
      <c r="AE76" s="107"/>
      <c r="AF76" s="107"/>
      <c r="AG76" s="41" t="s">
        <v>4313</v>
      </c>
      <c r="AH76" s="41" t="e">
        <f t="shared" si="1"/>
        <v>#NAME?</v>
      </c>
      <c r="AI76" s="108">
        <v>0.06</v>
      </c>
      <c r="AJ76" s="107">
        <f t="shared" si="18"/>
        <v>0.33876000000000001</v>
      </c>
      <c r="AK76" s="41"/>
      <c r="AL76" s="41"/>
      <c r="AM76" s="107"/>
      <c r="AN76" s="107"/>
    </row>
    <row r="77" spans="1:40" ht="15">
      <c r="A77" s="101"/>
      <c r="B77" s="41"/>
      <c r="C77" s="102"/>
      <c r="D77" s="103"/>
      <c r="E77" s="111"/>
      <c r="F77" s="103"/>
      <c r="G77" s="103"/>
      <c r="H77" s="103"/>
      <c r="I77" s="103"/>
      <c r="J77" s="103"/>
      <c r="K77" s="31"/>
      <c r="L77" s="103"/>
      <c r="M77" s="104"/>
      <c r="N77" s="105"/>
      <c r="O77" s="41"/>
      <c r="P77" s="106"/>
      <c r="Q77" s="106"/>
      <c r="R77" s="106"/>
      <c r="S77" s="41"/>
      <c r="T77" s="107"/>
      <c r="U77" s="41"/>
      <c r="V77" s="41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41"/>
      <c r="AH77" s="41"/>
      <c r="AI77" s="108"/>
      <c r="AJ77" s="107"/>
      <c r="AK77" s="113" t="s">
        <v>4915</v>
      </c>
      <c r="AL77" s="41" t="str">
        <f>VLOOKUP(AK77,db_solfen,2,FALSE)</f>
        <v>SHD METHANOL 156</v>
      </c>
      <c r="AM77" s="107">
        <v>0.95</v>
      </c>
      <c r="AN77" s="107">
        <f>$X$76*AM77</f>
        <v>5.3636999999999997</v>
      </c>
    </row>
    <row r="78" spans="1:40">
      <c r="A78" s="101">
        <v>27</v>
      </c>
      <c r="B78" s="41" t="s">
        <v>944</v>
      </c>
      <c r="C78" s="102" t="s">
        <v>454</v>
      </c>
      <c r="D78" s="103">
        <v>49</v>
      </c>
      <c r="E78" s="111">
        <f t="shared" si="13"/>
        <v>3.2666666666666666</v>
      </c>
      <c r="F78" s="103"/>
      <c r="G78" s="103"/>
      <c r="H78" s="103"/>
      <c r="I78" s="103"/>
      <c r="J78" s="103" t="s">
        <v>505</v>
      </c>
      <c r="K78" s="31">
        <f t="shared" si="14"/>
        <v>45</v>
      </c>
      <c r="L78" s="103" t="s">
        <v>505</v>
      </c>
      <c r="M78" s="104">
        <f t="shared" si="15"/>
        <v>3</v>
      </c>
      <c r="N78" s="105" t="s">
        <v>506</v>
      </c>
      <c r="O78" s="41" t="s">
        <v>5253</v>
      </c>
      <c r="P78" s="106">
        <f t="shared" si="16"/>
        <v>45</v>
      </c>
      <c r="Q78" s="106">
        <f t="shared" si="17"/>
        <v>4500</v>
      </c>
      <c r="R78" s="106">
        <f t="shared" si="0"/>
        <v>45</v>
      </c>
      <c r="S78" s="41" t="s">
        <v>530</v>
      </c>
      <c r="T78" s="107">
        <f t="shared" si="3"/>
        <v>1.1856599999999999</v>
      </c>
      <c r="U78" s="41" t="s">
        <v>4169</v>
      </c>
      <c r="V78" s="41" t="e">
        <f t="shared" si="7"/>
        <v>#NAME?</v>
      </c>
      <c r="W78" s="107">
        <v>0.18820000000000001</v>
      </c>
      <c r="X78" s="107">
        <f t="shared" si="8"/>
        <v>8.4689999999999994</v>
      </c>
      <c r="Y78" s="107"/>
      <c r="Z78" s="107"/>
      <c r="AA78" s="107"/>
      <c r="AB78" s="107"/>
      <c r="AC78" s="107"/>
      <c r="AD78" s="107"/>
      <c r="AE78" s="107"/>
      <c r="AF78" s="107"/>
      <c r="AG78" s="41" t="s">
        <v>4317</v>
      </c>
      <c r="AH78" s="41" t="e">
        <f t="shared" si="1"/>
        <v>#NAME?</v>
      </c>
      <c r="AI78" s="108">
        <v>0.14000000000000001</v>
      </c>
      <c r="AJ78" s="107">
        <f t="shared" si="18"/>
        <v>1.1856599999999999</v>
      </c>
      <c r="AK78" s="41"/>
      <c r="AL78" s="41"/>
      <c r="AM78" s="107"/>
      <c r="AN78" s="107"/>
    </row>
    <row r="79" spans="1:40" ht="15">
      <c r="A79" s="101"/>
      <c r="B79" s="41"/>
      <c r="C79" s="102"/>
      <c r="D79" s="103"/>
      <c r="E79" s="111"/>
      <c r="F79" s="103"/>
      <c r="G79" s="103"/>
      <c r="H79" s="103"/>
      <c r="I79" s="103"/>
      <c r="J79" s="103"/>
      <c r="K79" s="31"/>
      <c r="L79" s="103"/>
      <c r="M79" s="104"/>
      <c r="N79" s="105"/>
      <c r="O79" s="41"/>
      <c r="P79" s="106"/>
      <c r="Q79" s="106"/>
      <c r="R79" s="106"/>
      <c r="S79" s="41"/>
      <c r="T79" s="107"/>
      <c r="U79" s="41"/>
      <c r="V79" s="41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41"/>
      <c r="AH79" s="41"/>
      <c r="AI79" s="108"/>
      <c r="AJ79" s="107"/>
      <c r="AK79" s="113" t="s">
        <v>4915</v>
      </c>
      <c r="AL79" s="41" t="str">
        <f>VLOOKUP(AK79,db_solfen,2,FALSE)</f>
        <v>SHD METHANOL 156</v>
      </c>
      <c r="AM79" s="107">
        <v>0.88</v>
      </c>
      <c r="AN79" s="107">
        <f>$X$78*AM79</f>
        <v>7.4527199999999993</v>
      </c>
    </row>
    <row r="80" spans="1:40">
      <c r="A80" s="101">
        <v>28</v>
      </c>
      <c r="B80" s="41" t="s">
        <v>947</v>
      </c>
      <c r="C80" s="102" t="s">
        <v>22</v>
      </c>
      <c r="D80" s="103">
        <v>66</v>
      </c>
      <c r="E80" s="111">
        <f t="shared" si="13"/>
        <v>4.4000000000000004</v>
      </c>
      <c r="F80" s="103">
        <v>9</v>
      </c>
      <c r="G80" s="103">
        <v>1</v>
      </c>
      <c r="H80" s="103"/>
      <c r="I80" s="103"/>
      <c r="J80" s="103" t="s">
        <v>505</v>
      </c>
      <c r="K80" s="31">
        <f t="shared" si="14"/>
        <v>45</v>
      </c>
      <c r="L80" s="103" t="s">
        <v>505</v>
      </c>
      <c r="M80" s="104">
        <f t="shared" si="15"/>
        <v>3</v>
      </c>
      <c r="N80" s="105" t="s">
        <v>506</v>
      </c>
      <c r="O80" s="41" t="s">
        <v>5253</v>
      </c>
      <c r="P80" s="106">
        <f t="shared" si="16"/>
        <v>45</v>
      </c>
      <c r="Q80" s="106">
        <f t="shared" si="17"/>
        <v>4500</v>
      </c>
      <c r="R80" s="106">
        <f t="shared" si="0"/>
        <v>45</v>
      </c>
      <c r="S80" s="41" t="s">
        <v>5254</v>
      </c>
      <c r="T80" s="107">
        <f t="shared" si="3"/>
        <v>0.35696834999999999</v>
      </c>
      <c r="U80" s="41" t="s">
        <v>4171</v>
      </c>
      <c r="V80" s="41" t="e">
        <f t="shared" si="7"/>
        <v>#NAME?</v>
      </c>
      <c r="W80" s="107">
        <v>0.18820000000000001</v>
      </c>
      <c r="X80" s="107">
        <f>K80*W80</f>
        <v>8.4689999999999994</v>
      </c>
      <c r="Y80" s="41" t="s">
        <v>3940</v>
      </c>
      <c r="Z80" s="41" t="s">
        <v>3941</v>
      </c>
      <c r="AA80" s="107">
        <v>0.05</v>
      </c>
      <c r="AB80" s="107">
        <f>X80*AA80</f>
        <v>0.42344999999999999</v>
      </c>
      <c r="AC80" s="107"/>
      <c r="AD80" s="107"/>
      <c r="AE80" s="107"/>
      <c r="AF80" s="107"/>
      <c r="AG80" s="41" t="s">
        <v>4283</v>
      </c>
      <c r="AH80" s="41" t="e">
        <f t="shared" si="1"/>
        <v>#NAME?</v>
      </c>
      <c r="AI80" s="108">
        <v>0.84299999999999997</v>
      </c>
      <c r="AJ80" s="107">
        <f>$AB$80*AI80</f>
        <v>0.35696834999999999</v>
      </c>
      <c r="AK80" s="41"/>
      <c r="AL80" s="41"/>
      <c r="AM80" s="107"/>
      <c r="AN80" s="107"/>
    </row>
    <row r="81" spans="1:40">
      <c r="A81" s="101"/>
      <c r="B81" s="41"/>
      <c r="C81" s="102"/>
      <c r="D81" s="103"/>
      <c r="E81" s="111"/>
      <c r="F81" s="103"/>
      <c r="G81" s="103"/>
      <c r="H81" s="103"/>
      <c r="I81" s="103"/>
      <c r="J81" s="103"/>
      <c r="K81" s="31"/>
      <c r="L81" s="103"/>
      <c r="M81" s="104"/>
      <c r="N81" s="105"/>
      <c r="O81" s="41"/>
      <c r="P81" s="106"/>
      <c r="Q81" s="106"/>
      <c r="R81" s="106"/>
      <c r="S81" s="41" t="s">
        <v>5248</v>
      </c>
      <c r="T81" s="107">
        <f t="shared" si="3"/>
        <v>6.6481650000000003E-2</v>
      </c>
      <c r="U81" s="41"/>
      <c r="V81" s="41"/>
      <c r="W81" s="107"/>
      <c r="X81" s="107"/>
      <c r="Y81" s="41"/>
      <c r="Z81" s="41"/>
      <c r="AA81" s="107"/>
      <c r="AB81" s="107"/>
      <c r="AC81" s="107"/>
      <c r="AD81" s="107"/>
      <c r="AE81" s="107"/>
      <c r="AF81" s="107"/>
      <c r="AG81" s="41" t="s">
        <v>4339</v>
      </c>
      <c r="AH81" s="41" t="e">
        <f t="shared" si="1"/>
        <v>#NAME?</v>
      </c>
      <c r="AI81" s="108">
        <v>0.157</v>
      </c>
      <c r="AJ81" s="107">
        <f>$AB$80*AI81</f>
        <v>6.6481650000000003E-2</v>
      </c>
      <c r="AK81" s="41"/>
      <c r="AL81" s="41"/>
      <c r="AM81" s="107"/>
      <c r="AN81" s="107"/>
    </row>
    <row r="82" spans="1:40" ht="15">
      <c r="A82" s="101"/>
      <c r="B82" s="41"/>
      <c r="C82" s="102"/>
      <c r="D82" s="103"/>
      <c r="E82" s="111"/>
      <c r="F82" s="103"/>
      <c r="G82" s="103"/>
      <c r="H82" s="103"/>
      <c r="I82" s="103"/>
      <c r="J82" s="103"/>
      <c r="K82" s="31"/>
      <c r="L82" s="103"/>
      <c r="M82" s="104"/>
      <c r="N82" s="105"/>
      <c r="O82" s="41"/>
      <c r="P82" s="106"/>
      <c r="Q82" s="106"/>
      <c r="R82" s="106"/>
      <c r="S82" s="41"/>
      <c r="T82" s="107"/>
      <c r="U82" s="41"/>
      <c r="V82" s="41"/>
      <c r="W82" s="107"/>
      <c r="X82" s="107"/>
      <c r="Y82" s="41"/>
      <c r="Z82" s="41"/>
      <c r="AA82" s="107"/>
      <c r="AB82" s="107"/>
      <c r="AC82" s="107"/>
      <c r="AD82" s="107"/>
      <c r="AE82" s="107"/>
      <c r="AF82" s="107"/>
      <c r="AG82" s="41"/>
      <c r="AH82" s="41"/>
      <c r="AI82" s="108"/>
      <c r="AJ82" s="107"/>
      <c r="AK82" s="113" t="s">
        <v>4915</v>
      </c>
      <c r="AL82" s="41" t="str">
        <f>VLOOKUP(AK82,db_solfen,2,FALSE)</f>
        <v>SHD METHANOL 156</v>
      </c>
      <c r="AM82" s="107">
        <v>0.96</v>
      </c>
      <c r="AN82" s="107">
        <f>$X$80*AM82</f>
        <v>8.1302399999999988</v>
      </c>
    </row>
    <row r="83" spans="1:40">
      <c r="A83" s="101">
        <v>29</v>
      </c>
      <c r="B83" s="41" t="s">
        <v>954</v>
      </c>
      <c r="C83" s="102" t="s">
        <v>23</v>
      </c>
      <c r="D83" s="103">
        <v>24</v>
      </c>
      <c r="E83" s="111">
        <f t="shared" si="13"/>
        <v>1.6</v>
      </c>
      <c r="F83" s="103">
        <v>15</v>
      </c>
      <c r="G83" s="103">
        <v>1</v>
      </c>
      <c r="H83" s="103"/>
      <c r="I83" s="103"/>
      <c r="J83" s="103" t="s">
        <v>505</v>
      </c>
      <c r="K83" s="31">
        <f t="shared" ref="K83:K95" si="19">VLOOKUP(B83,tb_proyeksi,10,FALSE)</f>
        <v>15</v>
      </c>
      <c r="L83" s="103" t="s">
        <v>505</v>
      </c>
      <c r="M83" s="104">
        <f t="shared" si="15"/>
        <v>1</v>
      </c>
      <c r="N83" s="105" t="s">
        <v>506</v>
      </c>
      <c r="O83" s="41" t="s">
        <v>5253</v>
      </c>
      <c r="P83" s="106">
        <f t="shared" si="16"/>
        <v>15</v>
      </c>
      <c r="Q83" s="106">
        <f t="shared" si="17"/>
        <v>1500</v>
      </c>
      <c r="R83" s="106">
        <f t="shared" si="0"/>
        <v>15</v>
      </c>
      <c r="S83" s="41" t="s">
        <v>532</v>
      </c>
      <c r="T83" s="107">
        <f t="shared" si="3"/>
        <v>0.31052999999999997</v>
      </c>
      <c r="U83" s="41" t="s">
        <v>4173</v>
      </c>
      <c r="V83" s="41" t="e">
        <f t="shared" si="7"/>
        <v>#NAME?</v>
      </c>
      <c r="W83" s="107">
        <v>0.18820000000000001</v>
      </c>
      <c r="X83" s="107">
        <f t="shared" si="8"/>
        <v>2.823</v>
      </c>
      <c r="Y83" s="107"/>
      <c r="Z83" s="107"/>
      <c r="AA83" s="107"/>
      <c r="AB83" s="107"/>
      <c r="AC83" s="107"/>
      <c r="AD83" s="107"/>
      <c r="AE83" s="107"/>
      <c r="AF83" s="107"/>
      <c r="AG83" s="41" t="s">
        <v>4271</v>
      </c>
      <c r="AH83" s="41" t="e">
        <f t="shared" si="1"/>
        <v>#NAME?</v>
      </c>
      <c r="AI83" s="108">
        <v>0.11</v>
      </c>
      <c r="AJ83" s="107">
        <f t="shared" ref="AJ83:AJ99" si="20">X83*AI83</f>
        <v>0.31052999999999997</v>
      </c>
      <c r="AK83" s="41"/>
      <c r="AL83" s="41"/>
      <c r="AM83" s="107"/>
      <c r="AN83" s="107"/>
    </row>
    <row r="84" spans="1:40" ht="15">
      <c r="A84" s="101"/>
      <c r="B84" s="41"/>
      <c r="C84" s="102"/>
      <c r="D84" s="103"/>
      <c r="E84" s="111"/>
      <c r="F84" s="103"/>
      <c r="G84" s="103"/>
      <c r="H84" s="103"/>
      <c r="I84" s="103"/>
      <c r="J84" s="103"/>
      <c r="K84" s="31"/>
      <c r="L84" s="103"/>
      <c r="M84" s="104"/>
      <c r="N84" s="105"/>
      <c r="O84" s="41"/>
      <c r="P84" s="106"/>
      <c r="Q84" s="106"/>
      <c r="R84" s="106"/>
      <c r="S84" s="41"/>
      <c r="T84" s="107"/>
      <c r="U84" s="41"/>
      <c r="V84" s="41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41"/>
      <c r="AH84" s="41"/>
      <c r="AI84" s="108"/>
      <c r="AJ84" s="107"/>
      <c r="AK84" s="113" t="s">
        <v>4915</v>
      </c>
      <c r="AL84" s="41" t="str">
        <f>VLOOKUP(AK84,db_solfen,2,FALSE)</f>
        <v>SHD METHANOL 156</v>
      </c>
      <c r="AM84" s="107">
        <v>0.91</v>
      </c>
      <c r="AN84" s="107">
        <f>$X$83*AM84</f>
        <v>2.5689299999999999</v>
      </c>
    </row>
    <row r="85" spans="1:40">
      <c r="A85" s="101">
        <v>30</v>
      </c>
      <c r="B85" s="41" t="s">
        <v>957</v>
      </c>
      <c r="C85" s="102" t="s">
        <v>24</v>
      </c>
      <c r="D85" s="103">
        <v>69</v>
      </c>
      <c r="E85" s="111">
        <f t="shared" si="13"/>
        <v>4.5999999999999996</v>
      </c>
      <c r="F85" s="103">
        <v>8</v>
      </c>
      <c r="G85" s="103">
        <v>1</v>
      </c>
      <c r="H85" s="103"/>
      <c r="I85" s="103"/>
      <c r="J85" s="103" t="s">
        <v>505</v>
      </c>
      <c r="K85" s="31">
        <f t="shared" si="19"/>
        <v>75</v>
      </c>
      <c r="L85" s="103" t="s">
        <v>505</v>
      </c>
      <c r="M85" s="104">
        <f t="shared" si="15"/>
        <v>5</v>
      </c>
      <c r="N85" s="105" t="s">
        <v>506</v>
      </c>
      <c r="O85" s="41" t="s">
        <v>5253</v>
      </c>
      <c r="P85" s="106">
        <f t="shared" si="16"/>
        <v>75</v>
      </c>
      <c r="Q85" s="106">
        <f t="shared" si="17"/>
        <v>7500</v>
      </c>
      <c r="R85" s="106">
        <f t="shared" si="0"/>
        <v>75</v>
      </c>
      <c r="S85" s="41" t="s">
        <v>5225</v>
      </c>
      <c r="T85" s="107">
        <f t="shared" si="3"/>
        <v>1.4115000000000002</v>
      </c>
      <c r="U85" s="41" t="s">
        <v>4175</v>
      </c>
      <c r="V85" s="41" t="e">
        <f t="shared" si="7"/>
        <v>#NAME?</v>
      </c>
      <c r="W85" s="107">
        <v>0.18820000000000001</v>
      </c>
      <c r="X85" s="107">
        <f t="shared" si="8"/>
        <v>14.115</v>
      </c>
      <c r="Y85" s="107"/>
      <c r="Z85" s="107"/>
      <c r="AA85" s="107"/>
      <c r="AB85" s="107"/>
      <c r="AC85" s="107"/>
      <c r="AD85" s="107"/>
      <c r="AE85" s="107"/>
      <c r="AF85" s="107"/>
      <c r="AG85" s="41" t="s">
        <v>4303</v>
      </c>
      <c r="AH85" s="41" t="e">
        <f t="shared" si="1"/>
        <v>#NAME?</v>
      </c>
      <c r="AI85" s="108">
        <v>0.1</v>
      </c>
      <c r="AJ85" s="107">
        <f t="shared" si="20"/>
        <v>1.4115000000000002</v>
      </c>
      <c r="AK85" s="41"/>
      <c r="AL85" s="41"/>
      <c r="AM85" s="107"/>
      <c r="AN85" s="107"/>
    </row>
    <row r="86" spans="1:40" ht="15">
      <c r="A86" s="101"/>
      <c r="B86" s="41"/>
      <c r="C86" s="102"/>
      <c r="D86" s="103"/>
      <c r="E86" s="111"/>
      <c r="F86" s="103"/>
      <c r="G86" s="103"/>
      <c r="H86" s="103"/>
      <c r="I86" s="103"/>
      <c r="J86" s="103"/>
      <c r="K86" s="31"/>
      <c r="L86" s="103"/>
      <c r="M86" s="104"/>
      <c r="N86" s="105"/>
      <c r="O86" s="41"/>
      <c r="P86" s="106"/>
      <c r="Q86" s="106"/>
      <c r="R86" s="106"/>
      <c r="S86" s="41"/>
      <c r="T86" s="107"/>
      <c r="U86" s="41"/>
      <c r="V86" s="41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41"/>
      <c r="AH86" s="41"/>
      <c r="AI86" s="108"/>
      <c r="AJ86" s="107"/>
      <c r="AK86" s="113" t="s">
        <v>4915</v>
      </c>
      <c r="AL86" s="41" t="str">
        <f>VLOOKUP(AK86,db_solfen,2,FALSE)</f>
        <v>SHD METHANOL 156</v>
      </c>
      <c r="AM86" s="107">
        <v>0.91</v>
      </c>
      <c r="AN86" s="107">
        <f>$X$85*AM86</f>
        <v>12.844650000000001</v>
      </c>
    </row>
    <row r="87" spans="1:40">
      <c r="A87" s="101">
        <v>31</v>
      </c>
      <c r="B87" s="41" t="s">
        <v>960</v>
      </c>
      <c r="C87" s="102" t="s">
        <v>25</v>
      </c>
      <c r="D87" s="103">
        <v>14</v>
      </c>
      <c r="E87" s="111">
        <f t="shared" si="13"/>
        <v>0.93333333333333335</v>
      </c>
      <c r="F87" s="103">
        <v>26</v>
      </c>
      <c r="G87" s="103">
        <v>1</v>
      </c>
      <c r="H87" s="103">
        <v>36</v>
      </c>
      <c r="I87" s="103">
        <v>1</v>
      </c>
      <c r="J87" s="103" t="s">
        <v>505</v>
      </c>
      <c r="K87" s="31">
        <f t="shared" si="19"/>
        <v>60</v>
      </c>
      <c r="L87" s="103" t="s">
        <v>505</v>
      </c>
      <c r="M87" s="104">
        <f t="shared" si="15"/>
        <v>4</v>
      </c>
      <c r="N87" s="105" t="s">
        <v>506</v>
      </c>
      <c r="O87" s="41" t="s">
        <v>5253</v>
      </c>
      <c r="P87" s="106">
        <f t="shared" si="16"/>
        <v>60</v>
      </c>
      <c r="Q87" s="106">
        <f t="shared" si="17"/>
        <v>6000</v>
      </c>
      <c r="R87" s="106">
        <f t="shared" si="0"/>
        <v>60</v>
      </c>
      <c r="S87" s="41" t="s">
        <v>534</v>
      </c>
      <c r="T87" s="107">
        <f t="shared" si="3"/>
        <v>1.0162799999999999</v>
      </c>
      <c r="U87" s="41" t="s">
        <v>4177</v>
      </c>
      <c r="V87" s="41" t="e">
        <f t="shared" si="7"/>
        <v>#NAME?</v>
      </c>
      <c r="W87" s="107">
        <v>0.18820000000000001</v>
      </c>
      <c r="X87" s="107">
        <f t="shared" si="8"/>
        <v>11.292</v>
      </c>
      <c r="Y87" s="107"/>
      <c r="Z87" s="107"/>
      <c r="AA87" s="107"/>
      <c r="AB87" s="107"/>
      <c r="AC87" s="107"/>
      <c r="AD87" s="107"/>
      <c r="AE87" s="107"/>
      <c r="AF87" s="107"/>
      <c r="AG87" s="41" t="s">
        <v>4311</v>
      </c>
      <c r="AH87" s="41" t="e">
        <f t="shared" si="1"/>
        <v>#NAME?</v>
      </c>
      <c r="AI87" s="108">
        <v>0.09</v>
      </c>
      <c r="AJ87" s="107">
        <f t="shared" si="20"/>
        <v>1.0162799999999999</v>
      </c>
      <c r="AK87" s="41"/>
      <c r="AL87" s="41"/>
      <c r="AM87" s="107"/>
      <c r="AN87" s="107"/>
    </row>
    <row r="88" spans="1:40" ht="15">
      <c r="A88" s="101"/>
      <c r="B88" s="41"/>
      <c r="C88" s="102"/>
      <c r="D88" s="103"/>
      <c r="E88" s="111"/>
      <c r="F88" s="103"/>
      <c r="G88" s="103"/>
      <c r="H88" s="103"/>
      <c r="I88" s="103"/>
      <c r="J88" s="103"/>
      <c r="K88" s="31"/>
      <c r="L88" s="103"/>
      <c r="M88" s="104"/>
      <c r="N88" s="105"/>
      <c r="O88" s="41"/>
      <c r="P88" s="106"/>
      <c r="Q88" s="106"/>
      <c r="R88" s="106"/>
      <c r="S88" s="41"/>
      <c r="T88" s="107"/>
      <c r="U88" s="41"/>
      <c r="V88" s="41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41"/>
      <c r="AH88" s="41"/>
      <c r="AI88" s="108"/>
      <c r="AJ88" s="107"/>
      <c r="AK88" s="113" t="s">
        <v>4915</v>
      </c>
      <c r="AL88" s="41" t="str">
        <f>VLOOKUP(AK88,db_solfen,2,FALSE)</f>
        <v>SHD METHANOL 156</v>
      </c>
      <c r="AM88" s="107">
        <v>0.93</v>
      </c>
      <c r="AN88" s="107">
        <f>$X$87*AM88</f>
        <v>10.50156</v>
      </c>
    </row>
    <row r="89" spans="1:40">
      <c r="A89" s="101">
        <v>32</v>
      </c>
      <c r="B89" s="41" t="s">
        <v>963</v>
      </c>
      <c r="C89" s="102" t="s">
        <v>26</v>
      </c>
      <c r="D89" s="103">
        <v>29</v>
      </c>
      <c r="E89" s="111">
        <f t="shared" si="13"/>
        <v>1.9333333333333333</v>
      </c>
      <c r="F89" s="103">
        <v>15</v>
      </c>
      <c r="G89" s="103">
        <v>1</v>
      </c>
      <c r="H89" s="103"/>
      <c r="I89" s="103"/>
      <c r="J89" s="103" t="s">
        <v>505</v>
      </c>
      <c r="K89" s="31">
        <f t="shared" si="19"/>
        <v>45</v>
      </c>
      <c r="L89" s="103" t="s">
        <v>505</v>
      </c>
      <c r="M89" s="104">
        <f t="shared" si="15"/>
        <v>3</v>
      </c>
      <c r="N89" s="105" t="s">
        <v>506</v>
      </c>
      <c r="O89" s="41" t="s">
        <v>5253</v>
      </c>
      <c r="P89" s="106">
        <f t="shared" si="16"/>
        <v>45</v>
      </c>
      <c r="Q89" s="106">
        <f t="shared" si="17"/>
        <v>4500</v>
      </c>
      <c r="R89" s="106">
        <f t="shared" si="0"/>
        <v>45</v>
      </c>
      <c r="S89" s="41" t="s">
        <v>5224</v>
      </c>
      <c r="T89" s="107">
        <f t="shared" si="3"/>
        <v>0.42344999999999999</v>
      </c>
      <c r="U89" s="41" t="s">
        <v>4179</v>
      </c>
      <c r="V89" s="41" t="e">
        <f t="shared" si="7"/>
        <v>#NAME?</v>
      </c>
      <c r="W89" s="107">
        <v>0.18820000000000001</v>
      </c>
      <c r="X89" s="107">
        <f t="shared" si="8"/>
        <v>8.4689999999999994</v>
      </c>
      <c r="Y89" s="107"/>
      <c r="Z89" s="107"/>
      <c r="AA89" s="107"/>
      <c r="AB89" s="107"/>
      <c r="AC89" s="107"/>
      <c r="AD89" s="107"/>
      <c r="AE89" s="107"/>
      <c r="AF89" s="107"/>
      <c r="AG89" s="41" t="s">
        <v>4309</v>
      </c>
      <c r="AH89" s="41" t="e">
        <f t="shared" si="1"/>
        <v>#NAME?</v>
      </c>
      <c r="AI89" s="108">
        <v>0.05</v>
      </c>
      <c r="AJ89" s="107">
        <f t="shared" si="20"/>
        <v>0.42344999999999999</v>
      </c>
      <c r="AK89" s="41"/>
      <c r="AL89" s="41"/>
      <c r="AM89" s="107"/>
      <c r="AN89" s="107"/>
    </row>
    <row r="90" spans="1:40" ht="15">
      <c r="A90" s="101"/>
      <c r="B90" s="41"/>
      <c r="C90" s="102"/>
      <c r="D90" s="103"/>
      <c r="E90" s="111"/>
      <c r="F90" s="103"/>
      <c r="G90" s="103"/>
      <c r="H90" s="103"/>
      <c r="I90" s="103"/>
      <c r="J90" s="103"/>
      <c r="K90" s="31"/>
      <c r="L90" s="103"/>
      <c r="M90" s="104"/>
      <c r="N90" s="105"/>
      <c r="O90" s="41"/>
      <c r="P90" s="106"/>
      <c r="Q90" s="106"/>
      <c r="R90" s="106"/>
      <c r="S90" s="41"/>
      <c r="T90" s="107"/>
      <c r="U90" s="41"/>
      <c r="V90" s="41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41"/>
      <c r="AH90" s="41"/>
      <c r="AI90" s="108"/>
      <c r="AJ90" s="107"/>
      <c r="AK90" s="113" t="s">
        <v>4915</v>
      </c>
      <c r="AL90" s="41" t="str">
        <f>VLOOKUP(AK90,db_solfen,2,FALSE)</f>
        <v>SHD METHANOL 156</v>
      </c>
      <c r="AM90" s="107">
        <v>0.96</v>
      </c>
      <c r="AN90" s="107">
        <f>$X$89*AM90</f>
        <v>8.1302399999999988</v>
      </c>
    </row>
    <row r="91" spans="1:40">
      <c r="A91" s="101">
        <v>33</v>
      </c>
      <c r="B91" s="41" t="s">
        <v>966</v>
      </c>
      <c r="C91" s="102" t="s">
        <v>27</v>
      </c>
      <c r="D91" s="103">
        <v>4</v>
      </c>
      <c r="E91" s="111">
        <f t="shared" si="13"/>
        <v>0.26666666666666666</v>
      </c>
      <c r="F91" s="103">
        <v>30</v>
      </c>
      <c r="G91" s="103">
        <v>1</v>
      </c>
      <c r="H91" s="103">
        <v>36</v>
      </c>
      <c r="I91" s="103">
        <v>1</v>
      </c>
      <c r="J91" s="103" t="s">
        <v>505</v>
      </c>
      <c r="K91" s="31">
        <f t="shared" si="19"/>
        <v>60</v>
      </c>
      <c r="L91" s="103" t="s">
        <v>505</v>
      </c>
      <c r="M91" s="104">
        <f t="shared" si="15"/>
        <v>4</v>
      </c>
      <c r="N91" s="105" t="s">
        <v>506</v>
      </c>
      <c r="O91" s="41" t="s">
        <v>5253</v>
      </c>
      <c r="P91" s="106">
        <f t="shared" si="16"/>
        <v>60</v>
      </c>
      <c r="Q91" s="106">
        <f t="shared" si="17"/>
        <v>6000</v>
      </c>
      <c r="R91" s="106">
        <f t="shared" si="0"/>
        <v>60</v>
      </c>
      <c r="S91" s="41" t="s">
        <v>535</v>
      </c>
      <c r="T91" s="107">
        <f t="shared" si="3"/>
        <v>0.67752000000000001</v>
      </c>
      <c r="U91" s="41" t="s">
        <v>4150</v>
      </c>
      <c r="V91" s="41" t="e">
        <f t="shared" si="7"/>
        <v>#NAME?</v>
      </c>
      <c r="W91" s="107">
        <v>0.18820000000000001</v>
      </c>
      <c r="X91" s="107">
        <f t="shared" si="8"/>
        <v>11.292</v>
      </c>
      <c r="Y91" s="107"/>
      <c r="Z91" s="107"/>
      <c r="AA91" s="107"/>
      <c r="AB91" s="107"/>
      <c r="AC91" s="107"/>
      <c r="AD91" s="107"/>
      <c r="AE91" s="107"/>
      <c r="AF91" s="107"/>
      <c r="AG91" s="41" t="s">
        <v>4327</v>
      </c>
      <c r="AH91" s="41" t="e">
        <f t="shared" si="1"/>
        <v>#NAME?</v>
      </c>
      <c r="AI91" s="108">
        <v>0.06</v>
      </c>
      <c r="AJ91" s="107">
        <f t="shared" si="20"/>
        <v>0.67752000000000001</v>
      </c>
      <c r="AK91" s="41"/>
      <c r="AL91" s="41"/>
      <c r="AM91" s="107"/>
      <c r="AN91" s="107"/>
    </row>
    <row r="92" spans="1:40" ht="15">
      <c r="A92" s="101"/>
      <c r="B92" s="41"/>
      <c r="C92" s="102"/>
      <c r="D92" s="103"/>
      <c r="E92" s="111"/>
      <c r="F92" s="103"/>
      <c r="G92" s="103"/>
      <c r="H92" s="103"/>
      <c r="I92" s="103"/>
      <c r="J92" s="103"/>
      <c r="K92" s="31"/>
      <c r="L92" s="103"/>
      <c r="M92" s="104"/>
      <c r="N92" s="105"/>
      <c r="O92" s="41"/>
      <c r="P92" s="106"/>
      <c r="Q92" s="106"/>
      <c r="R92" s="106"/>
      <c r="S92" s="41"/>
      <c r="T92" s="107"/>
      <c r="U92" s="41"/>
      <c r="V92" s="41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41"/>
      <c r="AH92" s="41"/>
      <c r="AI92" s="108"/>
      <c r="AJ92" s="107"/>
      <c r="AK92" s="113" t="s">
        <v>4915</v>
      </c>
      <c r="AL92" s="41" t="str">
        <f>VLOOKUP(AK92,db_solfen,2,FALSE)</f>
        <v>SHD METHANOL 156</v>
      </c>
      <c r="AM92" s="107">
        <v>0.95</v>
      </c>
      <c r="AN92" s="107">
        <f>$X$91*AM92</f>
        <v>10.727399999999999</v>
      </c>
    </row>
    <row r="93" spans="1:40">
      <c r="A93" s="101">
        <v>34</v>
      </c>
      <c r="B93" s="41" t="s">
        <v>969</v>
      </c>
      <c r="C93" s="102" t="s">
        <v>28</v>
      </c>
      <c r="D93" s="103">
        <v>46</v>
      </c>
      <c r="E93" s="111">
        <f t="shared" si="13"/>
        <v>3.0666666666666669</v>
      </c>
      <c r="F93" s="103">
        <v>15</v>
      </c>
      <c r="G93" s="103">
        <v>1</v>
      </c>
      <c r="H93" s="103"/>
      <c r="I93" s="103"/>
      <c r="J93" s="103" t="s">
        <v>505</v>
      </c>
      <c r="K93" s="31">
        <f t="shared" si="19"/>
        <v>60</v>
      </c>
      <c r="L93" s="103" t="s">
        <v>505</v>
      </c>
      <c r="M93" s="104">
        <f t="shared" si="15"/>
        <v>4</v>
      </c>
      <c r="N93" s="105" t="s">
        <v>506</v>
      </c>
      <c r="O93" s="41" t="s">
        <v>5253</v>
      </c>
      <c r="P93" s="106">
        <f t="shared" si="16"/>
        <v>60</v>
      </c>
      <c r="Q93" s="106">
        <f t="shared" si="17"/>
        <v>6000</v>
      </c>
      <c r="R93" s="106">
        <f t="shared" si="0"/>
        <v>60</v>
      </c>
      <c r="S93" s="41" t="s">
        <v>536</v>
      </c>
      <c r="T93" s="107">
        <f t="shared" si="3"/>
        <v>0.90336000000000005</v>
      </c>
      <c r="U93" s="41" t="s">
        <v>4185</v>
      </c>
      <c r="V93" s="41" t="e">
        <f t="shared" si="7"/>
        <v>#NAME?</v>
      </c>
      <c r="W93" s="107">
        <v>0.18820000000000001</v>
      </c>
      <c r="X93" s="107">
        <f t="shared" si="8"/>
        <v>11.292</v>
      </c>
      <c r="Y93" s="107"/>
      <c r="Z93" s="107"/>
      <c r="AA93" s="107"/>
      <c r="AB93" s="107"/>
      <c r="AC93" s="107"/>
      <c r="AD93" s="107"/>
      <c r="AE93" s="107"/>
      <c r="AF93" s="107"/>
      <c r="AG93" s="41" t="s">
        <v>4217</v>
      </c>
      <c r="AH93" s="41" t="e">
        <f t="shared" si="1"/>
        <v>#NAME?</v>
      </c>
      <c r="AI93" s="108">
        <v>0.08</v>
      </c>
      <c r="AJ93" s="107">
        <f t="shared" si="20"/>
        <v>0.90336000000000005</v>
      </c>
      <c r="AK93" s="41"/>
      <c r="AL93" s="41"/>
      <c r="AM93" s="107"/>
      <c r="AN93" s="107"/>
    </row>
    <row r="94" spans="1:40" ht="15">
      <c r="A94" s="101"/>
      <c r="B94" s="41"/>
      <c r="C94" s="102"/>
      <c r="D94" s="103"/>
      <c r="E94" s="111"/>
      <c r="F94" s="103"/>
      <c r="G94" s="103"/>
      <c r="H94" s="103"/>
      <c r="I94" s="103"/>
      <c r="J94" s="103"/>
      <c r="K94" s="31"/>
      <c r="L94" s="103"/>
      <c r="M94" s="104"/>
      <c r="N94" s="105"/>
      <c r="O94" s="41"/>
      <c r="P94" s="106"/>
      <c r="Q94" s="106"/>
      <c r="R94" s="106"/>
      <c r="S94" s="41"/>
      <c r="T94" s="107"/>
      <c r="U94" s="41"/>
      <c r="V94" s="41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41"/>
      <c r="AH94" s="41"/>
      <c r="AI94" s="108"/>
      <c r="AJ94" s="107"/>
      <c r="AK94" s="113" t="s">
        <v>4915</v>
      </c>
      <c r="AL94" s="41" t="str">
        <f>VLOOKUP(AK94,db_solfen,2,FALSE)</f>
        <v>SHD METHANOL 156</v>
      </c>
      <c r="AM94" s="107">
        <v>0.93</v>
      </c>
      <c r="AN94" s="107">
        <f>$X$93*AM94</f>
        <v>10.50156</v>
      </c>
    </row>
    <row r="95" spans="1:40">
      <c r="A95" s="101">
        <v>38</v>
      </c>
      <c r="B95" s="41" t="s">
        <v>1058</v>
      </c>
      <c r="C95" s="102" t="s">
        <v>32</v>
      </c>
      <c r="D95" s="103">
        <v>1533</v>
      </c>
      <c r="E95" s="111">
        <f t="shared" ref="E95:E135" si="21">D95/60</f>
        <v>25.55</v>
      </c>
      <c r="F95" s="103">
        <v>2178</v>
      </c>
      <c r="G95" s="103">
        <v>1</v>
      </c>
      <c r="H95" s="103">
        <v>2160</v>
      </c>
      <c r="I95" s="103">
        <v>1</v>
      </c>
      <c r="J95" s="103" t="s">
        <v>507</v>
      </c>
      <c r="K95" s="31">
        <f t="shared" si="19"/>
        <v>1800</v>
      </c>
      <c r="L95" s="103" t="s">
        <v>507</v>
      </c>
      <c r="M95" s="104">
        <f t="shared" ref="M95:M135" si="22">K95/60</f>
        <v>30</v>
      </c>
      <c r="N95" s="105" t="s">
        <v>506</v>
      </c>
      <c r="O95" s="41" t="s">
        <v>5217</v>
      </c>
      <c r="P95" s="106">
        <f t="shared" ref="P95:P124" si="23">0.25*K95</f>
        <v>450</v>
      </c>
      <c r="Q95" s="106">
        <f t="shared" ref="Q95:Q124" si="24">K95*6</f>
        <v>10800</v>
      </c>
      <c r="R95" s="106">
        <f t="shared" ref="R95:R124" si="25">0.5*K95</f>
        <v>900</v>
      </c>
      <c r="S95" s="41" t="s">
        <v>5210</v>
      </c>
      <c r="T95" s="107">
        <f t="shared" si="3"/>
        <v>26.192430000000005</v>
      </c>
      <c r="U95" s="41" t="s">
        <v>4052</v>
      </c>
      <c r="V95" s="41" t="e">
        <f t="shared" si="7"/>
        <v>#NAME?</v>
      </c>
      <c r="W95" s="107">
        <v>8.8190000000000004E-2</v>
      </c>
      <c r="X95" s="107">
        <f t="shared" si="8"/>
        <v>158.74200000000002</v>
      </c>
      <c r="Y95" s="107"/>
      <c r="Z95" s="107"/>
      <c r="AA95" s="107"/>
      <c r="AB95" s="107"/>
      <c r="AC95" s="107"/>
      <c r="AD95" s="107"/>
      <c r="AE95" s="107"/>
      <c r="AF95" s="107"/>
      <c r="AG95" s="41" t="s">
        <v>4315</v>
      </c>
      <c r="AH95" s="41" t="e">
        <f t="shared" si="1"/>
        <v>#NAME?</v>
      </c>
      <c r="AI95" s="108">
        <v>0.16500000000000001</v>
      </c>
      <c r="AJ95" s="107">
        <f t="shared" si="20"/>
        <v>26.192430000000005</v>
      </c>
      <c r="AK95" s="41"/>
      <c r="AL95" s="41"/>
      <c r="AM95" s="107"/>
      <c r="AN95" s="107"/>
    </row>
    <row r="96" spans="1:40" ht="15">
      <c r="A96" s="101"/>
      <c r="B96" s="41"/>
      <c r="C96" s="102"/>
      <c r="D96" s="103"/>
      <c r="E96" s="111"/>
      <c r="F96" s="103"/>
      <c r="G96" s="103"/>
      <c r="H96" s="103"/>
      <c r="I96" s="103"/>
      <c r="J96" s="103"/>
      <c r="K96" s="31"/>
      <c r="L96" s="103"/>
      <c r="M96" s="104"/>
      <c r="N96" s="105"/>
      <c r="O96" s="41"/>
      <c r="P96" s="106"/>
      <c r="Q96" s="106"/>
      <c r="R96" s="106"/>
      <c r="S96" s="41"/>
      <c r="T96" s="107"/>
      <c r="U96" s="41"/>
      <c r="V96" s="41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41"/>
      <c r="AH96" s="41"/>
      <c r="AI96" s="108"/>
      <c r="AJ96" s="107"/>
      <c r="AK96" s="113" t="s">
        <v>4921</v>
      </c>
      <c r="AL96" s="41" t="str">
        <f>VLOOKUP(AK96,db_solfen,2,FALSE)</f>
        <v>SOLFEN KHA DEP 225</v>
      </c>
      <c r="AM96" s="107">
        <v>0.62</v>
      </c>
      <c r="AN96" s="107">
        <f>$X$95*AM96</f>
        <v>98.420040000000014</v>
      </c>
    </row>
    <row r="97" spans="1:40" ht="15">
      <c r="A97" s="101"/>
      <c r="B97" s="41"/>
      <c r="C97" s="102"/>
      <c r="D97" s="103"/>
      <c r="E97" s="111"/>
      <c r="F97" s="103"/>
      <c r="G97" s="103"/>
      <c r="H97" s="103"/>
      <c r="I97" s="103"/>
      <c r="J97" s="103"/>
      <c r="K97" s="31"/>
      <c r="L97" s="103"/>
      <c r="M97" s="104"/>
      <c r="N97" s="105"/>
      <c r="O97" s="41"/>
      <c r="P97" s="106"/>
      <c r="Q97" s="106"/>
      <c r="R97" s="106"/>
      <c r="S97" s="41"/>
      <c r="T97" s="107"/>
      <c r="U97" s="41"/>
      <c r="V97" s="41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41"/>
      <c r="AH97" s="41"/>
      <c r="AI97" s="108"/>
      <c r="AJ97" s="107"/>
      <c r="AK97" s="113" t="s">
        <v>4915</v>
      </c>
      <c r="AL97" s="41" t="str">
        <f>VLOOKUP(AK97,db_solfen,2,FALSE)</f>
        <v>SHD METHANOL 156</v>
      </c>
      <c r="AM97" s="107">
        <v>0.15</v>
      </c>
      <c r="AN97" s="107">
        <f t="shared" ref="AN97:AN98" si="26">$X$95*AM97</f>
        <v>23.811300000000003</v>
      </c>
    </row>
    <row r="98" spans="1:40" ht="15">
      <c r="A98" s="101"/>
      <c r="B98" s="41"/>
      <c r="C98" s="102"/>
      <c r="D98" s="103"/>
      <c r="E98" s="111"/>
      <c r="F98" s="103"/>
      <c r="G98" s="103"/>
      <c r="H98" s="103"/>
      <c r="I98" s="103"/>
      <c r="J98" s="103"/>
      <c r="K98" s="31"/>
      <c r="L98" s="103"/>
      <c r="M98" s="104"/>
      <c r="N98" s="105"/>
      <c r="O98" s="41"/>
      <c r="P98" s="106"/>
      <c r="Q98" s="106"/>
      <c r="R98" s="106"/>
      <c r="S98" s="41"/>
      <c r="T98" s="107"/>
      <c r="U98" s="41"/>
      <c r="V98" s="41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41"/>
      <c r="AH98" s="41"/>
      <c r="AI98" s="108"/>
      <c r="AJ98" s="107"/>
      <c r="AK98" s="113" t="s">
        <v>4925</v>
      </c>
      <c r="AL98" s="41" t="str">
        <f>VLOOKUP(AK98,db_solfen,2,FALSE)</f>
        <v>SOLFEN KHA GLISERIN 250</v>
      </c>
      <c r="AM98" s="107">
        <v>0.14000000000000001</v>
      </c>
      <c r="AN98" s="107">
        <f t="shared" si="26"/>
        <v>22.223880000000005</v>
      </c>
    </row>
    <row r="99" spans="1:40">
      <c r="A99" s="101">
        <v>39</v>
      </c>
      <c r="B99" s="41" t="s">
        <v>1065</v>
      </c>
      <c r="C99" s="102" t="s">
        <v>33</v>
      </c>
      <c r="D99" s="103">
        <v>794</v>
      </c>
      <c r="E99" s="111">
        <f t="shared" si="21"/>
        <v>13.233333333333333</v>
      </c>
      <c r="F99" s="103">
        <v>1095</v>
      </c>
      <c r="G99" s="103">
        <v>1</v>
      </c>
      <c r="H99" s="103">
        <v>1177</v>
      </c>
      <c r="I99" s="103">
        <v>1</v>
      </c>
      <c r="J99" s="103" t="s">
        <v>507</v>
      </c>
      <c r="K99" s="31">
        <f>VLOOKUP(B99,tb_proyeksi,10,FALSE)</f>
        <v>1200</v>
      </c>
      <c r="L99" s="103" t="s">
        <v>507</v>
      </c>
      <c r="M99" s="104">
        <f t="shared" si="22"/>
        <v>20</v>
      </c>
      <c r="N99" s="105" t="s">
        <v>506</v>
      </c>
      <c r="O99" s="41" t="s">
        <v>5217</v>
      </c>
      <c r="P99" s="106">
        <f t="shared" si="23"/>
        <v>300</v>
      </c>
      <c r="Q99" s="106">
        <f t="shared" si="24"/>
        <v>7200</v>
      </c>
      <c r="R99" s="106">
        <f t="shared" si="25"/>
        <v>600</v>
      </c>
      <c r="S99" s="41" t="s">
        <v>5220</v>
      </c>
      <c r="T99" s="107">
        <f t="shared" si="3"/>
        <v>12.064392000000002</v>
      </c>
      <c r="U99" s="41" t="s">
        <v>4054</v>
      </c>
      <c r="V99" s="41" t="e">
        <f t="shared" si="7"/>
        <v>#NAME?</v>
      </c>
      <c r="W99" s="107">
        <v>8.8190000000000004E-2</v>
      </c>
      <c r="X99" s="107">
        <f>K99*W99</f>
        <v>105.828</v>
      </c>
      <c r="Y99" s="107"/>
      <c r="Z99" s="107"/>
      <c r="AA99" s="107"/>
      <c r="AB99" s="107"/>
      <c r="AC99" s="107"/>
      <c r="AD99" s="107"/>
      <c r="AE99" s="107"/>
      <c r="AF99" s="107"/>
      <c r="AG99" s="41" t="s">
        <v>4301</v>
      </c>
      <c r="AH99" s="41" t="e">
        <f t="shared" si="1"/>
        <v>#NAME?</v>
      </c>
      <c r="AI99" s="108">
        <v>0.114</v>
      </c>
      <c r="AJ99" s="107">
        <f t="shared" si="20"/>
        <v>12.064392000000002</v>
      </c>
      <c r="AK99" s="41"/>
      <c r="AL99" s="41"/>
      <c r="AM99" s="107"/>
      <c r="AN99" s="107"/>
    </row>
    <row r="100" spans="1:40" ht="15">
      <c r="A100" s="101"/>
      <c r="B100" s="41"/>
      <c r="C100" s="102"/>
      <c r="D100" s="103"/>
      <c r="E100" s="111"/>
      <c r="F100" s="103"/>
      <c r="G100" s="103"/>
      <c r="H100" s="103"/>
      <c r="I100" s="103"/>
      <c r="J100" s="103"/>
      <c r="K100" s="31"/>
      <c r="L100" s="103"/>
      <c r="M100" s="104"/>
      <c r="N100" s="105"/>
      <c r="O100" s="41"/>
      <c r="P100" s="106"/>
      <c r="Q100" s="106"/>
      <c r="R100" s="106"/>
      <c r="S100" s="41"/>
      <c r="T100" s="107"/>
      <c r="U100" s="41"/>
      <c r="V100" s="41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41"/>
      <c r="AH100" s="41"/>
      <c r="AI100" s="108"/>
      <c r="AJ100" s="107"/>
      <c r="AK100" s="113" t="s">
        <v>4921</v>
      </c>
      <c r="AL100" s="41" t="str">
        <f>VLOOKUP(AK100,db_solfen,2,FALSE)</f>
        <v>SOLFEN KHA DEP 225</v>
      </c>
      <c r="AM100" s="107">
        <v>0.62</v>
      </c>
      <c r="AN100" s="107">
        <f>$X$99*AM100</f>
        <v>65.61336</v>
      </c>
    </row>
    <row r="101" spans="1:40" ht="15">
      <c r="A101" s="101"/>
      <c r="B101" s="41"/>
      <c r="C101" s="102"/>
      <c r="D101" s="103"/>
      <c r="E101" s="111"/>
      <c r="F101" s="103"/>
      <c r="G101" s="103"/>
      <c r="H101" s="103"/>
      <c r="I101" s="103"/>
      <c r="J101" s="103"/>
      <c r="K101" s="31"/>
      <c r="L101" s="103"/>
      <c r="M101" s="104"/>
      <c r="N101" s="105"/>
      <c r="O101" s="41"/>
      <c r="P101" s="106"/>
      <c r="Q101" s="106"/>
      <c r="R101" s="106"/>
      <c r="S101" s="41"/>
      <c r="T101" s="107"/>
      <c r="U101" s="41"/>
      <c r="V101" s="41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41"/>
      <c r="AH101" s="41"/>
      <c r="AI101" s="108"/>
      <c r="AJ101" s="107"/>
      <c r="AK101" s="113" t="s">
        <v>4915</v>
      </c>
      <c r="AL101" s="41" t="str">
        <f>VLOOKUP(AK101,db_solfen,2,FALSE)</f>
        <v>SHD METHANOL 156</v>
      </c>
      <c r="AM101" s="107">
        <v>7.0000000000000007E-2</v>
      </c>
      <c r="AN101" s="107">
        <f>$X$99*AM101</f>
        <v>7.407960000000001</v>
      </c>
    </row>
    <row r="102" spans="1:40" ht="15">
      <c r="A102" s="101"/>
      <c r="B102" s="41"/>
      <c r="C102" s="102"/>
      <c r="D102" s="103"/>
      <c r="E102" s="111"/>
      <c r="F102" s="103"/>
      <c r="G102" s="103"/>
      <c r="H102" s="103"/>
      <c r="I102" s="103"/>
      <c r="J102" s="103"/>
      <c r="K102" s="31"/>
      <c r="L102" s="103"/>
      <c r="M102" s="104"/>
      <c r="N102" s="105"/>
      <c r="O102" s="41"/>
      <c r="P102" s="106"/>
      <c r="Q102" s="106"/>
      <c r="R102" s="106"/>
      <c r="S102" s="41"/>
      <c r="T102" s="107"/>
      <c r="U102" s="41"/>
      <c r="V102" s="41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41"/>
      <c r="AH102" s="41"/>
      <c r="AI102" s="108"/>
      <c r="AJ102" s="107"/>
      <c r="AK102" s="113" t="s">
        <v>4925</v>
      </c>
      <c r="AL102" s="41" t="str">
        <f>VLOOKUP(AK102,db_solfen,2,FALSE)</f>
        <v>SOLFEN KHA GLISERIN 250</v>
      </c>
      <c r="AM102" s="107">
        <v>0.14000000000000001</v>
      </c>
      <c r="AN102" s="107">
        <f t="shared" ref="AN102" si="27">$X$99*AM102</f>
        <v>14.815920000000002</v>
      </c>
    </row>
    <row r="103" spans="1:40" ht="15">
      <c r="A103" s="101">
        <v>40</v>
      </c>
      <c r="B103" s="41" t="s">
        <v>1070</v>
      </c>
      <c r="C103" s="102" t="s">
        <v>34</v>
      </c>
      <c r="D103" s="103">
        <v>307</v>
      </c>
      <c r="E103" s="111">
        <f t="shared" si="21"/>
        <v>5.1166666666666663</v>
      </c>
      <c r="F103" s="103">
        <v>369</v>
      </c>
      <c r="G103" s="103">
        <v>1</v>
      </c>
      <c r="H103" s="103">
        <v>189</v>
      </c>
      <c r="I103" s="103">
        <v>1</v>
      </c>
      <c r="J103" s="103" t="s">
        <v>507</v>
      </c>
      <c r="K103" s="31">
        <f>VLOOKUP(B103,tb_proyeksi,10,FALSE)</f>
        <v>0</v>
      </c>
      <c r="L103" s="103" t="s">
        <v>507</v>
      </c>
      <c r="M103" s="104">
        <f t="shared" si="22"/>
        <v>0</v>
      </c>
      <c r="N103" s="105" t="s">
        <v>506</v>
      </c>
      <c r="O103" s="41" t="s">
        <v>5217</v>
      </c>
      <c r="P103" s="106">
        <f t="shared" si="23"/>
        <v>0</v>
      </c>
      <c r="Q103" s="106">
        <f t="shared" si="24"/>
        <v>0</v>
      </c>
      <c r="R103" s="106">
        <f t="shared" si="25"/>
        <v>0</v>
      </c>
      <c r="S103" s="41"/>
      <c r="T103" s="107"/>
      <c r="U103" s="113" t="s">
        <v>4056</v>
      </c>
      <c r="V103" s="41" t="e">
        <f t="shared" si="7"/>
        <v>#NAME?</v>
      </c>
      <c r="W103" s="107">
        <v>0.11</v>
      </c>
      <c r="X103" s="107">
        <f>K103*W103</f>
        <v>0</v>
      </c>
      <c r="Y103" s="107"/>
      <c r="Z103" s="107"/>
      <c r="AA103" s="107"/>
      <c r="AB103" s="107"/>
      <c r="AC103" s="107"/>
      <c r="AD103" s="107"/>
      <c r="AE103" s="107"/>
      <c r="AF103" s="107"/>
      <c r="AG103" s="41"/>
      <c r="AH103" s="41"/>
      <c r="AI103" s="108"/>
      <c r="AJ103" s="107"/>
      <c r="AK103" s="41"/>
      <c r="AL103" s="41"/>
      <c r="AM103" s="107"/>
      <c r="AN103" s="107"/>
    </row>
    <row r="104" spans="1:40" ht="15">
      <c r="A104" s="101"/>
      <c r="B104" s="41"/>
      <c r="C104" s="102"/>
      <c r="D104" s="103"/>
      <c r="E104" s="111"/>
      <c r="F104" s="103"/>
      <c r="G104" s="103"/>
      <c r="H104" s="103"/>
      <c r="I104" s="103"/>
      <c r="J104" s="103"/>
      <c r="K104" s="31"/>
      <c r="L104" s="103"/>
      <c r="M104" s="104"/>
      <c r="N104" s="105"/>
      <c r="O104" s="41"/>
      <c r="P104" s="106"/>
      <c r="Q104" s="106"/>
      <c r="R104" s="106"/>
      <c r="S104" s="41"/>
      <c r="T104" s="107"/>
      <c r="U104" s="113"/>
      <c r="V104" s="41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41"/>
      <c r="AH104" s="41"/>
      <c r="AI104" s="108"/>
      <c r="AJ104" s="107"/>
      <c r="AK104" s="114" t="s">
        <v>4921</v>
      </c>
      <c r="AL104" s="41" t="str">
        <f>VLOOKUP(AK104,db_solfen,2,FALSE)</f>
        <v>SOLFEN KHA DEP 225</v>
      </c>
      <c r="AM104" s="107">
        <v>0.52</v>
      </c>
      <c r="AN104" s="107">
        <f>$X$103*AM104</f>
        <v>0</v>
      </c>
    </row>
    <row r="105" spans="1:40" ht="15">
      <c r="A105" s="101"/>
      <c r="B105" s="41"/>
      <c r="C105" s="102"/>
      <c r="D105" s="103"/>
      <c r="E105" s="111"/>
      <c r="F105" s="103"/>
      <c r="G105" s="103"/>
      <c r="H105" s="103"/>
      <c r="I105" s="103"/>
      <c r="J105" s="103"/>
      <c r="K105" s="31"/>
      <c r="L105" s="103"/>
      <c r="M105" s="104"/>
      <c r="N105" s="105"/>
      <c r="O105" s="41"/>
      <c r="P105" s="106"/>
      <c r="Q105" s="106"/>
      <c r="R105" s="106"/>
      <c r="S105" s="41"/>
      <c r="T105" s="107"/>
      <c r="U105" s="113"/>
      <c r="V105" s="41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41"/>
      <c r="AH105" s="41"/>
      <c r="AI105" s="108"/>
      <c r="AJ105" s="107"/>
      <c r="AK105" s="114" t="s">
        <v>4915</v>
      </c>
      <c r="AL105" s="41" t="str">
        <f>VLOOKUP(AK105,db_solfen,2,FALSE)</f>
        <v>SHD METHANOL 156</v>
      </c>
      <c r="AM105" s="107">
        <v>0.18</v>
      </c>
      <c r="AN105" s="107">
        <f t="shared" ref="AN105:AN106" si="28">$X$103*AM105</f>
        <v>0</v>
      </c>
    </row>
    <row r="106" spans="1:40" ht="15">
      <c r="A106" s="101"/>
      <c r="B106" s="41"/>
      <c r="C106" s="102"/>
      <c r="D106" s="103"/>
      <c r="E106" s="111"/>
      <c r="F106" s="103"/>
      <c r="G106" s="103"/>
      <c r="H106" s="103"/>
      <c r="I106" s="103"/>
      <c r="J106" s="103"/>
      <c r="K106" s="31"/>
      <c r="L106" s="103"/>
      <c r="M106" s="104"/>
      <c r="N106" s="105"/>
      <c r="O106" s="41"/>
      <c r="P106" s="106"/>
      <c r="Q106" s="106"/>
      <c r="R106" s="106"/>
      <c r="S106" s="41"/>
      <c r="T106" s="107"/>
      <c r="U106" s="113"/>
      <c r="V106" s="41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41"/>
      <c r="AH106" s="41"/>
      <c r="AI106" s="108"/>
      <c r="AJ106" s="107"/>
      <c r="AK106" s="114" t="s">
        <v>4925</v>
      </c>
      <c r="AL106" s="41" t="str">
        <f>VLOOKUP(AK106,db_solfen,2,FALSE)</f>
        <v>SOLFEN KHA GLISERIN 250</v>
      </c>
      <c r="AM106" s="107">
        <v>0.15</v>
      </c>
      <c r="AN106" s="107">
        <f t="shared" si="28"/>
        <v>0</v>
      </c>
    </row>
    <row r="107" spans="1:40">
      <c r="A107" s="101">
        <v>41</v>
      </c>
      <c r="B107" s="41" t="s">
        <v>1075</v>
      </c>
      <c r="C107" s="102" t="s">
        <v>35</v>
      </c>
      <c r="D107" s="103">
        <v>1261</v>
      </c>
      <c r="E107" s="111">
        <f t="shared" si="21"/>
        <v>21.016666666666666</v>
      </c>
      <c r="F107" s="103">
        <v>1621</v>
      </c>
      <c r="G107" s="103">
        <v>1</v>
      </c>
      <c r="H107" s="103">
        <v>1212</v>
      </c>
      <c r="I107" s="103">
        <v>1</v>
      </c>
      <c r="J107" s="103" t="s">
        <v>507</v>
      </c>
      <c r="K107" s="31">
        <f>VLOOKUP(B107,tb_proyeksi,10,FALSE)</f>
        <v>1200</v>
      </c>
      <c r="L107" s="103" t="s">
        <v>507</v>
      </c>
      <c r="M107" s="104">
        <f t="shared" si="22"/>
        <v>20</v>
      </c>
      <c r="N107" s="105" t="s">
        <v>506</v>
      </c>
      <c r="O107" s="41" t="s">
        <v>5217</v>
      </c>
      <c r="P107" s="106">
        <f t="shared" si="23"/>
        <v>300</v>
      </c>
      <c r="Q107" s="106">
        <f t="shared" si="24"/>
        <v>7200</v>
      </c>
      <c r="R107" s="106">
        <f t="shared" si="25"/>
        <v>600</v>
      </c>
      <c r="S107" s="41" t="s">
        <v>5229</v>
      </c>
      <c r="T107" s="107">
        <f t="shared" si="3"/>
        <v>29.253312000000001</v>
      </c>
      <c r="U107" s="41" t="s">
        <v>4058</v>
      </c>
      <c r="V107" s="41" t="e">
        <f t="shared" si="7"/>
        <v>#NAME?</v>
      </c>
      <c r="W107" s="107">
        <v>7.1279999999999996E-2</v>
      </c>
      <c r="X107" s="107">
        <f t="shared" si="8"/>
        <v>85.536000000000001</v>
      </c>
      <c r="Y107" s="107"/>
      <c r="Z107" s="107"/>
      <c r="AA107" s="107"/>
      <c r="AB107" s="107"/>
      <c r="AC107" s="107"/>
      <c r="AD107" s="107"/>
      <c r="AE107" s="107"/>
      <c r="AF107" s="107"/>
      <c r="AG107" s="41" t="s">
        <v>4307</v>
      </c>
      <c r="AH107" s="41" t="e">
        <f t="shared" si="1"/>
        <v>#NAME?</v>
      </c>
      <c r="AI107" s="108">
        <v>0.34200000000000003</v>
      </c>
      <c r="AJ107" s="107">
        <f>X107*AI107</f>
        <v>29.253312000000001</v>
      </c>
      <c r="AK107" s="41"/>
      <c r="AL107" s="41"/>
      <c r="AM107" s="107"/>
      <c r="AN107" s="107"/>
    </row>
    <row r="108" spans="1:40" ht="15">
      <c r="A108" s="101"/>
      <c r="B108" s="41"/>
      <c r="C108" s="102"/>
      <c r="D108" s="103"/>
      <c r="E108" s="111"/>
      <c r="F108" s="103"/>
      <c r="G108" s="103"/>
      <c r="H108" s="103"/>
      <c r="I108" s="103"/>
      <c r="J108" s="103"/>
      <c r="K108" s="31"/>
      <c r="L108" s="103"/>
      <c r="M108" s="104"/>
      <c r="N108" s="105"/>
      <c r="O108" s="41"/>
      <c r="P108" s="106"/>
      <c r="Q108" s="106"/>
      <c r="R108" s="106"/>
      <c r="S108" s="41"/>
      <c r="T108" s="107"/>
      <c r="U108" s="41"/>
      <c r="V108" s="41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41"/>
      <c r="AH108" s="41"/>
      <c r="AI108" s="108"/>
      <c r="AJ108" s="107"/>
      <c r="AK108" s="113" t="s">
        <v>4921</v>
      </c>
      <c r="AL108" s="41" t="str">
        <f>VLOOKUP(AK108,db_solfen,2,FALSE)</f>
        <v>SOLFEN KHA DEP 225</v>
      </c>
      <c r="AM108" s="107">
        <v>0.48</v>
      </c>
      <c r="AN108" s="107">
        <f>$X$107*AM108</f>
        <v>41.057279999999999</v>
      </c>
    </row>
    <row r="109" spans="1:40" ht="15">
      <c r="A109" s="101"/>
      <c r="B109" s="41"/>
      <c r="C109" s="102"/>
      <c r="D109" s="103"/>
      <c r="E109" s="111"/>
      <c r="F109" s="103"/>
      <c r="G109" s="103"/>
      <c r="H109" s="103"/>
      <c r="I109" s="103"/>
      <c r="J109" s="103"/>
      <c r="K109" s="31"/>
      <c r="L109" s="103"/>
      <c r="M109" s="104"/>
      <c r="N109" s="105"/>
      <c r="O109" s="41"/>
      <c r="P109" s="106"/>
      <c r="Q109" s="106"/>
      <c r="R109" s="106"/>
      <c r="S109" s="41"/>
      <c r="T109" s="107"/>
      <c r="U109" s="41"/>
      <c r="V109" s="41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41"/>
      <c r="AH109" s="41"/>
      <c r="AI109" s="108"/>
      <c r="AJ109" s="107"/>
      <c r="AK109" s="113" t="s">
        <v>4915</v>
      </c>
      <c r="AL109" s="41" t="str">
        <f>VLOOKUP(AK109,db_solfen,2,FALSE)</f>
        <v>SHD METHANOL 156</v>
      </c>
      <c r="AM109" s="107">
        <v>0.17</v>
      </c>
      <c r="AN109" s="107">
        <f t="shared" ref="AN109:AN110" si="29">$X$107*AM109</f>
        <v>14.541120000000001</v>
      </c>
    </row>
    <row r="110" spans="1:40" ht="15">
      <c r="A110" s="101"/>
      <c r="B110" s="41"/>
      <c r="C110" s="102"/>
      <c r="D110" s="103"/>
      <c r="E110" s="111"/>
      <c r="F110" s="103"/>
      <c r="G110" s="103"/>
      <c r="H110" s="103"/>
      <c r="I110" s="103"/>
      <c r="J110" s="103"/>
      <c r="K110" s="31"/>
      <c r="L110" s="103"/>
      <c r="M110" s="104"/>
      <c r="N110" s="105"/>
      <c r="O110" s="41"/>
      <c r="P110" s="106"/>
      <c r="Q110" s="106"/>
      <c r="R110" s="106"/>
      <c r="S110" s="41"/>
      <c r="T110" s="107"/>
      <c r="U110" s="41"/>
      <c r="V110" s="41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41"/>
      <c r="AH110" s="41"/>
      <c r="AI110" s="108"/>
      <c r="AJ110" s="107"/>
      <c r="AK110" s="113" t="s">
        <v>4925</v>
      </c>
      <c r="AL110" s="41" t="str">
        <f>VLOOKUP(AK110,db_solfen,2,FALSE)</f>
        <v>SOLFEN KHA GLISERIN 250</v>
      </c>
      <c r="AM110" s="107">
        <v>0.14000000000000001</v>
      </c>
      <c r="AN110" s="107">
        <f t="shared" si="29"/>
        <v>11.975040000000002</v>
      </c>
    </row>
    <row r="111" spans="1:40">
      <c r="A111" s="101">
        <v>42</v>
      </c>
      <c r="B111" s="41" t="s">
        <v>1080</v>
      </c>
      <c r="C111" s="102" t="s">
        <v>36</v>
      </c>
      <c r="D111" s="103">
        <v>223</v>
      </c>
      <c r="E111" s="111">
        <f t="shared" si="21"/>
        <v>3.7166666666666668</v>
      </c>
      <c r="F111" s="103">
        <v>237</v>
      </c>
      <c r="G111" s="103">
        <v>1</v>
      </c>
      <c r="H111" s="103">
        <v>296</v>
      </c>
      <c r="I111" s="103">
        <v>1</v>
      </c>
      <c r="J111" s="103" t="s">
        <v>507</v>
      </c>
      <c r="K111" s="31">
        <f>VLOOKUP(B111,tb_proyeksi,10,FALSE)</f>
        <v>480</v>
      </c>
      <c r="L111" s="103" t="s">
        <v>507</v>
      </c>
      <c r="M111" s="104">
        <f t="shared" si="22"/>
        <v>8</v>
      </c>
      <c r="N111" s="105" t="s">
        <v>506</v>
      </c>
      <c r="O111" s="41" t="s">
        <v>5217</v>
      </c>
      <c r="P111" s="106">
        <f t="shared" si="23"/>
        <v>120</v>
      </c>
      <c r="Q111" s="106">
        <f t="shared" si="24"/>
        <v>2880</v>
      </c>
      <c r="R111" s="106">
        <f t="shared" si="25"/>
        <v>240</v>
      </c>
      <c r="S111" s="41" t="s">
        <v>538</v>
      </c>
      <c r="T111" s="107">
        <f t="shared" si="3"/>
        <v>8.4662400000000009</v>
      </c>
      <c r="U111" s="41" t="s">
        <v>4060</v>
      </c>
      <c r="V111" s="41" t="e">
        <f t="shared" si="7"/>
        <v>#NAME?</v>
      </c>
      <c r="W111" s="107">
        <v>8.8190000000000004E-2</v>
      </c>
      <c r="X111" s="107">
        <f t="shared" si="8"/>
        <v>42.331200000000003</v>
      </c>
      <c r="Y111" s="107"/>
      <c r="Z111" s="107"/>
      <c r="AA111" s="107"/>
      <c r="AB111" s="107"/>
      <c r="AC111" s="107"/>
      <c r="AD111" s="107"/>
      <c r="AE111" s="107"/>
      <c r="AF111" s="107"/>
      <c r="AG111" s="41" t="s">
        <v>4239</v>
      </c>
      <c r="AH111" s="41" t="e">
        <f>VLOOKUP(AG111,tb_parfum,2,FALSE)</f>
        <v>#NAME?</v>
      </c>
      <c r="AI111" s="108">
        <v>0.2</v>
      </c>
      <c r="AJ111" s="107">
        <f>X111*AI111</f>
        <v>8.4662400000000009</v>
      </c>
      <c r="AK111" s="41"/>
      <c r="AL111" s="41"/>
      <c r="AM111" s="107"/>
      <c r="AN111" s="107"/>
    </row>
    <row r="112" spans="1:40" ht="15">
      <c r="A112" s="101"/>
      <c r="B112" s="41"/>
      <c r="C112" s="102"/>
      <c r="D112" s="103"/>
      <c r="E112" s="111"/>
      <c r="F112" s="103"/>
      <c r="G112" s="103"/>
      <c r="H112" s="103"/>
      <c r="I112" s="103"/>
      <c r="J112" s="103"/>
      <c r="K112" s="31"/>
      <c r="L112" s="103"/>
      <c r="M112" s="104"/>
      <c r="N112" s="105"/>
      <c r="O112" s="41"/>
      <c r="P112" s="106"/>
      <c r="Q112" s="106"/>
      <c r="R112" s="106"/>
      <c r="S112" s="41"/>
      <c r="T112" s="107"/>
      <c r="U112" s="41"/>
      <c r="V112" s="41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41"/>
      <c r="AH112" s="41"/>
      <c r="AI112" s="108"/>
      <c r="AJ112" s="107"/>
      <c r="AK112" s="113" t="s">
        <v>4921</v>
      </c>
      <c r="AL112" s="41" t="str">
        <f>VLOOKUP(AK112,db_solfen,2,FALSE)</f>
        <v>SOLFEN KHA DEP 225</v>
      </c>
      <c r="AM112" s="107">
        <v>0.56000000000000005</v>
      </c>
      <c r="AN112" s="107">
        <f>$X$111*AM112</f>
        <v>23.705472000000004</v>
      </c>
    </row>
    <row r="113" spans="1:40" ht="15">
      <c r="A113" s="101"/>
      <c r="B113" s="41"/>
      <c r="C113" s="102"/>
      <c r="D113" s="103"/>
      <c r="E113" s="111"/>
      <c r="F113" s="103"/>
      <c r="G113" s="103"/>
      <c r="H113" s="103"/>
      <c r="I113" s="103"/>
      <c r="J113" s="103"/>
      <c r="K113" s="31"/>
      <c r="L113" s="103"/>
      <c r="M113" s="104"/>
      <c r="N113" s="105"/>
      <c r="O113" s="41"/>
      <c r="P113" s="106"/>
      <c r="Q113" s="106"/>
      <c r="R113" s="106"/>
      <c r="S113" s="41"/>
      <c r="T113" s="107"/>
      <c r="U113" s="41"/>
      <c r="V113" s="41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41"/>
      <c r="AH113" s="41"/>
      <c r="AI113" s="108"/>
      <c r="AJ113" s="107"/>
      <c r="AK113" s="113" t="s">
        <v>4915</v>
      </c>
      <c r="AL113" s="41" t="str">
        <f>VLOOKUP(AK113,db_solfen,2,FALSE)</f>
        <v>SHD METHANOL 156</v>
      </c>
      <c r="AM113" s="107">
        <v>0.16</v>
      </c>
      <c r="AN113" s="107">
        <f t="shared" ref="AN113:AN114" si="30">$X$111*AM113</f>
        <v>6.7729920000000003</v>
      </c>
    </row>
    <row r="114" spans="1:40" ht="15">
      <c r="A114" s="101"/>
      <c r="B114" s="41"/>
      <c r="C114" s="102"/>
      <c r="D114" s="103"/>
      <c r="E114" s="111"/>
      <c r="F114" s="103"/>
      <c r="G114" s="103"/>
      <c r="H114" s="103"/>
      <c r="I114" s="103"/>
      <c r="J114" s="103"/>
      <c r="K114" s="31"/>
      <c r="L114" s="103"/>
      <c r="M114" s="104"/>
      <c r="N114" s="105"/>
      <c r="O114" s="41"/>
      <c r="P114" s="106"/>
      <c r="Q114" s="106"/>
      <c r="R114" s="106"/>
      <c r="S114" s="41"/>
      <c r="T114" s="107"/>
      <c r="U114" s="41"/>
      <c r="V114" s="41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41"/>
      <c r="AH114" s="41"/>
      <c r="AI114" s="108"/>
      <c r="AJ114" s="107"/>
      <c r="AK114" s="113" t="s">
        <v>4925</v>
      </c>
      <c r="AL114" s="41" t="str">
        <f>VLOOKUP(AK114,db_solfen,2,FALSE)</f>
        <v>SOLFEN KHA GLISERIN 250</v>
      </c>
      <c r="AM114" s="107">
        <v>0.15</v>
      </c>
      <c r="AN114" s="107">
        <f t="shared" si="30"/>
        <v>6.3496800000000002</v>
      </c>
    </row>
    <row r="115" spans="1:40">
      <c r="A115" s="101">
        <v>43</v>
      </c>
      <c r="B115" s="41" t="s">
        <v>1094</v>
      </c>
      <c r="C115" s="102" t="s">
        <v>40</v>
      </c>
      <c r="D115" s="103">
        <v>449</v>
      </c>
      <c r="E115" s="111">
        <f t="shared" si="21"/>
        <v>7.4833333333333334</v>
      </c>
      <c r="F115" s="103">
        <v>928</v>
      </c>
      <c r="G115" s="103">
        <v>1</v>
      </c>
      <c r="H115" s="103">
        <v>582</v>
      </c>
      <c r="I115" s="103">
        <v>1</v>
      </c>
      <c r="J115" s="103" t="s">
        <v>507</v>
      </c>
      <c r="K115" s="31">
        <f>VLOOKUP(B115,tb_proyeksi,10,FALSE)</f>
        <v>480</v>
      </c>
      <c r="L115" s="103" t="s">
        <v>507</v>
      </c>
      <c r="M115" s="104">
        <f t="shared" si="22"/>
        <v>8</v>
      </c>
      <c r="N115" s="105" t="s">
        <v>506</v>
      </c>
      <c r="O115" s="41" t="s">
        <v>5217</v>
      </c>
      <c r="P115" s="106">
        <f t="shared" si="23"/>
        <v>120</v>
      </c>
      <c r="Q115" s="106">
        <f t="shared" si="24"/>
        <v>2880</v>
      </c>
      <c r="R115" s="106">
        <f t="shared" si="25"/>
        <v>240</v>
      </c>
      <c r="S115" s="41" t="s">
        <v>5252</v>
      </c>
      <c r="T115" s="107">
        <f t="shared" si="3"/>
        <v>1.6184064384000001</v>
      </c>
      <c r="U115" s="41" t="s">
        <v>4062</v>
      </c>
      <c r="V115" s="41" t="e">
        <f>VLOOKUP(U115,tb_oplosan,2,FALSE)</f>
        <v>#NAME?</v>
      </c>
      <c r="W115" s="107">
        <v>8.8190000000000004E-2</v>
      </c>
      <c r="X115" s="107">
        <f>K115*W115</f>
        <v>42.331200000000003</v>
      </c>
      <c r="Y115" s="41" t="s">
        <v>3938</v>
      </c>
      <c r="Z115" s="107" t="e">
        <f>VLOOKUP(Y115,tb_oplosan,2,FALSE)</f>
        <v>#NAME?</v>
      </c>
      <c r="AA115" s="107">
        <v>0.16200000000000001</v>
      </c>
      <c r="AB115" s="107">
        <f>X115*AA115</f>
        <v>6.8576544000000004</v>
      </c>
      <c r="AC115" s="41"/>
      <c r="AD115" s="41"/>
      <c r="AE115" s="41"/>
      <c r="AF115" s="107"/>
      <c r="AG115" s="107" t="s">
        <v>4343</v>
      </c>
      <c r="AH115" s="107" t="e">
        <f>VLOOKUP(AG115,tb_parfum,2,FALSE)</f>
        <v>#NAME?</v>
      </c>
      <c r="AI115" s="107">
        <v>0.23599999999999999</v>
      </c>
      <c r="AJ115" s="107">
        <f>$AB$115*AI115</f>
        <v>1.6184064384000001</v>
      </c>
      <c r="AK115" s="41"/>
      <c r="AL115" s="41"/>
      <c r="AM115" s="107"/>
      <c r="AN115" s="107"/>
    </row>
    <row r="116" spans="1:40">
      <c r="A116" s="101"/>
      <c r="B116" s="41"/>
      <c r="C116" s="102"/>
      <c r="D116" s="103"/>
      <c r="E116" s="111"/>
      <c r="F116" s="103"/>
      <c r="G116" s="103"/>
      <c r="H116" s="103"/>
      <c r="I116" s="103"/>
      <c r="J116" s="103"/>
      <c r="K116" s="31"/>
      <c r="L116" s="103"/>
      <c r="M116" s="104"/>
      <c r="N116" s="105"/>
      <c r="O116" s="41"/>
      <c r="P116" s="106"/>
      <c r="Q116" s="106"/>
      <c r="R116" s="106"/>
      <c r="S116" s="41" t="s">
        <v>5225</v>
      </c>
      <c r="T116" s="107">
        <f t="shared" si="3"/>
        <v>5.2392479616000003</v>
      </c>
      <c r="U116" s="41"/>
      <c r="V116" s="41"/>
      <c r="W116" s="107"/>
      <c r="X116" s="107"/>
      <c r="Y116" s="41"/>
      <c r="Z116" s="107"/>
      <c r="AA116" s="107"/>
      <c r="AB116" s="107"/>
      <c r="AC116" s="41"/>
      <c r="AD116" s="41"/>
      <c r="AE116" s="41"/>
      <c r="AF116" s="107"/>
      <c r="AG116" s="107" t="s">
        <v>4303</v>
      </c>
      <c r="AH116" s="107" t="e">
        <f>VLOOKUP(AG116,tb_parfum,2,FALSE)</f>
        <v>#NAME?</v>
      </c>
      <c r="AI116" s="107">
        <v>0.76400000000000001</v>
      </c>
      <c r="AJ116" s="107">
        <f>$AB$115*AI116</f>
        <v>5.2392479616000003</v>
      </c>
      <c r="AK116" s="41"/>
      <c r="AL116" s="41"/>
      <c r="AM116" s="107"/>
      <c r="AN116" s="107"/>
    </row>
    <row r="117" spans="1:40" ht="15">
      <c r="A117" s="101"/>
      <c r="B117" s="41"/>
      <c r="C117" s="102"/>
      <c r="D117" s="103"/>
      <c r="E117" s="111"/>
      <c r="F117" s="103"/>
      <c r="G117" s="103"/>
      <c r="H117" s="103"/>
      <c r="I117" s="103"/>
      <c r="J117" s="103"/>
      <c r="K117" s="31"/>
      <c r="L117" s="103"/>
      <c r="M117" s="104"/>
      <c r="N117" s="105"/>
      <c r="O117" s="41"/>
      <c r="P117" s="106"/>
      <c r="Q117" s="106"/>
      <c r="R117" s="106"/>
      <c r="S117" s="41"/>
      <c r="T117" s="107"/>
      <c r="U117" s="41"/>
      <c r="V117" s="41"/>
      <c r="W117" s="107"/>
      <c r="X117" s="107"/>
      <c r="Y117" s="41"/>
      <c r="Z117" s="107"/>
      <c r="AA117" s="107"/>
      <c r="AB117" s="107"/>
      <c r="AC117" s="41"/>
      <c r="AD117" s="41"/>
      <c r="AE117" s="41"/>
      <c r="AF117" s="107"/>
      <c r="AG117" s="107"/>
      <c r="AH117" s="107"/>
      <c r="AI117" s="107"/>
      <c r="AJ117" s="107"/>
      <c r="AK117" s="113" t="s">
        <v>4921</v>
      </c>
      <c r="AL117" s="41" t="str">
        <f>VLOOKUP(AK117,db_solfen,2,FALSE)</f>
        <v>SOLFEN KHA DEP 225</v>
      </c>
      <c r="AM117" s="107">
        <v>0.62</v>
      </c>
      <c r="AN117" s="107">
        <f>$X$115*AM117</f>
        <v>26.245344000000003</v>
      </c>
    </row>
    <row r="118" spans="1:40" ht="15">
      <c r="A118" s="101"/>
      <c r="B118" s="41"/>
      <c r="C118" s="102"/>
      <c r="D118" s="103"/>
      <c r="E118" s="111"/>
      <c r="F118" s="103"/>
      <c r="G118" s="103"/>
      <c r="H118" s="103"/>
      <c r="I118" s="103"/>
      <c r="J118" s="103"/>
      <c r="K118" s="31"/>
      <c r="L118" s="103"/>
      <c r="M118" s="104"/>
      <c r="N118" s="105"/>
      <c r="O118" s="41"/>
      <c r="P118" s="106"/>
      <c r="Q118" s="106"/>
      <c r="R118" s="106"/>
      <c r="S118" s="41"/>
      <c r="T118" s="107"/>
      <c r="U118" s="41"/>
      <c r="V118" s="41"/>
      <c r="W118" s="107"/>
      <c r="X118" s="107"/>
      <c r="Y118" s="41"/>
      <c r="Z118" s="107"/>
      <c r="AA118" s="107"/>
      <c r="AB118" s="107"/>
      <c r="AC118" s="41"/>
      <c r="AD118" s="41"/>
      <c r="AE118" s="41"/>
      <c r="AF118" s="107"/>
      <c r="AG118" s="107"/>
      <c r="AH118" s="107"/>
      <c r="AI118" s="107"/>
      <c r="AJ118" s="107"/>
      <c r="AK118" s="113" t="s">
        <v>4915</v>
      </c>
      <c r="AL118" s="41" t="str">
        <f>VLOOKUP(AK118,db_solfen,2,FALSE)</f>
        <v>SHD METHANOL 156</v>
      </c>
      <c r="AM118" s="107">
        <v>0.16</v>
      </c>
      <c r="AN118" s="107">
        <f t="shared" ref="AN118:AN119" si="31">$X$115*AM118</f>
        <v>6.7729920000000003</v>
      </c>
    </row>
    <row r="119" spans="1:40" ht="15">
      <c r="A119" s="101"/>
      <c r="B119" s="41"/>
      <c r="C119" s="102"/>
      <c r="D119" s="103"/>
      <c r="E119" s="111"/>
      <c r="F119" s="103"/>
      <c r="G119" s="103"/>
      <c r="H119" s="103"/>
      <c r="I119" s="103"/>
      <c r="J119" s="103"/>
      <c r="K119" s="31"/>
      <c r="L119" s="103"/>
      <c r="M119" s="104"/>
      <c r="N119" s="105"/>
      <c r="O119" s="41"/>
      <c r="P119" s="106"/>
      <c r="Q119" s="106"/>
      <c r="R119" s="106"/>
      <c r="S119" s="41"/>
      <c r="T119" s="107"/>
      <c r="U119" s="41"/>
      <c r="V119" s="41"/>
      <c r="W119" s="107"/>
      <c r="X119" s="107"/>
      <c r="Y119" s="41"/>
      <c r="Z119" s="107"/>
      <c r="AA119" s="107"/>
      <c r="AB119" s="107"/>
      <c r="AC119" s="41"/>
      <c r="AD119" s="41"/>
      <c r="AE119" s="41"/>
      <c r="AF119" s="107"/>
      <c r="AG119" s="107"/>
      <c r="AH119" s="107"/>
      <c r="AI119" s="107"/>
      <c r="AJ119" s="107"/>
      <c r="AK119" s="113" t="s">
        <v>4925</v>
      </c>
      <c r="AL119" s="41" t="str">
        <f>VLOOKUP(AK119,db_solfen,2,FALSE)</f>
        <v>SOLFEN KHA GLISERIN 250</v>
      </c>
      <c r="AM119" s="107">
        <v>0.12</v>
      </c>
      <c r="AN119" s="107">
        <f t="shared" si="31"/>
        <v>5.0797439999999998</v>
      </c>
    </row>
    <row r="120" spans="1:40">
      <c r="A120" s="101">
        <v>44</v>
      </c>
      <c r="B120" s="41" t="s">
        <v>1099</v>
      </c>
      <c r="C120" s="102" t="s">
        <v>41</v>
      </c>
      <c r="D120" s="103">
        <v>1042</v>
      </c>
      <c r="E120" s="111">
        <f t="shared" si="21"/>
        <v>17.366666666666667</v>
      </c>
      <c r="F120" s="103">
        <v>1027</v>
      </c>
      <c r="G120" s="103">
        <v>1</v>
      </c>
      <c r="H120" s="103">
        <v>1253</v>
      </c>
      <c r="I120" s="103">
        <v>1</v>
      </c>
      <c r="J120" s="103" t="s">
        <v>507</v>
      </c>
      <c r="K120" s="31">
        <f>VLOOKUP(B120,tb_proyeksi,10,FALSE)</f>
        <v>960</v>
      </c>
      <c r="L120" s="103" t="s">
        <v>507</v>
      </c>
      <c r="M120" s="104">
        <f t="shared" si="22"/>
        <v>16</v>
      </c>
      <c r="N120" s="105" t="s">
        <v>506</v>
      </c>
      <c r="O120" s="41" t="s">
        <v>5217</v>
      </c>
      <c r="P120" s="106">
        <f t="shared" si="23"/>
        <v>240</v>
      </c>
      <c r="Q120" s="106">
        <f t="shared" si="24"/>
        <v>5760</v>
      </c>
      <c r="R120" s="106">
        <f t="shared" si="25"/>
        <v>480</v>
      </c>
      <c r="S120" s="41" t="s">
        <v>539</v>
      </c>
      <c r="T120" s="107">
        <f t="shared" si="3"/>
        <v>10.3288128</v>
      </c>
      <c r="U120" s="41" t="s">
        <v>4064</v>
      </c>
      <c r="V120" s="41"/>
      <c r="W120" s="107">
        <v>8.8190000000000004E-2</v>
      </c>
      <c r="X120" s="107">
        <f t="shared" si="8"/>
        <v>84.662400000000005</v>
      </c>
      <c r="Y120" s="107"/>
      <c r="Z120" s="107"/>
      <c r="AA120" s="107"/>
      <c r="AB120" s="107"/>
      <c r="AC120" s="107"/>
      <c r="AD120" s="107"/>
      <c r="AE120" s="107"/>
      <c r="AF120" s="107"/>
      <c r="AG120" s="41" t="s">
        <v>4273</v>
      </c>
      <c r="AH120" s="41" t="e">
        <f t="shared" si="1"/>
        <v>#NAME?</v>
      </c>
      <c r="AI120" s="108">
        <v>0.122</v>
      </c>
      <c r="AJ120" s="107">
        <f>X120*AI120</f>
        <v>10.3288128</v>
      </c>
      <c r="AK120" s="41"/>
      <c r="AL120" s="41"/>
      <c r="AM120" s="107"/>
      <c r="AN120" s="107"/>
    </row>
    <row r="121" spans="1:40" ht="15">
      <c r="A121" s="101"/>
      <c r="B121" s="41"/>
      <c r="C121" s="102"/>
      <c r="D121" s="103"/>
      <c r="E121" s="111"/>
      <c r="F121" s="103"/>
      <c r="G121" s="103"/>
      <c r="H121" s="103"/>
      <c r="I121" s="103"/>
      <c r="J121" s="103"/>
      <c r="K121" s="31"/>
      <c r="L121" s="103"/>
      <c r="M121" s="104"/>
      <c r="N121" s="105"/>
      <c r="O121" s="41"/>
      <c r="P121" s="106"/>
      <c r="Q121" s="106"/>
      <c r="R121" s="106"/>
      <c r="S121" s="41"/>
      <c r="T121" s="107"/>
      <c r="U121" s="41"/>
      <c r="V121" s="41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41"/>
      <c r="AH121" s="41"/>
      <c r="AI121" s="108"/>
      <c r="AJ121" s="107"/>
      <c r="AK121" s="113" t="s">
        <v>4921</v>
      </c>
      <c r="AL121" s="41" t="str">
        <f>VLOOKUP(AK121,db_solfen,2,FALSE)</f>
        <v>SOLFEN KHA DEP 225</v>
      </c>
      <c r="AM121" s="107">
        <v>0.64</v>
      </c>
      <c r="AN121" s="107">
        <f>$X$120*AM121</f>
        <v>54.183936000000003</v>
      </c>
    </row>
    <row r="122" spans="1:40" ht="15">
      <c r="A122" s="101"/>
      <c r="B122" s="41"/>
      <c r="C122" s="102"/>
      <c r="D122" s="103"/>
      <c r="E122" s="111"/>
      <c r="F122" s="103"/>
      <c r="G122" s="103"/>
      <c r="H122" s="103"/>
      <c r="I122" s="103"/>
      <c r="J122" s="103"/>
      <c r="K122" s="31"/>
      <c r="L122" s="103"/>
      <c r="M122" s="104"/>
      <c r="N122" s="105"/>
      <c r="O122" s="41"/>
      <c r="P122" s="106"/>
      <c r="Q122" s="106"/>
      <c r="R122" s="106"/>
      <c r="S122" s="41"/>
      <c r="T122" s="107"/>
      <c r="U122" s="41"/>
      <c r="V122" s="41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41"/>
      <c r="AH122" s="41"/>
      <c r="AI122" s="108"/>
      <c r="AJ122" s="107"/>
      <c r="AK122" s="113" t="s">
        <v>4915</v>
      </c>
      <c r="AL122" s="41" t="str">
        <f>VLOOKUP(AK122,db_solfen,2,FALSE)</f>
        <v>SHD METHANOL 156</v>
      </c>
      <c r="AM122" s="107">
        <v>0.15</v>
      </c>
      <c r="AN122" s="107">
        <f t="shared" ref="AN122:AN123" si="32">$X$120*AM122</f>
        <v>12.69936</v>
      </c>
    </row>
    <row r="123" spans="1:40" ht="15">
      <c r="A123" s="101"/>
      <c r="B123" s="41"/>
      <c r="C123" s="102"/>
      <c r="D123" s="103"/>
      <c r="E123" s="111"/>
      <c r="F123" s="103"/>
      <c r="G123" s="103"/>
      <c r="H123" s="103"/>
      <c r="I123" s="103"/>
      <c r="J123" s="103"/>
      <c r="K123" s="31"/>
      <c r="L123" s="103"/>
      <c r="M123" s="104"/>
      <c r="N123" s="105"/>
      <c r="O123" s="41"/>
      <c r="P123" s="106"/>
      <c r="Q123" s="106"/>
      <c r="R123" s="106"/>
      <c r="S123" s="41"/>
      <c r="T123" s="107"/>
      <c r="U123" s="41"/>
      <c r="V123" s="41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41"/>
      <c r="AH123" s="41"/>
      <c r="AI123" s="108"/>
      <c r="AJ123" s="107"/>
      <c r="AK123" s="113" t="s">
        <v>4925</v>
      </c>
      <c r="AL123" s="41" t="str">
        <f>VLOOKUP(AK123,db_solfen,2,FALSE)</f>
        <v>SOLFEN KHA GLISERIN 250</v>
      </c>
      <c r="AM123" s="107">
        <v>0.13</v>
      </c>
      <c r="AN123" s="107">
        <f t="shared" si="32"/>
        <v>11.006112000000002</v>
      </c>
    </row>
    <row r="124" spans="1:40" ht="15">
      <c r="A124" s="101">
        <v>45</v>
      </c>
      <c r="B124" s="41" t="s">
        <v>1104</v>
      </c>
      <c r="C124" s="102" t="s">
        <v>455</v>
      </c>
      <c r="D124" s="103">
        <v>43</v>
      </c>
      <c r="E124" s="111">
        <f t="shared" si="21"/>
        <v>0.71666666666666667</v>
      </c>
      <c r="F124" s="103"/>
      <c r="G124" s="103"/>
      <c r="H124" s="103"/>
      <c r="I124" s="103"/>
      <c r="J124" s="103" t="s">
        <v>507</v>
      </c>
      <c r="K124" s="31">
        <v>0</v>
      </c>
      <c r="L124" s="103" t="s">
        <v>507</v>
      </c>
      <c r="M124" s="104">
        <f t="shared" si="22"/>
        <v>0</v>
      </c>
      <c r="N124" s="105" t="s">
        <v>506</v>
      </c>
      <c r="O124" s="41" t="s">
        <v>5217</v>
      </c>
      <c r="P124" s="106">
        <f t="shared" si="23"/>
        <v>0</v>
      </c>
      <c r="Q124" s="106">
        <f t="shared" si="24"/>
        <v>0</v>
      </c>
      <c r="R124" s="106">
        <f t="shared" si="25"/>
        <v>0</v>
      </c>
      <c r="S124" s="41"/>
      <c r="T124" s="107"/>
      <c r="U124" s="114" t="s">
        <v>4066</v>
      </c>
      <c r="V124" s="41" t="e">
        <f>VLOOKUP(U124,tb_oplosan,2,FALSE)</f>
        <v>#NAME?</v>
      </c>
      <c r="W124" s="107">
        <v>0.11</v>
      </c>
      <c r="X124" s="107">
        <f>K124*W124</f>
        <v>0</v>
      </c>
      <c r="Y124" s="114" t="s">
        <v>3936</v>
      </c>
      <c r="Z124" s="107" t="e">
        <f>VLOOKUP(Y124,tb_oplosan,2,FALSE)</f>
        <v>#NAME?</v>
      </c>
      <c r="AA124" s="107">
        <v>0.08</v>
      </c>
      <c r="AB124" s="107">
        <f>X124*AA124</f>
        <v>0</v>
      </c>
      <c r="AC124" s="107"/>
      <c r="AD124" s="107"/>
      <c r="AE124" s="107"/>
      <c r="AF124" s="107"/>
      <c r="AG124" s="114" t="s">
        <v>4251</v>
      </c>
      <c r="AH124" s="41" t="e">
        <f t="shared" si="1"/>
        <v>#NAME?</v>
      </c>
      <c r="AI124" s="108">
        <v>0.499</v>
      </c>
      <c r="AJ124" s="107">
        <f>$AB$124*AI124</f>
        <v>0</v>
      </c>
      <c r="AL124" s="41"/>
      <c r="AM124" s="107"/>
      <c r="AN124" s="107"/>
    </row>
    <row r="125" spans="1:40" ht="15">
      <c r="A125" s="101"/>
      <c r="B125" s="41"/>
      <c r="C125" s="102"/>
      <c r="D125" s="103"/>
      <c r="E125" s="111"/>
      <c r="F125" s="103"/>
      <c r="G125" s="103"/>
      <c r="H125" s="103"/>
      <c r="I125" s="103"/>
      <c r="J125" s="103"/>
      <c r="K125" s="31"/>
      <c r="L125" s="103"/>
      <c r="M125" s="104"/>
      <c r="N125" s="105"/>
      <c r="O125" s="41"/>
      <c r="P125" s="106"/>
      <c r="Q125" s="106"/>
      <c r="R125" s="106"/>
      <c r="S125" s="41"/>
      <c r="T125" s="107"/>
      <c r="U125" s="114"/>
      <c r="V125" s="41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14" t="s">
        <v>4253</v>
      </c>
      <c r="AH125" s="41" t="e">
        <f t="shared" si="1"/>
        <v>#NAME?</v>
      </c>
      <c r="AI125" s="108">
        <v>0.501</v>
      </c>
      <c r="AJ125" s="107">
        <f>$AB$124*AI125</f>
        <v>0</v>
      </c>
      <c r="AL125" s="41"/>
      <c r="AM125" s="107"/>
      <c r="AN125" s="107"/>
    </row>
    <row r="126" spans="1:40" ht="15">
      <c r="A126" s="101"/>
      <c r="B126" s="41"/>
      <c r="C126" s="102"/>
      <c r="D126" s="103"/>
      <c r="E126" s="111"/>
      <c r="F126" s="103"/>
      <c r="G126" s="103"/>
      <c r="H126" s="103"/>
      <c r="I126" s="103"/>
      <c r="J126" s="103"/>
      <c r="K126" s="31"/>
      <c r="L126" s="103"/>
      <c r="M126" s="104"/>
      <c r="N126" s="105"/>
      <c r="O126" s="41"/>
      <c r="P126" s="106"/>
      <c r="Q126" s="106"/>
      <c r="R126" s="106"/>
      <c r="S126" s="41"/>
      <c r="T126" s="107"/>
      <c r="U126" s="114"/>
      <c r="V126" s="41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41"/>
      <c r="AH126" s="41"/>
      <c r="AI126" s="108"/>
      <c r="AJ126" s="107"/>
      <c r="AK126" s="114" t="s">
        <v>4921</v>
      </c>
      <c r="AL126" s="41" t="str">
        <f>VLOOKUP(AK126,db_solfen,2,FALSE)</f>
        <v>SOLFEN KHA DEP 225</v>
      </c>
      <c r="AM126" s="107">
        <v>0.63</v>
      </c>
      <c r="AN126" s="107">
        <f>$X$124*AM126</f>
        <v>0</v>
      </c>
    </row>
    <row r="127" spans="1:40" ht="15">
      <c r="A127" s="101"/>
      <c r="B127" s="41"/>
      <c r="C127" s="102"/>
      <c r="D127" s="103"/>
      <c r="E127" s="111"/>
      <c r="F127" s="103"/>
      <c r="G127" s="103"/>
      <c r="H127" s="103"/>
      <c r="I127" s="103"/>
      <c r="J127" s="103"/>
      <c r="K127" s="31"/>
      <c r="L127" s="103"/>
      <c r="M127" s="104"/>
      <c r="N127" s="105"/>
      <c r="O127" s="41"/>
      <c r="P127" s="106"/>
      <c r="Q127" s="106"/>
      <c r="R127" s="106"/>
      <c r="S127" s="41"/>
      <c r="T127" s="107"/>
      <c r="U127" s="114"/>
      <c r="V127" s="41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41"/>
      <c r="AH127" s="41"/>
      <c r="AI127" s="108"/>
      <c r="AJ127" s="107"/>
      <c r="AK127" s="114" t="s">
        <v>4915</v>
      </c>
      <c r="AL127" s="41" t="str">
        <f>VLOOKUP(AK127,db_solfen,2,FALSE)</f>
        <v>SHD METHANOL 156</v>
      </c>
      <c r="AM127" s="107">
        <v>0.16</v>
      </c>
      <c r="AN127" s="107">
        <f t="shared" ref="AN127:AN128" si="33">$X$124*AM127</f>
        <v>0</v>
      </c>
    </row>
    <row r="128" spans="1:40" ht="15">
      <c r="A128" s="101"/>
      <c r="B128" s="41"/>
      <c r="C128" s="102"/>
      <c r="D128" s="103"/>
      <c r="E128" s="111"/>
      <c r="F128" s="103"/>
      <c r="G128" s="103"/>
      <c r="H128" s="103"/>
      <c r="I128" s="103"/>
      <c r="J128" s="103"/>
      <c r="K128" s="31"/>
      <c r="L128" s="103"/>
      <c r="M128" s="104"/>
      <c r="N128" s="105"/>
      <c r="O128" s="41"/>
      <c r="P128" s="106"/>
      <c r="Q128" s="106"/>
      <c r="R128" s="106"/>
      <c r="S128" s="41"/>
      <c r="T128" s="107"/>
      <c r="U128" s="114"/>
      <c r="V128" s="41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41"/>
      <c r="AH128" s="41"/>
      <c r="AI128" s="108"/>
      <c r="AJ128" s="107"/>
      <c r="AK128" s="114" t="s">
        <v>4925</v>
      </c>
      <c r="AL128" s="41" t="str">
        <f>VLOOKUP(AK128,db_solfen,2,FALSE)</f>
        <v>SOLFEN KHA GLISERIN 250</v>
      </c>
      <c r="AM128" s="107">
        <v>0.13</v>
      </c>
      <c r="AN128" s="107">
        <f t="shared" si="33"/>
        <v>0</v>
      </c>
    </row>
    <row r="129" spans="1:40">
      <c r="A129" s="101">
        <v>46</v>
      </c>
      <c r="B129" s="41" t="s">
        <v>1085</v>
      </c>
      <c r="C129" s="102" t="s">
        <v>37</v>
      </c>
      <c r="D129" s="103">
        <v>3</v>
      </c>
      <c r="E129" s="111">
        <f t="shared" si="21"/>
        <v>0.05</v>
      </c>
      <c r="F129" s="103">
        <v>323</v>
      </c>
      <c r="G129" s="103">
        <v>1</v>
      </c>
      <c r="H129" s="103">
        <v>164</v>
      </c>
      <c r="I129" s="103">
        <v>1</v>
      </c>
      <c r="J129" s="103" t="s">
        <v>505</v>
      </c>
      <c r="K129" s="31">
        <f>VLOOKUP(B129,tb_proyeksi,10,FALSE)</f>
        <v>240</v>
      </c>
      <c r="L129" s="103" t="s">
        <v>505</v>
      </c>
      <c r="M129" s="104">
        <f t="shared" si="22"/>
        <v>4</v>
      </c>
      <c r="N129" s="105" t="s">
        <v>506</v>
      </c>
      <c r="O129" s="41" t="s">
        <v>5251</v>
      </c>
      <c r="P129" s="106">
        <f>0.35*K129</f>
        <v>84</v>
      </c>
      <c r="Q129" s="106">
        <f>60*K129</f>
        <v>14400</v>
      </c>
      <c r="R129" s="106">
        <f>K129</f>
        <v>240</v>
      </c>
      <c r="S129" s="41" t="s">
        <v>524</v>
      </c>
      <c r="T129" s="107">
        <f t="shared" si="3"/>
        <v>12.348288</v>
      </c>
      <c r="U129" s="41" t="s">
        <v>4046</v>
      </c>
      <c r="V129" s="41" t="e">
        <f t="shared" si="7"/>
        <v>#NAME?</v>
      </c>
      <c r="W129" s="107">
        <v>0.16200000000000001</v>
      </c>
      <c r="X129" s="107">
        <f t="shared" si="8"/>
        <v>38.880000000000003</v>
      </c>
      <c r="Y129" s="107"/>
      <c r="Z129" s="107"/>
      <c r="AA129" s="107"/>
      <c r="AB129" s="107"/>
      <c r="AC129" s="107"/>
      <c r="AD129" s="107"/>
      <c r="AE129" s="107"/>
      <c r="AF129" s="107"/>
      <c r="AG129" s="41" t="s">
        <v>4337</v>
      </c>
      <c r="AH129" s="41" t="e">
        <f t="shared" si="1"/>
        <v>#NAME?</v>
      </c>
      <c r="AI129" s="108">
        <v>0.31759999999999999</v>
      </c>
      <c r="AJ129" s="107">
        <f>X129*AI129</f>
        <v>12.348288</v>
      </c>
      <c r="AK129" s="41"/>
      <c r="AL129" s="41"/>
      <c r="AM129" s="107"/>
      <c r="AN129" s="107"/>
    </row>
    <row r="130" spans="1:40" ht="15">
      <c r="A130" s="101"/>
      <c r="B130" s="41"/>
      <c r="C130" s="102"/>
      <c r="D130" s="103"/>
      <c r="E130" s="111"/>
      <c r="F130" s="103"/>
      <c r="G130" s="103"/>
      <c r="H130" s="103"/>
      <c r="I130" s="103"/>
      <c r="J130" s="103"/>
      <c r="K130" s="31"/>
      <c r="L130" s="103"/>
      <c r="M130" s="104"/>
      <c r="N130" s="105"/>
      <c r="O130" s="41"/>
      <c r="P130" s="106"/>
      <c r="Q130" s="106"/>
      <c r="R130" s="106"/>
      <c r="S130" s="41"/>
      <c r="T130" s="107"/>
      <c r="U130" s="41"/>
      <c r="V130" s="41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41"/>
      <c r="AH130" s="41"/>
      <c r="AI130" s="108"/>
      <c r="AJ130" s="107"/>
      <c r="AK130" s="113" t="s">
        <v>4921</v>
      </c>
      <c r="AL130" s="41" t="str">
        <f>VLOOKUP(AK130,db_solfen,2,FALSE)</f>
        <v>SOLFEN KHA DEP 225</v>
      </c>
      <c r="AM130" s="107">
        <v>0.56840000000000002</v>
      </c>
      <c r="AN130" s="107">
        <f>$X$129*AM130</f>
        <v>22.099392000000002</v>
      </c>
    </row>
    <row r="131" spans="1:40" ht="15">
      <c r="A131" s="101"/>
      <c r="B131" s="41"/>
      <c r="C131" s="102"/>
      <c r="D131" s="103"/>
      <c r="E131" s="111"/>
      <c r="F131" s="103"/>
      <c r="G131" s="103"/>
      <c r="H131" s="103"/>
      <c r="I131" s="103"/>
      <c r="J131" s="103"/>
      <c r="K131" s="31"/>
      <c r="L131" s="103"/>
      <c r="M131" s="104"/>
      <c r="N131" s="105"/>
      <c r="O131" s="41"/>
      <c r="P131" s="106"/>
      <c r="Q131" s="106"/>
      <c r="R131" s="106"/>
      <c r="S131" s="41"/>
      <c r="T131" s="107"/>
      <c r="U131" s="41"/>
      <c r="V131" s="41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41"/>
      <c r="AH131" s="41"/>
      <c r="AI131" s="108"/>
      <c r="AJ131" s="107"/>
      <c r="AK131" s="113" t="s">
        <v>4915</v>
      </c>
      <c r="AL131" s="41" t="str">
        <f>VLOOKUP(AK131,db_solfen,2,FALSE)</f>
        <v>SHD METHANOL 156</v>
      </c>
      <c r="AM131" s="107">
        <v>0.114</v>
      </c>
      <c r="AN131" s="107">
        <f>$X$129*AM131</f>
        <v>4.4323200000000007</v>
      </c>
    </row>
    <row r="132" spans="1:40">
      <c r="A132" s="101">
        <v>47</v>
      </c>
      <c r="B132" s="41" t="s">
        <v>1088</v>
      </c>
      <c r="C132" s="102" t="s">
        <v>38</v>
      </c>
      <c r="D132" s="103">
        <v>91</v>
      </c>
      <c r="E132" s="111">
        <f t="shared" si="21"/>
        <v>1.5166666666666666</v>
      </c>
      <c r="F132" s="103">
        <v>247</v>
      </c>
      <c r="G132" s="103">
        <v>1</v>
      </c>
      <c r="H132" s="103">
        <v>125</v>
      </c>
      <c r="I132" s="103">
        <v>1</v>
      </c>
      <c r="J132" s="103" t="s">
        <v>505</v>
      </c>
      <c r="K132" s="31">
        <f>VLOOKUP(B132,tb_proyeksi,10,FALSE)</f>
        <v>240</v>
      </c>
      <c r="L132" s="103" t="s">
        <v>505</v>
      </c>
      <c r="M132" s="104">
        <f t="shared" si="22"/>
        <v>4</v>
      </c>
      <c r="N132" s="105" t="s">
        <v>506</v>
      </c>
      <c r="O132" s="41" t="s">
        <v>5251</v>
      </c>
      <c r="P132" s="106">
        <f>0.35*K132</f>
        <v>84</v>
      </c>
      <c r="Q132" s="106">
        <f>60*K132</f>
        <v>14400</v>
      </c>
      <c r="R132" s="106">
        <f>K132</f>
        <v>240</v>
      </c>
      <c r="S132" s="41" t="s">
        <v>5229</v>
      </c>
      <c r="T132" s="107">
        <f t="shared" si="3"/>
        <v>13.699756800000001</v>
      </c>
      <c r="U132" s="41" t="s">
        <v>4048</v>
      </c>
      <c r="V132" s="41" t="e">
        <f t="shared" si="7"/>
        <v>#NAME?</v>
      </c>
      <c r="W132" s="107">
        <v>0.16200000000000001</v>
      </c>
      <c r="X132" s="107">
        <f t="shared" si="8"/>
        <v>38.880000000000003</v>
      </c>
      <c r="Y132" s="107"/>
      <c r="Z132" s="107"/>
      <c r="AA132" s="107"/>
      <c r="AB132" s="107"/>
      <c r="AC132" s="107"/>
      <c r="AD132" s="107"/>
      <c r="AE132" s="107"/>
      <c r="AF132" s="107"/>
      <c r="AG132" s="41" t="s">
        <v>4307</v>
      </c>
      <c r="AH132" s="41" t="e">
        <f t="shared" si="1"/>
        <v>#NAME?</v>
      </c>
      <c r="AI132" s="108">
        <v>0.35236000000000001</v>
      </c>
      <c r="AJ132" s="107">
        <f>X132*AI132</f>
        <v>13.699756800000001</v>
      </c>
      <c r="AK132" s="41"/>
      <c r="AL132" s="41"/>
      <c r="AM132" s="107"/>
      <c r="AN132" s="107"/>
    </row>
    <row r="133" spans="1:40" ht="15">
      <c r="A133" s="101"/>
      <c r="B133" s="41"/>
      <c r="C133" s="102"/>
      <c r="D133" s="103"/>
      <c r="E133" s="111"/>
      <c r="F133" s="103"/>
      <c r="G133" s="103"/>
      <c r="H133" s="103"/>
      <c r="I133" s="103"/>
      <c r="J133" s="103"/>
      <c r="K133" s="31"/>
      <c r="L133" s="103"/>
      <c r="M133" s="104"/>
      <c r="N133" s="105"/>
      <c r="O133" s="41"/>
      <c r="P133" s="106"/>
      <c r="Q133" s="106"/>
      <c r="R133" s="106"/>
      <c r="S133" s="41"/>
      <c r="T133" s="107"/>
      <c r="U133" s="41"/>
      <c r="V133" s="41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41"/>
      <c r="AH133" s="41"/>
      <c r="AI133" s="108"/>
      <c r="AJ133" s="107"/>
      <c r="AK133" s="113" t="s">
        <v>4915</v>
      </c>
      <c r="AL133" s="41" t="str">
        <f>VLOOKUP(AK133,db_solfen,2,FALSE)</f>
        <v>SHD METHANOL 156</v>
      </c>
      <c r="AM133" s="107">
        <v>0.50561999999999996</v>
      </c>
      <c r="AN133" s="107">
        <f>$X$132*AM133</f>
        <v>19.658505599999998</v>
      </c>
    </row>
    <row r="134" spans="1:40" ht="15">
      <c r="A134" s="101"/>
      <c r="B134" s="41"/>
      <c r="C134" s="102"/>
      <c r="D134" s="103"/>
      <c r="E134" s="111"/>
      <c r="F134" s="103"/>
      <c r="G134" s="103"/>
      <c r="H134" s="103"/>
      <c r="I134" s="103"/>
      <c r="J134" s="103"/>
      <c r="K134" s="31"/>
      <c r="L134" s="103"/>
      <c r="M134" s="104"/>
      <c r="N134" s="105"/>
      <c r="O134" s="41"/>
      <c r="P134" s="106"/>
      <c r="Q134" s="106"/>
      <c r="R134" s="106"/>
      <c r="S134" s="41"/>
      <c r="T134" s="107"/>
      <c r="U134" s="41"/>
      <c r="V134" s="41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41"/>
      <c r="AH134" s="41"/>
      <c r="AI134" s="108"/>
      <c r="AJ134" s="107"/>
      <c r="AK134" s="113" t="s">
        <v>4921</v>
      </c>
      <c r="AL134" s="41" t="str">
        <f>VLOOKUP(AK134,db_solfen,2,FALSE)</f>
        <v>SOLFEN KHA DEP 225</v>
      </c>
      <c r="AM134" s="107">
        <v>0.35236000000000001</v>
      </c>
      <c r="AN134" s="107">
        <f>$X$132*AM134</f>
        <v>13.699756800000001</v>
      </c>
    </row>
    <row r="135" spans="1:40">
      <c r="A135" s="101">
        <v>48</v>
      </c>
      <c r="B135" s="41" t="s">
        <v>1091</v>
      </c>
      <c r="C135" s="102" t="s">
        <v>39</v>
      </c>
      <c r="D135" s="103">
        <v>89</v>
      </c>
      <c r="E135" s="111">
        <f t="shared" si="21"/>
        <v>1.4833333333333334</v>
      </c>
      <c r="F135" s="103">
        <v>285</v>
      </c>
      <c r="G135" s="103">
        <v>1</v>
      </c>
      <c r="H135" s="103">
        <v>162</v>
      </c>
      <c r="I135" s="103">
        <v>1</v>
      </c>
      <c r="J135" s="103" t="s">
        <v>505</v>
      </c>
      <c r="K135" s="31">
        <f>VLOOKUP(B135,tb_proyeksi,10,FALSE)</f>
        <v>240</v>
      </c>
      <c r="L135" s="103" t="s">
        <v>505</v>
      </c>
      <c r="M135" s="104">
        <f t="shared" si="22"/>
        <v>4</v>
      </c>
      <c r="N135" s="105" t="s">
        <v>506</v>
      </c>
      <c r="O135" s="41" t="s">
        <v>5251</v>
      </c>
      <c r="P135" s="106">
        <f>0.35*K135</f>
        <v>84</v>
      </c>
      <c r="Q135" s="106">
        <f>60*K135</f>
        <v>14400</v>
      </c>
      <c r="R135" s="106">
        <f>K135</f>
        <v>240</v>
      </c>
      <c r="S135" s="41" t="s">
        <v>534</v>
      </c>
      <c r="T135" s="107">
        <f t="shared" si="3"/>
        <v>8.7091200000000004</v>
      </c>
      <c r="U135" s="41" t="s">
        <v>4050</v>
      </c>
      <c r="V135" s="41" t="e">
        <f t="shared" si="7"/>
        <v>#NAME?</v>
      </c>
      <c r="W135" s="107">
        <v>0.16200000000000001</v>
      </c>
      <c r="X135" s="107">
        <f t="shared" si="8"/>
        <v>38.880000000000003</v>
      </c>
      <c r="Y135" s="107"/>
      <c r="Z135" s="107"/>
      <c r="AA135" s="107"/>
      <c r="AB135" s="107"/>
      <c r="AC135" s="107"/>
      <c r="AD135" s="107"/>
      <c r="AE135" s="107"/>
      <c r="AF135" s="107"/>
      <c r="AG135" s="41" t="s">
        <v>4311</v>
      </c>
      <c r="AH135" s="41" t="e">
        <f t="shared" si="1"/>
        <v>#NAME?</v>
      </c>
      <c r="AI135" s="108">
        <v>0.224</v>
      </c>
      <c r="AJ135" s="107">
        <f>X135*AI135</f>
        <v>8.7091200000000004</v>
      </c>
      <c r="AK135" s="41"/>
      <c r="AL135" s="41"/>
      <c r="AM135" s="107"/>
      <c r="AN135" s="107"/>
    </row>
    <row r="136" spans="1:40" ht="15">
      <c r="A136" s="101"/>
      <c r="B136" s="41"/>
      <c r="C136" s="102"/>
      <c r="D136" s="103"/>
      <c r="E136" s="111"/>
      <c r="F136" s="103"/>
      <c r="G136" s="103"/>
      <c r="H136" s="103"/>
      <c r="I136" s="103"/>
      <c r="J136" s="103"/>
      <c r="K136" s="31"/>
      <c r="L136" s="103"/>
      <c r="M136" s="104"/>
      <c r="N136" s="105"/>
      <c r="O136" s="41"/>
      <c r="P136" s="106"/>
      <c r="Q136" s="106"/>
      <c r="R136" s="106"/>
      <c r="S136" s="41"/>
      <c r="T136" s="107"/>
      <c r="U136" s="41"/>
      <c r="V136" s="41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41"/>
      <c r="AH136" s="41"/>
      <c r="AI136" s="108"/>
      <c r="AJ136" s="107"/>
      <c r="AK136" s="113" t="s">
        <v>4921</v>
      </c>
      <c r="AL136" s="41" t="str">
        <f>VLOOKUP(AK136,db_solfen,2,FALSE)</f>
        <v>SOLFEN KHA DEP 225</v>
      </c>
      <c r="AM136" s="107">
        <v>0.69399999999999995</v>
      </c>
      <c r="AN136" s="107">
        <f>$X$135*AM136</f>
        <v>26.98272</v>
      </c>
    </row>
    <row r="137" spans="1:40" ht="15">
      <c r="A137" s="101"/>
      <c r="B137" s="41"/>
      <c r="C137" s="102"/>
      <c r="D137" s="103"/>
      <c r="E137" s="111"/>
      <c r="F137" s="103"/>
      <c r="G137" s="103"/>
      <c r="H137" s="103"/>
      <c r="I137" s="103"/>
      <c r="J137" s="103"/>
      <c r="K137" s="31"/>
      <c r="L137" s="103"/>
      <c r="M137" s="104"/>
      <c r="N137" s="105"/>
      <c r="O137" s="41"/>
      <c r="P137" s="106"/>
      <c r="Q137" s="106"/>
      <c r="R137" s="106"/>
      <c r="S137" s="41"/>
      <c r="T137" s="107"/>
      <c r="U137" s="41"/>
      <c r="V137" s="41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41"/>
      <c r="AH137" s="41"/>
      <c r="AI137" s="108"/>
      <c r="AJ137" s="107"/>
      <c r="AK137" s="113" t="s">
        <v>4915</v>
      </c>
      <c r="AL137" s="41" t="str">
        <f>VLOOKUP(AK137,db_solfen,2,FALSE)</f>
        <v>SHD METHANOL 156</v>
      </c>
      <c r="AM137" s="107">
        <v>8.1000000000000003E-2</v>
      </c>
      <c r="AN137" s="107">
        <f>$X$135*AM137</f>
        <v>3.1492800000000005</v>
      </c>
    </row>
    <row r="138" spans="1:40" ht="15">
      <c r="A138" s="101">
        <v>49</v>
      </c>
      <c r="B138" s="41" t="s">
        <v>1490</v>
      </c>
      <c r="C138" s="102" t="s">
        <v>42</v>
      </c>
      <c r="D138" s="103">
        <v>8</v>
      </c>
      <c r="E138" s="103">
        <v>0</v>
      </c>
      <c r="F138" s="103">
        <v>9</v>
      </c>
      <c r="G138" s="103"/>
      <c r="H138" s="103">
        <v>10</v>
      </c>
      <c r="I138" s="103">
        <v>1</v>
      </c>
      <c r="J138" s="103" t="s">
        <v>508</v>
      </c>
      <c r="K138" s="31">
        <v>0</v>
      </c>
      <c r="L138" s="103" t="s">
        <v>508</v>
      </c>
      <c r="M138" s="104">
        <f t="shared" ref="M138:M146" si="34">K138/100</f>
        <v>0</v>
      </c>
      <c r="N138" s="105" t="s">
        <v>506</v>
      </c>
      <c r="O138" s="41"/>
      <c r="P138" s="41"/>
      <c r="Q138" s="41"/>
      <c r="R138" s="41"/>
      <c r="S138" s="41"/>
      <c r="T138" s="107"/>
      <c r="U138" s="114" t="s">
        <v>1235</v>
      </c>
      <c r="V138" s="114" t="s">
        <v>1236</v>
      </c>
      <c r="W138" s="107">
        <v>0.2</v>
      </c>
      <c r="X138" s="107">
        <f>K138*W138</f>
        <v>0</v>
      </c>
      <c r="Y138" s="114" t="s">
        <v>844</v>
      </c>
      <c r="Z138" s="114" t="s">
        <v>845</v>
      </c>
      <c r="AA138" s="107">
        <v>0.71</v>
      </c>
      <c r="AB138" s="107">
        <f>X138*AA138</f>
        <v>0</v>
      </c>
      <c r="AC138" s="114" t="s">
        <v>4028</v>
      </c>
      <c r="AD138" s="107" t="e">
        <f>VLOOKUP(AC138,tb_oplosan,2,FALSE)</f>
        <v>#NAME?</v>
      </c>
      <c r="AE138" s="107">
        <v>0.23286799999999999</v>
      </c>
      <c r="AF138" s="107">
        <f>AB138*AE138</f>
        <v>0</v>
      </c>
      <c r="AG138" s="114" t="s">
        <v>4245</v>
      </c>
      <c r="AH138" s="41" t="e">
        <f t="shared" si="1"/>
        <v>#NAME?</v>
      </c>
      <c r="AI138" s="108">
        <v>0.57099999999999995</v>
      </c>
      <c r="AJ138" s="107">
        <f>AF138*AI138</f>
        <v>0</v>
      </c>
      <c r="AK138" s="41"/>
      <c r="AL138" s="41"/>
      <c r="AM138" s="107"/>
      <c r="AN138" s="107"/>
    </row>
    <row r="139" spans="1:40" ht="15">
      <c r="A139" s="101"/>
      <c r="B139" s="41"/>
      <c r="C139" s="102"/>
      <c r="D139" s="103"/>
      <c r="E139" s="103"/>
      <c r="F139" s="103"/>
      <c r="G139" s="103"/>
      <c r="H139" s="103"/>
      <c r="I139" s="103"/>
      <c r="J139" s="103"/>
      <c r="K139" s="31"/>
      <c r="L139" s="103"/>
      <c r="M139" s="104"/>
      <c r="N139" s="105"/>
      <c r="O139" s="41"/>
      <c r="P139" s="41"/>
      <c r="Q139" s="41"/>
      <c r="R139" s="41"/>
      <c r="S139" s="41"/>
      <c r="T139" s="107"/>
      <c r="U139" s="114"/>
      <c r="V139" s="114"/>
      <c r="W139" s="107"/>
      <c r="X139" s="107"/>
      <c r="Y139" s="114"/>
      <c r="Z139" s="114"/>
      <c r="AA139" s="107"/>
      <c r="AB139" s="107"/>
      <c r="AC139" s="114"/>
      <c r="AD139" s="107"/>
      <c r="AE139" s="107"/>
      <c r="AF139" s="107"/>
      <c r="AG139" s="114"/>
      <c r="AH139" s="41"/>
      <c r="AI139" s="108"/>
      <c r="AJ139" s="107"/>
      <c r="AK139" s="114" t="s">
        <v>4921</v>
      </c>
      <c r="AL139" s="41" t="str">
        <f>VLOOKUP(AK139,db_solfen,2,FALSE)</f>
        <v>SOLFEN KHA DEP 225</v>
      </c>
      <c r="AM139" s="107">
        <v>0.42899999999999999</v>
      </c>
      <c r="AN139" s="107">
        <f>$AF$138*AM139</f>
        <v>0</v>
      </c>
    </row>
    <row r="140" spans="1:40" ht="15">
      <c r="A140" s="101">
        <v>50</v>
      </c>
      <c r="B140" s="41" t="s">
        <v>1493</v>
      </c>
      <c r="C140" s="102" t="s">
        <v>43</v>
      </c>
      <c r="D140" s="103">
        <v>3</v>
      </c>
      <c r="E140" s="103">
        <v>0</v>
      </c>
      <c r="F140" s="103">
        <v>8</v>
      </c>
      <c r="G140" s="103"/>
      <c r="H140" s="103"/>
      <c r="I140" s="103"/>
      <c r="J140" s="103" t="s">
        <v>508</v>
      </c>
      <c r="K140" s="31">
        <v>0</v>
      </c>
      <c r="L140" s="103" t="s">
        <v>508</v>
      </c>
      <c r="M140" s="104">
        <f t="shared" si="34"/>
        <v>0</v>
      </c>
      <c r="N140" s="105" t="s">
        <v>506</v>
      </c>
      <c r="O140" s="41"/>
      <c r="P140" s="41"/>
      <c r="Q140" s="41"/>
      <c r="R140" s="41"/>
      <c r="S140" s="41"/>
      <c r="T140" s="107"/>
      <c r="U140" s="114" t="s">
        <v>1237</v>
      </c>
      <c r="V140" s="114" t="s">
        <v>1238</v>
      </c>
      <c r="W140" s="107">
        <v>0.2</v>
      </c>
      <c r="X140" s="107">
        <f>K140*W140</f>
        <v>0</v>
      </c>
      <c r="Y140" s="114" t="s">
        <v>846</v>
      </c>
      <c r="Z140" s="114" t="s">
        <v>847</v>
      </c>
      <c r="AA140" s="107">
        <v>0.71</v>
      </c>
      <c r="AB140" s="107">
        <f>X140*AA140</f>
        <v>0</v>
      </c>
      <c r="AC140" s="114" t="s">
        <v>4030</v>
      </c>
      <c r="AD140" s="107" t="e">
        <f>VLOOKUP(AC140,tb_oplosan,2,FALSE)</f>
        <v>#NAME?</v>
      </c>
      <c r="AE140" s="107">
        <v>0.23286799999999999</v>
      </c>
      <c r="AF140" s="107">
        <f>AB140*AE140</f>
        <v>0</v>
      </c>
      <c r="AG140" s="114" t="s">
        <v>4239</v>
      </c>
      <c r="AH140" s="41" t="e">
        <f t="shared" si="1"/>
        <v>#NAME?</v>
      </c>
      <c r="AI140" s="108">
        <v>0.56100000000000005</v>
      </c>
      <c r="AJ140" s="107">
        <f>AF140*AI140</f>
        <v>0</v>
      </c>
      <c r="AL140" s="41"/>
      <c r="AM140" s="33"/>
      <c r="AN140" s="33"/>
    </row>
    <row r="141" spans="1:40" ht="15">
      <c r="A141" s="101"/>
      <c r="B141" s="41"/>
      <c r="C141" s="102"/>
      <c r="D141" s="103"/>
      <c r="E141" s="103"/>
      <c r="F141" s="103"/>
      <c r="G141" s="103"/>
      <c r="H141" s="103"/>
      <c r="I141" s="103"/>
      <c r="J141" s="103"/>
      <c r="K141" s="31"/>
      <c r="L141" s="103"/>
      <c r="M141" s="104"/>
      <c r="N141" s="105"/>
      <c r="O141" s="41"/>
      <c r="P141" s="41"/>
      <c r="Q141" s="41"/>
      <c r="R141" s="41"/>
      <c r="S141" s="41"/>
      <c r="T141" s="107"/>
      <c r="U141" s="41"/>
      <c r="V141" s="41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41"/>
      <c r="AH141" s="41"/>
      <c r="AI141" s="108"/>
      <c r="AJ141" s="107"/>
      <c r="AK141" s="114" t="s">
        <v>4921</v>
      </c>
      <c r="AL141" s="41" t="str">
        <f>VLOOKUP(AK141,db_solfen,2,FALSE)</f>
        <v>SOLFEN KHA DEP 225</v>
      </c>
      <c r="AM141" s="33">
        <v>0.439</v>
      </c>
      <c r="AN141" s="34">
        <f>$AF$140*AM141</f>
        <v>0</v>
      </c>
    </row>
    <row r="142" spans="1:40" ht="15">
      <c r="A142" s="101">
        <v>51</v>
      </c>
      <c r="B142" s="41" t="s">
        <v>1496</v>
      </c>
      <c r="C142" s="102" t="s">
        <v>44</v>
      </c>
      <c r="D142" s="103">
        <v>23</v>
      </c>
      <c r="E142" s="103">
        <v>0</v>
      </c>
      <c r="F142" s="103">
        <v>10</v>
      </c>
      <c r="G142" s="103"/>
      <c r="H142" s="103"/>
      <c r="I142" s="103"/>
      <c r="J142" s="103" t="s">
        <v>508</v>
      </c>
      <c r="K142" s="31">
        <v>0</v>
      </c>
      <c r="L142" s="103" t="s">
        <v>508</v>
      </c>
      <c r="M142" s="104">
        <f t="shared" si="34"/>
        <v>0</v>
      </c>
      <c r="N142" s="105" t="s">
        <v>506</v>
      </c>
      <c r="O142" s="41"/>
      <c r="P142" s="41"/>
      <c r="Q142" s="41"/>
      <c r="R142" s="41"/>
      <c r="S142" s="41"/>
      <c r="T142" s="107"/>
      <c r="U142" s="114" t="s">
        <v>1239</v>
      </c>
      <c r="V142" s="114" t="s">
        <v>1240</v>
      </c>
      <c r="W142" s="107">
        <v>0.2</v>
      </c>
      <c r="X142" s="107">
        <f>K142*W142</f>
        <v>0</v>
      </c>
      <c r="Y142" s="114" t="s">
        <v>848</v>
      </c>
      <c r="Z142" s="114" t="s">
        <v>849</v>
      </c>
      <c r="AA142" s="107">
        <v>0.71</v>
      </c>
      <c r="AB142" s="107">
        <f>X142*AA142</f>
        <v>0</v>
      </c>
      <c r="AC142" s="114" t="s">
        <v>4032</v>
      </c>
      <c r="AD142" s="107" t="e">
        <f>VLOOKUP(AC142,tb_oplosan,2,FALSE)</f>
        <v>#NAME?</v>
      </c>
      <c r="AE142" s="107">
        <v>0.23286799999999999</v>
      </c>
      <c r="AF142" s="107">
        <f>AB142*AE142</f>
        <v>0</v>
      </c>
      <c r="AG142" s="114" t="s">
        <v>4273</v>
      </c>
      <c r="AH142" s="41" t="e">
        <f t="shared" si="1"/>
        <v>#NAME?</v>
      </c>
      <c r="AI142" s="108">
        <v>0.39600000000000002</v>
      </c>
      <c r="AJ142" s="107">
        <f>AF142*AI142</f>
        <v>0</v>
      </c>
      <c r="AK142" s="41"/>
      <c r="AL142" s="41"/>
      <c r="AM142" s="107"/>
      <c r="AN142" s="107"/>
    </row>
    <row r="143" spans="1:40" ht="15">
      <c r="A143" s="101"/>
      <c r="B143" s="41"/>
      <c r="C143" s="102"/>
      <c r="D143" s="103"/>
      <c r="E143" s="103"/>
      <c r="F143" s="103"/>
      <c r="G143" s="103"/>
      <c r="H143" s="103"/>
      <c r="I143" s="103"/>
      <c r="J143" s="103"/>
      <c r="K143" s="31"/>
      <c r="L143" s="103"/>
      <c r="M143" s="104"/>
      <c r="N143" s="105"/>
      <c r="O143" s="41"/>
      <c r="P143" s="41"/>
      <c r="Q143" s="41"/>
      <c r="R143" s="41"/>
      <c r="S143" s="41"/>
      <c r="T143" s="107"/>
      <c r="U143" s="41"/>
      <c r="V143" s="41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41"/>
      <c r="AH143" s="41"/>
      <c r="AI143" s="108"/>
      <c r="AJ143" s="107"/>
      <c r="AK143" s="114" t="s">
        <v>4921</v>
      </c>
      <c r="AL143" s="41" t="str">
        <f>VLOOKUP(AK143,db_solfen,2,FALSE)</f>
        <v>SOLFEN KHA DEP 225</v>
      </c>
      <c r="AM143" s="107">
        <v>0.60399999999999998</v>
      </c>
      <c r="AN143" s="107">
        <f>$AJ$142*AM143</f>
        <v>0</v>
      </c>
    </row>
    <row r="144" spans="1:40" ht="15">
      <c r="A144" s="101">
        <v>52</v>
      </c>
      <c r="B144" s="41" t="s">
        <v>1503</v>
      </c>
      <c r="C144" s="102" t="s">
        <v>45</v>
      </c>
      <c r="D144" s="103">
        <v>7</v>
      </c>
      <c r="E144" s="103">
        <v>0</v>
      </c>
      <c r="F144" s="103">
        <v>6</v>
      </c>
      <c r="G144" s="103"/>
      <c r="H144" s="103"/>
      <c r="I144" s="103"/>
      <c r="J144" s="103" t="s">
        <v>508</v>
      </c>
      <c r="K144" s="31">
        <v>0</v>
      </c>
      <c r="L144" s="103" t="s">
        <v>508</v>
      </c>
      <c r="M144" s="104">
        <f t="shared" si="34"/>
        <v>0</v>
      </c>
      <c r="N144" s="105" t="s">
        <v>506</v>
      </c>
      <c r="O144" s="41"/>
      <c r="P144" s="41"/>
      <c r="Q144" s="41"/>
      <c r="R144" s="41"/>
      <c r="S144" s="41"/>
      <c r="T144" s="107"/>
      <c r="U144" s="114" t="s">
        <v>1243</v>
      </c>
      <c r="V144" s="114" t="s">
        <v>1244</v>
      </c>
      <c r="W144" s="107">
        <v>0.2</v>
      </c>
      <c r="X144" s="107">
        <f>K144*W144</f>
        <v>0</v>
      </c>
      <c r="Y144" s="114" t="s">
        <v>852</v>
      </c>
      <c r="Z144" s="114" t="s">
        <v>853</v>
      </c>
      <c r="AA144" s="107">
        <v>0.71</v>
      </c>
      <c r="AB144" s="107">
        <f>X144*AA144</f>
        <v>0</v>
      </c>
      <c r="AC144" s="114" t="s">
        <v>4036</v>
      </c>
      <c r="AD144" s="107" t="e">
        <f>VLOOKUP(AC144,tb_oplosan,2,FALSE)</f>
        <v>#NAME?</v>
      </c>
      <c r="AE144" s="107">
        <v>0.23286799999999999</v>
      </c>
      <c r="AF144" s="107">
        <f>AB144*AE144</f>
        <v>0</v>
      </c>
      <c r="AG144" s="114" t="s">
        <v>4277</v>
      </c>
      <c r="AH144" s="41" t="e">
        <f t="shared" si="1"/>
        <v>#NAME?</v>
      </c>
      <c r="AI144" s="108">
        <v>0.42399999999999999</v>
      </c>
      <c r="AJ144" s="107">
        <f>AF144*AI144</f>
        <v>0</v>
      </c>
      <c r="AK144" s="41"/>
      <c r="AL144" s="41"/>
      <c r="AM144" s="107"/>
      <c r="AN144" s="107"/>
    </row>
    <row r="145" spans="1:40" ht="15">
      <c r="A145" s="101">
        <v>53</v>
      </c>
      <c r="B145" s="41" t="s">
        <v>1506</v>
      </c>
      <c r="C145" s="102" t="s">
        <v>46</v>
      </c>
      <c r="D145" s="103">
        <v>11</v>
      </c>
      <c r="E145" s="103">
        <v>0</v>
      </c>
      <c r="F145" s="103">
        <v>10</v>
      </c>
      <c r="G145" s="103"/>
      <c r="H145" s="103"/>
      <c r="I145" s="103"/>
      <c r="J145" s="103" t="s">
        <v>508</v>
      </c>
      <c r="K145" s="31">
        <v>0</v>
      </c>
      <c r="L145" s="103" t="s">
        <v>508</v>
      </c>
      <c r="M145" s="104">
        <f t="shared" si="34"/>
        <v>0</v>
      </c>
      <c r="N145" s="105" t="s">
        <v>506</v>
      </c>
      <c r="O145" s="41"/>
      <c r="P145" s="41"/>
      <c r="Q145" s="41"/>
      <c r="R145" s="41"/>
      <c r="S145" s="41"/>
      <c r="T145" s="107"/>
      <c r="U145" s="41"/>
      <c r="V145" s="41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41"/>
      <c r="AH145" s="41"/>
      <c r="AI145" s="108"/>
      <c r="AJ145" s="107"/>
      <c r="AK145" s="114" t="s">
        <v>4921</v>
      </c>
      <c r="AL145" s="41" t="str">
        <f>VLOOKUP(AK145,db_solfen,2,FALSE)</f>
        <v>SOLFEN KHA DEP 225</v>
      </c>
      <c r="AM145" s="107">
        <v>0.57599999999999996</v>
      </c>
      <c r="AN145" s="107">
        <f>$AJ$144*AM145</f>
        <v>0</v>
      </c>
    </row>
    <row r="146" spans="1:40" ht="15">
      <c r="A146" s="101">
        <v>54</v>
      </c>
      <c r="B146" s="41" t="s">
        <v>1509</v>
      </c>
      <c r="C146" s="102" t="s">
        <v>47</v>
      </c>
      <c r="D146" s="103">
        <v>2</v>
      </c>
      <c r="E146" s="103">
        <v>0</v>
      </c>
      <c r="F146" s="103">
        <v>2</v>
      </c>
      <c r="G146" s="103"/>
      <c r="H146" s="103"/>
      <c r="I146" s="103"/>
      <c r="J146" s="103" t="s">
        <v>508</v>
      </c>
      <c r="K146" s="31">
        <v>0</v>
      </c>
      <c r="L146" s="103" t="s">
        <v>508</v>
      </c>
      <c r="M146" s="104">
        <f t="shared" si="34"/>
        <v>0</v>
      </c>
      <c r="N146" s="105" t="s">
        <v>506</v>
      </c>
      <c r="O146" s="41"/>
      <c r="P146" s="41"/>
      <c r="Q146" s="41"/>
      <c r="R146" s="41"/>
      <c r="S146" s="41"/>
      <c r="T146" s="107"/>
      <c r="U146" s="114" t="s">
        <v>1247</v>
      </c>
      <c r="V146" s="114" t="s">
        <v>1248</v>
      </c>
      <c r="W146" s="107">
        <v>0.2</v>
      </c>
      <c r="X146" s="107">
        <f>K146*W146</f>
        <v>0</v>
      </c>
      <c r="Y146" s="114" t="s">
        <v>856</v>
      </c>
      <c r="Z146" s="114" t="s">
        <v>857</v>
      </c>
      <c r="AA146" s="107">
        <v>0.71</v>
      </c>
      <c r="AB146" s="107">
        <f>X146*AA146</f>
        <v>0</v>
      </c>
      <c r="AC146" s="114" t="s">
        <v>4040</v>
      </c>
      <c r="AD146" s="107" t="e">
        <f>VLOOKUP(AC146,tb_oplosan,2,FALSE)</f>
        <v>#NAME?</v>
      </c>
      <c r="AE146" s="107">
        <v>0.23286799999999999</v>
      </c>
      <c r="AF146" s="107">
        <f>AB146*AE146</f>
        <v>0</v>
      </c>
      <c r="AG146" s="114" t="s">
        <v>4315</v>
      </c>
      <c r="AH146" s="41" t="e">
        <f t="shared" si="1"/>
        <v>#NAME?</v>
      </c>
      <c r="AI146" s="108">
        <v>0.40500000000000003</v>
      </c>
      <c r="AJ146" s="107">
        <f>AF146*AI146</f>
        <v>0</v>
      </c>
      <c r="AL146" s="41"/>
      <c r="AM146" s="33"/>
      <c r="AN146" s="33"/>
    </row>
    <row r="147" spans="1:40" ht="15">
      <c r="A147" s="101"/>
      <c r="B147" s="41"/>
      <c r="C147" s="102"/>
      <c r="D147" s="103"/>
      <c r="E147" s="103"/>
      <c r="F147" s="103"/>
      <c r="G147" s="103"/>
      <c r="H147" s="103"/>
      <c r="I147" s="103"/>
      <c r="J147" s="103"/>
      <c r="K147" s="31"/>
      <c r="L147" s="103"/>
      <c r="M147" s="104"/>
      <c r="N147" s="105"/>
      <c r="O147" s="41"/>
      <c r="P147" s="41"/>
      <c r="Q147" s="41"/>
      <c r="R147" s="41"/>
      <c r="S147" s="41"/>
      <c r="T147" s="107"/>
      <c r="U147" s="41"/>
      <c r="V147" s="41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41"/>
      <c r="AH147" s="41"/>
      <c r="AI147" s="108"/>
      <c r="AJ147" s="107"/>
      <c r="AK147" s="114" t="s">
        <v>4921</v>
      </c>
      <c r="AL147" s="41" t="str">
        <f>VLOOKUP(AK147,db_solfen,2,FALSE)</f>
        <v>SOLFEN KHA DEP 225</v>
      </c>
      <c r="AM147" s="107">
        <v>0.59499999999999997</v>
      </c>
      <c r="AN147" s="107">
        <f>$AF$146*AM147</f>
        <v>0</v>
      </c>
    </row>
    <row r="148" spans="1:40">
      <c r="A148" s="101">
        <v>55</v>
      </c>
      <c r="B148" s="41" t="s">
        <v>1514</v>
      </c>
      <c r="C148" s="102" t="s">
        <v>48</v>
      </c>
      <c r="D148" s="103">
        <v>202</v>
      </c>
      <c r="E148" s="103">
        <f>D148/30</f>
        <v>6.7333333333333334</v>
      </c>
      <c r="F148" s="103">
        <v>201</v>
      </c>
      <c r="G148" s="103">
        <v>1</v>
      </c>
      <c r="H148" s="103">
        <v>259</v>
      </c>
      <c r="I148" s="103">
        <v>1</v>
      </c>
      <c r="J148" s="103" t="s">
        <v>509</v>
      </c>
      <c r="K148" s="31">
        <f t="shared" ref="K148:K173" si="35">VLOOKUP(B148,tb_proyeksi,10,FALSE)</f>
        <v>175</v>
      </c>
      <c r="L148" s="103" t="s">
        <v>509</v>
      </c>
      <c r="M148" s="104">
        <f>K148/25</f>
        <v>7</v>
      </c>
      <c r="N148" s="105" t="s">
        <v>506</v>
      </c>
      <c r="O148" s="41" t="s">
        <v>5250</v>
      </c>
      <c r="P148" s="106">
        <f>0.25*K148</f>
        <v>43.75</v>
      </c>
      <c r="Q148" s="106">
        <f>K148*12</f>
        <v>2100</v>
      </c>
      <c r="R148" s="106">
        <f>K148</f>
        <v>175</v>
      </c>
      <c r="S148" s="41" t="s">
        <v>534</v>
      </c>
      <c r="T148" s="107">
        <f>AJ148</f>
        <v>4.2695174213999989</v>
      </c>
      <c r="U148" s="41" t="s">
        <v>1374</v>
      </c>
      <c r="V148" s="41" t="s">
        <v>1375</v>
      </c>
      <c r="W148" s="107">
        <v>0.218</v>
      </c>
      <c r="X148" s="107">
        <f>K148*W148</f>
        <v>38.15</v>
      </c>
      <c r="Y148" s="41" t="s">
        <v>858</v>
      </c>
      <c r="Z148" s="41" t="s">
        <v>859</v>
      </c>
      <c r="AA148" s="107">
        <v>0.77</v>
      </c>
      <c r="AB148" s="107">
        <f>X148*AA148</f>
        <v>29.375499999999999</v>
      </c>
      <c r="AC148" s="41" t="s">
        <v>4042</v>
      </c>
      <c r="AD148" s="107" t="e">
        <f>VLOOKUP(AC148,tb_oplosan,2,FALSE)</f>
        <v>#NAME?</v>
      </c>
      <c r="AE148" s="107">
        <v>0.25769999999999998</v>
      </c>
      <c r="AF148" s="107">
        <f>AB148*AE148</f>
        <v>7.5700663499999994</v>
      </c>
      <c r="AG148" s="41" t="s">
        <v>4311</v>
      </c>
      <c r="AH148" s="41" t="e">
        <f>VLOOKUP(AG148,tb_parfum,2,FALSE)</f>
        <v>#NAME?</v>
      </c>
      <c r="AI148" s="108">
        <v>0.56399999999999995</v>
      </c>
      <c r="AJ148" s="107">
        <f>AF148*AI148</f>
        <v>4.2695174213999989</v>
      </c>
      <c r="AK148" s="41"/>
      <c r="AL148" s="41"/>
      <c r="AM148" s="107"/>
      <c r="AN148" s="107"/>
    </row>
    <row r="149" spans="1:40" ht="15">
      <c r="A149" s="101"/>
      <c r="B149" s="41"/>
      <c r="C149" s="102"/>
      <c r="D149" s="103"/>
      <c r="E149" s="103"/>
      <c r="F149" s="103"/>
      <c r="G149" s="103"/>
      <c r="H149" s="103"/>
      <c r="I149" s="103"/>
      <c r="J149" s="103"/>
      <c r="K149" s="31"/>
      <c r="L149" s="103"/>
      <c r="M149" s="104"/>
      <c r="N149" s="105"/>
      <c r="O149" s="41"/>
      <c r="P149" s="106"/>
      <c r="Q149" s="106"/>
      <c r="R149" s="106"/>
      <c r="S149" s="41"/>
      <c r="T149" s="107"/>
      <c r="U149" s="41"/>
      <c r="V149" s="41"/>
      <c r="W149" s="107"/>
      <c r="X149" s="107"/>
      <c r="Y149" s="41"/>
      <c r="Z149" s="41"/>
      <c r="AA149" s="107"/>
      <c r="AB149" s="107"/>
      <c r="AC149" s="41"/>
      <c r="AD149" s="107"/>
      <c r="AE149" s="107"/>
      <c r="AF149" s="107"/>
      <c r="AG149" s="41"/>
      <c r="AH149" s="41"/>
      <c r="AI149" s="108"/>
      <c r="AJ149" s="107"/>
      <c r="AK149" s="113" t="s">
        <v>4921</v>
      </c>
      <c r="AL149" s="41" t="str">
        <f>VLOOKUP(AK149,db_solfen,2,FALSE)</f>
        <v>SOLFEN KHA DEP 225</v>
      </c>
      <c r="AM149" s="107">
        <v>0.436</v>
      </c>
      <c r="AN149" s="107">
        <f>$AF$148*AM149</f>
        <v>3.3005489285999996</v>
      </c>
    </row>
    <row r="150" spans="1:40">
      <c r="A150" s="101">
        <v>56</v>
      </c>
      <c r="B150" s="41" t="s">
        <v>1516</v>
      </c>
      <c r="C150" s="102" t="s">
        <v>49</v>
      </c>
      <c r="D150" s="103">
        <v>137</v>
      </c>
      <c r="E150" s="103">
        <f>D150/30</f>
        <v>4.5666666666666664</v>
      </c>
      <c r="F150" s="103">
        <v>207</v>
      </c>
      <c r="G150" s="103">
        <v>1</v>
      </c>
      <c r="H150" s="103">
        <v>218</v>
      </c>
      <c r="I150" s="103">
        <v>1</v>
      </c>
      <c r="J150" s="103" t="s">
        <v>509</v>
      </c>
      <c r="K150" s="31">
        <f t="shared" si="35"/>
        <v>200</v>
      </c>
      <c r="L150" s="103" t="s">
        <v>509</v>
      </c>
      <c r="M150" s="104">
        <f>K150/25</f>
        <v>8</v>
      </c>
      <c r="N150" s="105" t="s">
        <v>506</v>
      </c>
      <c r="O150" s="41" t="s">
        <v>5249</v>
      </c>
      <c r="P150" s="106">
        <f>0.25*K150</f>
        <v>50</v>
      </c>
      <c r="Q150" s="106">
        <f>K150*12</f>
        <v>2400</v>
      </c>
      <c r="R150" s="106">
        <f>K150</f>
        <v>200</v>
      </c>
      <c r="S150" s="41" t="s">
        <v>5225</v>
      </c>
      <c r="T150" s="107">
        <f>AJ150</f>
        <v>5.6188697760000004</v>
      </c>
      <c r="U150" s="41" t="s">
        <v>1376</v>
      </c>
      <c r="V150" s="41" t="s">
        <v>1377</v>
      </c>
      <c r="W150" s="107">
        <v>0.218</v>
      </c>
      <c r="X150" s="107">
        <f>K150*W150</f>
        <v>43.6</v>
      </c>
      <c r="Y150" s="41" t="s">
        <v>860</v>
      </c>
      <c r="Z150" s="41" t="s">
        <v>861</v>
      </c>
      <c r="AA150" s="107">
        <v>0.72</v>
      </c>
      <c r="AB150" s="107">
        <f>X150*AA150</f>
        <v>31.391999999999999</v>
      </c>
      <c r="AC150" s="41" t="s">
        <v>4044</v>
      </c>
      <c r="AD150" s="107" t="e">
        <f>VLOOKUP(AC150,tb_oplosan,2,FALSE)</f>
        <v>#NAME?</v>
      </c>
      <c r="AE150" s="107">
        <v>0.26129999999999998</v>
      </c>
      <c r="AF150" s="107">
        <f>AB150*AE150</f>
        <v>8.2027295999999996</v>
      </c>
      <c r="AG150" s="41" t="s">
        <v>4303</v>
      </c>
      <c r="AH150" s="41" t="e">
        <f>VLOOKUP(AG150,tb_parfum,2,FALSE)</f>
        <v>#NAME?</v>
      </c>
      <c r="AI150" s="108">
        <v>0.68500000000000005</v>
      </c>
      <c r="AJ150" s="107">
        <f>AF150*AI150</f>
        <v>5.6188697760000004</v>
      </c>
      <c r="AK150" s="41"/>
      <c r="AL150" s="41"/>
      <c r="AM150" s="107"/>
      <c r="AN150" s="107"/>
    </row>
    <row r="151" spans="1:40" ht="15">
      <c r="A151" s="101"/>
      <c r="B151" s="41"/>
      <c r="C151" s="102"/>
      <c r="D151" s="103"/>
      <c r="E151" s="103"/>
      <c r="F151" s="103"/>
      <c r="G151" s="103"/>
      <c r="H151" s="103"/>
      <c r="I151" s="103"/>
      <c r="J151" s="103"/>
      <c r="K151" s="31"/>
      <c r="L151" s="103"/>
      <c r="M151" s="104"/>
      <c r="N151" s="105"/>
      <c r="O151" s="41"/>
      <c r="P151" s="106"/>
      <c r="Q151" s="106"/>
      <c r="R151" s="106"/>
      <c r="S151" s="41"/>
      <c r="T151" s="107"/>
      <c r="U151" s="41"/>
      <c r="V151" s="41"/>
      <c r="W151" s="107"/>
      <c r="X151" s="107"/>
      <c r="Y151" s="41"/>
      <c r="Z151" s="41"/>
      <c r="AA151" s="107"/>
      <c r="AB151" s="107"/>
      <c r="AC151" s="41"/>
      <c r="AD151" s="107"/>
      <c r="AE151" s="107"/>
      <c r="AF151" s="107"/>
      <c r="AG151" s="41"/>
      <c r="AH151" s="41"/>
      <c r="AI151" s="108"/>
      <c r="AJ151" s="107"/>
      <c r="AK151" s="113" t="s">
        <v>4925</v>
      </c>
      <c r="AL151" s="41" t="str">
        <f>VLOOKUP(AK151,db_solfen,2,FALSE)</f>
        <v>SOLFEN KHA GLISERIN 250</v>
      </c>
      <c r="AM151" s="107">
        <v>0.125</v>
      </c>
      <c r="AN151" s="107">
        <f>$AB$150*AM151</f>
        <v>3.9239999999999999</v>
      </c>
    </row>
    <row r="152" spans="1:40" ht="15">
      <c r="A152" s="101"/>
      <c r="B152" s="41"/>
      <c r="C152" s="102"/>
      <c r="D152" s="103"/>
      <c r="E152" s="103"/>
      <c r="F152" s="103"/>
      <c r="G152" s="103"/>
      <c r="H152" s="103"/>
      <c r="I152" s="103"/>
      <c r="J152" s="103"/>
      <c r="K152" s="31"/>
      <c r="L152" s="103"/>
      <c r="M152" s="104"/>
      <c r="N152" s="105"/>
      <c r="O152" s="41"/>
      <c r="P152" s="106"/>
      <c r="Q152" s="106"/>
      <c r="R152" s="106"/>
      <c r="S152" s="41"/>
      <c r="T152" s="107"/>
      <c r="U152" s="41"/>
      <c r="V152" s="41"/>
      <c r="W152" s="107"/>
      <c r="X152" s="107"/>
      <c r="Y152" s="41"/>
      <c r="Z152" s="41"/>
      <c r="AA152" s="107"/>
      <c r="AB152" s="107"/>
      <c r="AC152" s="41"/>
      <c r="AD152" s="107"/>
      <c r="AE152" s="107"/>
      <c r="AF152" s="107"/>
      <c r="AG152" s="41"/>
      <c r="AH152" s="41"/>
      <c r="AI152" s="108"/>
      <c r="AJ152" s="107"/>
      <c r="AK152" s="113" t="s">
        <v>4921</v>
      </c>
      <c r="AL152" s="41" t="str">
        <f>VLOOKUP(AK152,db_solfen,2,FALSE)</f>
        <v>SOLFEN KHA DEP 225</v>
      </c>
      <c r="AM152" s="107">
        <v>0.315</v>
      </c>
      <c r="AN152" s="107">
        <f>$AF$150*AM152</f>
        <v>2.5838598239999997</v>
      </c>
    </row>
    <row r="153" spans="1:40">
      <c r="A153" s="101">
        <v>57</v>
      </c>
      <c r="B153" s="41" t="s">
        <v>1599</v>
      </c>
      <c r="C153" s="102" t="s">
        <v>456</v>
      </c>
      <c r="D153" s="103">
        <v>3</v>
      </c>
      <c r="E153" s="103">
        <f t="shared" ref="E153:E207" si="36">D153/100</f>
        <v>0.03</v>
      </c>
      <c r="F153" s="103"/>
      <c r="G153" s="103"/>
      <c r="H153" s="103">
        <v>2</v>
      </c>
      <c r="I153" s="103">
        <v>1</v>
      </c>
      <c r="J153" s="103" t="s">
        <v>510</v>
      </c>
      <c r="K153" s="31">
        <f t="shared" si="35"/>
        <v>300</v>
      </c>
      <c r="L153" s="103" t="s">
        <v>510</v>
      </c>
      <c r="M153" s="104">
        <f t="shared" ref="M153:M207" si="37">K153/100</f>
        <v>3</v>
      </c>
      <c r="N153" s="105" t="s">
        <v>506</v>
      </c>
      <c r="O153" s="106" t="s">
        <v>516</v>
      </c>
      <c r="P153" s="106">
        <v>51</v>
      </c>
      <c r="Q153" s="106">
        <f t="shared" ref="Q153:Q207" si="38">K153*10</f>
        <v>3000</v>
      </c>
      <c r="R153" s="31">
        <v>300</v>
      </c>
      <c r="S153" s="41" t="s">
        <v>5218</v>
      </c>
      <c r="T153" s="107">
        <f t="shared" si="3"/>
        <v>0.1515</v>
      </c>
      <c r="U153" s="41" t="s">
        <v>4154</v>
      </c>
      <c r="V153" s="41" t="e">
        <f t="shared" si="7"/>
        <v>#NAME?</v>
      </c>
      <c r="W153" s="107">
        <v>5.0499999999999998E-3</v>
      </c>
      <c r="X153" s="107">
        <f t="shared" si="8"/>
        <v>1.5149999999999999</v>
      </c>
      <c r="Y153" s="107"/>
      <c r="Z153" s="107"/>
      <c r="AA153" s="107"/>
      <c r="AB153" s="107"/>
      <c r="AC153" s="107"/>
      <c r="AD153" s="107"/>
      <c r="AE153" s="107"/>
      <c r="AF153" s="107"/>
      <c r="AG153" s="41" t="s">
        <v>4279</v>
      </c>
      <c r="AH153" s="41" t="e">
        <f t="shared" si="1"/>
        <v>#NAME?</v>
      </c>
      <c r="AI153" s="108">
        <v>0.1</v>
      </c>
      <c r="AJ153" s="107">
        <f t="shared" ref="AJ153:AJ171" si="39">X153*AI153</f>
        <v>0.1515</v>
      </c>
      <c r="AK153" s="41"/>
      <c r="AL153" s="41"/>
      <c r="AM153" s="107"/>
      <c r="AN153" s="107"/>
    </row>
    <row r="154" spans="1:40" ht="15">
      <c r="A154" s="101"/>
      <c r="B154" s="41"/>
      <c r="C154" s="102"/>
      <c r="D154" s="103"/>
      <c r="E154" s="103"/>
      <c r="F154" s="103"/>
      <c r="G154" s="103"/>
      <c r="H154" s="103"/>
      <c r="I154" s="103"/>
      <c r="J154" s="103"/>
      <c r="K154" s="31"/>
      <c r="L154" s="103"/>
      <c r="M154" s="104"/>
      <c r="N154" s="105"/>
      <c r="O154" s="106"/>
      <c r="P154" s="106"/>
      <c r="Q154" s="106"/>
      <c r="R154" s="31"/>
      <c r="S154" s="41"/>
      <c r="T154" s="107"/>
      <c r="U154" s="41"/>
      <c r="V154" s="41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41"/>
      <c r="AH154" s="41"/>
      <c r="AI154" s="108"/>
      <c r="AJ154" s="107"/>
      <c r="AK154" t="s">
        <v>4915</v>
      </c>
      <c r="AL154" s="41" t="str">
        <f>VLOOKUP(AK154,db_solfen,2,FALSE)</f>
        <v>SHD METHANOL 156</v>
      </c>
      <c r="AM154" s="107">
        <v>0.91</v>
      </c>
      <c r="AN154" s="107">
        <f>$X$153*AM154</f>
        <v>1.3786499999999999</v>
      </c>
    </row>
    <row r="155" spans="1:40">
      <c r="A155" s="101">
        <v>58</v>
      </c>
      <c r="B155" s="41" t="s">
        <v>1604</v>
      </c>
      <c r="C155" s="102" t="s">
        <v>485</v>
      </c>
      <c r="D155" s="103"/>
      <c r="E155" s="103">
        <f t="shared" si="36"/>
        <v>0</v>
      </c>
      <c r="F155" s="103"/>
      <c r="G155" s="103"/>
      <c r="H155" s="103">
        <v>150</v>
      </c>
      <c r="I155" s="103">
        <v>1</v>
      </c>
      <c r="J155" s="103" t="s">
        <v>510</v>
      </c>
      <c r="K155" s="31">
        <f>VLOOKUP(B155,tb_proyeksi,10,FALSE)</f>
        <v>300</v>
      </c>
      <c r="L155" s="103" t="s">
        <v>510</v>
      </c>
      <c r="M155" s="104">
        <f t="shared" si="37"/>
        <v>3</v>
      </c>
      <c r="N155" s="105" t="s">
        <v>506</v>
      </c>
      <c r="O155" s="106" t="s">
        <v>516</v>
      </c>
      <c r="P155" s="106">
        <v>51</v>
      </c>
      <c r="Q155" s="106">
        <f t="shared" si="38"/>
        <v>3000</v>
      </c>
      <c r="R155" s="31">
        <v>300</v>
      </c>
      <c r="S155" s="41" t="s">
        <v>522</v>
      </c>
      <c r="T155" s="107">
        <f t="shared" si="3"/>
        <v>0.12119999999999999</v>
      </c>
      <c r="U155" s="41" t="s">
        <v>4152</v>
      </c>
      <c r="V155" s="41" t="e">
        <f t="shared" si="7"/>
        <v>#NAME?</v>
      </c>
      <c r="W155" s="107">
        <v>5.0499999999999998E-3</v>
      </c>
      <c r="X155" s="107">
        <f t="shared" si="8"/>
        <v>1.5149999999999999</v>
      </c>
      <c r="Y155" s="107"/>
      <c r="Z155" s="107"/>
      <c r="AA155" s="107"/>
      <c r="AB155" s="107"/>
      <c r="AC155" s="107"/>
      <c r="AD155" s="107"/>
      <c r="AE155" s="107"/>
      <c r="AF155" s="107"/>
      <c r="AG155" s="41" t="s">
        <v>4281</v>
      </c>
      <c r="AH155" s="41" t="e">
        <f t="shared" si="1"/>
        <v>#NAME?</v>
      </c>
      <c r="AI155" s="108">
        <v>0.08</v>
      </c>
      <c r="AJ155" s="107">
        <f t="shared" si="39"/>
        <v>0.12119999999999999</v>
      </c>
      <c r="AK155" s="41"/>
      <c r="AL155" s="41"/>
      <c r="AM155" s="107"/>
      <c r="AN155" s="107"/>
    </row>
    <row r="156" spans="1:40" ht="15">
      <c r="A156" s="101"/>
      <c r="B156" s="41"/>
      <c r="C156" s="102"/>
      <c r="D156" s="103"/>
      <c r="E156" s="103"/>
      <c r="F156" s="103"/>
      <c r="G156" s="103"/>
      <c r="H156" s="103"/>
      <c r="I156" s="103"/>
      <c r="J156" s="103"/>
      <c r="K156" s="31"/>
      <c r="L156" s="103"/>
      <c r="M156" s="104"/>
      <c r="N156" s="105"/>
      <c r="O156" s="106"/>
      <c r="P156" s="106"/>
      <c r="Q156" s="106"/>
      <c r="R156" s="31"/>
      <c r="S156" s="41"/>
      <c r="T156" s="107"/>
      <c r="U156" s="41"/>
      <c r="V156" s="41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41"/>
      <c r="AH156" s="41"/>
      <c r="AI156" s="108"/>
      <c r="AJ156" s="107"/>
      <c r="AK156" s="109" t="s">
        <v>4915</v>
      </c>
      <c r="AL156" s="41" t="str">
        <f>VLOOKUP(AK156,db_solfen,2,FALSE)</f>
        <v>SHD METHANOL 156</v>
      </c>
      <c r="AM156" s="107">
        <v>0.93</v>
      </c>
      <c r="AN156" s="107">
        <f>$X$155*AM156</f>
        <v>1.4089499999999999</v>
      </c>
    </row>
    <row r="157" spans="1:40">
      <c r="A157" s="101">
        <v>59</v>
      </c>
      <c r="B157" s="41" t="s">
        <v>1605</v>
      </c>
      <c r="C157" s="102" t="s">
        <v>50</v>
      </c>
      <c r="D157" s="103">
        <v>2469</v>
      </c>
      <c r="E157" s="103">
        <f t="shared" si="36"/>
        <v>24.69</v>
      </c>
      <c r="F157" s="103">
        <v>3179</v>
      </c>
      <c r="G157" s="103">
        <v>1</v>
      </c>
      <c r="H157" s="103">
        <v>1862</v>
      </c>
      <c r="I157" s="103">
        <v>1</v>
      </c>
      <c r="J157" s="103" t="s">
        <v>510</v>
      </c>
      <c r="K157" s="31">
        <f t="shared" si="35"/>
        <v>3500</v>
      </c>
      <c r="L157" s="103" t="s">
        <v>510</v>
      </c>
      <c r="M157" s="104">
        <f t="shared" si="37"/>
        <v>35</v>
      </c>
      <c r="N157" s="105" t="s">
        <v>506</v>
      </c>
      <c r="O157" s="106" t="s">
        <v>516</v>
      </c>
      <c r="P157" s="106">
        <v>850</v>
      </c>
      <c r="Q157" s="106">
        <f t="shared" si="38"/>
        <v>35000</v>
      </c>
      <c r="R157" s="31">
        <v>5000</v>
      </c>
      <c r="S157" s="41" t="s">
        <v>523</v>
      </c>
      <c r="T157" s="107">
        <f t="shared" si="3"/>
        <v>1.5907500000000001</v>
      </c>
      <c r="U157" s="41" t="s">
        <v>4156</v>
      </c>
      <c r="V157" s="41" t="e">
        <f t="shared" si="7"/>
        <v>#NAME?</v>
      </c>
      <c r="W157" s="107">
        <v>5.0499999999999998E-3</v>
      </c>
      <c r="X157" s="107">
        <f t="shared" si="8"/>
        <v>17.675000000000001</v>
      </c>
      <c r="Y157" s="107"/>
      <c r="Z157" s="107"/>
      <c r="AA157" s="107"/>
      <c r="AB157" s="107"/>
      <c r="AC157" s="107"/>
      <c r="AD157" s="107"/>
      <c r="AE157" s="107"/>
      <c r="AF157" s="107"/>
      <c r="AG157" s="41" t="s">
        <v>4331</v>
      </c>
      <c r="AH157" s="41" t="e">
        <f t="shared" si="1"/>
        <v>#NAME?</v>
      </c>
      <c r="AI157" s="108">
        <v>0.09</v>
      </c>
      <c r="AJ157" s="107">
        <f t="shared" si="39"/>
        <v>1.5907500000000001</v>
      </c>
      <c r="AK157" s="41"/>
      <c r="AL157" s="41"/>
      <c r="AM157" s="107"/>
      <c r="AN157" s="107"/>
    </row>
    <row r="158" spans="1:40" ht="15">
      <c r="A158" s="101"/>
      <c r="B158" s="41"/>
      <c r="C158" s="102"/>
      <c r="D158" s="103"/>
      <c r="E158" s="103"/>
      <c r="F158" s="103"/>
      <c r="G158" s="103"/>
      <c r="H158" s="103"/>
      <c r="I158" s="103"/>
      <c r="J158" s="103"/>
      <c r="K158" s="31"/>
      <c r="L158" s="103"/>
      <c r="M158" s="104"/>
      <c r="N158" s="105"/>
      <c r="O158" s="106"/>
      <c r="P158" s="106"/>
      <c r="Q158" s="106"/>
      <c r="R158" s="31"/>
      <c r="S158" s="41"/>
      <c r="T158" s="107"/>
      <c r="U158" s="41"/>
      <c r="V158" s="41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41"/>
      <c r="AH158" s="41"/>
      <c r="AI158" s="108"/>
      <c r="AJ158" s="107"/>
      <c r="AK158" s="109" t="s">
        <v>4915</v>
      </c>
      <c r="AL158" s="41" t="str">
        <f>VLOOKUP(AK158,db_solfen,2,FALSE)</f>
        <v>SHD METHANOL 156</v>
      </c>
      <c r="AM158" s="107">
        <v>0.92</v>
      </c>
      <c r="AN158" s="107">
        <f>$X$157*AM158</f>
        <v>16.261000000000003</v>
      </c>
    </row>
    <row r="159" spans="1:40">
      <c r="A159" s="101">
        <v>60</v>
      </c>
      <c r="B159" s="41" t="s">
        <v>1608</v>
      </c>
      <c r="C159" s="102" t="s">
        <v>51</v>
      </c>
      <c r="D159" s="103">
        <v>790</v>
      </c>
      <c r="E159" s="103">
        <f t="shared" si="36"/>
        <v>7.9</v>
      </c>
      <c r="F159" s="103">
        <v>1686</v>
      </c>
      <c r="G159" s="103">
        <v>1</v>
      </c>
      <c r="H159" s="103">
        <v>871</v>
      </c>
      <c r="I159" s="103">
        <v>1</v>
      </c>
      <c r="J159" s="103" t="s">
        <v>510</v>
      </c>
      <c r="K159" s="31">
        <f t="shared" si="35"/>
        <v>1500</v>
      </c>
      <c r="L159" s="103" t="s">
        <v>510</v>
      </c>
      <c r="M159" s="104">
        <f t="shared" si="37"/>
        <v>15</v>
      </c>
      <c r="N159" s="105" t="s">
        <v>506</v>
      </c>
      <c r="O159" s="106" t="s">
        <v>516</v>
      </c>
      <c r="P159" s="106">
        <v>425</v>
      </c>
      <c r="Q159" s="106">
        <f t="shared" si="38"/>
        <v>15000</v>
      </c>
      <c r="R159" s="31">
        <v>2500</v>
      </c>
      <c r="S159" s="41" t="s">
        <v>524</v>
      </c>
      <c r="T159" s="107">
        <f t="shared" si="3"/>
        <v>0.83324999999999994</v>
      </c>
      <c r="U159" s="41" t="s">
        <v>4158</v>
      </c>
      <c r="V159" s="41" t="e">
        <f t="shared" si="7"/>
        <v>#NAME?</v>
      </c>
      <c r="W159" s="107">
        <v>5.0499999999999998E-3</v>
      </c>
      <c r="X159" s="107">
        <f t="shared" si="8"/>
        <v>7.5749999999999993</v>
      </c>
      <c r="Y159" s="107"/>
      <c r="Z159" s="107"/>
      <c r="AA159" s="107"/>
      <c r="AB159" s="107"/>
      <c r="AC159" s="107"/>
      <c r="AD159" s="107"/>
      <c r="AE159" s="107"/>
      <c r="AF159" s="107"/>
      <c r="AG159" s="41" t="s">
        <v>4337</v>
      </c>
      <c r="AH159" s="41" t="e">
        <f t="shared" si="1"/>
        <v>#NAME?</v>
      </c>
      <c r="AI159" s="108">
        <v>0.11</v>
      </c>
      <c r="AJ159" s="107">
        <f t="shared" si="39"/>
        <v>0.83324999999999994</v>
      </c>
      <c r="AK159" s="41"/>
      <c r="AL159" s="41"/>
      <c r="AM159" s="107"/>
      <c r="AN159" s="107"/>
    </row>
    <row r="160" spans="1:40" ht="15">
      <c r="A160" s="101"/>
      <c r="B160" s="41"/>
      <c r="C160" s="102"/>
      <c r="D160" s="103"/>
      <c r="E160" s="103"/>
      <c r="F160" s="103"/>
      <c r="G160" s="103"/>
      <c r="H160" s="103"/>
      <c r="I160" s="103"/>
      <c r="J160" s="103"/>
      <c r="K160" s="31"/>
      <c r="L160" s="103"/>
      <c r="M160" s="104"/>
      <c r="N160" s="105"/>
      <c r="O160" s="106"/>
      <c r="P160" s="106"/>
      <c r="Q160" s="106"/>
      <c r="R160" s="31"/>
      <c r="S160" s="41"/>
      <c r="T160" s="107"/>
      <c r="U160" s="41"/>
      <c r="V160" s="41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41"/>
      <c r="AH160" s="41"/>
      <c r="AI160" s="108"/>
      <c r="AJ160" s="107"/>
      <c r="AK160" s="109" t="s">
        <v>4915</v>
      </c>
      <c r="AL160" s="41" t="str">
        <f>VLOOKUP(AK160,db_solfen,2,FALSE)</f>
        <v>SHD METHANOL 156</v>
      </c>
      <c r="AM160" s="107">
        <v>0.91</v>
      </c>
      <c r="AN160" s="107">
        <f>$X$159*AM160</f>
        <v>6.8932499999999992</v>
      </c>
    </row>
    <row r="161" spans="1:40">
      <c r="A161" s="101">
        <v>61</v>
      </c>
      <c r="B161" s="41" t="s">
        <v>1611</v>
      </c>
      <c r="C161" s="102" t="s">
        <v>52</v>
      </c>
      <c r="D161" s="103">
        <v>1732</v>
      </c>
      <c r="E161" s="103">
        <f t="shared" si="36"/>
        <v>17.32</v>
      </c>
      <c r="F161" s="103">
        <v>1884</v>
      </c>
      <c r="G161" s="103">
        <v>1</v>
      </c>
      <c r="H161" s="103">
        <v>1526</v>
      </c>
      <c r="I161" s="103">
        <v>1</v>
      </c>
      <c r="J161" s="103" t="s">
        <v>510</v>
      </c>
      <c r="K161" s="31">
        <f t="shared" si="35"/>
        <v>3600</v>
      </c>
      <c r="L161" s="103" t="s">
        <v>510</v>
      </c>
      <c r="M161" s="104">
        <f t="shared" si="37"/>
        <v>36</v>
      </c>
      <c r="N161" s="105" t="s">
        <v>506</v>
      </c>
      <c r="O161" s="106" t="s">
        <v>516</v>
      </c>
      <c r="P161" s="106">
        <v>850</v>
      </c>
      <c r="Q161" s="106">
        <f t="shared" si="38"/>
        <v>36000</v>
      </c>
      <c r="R161" s="31">
        <v>5000</v>
      </c>
      <c r="S161" s="41" t="s">
        <v>5220</v>
      </c>
      <c r="T161" s="107">
        <f t="shared" si="3"/>
        <v>0.90900000000000003</v>
      </c>
      <c r="U161" s="41" t="s">
        <v>4160</v>
      </c>
      <c r="V161" s="41" t="e">
        <f t="shared" si="7"/>
        <v>#NAME?</v>
      </c>
      <c r="W161" s="107">
        <v>5.0499999999999998E-3</v>
      </c>
      <c r="X161" s="107">
        <f t="shared" si="8"/>
        <v>18.18</v>
      </c>
      <c r="Y161" s="107"/>
      <c r="Z161" s="107"/>
      <c r="AA161" s="107"/>
      <c r="AB161" s="107"/>
      <c r="AC161" s="107"/>
      <c r="AD161" s="107"/>
      <c r="AE161" s="107"/>
      <c r="AF161" s="107"/>
      <c r="AG161" s="41" t="s">
        <v>4301</v>
      </c>
      <c r="AH161" s="41" t="e">
        <f t="shared" si="1"/>
        <v>#NAME?</v>
      </c>
      <c r="AI161" s="108">
        <v>0.05</v>
      </c>
      <c r="AJ161" s="107">
        <f t="shared" si="39"/>
        <v>0.90900000000000003</v>
      </c>
      <c r="AK161" s="41"/>
      <c r="AL161" s="41"/>
      <c r="AM161" s="107"/>
      <c r="AN161" s="107"/>
    </row>
    <row r="162" spans="1:40" ht="15">
      <c r="A162" s="101"/>
      <c r="B162" s="41"/>
      <c r="C162" s="102"/>
      <c r="D162" s="103"/>
      <c r="E162" s="103"/>
      <c r="F162" s="103"/>
      <c r="G162" s="103"/>
      <c r="H162" s="103"/>
      <c r="I162" s="103"/>
      <c r="J162" s="103"/>
      <c r="K162" s="31"/>
      <c r="L162" s="103"/>
      <c r="M162" s="104"/>
      <c r="N162" s="105"/>
      <c r="O162" s="106"/>
      <c r="P162" s="106"/>
      <c r="Q162" s="106"/>
      <c r="R162" s="31"/>
      <c r="S162" s="41"/>
      <c r="T162" s="107"/>
      <c r="U162" s="41"/>
      <c r="V162" s="41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41"/>
      <c r="AH162" s="41"/>
      <c r="AI162" s="108"/>
      <c r="AJ162" s="107"/>
      <c r="AK162" s="109" t="s">
        <v>4915</v>
      </c>
      <c r="AL162" s="41" t="str">
        <f>VLOOKUP(AK162,db_solfen,2,FALSE)</f>
        <v>SHD METHANOL 156</v>
      </c>
      <c r="AM162" s="107">
        <v>0.96</v>
      </c>
      <c r="AN162" s="107">
        <f>$X$161*AM162</f>
        <v>17.4528</v>
      </c>
    </row>
    <row r="163" spans="1:40">
      <c r="A163" s="101">
        <v>62</v>
      </c>
      <c r="B163" s="41" t="s">
        <v>1618</v>
      </c>
      <c r="C163" s="102" t="s">
        <v>457</v>
      </c>
      <c r="D163" s="103">
        <v>147</v>
      </c>
      <c r="E163" s="103">
        <f t="shared" si="36"/>
        <v>1.47</v>
      </c>
      <c r="F163" s="103"/>
      <c r="G163" s="103"/>
      <c r="H163" s="103"/>
      <c r="I163" s="103"/>
      <c r="J163" s="103" t="s">
        <v>510</v>
      </c>
      <c r="K163" s="31">
        <f t="shared" si="35"/>
        <v>1000</v>
      </c>
      <c r="L163" s="103" t="s">
        <v>510</v>
      </c>
      <c r="M163" s="104">
        <f t="shared" si="37"/>
        <v>10</v>
      </c>
      <c r="N163" s="105" t="s">
        <v>506</v>
      </c>
      <c r="O163" s="106" t="s">
        <v>516</v>
      </c>
      <c r="P163" s="106">
        <v>510</v>
      </c>
      <c r="Q163" s="106">
        <f t="shared" si="38"/>
        <v>10000</v>
      </c>
      <c r="R163" s="31">
        <v>3000</v>
      </c>
      <c r="S163" s="41" t="s">
        <v>526</v>
      </c>
      <c r="T163" s="107">
        <f t="shared" ref="T163:T344" si="40">AJ163</f>
        <v>0.505</v>
      </c>
      <c r="U163" s="41" t="s">
        <v>4162</v>
      </c>
      <c r="V163" s="41" t="e">
        <f t="shared" si="7"/>
        <v>#NAME?</v>
      </c>
      <c r="W163" s="107">
        <v>5.0499999999999998E-3</v>
      </c>
      <c r="X163" s="107">
        <f t="shared" si="8"/>
        <v>5.05</v>
      </c>
      <c r="Y163" s="107"/>
      <c r="Z163" s="107"/>
      <c r="AA163" s="107"/>
      <c r="AB163" s="107"/>
      <c r="AC163" s="107"/>
      <c r="AD163" s="107"/>
      <c r="AE163" s="107"/>
      <c r="AF163" s="107"/>
      <c r="AG163" s="41" t="s">
        <v>4255</v>
      </c>
      <c r="AH163" s="41" t="e">
        <f t="shared" si="1"/>
        <v>#NAME?</v>
      </c>
      <c r="AI163" s="108">
        <v>0.1</v>
      </c>
      <c r="AJ163" s="107">
        <f t="shared" si="39"/>
        <v>0.505</v>
      </c>
      <c r="AK163" s="41"/>
      <c r="AL163" s="41"/>
      <c r="AM163" s="107"/>
      <c r="AN163" s="107"/>
    </row>
    <row r="164" spans="1:40" ht="15">
      <c r="A164" s="101"/>
      <c r="B164" s="41"/>
      <c r="C164" s="102"/>
      <c r="D164" s="103"/>
      <c r="E164" s="103"/>
      <c r="F164" s="103"/>
      <c r="G164" s="103"/>
      <c r="H164" s="103"/>
      <c r="I164" s="103"/>
      <c r="J164" s="103"/>
      <c r="K164" s="31"/>
      <c r="L164" s="103"/>
      <c r="M164" s="104"/>
      <c r="N164" s="105"/>
      <c r="O164" s="106"/>
      <c r="P164" s="106"/>
      <c r="Q164" s="106"/>
      <c r="R164" s="31"/>
      <c r="S164" s="41"/>
      <c r="T164" s="107"/>
      <c r="U164" s="41"/>
      <c r="V164" s="41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41"/>
      <c r="AH164" s="41"/>
      <c r="AI164" s="108"/>
      <c r="AJ164" s="107"/>
      <c r="AK164" t="s">
        <v>4915</v>
      </c>
      <c r="AL164" s="41" t="str">
        <f>VLOOKUP(AK164,db_solfen,2,FALSE)</f>
        <v>SHD METHANOL 156</v>
      </c>
      <c r="AM164" s="107">
        <v>0.91</v>
      </c>
      <c r="AN164" s="107">
        <f>$X$163*AM164</f>
        <v>4.5955000000000004</v>
      </c>
    </row>
    <row r="165" spans="1:40">
      <c r="A165" s="101">
        <v>63</v>
      </c>
      <c r="B165" s="41" t="s">
        <v>1621</v>
      </c>
      <c r="C165" s="102" t="s">
        <v>57</v>
      </c>
      <c r="D165" s="103">
        <v>3231</v>
      </c>
      <c r="E165" s="103">
        <f t="shared" si="36"/>
        <v>32.31</v>
      </c>
      <c r="F165" s="103">
        <v>2178</v>
      </c>
      <c r="G165" s="103">
        <v>1</v>
      </c>
      <c r="H165" s="103">
        <v>701</v>
      </c>
      <c r="I165" s="103">
        <v>1</v>
      </c>
      <c r="J165" s="103" t="s">
        <v>510</v>
      </c>
      <c r="K165" s="31">
        <f t="shared" si="35"/>
        <v>3400</v>
      </c>
      <c r="L165" s="103" t="s">
        <v>510</v>
      </c>
      <c r="M165" s="104">
        <f t="shared" si="37"/>
        <v>34</v>
      </c>
      <c r="N165" s="105" t="s">
        <v>506</v>
      </c>
      <c r="O165" s="106" t="s">
        <v>516</v>
      </c>
      <c r="P165" s="106">
        <v>850</v>
      </c>
      <c r="Q165" s="106">
        <f t="shared" si="38"/>
        <v>34000</v>
      </c>
      <c r="R165" s="31">
        <v>5000</v>
      </c>
      <c r="S165" s="41" t="s">
        <v>527</v>
      </c>
      <c r="T165" s="107">
        <f t="shared" si="40"/>
        <v>2.2321</v>
      </c>
      <c r="U165" s="41" t="s">
        <v>4164</v>
      </c>
      <c r="V165" s="41" t="e">
        <f t="shared" si="7"/>
        <v>#NAME?</v>
      </c>
      <c r="W165" s="107">
        <v>5.0499999999999998E-3</v>
      </c>
      <c r="X165" s="107">
        <f t="shared" si="8"/>
        <v>17.169999999999998</v>
      </c>
      <c r="Y165" s="107"/>
      <c r="Z165" s="107"/>
      <c r="AA165" s="107"/>
      <c r="AB165" s="107"/>
      <c r="AC165" s="107"/>
      <c r="AD165" s="107"/>
      <c r="AE165" s="107"/>
      <c r="AF165" s="107"/>
      <c r="AG165" s="41" t="s">
        <v>4307</v>
      </c>
      <c r="AH165" s="41" t="e">
        <f t="shared" si="1"/>
        <v>#NAME?</v>
      </c>
      <c r="AI165" s="108">
        <v>0.13</v>
      </c>
      <c r="AJ165" s="107">
        <f t="shared" si="39"/>
        <v>2.2321</v>
      </c>
      <c r="AK165" s="41"/>
      <c r="AL165" s="41"/>
      <c r="AM165" s="107"/>
      <c r="AN165" s="107"/>
    </row>
    <row r="166" spans="1:40" ht="15">
      <c r="A166" s="101"/>
      <c r="B166" s="41"/>
      <c r="C166" s="102"/>
      <c r="D166" s="103"/>
      <c r="E166" s="103"/>
      <c r="F166" s="103"/>
      <c r="G166" s="103"/>
      <c r="H166" s="103"/>
      <c r="I166" s="103"/>
      <c r="J166" s="103"/>
      <c r="K166" s="31"/>
      <c r="L166" s="103"/>
      <c r="M166" s="104"/>
      <c r="N166" s="105"/>
      <c r="O166" s="106"/>
      <c r="P166" s="106"/>
      <c r="Q166" s="106"/>
      <c r="R166" s="31"/>
      <c r="S166" s="41"/>
      <c r="T166" s="107"/>
      <c r="U166" s="41"/>
      <c r="V166" s="41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41"/>
      <c r="AH166" s="41"/>
      <c r="AI166" s="108"/>
      <c r="AJ166" s="107"/>
      <c r="AK166" s="109" t="s">
        <v>4915</v>
      </c>
      <c r="AL166" s="41" t="str">
        <f t="shared" ref="AL166" si="41">VLOOKUP(AK166,db_solfen,2,FALSE)</f>
        <v>SHD METHANOL 156</v>
      </c>
      <c r="AM166" s="107">
        <v>0.88</v>
      </c>
      <c r="AN166" s="107">
        <f>$X$165*AM166</f>
        <v>15.109599999999999</v>
      </c>
    </row>
    <row r="167" spans="1:40">
      <c r="A167" s="101">
        <v>64</v>
      </c>
      <c r="B167" s="41" t="s">
        <v>1624</v>
      </c>
      <c r="C167" s="102" t="s">
        <v>58</v>
      </c>
      <c r="D167" s="103">
        <v>689</v>
      </c>
      <c r="E167" s="103">
        <f t="shared" si="36"/>
        <v>6.89</v>
      </c>
      <c r="F167" s="103">
        <v>626</v>
      </c>
      <c r="G167" s="103">
        <v>1</v>
      </c>
      <c r="H167" s="103">
        <v>1147</v>
      </c>
      <c r="I167" s="103">
        <v>1</v>
      </c>
      <c r="J167" s="103" t="s">
        <v>510</v>
      </c>
      <c r="K167" s="31">
        <f t="shared" si="35"/>
        <v>100</v>
      </c>
      <c r="L167" s="103" t="s">
        <v>510</v>
      </c>
      <c r="M167" s="104">
        <f t="shared" si="37"/>
        <v>1</v>
      </c>
      <c r="N167" s="105" t="s">
        <v>506</v>
      </c>
      <c r="O167" s="106" t="s">
        <v>516</v>
      </c>
      <c r="P167" s="106">
        <v>510</v>
      </c>
      <c r="Q167" s="106">
        <f t="shared" si="38"/>
        <v>1000</v>
      </c>
      <c r="R167" s="31">
        <v>3000</v>
      </c>
      <c r="S167" s="41" t="s">
        <v>528</v>
      </c>
      <c r="T167" s="107">
        <f t="shared" si="40"/>
        <v>5.0500000000000003E-2</v>
      </c>
      <c r="U167" s="41" t="s">
        <v>615</v>
      </c>
      <c r="V167" s="41" t="e">
        <f t="shared" si="7"/>
        <v>#NAME?</v>
      </c>
      <c r="W167" s="107">
        <v>5.0499999999999998E-3</v>
      </c>
      <c r="X167" s="107">
        <f t="shared" si="8"/>
        <v>0.505</v>
      </c>
      <c r="Y167" s="107"/>
      <c r="Z167" s="107"/>
      <c r="AA167" s="107"/>
      <c r="AB167" s="107"/>
      <c r="AC167" s="107"/>
      <c r="AD167" s="107"/>
      <c r="AE167" s="107"/>
      <c r="AF167" s="107"/>
      <c r="AG167" s="41" t="s">
        <v>4257</v>
      </c>
      <c r="AH167" s="41" t="e">
        <f t="shared" si="1"/>
        <v>#NAME?</v>
      </c>
      <c r="AI167" s="108">
        <v>0.1</v>
      </c>
      <c r="AJ167" s="107">
        <f t="shared" si="39"/>
        <v>5.0500000000000003E-2</v>
      </c>
      <c r="AK167" s="41"/>
      <c r="AL167" s="41"/>
      <c r="AM167" s="107"/>
      <c r="AN167" s="107"/>
    </row>
    <row r="168" spans="1:40" ht="15">
      <c r="A168" s="101"/>
      <c r="B168" s="41"/>
      <c r="C168" s="102"/>
      <c r="D168" s="103"/>
      <c r="E168" s="103"/>
      <c r="F168" s="103"/>
      <c r="G168" s="103"/>
      <c r="H168" s="103"/>
      <c r="I168" s="103"/>
      <c r="J168" s="103"/>
      <c r="K168" s="31"/>
      <c r="L168" s="103"/>
      <c r="M168" s="104"/>
      <c r="N168" s="105"/>
      <c r="O168" s="106"/>
      <c r="P168" s="106"/>
      <c r="Q168" s="106"/>
      <c r="R168" s="31"/>
      <c r="S168" s="41"/>
      <c r="T168" s="107"/>
      <c r="U168" s="41"/>
      <c r="V168" s="41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41"/>
      <c r="AH168" s="41"/>
      <c r="AI168" s="108"/>
      <c r="AJ168" s="107"/>
      <c r="AK168" s="109" t="s">
        <v>4915</v>
      </c>
      <c r="AL168" s="41" t="str">
        <f t="shared" ref="AL168" si="42">VLOOKUP(AK168,db_solfen,2,FALSE)</f>
        <v>SHD METHANOL 156</v>
      </c>
      <c r="AM168" s="107">
        <v>0.91</v>
      </c>
      <c r="AN168" s="107">
        <f>$X$167*AM168</f>
        <v>0.45955000000000001</v>
      </c>
    </row>
    <row r="169" spans="1:40">
      <c r="A169" s="101">
        <v>65</v>
      </c>
      <c r="B169" s="41" t="s">
        <v>1627</v>
      </c>
      <c r="C169" s="102" t="s">
        <v>59</v>
      </c>
      <c r="D169" s="103">
        <v>164</v>
      </c>
      <c r="E169" s="103">
        <f t="shared" si="36"/>
        <v>1.64</v>
      </c>
      <c r="F169" s="103">
        <v>266</v>
      </c>
      <c r="G169" s="103">
        <v>1</v>
      </c>
      <c r="H169" s="103">
        <v>455</v>
      </c>
      <c r="I169" s="103">
        <v>1</v>
      </c>
      <c r="J169" s="103" t="s">
        <v>510</v>
      </c>
      <c r="K169" s="31">
        <f t="shared" si="35"/>
        <v>100</v>
      </c>
      <c r="L169" s="103" t="s">
        <v>510</v>
      </c>
      <c r="M169" s="104">
        <f t="shared" si="37"/>
        <v>1</v>
      </c>
      <c r="N169" s="105" t="s">
        <v>506</v>
      </c>
      <c r="O169" s="106" t="s">
        <v>516</v>
      </c>
      <c r="P169" s="106">
        <v>170</v>
      </c>
      <c r="Q169" s="106">
        <f t="shared" si="38"/>
        <v>1000</v>
      </c>
      <c r="R169" s="31">
        <v>1000</v>
      </c>
      <c r="S169" s="41" t="s">
        <v>529</v>
      </c>
      <c r="T169" s="107">
        <f t="shared" si="40"/>
        <v>3.0300000000000001E-2</v>
      </c>
      <c r="U169" s="41" t="s">
        <v>4167</v>
      </c>
      <c r="V169" s="41" t="e">
        <f t="shared" si="7"/>
        <v>#NAME?</v>
      </c>
      <c r="W169" s="107">
        <v>5.0499999999999998E-3</v>
      </c>
      <c r="X169" s="107">
        <f t="shared" si="8"/>
        <v>0.505</v>
      </c>
      <c r="Y169" s="107"/>
      <c r="Z169" s="107"/>
      <c r="AA169" s="107"/>
      <c r="AB169" s="107"/>
      <c r="AC169" s="107"/>
      <c r="AD169" s="107"/>
      <c r="AE169" s="107"/>
      <c r="AF169" s="107"/>
      <c r="AG169" s="41" t="s">
        <v>4313</v>
      </c>
      <c r="AH169" s="41" t="e">
        <f t="shared" si="1"/>
        <v>#NAME?</v>
      </c>
      <c r="AI169" s="108">
        <v>0.06</v>
      </c>
      <c r="AJ169" s="107">
        <f t="shared" si="39"/>
        <v>3.0300000000000001E-2</v>
      </c>
      <c r="AK169" s="41"/>
      <c r="AL169" s="41"/>
      <c r="AM169" s="107"/>
      <c r="AN169" s="107"/>
    </row>
    <row r="170" spans="1:40" ht="15">
      <c r="A170" s="101"/>
      <c r="B170" s="41"/>
      <c r="C170" s="102"/>
      <c r="D170" s="103"/>
      <c r="E170" s="103"/>
      <c r="F170" s="103"/>
      <c r="G170" s="103"/>
      <c r="H170" s="103"/>
      <c r="I170" s="103"/>
      <c r="J170" s="103"/>
      <c r="K170" s="31"/>
      <c r="L170" s="103"/>
      <c r="M170" s="104"/>
      <c r="N170" s="105"/>
      <c r="O170" s="106"/>
      <c r="P170" s="106"/>
      <c r="Q170" s="106"/>
      <c r="R170" s="31"/>
      <c r="S170" s="41"/>
      <c r="T170" s="107"/>
      <c r="U170" s="41"/>
      <c r="V170" s="41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41"/>
      <c r="AH170" s="41"/>
      <c r="AI170" s="108"/>
      <c r="AJ170" s="107"/>
      <c r="AK170" s="109" t="s">
        <v>4915</v>
      </c>
      <c r="AL170" s="41" t="str">
        <f t="shared" ref="AL170" si="43">VLOOKUP(AK170,db_solfen,2,FALSE)</f>
        <v>SHD METHANOL 156</v>
      </c>
      <c r="AM170" s="107">
        <v>0.95</v>
      </c>
      <c r="AN170" s="107">
        <f>$X$169*AM170</f>
        <v>0.47974999999999995</v>
      </c>
    </row>
    <row r="171" spans="1:40">
      <c r="A171" s="101">
        <v>66</v>
      </c>
      <c r="B171" s="41" t="s">
        <v>1630</v>
      </c>
      <c r="C171" s="102" t="s">
        <v>60</v>
      </c>
      <c r="D171" s="103">
        <v>342</v>
      </c>
      <c r="E171" s="103">
        <f t="shared" si="36"/>
        <v>3.42</v>
      </c>
      <c r="F171" s="103">
        <v>501</v>
      </c>
      <c r="G171" s="103">
        <v>1</v>
      </c>
      <c r="H171" s="103">
        <v>381</v>
      </c>
      <c r="I171" s="103">
        <v>1</v>
      </c>
      <c r="J171" s="103" t="s">
        <v>510</v>
      </c>
      <c r="K171" s="31">
        <f t="shared" si="35"/>
        <v>700</v>
      </c>
      <c r="L171" s="103" t="s">
        <v>510</v>
      </c>
      <c r="M171" s="104">
        <f t="shared" si="37"/>
        <v>7</v>
      </c>
      <c r="N171" s="105" t="s">
        <v>506</v>
      </c>
      <c r="O171" s="106" t="s">
        <v>516</v>
      </c>
      <c r="P171" s="106">
        <v>170</v>
      </c>
      <c r="Q171" s="106">
        <f t="shared" si="38"/>
        <v>7000</v>
      </c>
      <c r="R171" s="31">
        <v>1000</v>
      </c>
      <c r="S171" s="41" t="s">
        <v>530</v>
      </c>
      <c r="T171" s="107">
        <f t="shared" si="40"/>
        <v>0.49490000000000001</v>
      </c>
      <c r="U171" s="41" t="s">
        <v>4169</v>
      </c>
      <c r="V171" s="41" t="e">
        <f t="shared" si="7"/>
        <v>#NAME?</v>
      </c>
      <c r="W171" s="107">
        <v>5.0499999999999998E-3</v>
      </c>
      <c r="X171" s="107">
        <f t="shared" si="8"/>
        <v>3.5349999999999997</v>
      </c>
      <c r="Y171" s="107"/>
      <c r="Z171" s="107"/>
      <c r="AA171" s="107"/>
      <c r="AB171" s="107"/>
      <c r="AC171" s="107"/>
      <c r="AD171" s="107"/>
      <c r="AE171" s="107"/>
      <c r="AF171" s="107"/>
      <c r="AG171" s="41" t="s">
        <v>4317</v>
      </c>
      <c r="AH171" s="41" t="e">
        <f t="shared" si="1"/>
        <v>#NAME?</v>
      </c>
      <c r="AI171" s="108">
        <v>0.14000000000000001</v>
      </c>
      <c r="AJ171" s="107">
        <f t="shared" si="39"/>
        <v>0.49490000000000001</v>
      </c>
      <c r="AK171" s="41"/>
      <c r="AL171" s="41"/>
      <c r="AM171" s="107"/>
      <c r="AN171" s="107"/>
    </row>
    <row r="172" spans="1:40" ht="15">
      <c r="A172" s="101"/>
      <c r="B172" s="41"/>
      <c r="C172" s="102"/>
      <c r="D172" s="103"/>
      <c r="E172" s="103"/>
      <c r="F172" s="103"/>
      <c r="G172" s="103"/>
      <c r="H172" s="103"/>
      <c r="I172" s="103"/>
      <c r="J172" s="103"/>
      <c r="K172" s="31"/>
      <c r="L172" s="103"/>
      <c r="M172" s="104"/>
      <c r="N172" s="105"/>
      <c r="O172" s="106"/>
      <c r="P172" s="106"/>
      <c r="Q172" s="106"/>
      <c r="R172" s="31"/>
      <c r="S172" s="41"/>
      <c r="T172" s="107"/>
      <c r="U172" s="41"/>
      <c r="V172" s="41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41"/>
      <c r="AH172" s="41"/>
      <c r="AI172" s="108"/>
      <c r="AJ172" s="107"/>
      <c r="AK172" s="109" t="s">
        <v>4915</v>
      </c>
      <c r="AL172" s="41" t="str">
        <f t="shared" ref="AL172" si="44">VLOOKUP(AK172,db_solfen,2,FALSE)</f>
        <v>SHD METHANOL 156</v>
      </c>
      <c r="AM172" s="107">
        <v>0.88</v>
      </c>
      <c r="AN172" s="107">
        <f>$X$171*AM172</f>
        <v>3.1107999999999998</v>
      </c>
    </row>
    <row r="173" spans="1:40">
      <c r="A173" s="101">
        <v>67</v>
      </c>
      <c r="B173" s="41" t="s">
        <v>1633</v>
      </c>
      <c r="C173" s="102" t="s">
        <v>61</v>
      </c>
      <c r="D173" s="103">
        <v>347</v>
      </c>
      <c r="E173" s="103">
        <f t="shared" si="36"/>
        <v>3.47</v>
      </c>
      <c r="F173" s="103">
        <v>737</v>
      </c>
      <c r="G173" s="103">
        <v>1</v>
      </c>
      <c r="H173" s="103">
        <v>999</v>
      </c>
      <c r="I173" s="103">
        <v>1</v>
      </c>
      <c r="J173" s="103" t="s">
        <v>510</v>
      </c>
      <c r="K173" s="31">
        <f t="shared" si="35"/>
        <v>1900</v>
      </c>
      <c r="L173" s="103" t="s">
        <v>510</v>
      </c>
      <c r="M173" s="104">
        <f t="shared" si="37"/>
        <v>19</v>
      </c>
      <c r="N173" s="105" t="s">
        <v>506</v>
      </c>
      <c r="O173" s="106" t="s">
        <v>516</v>
      </c>
      <c r="P173" s="106">
        <v>425</v>
      </c>
      <c r="Q173" s="106">
        <f t="shared" si="38"/>
        <v>19000</v>
      </c>
      <c r="R173" s="31">
        <v>2500</v>
      </c>
      <c r="S173" s="41" t="s">
        <v>531</v>
      </c>
      <c r="T173" s="107">
        <f t="shared" si="40"/>
        <v>0.40442924999999996</v>
      </c>
      <c r="U173" s="41" t="s">
        <v>4171</v>
      </c>
      <c r="V173" s="41" t="e">
        <f t="shared" si="7"/>
        <v>#NAME?</v>
      </c>
      <c r="W173" s="107">
        <v>5.0499999999999998E-3</v>
      </c>
      <c r="X173" s="107">
        <f>K173*W173</f>
        <v>9.5949999999999989</v>
      </c>
      <c r="Y173" s="41" t="s">
        <v>3940</v>
      </c>
      <c r="Z173" s="107" t="e">
        <f>VLOOKUP(Y173,tb_oplosan,2,FALSE)</f>
        <v>#NAME?</v>
      </c>
      <c r="AA173" s="107">
        <v>0.05</v>
      </c>
      <c r="AB173" s="107">
        <f>X173*AA173</f>
        <v>0.47974999999999995</v>
      </c>
      <c r="AC173" s="107"/>
      <c r="AD173" s="107"/>
      <c r="AE173" s="107"/>
      <c r="AF173" s="107"/>
      <c r="AG173" s="41" t="s">
        <v>4283</v>
      </c>
      <c r="AH173" s="41" t="s">
        <v>4284</v>
      </c>
      <c r="AI173" s="108">
        <v>0.84299999999999997</v>
      </c>
      <c r="AJ173" s="107">
        <f>$AB$173*AI173</f>
        <v>0.40442924999999996</v>
      </c>
      <c r="AK173" s="41"/>
      <c r="AL173" s="41"/>
      <c r="AM173" s="107"/>
      <c r="AN173" s="107"/>
    </row>
    <row r="174" spans="1:40">
      <c r="A174" s="101"/>
      <c r="B174" s="41"/>
      <c r="C174" s="102"/>
      <c r="D174" s="103"/>
      <c r="E174" s="103"/>
      <c r="F174" s="103"/>
      <c r="G174" s="103"/>
      <c r="H174" s="103"/>
      <c r="I174" s="103"/>
      <c r="J174" s="103"/>
      <c r="K174" s="31"/>
      <c r="L174" s="103"/>
      <c r="M174" s="104"/>
      <c r="N174" s="105"/>
      <c r="O174" s="106"/>
      <c r="P174" s="106"/>
      <c r="Q174" s="106"/>
      <c r="R174" s="31"/>
      <c r="S174" s="41" t="s">
        <v>5248</v>
      </c>
      <c r="T174" s="107">
        <f t="shared" si="40"/>
        <v>7.5320749999999992E-2</v>
      </c>
      <c r="U174" s="41"/>
      <c r="V174" s="41"/>
      <c r="W174" s="107"/>
      <c r="X174" s="107"/>
      <c r="Y174" s="41"/>
      <c r="Z174" s="107"/>
      <c r="AA174" s="107"/>
      <c r="AB174" s="107"/>
      <c r="AC174" s="107"/>
      <c r="AD174" s="107"/>
      <c r="AE174" s="107"/>
      <c r="AF174" s="107"/>
      <c r="AG174" s="41" t="s">
        <v>4339</v>
      </c>
      <c r="AH174" s="41" t="s">
        <v>4340</v>
      </c>
      <c r="AI174" s="108">
        <v>0.157</v>
      </c>
      <c r="AJ174" s="107">
        <f>$AB$173*AI174</f>
        <v>7.5320749999999992E-2</v>
      </c>
      <c r="AK174" s="41"/>
      <c r="AL174" s="41"/>
      <c r="AM174" s="107"/>
      <c r="AN174" s="107"/>
    </row>
    <row r="175" spans="1:40" ht="15">
      <c r="A175" s="101"/>
      <c r="B175" s="41"/>
      <c r="C175" s="102"/>
      <c r="D175" s="103"/>
      <c r="E175" s="103"/>
      <c r="F175" s="103"/>
      <c r="G175" s="103"/>
      <c r="H175" s="103"/>
      <c r="I175" s="103"/>
      <c r="J175" s="103"/>
      <c r="K175" s="31"/>
      <c r="L175" s="103"/>
      <c r="M175" s="104"/>
      <c r="N175" s="105"/>
      <c r="O175" s="106"/>
      <c r="P175" s="106"/>
      <c r="Q175" s="106"/>
      <c r="R175" s="31"/>
      <c r="S175" s="41"/>
      <c r="T175" s="107"/>
      <c r="U175" s="41"/>
      <c r="V175" s="41"/>
      <c r="W175" s="107"/>
      <c r="X175" s="107"/>
      <c r="Y175" s="41"/>
      <c r="Z175" s="107"/>
      <c r="AA175" s="107"/>
      <c r="AB175" s="107"/>
      <c r="AC175" s="107"/>
      <c r="AD175" s="107"/>
      <c r="AE175" s="107"/>
      <c r="AF175" s="107"/>
      <c r="AG175" s="41"/>
      <c r="AH175" s="41"/>
      <c r="AI175" s="108"/>
      <c r="AJ175" s="107"/>
      <c r="AK175" s="109" t="s">
        <v>4915</v>
      </c>
      <c r="AL175" s="41" t="str">
        <f t="shared" ref="AL175" si="45">VLOOKUP(AK175,db_solfen,2,FALSE)</f>
        <v>SHD METHANOL 156</v>
      </c>
      <c r="AM175" s="107">
        <v>0.96</v>
      </c>
      <c r="AN175" s="107">
        <f>$X$173*AM175</f>
        <v>9.2111999999999981</v>
      </c>
    </row>
    <row r="176" spans="1:40">
      <c r="A176" s="101">
        <v>68</v>
      </c>
      <c r="B176" s="41" t="s">
        <v>1638</v>
      </c>
      <c r="C176" s="102" t="s">
        <v>458</v>
      </c>
      <c r="D176" s="103">
        <v>143</v>
      </c>
      <c r="E176" s="103">
        <f t="shared" si="36"/>
        <v>1.43</v>
      </c>
      <c r="F176" s="103"/>
      <c r="G176" s="103"/>
      <c r="H176" s="103">
        <v>607</v>
      </c>
      <c r="I176" s="103">
        <v>1</v>
      </c>
      <c r="J176" s="103" t="s">
        <v>510</v>
      </c>
      <c r="K176" s="31">
        <f t="shared" ref="K176:K200" si="46">VLOOKUP(B176,tb_proyeksi,10,FALSE)</f>
        <v>700</v>
      </c>
      <c r="L176" s="103" t="s">
        <v>510</v>
      </c>
      <c r="M176" s="104">
        <f t="shared" si="37"/>
        <v>7</v>
      </c>
      <c r="N176" s="105" t="s">
        <v>506</v>
      </c>
      <c r="O176" s="106" t="s">
        <v>516</v>
      </c>
      <c r="P176" s="106">
        <v>170</v>
      </c>
      <c r="Q176" s="106">
        <f t="shared" si="38"/>
        <v>7000</v>
      </c>
      <c r="R176" s="31">
        <v>1000</v>
      </c>
      <c r="S176" s="41" t="s">
        <v>532</v>
      </c>
      <c r="T176" s="107">
        <f t="shared" si="40"/>
        <v>0.38884999999999997</v>
      </c>
      <c r="U176" s="41" t="s">
        <v>4173</v>
      </c>
      <c r="V176" s="41" t="e">
        <f t="shared" ref="V176:V454" si="47">VLOOKUP(U176,tb_oplosan,2,FALSE)</f>
        <v>#NAME?</v>
      </c>
      <c r="W176" s="107">
        <v>5.0499999999999998E-3</v>
      </c>
      <c r="X176" s="107">
        <f t="shared" ref="X176:X200" si="48">K176*W176</f>
        <v>3.5349999999999997</v>
      </c>
      <c r="Y176" s="107"/>
      <c r="Z176" s="107"/>
      <c r="AA176" s="107"/>
      <c r="AB176" s="107"/>
      <c r="AC176" s="107"/>
      <c r="AD176" s="107"/>
      <c r="AE176" s="107"/>
      <c r="AF176" s="107"/>
      <c r="AG176" s="41" t="s">
        <v>4271</v>
      </c>
      <c r="AH176" s="41" t="e">
        <f t="shared" si="1"/>
        <v>#NAME?</v>
      </c>
      <c r="AI176" s="108">
        <v>0.11</v>
      </c>
      <c r="AJ176" s="107">
        <f t="shared" ref="AJ176:AJ200" si="49">X176*AI176</f>
        <v>0.38884999999999997</v>
      </c>
      <c r="AK176" s="41"/>
      <c r="AL176" s="41"/>
      <c r="AM176" s="107"/>
      <c r="AN176" s="107"/>
    </row>
    <row r="177" spans="1:40" ht="15">
      <c r="A177" s="101"/>
      <c r="B177" s="41"/>
      <c r="C177" s="102"/>
      <c r="D177" s="103"/>
      <c r="E177" s="103"/>
      <c r="F177" s="103"/>
      <c r="G177" s="103"/>
      <c r="H177" s="103"/>
      <c r="I177" s="103"/>
      <c r="J177" s="103"/>
      <c r="K177" s="31"/>
      <c r="L177" s="103"/>
      <c r="M177" s="104"/>
      <c r="N177" s="105"/>
      <c r="O177" s="106"/>
      <c r="P177" s="106"/>
      <c r="Q177" s="106"/>
      <c r="R177" s="31"/>
      <c r="S177" s="41"/>
      <c r="T177" s="107"/>
      <c r="U177" s="41"/>
      <c r="V177" s="41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41"/>
      <c r="AH177" s="41"/>
      <c r="AI177" s="108"/>
      <c r="AJ177" s="107"/>
      <c r="AK177" s="109" t="s">
        <v>4915</v>
      </c>
      <c r="AL177" s="41" t="str">
        <f>VLOOKUP(AK177,db_solfen,2,FALSE)</f>
        <v>SHD METHANOL 156</v>
      </c>
      <c r="AM177" s="107">
        <v>0.91</v>
      </c>
      <c r="AN177" s="107">
        <f>$X$176*AM177</f>
        <v>3.21685</v>
      </c>
    </row>
    <row r="178" spans="1:40">
      <c r="A178" s="101">
        <v>69</v>
      </c>
      <c r="B178" s="41" t="s">
        <v>1641</v>
      </c>
      <c r="C178" s="102" t="s">
        <v>459</v>
      </c>
      <c r="D178" s="103">
        <v>269</v>
      </c>
      <c r="E178" s="103">
        <f t="shared" si="36"/>
        <v>2.69</v>
      </c>
      <c r="F178" s="103"/>
      <c r="G178" s="103"/>
      <c r="H178" s="103">
        <v>567</v>
      </c>
      <c r="I178" s="103">
        <v>1</v>
      </c>
      <c r="J178" s="103" t="s">
        <v>510</v>
      </c>
      <c r="K178" s="31">
        <f t="shared" si="46"/>
        <v>700</v>
      </c>
      <c r="L178" s="103" t="s">
        <v>510</v>
      </c>
      <c r="M178" s="104">
        <f t="shared" si="37"/>
        <v>7</v>
      </c>
      <c r="N178" s="105" t="s">
        <v>506</v>
      </c>
      <c r="O178" s="106" t="s">
        <v>516</v>
      </c>
      <c r="P178" s="106">
        <v>170</v>
      </c>
      <c r="Q178" s="106">
        <f t="shared" si="38"/>
        <v>7000</v>
      </c>
      <c r="R178" s="31">
        <v>1000</v>
      </c>
      <c r="S178" s="41" t="s">
        <v>533</v>
      </c>
      <c r="T178" s="107">
        <f t="shared" si="40"/>
        <v>0.35349999999999998</v>
      </c>
      <c r="U178" s="41" t="s">
        <v>4175</v>
      </c>
      <c r="V178" s="41" t="e">
        <f t="shared" si="47"/>
        <v>#NAME?</v>
      </c>
      <c r="W178" s="107">
        <v>5.0499999999999998E-3</v>
      </c>
      <c r="X178" s="107">
        <f t="shared" si="48"/>
        <v>3.5349999999999997</v>
      </c>
      <c r="Y178" s="107"/>
      <c r="Z178" s="107"/>
      <c r="AA178" s="107"/>
      <c r="AB178" s="107"/>
      <c r="AC178" s="107"/>
      <c r="AD178" s="107"/>
      <c r="AE178" s="107"/>
      <c r="AF178" s="107"/>
      <c r="AG178" s="41" t="s">
        <v>4303</v>
      </c>
      <c r="AH178" s="41" t="e">
        <f t="shared" ref="AH178:AH458" si="50">VLOOKUP(AG178,tb_parfum,2,FALSE)</f>
        <v>#NAME?</v>
      </c>
      <c r="AI178" s="108">
        <v>0.1</v>
      </c>
      <c r="AJ178" s="107">
        <f t="shared" si="49"/>
        <v>0.35349999999999998</v>
      </c>
      <c r="AK178" s="41"/>
      <c r="AL178" s="41"/>
      <c r="AM178" s="107"/>
      <c r="AN178" s="107"/>
    </row>
    <row r="179" spans="1:40" ht="15">
      <c r="A179" s="101"/>
      <c r="B179" s="41"/>
      <c r="C179" s="102"/>
      <c r="D179" s="103"/>
      <c r="E179" s="103"/>
      <c r="F179" s="103"/>
      <c r="G179" s="103"/>
      <c r="H179" s="103"/>
      <c r="I179" s="103"/>
      <c r="J179" s="103"/>
      <c r="K179" s="31"/>
      <c r="L179" s="103"/>
      <c r="M179" s="104"/>
      <c r="N179" s="105"/>
      <c r="O179" s="106"/>
      <c r="P179" s="106"/>
      <c r="Q179" s="106"/>
      <c r="R179" s="31"/>
      <c r="S179" s="41"/>
      <c r="T179" s="107"/>
      <c r="U179" s="41"/>
      <c r="V179" s="41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41"/>
      <c r="AH179" s="41"/>
      <c r="AI179" s="108"/>
      <c r="AJ179" s="107"/>
      <c r="AK179" s="109" t="s">
        <v>4915</v>
      </c>
      <c r="AL179" s="41" t="str">
        <f t="shared" ref="AL179" si="51">VLOOKUP(AK179,db_solfen,2,FALSE)</f>
        <v>SHD METHANOL 156</v>
      </c>
      <c r="AM179" s="107">
        <v>0.91</v>
      </c>
      <c r="AN179" s="107">
        <f>$X$178*AM179</f>
        <v>3.21685</v>
      </c>
    </row>
    <row r="180" spans="1:40">
      <c r="A180" s="101">
        <v>70</v>
      </c>
      <c r="B180" s="41" t="s">
        <v>1644</v>
      </c>
      <c r="C180" s="102" t="s">
        <v>62</v>
      </c>
      <c r="D180" s="103">
        <v>1478</v>
      </c>
      <c r="E180" s="103">
        <f t="shared" si="36"/>
        <v>14.78</v>
      </c>
      <c r="F180" s="103">
        <v>1660</v>
      </c>
      <c r="G180" s="103">
        <v>1</v>
      </c>
      <c r="H180" s="103">
        <v>1833</v>
      </c>
      <c r="I180" s="103">
        <v>1</v>
      </c>
      <c r="J180" s="103" t="s">
        <v>510</v>
      </c>
      <c r="K180" s="31">
        <f t="shared" si="46"/>
        <v>3000</v>
      </c>
      <c r="L180" s="103" t="s">
        <v>510</v>
      </c>
      <c r="M180" s="104">
        <f t="shared" si="37"/>
        <v>30</v>
      </c>
      <c r="N180" s="105" t="s">
        <v>506</v>
      </c>
      <c r="O180" s="106" t="s">
        <v>516</v>
      </c>
      <c r="P180" s="106">
        <v>680</v>
      </c>
      <c r="Q180" s="106">
        <f t="shared" si="38"/>
        <v>30000</v>
      </c>
      <c r="R180" s="31">
        <v>4000</v>
      </c>
      <c r="S180" s="41" t="s">
        <v>534</v>
      </c>
      <c r="T180" s="107">
        <f t="shared" si="40"/>
        <v>1.3634999999999997</v>
      </c>
      <c r="U180" s="41" t="s">
        <v>4177</v>
      </c>
      <c r="V180" s="41" t="e">
        <f t="shared" si="47"/>
        <v>#NAME?</v>
      </c>
      <c r="W180" s="107">
        <v>5.0499999999999998E-3</v>
      </c>
      <c r="X180" s="107">
        <f t="shared" si="48"/>
        <v>15.149999999999999</v>
      </c>
      <c r="Y180" s="107"/>
      <c r="Z180" s="107"/>
      <c r="AA180" s="107"/>
      <c r="AB180" s="107"/>
      <c r="AC180" s="107"/>
      <c r="AD180" s="107"/>
      <c r="AE180" s="107"/>
      <c r="AF180" s="107"/>
      <c r="AG180" s="41" t="s">
        <v>4311</v>
      </c>
      <c r="AH180" s="41" t="e">
        <f t="shared" si="50"/>
        <v>#NAME?</v>
      </c>
      <c r="AI180" s="108">
        <v>0.09</v>
      </c>
      <c r="AJ180" s="107">
        <f t="shared" si="49"/>
        <v>1.3634999999999997</v>
      </c>
      <c r="AK180" s="41"/>
      <c r="AL180" s="41"/>
      <c r="AM180" s="107"/>
      <c r="AN180" s="107"/>
    </row>
    <row r="181" spans="1:40" ht="15">
      <c r="A181" s="101"/>
      <c r="B181" s="41"/>
      <c r="C181" s="102"/>
      <c r="D181" s="103"/>
      <c r="E181" s="103"/>
      <c r="F181" s="103"/>
      <c r="G181" s="103"/>
      <c r="H181" s="103"/>
      <c r="I181" s="103"/>
      <c r="J181" s="103"/>
      <c r="K181" s="31"/>
      <c r="L181" s="103"/>
      <c r="M181" s="104"/>
      <c r="N181" s="105"/>
      <c r="O181" s="106"/>
      <c r="P181" s="106"/>
      <c r="Q181" s="106"/>
      <c r="R181" s="31"/>
      <c r="S181" s="41"/>
      <c r="T181" s="107"/>
      <c r="U181" s="41"/>
      <c r="V181" s="41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41"/>
      <c r="AH181" s="41"/>
      <c r="AI181" s="108"/>
      <c r="AJ181" s="107"/>
      <c r="AK181" s="109" t="s">
        <v>4915</v>
      </c>
      <c r="AL181" s="41" t="str">
        <f t="shared" ref="AL181:AL183" si="52">VLOOKUP(AK181,db_solfen,2,FALSE)</f>
        <v>SHD METHANOL 156</v>
      </c>
      <c r="AM181" s="107">
        <v>0.93</v>
      </c>
      <c r="AN181" s="107">
        <f>$X$180*AM181</f>
        <v>14.089499999999999</v>
      </c>
    </row>
    <row r="182" spans="1:40">
      <c r="A182" s="101">
        <v>71</v>
      </c>
      <c r="B182" s="41" t="s">
        <v>1651</v>
      </c>
      <c r="C182" s="102" t="s">
        <v>63</v>
      </c>
      <c r="D182" s="103">
        <v>511</v>
      </c>
      <c r="E182" s="103">
        <f t="shared" si="36"/>
        <v>5.1100000000000003</v>
      </c>
      <c r="F182" s="103">
        <v>1257</v>
      </c>
      <c r="G182" s="103">
        <v>1</v>
      </c>
      <c r="H182" s="103">
        <v>1293</v>
      </c>
      <c r="I182" s="103">
        <v>1</v>
      </c>
      <c r="J182" s="103" t="s">
        <v>510</v>
      </c>
      <c r="K182" s="31">
        <f t="shared" si="46"/>
        <v>2300</v>
      </c>
      <c r="L182" s="103" t="s">
        <v>510</v>
      </c>
      <c r="M182" s="104">
        <f t="shared" si="37"/>
        <v>23</v>
      </c>
      <c r="N182" s="105" t="s">
        <v>506</v>
      </c>
      <c r="O182" s="106" t="s">
        <v>516</v>
      </c>
      <c r="P182" s="106">
        <v>510</v>
      </c>
      <c r="Q182" s="106">
        <f t="shared" si="38"/>
        <v>23000</v>
      </c>
      <c r="R182" s="31">
        <v>3000</v>
      </c>
      <c r="S182" s="41" t="s">
        <v>535</v>
      </c>
      <c r="T182" s="107">
        <f t="shared" si="40"/>
        <v>0.69689999999999996</v>
      </c>
      <c r="U182" s="41" t="s">
        <v>4150</v>
      </c>
      <c r="V182" s="41" t="e">
        <f t="shared" si="47"/>
        <v>#NAME?</v>
      </c>
      <c r="W182" s="107">
        <v>5.0499999999999998E-3</v>
      </c>
      <c r="X182" s="107">
        <f t="shared" si="48"/>
        <v>11.615</v>
      </c>
      <c r="Y182" s="107"/>
      <c r="Z182" s="107"/>
      <c r="AA182" s="107"/>
      <c r="AB182" s="107"/>
      <c r="AC182" s="107"/>
      <c r="AD182" s="107"/>
      <c r="AE182" s="107"/>
      <c r="AF182" s="107"/>
      <c r="AG182" s="41" t="s">
        <v>4327</v>
      </c>
      <c r="AH182" s="41" t="e">
        <f t="shared" si="50"/>
        <v>#NAME?</v>
      </c>
      <c r="AI182" s="108">
        <v>0.06</v>
      </c>
      <c r="AJ182" s="107">
        <f t="shared" si="49"/>
        <v>0.69689999999999996</v>
      </c>
      <c r="AK182" s="41"/>
      <c r="AL182" s="41"/>
      <c r="AM182" s="107"/>
      <c r="AN182" s="107"/>
    </row>
    <row r="183" spans="1:40" ht="15">
      <c r="A183" s="101"/>
      <c r="B183" s="41"/>
      <c r="C183" s="102"/>
      <c r="D183" s="103"/>
      <c r="E183" s="103"/>
      <c r="F183" s="103"/>
      <c r="G183" s="103"/>
      <c r="H183" s="103"/>
      <c r="I183" s="103"/>
      <c r="J183" s="103"/>
      <c r="K183" s="31"/>
      <c r="L183" s="103"/>
      <c r="M183" s="104"/>
      <c r="N183" s="105"/>
      <c r="O183" s="106"/>
      <c r="P183" s="106"/>
      <c r="Q183" s="106"/>
      <c r="R183" s="31"/>
      <c r="S183" s="41"/>
      <c r="T183" s="107"/>
      <c r="U183" s="41"/>
      <c r="V183" s="41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41"/>
      <c r="AH183" s="41"/>
      <c r="AI183" s="108"/>
      <c r="AJ183" s="107"/>
      <c r="AK183" t="s">
        <v>4915</v>
      </c>
      <c r="AL183" s="41" t="str">
        <f t="shared" si="52"/>
        <v>SHD METHANOL 156</v>
      </c>
      <c r="AM183" s="107">
        <v>0.95</v>
      </c>
      <c r="AN183" s="107">
        <f>$X$182*AM183</f>
        <v>11.03425</v>
      </c>
    </row>
    <row r="184" spans="1:40">
      <c r="A184" s="101">
        <v>72</v>
      </c>
      <c r="B184" s="41" t="s">
        <v>1654</v>
      </c>
      <c r="C184" s="102" t="s">
        <v>460</v>
      </c>
      <c r="D184" s="103">
        <v>151</v>
      </c>
      <c r="E184" s="103">
        <f t="shared" si="36"/>
        <v>1.51</v>
      </c>
      <c r="F184" s="103"/>
      <c r="G184" s="103"/>
      <c r="H184" s="103"/>
      <c r="I184" s="103"/>
      <c r="J184" s="103" t="s">
        <v>510</v>
      </c>
      <c r="K184" s="31">
        <f t="shared" si="46"/>
        <v>500</v>
      </c>
      <c r="L184" s="103" t="s">
        <v>510</v>
      </c>
      <c r="M184" s="104">
        <f t="shared" si="37"/>
        <v>5</v>
      </c>
      <c r="N184" s="105" t="s">
        <v>506</v>
      </c>
      <c r="O184" s="106" t="s">
        <v>516</v>
      </c>
      <c r="P184" s="106">
        <v>85</v>
      </c>
      <c r="Q184" s="106">
        <f t="shared" si="38"/>
        <v>5000</v>
      </c>
      <c r="R184" s="31">
        <v>500</v>
      </c>
      <c r="S184" s="41" t="s">
        <v>536</v>
      </c>
      <c r="T184" s="107">
        <f t="shared" si="40"/>
        <v>0.20199999999999999</v>
      </c>
      <c r="U184" s="41" t="s">
        <v>4185</v>
      </c>
      <c r="V184" s="41" t="e">
        <f t="shared" si="47"/>
        <v>#NAME?</v>
      </c>
      <c r="W184" s="107">
        <v>5.0499999999999998E-3</v>
      </c>
      <c r="X184" s="107">
        <f t="shared" si="48"/>
        <v>2.5249999999999999</v>
      </c>
      <c r="Y184" s="107"/>
      <c r="Z184" s="107"/>
      <c r="AA184" s="107"/>
      <c r="AB184" s="107"/>
      <c r="AC184" s="107"/>
      <c r="AD184" s="107"/>
      <c r="AE184" s="107"/>
      <c r="AF184" s="107"/>
      <c r="AG184" s="41" t="s">
        <v>4217</v>
      </c>
      <c r="AH184" s="41" t="e">
        <f t="shared" si="50"/>
        <v>#NAME?</v>
      </c>
      <c r="AI184" s="108">
        <v>0.08</v>
      </c>
      <c r="AJ184" s="107">
        <f t="shared" si="49"/>
        <v>0.20199999999999999</v>
      </c>
      <c r="AK184" s="41"/>
      <c r="AL184" s="41"/>
      <c r="AM184" s="107"/>
      <c r="AN184" s="107"/>
    </row>
    <row r="185" spans="1:40" ht="15">
      <c r="A185" s="101"/>
      <c r="B185" s="41"/>
      <c r="C185" s="102"/>
      <c r="D185" s="103"/>
      <c r="E185" s="103"/>
      <c r="F185" s="103"/>
      <c r="G185" s="103"/>
      <c r="H185" s="103"/>
      <c r="I185" s="103"/>
      <c r="J185" s="103"/>
      <c r="K185" s="31"/>
      <c r="L185" s="103"/>
      <c r="M185" s="104"/>
      <c r="N185" s="105"/>
      <c r="O185" s="106"/>
      <c r="P185" s="106"/>
      <c r="Q185" s="106"/>
      <c r="R185" s="31"/>
      <c r="S185" s="41"/>
      <c r="T185" s="107"/>
      <c r="U185" s="41"/>
      <c r="V185" s="41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41"/>
      <c r="AH185" s="41"/>
      <c r="AI185" s="108"/>
      <c r="AJ185" s="107"/>
      <c r="AK185" s="109" t="s">
        <v>4915</v>
      </c>
      <c r="AL185" s="41" t="str">
        <f t="shared" ref="AL185:AL211" si="53">VLOOKUP(AK185,db_solfen,2,FALSE)</f>
        <v>SHD METHANOL 156</v>
      </c>
      <c r="AM185" s="107">
        <v>0.93</v>
      </c>
      <c r="AN185" s="107">
        <f>$X$184*AM185</f>
        <v>2.3482500000000002</v>
      </c>
    </row>
    <row r="186" spans="1:40">
      <c r="A186" s="101">
        <v>73</v>
      </c>
      <c r="B186" s="41" t="s">
        <v>1614</v>
      </c>
      <c r="C186" s="102" t="s">
        <v>53</v>
      </c>
      <c r="D186" s="103">
        <v>32</v>
      </c>
      <c r="E186" s="103">
        <f t="shared" si="36"/>
        <v>0.32</v>
      </c>
      <c r="F186" s="103">
        <v>7</v>
      </c>
      <c r="G186" s="103">
        <v>1</v>
      </c>
      <c r="H186" s="103">
        <v>99</v>
      </c>
      <c r="I186" s="103">
        <v>1</v>
      </c>
      <c r="J186" s="103" t="s">
        <v>510</v>
      </c>
      <c r="K186" s="31">
        <f t="shared" si="46"/>
        <v>200</v>
      </c>
      <c r="L186" s="103" t="s">
        <v>510</v>
      </c>
      <c r="M186" s="104">
        <f t="shared" si="37"/>
        <v>2</v>
      </c>
      <c r="N186" s="105" t="s">
        <v>506</v>
      </c>
      <c r="O186" s="106" t="s">
        <v>516</v>
      </c>
      <c r="P186" s="106">
        <v>34</v>
      </c>
      <c r="Q186" s="106">
        <f t="shared" si="38"/>
        <v>2000</v>
      </c>
      <c r="R186" s="31">
        <v>200</v>
      </c>
      <c r="S186" s="41" t="s">
        <v>5232</v>
      </c>
      <c r="T186" s="107">
        <f t="shared" si="40"/>
        <v>0.66239999999999988</v>
      </c>
      <c r="U186" s="41" t="s">
        <v>3970</v>
      </c>
      <c r="V186" s="41" t="e">
        <f>VLOOKUP(U186,tb_oplosan,2,FALSE)</f>
        <v>#NAME?</v>
      </c>
      <c r="W186" s="107">
        <v>1.84E-2</v>
      </c>
      <c r="X186" s="107">
        <f t="shared" si="48"/>
        <v>3.6799999999999997</v>
      </c>
      <c r="Y186" s="107"/>
      <c r="Z186" s="107"/>
      <c r="AA186" s="107"/>
      <c r="AB186" s="107"/>
      <c r="AC186" s="107"/>
      <c r="AD186" s="107"/>
      <c r="AE186" s="107"/>
      <c r="AF186" s="107"/>
      <c r="AG186" s="41" t="s">
        <v>4245</v>
      </c>
      <c r="AH186" s="41" t="e">
        <f t="shared" si="50"/>
        <v>#NAME?</v>
      </c>
      <c r="AI186" s="107">
        <v>0.18</v>
      </c>
      <c r="AJ186" s="107">
        <f t="shared" si="49"/>
        <v>0.66239999999999988</v>
      </c>
      <c r="AK186" s="41"/>
      <c r="AL186" s="41"/>
      <c r="AM186" s="107"/>
      <c r="AN186" s="107"/>
    </row>
    <row r="187" spans="1:40" ht="15">
      <c r="A187" s="101"/>
      <c r="B187" s="41"/>
      <c r="C187" s="102"/>
      <c r="D187" s="103"/>
      <c r="E187" s="103"/>
      <c r="F187" s="103"/>
      <c r="G187" s="103"/>
      <c r="H187" s="103"/>
      <c r="I187" s="103"/>
      <c r="J187" s="103"/>
      <c r="K187" s="31"/>
      <c r="L187" s="103"/>
      <c r="M187" s="104"/>
      <c r="N187" s="105"/>
      <c r="O187" s="106"/>
      <c r="P187" s="106"/>
      <c r="Q187" s="106"/>
      <c r="R187" s="31"/>
      <c r="S187" s="41"/>
      <c r="T187" s="107"/>
      <c r="U187" s="41"/>
      <c r="V187" s="41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41"/>
      <c r="AH187" s="41"/>
      <c r="AI187" s="107"/>
      <c r="AJ187" s="107"/>
      <c r="AK187" t="s">
        <v>4921</v>
      </c>
      <c r="AL187" s="41" t="str">
        <f t="shared" si="53"/>
        <v>SOLFEN KHA DEP 225</v>
      </c>
      <c r="AM187" s="107">
        <v>0.22</v>
      </c>
      <c r="AN187" s="107">
        <f>$X$186*AM187</f>
        <v>0.80959999999999999</v>
      </c>
    </row>
    <row r="188" spans="1:40" ht="15">
      <c r="A188" s="101"/>
      <c r="B188" s="41"/>
      <c r="C188" s="102"/>
      <c r="D188" s="103"/>
      <c r="E188" s="103"/>
      <c r="F188" s="103"/>
      <c r="G188" s="103"/>
      <c r="H188" s="103"/>
      <c r="I188" s="103"/>
      <c r="J188" s="103"/>
      <c r="K188" s="31"/>
      <c r="L188" s="103"/>
      <c r="M188" s="104"/>
      <c r="N188" s="105"/>
      <c r="O188" s="106"/>
      <c r="P188" s="106"/>
      <c r="Q188" s="106"/>
      <c r="R188" s="31"/>
      <c r="S188" s="41"/>
      <c r="T188" s="107"/>
      <c r="U188" s="41"/>
      <c r="V188" s="41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41"/>
      <c r="AH188" s="41"/>
      <c r="AI188" s="107"/>
      <c r="AJ188" s="107"/>
      <c r="AK188" t="s">
        <v>4915</v>
      </c>
      <c r="AL188" s="41" t="str">
        <f t="shared" si="53"/>
        <v>SHD METHANOL 156</v>
      </c>
      <c r="AM188" s="107">
        <v>0.21</v>
      </c>
      <c r="AN188" s="107">
        <f t="shared" ref="AN188:AN189" si="54">$X$186*AM188</f>
        <v>0.77279999999999993</v>
      </c>
    </row>
    <row r="189" spans="1:40" ht="15">
      <c r="A189" s="101"/>
      <c r="B189" s="41"/>
      <c r="C189" s="102"/>
      <c r="D189" s="103"/>
      <c r="E189" s="103"/>
      <c r="F189" s="103"/>
      <c r="G189" s="103"/>
      <c r="H189" s="103"/>
      <c r="I189" s="103"/>
      <c r="J189" s="103"/>
      <c r="K189" s="31"/>
      <c r="L189" s="103"/>
      <c r="M189" s="104"/>
      <c r="N189" s="105"/>
      <c r="O189" s="106"/>
      <c r="P189" s="106"/>
      <c r="Q189" s="106"/>
      <c r="R189" s="31"/>
      <c r="S189" s="41"/>
      <c r="T189" s="107"/>
      <c r="U189" s="41"/>
      <c r="V189" s="41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41"/>
      <c r="AH189" s="41"/>
      <c r="AI189" s="107"/>
      <c r="AJ189" s="107"/>
      <c r="AK189" t="s">
        <v>4925</v>
      </c>
      <c r="AL189" s="41" t="str">
        <f t="shared" si="53"/>
        <v>SOLFEN KHA GLISERIN 250</v>
      </c>
      <c r="AM189" s="107">
        <v>0.39</v>
      </c>
      <c r="AN189" s="107">
        <f t="shared" si="54"/>
        <v>1.4352</v>
      </c>
    </row>
    <row r="190" spans="1:40" ht="15">
      <c r="A190" s="101"/>
      <c r="B190" s="41"/>
      <c r="C190" s="102"/>
      <c r="D190" s="103"/>
      <c r="E190" s="103"/>
      <c r="F190" s="103"/>
      <c r="G190" s="103"/>
      <c r="H190" s="103"/>
      <c r="I190" s="103"/>
      <c r="J190" s="103"/>
      <c r="K190" s="31"/>
      <c r="L190" s="103"/>
      <c r="M190" s="104"/>
      <c r="N190" s="105"/>
      <c r="O190" s="106"/>
      <c r="P190" s="106"/>
      <c r="Q190" s="106"/>
      <c r="R190" s="31"/>
      <c r="S190" s="41"/>
      <c r="T190" s="107"/>
      <c r="U190" s="41" t="s">
        <v>5192</v>
      </c>
      <c r="V190" s="41" t="s">
        <v>5193</v>
      </c>
      <c r="W190" s="107">
        <v>6.2600000000000003E-2</v>
      </c>
      <c r="X190" s="107">
        <f>K186*W190</f>
        <v>12.520000000000001</v>
      </c>
      <c r="Y190" s="107"/>
      <c r="Z190" s="107"/>
      <c r="AA190" s="107"/>
      <c r="AB190" s="107"/>
      <c r="AC190" s="107"/>
      <c r="AD190" s="107"/>
      <c r="AE190" s="107"/>
      <c r="AF190" s="107"/>
      <c r="AG190" s="41"/>
      <c r="AH190" s="41"/>
      <c r="AI190" s="108"/>
      <c r="AJ190" s="107"/>
      <c r="AK190" s="110" t="s">
        <v>4915</v>
      </c>
      <c r="AL190" s="41" t="str">
        <f t="shared" si="53"/>
        <v>SHD METHANOL 156</v>
      </c>
      <c r="AM190" s="107">
        <v>0.56999999999999995</v>
      </c>
      <c r="AN190" s="107">
        <f>$X$190*AM190</f>
        <v>7.1364000000000001</v>
      </c>
    </row>
    <row r="191" spans="1:40" ht="15">
      <c r="A191" s="101"/>
      <c r="B191" s="41"/>
      <c r="C191" s="102"/>
      <c r="D191" s="103"/>
      <c r="E191" s="103"/>
      <c r="F191" s="103"/>
      <c r="G191" s="103"/>
      <c r="H191" s="103"/>
      <c r="I191" s="103"/>
      <c r="J191" s="103"/>
      <c r="K191" s="31"/>
      <c r="L191" s="103"/>
      <c r="M191" s="104"/>
      <c r="N191" s="105"/>
      <c r="O191" s="106"/>
      <c r="P191" s="106"/>
      <c r="Q191" s="106"/>
      <c r="R191" s="31"/>
      <c r="S191" s="41"/>
      <c r="T191" s="107"/>
      <c r="U191" s="41"/>
      <c r="V191" s="41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41"/>
      <c r="AH191" s="41"/>
      <c r="AI191" s="108"/>
      <c r="AJ191" s="107"/>
      <c r="AK191" s="110" t="s">
        <v>4925</v>
      </c>
      <c r="AL191" s="41" t="str">
        <f t="shared" si="53"/>
        <v>SOLFEN KHA GLISERIN 250</v>
      </c>
      <c r="AM191" s="107">
        <v>0.34</v>
      </c>
      <c r="AN191" s="107">
        <f t="shared" ref="AN191:AN192" si="55">$X$190*AM191</f>
        <v>4.256800000000001</v>
      </c>
    </row>
    <row r="192" spans="1:40" ht="15">
      <c r="A192" s="101"/>
      <c r="B192" s="41"/>
      <c r="C192" s="102"/>
      <c r="D192" s="103"/>
      <c r="E192" s="103"/>
      <c r="F192" s="103"/>
      <c r="G192" s="103"/>
      <c r="H192" s="103"/>
      <c r="I192" s="103"/>
      <c r="J192" s="103"/>
      <c r="K192" s="31"/>
      <c r="L192" s="103"/>
      <c r="M192" s="104"/>
      <c r="N192" s="105"/>
      <c r="O192" s="106"/>
      <c r="P192" s="106"/>
      <c r="Q192" s="106"/>
      <c r="R192" s="31"/>
      <c r="S192" s="41"/>
      <c r="T192" s="107"/>
      <c r="U192" s="41"/>
      <c r="V192" s="41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41"/>
      <c r="AH192" s="41"/>
      <c r="AI192" s="108"/>
      <c r="AJ192" s="107"/>
      <c r="AK192" s="110" t="s">
        <v>4921</v>
      </c>
      <c r="AL192" s="41" t="str">
        <f t="shared" si="53"/>
        <v>SOLFEN KHA DEP 225</v>
      </c>
      <c r="AM192" s="107">
        <v>0.09</v>
      </c>
      <c r="AN192" s="107">
        <f t="shared" si="55"/>
        <v>1.1268</v>
      </c>
    </row>
    <row r="193" spans="1:40">
      <c r="A193" s="101">
        <v>74</v>
      </c>
      <c r="B193" s="41" t="s">
        <v>1615</v>
      </c>
      <c r="C193" s="102" t="s">
        <v>54</v>
      </c>
      <c r="D193" s="103">
        <v>126</v>
      </c>
      <c r="E193" s="103">
        <f t="shared" si="36"/>
        <v>1.26</v>
      </c>
      <c r="F193" s="103">
        <v>40</v>
      </c>
      <c r="G193" s="103">
        <v>1</v>
      </c>
      <c r="H193" s="103">
        <v>69</v>
      </c>
      <c r="I193" s="103">
        <v>1</v>
      </c>
      <c r="J193" s="103" t="s">
        <v>510</v>
      </c>
      <c r="K193" s="31">
        <f t="shared" si="46"/>
        <v>200</v>
      </c>
      <c r="L193" s="103" t="s">
        <v>510</v>
      </c>
      <c r="M193" s="104">
        <f t="shared" si="37"/>
        <v>2</v>
      </c>
      <c r="N193" s="105" t="s">
        <v>506</v>
      </c>
      <c r="O193" s="106" t="s">
        <v>516</v>
      </c>
      <c r="P193" s="106">
        <v>34</v>
      </c>
      <c r="Q193" s="106">
        <f t="shared" si="38"/>
        <v>2000</v>
      </c>
      <c r="R193" s="31">
        <v>200</v>
      </c>
      <c r="S193" s="41" t="s">
        <v>538</v>
      </c>
      <c r="T193" s="107">
        <f t="shared" si="40"/>
        <v>0.66239999999999988</v>
      </c>
      <c r="U193" s="41" t="s">
        <v>3972</v>
      </c>
      <c r="V193" s="41" t="e">
        <f t="shared" si="47"/>
        <v>#NAME?</v>
      </c>
      <c r="W193" s="107">
        <v>1.84E-2</v>
      </c>
      <c r="X193" s="107">
        <f t="shared" si="48"/>
        <v>3.6799999999999997</v>
      </c>
      <c r="Y193" s="107"/>
      <c r="Z193" s="107"/>
      <c r="AA193" s="107"/>
      <c r="AB193" s="107"/>
      <c r="AC193" s="107"/>
      <c r="AD193" s="107"/>
      <c r="AE193" s="107"/>
      <c r="AF193" s="107"/>
      <c r="AG193" s="41" t="s">
        <v>4239</v>
      </c>
      <c r="AH193" s="41" t="e">
        <f t="shared" si="50"/>
        <v>#NAME?</v>
      </c>
      <c r="AI193" s="107">
        <v>0.18</v>
      </c>
      <c r="AJ193" s="107">
        <f t="shared" si="49"/>
        <v>0.66239999999999988</v>
      </c>
      <c r="AK193" s="41"/>
      <c r="AL193" s="41"/>
      <c r="AM193" s="107"/>
      <c r="AN193" s="107"/>
    </row>
    <row r="194" spans="1:40" ht="15">
      <c r="A194" s="101"/>
      <c r="B194" s="41"/>
      <c r="C194" s="102"/>
      <c r="D194" s="103"/>
      <c r="E194" s="103"/>
      <c r="F194" s="103"/>
      <c r="G194" s="103"/>
      <c r="H194" s="103"/>
      <c r="I194" s="103"/>
      <c r="J194" s="103"/>
      <c r="K194" s="31"/>
      <c r="L194" s="103"/>
      <c r="M194" s="104"/>
      <c r="N194" s="105"/>
      <c r="O194" s="106"/>
      <c r="P194" s="106"/>
      <c r="Q194" s="106"/>
      <c r="R194" s="31"/>
      <c r="S194" s="41"/>
      <c r="T194" s="107"/>
      <c r="U194" s="41"/>
      <c r="V194" s="41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41"/>
      <c r="AH194" s="41"/>
      <c r="AI194" s="107"/>
      <c r="AJ194" s="107"/>
      <c r="AK194" t="s">
        <v>4915</v>
      </c>
      <c r="AL194" s="41" t="str">
        <f t="shared" si="53"/>
        <v>SHD METHANOL 156</v>
      </c>
      <c r="AM194" s="107">
        <v>0.21</v>
      </c>
      <c r="AN194" s="107">
        <f>$X$193*AM194</f>
        <v>0.77279999999999993</v>
      </c>
    </row>
    <row r="195" spans="1:40" ht="15">
      <c r="A195" s="101"/>
      <c r="B195" s="41"/>
      <c r="C195" s="102"/>
      <c r="D195" s="103"/>
      <c r="E195" s="103"/>
      <c r="F195" s="103"/>
      <c r="G195" s="103"/>
      <c r="H195" s="103"/>
      <c r="I195" s="103"/>
      <c r="J195" s="103"/>
      <c r="K195" s="31"/>
      <c r="L195" s="103"/>
      <c r="M195" s="104"/>
      <c r="N195" s="105"/>
      <c r="O195" s="106"/>
      <c r="P195" s="106"/>
      <c r="Q195" s="106"/>
      <c r="R195" s="31"/>
      <c r="S195" s="41"/>
      <c r="T195" s="107"/>
      <c r="U195" s="41"/>
      <c r="V195" s="41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41"/>
      <c r="AH195" s="41"/>
      <c r="AI195" s="107"/>
      <c r="AJ195" s="107"/>
      <c r="AK195" t="s">
        <v>4925</v>
      </c>
      <c r="AL195" s="41" t="str">
        <f t="shared" si="53"/>
        <v>SOLFEN KHA GLISERIN 250</v>
      </c>
      <c r="AM195" s="107">
        <v>0.38</v>
      </c>
      <c r="AN195" s="107">
        <f t="shared" ref="AN195:AN196" si="56">$X$193*AM195</f>
        <v>1.3983999999999999</v>
      </c>
    </row>
    <row r="196" spans="1:40" ht="15">
      <c r="A196" s="101"/>
      <c r="B196" s="41"/>
      <c r="C196" s="102"/>
      <c r="D196" s="103"/>
      <c r="E196" s="103"/>
      <c r="F196" s="103"/>
      <c r="G196" s="103"/>
      <c r="H196" s="103"/>
      <c r="I196" s="103"/>
      <c r="J196" s="103"/>
      <c r="K196" s="31"/>
      <c r="L196" s="103"/>
      <c r="M196" s="104"/>
      <c r="N196" s="105"/>
      <c r="O196" s="106"/>
      <c r="P196" s="106"/>
      <c r="Q196" s="106"/>
      <c r="R196" s="31"/>
      <c r="S196" s="41"/>
      <c r="T196" s="107"/>
      <c r="U196" s="41"/>
      <c r="V196" s="41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41"/>
      <c r="AH196" s="41"/>
      <c r="AI196" s="107"/>
      <c r="AJ196" s="107"/>
      <c r="AK196" t="s">
        <v>4921</v>
      </c>
      <c r="AL196" s="41" t="str">
        <f t="shared" si="53"/>
        <v>SOLFEN KHA DEP 225</v>
      </c>
      <c r="AM196" s="107">
        <v>0.23</v>
      </c>
      <c r="AN196" s="107">
        <f t="shared" si="56"/>
        <v>0.84639999999999993</v>
      </c>
    </row>
    <row r="197" spans="1:40" ht="15">
      <c r="A197" s="101"/>
      <c r="B197" s="41"/>
      <c r="C197" s="102"/>
      <c r="D197" s="103"/>
      <c r="E197" s="103"/>
      <c r="F197" s="103"/>
      <c r="G197" s="103"/>
      <c r="H197" s="103"/>
      <c r="I197" s="103"/>
      <c r="J197" s="103"/>
      <c r="K197" s="31"/>
      <c r="L197" s="103"/>
      <c r="M197" s="104"/>
      <c r="N197" s="105"/>
      <c r="O197" s="106"/>
      <c r="P197" s="106"/>
      <c r="Q197" s="106"/>
      <c r="R197" s="31"/>
      <c r="S197" s="41"/>
      <c r="T197" s="107"/>
      <c r="U197" s="41" t="s">
        <v>5192</v>
      </c>
      <c r="V197" s="41" t="s">
        <v>5193</v>
      </c>
      <c r="W197" s="107">
        <v>6.2600000000000003E-2</v>
      </c>
      <c r="X197" s="107">
        <f>K193*W197</f>
        <v>12.520000000000001</v>
      </c>
      <c r="Y197" s="107"/>
      <c r="Z197" s="107"/>
      <c r="AA197" s="107"/>
      <c r="AB197" s="107"/>
      <c r="AC197" s="107"/>
      <c r="AD197" s="107"/>
      <c r="AE197" s="107"/>
      <c r="AF197" s="107"/>
      <c r="AG197" s="41"/>
      <c r="AH197" s="41"/>
      <c r="AI197" s="108"/>
      <c r="AJ197" s="107"/>
      <c r="AK197" s="110" t="s">
        <v>4915</v>
      </c>
      <c r="AL197" s="41" t="str">
        <f t="shared" ref="AL197:AL199" si="57">VLOOKUP(AK197,db_solfen,2,FALSE)</f>
        <v>SHD METHANOL 156</v>
      </c>
      <c r="AM197" s="107">
        <v>0.56999999999999995</v>
      </c>
      <c r="AN197" s="107">
        <f>$X$197*AM197</f>
        <v>7.1364000000000001</v>
      </c>
    </row>
    <row r="198" spans="1:40" ht="15">
      <c r="A198" s="101"/>
      <c r="B198" s="41"/>
      <c r="C198" s="102"/>
      <c r="D198" s="103"/>
      <c r="E198" s="103"/>
      <c r="F198" s="103"/>
      <c r="G198" s="103"/>
      <c r="H198" s="103"/>
      <c r="I198" s="103"/>
      <c r="J198" s="103"/>
      <c r="K198" s="31"/>
      <c r="L198" s="103"/>
      <c r="M198" s="104"/>
      <c r="N198" s="105"/>
      <c r="O198" s="106"/>
      <c r="P198" s="106"/>
      <c r="Q198" s="106"/>
      <c r="R198" s="31"/>
      <c r="S198" s="41"/>
      <c r="T198" s="107"/>
      <c r="U198" s="41"/>
      <c r="V198" s="41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41"/>
      <c r="AH198" s="41"/>
      <c r="AI198" s="108"/>
      <c r="AJ198" s="107"/>
      <c r="AK198" s="110" t="s">
        <v>4925</v>
      </c>
      <c r="AL198" s="41" t="str">
        <f t="shared" si="57"/>
        <v>SOLFEN KHA GLISERIN 250</v>
      </c>
      <c r="AM198" s="107">
        <v>0.34</v>
      </c>
      <c r="AN198" s="107">
        <f>$X$197*AM198</f>
        <v>4.256800000000001</v>
      </c>
    </row>
    <row r="199" spans="1:40" ht="15">
      <c r="A199" s="101"/>
      <c r="B199" s="41"/>
      <c r="C199" s="102"/>
      <c r="D199" s="103"/>
      <c r="E199" s="103"/>
      <c r="F199" s="103"/>
      <c r="G199" s="103"/>
      <c r="H199" s="103"/>
      <c r="I199" s="103"/>
      <c r="J199" s="103"/>
      <c r="K199" s="31"/>
      <c r="L199" s="103"/>
      <c r="M199" s="104"/>
      <c r="N199" s="105"/>
      <c r="O199" s="106"/>
      <c r="P199" s="106"/>
      <c r="Q199" s="106"/>
      <c r="R199" s="31"/>
      <c r="S199" s="41"/>
      <c r="T199" s="107"/>
      <c r="U199" s="41"/>
      <c r="V199" s="41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41"/>
      <c r="AH199" s="41"/>
      <c r="AI199" s="108"/>
      <c r="AJ199" s="107"/>
      <c r="AK199" s="110" t="s">
        <v>4921</v>
      </c>
      <c r="AL199" s="41" t="str">
        <f t="shared" si="57"/>
        <v>SOLFEN KHA DEP 225</v>
      </c>
      <c r="AM199" s="107">
        <v>0.09</v>
      </c>
      <c r="AN199" s="107">
        <f t="shared" ref="AN199" si="58">$X$197*AM199</f>
        <v>1.1268</v>
      </c>
    </row>
    <row r="200" spans="1:40">
      <c r="A200" s="101">
        <v>75</v>
      </c>
      <c r="B200" s="41" t="s">
        <v>1616</v>
      </c>
      <c r="C200" s="102" t="s">
        <v>55</v>
      </c>
      <c r="D200" s="103">
        <v>155</v>
      </c>
      <c r="E200" s="103">
        <f t="shared" si="36"/>
        <v>1.55</v>
      </c>
      <c r="F200" s="103">
        <v>26</v>
      </c>
      <c r="G200" s="103">
        <v>1</v>
      </c>
      <c r="H200" s="103">
        <v>118</v>
      </c>
      <c r="I200" s="103">
        <v>1</v>
      </c>
      <c r="J200" s="103" t="s">
        <v>510</v>
      </c>
      <c r="K200" s="31">
        <f t="shared" si="46"/>
        <v>200</v>
      </c>
      <c r="L200" s="103" t="s">
        <v>510</v>
      </c>
      <c r="M200" s="104">
        <f t="shared" si="37"/>
        <v>2</v>
      </c>
      <c r="N200" s="105" t="s">
        <v>506</v>
      </c>
      <c r="O200" s="106" t="s">
        <v>516</v>
      </c>
      <c r="P200" s="106">
        <v>34</v>
      </c>
      <c r="Q200" s="106">
        <f t="shared" si="38"/>
        <v>2000</v>
      </c>
      <c r="R200" s="31">
        <v>200</v>
      </c>
      <c r="S200" s="41" t="s">
        <v>539</v>
      </c>
      <c r="T200" s="107">
        <f t="shared" si="40"/>
        <v>0.44159999999999994</v>
      </c>
      <c r="U200" s="41" t="s">
        <v>3974</v>
      </c>
      <c r="V200" s="41" t="e">
        <f t="shared" si="47"/>
        <v>#NAME?</v>
      </c>
      <c r="W200" s="107">
        <v>1.84E-2</v>
      </c>
      <c r="X200" s="107">
        <f t="shared" si="48"/>
        <v>3.6799999999999997</v>
      </c>
      <c r="Y200" s="107"/>
      <c r="Z200" s="107"/>
      <c r="AA200" s="107"/>
      <c r="AB200" s="107"/>
      <c r="AC200" s="107"/>
      <c r="AD200" s="107"/>
      <c r="AE200" s="107"/>
      <c r="AF200" s="107"/>
      <c r="AG200" s="41" t="s">
        <v>4273</v>
      </c>
      <c r="AH200" s="41" t="e">
        <f t="shared" si="50"/>
        <v>#NAME?</v>
      </c>
      <c r="AI200" s="107">
        <v>0.12</v>
      </c>
      <c r="AJ200" s="107">
        <f t="shared" si="49"/>
        <v>0.44159999999999994</v>
      </c>
      <c r="AK200" s="41"/>
      <c r="AL200" s="41"/>
      <c r="AM200" s="107"/>
      <c r="AN200" s="107"/>
    </row>
    <row r="201" spans="1:40" ht="15">
      <c r="A201" s="101"/>
      <c r="B201" s="41"/>
      <c r="C201" s="102"/>
      <c r="D201" s="103"/>
      <c r="E201" s="103"/>
      <c r="F201" s="103"/>
      <c r="G201" s="103"/>
      <c r="H201" s="103"/>
      <c r="I201" s="103"/>
      <c r="J201" s="103"/>
      <c r="K201" s="31"/>
      <c r="L201" s="103"/>
      <c r="M201" s="104"/>
      <c r="N201" s="105"/>
      <c r="O201" s="106"/>
      <c r="P201" s="106"/>
      <c r="Q201" s="106"/>
      <c r="R201" s="31"/>
      <c r="S201" s="41"/>
      <c r="T201" s="107"/>
      <c r="U201" s="41"/>
      <c r="V201" s="41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41"/>
      <c r="AH201" s="41"/>
      <c r="AI201" s="107"/>
      <c r="AJ201" s="107"/>
      <c r="AK201" t="s">
        <v>4915</v>
      </c>
      <c r="AL201" s="41" t="str">
        <f t="shared" si="53"/>
        <v>SHD METHANOL 156</v>
      </c>
      <c r="AM201" s="107">
        <v>0.25</v>
      </c>
      <c r="AN201" s="107">
        <f>$X$200*AM201</f>
        <v>0.91999999999999993</v>
      </c>
    </row>
    <row r="202" spans="1:40" ht="15">
      <c r="A202" s="101"/>
      <c r="B202" s="41"/>
      <c r="C202" s="102"/>
      <c r="D202" s="103"/>
      <c r="E202" s="103"/>
      <c r="F202" s="103"/>
      <c r="G202" s="103"/>
      <c r="H202" s="103"/>
      <c r="I202" s="103"/>
      <c r="J202" s="103"/>
      <c r="K202" s="31"/>
      <c r="L202" s="103"/>
      <c r="M202" s="104"/>
      <c r="N202" s="105"/>
      <c r="O202" s="106"/>
      <c r="P202" s="106"/>
      <c r="Q202" s="106"/>
      <c r="R202" s="31"/>
      <c r="S202" s="41"/>
      <c r="T202" s="107"/>
      <c r="U202" s="41"/>
      <c r="V202" s="41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41"/>
      <c r="AH202" s="41"/>
      <c r="AI202" s="107"/>
      <c r="AJ202" s="107"/>
      <c r="AK202" t="s">
        <v>4921</v>
      </c>
      <c r="AL202" s="41" t="str">
        <f t="shared" si="53"/>
        <v>SOLFEN KHA DEP 225</v>
      </c>
      <c r="AM202" s="107">
        <v>0.21</v>
      </c>
      <c r="AN202" s="107">
        <f t="shared" ref="AN202:AN203" si="59">$X$200*AM202</f>
        <v>0.77279999999999993</v>
      </c>
    </row>
    <row r="203" spans="1:40" ht="15">
      <c r="A203" s="101"/>
      <c r="B203" s="41"/>
      <c r="C203" s="102"/>
      <c r="D203" s="103"/>
      <c r="E203" s="103"/>
      <c r="F203" s="103"/>
      <c r="G203" s="103"/>
      <c r="H203" s="103"/>
      <c r="I203" s="103"/>
      <c r="J203" s="103"/>
      <c r="K203" s="31"/>
      <c r="L203" s="103"/>
      <c r="M203" s="104"/>
      <c r="N203" s="105"/>
      <c r="O203" s="106"/>
      <c r="P203" s="106"/>
      <c r="Q203" s="106"/>
      <c r="R203" s="31"/>
      <c r="S203" s="41"/>
      <c r="T203" s="107"/>
      <c r="U203" s="41"/>
      <c r="V203" s="41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41"/>
      <c r="AH203" s="41"/>
      <c r="AI203" s="107"/>
      <c r="AJ203" s="107"/>
      <c r="AK203" t="s">
        <v>4925</v>
      </c>
      <c r="AL203" s="41" t="str">
        <f t="shared" si="53"/>
        <v>SOLFEN KHA GLISERIN 250</v>
      </c>
      <c r="AM203" s="107">
        <v>0.42</v>
      </c>
      <c r="AN203" s="107">
        <f t="shared" si="59"/>
        <v>1.5455999999999999</v>
      </c>
    </row>
    <row r="204" spans="1:40" ht="15">
      <c r="A204" s="101"/>
      <c r="B204" s="41"/>
      <c r="C204" s="102"/>
      <c r="D204" s="103"/>
      <c r="E204" s="103"/>
      <c r="F204" s="103"/>
      <c r="G204" s="103"/>
      <c r="H204" s="103"/>
      <c r="I204" s="103"/>
      <c r="J204" s="103"/>
      <c r="K204" s="31"/>
      <c r="L204" s="103"/>
      <c r="M204" s="104"/>
      <c r="N204" s="105"/>
      <c r="O204" s="106"/>
      <c r="P204" s="106"/>
      <c r="Q204" s="106"/>
      <c r="R204" s="31"/>
      <c r="S204" s="41"/>
      <c r="T204" s="107"/>
      <c r="U204" s="41" t="s">
        <v>5192</v>
      </c>
      <c r="V204" s="41" t="s">
        <v>5193</v>
      </c>
      <c r="W204" s="107">
        <v>6.2600000000000003E-2</v>
      </c>
      <c r="X204" s="107">
        <f>K200*W204</f>
        <v>12.520000000000001</v>
      </c>
      <c r="Y204" s="107"/>
      <c r="Z204" s="107"/>
      <c r="AA204" s="107"/>
      <c r="AB204" s="107"/>
      <c r="AC204" s="107"/>
      <c r="AD204" s="107"/>
      <c r="AE204" s="107"/>
      <c r="AF204" s="107"/>
      <c r="AG204" s="41"/>
      <c r="AH204" s="41"/>
      <c r="AI204" s="108"/>
      <c r="AJ204" s="107"/>
      <c r="AK204" s="110" t="s">
        <v>4915</v>
      </c>
      <c r="AL204" s="41" t="str">
        <f t="shared" si="53"/>
        <v>SHD METHANOL 156</v>
      </c>
      <c r="AM204" s="107">
        <v>0.56999999999999995</v>
      </c>
      <c r="AN204" s="107">
        <f>$X$204*AM204</f>
        <v>7.1364000000000001</v>
      </c>
    </row>
    <row r="205" spans="1:40" ht="15">
      <c r="A205" s="101"/>
      <c r="B205" s="41"/>
      <c r="C205" s="102"/>
      <c r="D205" s="103"/>
      <c r="E205" s="103"/>
      <c r="F205" s="103"/>
      <c r="G205" s="103"/>
      <c r="H205" s="103"/>
      <c r="I205" s="103"/>
      <c r="J205" s="103"/>
      <c r="K205" s="31"/>
      <c r="L205" s="103"/>
      <c r="M205" s="104"/>
      <c r="N205" s="105"/>
      <c r="O205" s="106"/>
      <c r="P205" s="106"/>
      <c r="Q205" s="106"/>
      <c r="R205" s="31"/>
      <c r="S205" s="41"/>
      <c r="T205" s="107"/>
      <c r="U205" s="41"/>
      <c r="V205" s="41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41"/>
      <c r="AH205" s="41"/>
      <c r="AI205" s="108"/>
      <c r="AJ205" s="107"/>
      <c r="AK205" s="110" t="s">
        <v>4925</v>
      </c>
      <c r="AL205" s="41" t="str">
        <f t="shared" si="53"/>
        <v>SOLFEN KHA GLISERIN 250</v>
      </c>
      <c r="AM205" s="107">
        <v>0.34</v>
      </c>
      <c r="AN205" s="107">
        <f t="shared" ref="AN205:AN206" si="60">$X$204*AM205</f>
        <v>4.256800000000001</v>
      </c>
    </row>
    <row r="206" spans="1:40" ht="15">
      <c r="A206" s="101"/>
      <c r="B206" s="41"/>
      <c r="C206" s="102"/>
      <c r="D206" s="103"/>
      <c r="E206" s="103"/>
      <c r="F206" s="103"/>
      <c r="G206" s="103"/>
      <c r="H206" s="103"/>
      <c r="I206" s="103"/>
      <c r="J206" s="103"/>
      <c r="K206" s="31"/>
      <c r="L206" s="103"/>
      <c r="M206" s="104"/>
      <c r="N206" s="105"/>
      <c r="O206" s="106"/>
      <c r="P206" s="106"/>
      <c r="Q206" s="106"/>
      <c r="R206" s="31"/>
      <c r="S206" s="41"/>
      <c r="T206" s="107"/>
      <c r="U206" s="41"/>
      <c r="V206" s="41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41"/>
      <c r="AH206" s="41"/>
      <c r="AI206" s="108"/>
      <c r="AJ206" s="107"/>
      <c r="AK206" s="110" t="s">
        <v>4921</v>
      </c>
      <c r="AL206" s="41" t="str">
        <f t="shared" si="53"/>
        <v>SOLFEN KHA DEP 225</v>
      </c>
      <c r="AM206" s="107">
        <v>0.09</v>
      </c>
      <c r="AN206" s="107">
        <f t="shared" si="60"/>
        <v>1.1268</v>
      </c>
    </row>
    <row r="207" spans="1:40">
      <c r="A207" s="101">
        <v>76</v>
      </c>
      <c r="B207" s="41" t="s">
        <v>1617</v>
      </c>
      <c r="C207" s="102" t="s">
        <v>56</v>
      </c>
      <c r="D207" s="103">
        <v>168</v>
      </c>
      <c r="E207" s="103">
        <f t="shared" si="36"/>
        <v>1.68</v>
      </c>
      <c r="F207" s="103">
        <v>243</v>
      </c>
      <c r="G207" s="103">
        <v>1</v>
      </c>
      <c r="H207" s="103">
        <v>49</v>
      </c>
      <c r="I207" s="103">
        <v>1</v>
      </c>
      <c r="J207" s="103" t="s">
        <v>510</v>
      </c>
      <c r="K207" s="31">
        <f>VLOOKUP(B207,tb_proyeksi,10,FALSE)</f>
        <v>200</v>
      </c>
      <c r="L207" s="103" t="s">
        <v>510</v>
      </c>
      <c r="M207" s="104">
        <f t="shared" si="37"/>
        <v>2</v>
      </c>
      <c r="N207" s="105" t="s">
        <v>506</v>
      </c>
      <c r="O207" s="106" t="s">
        <v>516</v>
      </c>
      <c r="P207" s="106">
        <v>34</v>
      </c>
      <c r="Q207" s="106">
        <f t="shared" si="38"/>
        <v>2000</v>
      </c>
      <c r="R207" s="31">
        <v>200</v>
      </c>
      <c r="S207" s="41" t="s">
        <v>541</v>
      </c>
      <c r="T207" s="107">
        <f t="shared" si="40"/>
        <v>0.15724487999999998</v>
      </c>
      <c r="U207" s="41" t="s">
        <v>3976</v>
      </c>
      <c r="V207" s="41" t="e">
        <f>VLOOKUP(U207,tb_oplosan,2,FALSE)</f>
        <v>#NAME?</v>
      </c>
      <c r="W207" s="107">
        <v>1.3129999999999999E-2</v>
      </c>
      <c r="X207" s="107">
        <f>K207*W207</f>
        <v>2.6259999999999999</v>
      </c>
      <c r="Y207" s="41" t="s">
        <v>3936</v>
      </c>
      <c r="Z207" s="107" t="e">
        <f>VLOOKUP(Y207,tb_oplosan,2,FALSE)</f>
        <v>#NAME?</v>
      </c>
      <c r="AA207" s="107">
        <v>0.12</v>
      </c>
      <c r="AB207" s="107">
        <f>X207*AA207</f>
        <v>0.31511999999999996</v>
      </c>
      <c r="AC207" s="41"/>
      <c r="AD207" s="41"/>
      <c r="AE207" s="41"/>
      <c r="AF207" s="107"/>
      <c r="AG207" s="107" t="s">
        <v>4251</v>
      </c>
      <c r="AH207" s="107" t="e">
        <f>VLOOKUP(AG207,tb_parfum,2,FALSE)</f>
        <v>#NAME?</v>
      </c>
      <c r="AI207" s="107">
        <v>0.499</v>
      </c>
      <c r="AJ207" s="107">
        <f>$AB$207*AI207</f>
        <v>0.15724487999999998</v>
      </c>
      <c r="AK207" s="41"/>
      <c r="AL207" s="41"/>
      <c r="AM207" s="107"/>
      <c r="AN207" s="107"/>
    </row>
    <row r="208" spans="1:40">
      <c r="A208" s="101"/>
      <c r="B208" s="41"/>
      <c r="C208" s="102"/>
      <c r="D208" s="103"/>
      <c r="E208" s="103"/>
      <c r="F208" s="103"/>
      <c r="G208" s="103"/>
      <c r="H208" s="103"/>
      <c r="I208" s="103"/>
      <c r="J208" s="103"/>
      <c r="K208" s="31"/>
      <c r="L208" s="103"/>
      <c r="M208" s="104"/>
      <c r="N208" s="105"/>
      <c r="O208" s="106"/>
      <c r="P208" s="106"/>
      <c r="Q208" s="106"/>
      <c r="R208" s="31"/>
      <c r="S208" s="41"/>
      <c r="T208" s="107">
        <f t="shared" si="40"/>
        <v>0.15787511999999998</v>
      </c>
      <c r="U208" s="41"/>
      <c r="V208" s="41"/>
      <c r="W208" s="107"/>
      <c r="X208" s="107"/>
      <c r="Y208" s="41"/>
      <c r="Z208" s="107"/>
      <c r="AA208" s="107"/>
      <c r="AB208" s="107"/>
      <c r="AC208" s="41"/>
      <c r="AD208" s="41"/>
      <c r="AE208" s="41"/>
      <c r="AF208" s="107"/>
      <c r="AG208" s="107" t="s">
        <v>4253</v>
      </c>
      <c r="AH208" s="107" t="e">
        <f>VLOOKUP(AG208,tb_parfum,2,FALSE)</f>
        <v>#NAME?</v>
      </c>
      <c r="AI208" s="107">
        <v>0.501</v>
      </c>
      <c r="AJ208" s="107">
        <f>$AB$207*AI208</f>
        <v>0.15787511999999998</v>
      </c>
      <c r="AK208" s="41"/>
      <c r="AL208" s="41"/>
      <c r="AM208" s="107"/>
      <c r="AN208" s="107"/>
    </row>
    <row r="209" spans="1:40" ht="15">
      <c r="A209" s="101"/>
      <c r="B209" s="41"/>
      <c r="C209" s="102"/>
      <c r="D209" s="103"/>
      <c r="E209" s="103"/>
      <c r="F209" s="103"/>
      <c r="G209" s="103"/>
      <c r="H209" s="103"/>
      <c r="I209" s="103"/>
      <c r="J209" s="103"/>
      <c r="K209" s="31"/>
      <c r="L209" s="103"/>
      <c r="M209" s="104"/>
      <c r="N209" s="105"/>
      <c r="O209" s="106"/>
      <c r="P209" s="106"/>
      <c r="Q209" s="106"/>
      <c r="R209" s="31"/>
      <c r="S209" s="41"/>
      <c r="T209" s="107"/>
      <c r="U209" s="41"/>
      <c r="V209" s="41"/>
      <c r="W209" s="107"/>
      <c r="X209" s="107"/>
      <c r="Y209" s="41"/>
      <c r="Z209" s="107"/>
      <c r="AA209" s="107"/>
      <c r="AB209" s="107"/>
      <c r="AC209" s="41"/>
      <c r="AD209" s="41"/>
      <c r="AE209" s="41"/>
      <c r="AF209" s="107"/>
      <c r="AG209" s="107"/>
      <c r="AH209" s="107"/>
      <c r="AI209" s="107"/>
      <c r="AJ209" s="107"/>
      <c r="AK209" t="s">
        <v>4921</v>
      </c>
      <c r="AL209" s="41" t="str">
        <f t="shared" si="53"/>
        <v>SOLFEN KHA DEP 225</v>
      </c>
      <c r="AM209" s="107">
        <v>0.21</v>
      </c>
      <c r="AN209" s="107">
        <f>$X$207*AM209</f>
        <v>0.55145999999999995</v>
      </c>
    </row>
    <row r="210" spans="1:40" ht="15">
      <c r="A210" s="101"/>
      <c r="B210" s="41"/>
      <c r="C210" s="102"/>
      <c r="D210" s="103"/>
      <c r="E210" s="103"/>
      <c r="F210" s="103"/>
      <c r="G210" s="103"/>
      <c r="H210" s="103"/>
      <c r="I210" s="103"/>
      <c r="J210" s="103"/>
      <c r="K210" s="31"/>
      <c r="L210" s="103"/>
      <c r="M210" s="104"/>
      <c r="N210" s="105"/>
      <c r="O210" s="106"/>
      <c r="P210" s="106"/>
      <c r="Q210" s="106"/>
      <c r="R210" s="31"/>
      <c r="S210" s="41"/>
      <c r="T210" s="107"/>
      <c r="U210" s="41"/>
      <c r="V210" s="41"/>
      <c r="W210" s="107"/>
      <c r="X210" s="107"/>
      <c r="Y210" s="41"/>
      <c r="Z210" s="107"/>
      <c r="AA210" s="107"/>
      <c r="AB210" s="107"/>
      <c r="AC210" s="41"/>
      <c r="AD210" s="41"/>
      <c r="AE210" s="41"/>
      <c r="AF210" s="107"/>
      <c r="AG210" s="107"/>
      <c r="AH210" s="107"/>
      <c r="AI210" s="107"/>
      <c r="AJ210" s="107"/>
      <c r="AK210" t="s">
        <v>4915</v>
      </c>
      <c r="AL210" s="41" t="str">
        <f t="shared" si="53"/>
        <v>SHD METHANOL 156</v>
      </c>
      <c r="AM210" s="107">
        <v>0.25</v>
      </c>
      <c r="AN210" s="107">
        <f t="shared" ref="AN210:AN211" si="61">$X$207*AM210</f>
        <v>0.65649999999999997</v>
      </c>
    </row>
    <row r="211" spans="1:40" ht="15">
      <c r="A211" s="101"/>
      <c r="B211" s="41"/>
      <c r="C211" s="102"/>
      <c r="D211" s="103"/>
      <c r="E211" s="103"/>
      <c r="F211" s="103"/>
      <c r="G211" s="103"/>
      <c r="H211" s="103"/>
      <c r="I211" s="103"/>
      <c r="J211" s="103"/>
      <c r="K211" s="31"/>
      <c r="L211" s="103"/>
      <c r="M211" s="104"/>
      <c r="N211" s="105"/>
      <c r="O211" s="106"/>
      <c r="P211" s="106"/>
      <c r="Q211" s="106"/>
      <c r="R211" s="31"/>
      <c r="S211" s="41"/>
      <c r="T211" s="107"/>
      <c r="U211" s="41"/>
      <c r="V211" s="41"/>
      <c r="W211" s="107"/>
      <c r="X211" s="107"/>
      <c r="Y211" s="41"/>
      <c r="Z211" s="107"/>
      <c r="AA211" s="107"/>
      <c r="AB211" s="107"/>
      <c r="AC211" s="41"/>
      <c r="AD211" s="41"/>
      <c r="AE211" s="41"/>
      <c r="AF211" s="107"/>
      <c r="AG211" s="107"/>
      <c r="AH211" s="107"/>
      <c r="AI211" s="107"/>
      <c r="AJ211" s="107"/>
      <c r="AK211" t="s">
        <v>4925</v>
      </c>
      <c r="AL211" s="41" t="str">
        <f t="shared" si="53"/>
        <v>SOLFEN KHA GLISERIN 250</v>
      </c>
      <c r="AM211" s="107">
        <v>0.42</v>
      </c>
      <c r="AN211" s="107">
        <f t="shared" si="61"/>
        <v>1.1029199999999999</v>
      </c>
    </row>
    <row r="212" spans="1:40" ht="15">
      <c r="A212" s="101"/>
      <c r="B212" s="41"/>
      <c r="C212" s="102"/>
      <c r="D212" s="103"/>
      <c r="E212" s="103"/>
      <c r="F212" s="103"/>
      <c r="G212" s="103"/>
      <c r="H212" s="103"/>
      <c r="I212" s="103"/>
      <c r="J212" s="103"/>
      <c r="K212" s="31"/>
      <c r="L212" s="103"/>
      <c r="M212" s="104"/>
      <c r="N212" s="105"/>
      <c r="O212" s="106"/>
      <c r="P212" s="106"/>
      <c r="Q212" s="106"/>
      <c r="R212" s="31"/>
      <c r="S212" s="41"/>
      <c r="T212" s="107"/>
      <c r="U212" s="41" t="s">
        <v>5192</v>
      </c>
      <c r="V212" s="41" t="s">
        <v>5193</v>
      </c>
      <c r="W212" s="107">
        <v>6.2600000000000003E-2</v>
      </c>
      <c r="X212" s="107">
        <f>K207*W212</f>
        <v>12.520000000000001</v>
      </c>
      <c r="Y212" s="107"/>
      <c r="Z212" s="107"/>
      <c r="AA212" s="107"/>
      <c r="AB212" s="107"/>
      <c r="AC212" s="107"/>
      <c r="AD212" s="107"/>
      <c r="AE212" s="107"/>
      <c r="AF212" s="107"/>
      <c r="AG212" s="41"/>
      <c r="AH212" s="41"/>
      <c r="AI212" s="108"/>
      <c r="AJ212" s="107"/>
      <c r="AK212" s="110" t="s">
        <v>4915</v>
      </c>
      <c r="AL212" s="41" t="str">
        <f t="shared" ref="AL212:AL214" si="62">VLOOKUP(AK212,db_solfen,2,FALSE)</f>
        <v>SHD METHANOL 156</v>
      </c>
      <c r="AM212" s="107">
        <v>0.56999999999999995</v>
      </c>
      <c r="AN212" s="107">
        <f>$X$212*AM212</f>
        <v>7.1364000000000001</v>
      </c>
    </row>
    <row r="213" spans="1:40" ht="15">
      <c r="A213" s="101"/>
      <c r="B213" s="41"/>
      <c r="C213" s="102"/>
      <c r="D213" s="103"/>
      <c r="E213" s="103"/>
      <c r="F213" s="103"/>
      <c r="G213" s="103"/>
      <c r="H213" s="103"/>
      <c r="I213" s="103"/>
      <c r="J213" s="103"/>
      <c r="K213" s="31"/>
      <c r="L213" s="103"/>
      <c r="M213" s="104"/>
      <c r="N213" s="105"/>
      <c r="O213" s="106"/>
      <c r="P213" s="106"/>
      <c r="Q213" s="106"/>
      <c r="R213" s="31"/>
      <c r="S213" s="41"/>
      <c r="T213" s="107"/>
      <c r="U213" s="41"/>
      <c r="V213" s="41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41"/>
      <c r="AH213" s="41"/>
      <c r="AI213" s="108"/>
      <c r="AJ213" s="107"/>
      <c r="AK213" s="110" t="s">
        <v>4925</v>
      </c>
      <c r="AL213" s="41" t="str">
        <f t="shared" si="62"/>
        <v>SOLFEN KHA GLISERIN 250</v>
      </c>
      <c r="AM213" s="107">
        <v>0.34</v>
      </c>
      <c r="AN213" s="107">
        <f t="shared" ref="AN213:AN214" si="63">$X$212*AM213</f>
        <v>4.256800000000001</v>
      </c>
    </row>
    <row r="214" spans="1:40" ht="15">
      <c r="A214" s="101"/>
      <c r="B214" s="41"/>
      <c r="C214" s="102"/>
      <c r="D214" s="103"/>
      <c r="E214" s="103"/>
      <c r="F214" s="103"/>
      <c r="G214" s="103"/>
      <c r="H214" s="103"/>
      <c r="I214" s="103"/>
      <c r="J214" s="103"/>
      <c r="K214" s="31"/>
      <c r="L214" s="103"/>
      <c r="M214" s="104"/>
      <c r="N214" s="105"/>
      <c r="O214" s="106"/>
      <c r="P214" s="106"/>
      <c r="Q214" s="106"/>
      <c r="R214" s="31"/>
      <c r="S214" s="41"/>
      <c r="T214" s="107"/>
      <c r="U214" s="41"/>
      <c r="V214" s="41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41"/>
      <c r="AH214" s="41"/>
      <c r="AI214" s="108"/>
      <c r="AJ214" s="107"/>
      <c r="AK214" s="110" t="s">
        <v>4921</v>
      </c>
      <c r="AL214" s="41" t="str">
        <f t="shared" si="62"/>
        <v>SOLFEN KHA DEP 225</v>
      </c>
      <c r="AM214" s="107">
        <v>0.09</v>
      </c>
      <c r="AN214" s="107">
        <f t="shared" si="63"/>
        <v>1.1268</v>
      </c>
    </row>
    <row r="215" spans="1:40">
      <c r="A215" s="101">
        <v>77</v>
      </c>
      <c r="B215" s="41" t="s">
        <v>1949</v>
      </c>
      <c r="C215" s="102" t="s">
        <v>64</v>
      </c>
      <c r="D215" s="103">
        <v>264</v>
      </c>
      <c r="E215" s="103">
        <f t="shared" ref="E215:E251" si="64">D215/36</f>
        <v>7.333333333333333</v>
      </c>
      <c r="F215" s="103">
        <v>341</v>
      </c>
      <c r="G215" s="103">
        <v>1</v>
      </c>
      <c r="H215" s="103">
        <v>320</v>
      </c>
      <c r="I215" s="103">
        <v>1</v>
      </c>
      <c r="J215" s="103" t="s">
        <v>510</v>
      </c>
      <c r="K215" s="31">
        <f>VLOOKUP(B215,tb_proyeksi,10,FALSE)</f>
        <v>360</v>
      </c>
      <c r="L215" s="103" t="s">
        <v>510</v>
      </c>
      <c r="M215" s="104">
        <f t="shared" ref="M215:M294" si="65">K215/36</f>
        <v>10</v>
      </c>
      <c r="N215" s="105" t="s">
        <v>506</v>
      </c>
      <c r="O215" s="41" t="s">
        <v>5233</v>
      </c>
      <c r="P215" s="106">
        <v>311.03999999999996</v>
      </c>
      <c r="Q215" s="31">
        <v>432</v>
      </c>
      <c r="R215" s="31"/>
      <c r="S215" s="41" t="s">
        <v>5232</v>
      </c>
      <c r="T215" s="107">
        <f t="shared" si="40"/>
        <v>4.8599999999999994</v>
      </c>
      <c r="U215" s="41" t="s">
        <v>3970</v>
      </c>
      <c r="V215" s="41" t="e">
        <f t="shared" si="47"/>
        <v>#NAME?</v>
      </c>
      <c r="W215" s="107">
        <v>7.4999999999999997E-2</v>
      </c>
      <c r="X215" s="107">
        <f>K215*W215</f>
        <v>27</v>
      </c>
      <c r="Y215" s="107"/>
      <c r="Z215" s="107"/>
      <c r="AA215" s="107"/>
      <c r="AB215" s="107"/>
      <c r="AC215" s="107"/>
      <c r="AD215" s="107"/>
      <c r="AE215" s="107"/>
      <c r="AF215" s="107"/>
      <c r="AG215" s="41" t="s">
        <v>4245</v>
      </c>
      <c r="AH215" s="41" t="e">
        <f t="shared" si="50"/>
        <v>#NAME?</v>
      </c>
      <c r="AI215" s="107">
        <v>0.18</v>
      </c>
      <c r="AJ215" s="107">
        <f>X215*AI215</f>
        <v>4.8599999999999994</v>
      </c>
      <c r="AK215" s="41"/>
      <c r="AL215" s="41"/>
      <c r="AM215" s="107"/>
      <c r="AN215" s="107"/>
    </row>
    <row r="216" spans="1:40" ht="15">
      <c r="A216" s="101"/>
      <c r="B216" s="41"/>
      <c r="C216" s="102"/>
      <c r="D216" s="103"/>
      <c r="E216" s="103"/>
      <c r="F216" s="103"/>
      <c r="G216" s="103"/>
      <c r="H216" s="103"/>
      <c r="I216" s="103"/>
      <c r="J216" s="103"/>
      <c r="K216" s="31"/>
      <c r="L216" s="103"/>
      <c r="M216" s="104"/>
      <c r="N216" s="105"/>
      <c r="O216" s="41"/>
      <c r="P216" s="106"/>
      <c r="Q216" s="31"/>
      <c r="R216" s="31"/>
      <c r="S216" s="41"/>
      <c r="T216" s="107"/>
      <c r="U216" s="41"/>
      <c r="V216" s="41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41"/>
      <c r="AH216" s="41"/>
      <c r="AI216" s="107"/>
      <c r="AJ216" s="107"/>
      <c r="AK216" t="s">
        <v>4921</v>
      </c>
      <c r="AL216" s="41" t="str">
        <f t="shared" ref="AL216:AL221" si="66">VLOOKUP(AK216,db_solfen,2,FALSE)</f>
        <v>SOLFEN KHA DEP 225</v>
      </c>
      <c r="AM216" s="107">
        <v>0.22</v>
      </c>
      <c r="AN216" s="107">
        <f>$X$215*AM216</f>
        <v>5.94</v>
      </c>
    </row>
    <row r="217" spans="1:40" ht="15">
      <c r="A217" s="101"/>
      <c r="B217" s="41"/>
      <c r="C217" s="102"/>
      <c r="D217" s="103"/>
      <c r="E217" s="103"/>
      <c r="F217" s="103"/>
      <c r="G217" s="103"/>
      <c r="H217" s="103"/>
      <c r="I217" s="103"/>
      <c r="J217" s="103"/>
      <c r="K217" s="31"/>
      <c r="L217" s="103"/>
      <c r="M217" s="104"/>
      <c r="N217" s="105"/>
      <c r="O217" s="41"/>
      <c r="P217" s="106"/>
      <c r="Q217" s="31"/>
      <c r="R217" s="31"/>
      <c r="S217" s="41"/>
      <c r="T217" s="107"/>
      <c r="U217" s="41"/>
      <c r="V217" s="41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41"/>
      <c r="AH217" s="41"/>
      <c r="AI217" s="107"/>
      <c r="AJ217" s="107"/>
      <c r="AK217" t="s">
        <v>4915</v>
      </c>
      <c r="AL217" s="41" t="str">
        <f t="shared" si="66"/>
        <v>SHD METHANOL 156</v>
      </c>
      <c r="AM217" s="107">
        <v>0.21</v>
      </c>
      <c r="AN217" s="107">
        <f t="shared" ref="AN217:AN218" si="67">$X$215*AM217</f>
        <v>5.67</v>
      </c>
    </row>
    <row r="218" spans="1:40" ht="15">
      <c r="A218" s="101"/>
      <c r="B218" s="41"/>
      <c r="C218" s="102"/>
      <c r="D218" s="103"/>
      <c r="E218" s="103"/>
      <c r="F218" s="103"/>
      <c r="G218" s="103"/>
      <c r="H218" s="103"/>
      <c r="I218" s="103"/>
      <c r="J218" s="103"/>
      <c r="K218" s="31"/>
      <c r="L218" s="103"/>
      <c r="M218" s="104"/>
      <c r="N218" s="105"/>
      <c r="O218" s="41"/>
      <c r="P218" s="106"/>
      <c r="Q218" s="31"/>
      <c r="R218" s="31"/>
      <c r="S218" s="41"/>
      <c r="T218" s="107"/>
      <c r="U218" s="41"/>
      <c r="V218" s="41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41"/>
      <c r="AH218" s="41"/>
      <c r="AI218" s="107"/>
      <c r="AJ218" s="107"/>
      <c r="AK218" t="s">
        <v>4925</v>
      </c>
      <c r="AL218" s="41" t="str">
        <f t="shared" si="66"/>
        <v>SOLFEN KHA GLISERIN 250</v>
      </c>
      <c r="AM218" s="107">
        <v>0.39</v>
      </c>
      <c r="AN218" s="107">
        <f t="shared" si="67"/>
        <v>10.530000000000001</v>
      </c>
    </row>
    <row r="219" spans="1:40" ht="15">
      <c r="A219" s="101"/>
      <c r="B219" s="41"/>
      <c r="C219" s="102"/>
      <c r="D219" s="103"/>
      <c r="E219" s="103"/>
      <c r="F219" s="103"/>
      <c r="G219" s="103"/>
      <c r="H219" s="103"/>
      <c r="I219" s="103"/>
      <c r="J219" s="103"/>
      <c r="K219" s="31"/>
      <c r="L219" s="103"/>
      <c r="M219" s="104"/>
      <c r="N219" s="105"/>
      <c r="O219" s="41"/>
      <c r="P219" s="106"/>
      <c r="Q219" s="31"/>
      <c r="R219" s="31"/>
      <c r="S219" s="41"/>
      <c r="T219" s="107"/>
      <c r="U219" s="41" t="s">
        <v>5192</v>
      </c>
      <c r="V219" s="41" t="s">
        <v>5193</v>
      </c>
      <c r="W219" s="107">
        <v>6.2600000000000003E-2</v>
      </c>
      <c r="X219" s="107">
        <f>K215*W219</f>
        <v>22.536000000000001</v>
      </c>
      <c r="Y219" s="107"/>
      <c r="Z219" s="107"/>
      <c r="AA219" s="107"/>
      <c r="AB219" s="107"/>
      <c r="AC219" s="107"/>
      <c r="AD219" s="107"/>
      <c r="AE219" s="107"/>
      <c r="AF219" s="107"/>
      <c r="AG219" s="41"/>
      <c r="AH219" s="41"/>
      <c r="AI219" s="108"/>
      <c r="AJ219" s="107"/>
      <c r="AK219" s="110" t="s">
        <v>4915</v>
      </c>
      <c r="AL219" s="41" t="str">
        <f t="shared" si="66"/>
        <v>SHD METHANOL 156</v>
      </c>
      <c r="AM219" s="107">
        <v>0.56999999999999995</v>
      </c>
      <c r="AN219" s="107">
        <f>$X$219*AM219</f>
        <v>12.84552</v>
      </c>
    </row>
    <row r="220" spans="1:40" ht="15">
      <c r="A220" s="101"/>
      <c r="B220" s="41"/>
      <c r="C220" s="102"/>
      <c r="D220" s="103"/>
      <c r="E220" s="103"/>
      <c r="F220" s="103"/>
      <c r="G220" s="103"/>
      <c r="H220" s="103"/>
      <c r="I220" s="103"/>
      <c r="J220" s="103"/>
      <c r="K220" s="31"/>
      <c r="L220" s="103"/>
      <c r="M220" s="104"/>
      <c r="N220" s="105"/>
      <c r="O220" s="41"/>
      <c r="P220" s="106"/>
      <c r="Q220" s="31"/>
      <c r="R220" s="31"/>
      <c r="S220" s="41"/>
      <c r="T220" s="107"/>
      <c r="U220" s="41"/>
      <c r="V220" s="41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41"/>
      <c r="AH220" s="41"/>
      <c r="AI220" s="108"/>
      <c r="AJ220" s="107"/>
      <c r="AK220" s="110" t="s">
        <v>4925</v>
      </c>
      <c r="AL220" s="41" t="str">
        <f t="shared" si="66"/>
        <v>SOLFEN KHA GLISERIN 250</v>
      </c>
      <c r="AM220" s="107">
        <v>0.34</v>
      </c>
      <c r="AN220" s="107">
        <f t="shared" ref="AN220:AN221" si="68">$X$219*AM220</f>
        <v>7.6622400000000006</v>
      </c>
    </row>
    <row r="221" spans="1:40" ht="15">
      <c r="A221" s="101"/>
      <c r="B221" s="41"/>
      <c r="C221" s="102"/>
      <c r="D221" s="103"/>
      <c r="E221" s="103"/>
      <c r="F221" s="103"/>
      <c r="G221" s="103"/>
      <c r="H221" s="103"/>
      <c r="I221" s="103"/>
      <c r="J221" s="103"/>
      <c r="K221" s="31"/>
      <c r="L221" s="103"/>
      <c r="M221" s="104"/>
      <c r="N221" s="105"/>
      <c r="O221" s="41"/>
      <c r="P221" s="106"/>
      <c r="Q221" s="31"/>
      <c r="R221" s="31"/>
      <c r="S221" s="41"/>
      <c r="T221" s="107"/>
      <c r="U221" s="41"/>
      <c r="V221" s="41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41"/>
      <c r="AH221" s="41"/>
      <c r="AI221" s="108"/>
      <c r="AJ221" s="107"/>
      <c r="AK221" s="110" t="s">
        <v>4921</v>
      </c>
      <c r="AL221" s="41" t="str">
        <f t="shared" si="66"/>
        <v>SOLFEN KHA DEP 225</v>
      </c>
      <c r="AM221" s="107">
        <v>0.09</v>
      </c>
      <c r="AN221" s="107">
        <f t="shared" si="68"/>
        <v>2.0282400000000003</v>
      </c>
    </row>
    <row r="222" spans="1:40">
      <c r="A222" s="101">
        <v>78</v>
      </c>
      <c r="B222" s="41" t="s">
        <v>1951</v>
      </c>
      <c r="C222" s="102" t="s">
        <v>65</v>
      </c>
      <c r="D222" s="103">
        <v>173</v>
      </c>
      <c r="E222" s="103">
        <f t="shared" si="64"/>
        <v>4.8055555555555554</v>
      </c>
      <c r="F222" s="103">
        <v>39</v>
      </c>
      <c r="G222" s="103">
        <v>1</v>
      </c>
      <c r="H222" s="103">
        <v>286</v>
      </c>
      <c r="I222" s="103">
        <v>1</v>
      </c>
      <c r="J222" s="103" t="s">
        <v>510</v>
      </c>
      <c r="K222" s="31">
        <f>VLOOKUP(B222,tb_proyeksi,10,FALSE)</f>
        <v>216</v>
      </c>
      <c r="L222" s="103" t="s">
        <v>510</v>
      </c>
      <c r="M222" s="104">
        <f t="shared" si="65"/>
        <v>6</v>
      </c>
      <c r="N222" s="105" t="s">
        <v>506</v>
      </c>
      <c r="O222" s="41" t="s">
        <v>5233</v>
      </c>
      <c r="P222" s="106">
        <v>259.2</v>
      </c>
      <c r="Q222" s="31">
        <v>360</v>
      </c>
      <c r="R222" s="31"/>
      <c r="S222" s="41" t="s">
        <v>538</v>
      </c>
      <c r="T222" s="107">
        <f t="shared" si="40"/>
        <v>1.944</v>
      </c>
      <c r="U222" s="41" t="s">
        <v>3972</v>
      </c>
      <c r="V222" s="41" t="e">
        <f t="shared" si="47"/>
        <v>#NAME?</v>
      </c>
      <c r="W222" s="107">
        <v>7.4999999999999997E-2</v>
      </c>
      <c r="X222" s="107">
        <f t="shared" ref="X222:X511" si="69">K222*W222</f>
        <v>16.2</v>
      </c>
      <c r="Y222" s="107"/>
      <c r="Z222" s="107"/>
      <c r="AA222" s="107"/>
      <c r="AB222" s="107"/>
      <c r="AC222" s="107"/>
      <c r="AD222" s="107"/>
      <c r="AE222" s="107"/>
      <c r="AF222" s="107"/>
      <c r="AG222" s="41" t="s">
        <v>4239</v>
      </c>
      <c r="AH222" s="41" t="e">
        <f t="shared" si="50"/>
        <v>#NAME?</v>
      </c>
      <c r="AI222" s="107">
        <v>0.12</v>
      </c>
      <c r="AJ222" s="107">
        <f t="shared" ref="AJ222:AJ502" si="70">X222*AI222</f>
        <v>1.944</v>
      </c>
      <c r="AK222" s="41"/>
      <c r="AL222" s="41"/>
      <c r="AM222" s="107"/>
      <c r="AN222" s="107"/>
    </row>
    <row r="223" spans="1:40" ht="15">
      <c r="A223" s="101"/>
      <c r="B223" s="41"/>
      <c r="C223" s="102"/>
      <c r="D223" s="103"/>
      <c r="E223" s="103"/>
      <c r="F223" s="103"/>
      <c r="G223" s="103"/>
      <c r="H223" s="103"/>
      <c r="I223" s="103"/>
      <c r="J223" s="103"/>
      <c r="K223" s="31"/>
      <c r="L223" s="103"/>
      <c r="M223" s="104"/>
      <c r="N223" s="105"/>
      <c r="O223" s="41"/>
      <c r="P223" s="106"/>
      <c r="Q223" s="31"/>
      <c r="R223" s="31"/>
      <c r="S223" s="41"/>
      <c r="T223" s="107"/>
      <c r="U223" s="41"/>
      <c r="V223" s="41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41"/>
      <c r="AH223" s="41"/>
      <c r="AI223" s="107"/>
      <c r="AJ223" s="107"/>
      <c r="AK223" t="s">
        <v>4915</v>
      </c>
      <c r="AL223" s="41" t="str">
        <f t="shared" ref="AL223:AL228" si="71">VLOOKUP(AK223,db_solfen,2,FALSE)</f>
        <v>SHD METHANOL 156</v>
      </c>
      <c r="AM223" s="107">
        <v>0.21</v>
      </c>
      <c r="AN223" s="107">
        <f>$X$222*AM223</f>
        <v>3.4019999999999997</v>
      </c>
    </row>
    <row r="224" spans="1:40" ht="15">
      <c r="A224" s="101"/>
      <c r="B224" s="41"/>
      <c r="C224" s="102"/>
      <c r="D224" s="103"/>
      <c r="E224" s="103"/>
      <c r="F224" s="103"/>
      <c r="G224" s="103"/>
      <c r="H224" s="103"/>
      <c r="I224" s="103"/>
      <c r="J224" s="103"/>
      <c r="K224" s="31"/>
      <c r="L224" s="103"/>
      <c r="M224" s="104"/>
      <c r="N224" s="105"/>
      <c r="O224" s="41"/>
      <c r="P224" s="106"/>
      <c r="Q224" s="31"/>
      <c r="R224" s="31"/>
      <c r="S224" s="41"/>
      <c r="T224" s="107"/>
      <c r="U224" s="41"/>
      <c r="V224" s="41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41"/>
      <c r="AH224" s="41"/>
      <c r="AI224" s="107"/>
      <c r="AJ224" s="107"/>
      <c r="AK224" t="s">
        <v>4925</v>
      </c>
      <c r="AL224" s="41" t="str">
        <f t="shared" si="71"/>
        <v>SOLFEN KHA GLISERIN 250</v>
      </c>
      <c r="AM224" s="107">
        <v>0.38</v>
      </c>
      <c r="AN224" s="107">
        <f t="shared" ref="AN224:AN225" si="72">$X$222*AM224</f>
        <v>6.1559999999999997</v>
      </c>
    </row>
    <row r="225" spans="1:40" ht="15">
      <c r="A225" s="101"/>
      <c r="B225" s="41"/>
      <c r="C225" s="102"/>
      <c r="D225" s="103"/>
      <c r="E225" s="103"/>
      <c r="F225" s="103"/>
      <c r="G225" s="103"/>
      <c r="H225" s="103"/>
      <c r="I225" s="103"/>
      <c r="J225" s="103"/>
      <c r="K225" s="31"/>
      <c r="L225" s="103"/>
      <c r="M225" s="104"/>
      <c r="N225" s="105"/>
      <c r="O225" s="41"/>
      <c r="P225" s="106"/>
      <c r="Q225" s="31"/>
      <c r="R225" s="31"/>
      <c r="S225" s="41"/>
      <c r="T225" s="107"/>
      <c r="U225" s="41"/>
      <c r="V225" s="41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41"/>
      <c r="AH225" s="41"/>
      <c r="AI225" s="107"/>
      <c r="AJ225" s="107"/>
      <c r="AK225" t="s">
        <v>4921</v>
      </c>
      <c r="AL225" s="41" t="str">
        <f t="shared" si="71"/>
        <v>SOLFEN KHA DEP 225</v>
      </c>
      <c r="AM225" s="107">
        <v>0.23</v>
      </c>
      <c r="AN225" s="107">
        <f t="shared" si="72"/>
        <v>3.726</v>
      </c>
    </row>
    <row r="226" spans="1:40" ht="15">
      <c r="A226" s="101"/>
      <c r="B226" s="41"/>
      <c r="C226" s="102"/>
      <c r="D226" s="103"/>
      <c r="E226" s="103"/>
      <c r="F226" s="103"/>
      <c r="G226" s="103"/>
      <c r="H226" s="103"/>
      <c r="I226" s="103"/>
      <c r="J226" s="103"/>
      <c r="K226" s="31"/>
      <c r="L226" s="103"/>
      <c r="M226" s="104"/>
      <c r="N226" s="105"/>
      <c r="O226" s="41"/>
      <c r="P226" s="106"/>
      <c r="Q226" s="31"/>
      <c r="R226" s="31"/>
      <c r="S226" s="41"/>
      <c r="T226" s="107"/>
      <c r="U226" s="41" t="s">
        <v>5192</v>
      </c>
      <c r="V226" s="41" t="s">
        <v>5193</v>
      </c>
      <c r="W226" s="107">
        <v>0.27200000000000002</v>
      </c>
      <c r="X226" s="107">
        <f>K222*W226</f>
        <v>58.752000000000002</v>
      </c>
      <c r="Y226" s="107"/>
      <c r="Z226" s="107"/>
      <c r="AA226" s="107"/>
      <c r="AB226" s="107"/>
      <c r="AC226" s="107"/>
      <c r="AD226" s="107"/>
      <c r="AE226" s="107"/>
      <c r="AF226" s="107"/>
      <c r="AG226" s="41"/>
      <c r="AH226" s="41"/>
      <c r="AI226" s="108"/>
      <c r="AJ226" s="107"/>
      <c r="AK226" s="110" t="s">
        <v>4915</v>
      </c>
      <c r="AL226" s="41" t="str">
        <f t="shared" si="71"/>
        <v>SHD METHANOL 156</v>
      </c>
      <c r="AM226" s="107">
        <v>0.56999999999999995</v>
      </c>
      <c r="AN226" s="107">
        <f>$X$226*AM226</f>
        <v>33.488639999999997</v>
      </c>
    </row>
    <row r="227" spans="1:40" ht="15">
      <c r="A227" s="101"/>
      <c r="B227" s="41"/>
      <c r="C227" s="102"/>
      <c r="D227" s="103"/>
      <c r="E227" s="103"/>
      <c r="F227" s="103"/>
      <c r="G227" s="103"/>
      <c r="H227" s="103"/>
      <c r="I227" s="103"/>
      <c r="J227" s="103"/>
      <c r="K227" s="31"/>
      <c r="L227" s="103"/>
      <c r="M227" s="104"/>
      <c r="N227" s="105"/>
      <c r="O227" s="41"/>
      <c r="P227" s="106"/>
      <c r="Q227" s="31"/>
      <c r="R227" s="31"/>
      <c r="S227" s="41"/>
      <c r="T227" s="107"/>
      <c r="U227" s="41"/>
      <c r="V227" s="41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41"/>
      <c r="AH227" s="41"/>
      <c r="AI227" s="108"/>
      <c r="AJ227" s="107"/>
      <c r="AK227" s="110" t="s">
        <v>4925</v>
      </c>
      <c r="AL227" s="41" t="str">
        <f t="shared" si="71"/>
        <v>SOLFEN KHA GLISERIN 250</v>
      </c>
      <c r="AM227" s="107">
        <v>0.34</v>
      </c>
      <c r="AN227" s="107">
        <f t="shared" ref="AN227:AN228" si="73">$X$226*AM227</f>
        <v>19.975680000000001</v>
      </c>
    </row>
    <row r="228" spans="1:40" ht="15">
      <c r="A228" s="101"/>
      <c r="B228" s="41"/>
      <c r="C228" s="102"/>
      <c r="D228" s="103"/>
      <c r="E228" s="103"/>
      <c r="F228" s="103"/>
      <c r="G228" s="103"/>
      <c r="H228" s="103"/>
      <c r="I228" s="103"/>
      <c r="J228" s="103"/>
      <c r="K228" s="31"/>
      <c r="L228" s="103"/>
      <c r="M228" s="104"/>
      <c r="N228" s="105"/>
      <c r="O228" s="41"/>
      <c r="P228" s="106"/>
      <c r="Q228" s="31"/>
      <c r="R228" s="31"/>
      <c r="S228" s="41"/>
      <c r="T228" s="107"/>
      <c r="U228" s="41"/>
      <c r="V228" s="41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41"/>
      <c r="AH228" s="41"/>
      <c r="AI228" s="108"/>
      <c r="AJ228" s="107"/>
      <c r="AK228" s="110" t="s">
        <v>4921</v>
      </c>
      <c r="AL228" s="41" t="str">
        <f t="shared" si="71"/>
        <v>SOLFEN KHA DEP 225</v>
      </c>
      <c r="AM228" s="107">
        <v>0.09</v>
      </c>
      <c r="AN228" s="107">
        <f t="shared" si="73"/>
        <v>5.2876799999999999</v>
      </c>
    </row>
    <row r="229" spans="1:40">
      <c r="A229" s="101">
        <v>79</v>
      </c>
      <c r="B229" s="41" t="s">
        <v>1952</v>
      </c>
      <c r="C229" s="102" t="s">
        <v>66</v>
      </c>
      <c r="D229" s="103">
        <v>316</v>
      </c>
      <c r="E229" s="103">
        <f t="shared" si="64"/>
        <v>8.7777777777777786</v>
      </c>
      <c r="F229" s="103">
        <v>364</v>
      </c>
      <c r="G229" s="103">
        <v>1</v>
      </c>
      <c r="H229" s="103">
        <v>315</v>
      </c>
      <c r="I229" s="103">
        <v>1</v>
      </c>
      <c r="J229" s="103" t="s">
        <v>510</v>
      </c>
      <c r="K229" s="31">
        <f>VLOOKUP(B229,tb_proyeksi,10,FALSE)</f>
        <v>360</v>
      </c>
      <c r="L229" s="103" t="s">
        <v>510</v>
      </c>
      <c r="M229" s="104">
        <f t="shared" si="65"/>
        <v>10</v>
      </c>
      <c r="N229" s="105" t="s">
        <v>506</v>
      </c>
      <c r="O229" s="41" t="s">
        <v>5233</v>
      </c>
      <c r="P229" s="106">
        <v>311.03999999999996</v>
      </c>
      <c r="Q229" s="31">
        <v>432</v>
      </c>
      <c r="R229" s="31"/>
      <c r="S229" s="41" t="s">
        <v>539</v>
      </c>
      <c r="T229" s="107">
        <f t="shared" si="40"/>
        <v>3.2399999999999998</v>
      </c>
      <c r="U229" s="41" t="s">
        <v>3974</v>
      </c>
      <c r="V229" s="41" t="e">
        <f t="shared" si="47"/>
        <v>#NAME?</v>
      </c>
      <c r="W229" s="107">
        <v>7.4999999999999997E-2</v>
      </c>
      <c r="X229" s="107">
        <f t="shared" si="69"/>
        <v>27</v>
      </c>
      <c r="Y229" s="107"/>
      <c r="Z229" s="107"/>
      <c r="AA229" s="107"/>
      <c r="AB229" s="107"/>
      <c r="AC229" s="107"/>
      <c r="AD229" s="107"/>
      <c r="AE229" s="107"/>
      <c r="AF229" s="107"/>
      <c r="AG229" s="41" t="s">
        <v>4273</v>
      </c>
      <c r="AH229" s="41" t="e">
        <f t="shared" si="50"/>
        <v>#NAME?</v>
      </c>
      <c r="AI229" s="107">
        <v>0.12</v>
      </c>
      <c r="AJ229" s="107">
        <f t="shared" si="70"/>
        <v>3.2399999999999998</v>
      </c>
      <c r="AK229" s="41"/>
      <c r="AL229" s="41"/>
      <c r="AM229" s="107"/>
      <c r="AN229" s="107"/>
    </row>
    <row r="230" spans="1:40" ht="15">
      <c r="A230" s="101"/>
      <c r="B230" s="41"/>
      <c r="C230" s="102"/>
      <c r="D230" s="103"/>
      <c r="E230" s="103"/>
      <c r="F230" s="103"/>
      <c r="G230" s="103"/>
      <c r="H230" s="103"/>
      <c r="I230" s="103"/>
      <c r="J230" s="103"/>
      <c r="K230" s="31"/>
      <c r="L230" s="103"/>
      <c r="M230" s="104"/>
      <c r="N230" s="105"/>
      <c r="O230" s="41"/>
      <c r="P230" s="106"/>
      <c r="Q230" s="31"/>
      <c r="R230" s="31"/>
      <c r="S230" s="41"/>
      <c r="T230" s="107"/>
      <c r="U230" s="41"/>
      <c r="V230" s="41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41"/>
      <c r="AH230" s="41"/>
      <c r="AI230" s="107"/>
      <c r="AJ230" s="107"/>
      <c r="AK230" t="s">
        <v>4915</v>
      </c>
      <c r="AL230" s="41" t="str">
        <f t="shared" ref="AL230:AL235" si="74">VLOOKUP(AK230,db_solfen,2,FALSE)</f>
        <v>SHD METHANOL 156</v>
      </c>
      <c r="AM230" s="107">
        <v>0.25</v>
      </c>
      <c r="AN230" s="107">
        <f>$X$229*AM230</f>
        <v>6.75</v>
      </c>
    </row>
    <row r="231" spans="1:40" ht="15">
      <c r="A231" s="101"/>
      <c r="B231" s="41"/>
      <c r="C231" s="102"/>
      <c r="D231" s="103"/>
      <c r="E231" s="103"/>
      <c r="F231" s="103"/>
      <c r="G231" s="103"/>
      <c r="H231" s="103"/>
      <c r="I231" s="103"/>
      <c r="J231" s="103"/>
      <c r="K231" s="31"/>
      <c r="L231" s="103"/>
      <c r="M231" s="104"/>
      <c r="N231" s="105"/>
      <c r="O231" s="41"/>
      <c r="P231" s="106"/>
      <c r="Q231" s="31"/>
      <c r="R231" s="31"/>
      <c r="S231" s="41"/>
      <c r="T231" s="107"/>
      <c r="U231" s="41"/>
      <c r="V231" s="41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41"/>
      <c r="AH231" s="41"/>
      <c r="AI231" s="107"/>
      <c r="AJ231" s="107"/>
      <c r="AK231" t="s">
        <v>4921</v>
      </c>
      <c r="AL231" s="41" t="str">
        <f t="shared" si="74"/>
        <v>SOLFEN KHA DEP 225</v>
      </c>
      <c r="AM231" s="107">
        <v>0.21</v>
      </c>
      <c r="AN231" s="107">
        <f t="shared" ref="AN231:AN232" si="75">$X$229*AM231</f>
        <v>5.67</v>
      </c>
    </row>
    <row r="232" spans="1:40" ht="15">
      <c r="A232" s="101"/>
      <c r="B232" s="41"/>
      <c r="C232" s="102"/>
      <c r="D232" s="103"/>
      <c r="E232" s="103"/>
      <c r="F232" s="103"/>
      <c r="G232" s="103"/>
      <c r="H232" s="103"/>
      <c r="I232" s="103"/>
      <c r="J232" s="103"/>
      <c r="K232" s="31"/>
      <c r="L232" s="103"/>
      <c r="M232" s="104"/>
      <c r="N232" s="105"/>
      <c r="O232" s="41"/>
      <c r="P232" s="106"/>
      <c r="Q232" s="31"/>
      <c r="R232" s="31"/>
      <c r="S232" s="41"/>
      <c r="T232" s="107"/>
      <c r="U232" s="41"/>
      <c r="V232" s="41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41"/>
      <c r="AH232" s="41"/>
      <c r="AI232" s="107"/>
      <c r="AJ232" s="107"/>
      <c r="AK232" t="s">
        <v>4925</v>
      </c>
      <c r="AL232" s="41" t="str">
        <f t="shared" si="74"/>
        <v>SOLFEN KHA GLISERIN 250</v>
      </c>
      <c r="AM232" s="107">
        <v>0.42</v>
      </c>
      <c r="AN232" s="107">
        <f t="shared" si="75"/>
        <v>11.34</v>
      </c>
    </row>
    <row r="233" spans="1:40" ht="15">
      <c r="A233" s="101"/>
      <c r="B233" s="41"/>
      <c r="C233" s="102"/>
      <c r="D233" s="103"/>
      <c r="E233" s="103"/>
      <c r="F233" s="103"/>
      <c r="G233" s="103"/>
      <c r="H233" s="103"/>
      <c r="I233" s="103"/>
      <c r="J233" s="103"/>
      <c r="K233" s="31"/>
      <c r="L233" s="103"/>
      <c r="M233" s="104"/>
      <c r="N233" s="105"/>
      <c r="O233" s="41"/>
      <c r="P233" s="106"/>
      <c r="Q233" s="31"/>
      <c r="R233" s="31"/>
      <c r="S233" s="41"/>
      <c r="T233" s="107"/>
      <c r="U233" s="41" t="s">
        <v>5192</v>
      </c>
      <c r="V233" s="41" t="s">
        <v>5193</v>
      </c>
      <c r="W233" s="107">
        <v>0.27200000000000002</v>
      </c>
      <c r="X233" s="107">
        <f>K229*W233</f>
        <v>97.92</v>
      </c>
      <c r="Y233" s="107"/>
      <c r="Z233" s="107"/>
      <c r="AA233" s="107"/>
      <c r="AB233" s="107"/>
      <c r="AC233" s="107"/>
      <c r="AD233" s="107"/>
      <c r="AE233" s="107"/>
      <c r="AF233" s="107"/>
      <c r="AG233" s="41"/>
      <c r="AH233" s="41"/>
      <c r="AI233" s="108"/>
      <c r="AJ233" s="107"/>
      <c r="AK233" s="110" t="s">
        <v>4915</v>
      </c>
      <c r="AL233" s="41" t="str">
        <f t="shared" si="74"/>
        <v>SHD METHANOL 156</v>
      </c>
      <c r="AM233" s="107">
        <v>0.56999999999999995</v>
      </c>
      <c r="AN233" s="107">
        <f>$X$233*AM233</f>
        <v>55.814399999999999</v>
      </c>
    </row>
    <row r="234" spans="1:40" ht="15">
      <c r="A234" s="101"/>
      <c r="B234" s="41"/>
      <c r="C234" s="102"/>
      <c r="D234" s="103"/>
      <c r="E234" s="103"/>
      <c r="F234" s="103"/>
      <c r="G234" s="103"/>
      <c r="H234" s="103"/>
      <c r="I234" s="103"/>
      <c r="J234" s="103"/>
      <c r="K234" s="31"/>
      <c r="L234" s="103"/>
      <c r="M234" s="104"/>
      <c r="N234" s="105"/>
      <c r="O234" s="41"/>
      <c r="P234" s="106"/>
      <c r="Q234" s="31"/>
      <c r="R234" s="31"/>
      <c r="S234" s="41"/>
      <c r="T234" s="107"/>
      <c r="U234" s="41"/>
      <c r="V234" s="41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41"/>
      <c r="AH234" s="41"/>
      <c r="AI234" s="108"/>
      <c r="AJ234" s="107"/>
      <c r="AK234" s="110" t="s">
        <v>4925</v>
      </c>
      <c r="AL234" s="41" t="str">
        <f t="shared" si="74"/>
        <v>SOLFEN KHA GLISERIN 250</v>
      </c>
      <c r="AM234" s="107">
        <v>0.34</v>
      </c>
      <c r="AN234" s="107">
        <f t="shared" ref="AN234:AN235" si="76">$X$233*AM234</f>
        <v>33.2928</v>
      </c>
    </row>
    <row r="235" spans="1:40" ht="15">
      <c r="A235" s="101"/>
      <c r="B235" s="41"/>
      <c r="C235" s="102"/>
      <c r="D235" s="103"/>
      <c r="E235" s="103"/>
      <c r="F235" s="103"/>
      <c r="G235" s="103"/>
      <c r="H235" s="103"/>
      <c r="I235" s="103"/>
      <c r="J235" s="103"/>
      <c r="K235" s="31"/>
      <c r="L235" s="103"/>
      <c r="M235" s="104"/>
      <c r="N235" s="105"/>
      <c r="O235" s="41"/>
      <c r="P235" s="106"/>
      <c r="Q235" s="31"/>
      <c r="R235" s="31"/>
      <c r="S235" s="41"/>
      <c r="T235" s="107"/>
      <c r="U235" s="41"/>
      <c r="V235" s="41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41"/>
      <c r="AH235" s="41"/>
      <c r="AI235" s="108"/>
      <c r="AJ235" s="107"/>
      <c r="AK235" s="110" t="s">
        <v>4921</v>
      </c>
      <c r="AL235" s="41" t="str">
        <f t="shared" si="74"/>
        <v>SOLFEN KHA DEP 225</v>
      </c>
      <c r="AM235" s="107">
        <v>0.09</v>
      </c>
      <c r="AN235" s="107">
        <f t="shared" si="76"/>
        <v>8.8127999999999993</v>
      </c>
    </row>
    <row r="236" spans="1:40">
      <c r="A236" s="101">
        <v>80</v>
      </c>
      <c r="B236" s="41" t="s">
        <v>1953</v>
      </c>
      <c r="C236" s="102" t="s">
        <v>67</v>
      </c>
      <c r="D236" s="103">
        <v>127</v>
      </c>
      <c r="E236" s="103">
        <f t="shared" si="64"/>
        <v>3.5277777777777777</v>
      </c>
      <c r="F236" s="103">
        <v>198</v>
      </c>
      <c r="G236" s="103">
        <v>1</v>
      </c>
      <c r="H236" s="103">
        <v>126</v>
      </c>
      <c r="I236" s="103">
        <v>1</v>
      </c>
      <c r="J236" s="103" t="s">
        <v>510</v>
      </c>
      <c r="K236" s="31">
        <f>VLOOKUP(B236,tb_proyeksi,10,FALSE)</f>
        <v>216</v>
      </c>
      <c r="L236" s="103" t="s">
        <v>510</v>
      </c>
      <c r="M236" s="104">
        <f t="shared" si="65"/>
        <v>6</v>
      </c>
      <c r="N236" s="105" t="s">
        <v>506</v>
      </c>
      <c r="O236" s="41" t="s">
        <v>5233</v>
      </c>
      <c r="P236" s="106">
        <v>207.35999999999999</v>
      </c>
      <c r="Q236" s="31">
        <v>288</v>
      </c>
      <c r="R236" s="31"/>
      <c r="S236" s="41" t="s">
        <v>541</v>
      </c>
      <c r="T236" s="107">
        <f>AJ236</f>
        <v>0.97005599999999992</v>
      </c>
      <c r="U236" s="41" t="s">
        <v>3976</v>
      </c>
      <c r="V236" s="41" t="e">
        <f t="shared" si="47"/>
        <v>#NAME?</v>
      </c>
      <c r="W236" s="107">
        <v>7.4999999999999997E-2</v>
      </c>
      <c r="X236" s="107">
        <f>K236*W236</f>
        <v>16.2</v>
      </c>
      <c r="Y236" s="41" t="s">
        <v>3936</v>
      </c>
      <c r="Z236" s="107" t="e">
        <f>VLOOKUP(Y236,tb_oplosan,2,FALSE)</f>
        <v>#NAME?</v>
      </c>
      <c r="AA236" s="107">
        <v>0.12</v>
      </c>
      <c r="AB236" s="107">
        <f>X236*AA236</f>
        <v>1.944</v>
      </c>
      <c r="AC236" s="107"/>
      <c r="AD236" s="107"/>
      <c r="AE236" s="107"/>
      <c r="AF236" s="107"/>
      <c r="AG236" s="107" t="s">
        <v>4251</v>
      </c>
      <c r="AH236" s="107" t="e">
        <f>VLOOKUP(AG236,tb_parfum,2,FALSE)</f>
        <v>#NAME?</v>
      </c>
      <c r="AI236" s="107">
        <v>0.499</v>
      </c>
      <c r="AJ236" s="107">
        <f>$AB$236*AI236</f>
        <v>0.97005599999999992</v>
      </c>
      <c r="AK236" s="41"/>
      <c r="AL236" s="41"/>
      <c r="AM236" s="107"/>
      <c r="AN236" s="107"/>
    </row>
    <row r="237" spans="1:40">
      <c r="A237" s="101"/>
      <c r="B237" s="41"/>
      <c r="C237" s="102"/>
      <c r="D237" s="103"/>
      <c r="E237" s="103"/>
      <c r="F237" s="103"/>
      <c r="G237" s="103"/>
      <c r="H237" s="103"/>
      <c r="I237" s="103"/>
      <c r="J237" s="103"/>
      <c r="K237" s="31"/>
      <c r="L237" s="103"/>
      <c r="M237" s="104"/>
      <c r="N237" s="105"/>
      <c r="O237" s="41"/>
      <c r="P237" s="106"/>
      <c r="Q237" s="31"/>
      <c r="R237" s="31"/>
      <c r="S237" s="41"/>
      <c r="T237" s="107">
        <f>AJ237</f>
        <v>0.97394400000000003</v>
      </c>
      <c r="U237" s="41"/>
      <c r="V237" s="41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 t="s">
        <v>4253</v>
      </c>
      <c r="AH237" s="107" t="e">
        <f>VLOOKUP(AG237,tb_parfum,2,FALSE)</f>
        <v>#NAME?</v>
      </c>
      <c r="AI237" s="107">
        <v>0.501</v>
      </c>
      <c r="AJ237" s="107">
        <f>$AB$236*AI237</f>
        <v>0.97394400000000003</v>
      </c>
      <c r="AK237" s="41"/>
      <c r="AL237" s="41"/>
      <c r="AM237" s="107"/>
      <c r="AN237" s="107"/>
    </row>
    <row r="238" spans="1:40" ht="15">
      <c r="A238" s="101"/>
      <c r="B238" s="41"/>
      <c r="C238" s="102"/>
      <c r="D238" s="103"/>
      <c r="E238" s="103"/>
      <c r="F238" s="103"/>
      <c r="G238" s="103"/>
      <c r="H238" s="103"/>
      <c r="I238" s="103"/>
      <c r="J238" s="103"/>
      <c r="K238" s="31"/>
      <c r="L238" s="103"/>
      <c r="M238" s="104"/>
      <c r="N238" s="105"/>
      <c r="O238" s="41"/>
      <c r="P238" s="106"/>
      <c r="Q238" s="31"/>
      <c r="R238" s="31"/>
      <c r="S238" s="41"/>
      <c r="T238" s="107"/>
      <c r="U238" s="41"/>
      <c r="V238" s="41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t="s">
        <v>4921</v>
      </c>
      <c r="AL238" s="41" t="str">
        <f t="shared" ref="AL238:AL243" si="77">VLOOKUP(AK238,db_solfen,2,FALSE)</f>
        <v>SOLFEN KHA DEP 225</v>
      </c>
      <c r="AM238" s="107">
        <v>0.21</v>
      </c>
      <c r="AN238" s="107">
        <f>$X$236*AM238</f>
        <v>3.4019999999999997</v>
      </c>
    </row>
    <row r="239" spans="1:40" ht="15">
      <c r="A239" s="101"/>
      <c r="B239" s="41"/>
      <c r="C239" s="102"/>
      <c r="D239" s="103"/>
      <c r="E239" s="103"/>
      <c r="F239" s="103"/>
      <c r="G239" s="103"/>
      <c r="H239" s="103"/>
      <c r="I239" s="103"/>
      <c r="J239" s="103"/>
      <c r="K239" s="31"/>
      <c r="L239" s="103"/>
      <c r="M239" s="104"/>
      <c r="N239" s="105"/>
      <c r="O239" s="41"/>
      <c r="P239" s="106"/>
      <c r="Q239" s="31"/>
      <c r="R239" s="31"/>
      <c r="S239" s="41"/>
      <c r="T239" s="107"/>
      <c r="U239" s="41"/>
      <c r="V239" s="41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t="s">
        <v>4915</v>
      </c>
      <c r="AL239" s="41" t="str">
        <f t="shared" si="77"/>
        <v>SHD METHANOL 156</v>
      </c>
      <c r="AM239" s="107">
        <v>0.25</v>
      </c>
      <c r="AN239" s="107">
        <f t="shared" ref="AN239:AN240" si="78">$X$236*AM239</f>
        <v>4.05</v>
      </c>
    </row>
    <row r="240" spans="1:40" ht="15">
      <c r="A240" s="101"/>
      <c r="B240" s="41"/>
      <c r="C240" s="102"/>
      <c r="D240" s="103"/>
      <c r="E240" s="103"/>
      <c r="F240" s="103"/>
      <c r="G240" s="103"/>
      <c r="H240" s="103"/>
      <c r="I240" s="103"/>
      <c r="J240" s="103"/>
      <c r="K240" s="31"/>
      <c r="L240" s="103"/>
      <c r="M240" s="104"/>
      <c r="N240" s="105"/>
      <c r="O240" s="41"/>
      <c r="P240" s="106"/>
      <c r="Q240" s="31"/>
      <c r="R240" s="31"/>
      <c r="S240" s="41"/>
      <c r="T240" s="107"/>
      <c r="U240" s="41"/>
      <c r="V240" s="41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t="s">
        <v>4925</v>
      </c>
      <c r="AL240" s="41" t="str">
        <f t="shared" si="77"/>
        <v>SOLFEN KHA GLISERIN 250</v>
      </c>
      <c r="AM240" s="107">
        <v>0.42</v>
      </c>
      <c r="AN240" s="107">
        <f t="shared" si="78"/>
        <v>6.8039999999999994</v>
      </c>
    </row>
    <row r="241" spans="1:40" ht="15">
      <c r="A241" s="101"/>
      <c r="B241" s="41"/>
      <c r="C241" s="102"/>
      <c r="D241" s="103"/>
      <c r="E241" s="103"/>
      <c r="F241" s="103"/>
      <c r="G241" s="103"/>
      <c r="H241" s="103"/>
      <c r="I241" s="103"/>
      <c r="J241" s="103"/>
      <c r="K241" s="31"/>
      <c r="L241" s="103"/>
      <c r="M241" s="104"/>
      <c r="N241" s="105"/>
      <c r="O241" s="41"/>
      <c r="P241" s="106"/>
      <c r="Q241" s="31"/>
      <c r="R241" s="31"/>
      <c r="S241" s="41"/>
      <c r="T241" s="107"/>
      <c r="U241" s="41" t="s">
        <v>5192</v>
      </c>
      <c r="V241" s="41" t="s">
        <v>5193</v>
      </c>
      <c r="W241" s="107">
        <v>0.27200000000000002</v>
      </c>
      <c r="X241" s="107">
        <f>K236*W241</f>
        <v>58.752000000000002</v>
      </c>
      <c r="Y241" s="107"/>
      <c r="Z241" s="107"/>
      <c r="AA241" s="107"/>
      <c r="AB241" s="107"/>
      <c r="AC241" s="107"/>
      <c r="AD241" s="107"/>
      <c r="AE241" s="107"/>
      <c r="AF241" s="107"/>
      <c r="AG241" s="41"/>
      <c r="AH241" s="41"/>
      <c r="AI241" s="108"/>
      <c r="AJ241" s="107"/>
      <c r="AK241" s="110" t="s">
        <v>4915</v>
      </c>
      <c r="AL241" s="41" t="str">
        <f t="shared" si="77"/>
        <v>SHD METHANOL 156</v>
      </c>
      <c r="AM241" s="107">
        <v>0.56999999999999995</v>
      </c>
      <c r="AN241" s="107">
        <f>$X$241*AM241</f>
        <v>33.488639999999997</v>
      </c>
    </row>
    <row r="242" spans="1:40" ht="15">
      <c r="A242" s="101"/>
      <c r="B242" s="41"/>
      <c r="C242" s="102"/>
      <c r="D242" s="103"/>
      <c r="E242" s="103"/>
      <c r="F242" s="103"/>
      <c r="G242" s="103"/>
      <c r="H242" s="103"/>
      <c r="I242" s="103"/>
      <c r="J242" s="103"/>
      <c r="K242" s="31"/>
      <c r="L242" s="103"/>
      <c r="M242" s="104"/>
      <c r="N242" s="105"/>
      <c r="O242" s="41"/>
      <c r="P242" s="106"/>
      <c r="Q242" s="31"/>
      <c r="R242" s="31"/>
      <c r="S242" s="41"/>
      <c r="T242" s="107"/>
      <c r="U242" s="41"/>
      <c r="V242" s="41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41"/>
      <c r="AH242" s="41"/>
      <c r="AI242" s="108"/>
      <c r="AJ242" s="107"/>
      <c r="AK242" s="110" t="s">
        <v>4925</v>
      </c>
      <c r="AL242" s="41" t="str">
        <f t="shared" si="77"/>
        <v>SOLFEN KHA GLISERIN 250</v>
      </c>
      <c r="AM242" s="107">
        <v>0.34</v>
      </c>
      <c r="AN242" s="107">
        <f t="shared" ref="AN242:AN243" si="79">$X$241*AM242</f>
        <v>19.975680000000001</v>
      </c>
    </row>
    <row r="243" spans="1:40" ht="15">
      <c r="A243" s="101"/>
      <c r="B243" s="41"/>
      <c r="C243" s="102"/>
      <c r="D243" s="103"/>
      <c r="E243" s="103"/>
      <c r="F243" s="103"/>
      <c r="G243" s="103"/>
      <c r="H243" s="103"/>
      <c r="I243" s="103"/>
      <c r="J243" s="103"/>
      <c r="K243" s="31"/>
      <c r="L243" s="103"/>
      <c r="M243" s="104"/>
      <c r="N243" s="105"/>
      <c r="O243" s="41"/>
      <c r="P243" s="106"/>
      <c r="Q243" s="31"/>
      <c r="R243" s="31"/>
      <c r="S243" s="41"/>
      <c r="T243" s="107"/>
      <c r="U243" s="41"/>
      <c r="V243" s="41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41"/>
      <c r="AH243" s="41"/>
      <c r="AI243" s="108"/>
      <c r="AJ243" s="107"/>
      <c r="AK243" s="110" t="s">
        <v>4921</v>
      </c>
      <c r="AL243" s="41" t="str">
        <f t="shared" si="77"/>
        <v>SOLFEN KHA DEP 225</v>
      </c>
      <c r="AM243" s="107">
        <v>0.09</v>
      </c>
      <c r="AN243" s="107">
        <f t="shared" si="79"/>
        <v>5.2876799999999999</v>
      </c>
    </row>
    <row r="244" spans="1:40">
      <c r="A244" s="101">
        <v>81</v>
      </c>
      <c r="B244" s="41" t="s">
        <v>1954</v>
      </c>
      <c r="C244" s="102" t="s">
        <v>68</v>
      </c>
      <c r="D244" s="103">
        <v>77</v>
      </c>
      <c r="E244" s="103">
        <f t="shared" si="64"/>
        <v>2.1388888888888888</v>
      </c>
      <c r="F244" s="103">
        <v>190</v>
      </c>
      <c r="G244" s="103">
        <v>1</v>
      </c>
      <c r="H244" s="103">
        <v>98</v>
      </c>
      <c r="I244" s="103">
        <v>1</v>
      </c>
      <c r="J244" s="103" t="s">
        <v>510</v>
      </c>
      <c r="K244" s="31">
        <f>VLOOKUP(B244,tb_proyeksi,10,FALSE)</f>
        <v>216</v>
      </c>
      <c r="L244" s="103" t="s">
        <v>510</v>
      </c>
      <c r="M244" s="104">
        <f t="shared" si="65"/>
        <v>6</v>
      </c>
      <c r="N244" s="105" t="s">
        <v>506</v>
      </c>
      <c r="O244" s="41" t="s">
        <v>518</v>
      </c>
      <c r="P244" s="106">
        <v>207.35999999999999</v>
      </c>
      <c r="Q244" s="31">
        <v>288</v>
      </c>
      <c r="R244" s="31"/>
      <c r="S244" s="41" t="s">
        <v>538</v>
      </c>
      <c r="T244" s="107">
        <f t="shared" si="40"/>
        <v>2.2109760000000001</v>
      </c>
      <c r="U244" s="41" t="s">
        <v>3972</v>
      </c>
      <c r="V244" s="41" t="e">
        <f t="shared" si="47"/>
        <v>#NAME?</v>
      </c>
      <c r="W244" s="107">
        <v>8.5300000000000001E-2</v>
      </c>
      <c r="X244" s="107">
        <f t="shared" si="69"/>
        <v>18.424800000000001</v>
      </c>
      <c r="Y244" s="107"/>
      <c r="Z244" s="107"/>
      <c r="AA244" s="107"/>
      <c r="AB244" s="107"/>
      <c r="AC244" s="107"/>
      <c r="AD244" s="107"/>
      <c r="AE244" s="107"/>
      <c r="AF244" s="107"/>
      <c r="AG244" s="41" t="s">
        <v>4239</v>
      </c>
      <c r="AH244" s="41" t="e">
        <f t="shared" si="50"/>
        <v>#NAME?</v>
      </c>
      <c r="AI244" s="107">
        <v>0.12</v>
      </c>
      <c r="AJ244" s="107">
        <f t="shared" si="70"/>
        <v>2.2109760000000001</v>
      </c>
      <c r="AK244" s="41"/>
      <c r="AL244" s="41"/>
      <c r="AM244" s="107"/>
      <c r="AN244" s="107"/>
    </row>
    <row r="245" spans="1:40" ht="15">
      <c r="A245" s="101"/>
      <c r="B245" s="41"/>
      <c r="C245" s="102"/>
      <c r="D245" s="103"/>
      <c r="E245" s="103"/>
      <c r="F245" s="103"/>
      <c r="G245" s="103"/>
      <c r="H245" s="103"/>
      <c r="I245" s="103"/>
      <c r="J245" s="103"/>
      <c r="K245" s="31"/>
      <c r="L245" s="103"/>
      <c r="M245" s="104"/>
      <c r="N245" s="105"/>
      <c r="O245" s="41"/>
      <c r="P245" s="106"/>
      <c r="Q245" s="31"/>
      <c r="R245" s="31"/>
      <c r="S245" s="41"/>
      <c r="T245" s="107"/>
      <c r="U245" s="41"/>
      <c r="V245" s="41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41"/>
      <c r="AH245" s="41"/>
      <c r="AI245" s="107"/>
      <c r="AJ245" s="107"/>
      <c r="AK245" t="s">
        <v>4915</v>
      </c>
      <c r="AL245" s="41" t="str">
        <f t="shared" ref="AL245:AL250" si="80">VLOOKUP(AK245,db_solfen,2,FALSE)</f>
        <v>SHD METHANOL 156</v>
      </c>
      <c r="AM245" s="107">
        <v>0.21</v>
      </c>
      <c r="AN245" s="107">
        <f>$X$244*AM245</f>
        <v>3.869208</v>
      </c>
    </row>
    <row r="246" spans="1:40" ht="15">
      <c r="A246" s="101"/>
      <c r="B246" s="41"/>
      <c r="C246" s="102"/>
      <c r="D246" s="103"/>
      <c r="E246" s="103"/>
      <c r="F246" s="103"/>
      <c r="G246" s="103"/>
      <c r="H246" s="103"/>
      <c r="I246" s="103"/>
      <c r="J246" s="103"/>
      <c r="K246" s="31"/>
      <c r="L246" s="103"/>
      <c r="M246" s="104"/>
      <c r="N246" s="105"/>
      <c r="O246" s="41"/>
      <c r="P246" s="106"/>
      <c r="Q246" s="31"/>
      <c r="R246" s="31"/>
      <c r="S246" s="41"/>
      <c r="T246" s="107"/>
      <c r="U246" s="41"/>
      <c r="V246" s="41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41"/>
      <c r="AH246" s="41"/>
      <c r="AI246" s="107"/>
      <c r="AJ246" s="107"/>
      <c r="AK246" t="s">
        <v>4925</v>
      </c>
      <c r="AL246" s="41" t="str">
        <f t="shared" si="80"/>
        <v>SOLFEN KHA GLISERIN 250</v>
      </c>
      <c r="AM246" s="107">
        <v>0.38</v>
      </c>
      <c r="AN246" s="107">
        <f t="shared" ref="AN246:AN247" si="81">$X$244*AM246</f>
        <v>7.0014240000000001</v>
      </c>
    </row>
    <row r="247" spans="1:40" ht="15">
      <c r="A247" s="101"/>
      <c r="B247" s="41"/>
      <c r="C247" s="102"/>
      <c r="D247" s="103"/>
      <c r="E247" s="103"/>
      <c r="F247" s="103"/>
      <c r="G247" s="103"/>
      <c r="H247" s="103"/>
      <c r="I247" s="103"/>
      <c r="J247" s="103"/>
      <c r="K247" s="31"/>
      <c r="L247" s="103"/>
      <c r="M247" s="104"/>
      <c r="N247" s="105"/>
      <c r="O247" s="41"/>
      <c r="P247" s="106"/>
      <c r="Q247" s="31"/>
      <c r="R247" s="31"/>
      <c r="S247" s="41"/>
      <c r="T247" s="107"/>
      <c r="U247" s="41"/>
      <c r="V247" s="41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41"/>
      <c r="AH247" s="41"/>
      <c r="AI247" s="107"/>
      <c r="AJ247" s="107"/>
      <c r="AK247" t="s">
        <v>4921</v>
      </c>
      <c r="AL247" s="41" t="str">
        <f t="shared" si="80"/>
        <v>SOLFEN KHA DEP 225</v>
      </c>
      <c r="AM247" s="107">
        <v>0.23</v>
      </c>
      <c r="AN247" s="107">
        <f t="shared" si="81"/>
        <v>4.2377040000000008</v>
      </c>
    </row>
    <row r="248" spans="1:40" ht="15">
      <c r="A248" s="101"/>
      <c r="B248" s="41"/>
      <c r="C248" s="102"/>
      <c r="D248" s="103"/>
      <c r="E248" s="103"/>
      <c r="F248" s="103"/>
      <c r="G248" s="103"/>
      <c r="H248" s="103"/>
      <c r="I248" s="103"/>
      <c r="J248" s="103"/>
      <c r="K248" s="31"/>
      <c r="L248" s="103"/>
      <c r="M248" s="104"/>
      <c r="N248" s="105"/>
      <c r="O248" s="41"/>
      <c r="P248" s="106"/>
      <c r="Q248" s="31"/>
      <c r="R248" s="31"/>
      <c r="S248" s="41"/>
      <c r="T248" s="107"/>
      <c r="U248" s="41" t="s">
        <v>5192</v>
      </c>
      <c r="V248" s="41" t="s">
        <v>5193</v>
      </c>
      <c r="W248" s="107">
        <v>0.22</v>
      </c>
      <c r="X248" s="107">
        <f>K244*W248</f>
        <v>47.52</v>
      </c>
      <c r="Y248" s="107"/>
      <c r="Z248" s="107"/>
      <c r="AA248" s="107"/>
      <c r="AB248" s="107"/>
      <c r="AC248" s="107"/>
      <c r="AD248" s="107"/>
      <c r="AE248" s="107"/>
      <c r="AF248" s="107"/>
      <c r="AG248" s="41"/>
      <c r="AH248" s="41"/>
      <c r="AI248" s="108"/>
      <c r="AJ248" s="107"/>
      <c r="AK248" s="110" t="s">
        <v>4915</v>
      </c>
      <c r="AL248" s="41" t="str">
        <f t="shared" si="80"/>
        <v>SHD METHANOL 156</v>
      </c>
      <c r="AM248" s="107">
        <v>0.56999999999999995</v>
      </c>
      <c r="AN248" s="107">
        <f>$X$248*AM248</f>
        <v>27.086400000000001</v>
      </c>
    </row>
    <row r="249" spans="1:40" ht="15">
      <c r="A249" s="101"/>
      <c r="B249" s="41"/>
      <c r="C249" s="102"/>
      <c r="D249" s="103"/>
      <c r="E249" s="103"/>
      <c r="F249" s="103"/>
      <c r="G249" s="103"/>
      <c r="H249" s="103"/>
      <c r="I249" s="103"/>
      <c r="J249" s="103"/>
      <c r="K249" s="31"/>
      <c r="L249" s="103"/>
      <c r="M249" s="104"/>
      <c r="N249" s="105"/>
      <c r="O249" s="41"/>
      <c r="P249" s="106"/>
      <c r="Q249" s="31"/>
      <c r="R249" s="31"/>
      <c r="S249" s="41"/>
      <c r="T249" s="107"/>
      <c r="U249" s="41"/>
      <c r="V249" s="41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41"/>
      <c r="AH249" s="41"/>
      <c r="AI249" s="108"/>
      <c r="AJ249" s="107"/>
      <c r="AK249" s="110" t="s">
        <v>4925</v>
      </c>
      <c r="AL249" s="41" t="str">
        <f t="shared" si="80"/>
        <v>SOLFEN KHA GLISERIN 250</v>
      </c>
      <c r="AM249" s="107">
        <v>0.34</v>
      </c>
      <c r="AN249" s="107">
        <f t="shared" ref="AN249:AN250" si="82">$X$248*AM249</f>
        <v>16.1568</v>
      </c>
    </row>
    <row r="250" spans="1:40" ht="15">
      <c r="A250" s="101"/>
      <c r="B250" s="41"/>
      <c r="C250" s="102"/>
      <c r="D250" s="103"/>
      <c r="E250" s="103"/>
      <c r="F250" s="103"/>
      <c r="G250" s="103"/>
      <c r="H250" s="103"/>
      <c r="I250" s="103"/>
      <c r="J250" s="103"/>
      <c r="K250" s="31"/>
      <c r="L250" s="103"/>
      <c r="M250" s="104"/>
      <c r="N250" s="105"/>
      <c r="O250" s="41"/>
      <c r="P250" s="106"/>
      <c r="Q250" s="31"/>
      <c r="R250" s="31"/>
      <c r="S250" s="41"/>
      <c r="T250" s="107"/>
      <c r="U250" s="41"/>
      <c r="V250" s="41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41"/>
      <c r="AH250" s="41"/>
      <c r="AI250" s="108"/>
      <c r="AJ250" s="107"/>
      <c r="AK250" s="110" t="s">
        <v>4921</v>
      </c>
      <c r="AL250" s="41" t="str">
        <f t="shared" si="80"/>
        <v>SOLFEN KHA DEP 225</v>
      </c>
      <c r="AM250" s="107">
        <v>0.09</v>
      </c>
      <c r="AN250" s="107">
        <f t="shared" si="82"/>
        <v>4.2767999999999997</v>
      </c>
    </row>
    <row r="251" spans="1:40">
      <c r="A251" s="101">
        <v>82</v>
      </c>
      <c r="B251" s="41" t="s">
        <v>1955</v>
      </c>
      <c r="C251" s="102" t="s">
        <v>69</v>
      </c>
      <c r="D251" s="103">
        <v>93</v>
      </c>
      <c r="E251" s="103">
        <f t="shared" si="64"/>
        <v>2.5833333333333335</v>
      </c>
      <c r="F251" s="103">
        <v>235</v>
      </c>
      <c r="G251" s="103">
        <v>1</v>
      </c>
      <c r="H251" s="103">
        <v>151</v>
      </c>
      <c r="I251" s="103">
        <v>1</v>
      </c>
      <c r="J251" s="103" t="s">
        <v>510</v>
      </c>
      <c r="K251" s="31">
        <f>VLOOKUP(B251,tb_proyeksi,10,FALSE)</f>
        <v>216</v>
      </c>
      <c r="L251" s="103" t="s">
        <v>510</v>
      </c>
      <c r="M251" s="104">
        <f t="shared" si="65"/>
        <v>6</v>
      </c>
      <c r="N251" s="105" t="s">
        <v>506</v>
      </c>
      <c r="O251" s="41" t="s">
        <v>518</v>
      </c>
      <c r="P251" s="106">
        <v>259.2</v>
      </c>
      <c r="Q251" s="31">
        <v>360</v>
      </c>
      <c r="R251" s="31"/>
      <c r="S251" s="41" t="s">
        <v>538</v>
      </c>
      <c r="T251" s="107">
        <f t="shared" si="40"/>
        <v>2.2109760000000001</v>
      </c>
      <c r="U251" s="41" t="s">
        <v>3974</v>
      </c>
      <c r="V251" s="41" t="e">
        <f>VLOOKUP(U251,tb_oplosan,2,FALSE)</f>
        <v>#NAME?</v>
      </c>
      <c r="W251" s="107">
        <v>8.5300000000000001E-2</v>
      </c>
      <c r="X251" s="107">
        <f t="shared" si="69"/>
        <v>18.424800000000001</v>
      </c>
      <c r="Y251" s="107"/>
      <c r="Z251" s="107"/>
      <c r="AA251" s="107"/>
      <c r="AB251" s="107"/>
      <c r="AC251" s="107"/>
      <c r="AD251" s="107"/>
      <c r="AE251" s="107"/>
      <c r="AF251" s="107"/>
      <c r="AG251" s="41" t="s">
        <v>4239</v>
      </c>
      <c r="AH251" s="41" t="e">
        <f t="shared" si="50"/>
        <v>#NAME?</v>
      </c>
      <c r="AI251" s="107">
        <v>0.12</v>
      </c>
      <c r="AJ251" s="107">
        <f t="shared" si="70"/>
        <v>2.2109760000000001</v>
      </c>
      <c r="AK251" s="41"/>
      <c r="AL251" s="41"/>
      <c r="AM251" s="107"/>
      <c r="AN251" s="107"/>
    </row>
    <row r="252" spans="1:40" ht="15">
      <c r="A252" s="101"/>
      <c r="B252" s="41"/>
      <c r="C252" s="102"/>
      <c r="D252" s="103"/>
      <c r="E252" s="103"/>
      <c r="F252" s="103"/>
      <c r="G252" s="103"/>
      <c r="H252" s="103"/>
      <c r="I252" s="103"/>
      <c r="J252" s="103"/>
      <c r="K252" s="31"/>
      <c r="L252" s="103"/>
      <c r="M252" s="104"/>
      <c r="N252" s="105"/>
      <c r="O252" s="41"/>
      <c r="P252" s="106"/>
      <c r="Q252" s="31"/>
      <c r="R252" s="31"/>
      <c r="S252" s="41"/>
      <c r="T252" s="107"/>
      <c r="U252" s="41"/>
      <c r="V252" s="41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41"/>
      <c r="AH252" s="41"/>
      <c r="AI252" s="107"/>
      <c r="AJ252" s="107"/>
      <c r="AK252" t="s">
        <v>4915</v>
      </c>
      <c r="AL252" s="41" t="str">
        <f t="shared" ref="AL252:AL257" si="83">VLOOKUP(AK252,db_solfen,2,FALSE)</f>
        <v>SHD METHANOL 156</v>
      </c>
      <c r="AM252" s="107">
        <v>0.25</v>
      </c>
      <c r="AN252" s="107">
        <f>$X$251*AM252</f>
        <v>4.6062000000000003</v>
      </c>
    </row>
    <row r="253" spans="1:40" ht="15">
      <c r="A253" s="101"/>
      <c r="B253" s="41"/>
      <c r="C253" s="102"/>
      <c r="D253" s="103"/>
      <c r="E253" s="103"/>
      <c r="F253" s="103"/>
      <c r="G253" s="103"/>
      <c r="H253" s="103"/>
      <c r="I253" s="103"/>
      <c r="J253" s="103"/>
      <c r="K253" s="31"/>
      <c r="L253" s="103"/>
      <c r="M253" s="104"/>
      <c r="N253" s="105"/>
      <c r="O253" s="41"/>
      <c r="P253" s="106"/>
      <c r="Q253" s="31"/>
      <c r="R253" s="31"/>
      <c r="S253" s="41"/>
      <c r="T253" s="107"/>
      <c r="U253" s="41"/>
      <c r="V253" s="41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41"/>
      <c r="AH253" s="41"/>
      <c r="AI253" s="107"/>
      <c r="AJ253" s="107"/>
      <c r="AK253" t="s">
        <v>4921</v>
      </c>
      <c r="AL253" s="41" t="str">
        <f t="shared" si="83"/>
        <v>SOLFEN KHA DEP 225</v>
      </c>
      <c r="AM253" s="107">
        <v>0.21</v>
      </c>
      <c r="AN253" s="107">
        <f t="shared" ref="AN253:AN254" si="84">$X$251*AM253</f>
        <v>3.869208</v>
      </c>
    </row>
    <row r="254" spans="1:40" ht="15">
      <c r="A254" s="101"/>
      <c r="B254" s="41"/>
      <c r="C254" s="102"/>
      <c r="D254" s="103"/>
      <c r="E254" s="103"/>
      <c r="F254" s="103"/>
      <c r="G254" s="103"/>
      <c r="H254" s="103"/>
      <c r="I254" s="103"/>
      <c r="J254" s="103"/>
      <c r="K254" s="31"/>
      <c r="L254" s="103"/>
      <c r="M254" s="104"/>
      <c r="N254" s="105"/>
      <c r="O254" s="41"/>
      <c r="P254" s="106"/>
      <c r="Q254" s="31"/>
      <c r="R254" s="31"/>
      <c r="S254" s="41"/>
      <c r="T254" s="107"/>
      <c r="U254" s="41"/>
      <c r="V254" s="41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41"/>
      <c r="AH254" s="41"/>
      <c r="AI254" s="107"/>
      <c r="AJ254" s="107"/>
      <c r="AK254" t="s">
        <v>4925</v>
      </c>
      <c r="AL254" s="41" t="str">
        <f t="shared" si="83"/>
        <v>SOLFEN KHA GLISERIN 250</v>
      </c>
      <c r="AM254" s="107">
        <v>0.42</v>
      </c>
      <c r="AN254" s="107">
        <f t="shared" si="84"/>
        <v>7.738416</v>
      </c>
    </row>
    <row r="255" spans="1:40" ht="15">
      <c r="A255" s="101"/>
      <c r="B255" s="41"/>
      <c r="C255" s="102"/>
      <c r="D255" s="103"/>
      <c r="E255" s="103"/>
      <c r="F255" s="103"/>
      <c r="G255" s="103"/>
      <c r="H255" s="103"/>
      <c r="I255" s="103"/>
      <c r="J255" s="103"/>
      <c r="K255" s="31"/>
      <c r="L255" s="103"/>
      <c r="M255" s="104"/>
      <c r="N255" s="105"/>
      <c r="O255" s="41"/>
      <c r="P255" s="106"/>
      <c r="Q255" s="31"/>
      <c r="R255" s="31"/>
      <c r="S255" s="41"/>
      <c r="T255" s="107"/>
      <c r="U255" s="41" t="s">
        <v>5192</v>
      </c>
      <c r="V255" s="41" t="s">
        <v>5193</v>
      </c>
      <c r="W255" s="107">
        <v>0.22</v>
      </c>
      <c r="X255" s="107">
        <f>K251*W255</f>
        <v>47.52</v>
      </c>
      <c r="Y255" s="107"/>
      <c r="Z255" s="107"/>
      <c r="AA255" s="107"/>
      <c r="AB255" s="107"/>
      <c r="AC255" s="107"/>
      <c r="AD255" s="107"/>
      <c r="AE255" s="107"/>
      <c r="AF255" s="107"/>
      <c r="AG255" s="41"/>
      <c r="AH255" s="41"/>
      <c r="AI255" s="108"/>
      <c r="AJ255" s="107"/>
      <c r="AK255" s="110" t="s">
        <v>4915</v>
      </c>
      <c r="AL255" s="41" t="str">
        <f t="shared" si="83"/>
        <v>SHD METHANOL 156</v>
      </c>
      <c r="AM255" s="107">
        <v>0.56999999999999995</v>
      </c>
      <c r="AN255" s="107">
        <f>$X$255*AM255</f>
        <v>27.086400000000001</v>
      </c>
    </row>
    <row r="256" spans="1:40" ht="15">
      <c r="A256" s="101"/>
      <c r="B256" s="41"/>
      <c r="C256" s="102"/>
      <c r="D256" s="103"/>
      <c r="E256" s="103"/>
      <c r="F256" s="103"/>
      <c r="G256" s="103"/>
      <c r="H256" s="103"/>
      <c r="I256" s="103"/>
      <c r="J256" s="103"/>
      <c r="K256" s="31"/>
      <c r="L256" s="103"/>
      <c r="M256" s="104"/>
      <c r="N256" s="105"/>
      <c r="O256" s="41"/>
      <c r="P256" s="106"/>
      <c r="Q256" s="31"/>
      <c r="R256" s="31"/>
      <c r="S256" s="41"/>
      <c r="T256" s="107"/>
      <c r="U256" s="41"/>
      <c r="V256" s="41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41"/>
      <c r="AH256" s="41"/>
      <c r="AI256" s="108"/>
      <c r="AJ256" s="107"/>
      <c r="AK256" s="110" t="s">
        <v>4925</v>
      </c>
      <c r="AL256" s="41" t="str">
        <f t="shared" si="83"/>
        <v>SOLFEN KHA GLISERIN 250</v>
      </c>
      <c r="AM256" s="107">
        <v>0.34</v>
      </c>
      <c r="AN256" s="107">
        <f t="shared" ref="AN256:AN257" si="85">$X$255*AM256</f>
        <v>16.1568</v>
      </c>
    </row>
    <row r="257" spans="1:40" ht="15">
      <c r="A257" s="101"/>
      <c r="B257" s="41"/>
      <c r="C257" s="102"/>
      <c r="D257" s="103"/>
      <c r="E257" s="103"/>
      <c r="F257" s="103"/>
      <c r="G257" s="103"/>
      <c r="H257" s="103"/>
      <c r="I257" s="103"/>
      <c r="J257" s="103"/>
      <c r="K257" s="31"/>
      <c r="L257" s="103"/>
      <c r="M257" s="104"/>
      <c r="N257" s="105"/>
      <c r="O257" s="41"/>
      <c r="P257" s="106"/>
      <c r="Q257" s="31"/>
      <c r="R257" s="31"/>
      <c r="S257" s="41"/>
      <c r="T257" s="107"/>
      <c r="U257" s="41"/>
      <c r="V257" s="41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41"/>
      <c r="AH257" s="41"/>
      <c r="AI257" s="108"/>
      <c r="AJ257" s="107"/>
      <c r="AK257" s="110" t="s">
        <v>4921</v>
      </c>
      <c r="AL257" s="41" t="str">
        <f t="shared" si="83"/>
        <v>SOLFEN KHA DEP 225</v>
      </c>
      <c r="AM257" s="107">
        <v>0.09</v>
      </c>
      <c r="AN257" s="107">
        <f t="shared" si="85"/>
        <v>4.2767999999999997</v>
      </c>
    </row>
    <row r="258" spans="1:40">
      <c r="A258" s="101">
        <v>83</v>
      </c>
      <c r="B258" s="41" t="s">
        <v>2166</v>
      </c>
      <c r="C258" s="102" t="s">
        <v>70</v>
      </c>
      <c r="D258" s="103">
        <v>84</v>
      </c>
      <c r="E258" s="103">
        <v>2.3333333333333299</v>
      </c>
      <c r="F258" s="103">
        <v>202</v>
      </c>
      <c r="G258" s="103">
        <v>1</v>
      </c>
      <c r="H258" s="103">
        <v>119</v>
      </c>
      <c r="I258" s="103"/>
      <c r="J258" s="103" t="s">
        <v>510</v>
      </c>
      <c r="K258" s="31">
        <f>VLOOKUP(B258,tb_proyeksi,10,FALSE)</f>
        <v>252</v>
      </c>
      <c r="L258" s="103" t="s">
        <v>510</v>
      </c>
      <c r="M258" s="104">
        <f t="shared" si="65"/>
        <v>7</v>
      </c>
      <c r="N258" s="105" t="s">
        <v>506</v>
      </c>
      <c r="O258" s="41" t="s">
        <v>518</v>
      </c>
      <c r="P258" s="106">
        <v>259.2</v>
      </c>
      <c r="Q258" s="31">
        <v>360</v>
      </c>
      <c r="R258" s="31"/>
      <c r="S258" s="41" t="s">
        <v>5232</v>
      </c>
      <c r="T258" s="107">
        <f t="shared" si="40"/>
        <v>3.869208</v>
      </c>
      <c r="U258" s="41" t="s">
        <v>3970</v>
      </c>
      <c r="V258" s="41" t="e">
        <f t="shared" si="47"/>
        <v>#NAME?</v>
      </c>
      <c r="W258" s="107">
        <v>8.5300000000000001E-2</v>
      </c>
      <c r="X258" s="107">
        <f t="shared" si="69"/>
        <v>21.4956</v>
      </c>
      <c r="Y258" s="107"/>
      <c r="Z258" s="107"/>
      <c r="AA258" s="107"/>
      <c r="AB258" s="107"/>
      <c r="AC258" s="107"/>
      <c r="AD258" s="107"/>
      <c r="AE258" s="107"/>
      <c r="AF258" s="107"/>
      <c r="AG258" s="41" t="s">
        <v>4245</v>
      </c>
      <c r="AH258" s="41" t="e">
        <f t="shared" si="50"/>
        <v>#NAME?</v>
      </c>
      <c r="AI258" s="107">
        <v>0.18</v>
      </c>
      <c r="AJ258" s="107">
        <f t="shared" si="70"/>
        <v>3.869208</v>
      </c>
      <c r="AK258" s="41"/>
      <c r="AL258" s="41"/>
      <c r="AM258" s="107"/>
      <c r="AN258" s="107"/>
    </row>
    <row r="259" spans="1:40" ht="15">
      <c r="A259" s="101"/>
      <c r="B259" s="41"/>
      <c r="C259" s="102"/>
      <c r="D259" s="103"/>
      <c r="E259" s="103"/>
      <c r="F259" s="103"/>
      <c r="G259" s="103"/>
      <c r="H259" s="103"/>
      <c r="I259" s="103"/>
      <c r="J259" s="103"/>
      <c r="K259" s="31"/>
      <c r="L259" s="103"/>
      <c r="M259" s="104"/>
      <c r="N259" s="105"/>
      <c r="O259" s="41"/>
      <c r="P259" s="106"/>
      <c r="Q259" s="31"/>
      <c r="R259" s="31"/>
      <c r="S259" s="41"/>
      <c r="T259" s="107"/>
      <c r="U259" s="41"/>
      <c r="V259" s="41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41"/>
      <c r="AH259" s="41"/>
      <c r="AI259" s="107"/>
      <c r="AJ259" s="107"/>
      <c r="AK259" t="s">
        <v>4921</v>
      </c>
      <c r="AL259" s="41" t="str">
        <f t="shared" ref="AL259:AL264" si="86">VLOOKUP(AK259,db_solfen,2,FALSE)</f>
        <v>SOLFEN KHA DEP 225</v>
      </c>
      <c r="AM259" s="107">
        <v>0.22</v>
      </c>
      <c r="AN259" s="107">
        <f>$X$258*AM259</f>
        <v>4.7290320000000001</v>
      </c>
    </row>
    <row r="260" spans="1:40" ht="15">
      <c r="A260" s="101"/>
      <c r="B260" s="41"/>
      <c r="C260" s="102"/>
      <c r="D260" s="103"/>
      <c r="E260" s="103"/>
      <c r="F260" s="103"/>
      <c r="G260" s="103"/>
      <c r="H260" s="103"/>
      <c r="I260" s="103"/>
      <c r="J260" s="103"/>
      <c r="K260" s="31"/>
      <c r="L260" s="103"/>
      <c r="M260" s="104"/>
      <c r="N260" s="105"/>
      <c r="O260" s="41"/>
      <c r="P260" s="106"/>
      <c r="Q260" s="31"/>
      <c r="R260" s="31"/>
      <c r="S260" s="41"/>
      <c r="T260" s="107"/>
      <c r="U260" s="41"/>
      <c r="V260" s="41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41"/>
      <c r="AH260" s="41"/>
      <c r="AI260" s="107"/>
      <c r="AJ260" s="107"/>
      <c r="AK260" t="s">
        <v>4915</v>
      </c>
      <c r="AL260" s="41" t="str">
        <f t="shared" si="86"/>
        <v>SHD METHANOL 156</v>
      </c>
      <c r="AM260" s="107">
        <v>0.21</v>
      </c>
      <c r="AN260" s="107">
        <f t="shared" ref="AN260:AN261" si="87">$X$258*AM260</f>
        <v>4.5140759999999993</v>
      </c>
    </row>
    <row r="261" spans="1:40" ht="15">
      <c r="A261" s="101"/>
      <c r="B261" s="41"/>
      <c r="C261" s="102"/>
      <c r="D261" s="103"/>
      <c r="E261" s="103"/>
      <c r="F261" s="103"/>
      <c r="G261" s="103"/>
      <c r="H261" s="103"/>
      <c r="I261" s="103"/>
      <c r="J261" s="103"/>
      <c r="K261" s="31"/>
      <c r="L261" s="103"/>
      <c r="M261" s="104"/>
      <c r="N261" s="105"/>
      <c r="O261" s="41"/>
      <c r="P261" s="106"/>
      <c r="Q261" s="31"/>
      <c r="R261" s="31"/>
      <c r="S261" s="41"/>
      <c r="T261" s="107"/>
      <c r="U261" s="41"/>
      <c r="V261" s="41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41"/>
      <c r="AH261" s="41"/>
      <c r="AI261" s="107"/>
      <c r="AJ261" s="107"/>
      <c r="AK261" t="s">
        <v>4925</v>
      </c>
      <c r="AL261" s="41" t="str">
        <f t="shared" si="86"/>
        <v>SOLFEN KHA GLISERIN 250</v>
      </c>
      <c r="AM261" s="107">
        <v>0.39</v>
      </c>
      <c r="AN261" s="107">
        <f t="shared" si="87"/>
        <v>8.3832839999999997</v>
      </c>
    </row>
    <row r="262" spans="1:40" ht="15">
      <c r="A262" s="101"/>
      <c r="B262" s="41"/>
      <c r="C262" s="102"/>
      <c r="D262" s="103"/>
      <c r="E262" s="103"/>
      <c r="F262" s="103"/>
      <c r="G262" s="103"/>
      <c r="H262" s="103"/>
      <c r="I262" s="103"/>
      <c r="J262" s="103"/>
      <c r="K262" s="31"/>
      <c r="L262" s="103"/>
      <c r="M262" s="104"/>
      <c r="N262" s="105"/>
      <c r="O262" s="41"/>
      <c r="P262" s="106"/>
      <c r="Q262" s="31"/>
      <c r="R262" s="31"/>
      <c r="S262" s="41"/>
      <c r="T262" s="107"/>
      <c r="U262" s="41" t="s">
        <v>5192</v>
      </c>
      <c r="V262" s="41" t="s">
        <v>5193</v>
      </c>
      <c r="W262" s="107">
        <v>0.22</v>
      </c>
      <c r="X262" s="107">
        <f>K258*W262</f>
        <v>55.44</v>
      </c>
      <c r="Y262" s="107"/>
      <c r="Z262" s="107"/>
      <c r="AA262" s="107"/>
      <c r="AB262" s="107"/>
      <c r="AC262" s="107"/>
      <c r="AD262" s="107"/>
      <c r="AE262" s="107"/>
      <c r="AF262" s="107"/>
      <c r="AG262" s="41"/>
      <c r="AH262" s="41"/>
      <c r="AI262" s="108"/>
      <c r="AJ262" s="107"/>
      <c r="AK262" s="110" t="s">
        <v>4915</v>
      </c>
      <c r="AL262" s="41" t="str">
        <f t="shared" si="86"/>
        <v>SHD METHANOL 156</v>
      </c>
      <c r="AM262" s="107">
        <v>0.56999999999999995</v>
      </c>
      <c r="AN262" s="107">
        <f>$X$262*AM262</f>
        <v>31.600799999999996</v>
      </c>
    </row>
    <row r="263" spans="1:40" ht="15">
      <c r="A263" s="101"/>
      <c r="B263" s="41"/>
      <c r="C263" s="102"/>
      <c r="D263" s="103"/>
      <c r="E263" s="103"/>
      <c r="F263" s="103"/>
      <c r="G263" s="103"/>
      <c r="H263" s="103"/>
      <c r="I263" s="103"/>
      <c r="J263" s="103"/>
      <c r="K263" s="31"/>
      <c r="L263" s="103"/>
      <c r="M263" s="104"/>
      <c r="N263" s="105"/>
      <c r="O263" s="41"/>
      <c r="P263" s="106"/>
      <c r="Q263" s="31"/>
      <c r="R263" s="31"/>
      <c r="S263" s="41"/>
      <c r="T263" s="107"/>
      <c r="U263" s="41"/>
      <c r="V263" s="41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41"/>
      <c r="AH263" s="41"/>
      <c r="AI263" s="108"/>
      <c r="AJ263" s="107"/>
      <c r="AK263" s="110" t="s">
        <v>4925</v>
      </c>
      <c r="AL263" s="41" t="str">
        <f t="shared" si="86"/>
        <v>SOLFEN KHA GLISERIN 250</v>
      </c>
      <c r="AM263" s="107">
        <v>0.34</v>
      </c>
      <c r="AN263" s="107">
        <f t="shared" ref="AN263:AN264" si="88">$X$262*AM263</f>
        <v>18.849600000000002</v>
      </c>
    </row>
    <row r="264" spans="1:40" ht="15">
      <c r="A264" s="101"/>
      <c r="B264" s="41"/>
      <c r="C264" s="102"/>
      <c r="D264" s="103"/>
      <c r="E264" s="103"/>
      <c r="F264" s="103"/>
      <c r="G264" s="103"/>
      <c r="H264" s="103"/>
      <c r="I264" s="103"/>
      <c r="J264" s="103"/>
      <c r="K264" s="31"/>
      <c r="L264" s="103"/>
      <c r="M264" s="104"/>
      <c r="N264" s="105"/>
      <c r="O264" s="41"/>
      <c r="P264" s="106"/>
      <c r="Q264" s="31"/>
      <c r="R264" s="31"/>
      <c r="S264" s="41"/>
      <c r="T264" s="107"/>
      <c r="U264" s="41"/>
      <c r="V264" s="41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41"/>
      <c r="AH264" s="41"/>
      <c r="AI264" s="108"/>
      <c r="AJ264" s="107"/>
      <c r="AK264" s="110" t="s">
        <v>4921</v>
      </c>
      <c r="AL264" s="41" t="str">
        <f t="shared" si="86"/>
        <v>SOLFEN KHA DEP 225</v>
      </c>
      <c r="AM264" s="107">
        <v>0.09</v>
      </c>
      <c r="AN264" s="107">
        <f t="shared" si="88"/>
        <v>4.9895999999999994</v>
      </c>
    </row>
    <row r="265" spans="1:40">
      <c r="A265" s="101">
        <v>84</v>
      </c>
      <c r="B265" s="41" t="s">
        <v>2167</v>
      </c>
      <c r="C265" s="102" t="s">
        <v>71</v>
      </c>
      <c r="D265" s="103">
        <v>71</v>
      </c>
      <c r="E265" s="103">
        <v>1.9722222222222201</v>
      </c>
      <c r="F265" s="103">
        <v>98</v>
      </c>
      <c r="G265" s="103">
        <v>1</v>
      </c>
      <c r="H265" s="103">
        <v>64</v>
      </c>
      <c r="I265" s="103"/>
      <c r="J265" s="103" t="s">
        <v>510</v>
      </c>
      <c r="K265" s="31">
        <f>VLOOKUP(B265,tb_proyeksi,10,FALSE)</f>
        <v>108</v>
      </c>
      <c r="L265" s="103" t="s">
        <v>510</v>
      </c>
      <c r="M265" s="104">
        <f t="shared" si="65"/>
        <v>3</v>
      </c>
      <c r="N265" s="105" t="s">
        <v>506</v>
      </c>
      <c r="O265" s="41" t="s">
        <v>518</v>
      </c>
      <c r="P265" s="106">
        <v>129.6</v>
      </c>
      <c r="Q265" s="31">
        <v>180</v>
      </c>
      <c r="R265" s="31"/>
      <c r="S265" s="41" t="s">
        <v>541</v>
      </c>
      <c r="T265" s="107">
        <f t="shared" si="40"/>
        <v>0.55163851200000003</v>
      </c>
      <c r="U265" s="41" t="s">
        <v>3976</v>
      </c>
      <c r="V265" s="41" t="e">
        <f t="shared" ref="V265" si="89">VLOOKUP(U265,tb_oplosan,2,FALSE)</f>
        <v>#NAME?</v>
      </c>
      <c r="W265" s="107">
        <v>8.5300000000000001E-2</v>
      </c>
      <c r="X265" s="107">
        <f>K265*W265</f>
        <v>9.2124000000000006</v>
      </c>
      <c r="Y265" s="41" t="s">
        <v>3936</v>
      </c>
      <c r="Z265" s="107" t="e">
        <f>VLOOKUP(Y265,tb_oplosan,2,FALSE)</f>
        <v>#NAME?</v>
      </c>
      <c r="AA265" s="107">
        <v>0.12</v>
      </c>
      <c r="AB265" s="107">
        <f>X265*AA265</f>
        <v>1.105488</v>
      </c>
      <c r="AC265" s="107"/>
      <c r="AD265" s="107"/>
      <c r="AE265" s="107"/>
      <c r="AF265" s="107"/>
      <c r="AG265" s="107" t="s">
        <v>4251</v>
      </c>
      <c r="AH265" s="107" t="e">
        <f>VLOOKUP(AG265,tb_parfum,2,FALSE)</f>
        <v>#NAME?</v>
      </c>
      <c r="AI265" s="107">
        <v>0.499</v>
      </c>
      <c r="AJ265" s="107">
        <f>$AB$265*AI265</f>
        <v>0.55163851200000003</v>
      </c>
      <c r="AK265" s="41"/>
      <c r="AL265" s="41"/>
      <c r="AM265" s="107"/>
      <c r="AN265" s="107"/>
    </row>
    <row r="266" spans="1:40">
      <c r="A266" s="101"/>
      <c r="B266" s="41"/>
      <c r="C266" s="102"/>
      <c r="D266" s="103"/>
      <c r="E266" s="103"/>
      <c r="F266" s="103"/>
      <c r="G266" s="103"/>
      <c r="H266" s="103"/>
      <c r="I266" s="103"/>
      <c r="J266" s="103"/>
      <c r="K266" s="31"/>
      <c r="L266" s="103"/>
      <c r="M266" s="104"/>
      <c r="N266" s="105"/>
      <c r="O266" s="41"/>
      <c r="P266" s="106"/>
      <c r="Q266" s="31"/>
      <c r="R266" s="31"/>
      <c r="S266" s="41"/>
      <c r="T266" s="107">
        <f t="shared" si="40"/>
        <v>0.553849488</v>
      </c>
      <c r="U266" s="41"/>
      <c r="V266" s="41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 t="s">
        <v>4253</v>
      </c>
      <c r="AH266" s="107" t="e">
        <f>VLOOKUP(AG266,tb_parfum,2,FALSE)</f>
        <v>#NAME?</v>
      </c>
      <c r="AI266" s="107">
        <v>0.501</v>
      </c>
      <c r="AJ266" s="107">
        <f>$AB$265*AI266</f>
        <v>0.553849488</v>
      </c>
      <c r="AK266" s="41"/>
      <c r="AL266" s="41"/>
      <c r="AM266" s="107"/>
      <c r="AN266" s="107"/>
    </row>
    <row r="267" spans="1:40" ht="15">
      <c r="A267" s="101"/>
      <c r="B267" s="41"/>
      <c r="C267" s="102"/>
      <c r="D267" s="103"/>
      <c r="E267" s="103"/>
      <c r="F267" s="103"/>
      <c r="G267" s="103"/>
      <c r="H267" s="103"/>
      <c r="I267" s="103"/>
      <c r="J267" s="103"/>
      <c r="K267" s="31"/>
      <c r="L267" s="103"/>
      <c r="M267" s="104"/>
      <c r="N267" s="105"/>
      <c r="O267" s="41"/>
      <c r="P267" s="106"/>
      <c r="Q267" s="31"/>
      <c r="R267" s="31"/>
      <c r="S267" s="41"/>
      <c r="T267" s="107"/>
      <c r="U267" s="41"/>
      <c r="V267" s="41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t="s">
        <v>4921</v>
      </c>
      <c r="AL267" s="41" t="str">
        <f t="shared" ref="AL267:AL272" si="90">VLOOKUP(AK267,db_solfen,2,FALSE)</f>
        <v>SOLFEN KHA DEP 225</v>
      </c>
      <c r="AM267" s="107">
        <v>0.21</v>
      </c>
      <c r="AN267" s="107">
        <f>$X$265*AM267</f>
        <v>1.934604</v>
      </c>
    </row>
    <row r="268" spans="1:40" ht="15">
      <c r="A268" s="101"/>
      <c r="B268" s="41"/>
      <c r="C268" s="102"/>
      <c r="D268" s="103"/>
      <c r="E268" s="103"/>
      <c r="F268" s="103"/>
      <c r="G268" s="103"/>
      <c r="H268" s="103"/>
      <c r="I268" s="103"/>
      <c r="J268" s="103"/>
      <c r="K268" s="31"/>
      <c r="L268" s="103"/>
      <c r="M268" s="104"/>
      <c r="N268" s="105"/>
      <c r="O268" s="41"/>
      <c r="P268" s="106"/>
      <c r="Q268" s="31"/>
      <c r="R268" s="31"/>
      <c r="S268" s="41"/>
      <c r="T268" s="107"/>
      <c r="U268" s="41"/>
      <c r="V268" s="41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t="s">
        <v>4915</v>
      </c>
      <c r="AL268" s="41" t="str">
        <f t="shared" si="90"/>
        <v>SHD METHANOL 156</v>
      </c>
      <c r="AM268" s="107">
        <v>0.25</v>
      </c>
      <c r="AN268" s="107">
        <f t="shared" ref="AN268:AN269" si="91">$X$265*AM268</f>
        <v>2.3031000000000001</v>
      </c>
    </row>
    <row r="269" spans="1:40" ht="15">
      <c r="A269" s="101"/>
      <c r="B269" s="41"/>
      <c r="C269" s="102"/>
      <c r="D269" s="103"/>
      <c r="E269" s="103"/>
      <c r="F269" s="103"/>
      <c r="G269" s="103"/>
      <c r="H269" s="103"/>
      <c r="I269" s="103"/>
      <c r="J269" s="103"/>
      <c r="K269" s="31"/>
      <c r="L269" s="103"/>
      <c r="M269" s="104"/>
      <c r="N269" s="105"/>
      <c r="O269" s="41"/>
      <c r="P269" s="106"/>
      <c r="Q269" s="31"/>
      <c r="R269" s="31"/>
      <c r="S269" s="41"/>
      <c r="T269" s="107"/>
      <c r="U269" s="41"/>
      <c r="V269" s="41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t="s">
        <v>4925</v>
      </c>
      <c r="AL269" s="41" t="str">
        <f t="shared" si="90"/>
        <v>SOLFEN KHA GLISERIN 250</v>
      </c>
      <c r="AM269" s="107">
        <v>0.42</v>
      </c>
      <c r="AN269" s="107">
        <f t="shared" si="91"/>
        <v>3.869208</v>
      </c>
    </row>
    <row r="270" spans="1:40" ht="15">
      <c r="A270" s="101"/>
      <c r="B270" s="41"/>
      <c r="C270" s="102"/>
      <c r="D270" s="103"/>
      <c r="E270" s="103"/>
      <c r="F270" s="103"/>
      <c r="G270" s="103"/>
      <c r="H270" s="103"/>
      <c r="I270" s="103"/>
      <c r="J270" s="103"/>
      <c r="K270" s="31"/>
      <c r="L270" s="103"/>
      <c r="M270" s="104"/>
      <c r="N270" s="105"/>
      <c r="O270" s="41"/>
      <c r="P270" s="106"/>
      <c r="Q270" s="31"/>
      <c r="R270" s="31"/>
      <c r="S270" s="41"/>
      <c r="T270" s="107"/>
      <c r="U270" s="41" t="s">
        <v>5192</v>
      </c>
      <c r="V270" s="41" t="s">
        <v>5193</v>
      </c>
      <c r="W270" s="107">
        <v>0.22</v>
      </c>
      <c r="X270" s="107">
        <f>K265*W270</f>
        <v>23.76</v>
      </c>
      <c r="Y270" s="107"/>
      <c r="Z270" s="107"/>
      <c r="AA270" s="107"/>
      <c r="AB270" s="107"/>
      <c r="AC270" s="107"/>
      <c r="AD270" s="107"/>
      <c r="AE270" s="107"/>
      <c r="AF270" s="107"/>
      <c r="AG270" s="41"/>
      <c r="AH270" s="41"/>
      <c r="AI270" s="108"/>
      <c r="AJ270" s="107"/>
      <c r="AK270" s="110" t="s">
        <v>4915</v>
      </c>
      <c r="AL270" s="41" t="str">
        <f t="shared" si="90"/>
        <v>SHD METHANOL 156</v>
      </c>
      <c r="AM270" s="107">
        <v>0.56999999999999995</v>
      </c>
      <c r="AN270" s="107">
        <f>$X$270*AM270</f>
        <v>13.543200000000001</v>
      </c>
    </row>
    <row r="271" spans="1:40" ht="15">
      <c r="A271" s="101"/>
      <c r="B271" s="41"/>
      <c r="C271" s="102"/>
      <c r="D271" s="103"/>
      <c r="E271" s="103"/>
      <c r="F271" s="103"/>
      <c r="G271" s="103"/>
      <c r="H271" s="103"/>
      <c r="I271" s="103"/>
      <c r="J271" s="103"/>
      <c r="K271" s="31"/>
      <c r="L271" s="103"/>
      <c r="M271" s="104"/>
      <c r="N271" s="105"/>
      <c r="O271" s="41"/>
      <c r="P271" s="106"/>
      <c r="Q271" s="31"/>
      <c r="R271" s="31"/>
      <c r="S271" s="41"/>
      <c r="T271" s="107"/>
      <c r="U271" s="41"/>
      <c r="V271" s="41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41"/>
      <c r="AH271" s="41"/>
      <c r="AI271" s="108"/>
      <c r="AJ271" s="107"/>
      <c r="AK271" s="110" t="s">
        <v>4925</v>
      </c>
      <c r="AL271" s="41" t="str">
        <f t="shared" si="90"/>
        <v>SOLFEN KHA GLISERIN 250</v>
      </c>
      <c r="AM271" s="107">
        <v>0.34</v>
      </c>
      <c r="AN271" s="107">
        <f t="shared" ref="AN271:AN272" si="92">$X$270*AM271</f>
        <v>8.0784000000000002</v>
      </c>
    </row>
    <row r="272" spans="1:40" ht="15">
      <c r="A272" s="101"/>
      <c r="B272" s="41"/>
      <c r="C272" s="102"/>
      <c r="D272" s="103"/>
      <c r="E272" s="103"/>
      <c r="F272" s="103"/>
      <c r="G272" s="103"/>
      <c r="H272" s="103"/>
      <c r="I272" s="103"/>
      <c r="J272" s="103"/>
      <c r="K272" s="31"/>
      <c r="L272" s="103"/>
      <c r="M272" s="104"/>
      <c r="N272" s="105"/>
      <c r="O272" s="41"/>
      <c r="P272" s="106"/>
      <c r="Q272" s="31"/>
      <c r="R272" s="31"/>
      <c r="S272" s="41"/>
      <c r="T272" s="107"/>
      <c r="U272" s="41"/>
      <c r="V272" s="41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41"/>
      <c r="AH272" s="41"/>
      <c r="AI272" s="108"/>
      <c r="AJ272" s="107"/>
      <c r="AK272" s="110" t="s">
        <v>4921</v>
      </c>
      <c r="AL272" s="41" t="str">
        <f t="shared" si="90"/>
        <v>SOLFEN KHA DEP 225</v>
      </c>
      <c r="AM272" s="107">
        <v>0.09</v>
      </c>
      <c r="AN272" s="107">
        <f t="shared" si="92"/>
        <v>2.1383999999999999</v>
      </c>
    </row>
    <row r="273" spans="1:40">
      <c r="A273" s="101">
        <v>85</v>
      </c>
      <c r="B273" s="41" t="s">
        <v>2156</v>
      </c>
      <c r="C273" s="102" t="s">
        <v>72</v>
      </c>
      <c r="D273" s="103">
        <v>84</v>
      </c>
      <c r="E273" s="103">
        <v>2.3333333333333299</v>
      </c>
      <c r="F273" s="103">
        <v>72</v>
      </c>
      <c r="G273" s="103">
        <v>1</v>
      </c>
      <c r="H273" s="103">
        <v>111</v>
      </c>
      <c r="I273" s="103"/>
      <c r="J273" s="103" t="s">
        <v>510</v>
      </c>
      <c r="K273" s="31">
        <f>VLOOKUP(B273,tb_proyeksi,10,FALSE)</f>
        <v>108</v>
      </c>
      <c r="L273" s="103" t="s">
        <v>510</v>
      </c>
      <c r="M273" s="104">
        <f t="shared" si="65"/>
        <v>3</v>
      </c>
      <c r="N273" s="105" t="s">
        <v>506</v>
      </c>
      <c r="O273" s="41" t="s">
        <v>518</v>
      </c>
      <c r="P273" s="106">
        <v>129.6</v>
      </c>
      <c r="Q273" s="31">
        <v>180</v>
      </c>
      <c r="R273" s="31"/>
      <c r="S273" s="41" t="s">
        <v>5232</v>
      </c>
      <c r="T273" s="107">
        <f t="shared" si="40"/>
        <v>1.5804719999999999</v>
      </c>
      <c r="U273" s="41" t="s">
        <v>3970</v>
      </c>
      <c r="V273" s="41" t="e">
        <f t="shared" si="47"/>
        <v>#NAME?</v>
      </c>
      <c r="W273" s="107">
        <v>8.1299999999999997E-2</v>
      </c>
      <c r="X273" s="107">
        <f t="shared" si="69"/>
        <v>8.7804000000000002</v>
      </c>
      <c r="Y273" s="107"/>
      <c r="Z273" s="107"/>
      <c r="AA273" s="107"/>
      <c r="AB273" s="107"/>
      <c r="AC273" s="107"/>
      <c r="AD273" s="107"/>
      <c r="AE273" s="107"/>
      <c r="AF273" s="107"/>
      <c r="AG273" s="41" t="s">
        <v>4245</v>
      </c>
      <c r="AH273" s="41" t="e">
        <f t="shared" si="50"/>
        <v>#NAME?</v>
      </c>
      <c r="AI273" s="107">
        <v>0.18</v>
      </c>
      <c r="AJ273" s="107">
        <f t="shared" si="70"/>
        <v>1.5804719999999999</v>
      </c>
      <c r="AK273" s="41"/>
      <c r="AL273" s="41"/>
      <c r="AM273" s="107"/>
      <c r="AN273" s="107"/>
    </row>
    <row r="274" spans="1:40" ht="15">
      <c r="A274" s="101"/>
      <c r="B274" s="41"/>
      <c r="C274" s="102"/>
      <c r="D274" s="103"/>
      <c r="E274" s="103"/>
      <c r="F274" s="103"/>
      <c r="G274" s="103"/>
      <c r="H274" s="103"/>
      <c r="I274" s="103"/>
      <c r="J274" s="103"/>
      <c r="K274" s="31"/>
      <c r="L274" s="103"/>
      <c r="M274" s="104"/>
      <c r="N274" s="105"/>
      <c r="O274" s="41"/>
      <c r="P274" s="106"/>
      <c r="Q274" s="31"/>
      <c r="R274" s="31"/>
      <c r="S274" s="41"/>
      <c r="T274" s="107"/>
      <c r="U274" s="41"/>
      <c r="V274" s="41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41"/>
      <c r="AH274" s="41"/>
      <c r="AI274" s="107"/>
      <c r="AJ274" s="107"/>
      <c r="AK274" t="s">
        <v>4921</v>
      </c>
      <c r="AL274" s="41" t="str">
        <f t="shared" ref="AL274:AL279" si="93">VLOOKUP(AK274,db_solfen,2,FALSE)</f>
        <v>SOLFEN KHA DEP 225</v>
      </c>
      <c r="AM274" s="107">
        <v>0.22</v>
      </c>
      <c r="AN274" s="107">
        <f>$X$273*AM274</f>
        <v>1.9316880000000001</v>
      </c>
    </row>
    <row r="275" spans="1:40" ht="15">
      <c r="A275" s="101"/>
      <c r="B275" s="41"/>
      <c r="C275" s="102"/>
      <c r="D275" s="103"/>
      <c r="E275" s="103"/>
      <c r="F275" s="103"/>
      <c r="G275" s="103"/>
      <c r="H275" s="103"/>
      <c r="I275" s="103"/>
      <c r="J275" s="103"/>
      <c r="K275" s="31"/>
      <c r="L275" s="103"/>
      <c r="M275" s="104"/>
      <c r="N275" s="105"/>
      <c r="O275" s="41"/>
      <c r="P275" s="106"/>
      <c r="Q275" s="31"/>
      <c r="R275" s="31"/>
      <c r="S275" s="41"/>
      <c r="T275" s="107"/>
      <c r="U275" s="41"/>
      <c r="V275" s="41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41"/>
      <c r="AH275" s="41"/>
      <c r="AI275" s="107"/>
      <c r="AJ275" s="107"/>
      <c r="AK275" t="s">
        <v>4915</v>
      </c>
      <c r="AL275" s="41" t="str">
        <f t="shared" si="93"/>
        <v>SHD METHANOL 156</v>
      </c>
      <c r="AM275" s="107">
        <v>0.21</v>
      </c>
      <c r="AN275" s="107">
        <f t="shared" ref="AN275:AN276" si="94">$X$273*AM275</f>
        <v>1.8438840000000001</v>
      </c>
    </row>
    <row r="276" spans="1:40" ht="15">
      <c r="A276" s="101"/>
      <c r="B276" s="41"/>
      <c r="C276" s="102"/>
      <c r="D276" s="103"/>
      <c r="E276" s="103"/>
      <c r="F276" s="103"/>
      <c r="G276" s="103"/>
      <c r="H276" s="103"/>
      <c r="I276" s="103"/>
      <c r="J276" s="103"/>
      <c r="K276" s="31"/>
      <c r="L276" s="103"/>
      <c r="M276" s="104"/>
      <c r="N276" s="105"/>
      <c r="O276" s="41"/>
      <c r="P276" s="106"/>
      <c r="Q276" s="31"/>
      <c r="R276" s="31"/>
      <c r="S276" s="41"/>
      <c r="T276" s="107"/>
      <c r="U276" s="41"/>
      <c r="V276" s="41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41"/>
      <c r="AH276" s="41"/>
      <c r="AI276" s="107"/>
      <c r="AJ276" s="107"/>
      <c r="AK276" t="s">
        <v>4925</v>
      </c>
      <c r="AL276" s="41" t="str">
        <f t="shared" si="93"/>
        <v>SOLFEN KHA GLISERIN 250</v>
      </c>
      <c r="AM276" s="107">
        <v>0.39</v>
      </c>
      <c r="AN276" s="107">
        <f t="shared" si="94"/>
        <v>3.4243560000000004</v>
      </c>
    </row>
    <row r="277" spans="1:40" ht="15">
      <c r="A277" s="101"/>
      <c r="B277" s="41"/>
      <c r="C277" s="102"/>
      <c r="D277" s="103"/>
      <c r="E277" s="103"/>
      <c r="F277" s="103"/>
      <c r="G277" s="103"/>
      <c r="H277" s="103"/>
      <c r="I277" s="103"/>
      <c r="J277" s="103"/>
      <c r="K277" s="31"/>
      <c r="L277" s="103"/>
      <c r="M277" s="104"/>
      <c r="N277" s="105"/>
      <c r="O277" s="41"/>
      <c r="P277" s="106"/>
      <c r="Q277" s="31"/>
      <c r="R277" s="31"/>
      <c r="S277" s="41"/>
      <c r="T277" s="107"/>
      <c r="U277" s="41" t="s">
        <v>5192</v>
      </c>
      <c r="V277" s="41" t="s">
        <v>5193</v>
      </c>
      <c r="W277" s="107">
        <v>0.17</v>
      </c>
      <c r="X277" s="107">
        <f>K273*W277</f>
        <v>18.360000000000003</v>
      </c>
      <c r="Y277" s="107"/>
      <c r="Z277" s="107"/>
      <c r="AA277" s="107"/>
      <c r="AB277" s="107"/>
      <c r="AC277" s="107"/>
      <c r="AD277" s="107"/>
      <c r="AE277" s="107"/>
      <c r="AF277" s="107"/>
      <c r="AG277" s="41"/>
      <c r="AH277" s="41"/>
      <c r="AI277" s="108"/>
      <c r="AJ277" s="107"/>
      <c r="AK277" s="110" t="s">
        <v>4915</v>
      </c>
      <c r="AL277" s="41" t="str">
        <f t="shared" si="93"/>
        <v>SHD METHANOL 156</v>
      </c>
      <c r="AM277" s="107">
        <v>0.56999999999999995</v>
      </c>
      <c r="AN277" s="107">
        <f>$X$277*AM277</f>
        <v>10.465200000000001</v>
      </c>
    </row>
    <row r="278" spans="1:40" ht="15">
      <c r="A278" s="101"/>
      <c r="B278" s="41"/>
      <c r="C278" s="102"/>
      <c r="D278" s="103"/>
      <c r="E278" s="103"/>
      <c r="F278" s="103"/>
      <c r="G278" s="103"/>
      <c r="H278" s="103"/>
      <c r="I278" s="103"/>
      <c r="J278" s="103"/>
      <c r="K278" s="31"/>
      <c r="L278" s="103"/>
      <c r="M278" s="104"/>
      <c r="N278" s="105"/>
      <c r="O278" s="41"/>
      <c r="P278" s="106"/>
      <c r="Q278" s="31"/>
      <c r="R278" s="31"/>
      <c r="S278" s="41"/>
      <c r="T278" s="107"/>
      <c r="U278" s="41"/>
      <c r="V278" s="41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41"/>
      <c r="AH278" s="41"/>
      <c r="AI278" s="108"/>
      <c r="AJ278" s="107"/>
      <c r="AK278" s="110" t="s">
        <v>4925</v>
      </c>
      <c r="AL278" s="41" t="str">
        <f t="shared" si="93"/>
        <v>SOLFEN KHA GLISERIN 250</v>
      </c>
      <c r="AM278" s="107">
        <v>0.34</v>
      </c>
      <c r="AN278" s="107">
        <f t="shared" ref="AN278:AN279" si="95">$X$277*AM278</f>
        <v>6.2424000000000017</v>
      </c>
    </row>
    <row r="279" spans="1:40" ht="15">
      <c r="A279" s="101"/>
      <c r="B279" s="41"/>
      <c r="C279" s="102"/>
      <c r="D279" s="103"/>
      <c r="E279" s="103"/>
      <c r="F279" s="103"/>
      <c r="G279" s="103"/>
      <c r="H279" s="103"/>
      <c r="I279" s="103"/>
      <c r="J279" s="103"/>
      <c r="K279" s="31"/>
      <c r="L279" s="103"/>
      <c r="M279" s="104"/>
      <c r="N279" s="105"/>
      <c r="O279" s="41"/>
      <c r="P279" s="106"/>
      <c r="Q279" s="31"/>
      <c r="R279" s="31"/>
      <c r="S279" s="41"/>
      <c r="T279" s="107"/>
      <c r="U279" s="41"/>
      <c r="V279" s="41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41"/>
      <c r="AH279" s="41"/>
      <c r="AI279" s="108"/>
      <c r="AJ279" s="107"/>
      <c r="AK279" s="110" t="s">
        <v>4921</v>
      </c>
      <c r="AL279" s="41" t="str">
        <f t="shared" si="93"/>
        <v>SOLFEN KHA DEP 225</v>
      </c>
      <c r="AM279" s="107">
        <v>0.09</v>
      </c>
      <c r="AN279" s="107">
        <f t="shared" si="95"/>
        <v>1.6524000000000003</v>
      </c>
    </row>
    <row r="280" spans="1:40">
      <c r="A280" s="101">
        <v>86</v>
      </c>
      <c r="B280" s="41" t="s">
        <v>2157</v>
      </c>
      <c r="C280" s="102" t="s">
        <v>73</v>
      </c>
      <c r="D280" s="103">
        <v>81</v>
      </c>
      <c r="E280" s="103">
        <v>2.25</v>
      </c>
      <c r="F280" s="103">
        <v>58</v>
      </c>
      <c r="G280" s="103">
        <v>1</v>
      </c>
      <c r="H280" s="103">
        <v>33</v>
      </c>
      <c r="I280" s="103"/>
      <c r="J280" s="103" t="s">
        <v>510</v>
      </c>
      <c r="K280" s="31">
        <f>VLOOKUP(B280,tb_proyeksi,10,FALSE)</f>
        <v>72</v>
      </c>
      <c r="L280" s="103" t="s">
        <v>510</v>
      </c>
      <c r="M280" s="104">
        <f t="shared" si="65"/>
        <v>2</v>
      </c>
      <c r="N280" s="105" t="s">
        <v>506</v>
      </c>
      <c r="O280" s="41" t="s">
        <v>518</v>
      </c>
      <c r="P280" s="106">
        <v>77.759999999999991</v>
      </c>
      <c r="Q280" s="31">
        <v>108</v>
      </c>
      <c r="R280" s="31"/>
      <c r="S280" s="41" t="s">
        <v>538</v>
      </c>
      <c r="T280" s="107">
        <f t="shared" si="40"/>
        <v>0.70243199999999995</v>
      </c>
      <c r="U280" s="41" t="s">
        <v>3972</v>
      </c>
      <c r="V280" s="41" t="e">
        <f t="shared" si="47"/>
        <v>#NAME?</v>
      </c>
      <c r="W280" s="107">
        <v>8.1299999999999997E-2</v>
      </c>
      <c r="X280" s="107">
        <f t="shared" si="69"/>
        <v>5.8536000000000001</v>
      </c>
      <c r="Y280" s="107"/>
      <c r="Z280" s="107"/>
      <c r="AA280" s="107"/>
      <c r="AB280" s="107"/>
      <c r="AC280" s="107"/>
      <c r="AD280" s="107"/>
      <c r="AE280" s="107"/>
      <c r="AF280" s="107"/>
      <c r="AG280" s="41" t="s">
        <v>4239</v>
      </c>
      <c r="AH280" s="41" t="e">
        <f t="shared" si="50"/>
        <v>#NAME?</v>
      </c>
      <c r="AI280" s="107">
        <v>0.12</v>
      </c>
      <c r="AJ280" s="107">
        <f t="shared" si="70"/>
        <v>0.70243199999999995</v>
      </c>
      <c r="AK280" s="41"/>
      <c r="AL280" s="41"/>
      <c r="AM280" s="107"/>
      <c r="AN280" s="107"/>
    </row>
    <row r="281" spans="1:40" ht="15">
      <c r="A281" s="101"/>
      <c r="B281" s="41"/>
      <c r="C281" s="102"/>
      <c r="D281" s="103"/>
      <c r="E281" s="103"/>
      <c r="F281" s="103"/>
      <c r="G281" s="103"/>
      <c r="H281" s="103"/>
      <c r="I281" s="103"/>
      <c r="J281" s="103"/>
      <c r="K281" s="31"/>
      <c r="L281" s="103"/>
      <c r="M281" s="104"/>
      <c r="N281" s="105"/>
      <c r="O281" s="41"/>
      <c r="P281" s="106"/>
      <c r="Q281" s="31"/>
      <c r="R281" s="31"/>
      <c r="S281" s="41"/>
      <c r="T281" s="107"/>
      <c r="U281" s="41"/>
      <c r="V281" s="41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41"/>
      <c r="AH281" s="41"/>
      <c r="AI281" s="107"/>
      <c r="AJ281" s="107"/>
      <c r="AK281" t="s">
        <v>4915</v>
      </c>
      <c r="AL281" s="41" t="str">
        <f t="shared" ref="AL281:AL286" si="96">VLOOKUP(AK281,db_solfen,2,FALSE)</f>
        <v>SHD METHANOL 156</v>
      </c>
      <c r="AM281" s="107">
        <v>0.21</v>
      </c>
      <c r="AN281" s="107">
        <f>$X$280*AM281</f>
        <v>1.2292559999999999</v>
      </c>
    </row>
    <row r="282" spans="1:40" ht="15">
      <c r="A282" s="101"/>
      <c r="B282" s="41"/>
      <c r="C282" s="102"/>
      <c r="D282" s="103"/>
      <c r="E282" s="103"/>
      <c r="F282" s="103"/>
      <c r="G282" s="103"/>
      <c r="H282" s="103"/>
      <c r="I282" s="103"/>
      <c r="J282" s="103"/>
      <c r="K282" s="31"/>
      <c r="L282" s="103"/>
      <c r="M282" s="104"/>
      <c r="N282" s="105"/>
      <c r="O282" s="41"/>
      <c r="P282" s="106"/>
      <c r="Q282" s="31"/>
      <c r="R282" s="31"/>
      <c r="S282" s="41"/>
      <c r="T282" s="107"/>
      <c r="U282" s="41"/>
      <c r="V282" s="41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41"/>
      <c r="AH282" s="41"/>
      <c r="AI282" s="107"/>
      <c r="AJ282" s="107"/>
      <c r="AK282" t="s">
        <v>4925</v>
      </c>
      <c r="AL282" s="41" t="str">
        <f t="shared" si="96"/>
        <v>SOLFEN KHA GLISERIN 250</v>
      </c>
      <c r="AM282" s="107">
        <v>0.38</v>
      </c>
      <c r="AN282" s="107">
        <f t="shared" ref="AN282:AN283" si="97">$X$280*AM282</f>
        <v>2.2243680000000001</v>
      </c>
    </row>
    <row r="283" spans="1:40" ht="15">
      <c r="A283" s="101"/>
      <c r="B283" s="41"/>
      <c r="C283" s="102"/>
      <c r="D283" s="103"/>
      <c r="E283" s="103"/>
      <c r="F283" s="103"/>
      <c r="G283" s="103"/>
      <c r="H283" s="103"/>
      <c r="I283" s="103"/>
      <c r="J283" s="103"/>
      <c r="K283" s="31"/>
      <c r="L283" s="103"/>
      <c r="M283" s="104"/>
      <c r="N283" s="105"/>
      <c r="O283" s="41"/>
      <c r="P283" s="106"/>
      <c r="Q283" s="31"/>
      <c r="R283" s="31"/>
      <c r="S283" s="41"/>
      <c r="T283" s="107"/>
      <c r="U283" s="41"/>
      <c r="V283" s="41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41"/>
      <c r="AH283" s="41"/>
      <c r="AI283" s="107"/>
      <c r="AJ283" s="107"/>
      <c r="AK283" t="s">
        <v>4921</v>
      </c>
      <c r="AL283" s="41" t="str">
        <f t="shared" si="96"/>
        <v>SOLFEN KHA DEP 225</v>
      </c>
      <c r="AM283" s="107">
        <v>0.23</v>
      </c>
      <c r="AN283" s="107">
        <f t="shared" si="97"/>
        <v>1.3463280000000002</v>
      </c>
    </row>
    <row r="284" spans="1:40" ht="15">
      <c r="A284" s="101"/>
      <c r="B284" s="41"/>
      <c r="C284" s="102"/>
      <c r="D284" s="103"/>
      <c r="E284" s="103"/>
      <c r="F284" s="103"/>
      <c r="G284" s="103"/>
      <c r="H284" s="103"/>
      <c r="I284" s="103"/>
      <c r="J284" s="103"/>
      <c r="K284" s="31"/>
      <c r="L284" s="103"/>
      <c r="M284" s="104"/>
      <c r="N284" s="105"/>
      <c r="O284" s="41"/>
      <c r="P284" s="106"/>
      <c r="Q284" s="31"/>
      <c r="R284" s="31"/>
      <c r="S284" s="41"/>
      <c r="T284" s="107"/>
      <c r="U284" s="41" t="s">
        <v>5192</v>
      </c>
      <c r="V284" s="41" t="s">
        <v>5193</v>
      </c>
      <c r="W284" s="107">
        <v>0.17</v>
      </c>
      <c r="X284" s="107">
        <f>K280*W284</f>
        <v>12.24</v>
      </c>
      <c r="Y284" s="107"/>
      <c r="Z284" s="107"/>
      <c r="AA284" s="107"/>
      <c r="AB284" s="107"/>
      <c r="AC284" s="107"/>
      <c r="AD284" s="107"/>
      <c r="AE284" s="107"/>
      <c r="AF284" s="107"/>
      <c r="AG284" s="41"/>
      <c r="AH284" s="41"/>
      <c r="AI284" s="108"/>
      <c r="AJ284" s="107"/>
      <c r="AK284" s="110" t="s">
        <v>4915</v>
      </c>
      <c r="AL284" s="41" t="str">
        <f t="shared" si="96"/>
        <v>SHD METHANOL 156</v>
      </c>
      <c r="AM284" s="107">
        <v>0.56999999999999995</v>
      </c>
      <c r="AN284" s="107">
        <f>$X$284*AM284</f>
        <v>6.9767999999999999</v>
      </c>
    </row>
    <row r="285" spans="1:40" ht="15">
      <c r="A285" s="101"/>
      <c r="B285" s="41"/>
      <c r="C285" s="102"/>
      <c r="D285" s="103"/>
      <c r="E285" s="103"/>
      <c r="F285" s="103"/>
      <c r="G285" s="103"/>
      <c r="H285" s="103"/>
      <c r="I285" s="103"/>
      <c r="J285" s="103"/>
      <c r="K285" s="31"/>
      <c r="L285" s="103"/>
      <c r="M285" s="104"/>
      <c r="N285" s="105"/>
      <c r="O285" s="41"/>
      <c r="P285" s="106"/>
      <c r="Q285" s="31"/>
      <c r="R285" s="31"/>
      <c r="S285" s="41"/>
      <c r="T285" s="107"/>
      <c r="U285" s="41"/>
      <c r="V285" s="41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41"/>
      <c r="AH285" s="41"/>
      <c r="AI285" s="108"/>
      <c r="AJ285" s="107"/>
      <c r="AK285" s="110" t="s">
        <v>4925</v>
      </c>
      <c r="AL285" s="41" t="str">
        <f t="shared" si="96"/>
        <v>SOLFEN KHA GLISERIN 250</v>
      </c>
      <c r="AM285" s="107">
        <v>0.34</v>
      </c>
      <c r="AN285" s="107">
        <f t="shared" ref="AN285:AN286" si="98">$X$284*AM285</f>
        <v>4.1616</v>
      </c>
    </row>
    <row r="286" spans="1:40" ht="15">
      <c r="A286" s="101"/>
      <c r="B286" s="41"/>
      <c r="C286" s="102"/>
      <c r="D286" s="103"/>
      <c r="E286" s="103"/>
      <c r="F286" s="103"/>
      <c r="G286" s="103"/>
      <c r="H286" s="103"/>
      <c r="I286" s="103"/>
      <c r="J286" s="103"/>
      <c r="K286" s="31"/>
      <c r="L286" s="103"/>
      <c r="M286" s="104"/>
      <c r="N286" s="105"/>
      <c r="O286" s="41"/>
      <c r="P286" s="106"/>
      <c r="Q286" s="31"/>
      <c r="R286" s="31"/>
      <c r="S286" s="41"/>
      <c r="T286" s="107"/>
      <c r="U286" s="41"/>
      <c r="V286" s="41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41"/>
      <c r="AH286" s="41"/>
      <c r="AI286" s="108"/>
      <c r="AJ286" s="107"/>
      <c r="AK286" s="110" t="s">
        <v>4921</v>
      </c>
      <c r="AL286" s="41" t="str">
        <f t="shared" si="96"/>
        <v>SOLFEN KHA DEP 225</v>
      </c>
      <c r="AM286" s="107">
        <v>0.09</v>
      </c>
      <c r="AN286" s="107">
        <f t="shared" si="98"/>
        <v>1.1015999999999999</v>
      </c>
    </row>
    <row r="287" spans="1:40">
      <c r="A287" s="101">
        <v>87</v>
      </c>
      <c r="B287" s="41" t="s">
        <v>2158</v>
      </c>
      <c r="C287" s="102" t="s">
        <v>74</v>
      </c>
      <c r="D287" s="103">
        <v>58</v>
      </c>
      <c r="E287" s="103">
        <v>1.6111111111111101</v>
      </c>
      <c r="F287" s="103">
        <v>30</v>
      </c>
      <c r="G287" s="103">
        <v>1</v>
      </c>
      <c r="H287" s="103">
        <v>55</v>
      </c>
      <c r="I287" s="103"/>
      <c r="J287" s="103" t="s">
        <v>510</v>
      </c>
      <c r="K287" s="31">
        <f>VLOOKUP(B287,tb_proyeksi,10,FALSE)</f>
        <v>72</v>
      </c>
      <c r="L287" s="103" t="s">
        <v>510</v>
      </c>
      <c r="M287" s="104">
        <f t="shared" si="65"/>
        <v>2</v>
      </c>
      <c r="N287" s="105" t="s">
        <v>506</v>
      </c>
      <c r="O287" s="41" t="s">
        <v>518</v>
      </c>
      <c r="P287" s="106">
        <v>77.759999999999991</v>
      </c>
      <c r="Q287" s="31">
        <v>108</v>
      </c>
      <c r="R287" s="31"/>
      <c r="S287" s="41" t="s">
        <v>539</v>
      </c>
      <c r="T287" s="107">
        <f t="shared" si="40"/>
        <v>0.70243199999999995</v>
      </c>
      <c r="U287" s="41" t="s">
        <v>3974</v>
      </c>
      <c r="V287" s="41" t="e">
        <f t="shared" si="47"/>
        <v>#NAME?</v>
      </c>
      <c r="W287" s="107">
        <v>8.1299999999999997E-2</v>
      </c>
      <c r="X287" s="107">
        <f t="shared" si="69"/>
        <v>5.8536000000000001</v>
      </c>
      <c r="Y287" s="107"/>
      <c r="Z287" s="107"/>
      <c r="AA287" s="107"/>
      <c r="AB287" s="107"/>
      <c r="AC287" s="107"/>
      <c r="AD287" s="107"/>
      <c r="AE287" s="107"/>
      <c r="AF287" s="107"/>
      <c r="AG287" s="41" t="s">
        <v>4273</v>
      </c>
      <c r="AH287" s="41" t="e">
        <f t="shared" si="50"/>
        <v>#NAME?</v>
      </c>
      <c r="AI287" s="107">
        <v>0.12</v>
      </c>
      <c r="AJ287" s="107">
        <f t="shared" si="70"/>
        <v>0.70243199999999995</v>
      </c>
      <c r="AK287" s="41"/>
      <c r="AL287" s="41"/>
      <c r="AM287" s="107"/>
      <c r="AN287" s="107"/>
    </row>
    <row r="288" spans="1:40" ht="15">
      <c r="A288" s="101"/>
      <c r="B288" s="41"/>
      <c r="C288" s="102"/>
      <c r="D288" s="103"/>
      <c r="E288" s="103"/>
      <c r="F288" s="103"/>
      <c r="G288" s="103"/>
      <c r="H288" s="103"/>
      <c r="I288" s="103"/>
      <c r="J288" s="103"/>
      <c r="K288" s="31"/>
      <c r="L288" s="103"/>
      <c r="M288" s="104"/>
      <c r="N288" s="105"/>
      <c r="O288" s="41"/>
      <c r="P288" s="106"/>
      <c r="Q288" s="31"/>
      <c r="R288" s="31"/>
      <c r="S288" s="41"/>
      <c r="T288" s="107"/>
      <c r="U288" s="41"/>
      <c r="V288" s="41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41"/>
      <c r="AH288" s="41"/>
      <c r="AI288" s="107"/>
      <c r="AJ288" s="107"/>
      <c r="AK288" t="s">
        <v>4915</v>
      </c>
      <c r="AL288" s="41" t="str">
        <f t="shared" ref="AL288:AL293" si="99">VLOOKUP(AK288,db_solfen,2,FALSE)</f>
        <v>SHD METHANOL 156</v>
      </c>
      <c r="AM288" s="107">
        <v>0.25</v>
      </c>
      <c r="AN288" s="107">
        <f>$X$287*AM288</f>
        <v>1.4634</v>
      </c>
    </row>
    <row r="289" spans="1:40" ht="15">
      <c r="A289" s="101"/>
      <c r="B289" s="41"/>
      <c r="C289" s="102"/>
      <c r="D289" s="103"/>
      <c r="E289" s="103"/>
      <c r="F289" s="103"/>
      <c r="G289" s="103"/>
      <c r="H289" s="103"/>
      <c r="I289" s="103"/>
      <c r="J289" s="103"/>
      <c r="K289" s="31"/>
      <c r="L289" s="103"/>
      <c r="M289" s="104"/>
      <c r="N289" s="105"/>
      <c r="O289" s="41"/>
      <c r="P289" s="106"/>
      <c r="Q289" s="31"/>
      <c r="R289" s="31"/>
      <c r="S289" s="41"/>
      <c r="T289" s="107"/>
      <c r="U289" s="41"/>
      <c r="V289" s="41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41"/>
      <c r="AH289" s="41"/>
      <c r="AI289" s="107"/>
      <c r="AJ289" s="107"/>
      <c r="AK289" t="s">
        <v>4921</v>
      </c>
      <c r="AL289" s="41" t="str">
        <f t="shared" si="99"/>
        <v>SOLFEN KHA DEP 225</v>
      </c>
      <c r="AM289" s="107">
        <v>0.21</v>
      </c>
      <c r="AN289" s="107">
        <f t="shared" ref="AN289:AN290" si="100">$X$287*AM289</f>
        <v>1.2292559999999999</v>
      </c>
    </row>
    <row r="290" spans="1:40" ht="15">
      <c r="A290" s="101"/>
      <c r="B290" s="41"/>
      <c r="C290" s="102"/>
      <c r="D290" s="103"/>
      <c r="E290" s="103"/>
      <c r="F290" s="103"/>
      <c r="G290" s="103"/>
      <c r="H290" s="103"/>
      <c r="I290" s="103"/>
      <c r="J290" s="103"/>
      <c r="K290" s="31"/>
      <c r="L290" s="103"/>
      <c r="M290" s="104"/>
      <c r="N290" s="105"/>
      <c r="O290" s="41"/>
      <c r="P290" s="106"/>
      <c r="Q290" s="31"/>
      <c r="R290" s="31"/>
      <c r="S290" s="41"/>
      <c r="T290" s="107"/>
      <c r="U290" s="41"/>
      <c r="V290" s="41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41"/>
      <c r="AH290" s="41"/>
      <c r="AI290" s="107"/>
      <c r="AJ290" s="107"/>
      <c r="AK290" t="s">
        <v>4925</v>
      </c>
      <c r="AL290" s="41" t="str">
        <f t="shared" si="99"/>
        <v>SOLFEN KHA GLISERIN 250</v>
      </c>
      <c r="AM290" s="107">
        <v>0.42</v>
      </c>
      <c r="AN290" s="107">
        <f t="shared" si="100"/>
        <v>2.4585119999999998</v>
      </c>
    </row>
    <row r="291" spans="1:40" ht="15">
      <c r="A291" s="101"/>
      <c r="B291" s="41"/>
      <c r="C291" s="102"/>
      <c r="D291" s="103"/>
      <c r="E291" s="103"/>
      <c r="F291" s="103"/>
      <c r="G291" s="103"/>
      <c r="H291" s="103"/>
      <c r="I291" s="103"/>
      <c r="J291" s="103"/>
      <c r="K291" s="31"/>
      <c r="L291" s="103"/>
      <c r="M291" s="104"/>
      <c r="N291" s="105"/>
      <c r="O291" s="41"/>
      <c r="P291" s="106"/>
      <c r="Q291" s="31"/>
      <c r="R291" s="31"/>
      <c r="S291" s="41"/>
      <c r="T291" s="107"/>
      <c r="U291" s="41" t="s">
        <v>5192</v>
      </c>
      <c r="V291" s="41" t="s">
        <v>5193</v>
      </c>
      <c r="W291" s="107">
        <v>0.17</v>
      </c>
      <c r="X291" s="107">
        <f>K287*W291</f>
        <v>12.24</v>
      </c>
      <c r="Y291" s="107"/>
      <c r="Z291" s="107"/>
      <c r="AA291" s="107"/>
      <c r="AB291" s="107"/>
      <c r="AC291" s="107"/>
      <c r="AD291" s="107"/>
      <c r="AE291" s="107"/>
      <c r="AF291" s="107"/>
      <c r="AG291" s="41"/>
      <c r="AH291" s="41"/>
      <c r="AI291" s="108"/>
      <c r="AJ291" s="107"/>
      <c r="AK291" s="110" t="s">
        <v>4915</v>
      </c>
      <c r="AL291" s="41" t="str">
        <f t="shared" si="99"/>
        <v>SHD METHANOL 156</v>
      </c>
      <c r="AM291" s="107">
        <v>0.56999999999999995</v>
      </c>
      <c r="AN291" s="107">
        <f>$X$291*AM291</f>
        <v>6.9767999999999999</v>
      </c>
    </row>
    <row r="292" spans="1:40" ht="15">
      <c r="A292" s="101"/>
      <c r="B292" s="41"/>
      <c r="C292" s="102"/>
      <c r="D292" s="103"/>
      <c r="E292" s="103"/>
      <c r="F292" s="103"/>
      <c r="G292" s="103"/>
      <c r="H292" s="103"/>
      <c r="I292" s="103"/>
      <c r="J292" s="103"/>
      <c r="K292" s="31"/>
      <c r="L292" s="103"/>
      <c r="M292" s="104"/>
      <c r="N292" s="105"/>
      <c r="O292" s="41"/>
      <c r="P292" s="106"/>
      <c r="Q292" s="31"/>
      <c r="R292" s="31"/>
      <c r="S292" s="41"/>
      <c r="T292" s="107"/>
      <c r="U292" s="41"/>
      <c r="V292" s="41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41"/>
      <c r="AH292" s="41"/>
      <c r="AI292" s="108"/>
      <c r="AJ292" s="107"/>
      <c r="AK292" s="110" t="s">
        <v>4925</v>
      </c>
      <c r="AL292" s="41" t="str">
        <f t="shared" si="99"/>
        <v>SOLFEN KHA GLISERIN 250</v>
      </c>
      <c r="AM292" s="107">
        <v>0.34</v>
      </c>
      <c r="AN292" s="107">
        <f t="shared" ref="AN292:AN293" si="101">$X$291*AM292</f>
        <v>4.1616</v>
      </c>
    </row>
    <row r="293" spans="1:40" ht="15">
      <c r="A293" s="101"/>
      <c r="B293" s="41"/>
      <c r="C293" s="102"/>
      <c r="D293" s="103"/>
      <c r="E293" s="103"/>
      <c r="F293" s="103"/>
      <c r="G293" s="103"/>
      <c r="H293" s="103"/>
      <c r="I293" s="103"/>
      <c r="J293" s="103"/>
      <c r="K293" s="31"/>
      <c r="L293" s="103"/>
      <c r="M293" s="104"/>
      <c r="N293" s="105"/>
      <c r="O293" s="41"/>
      <c r="P293" s="106"/>
      <c r="Q293" s="31"/>
      <c r="R293" s="31"/>
      <c r="S293" s="41"/>
      <c r="T293" s="107"/>
      <c r="U293" s="41"/>
      <c r="V293" s="41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41"/>
      <c r="AH293" s="41"/>
      <c r="AI293" s="108"/>
      <c r="AJ293" s="107"/>
      <c r="AK293" s="110" t="s">
        <v>4921</v>
      </c>
      <c r="AL293" s="41" t="str">
        <f t="shared" si="99"/>
        <v>SOLFEN KHA DEP 225</v>
      </c>
      <c r="AM293" s="107">
        <v>0.09</v>
      </c>
      <c r="AN293" s="107">
        <f t="shared" si="101"/>
        <v>1.1015999999999999</v>
      </c>
    </row>
    <row r="294" spans="1:40">
      <c r="A294" s="101">
        <v>88</v>
      </c>
      <c r="B294" s="41" t="s">
        <v>2159</v>
      </c>
      <c r="C294" s="102" t="s">
        <v>75</v>
      </c>
      <c r="D294" s="103">
        <v>33</v>
      </c>
      <c r="E294" s="103">
        <v>0.91666666666666696</v>
      </c>
      <c r="F294" s="103">
        <v>34</v>
      </c>
      <c r="G294" s="103">
        <v>1</v>
      </c>
      <c r="H294" s="103">
        <v>36</v>
      </c>
      <c r="I294" s="103"/>
      <c r="J294" s="103" t="s">
        <v>510</v>
      </c>
      <c r="K294" s="31">
        <f>VLOOKUP(B294,tb_proyeksi,10,FALSE)</f>
        <v>72</v>
      </c>
      <c r="L294" s="103" t="s">
        <v>510</v>
      </c>
      <c r="M294" s="104">
        <f t="shared" si="65"/>
        <v>2</v>
      </c>
      <c r="N294" s="105" t="s">
        <v>506</v>
      </c>
      <c r="O294" s="41" t="s">
        <v>518</v>
      </c>
      <c r="P294" s="106">
        <v>77.759999999999991</v>
      </c>
      <c r="Q294" s="31">
        <v>108</v>
      </c>
      <c r="R294" s="31"/>
      <c r="S294" s="41" t="s">
        <v>541</v>
      </c>
      <c r="T294" s="107">
        <f t="shared" si="40"/>
        <v>0.350513568</v>
      </c>
      <c r="U294" s="41" t="s">
        <v>3976</v>
      </c>
      <c r="V294" s="41" t="e">
        <f t="shared" si="47"/>
        <v>#NAME?</v>
      </c>
      <c r="W294" s="107">
        <v>8.1299999999999997E-2</v>
      </c>
      <c r="X294" s="107">
        <f>K294*W294</f>
        <v>5.8536000000000001</v>
      </c>
      <c r="Y294" s="41" t="s">
        <v>3936</v>
      </c>
      <c r="Z294" s="107" t="e">
        <f>VLOOKUP(Y294,tb_oplosan,2,FALSE)</f>
        <v>#NAME?</v>
      </c>
      <c r="AA294" s="107">
        <v>0.12</v>
      </c>
      <c r="AB294" s="107">
        <f>X294*AA294</f>
        <v>0.70243199999999995</v>
      </c>
      <c r="AC294" s="107"/>
      <c r="AD294" s="107"/>
      <c r="AE294" s="107"/>
      <c r="AF294" s="107"/>
      <c r="AG294" s="107" t="s">
        <v>4251</v>
      </c>
      <c r="AH294" s="107" t="e">
        <f>VLOOKUP(AG294,tb_parfum,2,FALSE)</f>
        <v>#NAME?</v>
      </c>
      <c r="AI294" s="107">
        <v>0.499</v>
      </c>
      <c r="AJ294" s="107">
        <f>$AB$294*AI294</f>
        <v>0.350513568</v>
      </c>
      <c r="AK294" s="41"/>
      <c r="AL294" s="41"/>
      <c r="AM294" s="107"/>
      <c r="AN294" s="107"/>
    </row>
    <row r="295" spans="1:40">
      <c r="A295" s="101"/>
      <c r="B295" s="41"/>
      <c r="C295" s="102"/>
      <c r="D295" s="103"/>
      <c r="E295" s="103"/>
      <c r="F295" s="103"/>
      <c r="G295" s="103"/>
      <c r="H295" s="103"/>
      <c r="I295" s="103"/>
      <c r="J295" s="103"/>
      <c r="K295" s="31"/>
      <c r="L295" s="103"/>
      <c r="M295" s="104"/>
      <c r="N295" s="105"/>
      <c r="O295" s="41"/>
      <c r="P295" s="106"/>
      <c r="Q295" s="31"/>
      <c r="R295" s="31"/>
      <c r="S295" s="41"/>
      <c r="T295" s="107">
        <f t="shared" si="40"/>
        <v>0.35191843199999995</v>
      </c>
      <c r="U295" s="41"/>
      <c r="V295" s="41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 t="s">
        <v>4253</v>
      </c>
      <c r="AH295" s="107" t="e">
        <f>VLOOKUP(AG295,tb_parfum,2,FALSE)</f>
        <v>#NAME?</v>
      </c>
      <c r="AI295" s="107">
        <v>0.501</v>
      </c>
      <c r="AJ295" s="107">
        <f>$AB$294*AI295</f>
        <v>0.35191843199999995</v>
      </c>
      <c r="AK295" s="41"/>
      <c r="AL295" s="41"/>
      <c r="AM295" s="107"/>
      <c r="AN295" s="107"/>
    </row>
    <row r="296" spans="1:40" ht="15">
      <c r="A296" s="101"/>
      <c r="B296" s="41"/>
      <c r="C296" s="102"/>
      <c r="D296" s="103"/>
      <c r="E296" s="103"/>
      <c r="F296" s="103"/>
      <c r="G296" s="103"/>
      <c r="H296" s="103"/>
      <c r="I296" s="103"/>
      <c r="J296" s="103"/>
      <c r="K296" s="31"/>
      <c r="L296" s="103"/>
      <c r="M296" s="104"/>
      <c r="N296" s="105"/>
      <c r="O296" s="41"/>
      <c r="P296" s="106"/>
      <c r="Q296" s="31"/>
      <c r="R296" s="31"/>
      <c r="S296" s="41"/>
      <c r="T296" s="107"/>
      <c r="U296" s="41"/>
      <c r="V296" s="41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t="s">
        <v>4921</v>
      </c>
      <c r="AL296" s="41" t="str">
        <f t="shared" ref="AL296:AL352" si="102">VLOOKUP(AK296,db_solfen,2,FALSE)</f>
        <v>SOLFEN KHA DEP 225</v>
      </c>
      <c r="AM296" s="107">
        <v>0.21</v>
      </c>
      <c r="AN296" s="107">
        <f>$X$294*AM296</f>
        <v>1.2292559999999999</v>
      </c>
    </row>
    <row r="297" spans="1:40" ht="15">
      <c r="A297" s="101"/>
      <c r="B297" s="41"/>
      <c r="C297" s="102"/>
      <c r="D297" s="103"/>
      <c r="E297" s="103"/>
      <c r="F297" s="103"/>
      <c r="G297" s="103"/>
      <c r="H297" s="103"/>
      <c r="I297" s="103"/>
      <c r="J297" s="103"/>
      <c r="K297" s="31"/>
      <c r="L297" s="103"/>
      <c r="M297" s="104"/>
      <c r="N297" s="105"/>
      <c r="O297" s="41"/>
      <c r="P297" s="106"/>
      <c r="Q297" s="31"/>
      <c r="R297" s="31"/>
      <c r="S297" s="41"/>
      <c r="T297" s="107"/>
      <c r="U297" s="41"/>
      <c r="V297" s="41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t="s">
        <v>4915</v>
      </c>
      <c r="AL297" s="41" t="str">
        <f t="shared" si="102"/>
        <v>SHD METHANOL 156</v>
      </c>
      <c r="AM297" s="107">
        <v>0.25</v>
      </c>
      <c r="AN297" s="107">
        <f t="shared" ref="AN297:AN298" si="103">$X$294*AM297</f>
        <v>1.4634</v>
      </c>
    </row>
    <row r="298" spans="1:40" ht="15">
      <c r="A298" s="101"/>
      <c r="B298" s="41"/>
      <c r="C298" s="102"/>
      <c r="D298" s="103"/>
      <c r="E298" s="103"/>
      <c r="F298" s="103"/>
      <c r="G298" s="103"/>
      <c r="H298" s="103"/>
      <c r="I298" s="103"/>
      <c r="J298" s="103"/>
      <c r="K298" s="31"/>
      <c r="L298" s="103"/>
      <c r="M298" s="104"/>
      <c r="N298" s="105"/>
      <c r="O298" s="41"/>
      <c r="P298" s="106"/>
      <c r="Q298" s="31"/>
      <c r="R298" s="31"/>
      <c r="S298" s="41"/>
      <c r="T298" s="107"/>
      <c r="U298" s="41"/>
      <c r="V298" s="41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t="s">
        <v>4925</v>
      </c>
      <c r="AL298" s="41" t="str">
        <f t="shared" si="102"/>
        <v>SOLFEN KHA GLISERIN 250</v>
      </c>
      <c r="AM298" s="107">
        <v>0.42</v>
      </c>
      <c r="AN298" s="107">
        <f t="shared" si="103"/>
        <v>2.4585119999999998</v>
      </c>
    </row>
    <row r="299" spans="1:40" ht="15">
      <c r="A299" s="101"/>
      <c r="B299" s="41"/>
      <c r="C299" s="102"/>
      <c r="D299" s="103"/>
      <c r="E299" s="103"/>
      <c r="F299" s="103"/>
      <c r="G299" s="103"/>
      <c r="H299" s="103"/>
      <c r="I299" s="103"/>
      <c r="J299" s="103"/>
      <c r="K299" s="31"/>
      <c r="L299" s="103"/>
      <c r="M299" s="104"/>
      <c r="N299" s="105"/>
      <c r="O299" s="41"/>
      <c r="P299" s="106"/>
      <c r="Q299" s="31"/>
      <c r="R299" s="31"/>
      <c r="S299" s="41"/>
      <c r="T299" s="107"/>
      <c r="U299" s="41" t="s">
        <v>5192</v>
      </c>
      <c r="V299" s="41" t="s">
        <v>5193</v>
      </c>
      <c r="W299" s="107">
        <v>0.17</v>
      </c>
      <c r="X299" s="107">
        <f>K294*W299</f>
        <v>12.24</v>
      </c>
      <c r="Y299" s="107"/>
      <c r="Z299" s="107"/>
      <c r="AA299" s="107"/>
      <c r="AB299" s="107"/>
      <c r="AC299" s="107"/>
      <c r="AD299" s="107"/>
      <c r="AE299" s="107"/>
      <c r="AF299" s="107"/>
      <c r="AG299" s="41"/>
      <c r="AH299" s="41"/>
      <c r="AI299" s="108"/>
      <c r="AJ299" s="107"/>
      <c r="AK299" s="110" t="s">
        <v>4915</v>
      </c>
      <c r="AL299" s="41" t="str">
        <f t="shared" si="102"/>
        <v>SHD METHANOL 156</v>
      </c>
      <c r="AM299" s="107">
        <v>0.56999999999999995</v>
      </c>
      <c r="AN299" s="107">
        <f>$X$299*AM299</f>
        <v>6.9767999999999999</v>
      </c>
    </row>
    <row r="300" spans="1:40" ht="15">
      <c r="A300" s="101"/>
      <c r="B300" s="41"/>
      <c r="C300" s="102"/>
      <c r="D300" s="103"/>
      <c r="E300" s="103"/>
      <c r="F300" s="103"/>
      <c r="G300" s="103"/>
      <c r="H300" s="103"/>
      <c r="I300" s="103"/>
      <c r="J300" s="103"/>
      <c r="K300" s="31"/>
      <c r="L300" s="103"/>
      <c r="M300" s="104"/>
      <c r="N300" s="105"/>
      <c r="O300" s="41"/>
      <c r="P300" s="106"/>
      <c r="Q300" s="31"/>
      <c r="R300" s="31"/>
      <c r="S300" s="41"/>
      <c r="T300" s="107"/>
      <c r="U300" s="41"/>
      <c r="V300" s="41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41"/>
      <c r="AH300" s="41"/>
      <c r="AI300" s="108"/>
      <c r="AJ300" s="107"/>
      <c r="AK300" s="110" t="s">
        <v>4925</v>
      </c>
      <c r="AL300" s="41" t="str">
        <f t="shared" si="102"/>
        <v>SOLFEN KHA GLISERIN 250</v>
      </c>
      <c r="AM300" s="107">
        <v>0.34</v>
      </c>
      <c r="AN300" s="107">
        <f t="shared" ref="AN300:AN301" si="104">$X$299*AM300</f>
        <v>4.1616</v>
      </c>
    </row>
    <row r="301" spans="1:40" ht="15">
      <c r="A301" s="101"/>
      <c r="B301" s="41"/>
      <c r="C301" s="102"/>
      <c r="D301" s="103"/>
      <c r="E301" s="103"/>
      <c r="F301" s="103"/>
      <c r="G301" s="103"/>
      <c r="H301" s="103"/>
      <c r="I301" s="103"/>
      <c r="J301" s="103"/>
      <c r="K301" s="31"/>
      <c r="L301" s="103"/>
      <c r="M301" s="104"/>
      <c r="N301" s="105"/>
      <c r="O301" s="41"/>
      <c r="P301" s="106"/>
      <c r="Q301" s="31"/>
      <c r="R301" s="31"/>
      <c r="S301" s="41"/>
      <c r="T301" s="107"/>
      <c r="U301" s="41"/>
      <c r="V301" s="41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41"/>
      <c r="AH301" s="41"/>
      <c r="AI301" s="108"/>
      <c r="AJ301" s="107"/>
      <c r="AK301" s="110" t="s">
        <v>4921</v>
      </c>
      <c r="AL301" s="41" t="str">
        <f t="shared" si="102"/>
        <v>SOLFEN KHA DEP 225</v>
      </c>
      <c r="AM301" s="107">
        <v>0.09</v>
      </c>
      <c r="AN301" s="107">
        <f t="shared" si="104"/>
        <v>1.1015999999999999</v>
      </c>
    </row>
    <row r="302" spans="1:40">
      <c r="A302" s="101">
        <v>89</v>
      </c>
      <c r="B302" s="41" t="s">
        <v>1976</v>
      </c>
      <c r="C302" s="102" t="s">
        <v>76</v>
      </c>
      <c r="D302" s="103">
        <v>169</v>
      </c>
      <c r="E302" s="103">
        <f t="shared" ref="E302:E337" si="105">D302/50</f>
        <v>3.38</v>
      </c>
      <c r="F302" s="103">
        <v>441</v>
      </c>
      <c r="G302" s="103">
        <v>1</v>
      </c>
      <c r="H302" s="103"/>
      <c r="I302" s="103"/>
      <c r="J302" s="103" t="s">
        <v>510</v>
      </c>
      <c r="K302" s="31">
        <f t="shared" ref="K302:K337" si="106">VLOOKUP(B302,tb_proyeksi,10,FALSE)</f>
        <v>400</v>
      </c>
      <c r="L302" s="103" t="s">
        <v>510</v>
      </c>
      <c r="M302" s="104">
        <f t="shared" ref="M302:M344" si="107">K302/50</f>
        <v>8</v>
      </c>
      <c r="N302" s="105" t="s">
        <v>506</v>
      </c>
      <c r="O302" s="41" t="s">
        <v>5247</v>
      </c>
      <c r="P302" s="106">
        <v>328.8</v>
      </c>
      <c r="Q302" s="31">
        <v>600</v>
      </c>
      <c r="R302" s="31"/>
      <c r="S302" s="41" t="s">
        <v>524</v>
      </c>
      <c r="T302" s="107">
        <f t="shared" si="40"/>
        <v>2.0105279999999999</v>
      </c>
      <c r="U302" s="41" t="s">
        <v>3980</v>
      </c>
      <c r="V302" s="41" t="e">
        <f>VLOOKUP(U302,tb_oplosan,2,FALSE)</f>
        <v>#NAME?</v>
      </c>
      <c r="W302" s="107">
        <v>3.5799999999999998E-2</v>
      </c>
      <c r="X302" s="107">
        <f>K302*W302</f>
        <v>14.32</v>
      </c>
      <c r="Y302" s="107"/>
      <c r="Z302" s="107"/>
      <c r="AA302" s="107"/>
      <c r="AB302" s="107"/>
      <c r="AC302" s="107"/>
      <c r="AD302" s="107"/>
      <c r="AE302" s="107"/>
      <c r="AF302" s="107"/>
      <c r="AG302" s="41" t="s">
        <v>4337</v>
      </c>
      <c r="AH302" s="41" t="e">
        <f t="shared" si="50"/>
        <v>#NAME?</v>
      </c>
      <c r="AI302" s="107">
        <v>0.1404</v>
      </c>
      <c r="AJ302" s="107">
        <f t="shared" si="70"/>
        <v>2.0105279999999999</v>
      </c>
      <c r="AK302" s="41"/>
      <c r="AL302" s="41"/>
      <c r="AM302" s="107"/>
      <c r="AN302" s="107"/>
    </row>
    <row r="303" spans="1:40" ht="15">
      <c r="A303" s="101"/>
      <c r="B303" s="41"/>
      <c r="C303" s="102"/>
      <c r="D303" s="103"/>
      <c r="E303" s="103"/>
      <c r="F303" s="103"/>
      <c r="G303" s="103"/>
      <c r="H303" s="103"/>
      <c r="I303" s="103"/>
      <c r="J303" s="103"/>
      <c r="K303" s="31"/>
      <c r="L303" s="103"/>
      <c r="M303" s="104"/>
      <c r="N303" s="105"/>
      <c r="O303" s="41"/>
      <c r="P303" s="106"/>
      <c r="Q303" s="31"/>
      <c r="R303" s="31"/>
      <c r="S303" s="41"/>
      <c r="T303" s="107"/>
      <c r="U303" s="41"/>
      <c r="V303" s="41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41"/>
      <c r="AH303" s="41"/>
      <c r="AI303" s="107"/>
      <c r="AJ303" s="107"/>
      <c r="AK303" t="s">
        <v>4915</v>
      </c>
      <c r="AL303" s="41" t="str">
        <f t="shared" si="102"/>
        <v>SHD METHANOL 156</v>
      </c>
      <c r="AM303" s="107">
        <v>0.43</v>
      </c>
      <c r="AN303" s="107">
        <f>$X$302*AM303</f>
        <v>6.1576000000000004</v>
      </c>
    </row>
    <row r="304" spans="1:40" ht="15">
      <c r="A304" s="101"/>
      <c r="B304" s="41"/>
      <c r="C304" s="102"/>
      <c r="D304" s="103"/>
      <c r="E304" s="103"/>
      <c r="F304" s="103"/>
      <c r="G304" s="103"/>
      <c r="H304" s="103"/>
      <c r="I304" s="103"/>
      <c r="J304" s="103"/>
      <c r="K304" s="31"/>
      <c r="L304" s="103"/>
      <c r="M304" s="104"/>
      <c r="N304" s="105"/>
      <c r="O304" s="41"/>
      <c r="P304" s="106"/>
      <c r="Q304" s="31"/>
      <c r="R304" s="31"/>
      <c r="S304" s="41"/>
      <c r="T304" s="107"/>
      <c r="U304" s="41"/>
      <c r="V304" s="41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41"/>
      <c r="AH304" s="41"/>
      <c r="AI304" s="107"/>
      <c r="AJ304" s="107"/>
      <c r="AK304" t="s">
        <v>4921</v>
      </c>
      <c r="AL304" s="41" t="str">
        <f t="shared" si="102"/>
        <v>SOLFEN KHA DEP 225</v>
      </c>
      <c r="AM304" s="107">
        <v>0.09</v>
      </c>
      <c r="AN304" s="107">
        <f t="shared" ref="AN304:AN305" si="108">$X$302*AM304</f>
        <v>1.2887999999999999</v>
      </c>
    </row>
    <row r="305" spans="1:40" ht="15">
      <c r="A305" s="101"/>
      <c r="B305" s="41"/>
      <c r="C305" s="102"/>
      <c r="D305" s="103"/>
      <c r="E305" s="103"/>
      <c r="F305" s="103"/>
      <c r="G305" s="103"/>
      <c r="H305" s="103"/>
      <c r="I305" s="103"/>
      <c r="J305" s="103"/>
      <c r="K305" s="31"/>
      <c r="L305" s="103"/>
      <c r="M305" s="104"/>
      <c r="N305" s="105"/>
      <c r="O305" s="41"/>
      <c r="P305" s="106"/>
      <c r="Q305" s="31"/>
      <c r="R305" s="31"/>
      <c r="S305" s="41"/>
      <c r="T305" s="107"/>
      <c r="U305" s="41"/>
      <c r="V305" s="41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41"/>
      <c r="AH305" s="41"/>
      <c r="AI305" s="107"/>
      <c r="AJ305" s="107"/>
      <c r="AK305" t="s">
        <v>4925</v>
      </c>
      <c r="AL305" s="41" t="str">
        <f t="shared" si="102"/>
        <v>SOLFEN KHA GLISERIN 250</v>
      </c>
      <c r="AM305" s="107">
        <v>0.39</v>
      </c>
      <c r="AN305" s="107">
        <f t="shared" si="108"/>
        <v>5.5848000000000004</v>
      </c>
    </row>
    <row r="306" spans="1:40" ht="15">
      <c r="A306" s="101"/>
      <c r="B306" s="41"/>
      <c r="C306" s="102"/>
      <c r="D306" s="103"/>
      <c r="E306" s="103"/>
      <c r="F306" s="103"/>
      <c r="G306" s="103"/>
      <c r="H306" s="103"/>
      <c r="I306" s="103"/>
      <c r="J306" s="103"/>
      <c r="K306" s="31"/>
      <c r="L306" s="103"/>
      <c r="M306" s="104"/>
      <c r="N306" s="105"/>
      <c r="O306" s="41"/>
      <c r="P306" s="106"/>
      <c r="Q306" s="31"/>
      <c r="R306" s="31"/>
      <c r="S306" s="41"/>
      <c r="T306" s="107"/>
      <c r="U306" s="41" t="s">
        <v>5192</v>
      </c>
      <c r="V306" s="41" t="s">
        <v>5193</v>
      </c>
      <c r="W306" s="107">
        <v>0.14000000000000001</v>
      </c>
      <c r="X306" s="107">
        <f>K302*W306</f>
        <v>56.000000000000007</v>
      </c>
      <c r="Y306" s="107"/>
      <c r="Z306" s="107"/>
      <c r="AA306" s="107"/>
      <c r="AB306" s="107"/>
      <c r="AC306" s="107"/>
      <c r="AD306" s="107"/>
      <c r="AE306" s="107"/>
      <c r="AF306" s="107"/>
      <c r="AG306" s="41"/>
      <c r="AH306" s="41"/>
      <c r="AI306" s="108"/>
      <c r="AJ306" s="107"/>
      <c r="AK306" s="110" t="s">
        <v>4915</v>
      </c>
      <c r="AL306" s="41" t="str">
        <f t="shared" ref="AL306:AL308" si="109">VLOOKUP(AK306,db_solfen,2,FALSE)</f>
        <v>SHD METHANOL 156</v>
      </c>
      <c r="AM306" s="107">
        <v>0.56999999999999995</v>
      </c>
      <c r="AN306" s="107">
        <f>$X$306*AM306</f>
        <v>31.92</v>
      </c>
    </row>
    <row r="307" spans="1:40" ht="15">
      <c r="A307" s="101"/>
      <c r="B307" s="41"/>
      <c r="C307" s="102"/>
      <c r="D307" s="103"/>
      <c r="E307" s="103"/>
      <c r="F307" s="103"/>
      <c r="G307" s="103"/>
      <c r="H307" s="103"/>
      <c r="I307" s="103"/>
      <c r="J307" s="103"/>
      <c r="K307" s="31"/>
      <c r="L307" s="103"/>
      <c r="M307" s="104"/>
      <c r="N307" s="105"/>
      <c r="O307" s="41"/>
      <c r="P307" s="106"/>
      <c r="Q307" s="31"/>
      <c r="R307" s="31"/>
      <c r="S307" s="41"/>
      <c r="T307" s="107"/>
      <c r="U307" s="41"/>
      <c r="V307" s="41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41"/>
      <c r="AH307" s="41"/>
      <c r="AI307" s="108"/>
      <c r="AJ307" s="107"/>
      <c r="AK307" s="110" t="s">
        <v>4925</v>
      </c>
      <c r="AL307" s="41" t="str">
        <f t="shared" si="109"/>
        <v>SOLFEN KHA GLISERIN 250</v>
      </c>
      <c r="AM307" s="107">
        <v>0.34</v>
      </c>
      <c r="AN307" s="107">
        <f t="shared" ref="AN307:AN308" si="110">$X$306*AM307</f>
        <v>19.040000000000003</v>
      </c>
    </row>
    <row r="308" spans="1:40" ht="15">
      <c r="A308" s="101"/>
      <c r="B308" s="41"/>
      <c r="C308" s="102"/>
      <c r="D308" s="103"/>
      <c r="E308" s="103"/>
      <c r="F308" s="103"/>
      <c r="G308" s="103"/>
      <c r="H308" s="103"/>
      <c r="I308" s="103"/>
      <c r="J308" s="103"/>
      <c r="K308" s="31"/>
      <c r="L308" s="103"/>
      <c r="M308" s="104"/>
      <c r="N308" s="105"/>
      <c r="O308" s="41"/>
      <c r="P308" s="106"/>
      <c r="Q308" s="31"/>
      <c r="R308" s="31"/>
      <c r="S308" s="41"/>
      <c r="T308" s="107"/>
      <c r="U308" s="41"/>
      <c r="V308" s="41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41"/>
      <c r="AH308" s="41"/>
      <c r="AI308" s="108"/>
      <c r="AJ308" s="107"/>
      <c r="AK308" s="110" t="s">
        <v>4921</v>
      </c>
      <c r="AL308" s="41" t="str">
        <f t="shared" si="109"/>
        <v>SOLFEN KHA DEP 225</v>
      </c>
      <c r="AM308" s="107">
        <v>0.09</v>
      </c>
      <c r="AN308" s="107">
        <f t="shared" si="110"/>
        <v>5.04</v>
      </c>
    </row>
    <row r="309" spans="1:40">
      <c r="A309" s="101"/>
      <c r="B309" s="41" t="s">
        <v>1977</v>
      </c>
      <c r="C309" s="102" t="s">
        <v>77</v>
      </c>
      <c r="D309" s="103">
        <v>141</v>
      </c>
      <c r="E309" s="103">
        <f t="shared" si="105"/>
        <v>2.82</v>
      </c>
      <c r="F309" s="103">
        <v>233</v>
      </c>
      <c r="G309" s="103">
        <v>1</v>
      </c>
      <c r="H309" s="103">
        <v>304</v>
      </c>
      <c r="I309" s="103">
        <v>1</v>
      </c>
      <c r="J309" s="103" t="s">
        <v>510</v>
      </c>
      <c r="K309" s="31">
        <f t="shared" si="106"/>
        <v>400</v>
      </c>
      <c r="L309" s="103" t="s">
        <v>510</v>
      </c>
      <c r="M309" s="104">
        <f t="shared" si="107"/>
        <v>8</v>
      </c>
      <c r="N309" s="105" t="s">
        <v>506</v>
      </c>
      <c r="O309" s="41" t="s">
        <v>5247</v>
      </c>
      <c r="P309" s="106">
        <v>274</v>
      </c>
      <c r="Q309" s="31">
        <v>500</v>
      </c>
      <c r="R309" s="31"/>
      <c r="S309" s="41" t="s">
        <v>5220</v>
      </c>
      <c r="T309" s="107">
        <f t="shared" si="40"/>
        <v>0.78759999999999997</v>
      </c>
      <c r="U309" s="41" t="s">
        <v>3982</v>
      </c>
      <c r="V309" s="41" t="e">
        <f t="shared" si="47"/>
        <v>#NAME?</v>
      </c>
      <c r="W309" s="107">
        <v>3.5799999999999998E-2</v>
      </c>
      <c r="X309" s="107">
        <f t="shared" si="69"/>
        <v>14.32</v>
      </c>
      <c r="Y309" s="107"/>
      <c r="Z309" s="107"/>
      <c r="AA309" s="107"/>
      <c r="AB309" s="107"/>
      <c r="AC309" s="107"/>
      <c r="AD309" s="107"/>
      <c r="AE309" s="107"/>
      <c r="AF309" s="107"/>
      <c r="AG309" s="41" t="s">
        <v>4301</v>
      </c>
      <c r="AH309" s="41" t="e">
        <f t="shared" si="50"/>
        <v>#NAME?</v>
      </c>
      <c r="AI309" s="107">
        <v>5.5E-2</v>
      </c>
      <c r="AJ309" s="107">
        <f t="shared" si="70"/>
        <v>0.78759999999999997</v>
      </c>
      <c r="AK309" s="41"/>
      <c r="AL309" s="41"/>
      <c r="AM309" s="107"/>
      <c r="AN309" s="107"/>
    </row>
    <row r="310" spans="1:40" ht="15">
      <c r="A310" s="101"/>
      <c r="B310" s="41"/>
      <c r="C310" s="102"/>
      <c r="D310" s="103"/>
      <c r="E310" s="103"/>
      <c r="F310" s="103"/>
      <c r="G310" s="103"/>
      <c r="H310" s="103"/>
      <c r="I310" s="103"/>
      <c r="J310" s="103"/>
      <c r="K310" s="31"/>
      <c r="L310" s="103"/>
      <c r="M310" s="104"/>
      <c r="N310" s="105"/>
      <c r="O310" s="41"/>
      <c r="P310" s="106"/>
      <c r="Q310" s="31"/>
      <c r="R310" s="31"/>
      <c r="S310" s="41"/>
      <c r="T310" s="107"/>
      <c r="U310" s="41"/>
      <c r="V310" s="41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41"/>
      <c r="AH310" s="41"/>
      <c r="AI310" s="107"/>
      <c r="AJ310" s="107"/>
      <c r="AK310" t="s">
        <v>4921</v>
      </c>
      <c r="AL310" s="41" t="str">
        <f t="shared" si="102"/>
        <v>SOLFEN KHA DEP 225</v>
      </c>
      <c r="AM310" s="107">
        <v>0.05</v>
      </c>
      <c r="AN310" s="107">
        <f>$X$309*AM310</f>
        <v>0.71600000000000008</v>
      </c>
    </row>
    <row r="311" spans="1:40" ht="15">
      <c r="A311" s="101"/>
      <c r="B311" s="41"/>
      <c r="C311" s="102"/>
      <c r="D311" s="103"/>
      <c r="E311" s="103"/>
      <c r="F311" s="103"/>
      <c r="G311" s="103"/>
      <c r="H311" s="103"/>
      <c r="I311" s="103"/>
      <c r="J311" s="103"/>
      <c r="K311" s="31"/>
      <c r="L311" s="103"/>
      <c r="M311" s="104"/>
      <c r="N311" s="105"/>
      <c r="O311" s="41"/>
      <c r="P311" s="106"/>
      <c r="Q311" s="31"/>
      <c r="R311" s="31"/>
      <c r="S311" s="41"/>
      <c r="T311" s="107"/>
      <c r="U311" s="41"/>
      <c r="V311" s="41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41"/>
      <c r="AH311" s="41"/>
      <c r="AI311" s="107"/>
      <c r="AJ311" s="107"/>
      <c r="AK311" t="s">
        <v>4915</v>
      </c>
      <c r="AL311" s="41" t="str">
        <f t="shared" si="102"/>
        <v>SHD METHANOL 156</v>
      </c>
      <c r="AM311" s="107">
        <v>0.47</v>
      </c>
      <c r="AN311" s="107">
        <f t="shared" ref="AN311:AN312" si="111">$X$309*AM311</f>
        <v>6.7303999999999995</v>
      </c>
    </row>
    <row r="312" spans="1:40" ht="15">
      <c r="A312" s="101"/>
      <c r="B312" s="41"/>
      <c r="C312" s="102"/>
      <c r="D312" s="103"/>
      <c r="E312" s="103"/>
      <c r="F312" s="103"/>
      <c r="G312" s="103"/>
      <c r="H312" s="103"/>
      <c r="I312" s="103"/>
      <c r="J312" s="103"/>
      <c r="K312" s="31"/>
      <c r="L312" s="103"/>
      <c r="M312" s="104"/>
      <c r="N312" s="105"/>
      <c r="O312" s="41"/>
      <c r="P312" s="106"/>
      <c r="Q312" s="31"/>
      <c r="R312" s="31"/>
      <c r="S312" s="41"/>
      <c r="T312" s="107"/>
      <c r="U312" s="41"/>
      <c r="V312" s="41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41"/>
      <c r="AH312" s="41"/>
      <c r="AI312" s="107"/>
      <c r="AJ312" s="107"/>
      <c r="AK312" t="s">
        <v>4925</v>
      </c>
      <c r="AL312" s="41" t="str">
        <f t="shared" si="102"/>
        <v>SOLFEN KHA GLISERIN 250</v>
      </c>
      <c r="AM312" s="107">
        <v>0.44</v>
      </c>
      <c r="AN312" s="107">
        <f t="shared" si="111"/>
        <v>6.3007999999999997</v>
      </c>
    </row>
    <row r="313" spans="1:40" ht="15">
      <c r="A313" s="101"/>
      <c r="B313" s="41"/>
      <c r="C313" s="102"/>
      <c r="D313" s="103"/>
      <c r="E313" s="103"/>
      <c r="F313" s="103"/>
      <c r="G313" s="103"/>
      <c r="H313" s="103"/>
      <c r="I313" s="103"/>
      <c r="J313" s="103"/>
      <c r="K313" s="31"/>
      <c r="L313" s="103"/>
      <c r="M313" s="104"/>
      <c r="N313" s="105"/>
      <c r="O313" s="41"/>
      <c r="P313" s="106"/>
      <c r="Q313" s="31"/>
      <c r="R313" s="31"/>
      <c r="S313" s="41"/>
      <c r="T313" s="107"/>
      <c r="U313" s="41" t="s">
        <v>5192</v>
      </c>
      <c r="V313" s="41" t="s">
        <v>5193</v>
      </c>
      <c r="W313" s="107">
        <v>0.14000000000000001</v>
      </c>
      <c r="X313" s="107">
        <f>K309*W313</f>
        <v>56.000000000000007</v>
      </c>
      <c r="Y313" s="107"/>
      <c r="Z313" s="107"/>
      <c r="AA313" s="107"/>
      <c r="AB313" s="107"/>
      <c r="AC313" s="107"/>
      <c r="AD313" s="107"/>
      <c r="AE313" s="107"/>
      <c r="AF313" s="107"/>
      <c r="AG313" s="41"/>
      <c r="AH313" s="41"/>
      <c r="AI313" s="108"/>
      <c r="AJ313" s="107"/>
      <c r="AK313" s="110" t="s">
        <v>4915</v>
      </c>
      <c r="AL313" s="41" t="str">
        <f t="shared" si="102"/>
        <v>SHD METHANOL 156</v>
      </c>
      <c r="AM313" s="107">
        <v>0.56999999999999995</v>
      </c>
      <c r="AN313" s="107">
        <f>$X$313*AM313</f>
        <v>31.92</v>
      </c>
    </row>
    <row r="314" spans="1:40" ht="15">
      <c r="A314" s="101"/>
      <c r="B314" s="41"/>
      <c r="C314" s="102"/>
      <c r="D314" s="103"/>
      <c r="E314" s="103"/>
      <c r="F314" s="103"/>
      <c r="G314" s="103"/>
      <c r="H314" s="103"/>
      <c r="I314" s="103"/>
      <c r="J314" s="103"/>
      <c r="K314" s="31"/>
      <c r="L314" s="103"/>
      <c r="M314" s="104"/>
      <c r="N314" s="105"/>
      <c r="O314" s="41"/>
      <c r="P314" s="106"/>
      <c r="Q314" s="31"/>
      <c r="R314" s="31"/>
      <c r="S314" s="41"/>
      <c r="T314" s="107"/>
      <c r="U314" s="41"/>
      <c r="V314" s="41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41"/>
      <c r="AH314" s="41"/>
      <c r="AI314" s="108"/>
      <c r="AJ314" s="107"/>
      <c r="AK314" s="110" t="s">
        <v>4925</v>
      </c>
      <c r="AL314" s="41" t="str">
        <f t="shared" si="102"/>
        <v>SOLFEN KHA GLISERIN 250</v>
      </c>
      <c r="AM314" s="107">
        <v>0.34</v>
      </c>
      <c r="AN314" s="107">
        <f t="shared" ref="AN314:AN315" si="112">$X$313*AM314</f>
        <v>19.040000000000003</v>
      </c>
    </row>
    <row r="315" spans="1:40" ht="15">
      <c r="A315" s="101"/>
      <c r="B315" s="41"/>
      <c r="C315" s="102"/>
      <c r="D315" s="103"/>
      <c r="E315" s="103"/>
      <c r="F315" s="103"/>
      <c r="G315" s="103"/>
      <c r="H315" s="103"/>
      <c r="I315" s="103"/>
      <c r="J315" s="103"/>
      <c r="K315" s="31"/>
      <c r="L315" s="103"/>
      <c r="M315" s="104"/>
      <c r="N315" s="105"/>
      <c r="O315" s="41"/>
      <c r="P315" s="106"/>
      <c r="Q315" s="31"/>
      <c r="R315" s="31"/>
      <c r="S315" s="41"/>
      <c r="T315" s="107"/>
      <c r="U315" s="41"/>
      <c r="V315" s="41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41"/>
      <c r="AH315" s="41"/>
      <c r="AI315" s="108"/>
      <c r="AJ315" s="107"/>
      <c r="AK315" s="110" t="s">
        <v>4921</v>
      </c>
      <c r="AL315" s="41" t="str">
        <f t="shared" si="102"/>
        <v>SOLFEN KHA DEP 225</v>
      </c>
      <c r="AM315" s="107">
        <v>0.09</v>
      </c>
      <c r="AN315" s="107">
        <f t="shared" si="112"/>
        <v>5.04</v>
      </c>
    </row>
    <row r="316" spans="1:40">
      <c r="A316" s="101">
        <v>91</v>
      </c>
      <c r="B316" s="41" t="s">
        <v>1978</v>
      </c>
      <c r="C316" s="102" t="s">
        <v>78</v>
      </c>
      <c r="D316" s="103">
        <v>205</v>
      </c>
      <c r="E316" s="103">
        <f t="shared" si="105"/>
        <v>4.0999999999999996</v>
      </c>
      <c r="F316" s="103">
        <v>494</v>
      </c>
      <c r="G316" s="103">
        <v>1</v>
      </c>
      <c r="H316" s="103">
        <v>268</v>
      </c>
      <c r="I316" s="103">
        <v>1</v>
      </c>
      <c r="J316" s="103" t="s">
        <v>510</v>
      </c>
      <c r="K316" s="31">
        <f t="shared" si="106"/>
        <v>500</v>
      </c>
      <c r="L316" s="103" t="s">
        <v>510</v>
      </c>
      <c r="M316" s="104">
        <f t="shared" si="107"/>
        <v>10</v>
      </c>
      <c r="N316" s="105" t="s">
        <v>506</v>
      </c>
      <c r="O316" s="41" t="s">
        <v>5247</v>
      </c>
      <c r="P316" s="106">
        <v>328.8</v>
      </c>
      <c r="Q316" s="31">
        <v>600</v>
      </c>
      <c r="R316" s="31"/>
      <c r="S316" s="41" t="s">
        <v>527</v>
      </c>
      <c r="T316" s="107">
        <f t="shared" si="40"/>
        <v>2.9151940000000001</v>
      </c>
      <c r="U316" s="41" t="s">
        <v>3984</v>
      </c>
      <c r="V316" s="41" t="e">
        <f t="shared" si="47"/>
        <v>#NAME?</v>
      </c>
      <c r="W316" s="107">
        <v>3.5799999999999998E-2</v>
      </c>
      <c r="X316" s="107">
        <f t="shared" si="69"/>
        <v>17.899999999999999</v>
      </c>
      <c r="Y316" s="107"/>
      <c r="Z316" s="107"/>
      <c r="AA316" s="107"/>
      <c r="AB316" s="107"/>
      <c r="AC316" s="107"/>
      <c r="AD316" s="107"/>
      <c r="AE316" s="107"/>
      <c r="AF316" s="107"/>
      <c r="AG316" s="41" t="s">
        <v>4307</v>
      </c>
      <c r="AH316" s="41" t="e">
        <f t="shared" si="50"/>
        <v>#NAME?</v>
      </c>
      <c r="AI316" s="107">
        <v>0.16286</v>
      </c>
      <c r="AJ316" s="107">
        <f t="shared" si="70"/>
        <v>2.9151940000000001</v>
      </c>
      <c r="AK316" s="41"/>
      <c r="AL316" s="41"/>
      <c r="AM316" s="107"/>
      <c r="AN316" s="107"/>
    </row>
    <row r="317" spans="1:40">
      <c r="A317" s="101"/>
      <c r="B317" s="41"/>
      <c r="C317" s="102"/>
      <c r="D317" s="103"/>
      <c r="E317" s="103"/>
      <c r="F317" s="103"/>
      <c r="G317" s="103"/>
      <c r="H317" s="103"/>
      <c r="I317" s="103"/>
      <c r="J317" s="103"/>
      <c r="K317" s="31"/>
      <c r="L317" s="103"/>
      <c r="M317" s="104"/>
      <c r="N317" s="105"/>
      <c r="O317" s="41"/>
      <c r="P317" s="106"/>
      <c r="Q317" s="31"/>
      <c r="R317" s="31"/>
      <c r="S317" s="41"/>
      <c r="T317" s="107"/>
      <c r="U317" s="41"/>
      <c r="V317" s="41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41"/>
      <c r="AH317" s="41"/>
      <c r="AI317" s="107"/>
      <c r="AJ317" s="107"/>
      <c r="AK317" s="41" t="s">
        <v>4925</v>
      </c>
      <c r="AL317" s="41" t="str">
        <f t="shared" si="102"/>
        <v>SOLFEN KHA GLISERIN 250</v>
      </c>
      <c r="AM317" s="107">
        <v>0.34</v>
      </c>
      <c r="AN317" s="107">
        <f>$X$316*AM317</f>
        <v>6.0860000000000003</v>
      </c>
    </row>
    <row r="318" spans="1:40" ht="15">
      <c r="A318" s="101"/>
      <c r="B318" s="41"/>
      <c r="C318" s="102"/>
      <c r="D318" s="103"/>
      <c r="E318" s="103"/>
      <c r="F318" s="103"/>
      <c r="G318" s="103"/>
      <c r="H318" s="103"/>
      <c r="I318" s="103"/>
      <c r="J318" s="103"/>
      <c r="K318" s="31"/>
      <c r="L318" s="103"/>
      <c r="M318" s="104"/>
      <c r="N318" s="105"/>
      <c r="O318" s="41"/>
      <c r="P318" s="106"/>
      <c r="Q318" s="31"/>
      <c r="R318" s="31"/>
      <c r="S318" s="41"/>
      <c r="T318" s="107"/>
      <c r="U318" s="41"/>
      <c r="V318" s="41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41"/>
      <c r="AH318" s="41"/>
      <c r="AI318" s="107"/>
      <c r="AJ318" s="107"/>
      <c r="AK318" t="s">
        <v>4915</v>
      </c>
      <c r="AL318" s="41" t="str">
        <f t="shared" si="102"/>
        <v>SHD METHANOL 156</v>
      </c>
      <c r="AM318" s="107">
        <v>0.43</v>
      </c>
      <c r="AN318" s="107">
        <f t="shared" ref="AN318:AN319" si="113">$X$316*AM318</f>
        <v>7.6969999999999992</v>
      </c>
    </row>
    <row r="319" spans="1:40" ht="15">
      <c r="A319" s="101"/>
      <c r="B319" s="41"/>
      <c r="C319" s="102"/>
      <c r="D319" s="103"/>
      <c r="E319" s="103"/>
      <c r="F319" s="103"/>
      <c r="G319" s="103"/>
      <c r="H319" s="103"/>
      <c r="I319" s="103"/>
      <c r="J319" s="103"/>
      <c r="K319" s="31"/>
      <c r="L319" s="103"/>
      <c r="M319" s="104"/>
      <c r="N319" s="105"/>
      <c r="O319" s="41"/>
      <c r="P319" s="106"/>
      <c r="Q319" s="31"/>
      <c r="R319" s="31"/>
      <c r="S319" s="41"/>
      <c r="T319" s="107"/>
      <c r="U319" s="41"/>
      <c r="V319" s="41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41"/>
      <c r="AH319" s="41"/>
      <c r="AI319" s="107"/>
      <c r="AJ319" s="107"/>
      <c r="AK319" t="s">
        <v>4921</v>
      </c>
      <c r="AL319" s="41" t="str">
        <f t="shared" si="102"/>
        <v>SOLFEN KHA DEP 225</v>
      </c>
      <c r="AM319" s="107">
        <v>0.12</v>
      </c>
      <c r="AN319" s="107">
        <f t="shared" si="113"/>
        <v>2.1479999999999997</v>
      </c>
    </row>
    <row r="320" spans="1:40" ht="15">
      <c r="A320" s="101"/>
      <c r="B320" s="41"/>
      <c r="C320" s="102"/>
      <c r="D320" s="103"/>
      <c r="E320" s="103"/>
      <c r="F320" s="103"/>
      <c r="G320" s="103"/>
      <c r="H320" s="103"/>
      <c r="I320" s="103"/>
      <c r="J320" s="103"/>
      <c r="K320" s="31"/>
      <c r="L320" s="103"/>
      <c r="M320" s="104"/>
      <c r="N320" s="105"/>
      <c r="O320" s="41"/>
      <c r="P320" s="106"/>
      <c r="Q320" s="31"/>
      <c r="R320" s="31"/>
      <c r="S320" s="41"/>
      <c r="T320" s="107"/>
      <c r="U320" s="41" t="s">
        <v>5192</v>
      </c>
      <c r="V320" s="41" t="s">
        <v>5193</v>
      </c>
      <c r="W320" s="107">
        <v>0.14000000000000001</v>
      </c>
      <c r="X320" s="107">
        <f>K316*W320</f>
        <v>70</v>
      </c>
      <c r="Y320" s="107"/>
      <c r="Z320" s="107"/>
      <c r="AA320" s="107"/>
      <c r="AB320" s="107"/>
      <c r="AC320" s="107"/>
      <c r="AD320" s="107"/>
      <c r="AE320" s="107"/>
      <c r="AF320" s="107"/>
      <c r="AG320" s="41"/>
      <c r="AH320" s="41"/>
      <c r="AI320" s="108"/>
      <c r="AJ320" s="107"/>
      <c r="AK320" s="110" t="s">
        <v>4915</v>
      </c>
      <c r="AL320" s="41" t="str">
        <f t="shared" ref="AL320:AL322" si="114">VLOOKUP(AK320,db_solfen,2,FALSE)</f>
        <v>SHD METHANOL 156</v>
      </c>
      <c r="AM320" s="107">
        <v>0.56999999999999995</v>
      </c>
      <c r="AN320" s="107">
        <f>$X$320*AM320</f>
        <v>39.9</v>
      </c>
    </row>
    <row r="321" spans="1:40" ht="15">
      <c r="A321" s="101"/>
      <c r="B321" s="41"/>
      <c r="C321" s="102"/>
      <c r="D321" s="103"/>
      <c r="E321" s="103"/>
      <c r="F321" s="103"/>
      <c r="G321" s="103"/>
      <c r="H321" s="103"/>
      <c r="I321" s="103"/>
      <c r="J321" s="103"/>
      <c r="K321" s="31"/>
      <c r="L321" s="103"/>
      <c r="M321" s="104"/>
      <c r="N321" s="105"/>
      <c r="O321" s="41"/>
      <c r="P321" s="106"/>
      <c r="Q321" s="31"/>
      <c r="R321" s="31"/>
      <c r="S321" s="41"/>
      <c r="T321" s="107"/>
      <c r="U321" s="41"/>
      <c r="V321" s="41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41"/>
      <c r="AH321" s="41"/>
      <c r="AI321" s="108"/>
      <c r="AJ321" s="107"/>
      <c r="AK321" s="110" t="s">
        <v>4925</v>
      </c>
      <c r="AL321" s="41" t="str">
        <f t="shared" si="114"/>
        <v>SOLFEN KHA GLISERIN 250</v>
      </c>
      <c r="AM321" s="107">
        <v>0.34</v>
      </c>
      <c r="AN321" s="107">
        <f t="shared" ref="AN321:AN322" si="115">$X$320*AM321</f>
        <v>23.8</v>
      </c>
    </row>
    <row r="322" spans="1:40" ht="15">
      <c r="A322" s="101"/>
      <c r="B322" s="41"/>
      <c r="C322" s="102"/>
      <c r="D322" s="103"/>
      <c r="E322" s="103"/>
      <c r="F322" s="103"/>
      <c r="G322" s="103"/>
      <c r="H322" s="103"/>
      <c r="I322" s="103"/>
      <c r="J322" s="103"/>
      <c r="K322" s="31"/>
      <c r="L322" s="103"/>
      <c r="M322" s="104"/>
      <c r="N322" s="105"/>
      <c r="O322" s="41"/>
      <c r="P322" s="106"/>
      <c r="Q322" s="31"/>
      <c r="R322" s="31"/>
      <c r="S322" s="41"/>
      <c r="T322" s="107"/>
      <c r="U322" s="41"/>
      <c r="V322" s="41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41"/>
      <c r="AH322" s="41"/>
      <c r="AI322" s="108"/>
      <c r="AJ322" s="107"/>
      <c r="AK322" s="110" t="s">
        <v>4921</v>
      </c>
      <c r="AL322" s="41" t="str">
        <f t="shared" si="114"/>
        <v>SOLFEN KHA DEP 225</v>
      </c>
      <c r="AM322" s="107">
        <v>0.09</v>
      </c>
      <c r="AN322" s="107">
        <f t="shared" si="115"/>
        <v>6.3</v>
      </c>
    </row>
    <row r="323" spans="1:40">
      <c r="A323" s="101">
        <v>92</v>
      </c>
      <c r="B323" s="41" t="s">
        <v>1979</v>
      </c>
      <c r="C323" s="102" t="s">
        <v>79</v>
      </c>
      <c r="D323" s="103">
        <v>101</v>
      </c>
      <c r="E323" s="103">
        <f t="shared" si="105"/>
        <v>2.02</v>
      </c>
      <c r="F323" s="103">
        <v>173</v>
      </c>
      <c r="G323" s="103">
        <v>1</v>
      </c>
      <c r="H323" s="103">
        <v>151</v>
      </c>
      <c r="I323" s="103">
        <v>1</v>
      </c>
      <c r="J323" s="103" t="s">
        <v>510</v>
      </c>
      <c r="K323" s="31">
        <f t="shared" si="106"/>
        <v>150</v>
      </c>
      <c r="L323" s="103" t="s">
        <v>510</v>
      </c>
      <c r="M323" s="104">
        <f t="shared" si="107"/>
        <v>3</v>
      </c>
      <c r="N323" s="105" t="s">
        <v>506</v>
      </c>
      <c r="O323" s="41" t="s">
        <v>5247</v>
      </c>
      <c r="P323" s="106">
        <v>137</v>
      </c>
      <c r="Q323" s="31">
        <v>250</v>
      </c>
      <c r="R323" s="31"/>
      <c r="S323" s="41" t="s">
        <v>528</v>
      </c>
      <c r="T323" s="107">
        <f t="shared" si="40"/>
        <v>0.76790999999999998</v>
      </c>
      <c r="U323" s="41" t="s">
        <v>3986</v>
      </c>
      <c r="V323" s="41" t="e">
        <f t="shared" si="47"/>
        <v>#NAME?</v>
      </c>
      <c r="W323" s="107">
        <v>3.5799999999999998E-2</v>
      </c>
      <c r="X323" s="107">
        <f t="shared" si="69"/>
        <v>5.37</v>
      </c>
      <c r="Y323" s="107"/>
      <c r="Z323" s="107"/>
      <c r="AA323" s="107"/>
      <c r="AB323" s="107"/>
      <c r="AC323" s="107"/>
      <c r="AD323" s="107"/>
      <c r="AE323" s="107"/>
      <c r="AF323" s="107"/>
      <c r="AG323" s="41" t="s">
        <v>4257</v>
      </c>
      <c r="AH323" s="41" t="e">
        <f t="shared" si="50"/>
        <v>#NAME?</v>
      </c>
      <c r="AI323" s="107">
        <v>0.14299999999999999</v>
      </c>
      <c r="AJ323" s="107">
        <f t="shared" si="70"/>
        <v>0.76790999999999998</v>
      </c>
      <c r="AK323" s="41"/>
      <c r="AL323" s="41"/>
      <c r="AM323" s="107"/>
      <c r="AN323" s="107"/>
    </row>
    <row r="324" spans="1:40" ht="15">
      <c r="A324" s="101"/>
      <c r="C324" s="102"/>
      <c r="D324" s="103"/>
      <c r="E324" s="103"/>
      <c r="F324" s="103"/>
      <c r="G324" s="103"/>
      <c r="H324" s="103"/>
      <c r="I324" s="103"/>
      <c r="J324" s="103"/>
      <c r="K324" s="31"/>
      <c r="L324" s="103"/>
      <c r="M324" s="104"/>
      <c r="N324" s="105"/>
      <c r="O324" s="41"/>
      <c r="P324" s="106"/>
      <c r="Q324" s="31"/>
      <c r="R324" s="31"/>
      <c r="S324" s="41"/>
      <c r="T324" s="107"/>
      <c r="U324" s="41"/>
      <c r="V324" s="41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41"/>
      <c r="AH324" s="41"/>
      <c r="AI324" s="107"/>
      <c r="AJ324" s="107"/>
      <c r="AK324" t="s">
        <v>4921</v>
      </c>
      <c r="AL324" s="41" t="str">
        <f t="shared" si="102"/>
        <v>SOLFEN KHA DEP 225</v>
      </c>
      <c r="AM324" s="107">
        <v>0.08</v>
      </c>
      <c r="AN324" s="107">
        <f>$X$323*AM324</f>
        <v>0.42960000000000004</v>
      </c>
    </row>
    <row r="325" spans="1:40" ht="15">
      <c r="A325" s="101"/>
      <c r="C325" s="102"/>
      <c r="D325" s="103"/>
      <c r="E325" s="103"/>
      <c r="F325" s="103"/>
      <c r="G325" s="103"/>
      <c r="H325" s="103"/>
      <c r="I325" s="103"/>
      <c r="J325" s="103"/>
      <c r="K325" s="31"/>
      <c r="L325" s="103"/>
      <c r="M325" s="104"/>
      <c r="N325" s="105"/>
      <c r="O325" s="41"/>
      <c r="P325" s="106"/>
      <c r="Q325" s="31"/>
      <c r="R325" s="31"/>
      <c r="S325" s="41"/>
      <c r="T325" s="107"/>
      <c r="U325" s="41"/>
      <c r="V325" s="41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41"/>
      <c r="AH325" s="41"/>
      <c r="AI325" s="107"/>
      <c r="AJ325" s="107"/>
      <c r="AK325" t="s">
        <v>4915</v>
      </c>
      <c r="AL325" s="41" t="str">
        <f t="shared" si="102"/>
        <v>SHD METHANOL 156</v>
      </c>
      <c r="AM325" s="107">
        <v>0.42</v>
      </c>
      <c r="AN325" s="107">
        <f t="shared" ref="AN325:AN326" si="116">$X$323*AM325</f>
        <v>2.2553999999999998</v>
      </c>
    </row>
    <row r="326" spans="1:40" ht="15">
      <c r="A326" s="101"/>
      <c r="C326" s="102"/>
      <c r="D326" s="103"/>
      <c r="E326" s="103"/>
      <c r="F326" s="103"/>
      <c r="G326" s="103"/>
      <c r="H326" s="103"/>
      <c r="I326" s="103"/>
      <c r="J326" s="103"/>
      <c r="K326" s="31"/>
      <c r="L326" s="103"/>
      <c r="M326" s="104"/>
      <c r="N326" s="105"/>
      <c r="O326" s="41"/>
      <c r="P326" s="106"/>
      <c r="Q326" s="31"/>
      <c r="R326" s="31"/>
      <c r="S326" s="41"/>
      <c r="T326" s="107"/>
      <c r="U326" s="41"/>
      <c r="V326" s="41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41"/>
      <c r="AH326" s="41"/>
      <c r="AI326" s="107"/>
      <c r="AJ326" s="107"/>
      <c r="AK326" t="s">
        <v>4925</v>
      </c>
      <c r="AL326" s="41" t="str">
        <f t="shared" si="102"/>
        <v>SOLFEN KHA GLISERIN 250</v>
      </c>
      <c r="AM326" s="107">
        <v>0.42</v>
      </c>
      <c r="AN326" s="107">
        <f t="shared" si="116"/>
        <v>2.2553999999999998</v>
      </c>
    </row>
    <row r="327" spans="1:40" ht="15">
      <c r="A327" s="101"/>
      <c r="C327" s="102"/>
      <c r="D327" s="103"/>
      <c r="E327" s="103"/>
      <c r="F327" s="103"/>
      <c r="G327" s="103"/>
      <c r="H327" s="103"/>
      <c r="I327" s="103"/>
      <c r="J327" s="103"/>
      <c r="K327" s="31"/>
      <c r="L327" s="103"/>
      <c r="M327" s="104"/>
      <c r="N327" s="105"/>
      <c r="O327" s="41"/>
      <c r="P327" s="106"/>
      <c r="Q327" s="31"/>
      <c r="R327" s="31"/>
      <c r="S327" s="41"/>
      <c r="T327" s="107"/>
      <c r="U327" s="41" t="s">
        <v>5192</v>
      </c>
      <c r="V327" s="41" t="s">
        <v>5193</v>
      </c>
      <c r="W327" s="107">
        <v>0.14000000000000001</v>
      </c>
      <c r="X327" s="107">
        <f>K323*W327</f>
        <v>21.000000000000004</v>
      </c>
      <c r="Y327" s="107"/>
      <c r="Z327" s="107"/>
      <c r="AA327" s="107"/>
      <c r="AB327" s="107"/>
      <c r="AC327" s="107"/>
      <c r="AD327" s="107"/>
      <c r="AE327" s="107"/>
      <c r="AF327" s="107"/>
      <c r="AG327" s="41"/>
      <c r="AH327" s="41"/>
      <c r="AI327" s="108"/>
      <c r="AJ327" s="107"/>
      <c r="AK327" s="110" t="s">
        <v>4915</v>
      </c>
      <c r="AL327" s="41" t="str">
        <f t="shared" si="102"/>
        <v>SHD METHANOL 156</v>
      </c>
      <c r="AM327" s="107">
        <v>0.56999999999999995</v>
      </c>
      <c r="AN327" s="107">
        <f>$X$327*AM327</f>
        <v>11.97</v>
      </c>
    </row>
    <row r="328" spans="1:40" ht="15">
      <c r="A328" s="101"/>
      <c r="C328" s="102"/>
      <c r="D328" s="103"/>
      <c r="E328" s="103"/>
      <c r="F328" s="103"/>
      <c r="G328" s="103"/>
      <c r="H328" s="103"/>
      <c r="I328" s="103"/>
      <c r="J328" s="103"/>
      <c r="K328" s="31"/>
      <c r="L328" s="103"/>
      <c r="M328" s="104"/>
      <c r="N328" s="105"/>
      <c r="O328" s="41"/>
      <c r="P328" s="106"/>
      <c r="Q328" s="31"/>
      <c r="R328" s="31"/>
      <c r="S328" s="41"/>
      <c r="T328" s="107"/>
      <c r="U328" s="41"/>
      <c r="V328" s="41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41"/>
      <c r="AH328" s="41"/>
      <c r="AI328" s="108"/>
      <c r="AJ328" s="107"/>
      <c r="AK328" s="110" t="s">
        <v>4925</v>
      </c>
      <c r="AL328" s="41" t="str">
        <f t="shared" si="102"/>
        <v>SOLFEN KHA GLISERIN 250</v>
      </c>
      <c r="AM328" s="107">
        <v>0.34</v>
      </c>
      <c r="AN328" s="107">
        <f t="shared" ref="AN328:AN329" si="117">$X$327*AM328</f>
        <v>7.1400000000000015</v>
      </c>
    </row>
    <row r="329" spans="1:40" ht="15">
      <c r="A329" s="101"/>
      <c r="C329" s="102"/>
      <c r="D329" s="103"/>
      <c r="E329" s="103"/>
      <c r="F329" s="103"/>
      <c r="G329" s="103"/>
      <c r="H329" s="103"/>
      <c r="I329" s="103"/>
      <c r="J329" s="103"/>
      <c r="K329" s="31"/>
      <c r="L329" s="103"/>
      <c r="M329" s="104"/>
      <c r="N329" s="105"/>
      <c r="O329" s="41"/>
      <c r="P329" s="106"/>
      <c r="Q329" s="31"/>
      <c r="R329" s="31"/>
      <c r="S329" s="41"/>
      <c r="T329" s="107"/>
      <c r="U329" s="41"/>
      <c r="V329" s="41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41"/>
      <c r="AH329" s="41"/>
      <c r="AI329" s="108"/>
      <c r="AJ329" s="107"/>
      <c r="AK329" s="110" t="s">
        <v>4921</v>
      </c>
      <c r="AL329" s="41" t="str">
        <f t="shared" si="102"/>
        <v>SOLFEN KHA DEP 225</v>
      </c>
      <c r="AM329" s="107">
        <v>0.09</v>
      </c>
      <c r="AN329" s="107">
        <f t="shared" si="117"/>
        <v>1.8900000000000003</v>
      </c>
    </row>
    <row r="330" spans="1:40">
      <c r="A330" s="101">
        <v>93</v>
      </c>
      <c r="B330" s="33" t="s">
        <v>1980</v>
      </c>
      <c r="C330" s="102" t="s">
        <v>80</v>
      </c>
      <c r="D330" s="103">
        <v>179</v>
      </c>
      <c r="E330" s="103">
        <f t="shared" si="105"/>
        <v>3.58</v>
      </c>
      <c r="F330" s="103">
        <v>249</v>
      </c>
      <c r="G330" s="103">
        <v>1</v>
      </c>
      <c r="H330" s="103">
        <v>238</v>
      </c>
      <c r="I330" s="103">
        <v>1</v>
      </c>
      <c r="J330" s="103" t="s">
        <v>510</v>
      </c>
      <c r="K330" s="31">
        <f t="shared" si="106"/>
        <v>150</v>
      </c>
      <c r="L330" s="103" t="s">
        <v>510</v>
      </c>
      <c r="M330" s="104">
        <f t="shared" si="107"/>
        <v>3</v>
      </c>
      <c r="N330" s="105" t="s">
        <v>506</v>
      </c>
      <c r="O330" s="41" t="s">
        <v>5247</v>
      </c>
      <c r="P330" s="106">
        <v>164.4</v>
      </c>
      <c r="Q330" s="31">
        <v>300</v>
      </c>
      <c r="R330" s="31"/>
      <c r="S330" s="41" t="s">
        <v>542</v>
      </c>
      <c r="T330" s="107">
        <f t="shared" si="40"/>
        <v>0.52626000000000006</v>
      </c>
      <c r="U330" s="41" t="s">
        <v>3988</v>
      </c>
      <c r="V330" s="41" t="e">
        <f t="shared" si="47"/>
        <v>#NAME?</v>
      </c>
      <c r="W330" s="107">
        <v>3.5799999999999998E-2</v>
      </c>
      <c r="X330" s="107">
        <f t="shared" si="69"/>
        <v>5.37</v>
      </c>
      <c r="Y330" s="107"/>
      <c r="Z330" s="107"/>
      <c r="AA330" s="107"/>
      <c r="AB330" s="107"/>
      <c r="AC330" s="107"/>
      <c r="AD330" s="107"/>
      <c r="AE330" s="107"/>
      <c r="AF330" s="107"/>
      <c r="AG330" s="41" t="s">
        <v>4259</v>
      </c>
      <c r="AH330" s="41" t="e">
        <f t="shared" si="50"/>
        <v>#NAME?</v>
      </c>
      <c r="AI330" s="107">
        <v>9.8000000000000004E-2</v>
      </c>
      <c r="AJ330" s="107">
        <f t="shared" si="70"/>
        <v>0.52626000000000006</v>
      </c>
      <c r="AK330" s="41"/>
      <c r="AL330" s="41"/>
      <c r="AM330" s="107"/>
      <c r="AN330" s="107"/>
    </row>
    <row r="331" spans="1:40" ht="15">
      <c r="A331" s="101"/>
      <c r="C331" s="102"/>
      <c r="D331" s="103"/>
      <c r="E331" s="103"/>
      <c r="F331" s="103"/>
      <c r="G331" s="103"/>
      <c r="H331" s="103"/>
      <c r="I331" s="103"/>
      <c r="J331" s="103"/>
      <c r="K331" s="31"/>
      <c r="L331" s="103"/>
      <c r="M331" s="104"/>
      <c r="N331" s="105"/>
      <c r="O331" s="41"/>
      <c r="P331" s="106"/>
      <c r="Q331" s="31"/>
      <c r="R331" s="31"/>
      <c r="S331" s="41"/>
      <c r="T331" s="107"/>
      <c r="U331" s="41"/>
      <c r="V331" s="41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41"/>
      <c r="AH331" s="41"/>
      <c r="AI331" s="107"/>
      <c r="AJ331" s="107"/>
      <c r="AK331" t="s">
        <v>4925</v>
      </c>
      <c r="AL331" s="41" t="str">
        <f t="shared" si="102"/>
        <v>SOLFEN KHA GLISERIN 250</v>
      </c>
      <c r="AM331" s="107">
        <v>0.45</v>
      </c>
      <c r="AN331" s="107">
        <f>$X$330*AM331</f>
        <v>2.4165000000000001</v>
      </c>
    </row>
    <row r="332" spans="1:40" ht="15">
      <c r="A332" s="101"/>
      <c r="C332" s="102"/>
      <c r="D332" s="103"/>
      <c r="E332" s="103"/>
      <c r="F332" s="103"/>
      <c r="G332" s="103"/>
      <c r="H332" s="103"/>
      <c r="I332" s="103"/>
      <c r="J332" s="103"/>
      <c r="K332" s="31"/>
      <c r="L332" s="103"/>
      <c r="M332" s="104"/>
      <c r="N332" s="105"/>
      <c r="O332" s="41"/>
      <c r="P332" s="106"/>
      <c r="Q332" s="31"/>
      <c r="R332" s="31"/>
      <c r="S332" s="41"/>
      <c r="T332" s="107"/>
      <c r="U332" s="41"/>
      <c r="V332" s="41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41"/>
      <c r="AH332" s="41"/>
      <c r="AI332" s="107"/>
      <c r="AJ332" s="107"/>
      <c r="AK332" t="s">
        <v>4915</v>
      </c>
      <c r="AL332" s="41" t="str">
        <f t="shared" si="102"/>
        <v>SHD METHANOL 156</v>
      </c>
      <c r="AM332" s="107">
        <v>0.42</v>
      </c>
      <c r="AN332" s="107">
        <f t="shared" ref="AN332:AN333" si="118">$X$330*AM332</f>
        <v>2.2553999999999998</v>
      </c>
    </row>
    <row r="333" spans="1:40" ht="15">
      <c r="A333" s="101"/>
      <c r="C333" s="102"/>
      <c r="D333" s="103"/>
      <c r="E333" s="103"/>
      <c r="F333" s="103"/>
      <c r="G333" s="103"/>
      <c r="H333" s="103"/>
      <c r="I333" s="103"/>
      <c r="J333" s="103"/>
      <c r="K333" s="31"/>
      <c r="L333" s="103"/>
      <c r="M333" s="104"/>
      <c r="N333" s="105"/>
      <c r="O333" s="41"/>
      <c r="P333" s="106"/>
      <c r="Q333" s="31"/>
      <c r="R333" s="31"/>
      <c r="S333" s="41"/>
      <c r="T333" s="107"/>
      <c r="U333" s="41"/>
      <c r="V333" s="41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41"/>
      <c r="AH333" s="41"/>
      <c r="AI333" s="107"/>
      <c r="AJ333" s="107"/>
      <c r="AK333" t="s">
        <v>4921</v>
      </c>
      <c r="AL333" s="41" t="str">
        <f t="shared" si="102"/>
        <v>SOLFEN KHA DEP 225</v>
      </c>
      <c r="AM333" s="107">
        <v>7.0000000000000007E-2</v>
      </c>
      <c r="AN333" s="107">
        <f t="shared" si="118"/>
        <v>0.37590000000000007</v>
      </c>
    </row>
    <row r="334" spans="1:40" ht="15">
      <c r="A334" s="101"/>
      <c r="C334" s="102"/>
      <c r="D334" s="103"/>
      <c r="E334" s="103"/>
      <c r="F334" s="103"/>
      <c r="G334" s="103"/>
      <c r="H334" s="103"/>
      <c r="I334" s="103"/>
      <c r="J334" s="103"/>
      <c r="K334" s="31"/>
      <c r="L334" s="103"/>
      <c r="M334" s="104"/>
      <c r="N334" s="105"/>
      <c r="O334" s="41"/>
      <c r="P334" s="106"/>
      <c r="Q334" s="31"/>
      <c r="R334" s="31"/>
      <c r="S334" s="41"/>
      <c r="T334" s="107"/>
      <c r="U334" s="41" t="s">
        <v>5192</v>
      </c>
      <c r="V334" s="41" t="s">
        <v>5193</v>
      </c>
      <c r="W334" s="107">
        <v>0.14000000000000001</v>
      </c>
      <c r="X334" s="107">
        <f>K330*W334</f>
        <v>21.000000000000004</v>
      </c>
      <c r="Y334" s="107"/>
      <c r="Z334" s="107"/>
      <c r="AA334" s="107"/>
      <c r="AB334" s="107"/>
      <c r="AC334" s="107"/>
      <c r="AD334" s="107"/>
      <c r="AE334" s="107"/>
      <c r="AF334" s="107"/>
      <c r="AG334" s="41"/>
      <c r="AH334" s="41"/>
      <c r="AI334" s="108"/>
      <c r="AJ334" s="107"/>
      <c r="AK334" s="110" t="s">
        <v>4915</v>
      </c>
      <c r="AL334" s="41" t="str">
        <f t="shared" ref="AL334:AL336" si="119">VLOOKUP(AK334,db_solfen,2,FALSE)</f>
        <v>SHD METHANOL 156</v>
      </c>
      <c r="AM334" s="107">
        <v>0.56999999999999995</v>
      </c>
      <c r="AN334" s="107">
        <f>$X$334*AM334</f>
        <v>11.97</v>
      </c>
    </row>
    <row r="335" spans="1:40" ht="15">
      <c r="A335" s="101"/>
      <c r="C335" s="102"/>
      <c r="D335" s="103"/>
      <c r="E335" s="103"/>
      <c r="F335" s="103"/>
      <c r="G335" s="103"/>
      <c r="H335" s="103"/>
      <c r="I335" s="103"/>
      <c r="J335" s="103"/>
      <c r="K335" s="31"/>
      <c r="L335" s="103"/>
      <c r="M335" s="104"/>
      <c r="N335" s="105"/>
      <c r="O335" s="41"/>
      <c r="P335" s="106"/>
      <c r="Q335" s="31"/>
      <c r="R335" s="31"/>
      <c r="S335" s="41"/>
      <c r="T335" s="107"/>
      <c r="U335" s="41"/>
      <c r="V335" s="41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41"/>
      <c r="AH335" s="41"/>
      <c r="AI335" s="108"/>
      <c r="AJ335" s="107"/>
      <c r="AK335" s="110" t="s">
        <v>4925</v>
      </c>
      <c r="AL335" s="41" t="str">
        <f t="shared" si="119"/>
        <v>SOLFEN KHA GLISERIN 250</v>
      </c>
      <c r="AM335" s="107">
        <v>0.34</v>
      </c>
      <c r="AN335" s="107">
        <f t="shared" ref="AN335:AN336" si="120">$X$334*AM335</f>
        <v>7.1400000000000015</v>
      </c>
    </row>
    <row r="336" spans="1:40" ht="15">
      <c r="A336" s="101"/>
      <c r="C336" s="102"/>
      <c r="D336" s="103"/>
      <c r="E336" s="103"/>
      <c r="F336" s="103"/>
      <c r="G336" s="103"/>
      <c r="H336" s="103"/>
      <c r="I336" s="103"/>
      <c r="J336" s="103"/>
      <c r="K336" s="31"/>
      <c r="L336" s="103"/>
      <c r="M336" s="104"/>
      <c r="N336" s="105"/>
      <c r="O336" s="41"/>
      <c r="P336" s="106"/>
      <c r="Q336" s="31"/>
      <c r="R336" s="31"/>
      <c r="S336" s="41"/>
      <c r="T336" s="107"/>
      <c r="U336" s="41"/>
      <c r="V336" s="41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41"/>
      <c r="AH336" s="41"/>
      <c r="AI336" s="108"/>
      <c r="AJ336" s="107"/>
      <c r="AK336" s="110" t="s">
        <v>4921</v>
      </c>
      <c r="AL336" s="41" t="str">
        <f t="shared" si="119"/>
        <v>SOLFEN KHA DEP 225</v>
      </c>
      <c r="AM336" s="107">
        <v>0.09</v>
      </c>
      <c r="AN336" s="107">
        <f t="shared" si="120"/>
        <v>1.8900000000000003</v>
      </c>
    </row>
    <row r="337" spans="1:40">
      <c r="A337" s="101">
        <v>94</v>
      </c>
      <c r="B337" s="41" t="s">
        <v>1982</v>
      </c>
      <c r="C337" s="102" t="s">
        <v>81</v>
      </c>
      <c r="D337" s="103">
        <v>206</v>
      </c>
      <c r="E337" s="103">
        <f t="shared" si="105"/>
        <v>4.12</v>
      </c>
      <c r="F337" s="103">
        <v>262</v>
      </c>
      <c r="G337" s="103">
        <v>1</v>
      </c>
      <c r="H337" s="103">
        <v>274</v>
      </c>
      <c r="I337" s="103">
        <v>1</v>
      </c>
      <c r="J337" s="103" t="s">
        <v>510</v>
      </c>
      <c r="K337" s="31">
        <f t="shared" si="106"/>
        <v>250</v>
      </c>
      <c r="L337" s="103" t="s">
        <v>510</v>
      </c>
      <c r="M337" s="104">
        <f t="shared" si="107"/>
        <v>5</v>
      </c>
      <c r="N337" s="105" t="s">
        <v>506</v>
      </c>
      <c r="O337" s="41" t="s">
        <v>5247</v>
      </c>
      <c r="P337" s="106">
        <v>219.20000000000002</v>
      </c>
      <c r="Q337" s="31">
        <v>400</v>
      </c>
      <c r="R337" s="31"/>
      <c r="S337" s="41" t="s">
        <v>535</v>
      </c>
      <c r="T337" s="107">
        <f t="shared" si="40"/>
        <v>0.68243749999999992</v>
      </c>
      <c r="U337" s="41" t="s">
        <v>3978</v>
      </c>
      <c r="V337" s="41" t="e">
        <f>VLOOKUP(U337,tb_oplosan,2,FALSE)</f>
        <v>#NAME?</v>
      </c>
      <c r="W337" s="107">
        <v>3.5799999999999998E-2</v>
      </c>
      <c r="X337" s="107">
        <f t="shared" si="69"/>
        <v>8.9499999999999993</v>
      </c>
      <c r="Y337" s="107"/>
      <c r="Z337" s="107"/>
      <c r="AA337" s="107"/>
      <c r="AB337" s="107"/>
      <c r="AC337" s="107"/>
      <c r="AD337" s="107"/>
      <c r="AE337" s="107"/>
      <c r="AF337" s="107"/>
      <c r="AG337" s="41" t="s">
        <v>4327</v>
      </c>
      <c r="AH337" s="41" t="e">
        <f t="shared" si="50"/>
        <v>#NAME?</v>
      </c>
      <c r="AI337" s="107">
        <v>7.6249999999999998E-2</v>
      </c>
      <c r="AJ337" s="107">
        <f t="shared" si="70"/>
        <v>0.68243749999999992</v>
      </c>
      <c r="AK337" s="41"/>
      <c r="AL337" s="41"/>
      <c r="AM337" s="107"/>
      <c r="AN337" s="107"/>
    </row>
    <row r="338" spans="1:40" ht="15">
      <c r="A338" s="101"/>
      <c r="B338" s="41"/>
      <c r="C338" s="102"/>
      <c r="D338" s="103"/>
      <c r="E338" s="103"/>
      <c r="F338" s="103"/>
      <c r="G338" s="103"/>
      <c r="H338" s="103"/>
      <c r="I338" s="103"/>
      <c r="J338" s="103"/>
      <c r="K338" s="31"/>
      <c r="L338" s="103"/>
      <c r="M338" s="104"/>
      <c r="N338" s="105"/>
      <c r="O338" s="41"/>
      <c r="P338" s="106"/>
      <c r="Q338" s="31"/>
      <c r="R338" s="31"/>
      <c r="S338" s="41"/>
      <c r="T338" s="107"/>
      <c r="U338" s="41"/>
      <c r="V338" s="41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41"/>
      <c r="AH338" s="41"/>
      <c r="AI338" s="107"/>
      <c r="AJ338" s="107"/>
      <c r="AK338" t="s">
        <v>4915</v>
      </c>
      <c r="AL338" s="41" t="str">
        <f t="shared" si="102"/>
        <v>SHD METHANOL 156</v>
      </c>
      <c r="AM338" s="107">
        <v>0.44</v>
      </c>
      <c r="AN338" s="107">
        <f>$X$337*AM338</f>
        <v>3.9379999999999997</v>
      </c>
    </row>
    <row r="339" spans="1:40" ht="15">
      <c r="A339" s="101"/>
      <c r="B339" s="41"/>
      <c r="C339" s="102"/>
      <c r="D339" s="103"/>
      <c r="E339" s="103"/>
      <c r="F339" s="103"/>
      <c r="G339" s="103"/>
      <c r="H339" s="103"/>
      <c r="I339" s="103"/>
      <c r="J339" s="103"/>
      <c r="K339" s="31"/>
      <c r="L339" s="103"/>
      <c r="M339" s="104"/>
      <c r="N339" s="105"/>
      <c r="O339" s="41"/>
      <c r="P339" s="106"/>
      <c r="Q339" s="31"/>
      <c r="R339" s="31"/>
      <c r="S339" s="41"/>
      <c r="T339" s="107"/>
      <c r="U339" s="41"/>
      <c r="V339" s="41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41"/>
      <c r="AH339" s="41"/>
      <c r="AI339" s="107"/>
      <c r="AJ339" s="107"/>
      <c r="AK339" t="s">
        <v>4925</v>
      </c>
      <c r="AL339" s="41" t="str">
        <f t="shared" si="102"/>
        <v>SOLFEN KHA GLISERIN 250</v>
      </c>
      <c r="AM339" s="107">
        <v>0.47</v>
      </c>
      <c r="AN339" s="107">
        <f t="shared" ref="AN339:AN340" si="121">$X$337*AM339</f>
        <v>4.2064999999999992</v>
      </c>
    </row>
    <row r="340" spans="1:40" ht="15">
      <c r="A340" s="101"/>
      <c r="B340" s="41"/>
      <c r="C340" s="102"/>
      <c r="D340" s="103"/>
      <c r="E340" s="103"/>
      <c r="F340" s="103"/>
      <c r="G340" s="103"/>
      <c r="H340" s="103"/>
      <c r="I340" s="103"/>
      <c r="J340" s="103"/>
      <c r="K340" s="31"/>
      <c r="L340" s="103"/>
      <c r="M340" s="104"/>
      <c r="N340" s="105"/>
      <c r="O340" s="41"/>
      <c r="P340" s="106"/>
      <c r="Q340" s="31"/>
      <c r="R340" s="31"/>
      <c r="S340" s="41"/>
      <c r="T340" s="107"/>
      <c r="U340" s="41"/>
      <c r="V340" s="41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41"/>
      <c r="AH340" s="41"/>
      <c r="AI340" s="107"/>
      <c r="AJ340" s="107"/>
      <c r="AK340" t="s">
        <v>4921</v>
      </c>
      <c r="AL340" s="41" t="str">
        <f t="shared" si="102"/>
        <v>SOLFEN KHA DEP 225</v>
      </c>
      <c r="AM340" s="107">
        <v>0.05</v>
      </c>
      <c r="AN340" s="107">
        <f t="shared" si="121"/>
        <v>0.44750000000000001</v>
      </c>
    </row>
    <row r="341" spans="1:40" ht="15">
      <c r="A341" s="101"/>
      <c r="B341" s="41"/>
      <c r="C341" s="102"/>
      <c r="D341" s="103"/>
      <c r="E341" s="103"/>
      <c r="F341" s="103"/>
      <c r="G341" s="103"/>
      <c r="H341" s="103"/>
      <c r="I341" s="103"/>
      <c r="J341" s="103"/>
      <c r="K341" s="31"/>
      <c r="L341" s="103"/>
      <c r="M341" s="104"/>
      <c r="N341" s="105"/>
      <c r="O341" s="41"/>
      <c r="P341" s="106"/>
      <c r="Q341" s="31"/>
      <c r="R341" s="31"/>
      <c r="S341" s="41"/>
      <c r="T341" s="107"/>
      <c r="U341" s="41" t="s">
        <v>5192</v>
      </c>
      <c r="V341" s="41" t="s">
        <v>5193</v>
      </c>
      <c r="W341" s="107">
        <v>0.14000000000000001</v>
      </c>
      <c r="X341" s="107">
        <f>K337*W341</f>
        <v>35</v>
      </c>
      <c r="Y341" s="107"/>
      <c r="Z341" s="107"/>
      <c r="AA341" s="107"/>
      <c r="AB341" s="107"/>
      <c r="AC341" s="107"/>
      <c r="AD341" s="107"/>
      <c r="AE341" s="107"/>
      <c r="AF341" s="107"/>
      <c r="AG341" s="41"/>
      <c r="AH341" s="41"/>
      <c r="AI341" s="108"/>
      <c r="AJ341" s="107"/>
      <c r="AK341" s="110" t="s">
        <v>4915</v>
      </c>
      <c r="AL341" s="41" t="str">
        <f t="shared" si="102"/>
        <v>SHD METHANOL 156</v>
      </c>
      <c r="AM341" s="107">
        <v>0.56999999999999995</v>
      </c>
      <c r="AN341" s="107">
        <f>$X$341*AM341</f>
        <v>19.95</v>
      </c>
    </row>
    <row r="342" spans="1:40" ht="15">
      <c r="A342" s="101"/>
      <c r="B342" s="41"/>
      <c r="C342" s="102"/>
      <c r="D342" s="103"/>
      <c r="E342" s="103"/>
      <c r="F342" s="103"/>
      <c r="G342" s="103"/>
      <c r="H342" s="103"/>
      <c r="I342" s="103"/>
      <c r="J342" s="103"/>
      <c r="K342" s="31"/>
      <c r="L342" s="103"/>
      <c r="M342" s="104"/>
      <c r="N342" s="105"/>
      <c r="O342" s="41"/>
      <c r="P342" s="106"/>
      <c r="Q342" s="31"/>
      <c r="R342" s="31"/>
      <c r="S342" s="41"/>
      <c r="T342" s="107"/>
      <c r="U342" s="41"/>
      <c r="V342" s="41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41"/>
      <c r="AH342" s="41"/>
      <c r="AI342" s="108"/>
      <c r="AJ342" s="107"/>
      <c r="AK342" s="110" t="s">
        <v>4925</v>
      </c>
      <c r="AL342" s="41" t="str">
        <f t="shared" si="102"/>
        <v>SOLFEN KHA GLISERIN 250</v>
      </c>
      <c r="AM342" s="107">
        <v>0.34</v>
      </c>
      <c r="AN342" s="107">
        <f t="shared" ref="AN342:AN343" si="122">$X$341*AM342</f>
        <v>11.9</v>
      </c>
    </row>
    <row r="343" spans="1:40" ht="15">
      <c r="A343" s="101"/>
      <c r="B343" s="41"/>
      <c r="C343" s="102"/>
      <c r="D343" s="103"/>
      <c r="E343" s="103"/>
      <c r="F343" s="103"/>
      <c r="G343" s="103"/>
      <c r="H343" s="103"/>
      <c r="I343" s="103"/>
      <c r="J343" s="103"/>
      <c r="K343" s="31"/>
      <c r="L343" s="103"/>
      <c r="M343" s="104"/>
      <c r="N343" s="105"/>
      <c r="O343" s="41"/>
      <c r="P343" s="106"/>
      <c r="Q343" s="31"/>
      <c r="R343" s="31"/>
      <c r="S343" s="41"/>
      <c r="T343" s="107"/>
      <c r="U343" s="41"/>
      <c r="V343" s="41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41"/>
      <c r="AH343" s="41"/>
      <c r="AI343" s="108"/>
      <c r="AJ343" s="107"/>
      <c r="AK343" s="110" t="s">
        <v>4921</v>
      </c>
      <c r="AL343" s="41" t="str">
        <f t="shared" si="102"/>
        <v>SOLFEN KHA DEP 225</v>
      </c>
      <c r="AM343" s="107">
        <v>0.09</v>
      </c>
      <c r="AN343" s="107">
        <f t="shared" si="122"/>
        <v>3.15</v>
      </c>
    </row>
    <row r="344" spans="1:40">
      <c r="A344" s="101">
        <v>95</v>
      </c>
      <c r="B344" s="41" t="s">
        <v>2152</v>
      </c>
      <c r="C344" s="102" t="s">
        <v>159</v>
      </c>
      <c r="D344" s="103">
        <v>106</v>
      </c>
      <c r="E344" s="103">
        <v>2.9444444444444402</v>
      </c>
      <c r="F344" s="103">
        <v>169</v>
      </c>
      <c r="G344" s="103">
        <v>1</v>
      </c>
      <c r="H344" s="103">
        <v>145</v>
      </c>
      <c r="I344" s="103"/>
      <c r="J344" s="103" t="s">
        <v>510</v>
      </c>
      <c r="K344" s="31">
        <f>VLOOKUP(B344,tb_proyeksi,10,FALSE)</f>
        <v>250</v>
      </c>
      <c r="L344" s="103" t="s">
        <v>510</v>
      </c>
      <c r="M344" s="104">
        <f t="shared" si="107"/>
        <v>5</v>
      </c>
      <c r="N344" s="105" t="s">
        <v>506</v>
      </c>
      <c r="O344" s="41" t="s">
        <v>5247</v>
      </c>
      <c r="P344" s="106">
        <v>164.4</v>
      </c>
      <c r="Q344" s="31">
        <v>300</v>
      </c>
      <c r="R344" s="31"/>
      <c r="S344" s="41" t="s">
        <v>534</v>
      </c>
      <c r="T344" s="107">
        <f t="shared" si="40"/>
        <v>0.98449999999999993</v>
      </c>
      <c r="U344" s="41" t="s">
        <v>3990</v>
      </c>
      <c r="V344" s="41" t="e">
        <f t="shared" si="47"/>
        <v>#NAME?</v>
      </c>
      <c r="W344" s="107">
        <v>3.5799999999999998E-2</v>
      </c>
      <c r="X344" s="107">
        <f t="shared" si="69"/>
        <v>8.9499999999999993</v>
      </c>
      <c r="Y344" s="107"/>
      <c r="Z344" s="107"/>
      <c r="AA344" s="107"/>
      <c r="AB344" s="107"/>
      <c r="AC344" s="107"/>
      <c r="AD344" s="107"/>
      <c r="AE344" s="107"/>
      <c r="AF344" s="107"/>
      <c r="AG344" s="41" t="s">
        <v>4311</v>
      </c>
      <c r="AH344" s="41" t="e">
        <f t="shared" si="50"/>
        <v>#NAME?</v>
      </c>
      <c r="AI344" s="107">
        <v>0.11</v>
      </c>
      <c r="AJ344" s="107">
        <f t="shared" si="70"/>
        <v>0.98449999999999993</v>
      </c>
      <c r="AK344" s="41"/>
      <c r="AL344" s="41"/>
      <c r="AM344" s="107"/>
      <c r="AN344" s="107"/>
    </row>
    <row r="345" spans="1:40" ht="15">
      <c r="A345" s="101"/>
      <c r="B345" s="41"/>
      <c r="C345" s="102"/>
      <c r="D345" s="103"/>
      <c r="E345" s="103"/>
      <c r="F345" s="103"/>
      <c r="G345" s="103"/>
      <c r="H345" s="103"/>
      <c r="I345" s="103"/>
      <c r="J345" s="103"/>
      <c r="K345" s="31"/>
      <c r="L345" s="103"/>
      <c r="M345" s="104"/>
      <c r="N345" s="105"/>
      <c r="O345" s="41"/>
      <c r="P345" s="106"/>
      <c r="Q345" s="31"/>
      <c r="R345" s="31"/>
      <c r="S345" s="41"/>
      <c r="T345" s="107"/>
      <c r="U345" s="41"/>
      <c r="V345" s="41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41"/>
      <c r="AH345" s="41"/>
      <c r="AI345" s="107"/>
      <c r="AJ345" s="107"/>
      <c r="AK345" s="109" t="s">
        <v>4921</v>
      </c>
      <c r="AL345" s="41" t="str">
        <f t="shared" si="102"/>
        <v>SOLFEN KHA DEP 225</v>
      </c>
      <c r="AM345" s="107">
        <v>7.0000000000000007E-2</v>
      </c>
      <c r="AN345" s="107">
        <f>$X$344*AM345</f>
        <v>0.62650000000000006</v>
      </c>
    </row>
    <row r="346" spans="1:40" ht="15">
      <c r="A346" s="101"/>
      <c r="B346" s="41"/>
      <c r="C346" s="102"/>
      <c r="D346" s="103"/>
      <c r="E346" s="103"/>
      <c r="F346" s="103"/>
      <c r="G346" s="103"/>
      <c r="H346" s="103"/>
      <c r="I346" s="103"/>
      <c r="J346" s="103"/>
      <c r="K346" s="31"/>
      <c r="L346" s="103"/>
      <c r="M346" s="104"/>
      <c r="N346" s="105"/>
      <c r="O346" s="41"/>
      <c r="P346" s="106"/>
      <c r="Q346" s="31"/>
      <c r="R346" s="31"/>
      <c r="S346" s="41"/>
      <c r="T346" s="107"/>
      <c r="U346" s="41"/>
      <c r="V346" s="41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41"/>
      <c r="AH346" s="41"/>
      <c r="AI346" s="107"/>
      <c r="AJ346" s="107"/>
      <c r="AK346" s="109" t="s">
        <v>4915</v>
      </c>
      <c r="AL346" s="41" t="str">
        <f t="shared" si="102"/>
        <v>SHD METHANOL 156</v>
      </c>
      <c r="AM346" s="107">
        <v>0.46</v>
      </c>
      <c r="AN346" s="107">
        <f t="shared" ref="AN346:AN347" si="123">$X$344*AM346</f>
        <v>4.117</v>
      </c>
    </row>
    <row r="347" spans="1:40" ht="15">
      <c r="A347" s="101"/>
      <c r="B347" s="41"/>
      <c r="C347" s="102"/>
      <c r="D347" s="103"/>
      <c r="E347" s="103"/>
      <c r="F347" s="103"/>
      <c r="G347" s="103"/>
      <c r="H347" s="103"/>
      <c r="I347" s="103"/>
      <c r="J347" s="103"/>
      <c r="K347" s="31"/>
      <c r="L347" s="103"/>
      <c r="M347" s="104"/>
      <c r="N347" s="105"/>
      <c r="O347" s="41"/>
      <c r="P347" s="106"/>
      <c r="Q347" s="31"/>
      <c r="R347" s="31"/>
      <c r="S347" s="41"/>
      <c r="T347" s="107"/>
      <c r="U347" s="41"/>
      <c r="V347" s="41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41"/>
      <c r="AH347" s="41"/>
      <c r="AI347" s="107"/>
      <c r="AJ347" s="107"/>
      <c r="AK347" s="109" t="s">
        <v>4925</v>
      </c>
      <c r="AL347" s="41" t="str">
        <f t="shared" si="102"/>
        <v>SOLFEN KHA GLISERIN 250</v>
      </c>
      <c r="AM347" s="107">
        <v>0.4</v>
      </c>
      <c r="AN347" s="107">
        <f t="shared" si="123"/>
        <v>3.58</v>
      </c>
    </row>
    <row r="348" spans="1:40" ht="15">
      <c r="A348" s="101"/>
      <c r="B348" s="41"/>
      <c r="C348" s="102"/>
      <c r="D348" s="103"/>
      <c r="E348" s="103"/>
      <c r="F348" s="103"/>
      <c r="G348" s="103"/>
      <c r="H348" s="103"/>
      <c r="I348" s="103"/>
      <c r="J348" s="103"/>
      <c r="K348" s="31"/>
      <c r="L348" s="103"/>
      <c r="M348" s="104"/>
      <c r="N348" s="105"/>
      <c r="O348" s="41"/>
      <c r="P348" s="106"/>
      <c r="Q348" s="31"/>
      <c r="R348" s="31"/>
      <c r="S348" s="41"/>
      <c r="T348" s="107"/>
      <c r="U348" s="41" t="s">
        <v>5192</v>
      </c>
      <c r="V348" s="41" t="s">
        <v>5193</v>
      </c>
      <c r="W348" s="107">
        <v>0.14000000000000001</v>
      </c>
      <c r="X348" s="107">
        <f>K344*W348</f>
        <v>35</v>
      </c>
      <c r="Y348" s="107"/>
      <c r="Z348" s="107"/>
      <c r="AA348" s="107"/>
      <c r="AB348" s="107"/>
      <c r="AC348" s="107"/>
      <c r="AD348" s="107"/>
      <c r="AE348" s="107"/>
      <c r="AF348" s="107"/>
      <c r="AG348" s="41"/>
      <c r="AH348" s="41"/>
      <c r="AI348" s="108"/>
      <c r="AJ348" s="107"/>
      <c r="AK348" s="110" t="s">
        <v>4915</v>
      </c>
      <c r="AL348" s="41" t="str">
        <f t="shared" ref="AL348:AL350" si="124">VLOOKUP(AK348,db_solfen,2,FALSE)</f>
        <v>SHD METHANOL 156</v>
      </c>
      <c r="AM348" s="107">
        <v>0.56999999999999995</v>
      </c>
      <c r="AN348" s="107">
        <f>$X$348*AM348</f>
        <v>19.95</v>
      </c>
    </row>
    <row r="349" spans="1:40" ht="15">
      <c r="A349" s="101"/>
      <c r="B349" s="41"/>
      <c r="C349" s="102"/>
      <c r="D349" s="103"/>
      <c r="E349" s="103"/>
      <c r="F349" s="103"/>
      <c r="G349" s="103"/>
      <c r="H349" s="103"/>
      <c r="I349" s="103"/>
      <c r="J349" s="103"/>
      <c r="K349" s="31"/>
      <c r="L349" s="103"/>
      <c r="M349" s="104"/>
      <c r="N349" s="105"/>
      <c r="O349" s="41"/>
      <c r="P349" s="106"/>
      <c r="Q349" s="31"/>
      <c r="R349" s="31"/>
      <c r="S349" s="41"/>
      <c r="T349" s="107"/>
      <c r="U349" s="41"/>
      <c r="V349" s="41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41"/>
      <c r="AH349" s="41"/>
      <c r="AI349" s="108"/>
      <c r="AJ349" s="107"/>
      <c r="AK349" s="110" t="s">
        <v>4925</v>
      </c>
      <c r="AL349" s="41" t="str">
        <f t="shared" si="124"/>
        <v>SOLFEN KHA GLISERIN 250</v>
      </c>
      <c r="AM349" s="107">
        <v>0.34</v>
      </c>
      <c r="AN349" s="107">
        <f t="shared" ref="AN349:AN350" si="125">$X$348*AM349</f>
        <v>11.9</v>
      </c>
    </row>
    <row r="350" spans="1:40" ht="15">
      <c r="A350" s="101"/>
      <c r="B350" s="41"/>
      <c r="C350" s="102"/>
      <c r="D350" s="103"/>
      <c r="E350" s="103"/>
      <c r="F350" s="103"/>
      <c r="G350" s="103"/>
      <c r="H350" s="103"/>
      <c r="I350" s="103"/>
      <c r="J350" s="103"/>
      <c r="K350" s="31"/>
      <c r="L350" s="103"/>
      <c r="M350" s="104"/>
      <c r="N350" s="105"/>
      <c r="O350" s="41"/>
      <c r="P350" s="106"/>
      <c r="Q350" s="31"/>
      <c r="R350" s="31"/>
      <c r="S350" s="41"/>
      <c r="T350" s="107"/>
      <c r="U350" s="41"/>
      <c r="V350" s="41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41"/>
      <c r="AH350" s="41"/>
      <c r="AI350" s="108"/>
      <c r="AJ350" s="107"/>
      <c r="AK350" s="110" t="s">
        <v>4921</v>
      </c>
      <c r="AL350" s="41" t="str">
        <f t="shared" si="124"/>
        <v>SOLFEN KHA DEP 225</v>
      </c>
      <c r="AM350" s="107">
        <v>0.09</v>
      </c>
      <c r="AN350" s="107">
        <f t="shared" si="125"/>
        <v>3.15</v>
      </c>
    </row>
    <row r="351" spans="1:40" ht="15">
      <c r="A351" s="101">
        <v>96</v>
      </c>
      <c r="B351" s="41" t="s">
        <v>1983</v>
      </c>
      <c r="C351" s="102" t="s">
        <v>102</v>
      </c>
      <c r="D351" s="103">
        <v>3</v>
      </c>
      <c r="E351" s="103">
        <f t="shared" ref="E351:E418" si="126">D351/36</f>
        <v>8.3333333333333329E-2</v>
      </c>
      <c r="F351" s="103">
        <v>6</v>
      </c>
      <c r="G351" s="103">
        <v>1</v>
      </c>
      <c r="H351" s="103"/>
      <c r="I351" s="103"/>
      <c r="J351" s="103" t="s">
        <v>510</v>
      </c>
      <c r="K351" s="31">
        <v>0</v>
      </c>
      <c r="L351" s="103" t="s">
        <v>510</v>
      </c>
      <c r="M351" s="104">
        <f t="shared" ref="M351:M546" si="127">K351/36</f>
        <v>0</v>
      </c>
      <c r="N351" s="105" t="s">
        <v>506</v>
      </c>
      <c r="O351" s="41"/>
      <c r="P351" s="41"/>
      <c r="Q351" s="41"/>
      <c r="R351" s="41"/>
      <c r="S351" s="41"/>
      <c r="T351" s="107"/>
      <c r="U351" s="114" t="s">
        <v>4158</v>
      </c>
      <c r="V351" s="41" t="e">
        <f t="shared" si="47"/>
        <v>#NAME?</v>
      </c>
      <c r="W351" s="107">
        <v>1.3899999999999999E-2</v>
      </c>
      <c r="X351" s="107">
        <f>K351*W351</f>
        <v>0</v>
      </c>
      <c r="Y351" s="107"/>
      <c r="Z351" s="107"/>
      <c r="AA351" s="107"/>
      <c r="AB351" s="107"/>
      <c r="AC351" s="107"/>
      <c r="AD351" s="107"/>
      <c r="AE351" s="107"/>
      <c r="AF351" s="107"/>
      <c r="AG351" s="114" t="s">
        <v>4337</v>
      </c>
      <c r="AH351" s="41" t="e">
        <f t="shared" si="50"/>
        <v>#NAME?</v>
      </c>
      <c r="AI351" s="107">
        <v>0.09</v>
      </c>
      <c r="AJ351" s="107">
        <f>X351*AI351</f>
        <v>0</v>
      </c>
      <c r="AK351" s="41"/>
      <c r="AL351" s="41"/>
      <c r="AM351" s="107"/>
      <c r="AN351" s="107"/>
    </row>
    <row r="352" spans="1:40" ht="15">
      <c r="A352" s="101"/>
      <c r="B352" s="41"/>
      <c r="C352" s="102"/>
      <c r="D352" s="103"/>
      <c r="E352" s="103"/>
      <c r="F352" s="103"/>
      <c r="G352" s="103"/>
      <c r="H352" s="103"/>
      <c r="I352" s="103"/>
      <c r="J352" s="103"/>
      <c r="K352" s="31"/>
      <c r="L352" s="103"/>
      <c r="M352" s="104"/>
      <c r="N352" s="105"/>
      <c r="O352" s="41"/>
      <c r="P352" s="41"/>
      <c r="Q352" s="41"/>
      <c r="R352" s="41"/>
      <c r="S352" s="41"/>
      <c r="T352" s="107"/>
      <c r="U352" s="41"/>
      <c r="V352" s="41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41"/>
      <c r="AH352" s="41"/>
      <c r="AI352" s="107"/>
      <c r="AJ352" s="107"/>
      <c r="AK352" s="114" t="s">
        <v>4915</v>
      </c>
      <c r="AL352" s="41" t="str">
        <f t="shared" si="102"/>
        <v>SHD METHANOL 156</v>
      </c>
      <c r="AM352" s="107">
        <v>0.91</v>
      </c>
      <c r="AN352" s="107">
        <f>$X$351*AM352</f>
        <v>0</v>
      </c>
    </row>
    <row r="353" spans="1:40">
      <c r="A353" s="101">
        <v>97</v>
      </c>
      <c r="B353" s="41" t="s">
        <v>1984</v>
      </c>
      <c r="C353" s="102" t="s">
        <v>103</v>
      </c>
      <c r="D353" s="103">
        <v>58</v>
      </c>
      <c r="E353" s="103">
        <f t="shared" si="126"/>
        <v>1.6111111111111112</v>
      </c>
      <c r="F353" s="103">
        <v>176</v>
      </c>
      <c r="G353" s="103">
        <v>1</v>
      </c>
      <c r="H353" s="103"/>
      <c r="I353" s="103"/>
      <c r="J353" s="103" t="s">
        <v>510</v>
      </c>
      <c r="K353" s="31">
        <f>VLOOKUP(B353,tb_proyeksi,10,FALSE)</f>
        <v>180</v>
      </c>
      <c r="L353" s="103" t="s">
        <v>510</v>
      </c>
      <c r="M353" s="104">
        <f t="shared" si="127"/>
        <v>5</v>
      </c>
      <c r="N353" s="105" t="s">
        <v>506</v>
      </c>
      <c r="O353" s="41" t="s">
        <v>543</v>
      </c>
      <c r="P353" s="106">
        <v>204.12</v>
      </c>
      <c r="Q353" s="31">
        <v>252</v>
      </c>
      <c r="R353" s="31"/>
      <c r="S353" s="41" t="s">
        <v>524</v>
      </c>
      <c r="T353" s="107">
        <f>AJ353</f>
        <v>0.27521999999999996</v>
      </c>
      <c r="U353" s="41" t="s">
        <v>4158</v>
      </c>
      <c r="V353" s="41" t="e">
        <f t="shared" si="47"/>
        <v>#NAME?</v>
      </c>
      <c r="W353" s="107">
        <v>1.3899999999999999E-2</v>
      </c>
      <c r="X353" s="107">
        <f t="shared" si="69"/>
        <v>2.5019999999999998</v>
      </c>
      <c r="Y353" s="107"/>
      <c r="Z353" s="107"/>
      <c r="AA353" s="107"/>
      <c r="AB353" s="107"/>
      <c r="AC353" s="107"/>
      <c r="AD353" s="107"/>
      <c r="AE353" s="107"/>
      <c r="AF353" s="107"/>
      <c r="AG353" s="41" t="s">
        <v>4337</v>
      </c>
      <c r="AH353" s="41" t="e">
        <f t="shared" si="50"/>
        <v>#NAME?</v>
      </c>
      <c r="AI353" s="107">
        <v>0.11</v>
      </c>
      <c r="AJ353" s="107">
        <f t="shared" si="70"/>
        <v>0.27521999999999996</v>
      </c>
      <c r="AK353" s="41"/>
      <c r="AL353" s="41"/>
      <c r="AM353" s="107"/>
      <c r="AN353" s="107"/>
    </row>
    <row r="354" spans="1:40" ht="15">
      <c r="A354" s="101"/>
      <c r="B354" s="41"/>
      <c r="C354" s="102"/>
      <c r="D354" s="103"/>
      <c r="E354" s="103"/>
      <c r="F354" s="103"/>
      <c r="G354" s="103"/>
      <c r="H354" s="103"/>
      <c r="I354" s="103"/>
      <c r="J354" s="103"/>
      <c r="K354" s="31"/>
      <c r="L354" s="103"/>
      <c r="M354" s="104"/>
      <c r="N354" s="105"/>
      <c r="O354" s="41"/>
      <c r="P354" s="106"/>
      <c r="Q354" s="31"/>
      <c r="R354" s="31"/>
      <c r="S354" s="41"/>
      <c r="T354" s="107"/>
      <c r="U354" s="41"/>
      <c r="V354" s="41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41"/>
      <c r="AH354" s="41"/>
      <c r="AI354" s="107"/>
      <c r="AJ354" s="107"/>
      <c r="AK354" s="109" t="s">
        <v>4915</v>
      </c>
      <c r="AL354" s="41" t="str">
        <f t="shared" ref="AL354:AL356" si="128">VLOOKUP(AK354,db_solfen,2,FALSE)</f>
        <v>SHD METHANOL 156</v>
      </c>
      <c r="AM354" s="107">
        <v>0.91</v>
      </c>
      <c r="AN354" s="107">
        <f>$X$353*AM354</f>
        <v>2.2768199999999998</v>
      </c>
    </row>
    <row r="355" spans="1:40" ht="15">
      <c r="A355" s="101">
        <v>98</v>
      </c>
      <c r="B355" s="41" t="s">
        <v>1985</v>
      </c>
      <c r="C355" s="102" t="s">
        <v>104</v>
      </c>
      <c r="D355" s="103">
        <v>18</v>
      </c>
      <c r="E355" s="103">
        <f t="shared" si="126"/>
        <v>0.5</v>
      </c>
      <c r="F355" s="103">
        <v>20</v>
      </c>
      <c r="G355" s="103">
        <v>1</v>
      </c>
      <c r="H355" s="103"/>
      <c r="I355" s="103"/>
      <c r="J355" s="103" t="s">
        <v>510</v>
      </c>
      <c r="K355" s="31">
        <v>0</v>
      </c>
      <c r="L355" s="103" t="s">
        <v>510</v>
      </c>
      <c r="M355" s="104">
        <f t="shared" si="127"/>
        <v>0</v>
      </c>
      <c r="N355" s="105" t="s">
        <v>506</v>
      </c>
      <c r="O355" s="41"/>
      <c r="P355" s="41"/>
      <c r="Q355" s="41"/>
      <c r="R355" s="41"/>
      <c r="S355" s="41"/>
      <c r="T355" s="107"/>
      <c r="U355" s="114" t="s">
        <v>4158</v>
      </c>
      <c r="V355" s="41" t="e">
        <f t="shared" si="47"/>
        <v>#NAME?</v>
      </c>
      <c r="W355" s="107">
        <v>1.3899999999999999E-2</v>
      </c>
      <c r="X355" s="107">
        <f>K355*W355</f>
        <v>0</v>
      </c>
      <c r="Y355" s="107"/>
      <c r="Z355" s="107"/>
      <c r="AA355" s="107"/>
      <c r="AB355" s="107"/>
      <c r="AC355" s="107"/>
      <c r="AD355" s="107"/>
      <c r="AE355" s="107"/>
      <c r="AF355" s="107"/>
      <c r="AG355" s="114" t="s">
        <v>4337</v>
      </c>
      <c r="AH355" s="41" t="e">
        <f t="shared" si="50"/>
        <v>#NAME?</v>
      </c>
      <c r="AI355" s="107">
        <v>0.09</v>
      </c>
      <c r="AJ355" s="107">
        <f>X355*AI355</f>
        <v>0</v>
      </c>
      <c r="AK355" s="41"/>
      <c r="AL355" s="41"/>
      <c r="AM355" s="107"/>
      <c r="AN355" s="107"/>
    </row>
    <row r="356" spans="1:40" ht="15">
      <c r="A356" s="101"/>
      <c r="B356" s="41"/>
      <c r="C356" s="102"/>
      <c r="D356" s="103"/>
      <c r="E356" s="103"/>
      <c r="F356" s="103"/>
      <c r="G356" s="103"/>
      <c r="H356" s="103"/>
      <c r="I356" s="103"/>
      <c r="J356" s="103"/>
      <c r="K356" s="31"/>
      <c r="L356" s="103"/>
      <c r="M356" s="104"/>
      <c r="N356" s="105"/>
      <c r="O356" s="41"/>
      <c r="P356" s="41"/>
      <c r="Q356" s="41"/>
      <c r="R356" s="41"/>
      <c r="S356" s="41"/>
      <c r="T356" s="107"/>
      <c r="U356" s="114"/>
      <c r="V356" s="41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41"/>
      <c r="AH356" s="41"/>
      <c r="AI356" s="107"/>
      <c r="AJ356" s="107"/>
      <c r="AK356" s="114" t="s">
        <v>4915</v>
      </c>
      <c r="AL356" s="41" t="str">
        <f t="shared" si="128"/>
        <v>SHD METHANOL 156</v>
      </c>
      <c r="AM356" s="107">
        <v>0.91</v>
      </c>
      <c r="AN356" s="107">
        <f>$X$355*AM356</f>
        <v>0</v>
      </c>
    </row>
    <row r="357" spans="1:40">
      <c r="A357" s="101">
        <v>99</v>
      </c>
      <c r="B357" s="41" t="s">
        <v>1988</v>
      </c>
      <c r="C357" s="102" t="s">
        <v>105</v>
      </c>
      <c r="D357" s="103">
        <v>22</v>
      </c>
      <c r="E357" s="103">
        <f t="shared" si="126"/>
        <v>0.61111111111111116</v>
      </c>
      <c r="F357" s="103">
        <v>65</v>
      </c>
      <c r="G357" s="103">
        <v>1</v>
      </c>
      <c r="H357" s="103"/>
      <c r="I357" s="103"/>
      <c r="J357" s="103" t="s">
        <v>510</v>
      </c>
      <c r="K357" s="31">
        <f>VLOOKUP(B357,tb_proyeksi,10,FALSE)</f>
        <v>36</v>
      </c>
      <c r="L357" s="103" t="s">
        <v>510</v>
      </c>
      <c r="M357" s="104">
        <f t="shared" si="127"/>
        <v>1</v>
      </c>
      <c r="N357" s="105" t="s">
        <v>506</v>
      </c>
      <c r="O357" s="41" t="s">
        <v>544</v>
      </c>
      <c r="P357" s="106">
        <v>87.48</v>
      </c>
      <c r="Q357" s="31">
        <v>108</v>
      </c>
      <c r="R357" s="31"/>
      <c r="S357" s="41" t="s">
        <v>524</v>
      </c>
      <c r="T357" s="107">
        <f>AJ357</f>
        <v>5.5043999999999996E-2</v>
      </c>
      <c r="U357" s="41" t="s">
        <v>4158</v>
      </c>
      <c r="V357" s="41" t="e">
        <f t="shared" si="47"/>
        <v>#NAME?</v>
      </c>
      <c r="W357" s="107">
        <v>1.3899999999999999E-2</v>
      </c>
      <c r="X357" s="107">
        <f t="shared" si="69"/>
        <v>0.50039999999999996</v>
      </c>
      <c r="Y357" s="107"/>
      <c r="Z357" s="107"/>
      <c r="AA357" s="107"/>
      <c r="AB357" s="107"/>
      <c r="AC357" s="107"/>
      <c r="AD357" s="107"/>
      <c r="AE357" s="107"/>
      <c r="AF357" s="107"/>
      <c r="AG357" s="41" t="s">
        <v>4337</v>
      </c>
      <c r="AH357" s="41" t="e">
        <f t="shared" si="50"/>
        <v>#NAME?</v>
      </c>
      <c r="AI357" s="107">
        <v>0.11</v>
      </c>
      <c r="AJ357" s="107">
        <f>X357*AI357</f>
        <v>5.5043999999999996E-2</v>
      </c>
      <c r="AK357" s="41"/>
      <c r="AL357" s="41"/>
      <c r="AM357" s="107"/>
      <c r="AN357" s="107"/>
    </row>
    <row r="358" spans="1:40" ht="15">
      <c r="A358" s="101"/>
      <c r="B358" s="41"/>
      <c r="C358" s="102"/>
      <c r="D358" s="103"/>
      <c r="E358" s="103"/>
      <c r="F358" s="103"/>
      <c r="G358" s="103"/>
      <c r="H358" s="103"/>
      <c r="I358" s="103"/>
      <c r="J358" s="103"/>
      <c r="K358" s="31"/>
      <c r="L358" s="103"/>
      <c r="M358" s="104"/>
      <c r="N358" s="105"/>
      <c r="O358" s="41"/>
      <c r="P358" s="106"/>
      <c r="Q358" s="31"/>
      <c r="R358" s="31"/>
      <c r="S358" s="41"/>
      <c r="T358" s="107"/>
      <c r="U358" s="41"/>
      <c r="V358" s="41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41"/>
      <c r="AH358" s="41"/>
      <c r="AI358" s="107"/>
      <c r="AJ358" s="107"/>
      <c r="AK358" s="109" t="s">
        <v>4915</v>
      </c>
      <c r="AL358" s="41" t="str">
        <f t="shared" ref="AL358" si="129">VLOOKUP(AK358,db_solfen,2,FALSE)</f>
        <v>SHD METHANOL 156</v>
      </c>
      <c r="AM358" s="107">
        <v>0.91</v>
      </c>
      <c r="AN358" s="107">
        <f>$X$357*AM358</f>
        <v>0.45536399999999999</v>
      </c>
    </row>
    <row r="359" spans="1:40">
      <c r="A359" s="101">
        <v>100</v>
      </c>
      <c r="B359" s="41" t="s">
        <v>1991</v>
      </c>
      <c r="C359" s="102" t="s">
        <v>106</v>
      </c>
      <c r="D359" s="103">
        <v>54</v>
      </c>
      <c r="E359" s="103">
        <f t="shared" si="126"/>
        <v>1.5</v>
      </c>
      <c r="F359" s="103">
        <v>53</v>
      </c>
      <c r="G359" s="103">
        <v>1</v>
      </c>
      <c r="H359" s="103">
        <v>135</v>
      </c>
      <c r="I359" s="103">
        <v>1</v>
      </c>
      <c r="J359" s="103" t="s">
        <v>510</v>
      </c>
      <c r="K359" s="31">
        <f>VLOOKUP(B359,tb_proyeksi,10,FALSE)</f>
        <v>144</v>
      </c>
      <c r="L359" s="103" t="s">
        <v>510</v>
      </c>
      <c r="M359" s="104">
        <f t="shared" si="127"/>
        <v>4</v>
      </c>
      <c r="N359" s="105" t="s">
        <v>506</v>
      </c>
      <c r="O359" s="41" t="s">
        <v>543</v>
      </c>
      <c r="P359" s="106">
        <v>145.80000000000001</v>
      </c>
      <c r="Q359" s="31">
        <v>180</v>
      </c>
      <c r="R359" s="31"/>
      <c r="S359" s="41" t="s">
        <v>524</v>
      </c>
      <c r="T359" s="107">
        <f>AJ359</f>
        <v>0.10008</v>
      </c>
      <c r="U359" s="41" t="s">
        <v>4160</v>
      </c>
      <c r="V359" s="41" t="e">
        <f t="shared" si="47"/>
        <v>#NAME?</v>
      </c>
      <c r="W359" s="107">
        <v>1.3899999999999999E-2</v>
      </c>
      <c r="X359" s="107">
        <f>K359*W359</f>
        <v>2.0015999999999998</v>
      </c>
      <c r="Y359" s="107"/>
      <c r="Z359" s="107"/>
      <c r="AA359" s="107"/>
      <c r="AB359" s="107"/>
      <c r="AC359" s="107"/>
      <c r="AD359" s="107"/>
      <c r="AE359" s="107"/>
      <c r="AF359" s="107"/>
      <c r="AG359" s="41" t="s">
        <v>4301</v>
      </c>
      <c r="AH359" s="41" t="e">
        <f t="shared" si="50"/>
        <v>#NAME?</v>
      </c>
      <c r="AI359" s="107">
        <v>0.05</v>
      </c>
      <c r="AJ359" s="107">
        <f>X359*AI359</f>
        <v>0.10008</v>
      </c>
      <c r="AK359" s="41"/>
      <c r="AL359" s="41"/>
      <c r="AM359" s="107"/>
      <c r="AN359" s="107"/>
    </row>
    <row r="360" spans="1:40" ht="15">
      <c r="A360" s="101"/>
      <c r="B360" s="41"/>
      <c r="C360" s="102"/>
      <c r="D360" s="103"/>
      <c r="E360" s="103"/>
      <c r="F360" s="103"/>
      <c r="G360" s="103"/>
      <c r="H360" s="103"/>
      <c r="I360" s="103"/>
      <c r="J360" s="103"/>
      <c r="K360" s="31"/>
      <c r="L360" s="103"/>
      <c r="M360" s="104"/>
      <c r="N360" s="105"/>
      <c r="O360" s="41"/>
      <c r="P360" s="106"/>
      <c r="Q360" s="31"/>
      <c r="R360" s="31"/>
      <c r="S360" s="41"/>
      <c r="T360" s="107"/>
      <c r="U360" s="41"/>
      <c r="V360" s="41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41"/>
      <c r="AH360" s="41"/>
      <c r="AI360" s="107"/>
      <c r="AJ360" s="107"/>
      <c r="AK360" s="109" t="s">
        <v>4915</v>
      </c>
      <c r="AL360" s="41" t="str">
        <f t="shared" ref="AL360" si="130">VLOOKUP(AK360,db_solfen,2,FALSE)</f>
        <v>SHD METHANOL 156</v>
      </c>
      <c r="AM360" s="107">
        <v>0.96</v>
      </c>
      <c r="AN360" s="107">
        <f>$X$359*AM360</f>
        <v>1.9215359999999997</v>
      </c>
    </row>
    <row r="361" spans="1:40">
      <c r="A361" s="101">
        <v>101</v>
      </c>
      <c r="B361" s="41" t="s">
        <v>1994</v>
      </c>
      <c r="C361" s="102" t="s">
        <v>462</v>
      </c>
      <c r="D361" s="103">
        <v>15</v>
      </c>
      <c r="E361" s="103">
        <f t="shared" si="126"/>
        <v>0.41666666666666669</v>
      </c>
      <c r="F361" s="103"/>
      <c r="G361" s="103"/>
      <c r="H361" s="103"/>
      <c r="I361" s="103"/>
      <c r="J361" s="103" t="s">
        <v>510</v>
      </c>
      <c r="K361" s="31">
        <v>0</v>
      </c>
      <c r="L361" s="103" t="s">
        <v>510</v>
      </c>
      <c r="M361" s="104">
        <f t="shared" si="127"/>
        <v>0</v>
      </c>
      <c r="N361" s="105" t="s">
        <v>506</v>
      </c>
      <c r="O361" s="41"/>
      <c r="P361" s="41"/>
      <c r="Q361" s="41"/>
      <c r="R361" s="41"/>
      <c r="S361" s="41"/>
      <c r="T361" s="107"/>
      <c r="U361" s="41" t="s">
        <v>4158</v>
      </c>
      <c r="V361" s="41" t="e">
        <f t="shared" ref="V361" si="131">VLOOKUP(U361,tb_oplosan,2,FALSE)</f>
        <v>#NAME?</v>
      </c>
      <c r="W361" s="107">
        <v>1.3899999999999999E-2</v>
      </c>
      <c r="X361" s="107">
        <f>K361*W361</f>
        <v>0</v>
      </c>
      <c r="Y361" s="107"/>
      <c r="Z361" s="107"/>
      <c r="AA361" s="107"/>
      <c r="AB361" s="107"/>
      <c r="AC361" s="107"/>
      <c r="AD361" s="107"/>
      <c r="AE361" s="107"/>
      <c r="AF361" s="107"/>
      <c r="AG361" s="41" t="s">
        <v>4337</v>
      </c>
      <c r="AH361" s="41" t="e">
        <f t="shared" ref="AH361" si="132">VLOOKUP(AG361,tb_parfum,2,FALSE)</f>
        <v>#NAME?</v>
      </c>
      <c r="AI361" s="107">
        <v>0.11</v>
      </c>
      <c r="AJ361" s="107">
        <f>X361*AI361</f>
        <v>0</v>
      </c>
      <c r="AK361" s="41"/>
      <c r="AL361" s="41"/>
      <c r="AM361" s="107"/>
      <c r="AN361" s="107"/>
    </row>
    <row r="362" spans="1:40" ht="15">
      <c r="A362" s="101"/>
      <c r="B362" s="41"/>
      <c r="C362" s="102"/>
      <c r="D362" s="103"/>
      <c r="E362" s="103"/>
      <c r="F362" s="103"/>
      <c r="G362" s="103"/>
      <c r="H362" s="103"/>
      <c r="I362" s="103"/>
      <c r="J362" s="103"/>
      <c r="K362" s="31"/>
      <c r="L362" s="103"/>
      <c r="M362" s="104"/>
      <c r="N362" s="105"/>
      <c r="O362" s="41"/>
      <c r="P362" s="41"/>
      <c r="Q362" s="41"/>
      <c r="R362" s="41"/>
      <c r="S362" s="41"/>
      <c r="T362" s="107"/>
      <c r="U362" s="41"/>
      <c r="V362" s="41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41"/>
      <c r="AH362" s="41"/>
      <c r="AI362" s="107"/>
      <c r="AJ362" s="107"/>
      <c r="AK362" s="109" t="s">
        <v>4915</v>
      </c>
      <c r="AL362" s="41" t="str">
        <f t="shared" ref="AL362" si="133">VLOOKUP(AK362,db_solfen,2,FALSE)</f>
        <v>SHD METHANOL 156</v>
      </c>
      <c r="AM362" s="107">
        <v>0.91</v>
      </c>
      <c r="AN362" s="107">
        <f>$X$361*AM362</f>
        <v>0</v>
      </c>
    </row>
    <row r="363" spans="1:40">
      <c r="A363" s="101">
        <v>102</v>
      </c>
      <c r="B363" s="41" t="s">
        <v>1995</v>
      </c>
      <c r="C363" s="102" t="s">
        <v>107</v>
      </c>
      <c r="D363" s="103">
        <v>30</v>
      </c>
      <c r="E363" s="103">
        <f t="shared" si="126"/>
        <v>0.83333333333333337</v>
      </c>
      <c r="F363" s="103">
        <v>57</v>
      </c>
      <c r="G363" s="103">
        <v>1</v>
      </c>
      <c r="H363" s="103">
        <v>72</v>
      </c>
      <c r="I363" s="103">
        <v>1</v>
      </c>
      <c r="J363" s="103" t="s">
        <v>510</v>
      </c>
      <c r="K363" s="31">
        <f t="shared" ref="K363:K407" si="134">VLOOKUP(B363,tb_proyeksi,10,FALSE)</f>
        <v>72</v>
      </c>
      <c r="L363" s="103" t="s">
        <v>510</v>
      </c>
      <c r="M363" s="104">
        <f t="shared" si="127"/>
        <v>2</v>
      </c>
      <c r="N363" s="105" t="s">
        <v>506</v>
      </c>
      <c r="O363" s="41" t="s">
        <v>543</v>
      </c>
      <c r="P363" s="106">
        <v>87.48</v>
      </c>
      <c r="Q363" s="31">
        <v>108</v>
      </c>
      <c r="R363" s="31"/>
      <c r="S363" s="41" t="s">
        <v>5220</v>
      </c>
      <c r="T363" s="107">
        <f t="shared" ref="T363:T414" si="135">AJ363</f>
        <v>5.0040000000000001E-2</v>
      </c>
      <c r="U363" s="41" t="s">
        <v>4160</v>
      </c>
      <c r="V363" s="41" t="e">
        <f t="shared" si="47"/>
        <v>#NAME?</v>
      </c>
      <c r="W363" s="107">
        <v>1.3899999999999999E-2</v>
      </c>
      <c r="X363" s="107">
        <f>K363*W363</f>
        <v>1.0007999999999999</v>
      </c>
      <c r="Y363" s="107"/>
      <c r="Z363" s="107"/>
      <c r="AA363" s="107"/>
      <c r="AB363" s="107"/>
      <c r="AC363" s="107"/>
      <c r="AD363" s="107"/>
      <c r="AE363" s="107"/>
      <c r="AF363" s="107"/>
      <c r="AG363" s="41" t="s">
        <v>4301</v>
      </c>
      <c r="AH363" s="41" t="e">
        <f t="shared" si="50"/>
        <v>#NAME?</v>
      </c>
      <c r="AI363" s="107">
        <v>0.05</v>
      </c>
      <c r="AJ363" s="107">
        <f t="shared" si="70"/>
        <v>5.0040000000000001E-2</v>
      </c>
      <c r="AK363" s="41"/>
      <c r="AL363" s="41"/>
      <c r="AM363" s="107"/>
      <c r="AN363" s="107"/>
    </row>
    <row r="364" spans="1:40" ht="15">
      <c r="A364" s="101"/>
      <c r="B364" s="41"/>
      <c r="C364" s="102"/>
      <c r="D364" s="103"/>
      <c r="E364" s="103"/>
      <c r="F364" s="103"/>
      <c r="G364" s="103"/>
      <c r="H364" s="103"/>
      <c r="I364" s="103"/>
      <c r="J364" s="103"/>
      <c r="K364" s="31"/>
      <c r="L364" s="103"/>
      <c r="M364" s="104"/>
      <c r="N364" s="105"/>
      <c r="O364" s="41"/>
      <c r="P364" s="106"/>
      <c r="Q364" s="31"/>
      <c r="R364" s="31"/>
      <c r="S364" s="41"/>
      <c r="T364" s="107"/>
      <c r="U364" s="41"/>
      <c r="V364" s="41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41"/>
      <c r="AH364" s="41"/>
      <c r="AI364" s="107"/>
      <c r="AJ364" s="107"/>
      <c r="AK364" s="109" t="s">
        <v>4915</v>
      </c>
      <c r="AL364" s="41" t="str">
        <f t="shared" ref="AL364" si="136">VLOOKUP(AK364,db_solfen,2,FALSE)</f>
        <v>SHD METHANOL 156</v>
      </c>
      <c r="AM364" s="107">
        <v>0.96</v>
      </c>
      <c r="AN364" s="107">
        <f>$X$363*AM364</f>
        <v>0.96076799999999984</v>
      </c>
    </row>
    <row r="365" spans="1:40">
      <c r="A365" s="101">
        <v>103</v>
      </c>
      <c r="B365" s="41" t="s">
        <v>1996</v>
      </c>
      <c r="C365" s="102" t="s">
        <v>82</v>
      </c>
      <c r="D365" s="103">
        <v>16</v>
      </c>
      <c r="E365" s="103">
        <f t="shared" si="126"/>
        <v>0.44444444444444442</v>
      </c>
      <c r="F365" s="103">
        <v>19</v>
      </c>
      <c r="G365" s="103">
        <v>1</v>
      </c>
      <c r="H365" s="103">
        <v>23</v>
      </c>
      <c r="I365" s="103">
        <v>1</v>
      </c>
      <c r="J365" s="103" t="s">
        <v>510</v>
      </c>
      <c r="K365" s="31">
        <f t="shared" si="134"/>
        <v>36</v>
      </c>
      <c r="L365" s="103" t="s">
        <v>510</v>
      </c>
      <c r="M365" s="104">
        <f t="shared" si="127"/>
        <v>1</v>
      </c>
      <c r="N365" s="105" t="s">
        <v>506</v>
      </c>
      <c r="O365" s="41" t="s">
        <v>5246</v>
      </c>
      <c r="P365" s="106">
        <v>45.36</v>
      </c>
      <c r="Q365" s="31">
        <v>72</v>
      </c>
      <c r="R365" s="31"/>
      <c r="S365" s="41" t="s">
        <v>524</v>
      </c>
      <c r="T365" s="107">
        <f t="shared" si="135"/>
        <v>0.33864479999999997</v>
      </c>
      <c r="U365" s="41" t="s">
        <v>3980</v>
      </c>
      <c r="V365" s="41" t="e">
        <f t="shared" si="47"/>
        <v>#NAME?</v>
      </c>
      <c r="W365" s="107">
        <v>6.7000000000000004E-2</v>
      </c>
      <c r="X365" s="107">
        <f>K365*W365</f>
        <v>2.4119999999999999</v>
      </c>
      <c r="Y365" s="107"/>
      <c r="Z365" s="107"/>
      <c r="AA365" s="107"/>
      <c r="AB365" s="107"/>
      <c r="AC365" s="107"/>
      <c r="AD365" s="107"/>
      <c r="AE365" s="107"/>
      <c r="AF365" s="107"/>
      <c r="AG365" s="41" t="s">
        <v>4337</v>
      </c>
      <c r="AH365" s="41" t="e">
        <f>VLOOKUP(AG365,tb_parfum,2,FALSE)</f>
        <v>#NAME?</v>
      </c>
      <c r="AI365" s="107">
        <v>0.1404</v>
      </c>
      <c r="AJ365" s="107">
        <f t="shared" si="70"/>
        <v>0.33864479999999997</v>
      </c>
      <c r="AK365" s="41"/>
      <c r="AL365" s="41"/>
      <c r="AM365" s="107"/>
      <c r="AN365" s="107"/>
    </row>
    <row r="366" spans="1:40" ht="15">
      <c r="A366" s="101"/>
      <c r="B366" s="41"/>
      <c r="C366" s="102"/>
      <c r="D366" s="103"/>
      <c r="E366" s="103"/>
      <c r="F366" s="103"/>
      <c r="G366" s="103"/>
      <c r="H366" s="103"/>
      <c r="I366" s="103"/>
      <c r="J366" s="103"/>
      <c r="K366" s="31"/>
      <c r="L366" s="103"/>
      <c r="M366" s="104"/>
      <c r="N366" s="105"/>
      <c r="O366" s="41"/>
      <c r="P366" s="106"/>
      <c r="Q366" s="31"/>
      <c r="R366" s="31"/>
      <c r="S366" s="41"/>
      <c r="T366" s="107"/>
      <c r="U366" s="41"/>
      <c r="V366" s="41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41"/>
      <c r="AH366" s="41"/>
      <c r="AI366" s="107"/>
      <c r="AJ366" s="107"/>
      <c r="AK366" t="s">
        <v>4915</v>
      </c>
      <c r="AL366" s="41" t="str">
        <f t="shared" ref="AL366:AL371" si="137">VLOOKUP(AK366,db_solfen,2,FALSE)</f>
        <v>SHD METHANOL 156</v>
      </c>
      <c r="AM366" s="107">
        <v>0.43</v>
      </c>
      <c r="AN366" s="107">
        <f>$X$365*AM366</f>
        <v>1.0371599999999999</v>
      </c>
    </row>
    <row r="367" spans="1:40" ht="15">
      <c r="A367" s="101"/>
      <c r="B367" s="41"/>
      <c r="C367" s="102"/>
      <c r="D367" s="103"/>
      <c r="E367" s="103"/>
      <c r="F367" s="103"/>
      <c r="G367" s="103"/>
      <c r="H367" s="103"/>
      <c r="I367" s="103"/>
      <c r="J367" s="103"/>
      <c r="K367" s="31"/>
      <c r="L367" s="103"/>
      <c r="M367" s="104"/>
      <c r="N367" s="105"/>
      <c r="O367" s="41"/>
      <c r="P367" s="106"/>
      <c r="Q367" s="31"/>
      <c r="R367" s="31"/>
      <c r="S367" s="41"/>
      <c r="T367" s="107"/>
      <c r="U367" s="41"/>
      <c r="V367" s="41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41"/>
      <c r="AH367" s="41"/>
      <c r="AI367" s="107"/>
      <c r="AJ367" s="107"/>
      <c r="AK367" t="s">
        <v>4921</v>
      </c>
      <c r="AL367" s="41" t="str">
        <f t="shared" si="137"/>
        <v>SOLFEN KHA DEP 225</v>
      </c>
      <c r="AM367" s="107">
        <v>0.09</v>
      </c>
      <c r="AN367" s="107">
        <f t="shared" ref="AN367:AN368" si="138">$X$365*AM367</f>
        <v>0.21708</v>
      </c>
    </row>
    <row r="368" spans="1:40" ht="15">
      <c r="A368" s="101"/>
      <c r="B368" s="41"/>
      <c r="C368" s="102"/>
      <c r="D368" s="103"/>
      <c r="E368" s="103"/>
      <c r="F368" s="103"/>
      <c r="G368" s="103"/>
      <c r="H368" s="103"/>
      <c r="I368" s="103"/>
      <c r="J368" s="103"/>
      <c r="K368" s="31"/>
      <c r="L368" s="103"/>
      <c r="M368" s="104"/>
      <c r="N368" s="105"/>
      <c r="O368" s="41"/>
      <c r="P368" s="106"/>
      <c r="Q368" s="31"/>
      <c r="R368" s="31"/>
      <c r="S368" s="41"/>
      <c r="T368" s="107"/>
      <c r="U368" s="41"/>
      <c r="V368" s="41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41"/>
      <c r="AH368" s="41"/>
      <c r="AI368" s="107"/>
      <c r="AJ368" s="107"/>
      <c r="AK368" t="s">
        <v>4925</v>
      </c>
      <c r="AL368" s="41" t="str">
        <f t="shared" si="137"/>
        <v>SOLFEN KHA GLISERIN 250</v>
      </c>
      <c r="AM368" s="107">
        <v>0.39</v>
      </c>
      <c r="AN368" s="107">
        <f t="shared" si="138"/>
        <v>0.94067999999999996</v>
      </c>
    </row>
    <row r="369" spans="1:40" ht="15">
      <c r="A369" s="101"/>
      <c r="B369" s="41"/>
      <c r="C369" s="102"/>
      <c r="D369" s="103"/>
      <c r="E369" s="103"/>
      <c r="F369" s="103"/>
      <c r="G369" s="103"/>
      <c r="H369" s="103"/>
      <c r="I369" s="103"/>
      <c r="J369" s="103"/>
      <c r="K369" s="31"/>
      <c r="L369" s="103"/>
      <c r="M369" s="104"/>
      <c r="N369" s="105"/>
      <c r="O369" s="41"/>
      <c r="P369" s="106"/>
      <c r="Q369" s="31"/>
      <c r="R369" s="31"/>
      <c r="S369" s="41"/>
      <c r="T369" s="107"/>
      <c r="U369" s="41" t="s">
        <v>5192</v>
      </c>
      <c r="V369" s="41" t="s">
        <v>5193</v>
      </c>
      <c r="W369" s="107">
        <v>0.14299999999999999</v>
      </c>
      <c r="X369" s="107">
        <f>K365*W369</f>
        <v>5.1479999999999997</v>
      </c>
      <c r="Y369" s="107"/>
      <c r="Z369" s="107"/>
      <c r="AA369" s="107"/>
      <c r="AB369" s="107"/>
      <c r="AC369" s="107"/>
      <c r="AD369" s="107"/>
      <c r="AE369" s="107"/>
      <c r="AF369" s="107"/>
      <c r="AG369" s="41"/>
      <c r="AH369" s="41"/>
      <c r="AI369" s="108"/>
      <c r="AJ369" s="107"/>
      <c r="AK369" s="110" t="s">
        <v>4915</v>
      </c>
      <c r="AL369" s="41" t="str">
        <f t="shared" si="137"/>
        <v>SHD METHANOL 156</v>
      </c>
      <c r="AM369" s="107">
        <v>0.56999999999999995</v>
      </c>
      <c r="AN369" s="107">
        <f>$X$369*AM369</f>
        <v>2.9343599999999994</v>
      </c>
    </row>
    <row r="370" spans="1:40" ht="15">
      <c r="A370" s="101"/>
      <c r="B370" s="41"/>
      <c r="C370" s="102"/>
      <c r="D370" s="103"/>
      <c r="E370" s="103"/>
      <c r="F370" s="103"/>
      <c r="G370" s="103"/>
      <c r="H370" s="103"/>
      <c r="I370" s="103"/>
      <c r="J370" s="103"/>
      <c r="K370" s="31"/>
      <c r="L370" s="103"/>
      <c r="M370" s="104"/>
      <c r="N370" s="105"/>
      <c r="O370" s="41"/>
      <c r="P370" s="106"/>
      <c r="Q370" s="31"/>
      <c r="R370" s="31"/>
      <c r="S370" s="41"/>
      <c r="T370" s="107"/>
      <c r="U370" s="41"/>
      <c r="V370" s="41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41"/>
      <c r="AH370" s="41"/>
      <c r="AI370" s="108"/>
      <c r="AJ370" s="107"/>
      <c r="AK370" s="110" t="s">
        <v>4925</v>
      </c>
      <c r="AL370" s="41" t="str">
        <f t="shared" si="137"/>
        <v>SOLFEN KHA GLISERIN 250</v>
      </c>
      <c r="AM370" s="107">
        <v>0.34</v>
      </c>
      <c r="AN370" s="107">
        <f t="shared" ref="AN370:AN371" si="139">$X$369*AM370</f>
        <v>1.7503200000000001</v>
      </c>
    </row>
    <row r="371" spans="1:40" ht="15">
      <c r="A371" s="101"/>
      <c r="B371" s="41"/>
      <c r="C371" s="102"/>
      <c r="D371" s="103"/>
      <c r="E371" s="103"/>
      <c r="F371" s="103"/>
      <c r="G371" s="103"/>
      <c r="H371" s="103"/>
      <c r="I371" s="103"/>
      <c r="J371" s="103"/>
      <c r="K371" s="31"/>
      <c r="L371" s="103"/>
      <c r="M371" s="104"/>
      <c r="N371" s="105"/>
      <c r="O371" s="41"/>
      <c r="P371" s="106"/>
      <c r="Q371" s="31"/>
      <c r="R371" s="31"/>
      <c r="S371" s="41"/>
      <c r="T371" s="107"/>
      <c r="U371" s="41"/>
      <c r="V371" s="41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41"/>
      <c r="AH371" s="41"/>
      <c r="AI371" s="108"/>
      <c r="AJ371" s="107"/>
      <c r="AK371" s="110" t="s">
        <v>4921</v>
      </c>
      <c r="AL371" s="41" t="str">
        <f t="shared" si="137"/>
        <v>SOLFEN KHA DEP 225</v>
      </c>
      <c r="AM371" s="107">
        <v>0.09</v>
      </c>
      <c r="AN371" s="107">
        <f t="shared" si="139"/>
        <v>0.46331999999999995</v>
      </c>
    </row>
    <row r="372" spans="1:40">
      <c r="A372" s="101">
        <v>104</v>
      </c>
      <c r="B372" s="41" t="s">
        <v>1997</v>
      </c>
      <c r="C372" s="102" t="s">
        <v>83</v>
      </c>
      <c r="D372" s="103">
        <v>28</v>
      </c>
      <c r="E372" s="103">
        <f t="shared" si="126"/>
        <v>0.77777777777777779</v>
      </c>
      <c r="F372" s="103">
        <v>35</v>
      </c>
      <c r="G372" s="103">
        <v>1</v>
      </c>
      <c r="H372" s="103">
        <v>15</v>
      </c>
      <c r="I372" s="103">
        <v>1</v>
      </c>
      <c r="J372" s="103" t="s">
        <v>510</v>
      </c>
      <c r="K372" s="31">
        <f t="shared" si="134"/>
        <v>36</v>
      </c>
      <c r="L372" s="103" t="s">
        <v>510</v>
      </c>
      <c r="M372" s="104">
        <f t="shared" si="127"/>
        <v>1</v>
      </c>
      <c r="N372" s="105" t="s">
        <v>506</v>
      </c>
      <c r="O372" s="41" t="s">
        <v>5246</v>
      </c>
      <c r="P372" s="106">
        <v>45.36</v>
      </c>
      <c r="Q372" s="31">
        <v>72</v>
      </c>
      <c r="R372" s="31"/>
      <c r="S372" s="41" t="s">
        <v>5220</v>
      </c>
      <c r="T372" s="107">
        <f t="shared" si="135"/>
        <v>0.13266</v>
      </c>
      <c r="U372" s="41" t="s">
        <v>3982</v>
      </c>
      <c r="V372" s="41" t="e">
        <f t="shared" si="47"/>
        <v>#NAME?</v>
      </c>
      <c r="W372" s="107">
        <v>6.7000000000000004E-2</v>
      </c>
      <c r="X372" s="107">
        <f t="shared" si="69"/>
        <v>2.4119999999999999</v>
      </c>
      <c r="Y372" s="107"/>
      <c r="Z372" s="107"/>
      <c r="AA372" s="107"/>
      <c r="AB372" s="107"/>
      <c r="AC372" s="107"/>
      <c r="AD372" s="107"/>
      <c r="AE372" s="107"/>
      <c r="AF372" s="107"/>
      <c r="AG372" s="41" t="s">
        <v>4301</v>
      </c>
      <c r="AH372" s="41" t="e">
        <f t="shared" si="50"/>
        <v>#NAME?</v>
      </c>
      <c r="AI372" s="108">
        <v>5.5E-2</v>
      </c>
      <c r="AJ372" s="107">
        <f t="shared" si="70"/>
        <v>0.13266</v>
      </c>
      <c r="AK372" s="41"/>
      <c r="AL372" s="41"/>
      <c r="AM372" s="107"/>
      <c r="AN372" s="107"/>
    </row>
    <row r="373" spans="1:40" ht="15">
      <c r="A373" s="101"/>
      <c r="B373" s="41"/>
      <c r="C373" s="102"/>
      <c r="D373" s="103"/>
      <c r="E373" s="103"/>
      <c r="F373" s="103"/>
      <c r="G373" s="103"/>
      <c r="H373" s="103"/>
      <c r="I373" s="103"/>
      <c r="J373" s="103"/>
      <c r="K373" s="31"/>
      <c r="L373" s="103"/>
      <c r="M373" s="104"/>
      <c r="N373" s="105"/>
      <c r="O373" s="41"/>
      <c r="P373" s="106"/>
      <c r="Q373" s="31"/>
      <c r="R373" s="31"/>
      <c r="S373" s="41"/>
      <c r="T373" s="107"/>
      <c r="U373" s="41"/>
      <c r="V373" s="41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41"/>
      <c r="AH373" s="41"/>
      <c r="AI373" s="108"/>
      <c r="AJ373" s="107"/>
      <c r="AK373" t="s">
        <v>4921</v>
      </c>
      <c r="AL373" s="41" t="str">
        <f t="shared" ref="AL373:AL378" si="140">VLOOKUP(AK373,db_solfen,2,FALSE)</f>
        <v>SOLFEN KHA DEP 225</v>
      </c>
      <c r="AM373" s="107">
        <v>0.05</v>
      </c>
      <c r="AN373" s="107">
        <f>$X$372*AM373</f>
        <v>0.1206</v>
      </c>
    </row>
    <row r="374" spans="1:40" ht="15">
      <c r="A374" s="101"/>
      <c r="B374" s="41"/>
      <c r="C374" s="102"/>
      <c r="D374" s="103"/>
      <c r="E374" s="103"/>
      <c r="F374" s="103"/>
      <c r="G374" s="103"/>
      <c r="H374" s="103"/>
      <c r="I374" s="103"/>
      <c r="J374" s="103"/>
      <c r="K374" s="31"/>
      <c r="L374" s="103"/>
      <c r="M374" s="104"/>
      <c r="N374" s="105"/>
      <c r="O374" s="41"/>
      <c r="P374" s="106"/>
      <c r="Q374" s="31"/>
      <c r="R374" s="31"/>
      <c r="S374" s="41"/>
      <c r="T374" s="107"/>
      <c r="U374" s="41"/>
      <c r="V374" s="41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41"/>
      <c r="AH374" s="41"/>
      <c r="AI374" s="108"/>
      <c r="AJ374" s="107"/>
      <c r="AK374" t="s">
        <v>4915</v>
      </c>
      <c r="AL374" s="41" t="str">
        <f t="shared" si="140"/>
        <v>SHD METHANOL 156</v>
      </c>
      <c r="AM374" s="107">
        <v>0.47</v>
      </c>
      <c r="AN374" s="107">
        <f t="shared" ref="AN374:AN375" si="141">$X$372*AM374</f>
        <v>1.13364</v>
      </c>
    </row>
    <row r="375" spans="1:40" ht="15">
      <c r="A375" s="101"/>
      <c r="B375" s="41"/>
      <c r="C375" s="102"/>
      <c r="D375" s="103"/>
      <c r="E375" s="103"/>
      <c r="F375" s="103"/>
      <c r="G375" s="103"/>
      <c r="H375" s="103"/>
      <c r="I375" s="103"/>
      <c r="J375" s="103"/>
      <c r="K375" s="31"/>
      <c r="L375" s="103"/>
      <c r="M375" s="104"/>
      <c r="N375" s="105"/>
      <c r="O375" s="41"/>
      <c r="P375" s="106"/>
      <c r="Q375" s="31"/>
      <c r="R375" s="31"/>
      <c r="S375" s="41"/>
      <c r="T375" s="107"/>
      <c r="U375" s="41"/>
      <c r="V375" s="41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41"/>
      <c r="AH375" s="41"/>
      <c r="AI375" s="108"/>
      <c r="AJ375" s="107"/>
      <c r="AK375" t="s">
        <v>4925</v>
      </c>
      <c r="AL375" s="41" t="str">
        <f t="shared" si="140"/>
        <v>SOLFEN KHA GLISERIN 250</v>
      </c>
      <c r="AM375" s="107">
        <v>0.44</v>
      </c>
      <c r="AN375" s="107">
        <f t="shared" si="141"/>
        <v>1.06128</v>
      </c>
    </row>
    <row r="376" spans="1:40" ht="15">
      <c r="A376" s="101"/>
      <c r="B376" s="41"/>
      <c r="C376" s="102"/>
      <c r="D376" s="103"/>
      <c r="E376" s="103"/>
      <c r="F376" s="103"/>
      <c r="G376" s="103"/>
      <c r="H376" s="103"/>
      <c r="I376" s="103"/>
      <c r="J376" s="103"/>
      <c r="K376" s="31"/>
      <c r="L376" s="103"/>
      <c r="M376" s="104"/>
      <c r="N376" s="105"/>
      <c r="O376" s="41"/>
      <c r="P376" s="106"/>
      <c r="Q376" s="31"/>
      <c r="R376" s="31"/>
      <c r="S376" s="41"/>
      <c r="T376" s="107"/>
      <c r="U376" s="41" t="s">
        <v>5192</v>
      </c>
      <c r="V376" s="41" t="s">
        <v>5193</v>
      </c>
      <c r="W376" s="107">
        <v>0.14299999999999999</v>
      </c>
      <c r="X376" s="107">
        <f>K372*W376</f>
        <v>5.1479999999999997</v>
      </c>
      <c r="Y376" s="107"/>
      <c r="Z376" s="107"/>
      <c r="AA376" s="107"/>
      <c r="AB376" s="107"/>
      <c r="AC376" s="107"/>
      <c r="AD376" s="107"/>
      <c r="AE376" s="107"/>
      <c r="AF376" s="107"/>
      <c r="AG376" s="41"/>
      <c r="AH376" s="41"/>
      <c r="AI376" s="108"/>
      <c r="AJ376" s="107"/>
      <c r="AK376" s="110" t="s">
        <v>4915</v>
      </c>
      <c r="AL376" s="41" t="str">
        <f t="shared" si="140"/>
        <v>SHD METHANOL 156</v>
      </c>
      <c r="AM376" s="107">
        <v>0.56999999999999995</v>
      </c>
      <c r="AN376" s="107">
        <f>$X$376*AM376</f>
        <v>2.9343599999999994</v>
      </c>
    </row>
    <row r="377" spans="1:40" ht="15">
      <c r="A377" s="101"/>
      <c r="B377" s="41"/>
      <c r="C377" s="102"/>
      <c r="D377" s="103"/>
      <c r="E377" s="103"/>
      <c r="F377" s="103"/>
      <c r="G377" s="103"/>
      <c r="H377" s="103"/>
      <c r="I377" s="103"/>
      <c r="J377" s="103"/>
      <c r="K377" s="31"/>
      <c r="L377" s="103"/>
      <c r="M377" s="104"/>
      <c r="N377" s="105"/>
      <c r="O377" s="41"/>
      <c r="P377" s="106"/>
      <c r="Q377" s="31"/>
      <c r="R377" s="31"/>
      <c r="S377" s="41"/>
      <c r="T377" s="107"/>
      <c r="U377" s="41"/>
      <c r="V377" s="41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41"/>
      <c r="AH377" s="41"/>
      <c r="AI377" s="108"/>
      <c r="AJ377" s="107"/>
      <c r="AK377" s="110" t="s">
        <v>4925</v>
      </c>
      <c r="AL377" s="41" t="str">
        <f t="shared" si="140"/>
        <v>SOLFEN KHA GLISERIN 250</v>
      </c>
      <c r="AM377" s="107">
        <v>0.34</v>
      </c>
      <c r="AN377" s="107">
        <f t="shared" ref="AN377:AN378" si="142">$X$376*AM377</f>
        <v>1.7503200000000001</v>
      </c>
    </row>
    <row r="378" spans="1:40" ht="15">
      <c r="A378" s="101"/>
      <c r="B378" s="41"/>
      <c r="C378" s="102"/>
      <c r="D378" s="103"/>
      <c r="E378" s="103"/>
      <c r="F378" s="103"/>
      <c r="G378" s="103"/>
      <c r="H378" s="103"/>
      <c r="I378" s="103"/>
      <c r="J378" s="103"/>
      <c r="K378" s="31"/>
      <c r="L378" s="103"/>
      <c r="M378" s="104"/>
      <c r="N378" s="105"/>
      <c r="O378" s="41"/>
      <c r="P378" s="106"/>
      <c r="Q378" s="31"/>
      <c r="R378" s="31"/>
      <c r="S378" s="41"/>
      <c r="T378" s="107"/>
      <c r="U378" s="41"/>
      <c r="V378" s="41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41"/>
      <c r="AH378" s="41"/>
      <c r="AI378" s="108"/>
      <c r="AJ378" s="107"/>
      <c r="AK378" s="110" t="s">
        <v>4921</v>
      </c>
      <c r="AL378" s="41" t="str">
        <f t="shared" si="140"/>
        <v>SOLFEN KHA DEP 225</v>
      </c>
      <c r="AM378" s="107">
        <v>0.09</v>
      </c>
      <c r="AN378" s="107">
        <f t="shared" si="142"/>
        <v>0.46331999999999995</v>
      </c>
    </row>
    <row r="379" spans="1:40">
      <c r="A379" s="101">
        <v>105</v>
      </c>
      <c r="B379" s="41" t="s">
        <v>1998</v>
      </c>
      <c r="C379" s="102" t="s">
        <v>84</v>
      </c>
      <c r="D379" s="103">
        <v>8</v>
      </c>
      <c r="E379" s="103">
        <f t="shared" si="126"/>
        <v>0.22222222222222221</v>
      </c>
      <c r="F379" s="103">
        <v>41</v>
      </c>
      <c r="G379" s="103">
        <v>1</v>
      </c>
      <c r="H379" s="103">
        <v>21</v>
      </c>
      <c r="I379" s="103">
        <v>1</v>
      </c>
      <c r="J379" s="103" t="s">
        <v>510</v>
      </c>
      <c r="K379" s="31">
        <f t="shared" si="134"/>
        <v>36</v>
      </c>
      <c r="L379" s="103" t="s">
        <v>510</v>
      </c>
      <c r="M379" s="104">
        <f t="shared" si="127"/>
        <v>1</v>
      </c>
      <c r="N379" s="105" t="s">
        <v>506</v>
      </c>
      <c r="O379" s="41" t="s">
        <v>5246</v>
      </c>
      <c r="P379" s="106">
        <v>45.36</v>
      </c>
      <c r="Q379" s="31">
        <v>72</v>
      </c>
      <c r="R379" s="31"/>
      <c r="S379" s="41" t="s">
        <v>527</v>
      </c>
      <c r="T379" s="107">
        <f t="shared" si="135"/>
        <v>0.39281832</v>
      </c>
      <c r="U379" s="41" t="s">
        <v>3984</v>
      </c>
      <c r="V379" s="41" t="e">
        <f>VLOOKUP(U379,tb_oplosan,2,FALSE)</f>
        <v>#NAME?</v>
      </c>
      <c r="W379" s="107">
        <v>6.7000000000000004E-2</v>
      </c>
      <c r="X379" s="107">
        <f t="shared" si="69"/>
        <v>2.4119999999999999</v>
      </c>
      <c r="Y379" s="107"/>
      <c r="Z379" s="107"/>
      <c r="AA379" s="107"/>
      <c r="AB379" s="107"/>
      <c r="AC379" s="107"/>
      <c r="AD379" s="107"/>
      <c r="AE379" s="107"/>
      <c r="AF379" s="107"/>
      <c r="AG379" s="41" t="s">
        <v>4307</v>
      </c>
      <c r="AH379" s="41" t="e">
        <f t="shared" si="50"/>
        <v>#NAME?</v>
      </c>
      <c r="AI379" s="108">
        <v>0.16286</v>
      </c>
      <c r="AJ379" s="107">
        <f t="shared" si="70"/>
        <v>0.39281832</v>
      </c>
      <c r="AK379" s="41"/>
      <c r="AL379" s="41"/>
      <c r="AM379" s="107"/>
      <c r="AN379" s="107"/>
    </row>
    <row r="380" spans="1:40">
      <c r="A380" s="101"/>
      <c r="B380" s="41"/>
      <c r="C380" s="102"/>
      <c r="D380" s="103"/>
      <c r="E380" s="103"/>
      <c r="F380" s="103"/>
      <c r="G380" s="103"/>
      <c r="H380" s="103"/>
      <c r="I380" s="103"/>
      <c r="J380" s="103"/>
      <c r="K380" s="31"/>
      <c r="L380" s="103"/>
      <c r="M380" s="104"/>
      <c r="N380" s="105"/>
      <c r="O380" s="41"/>
      <c r="P380" s="106"/>
      <c r="Q380" s="31"/>
      <c r="R380" s="31"/>
      <c r="S380" s="41"/>
      <c r="T380" s="107"/>
      <c r="U380" s="41"/>
      <c r="V380" s="41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41"/>
      <c r="AH380" s="41"/>
      <c r="AI380" s="108"/>
      <c r="AJ380" s="107"/>
      <c r="AK380" s="41" t="s">
        <v>4925</v>
      </c>
      <c r="AL380" s="41" t="str">
        <f t="shared" ref="AL380:AL385" si="143">VLOOKUP(AK380,db_solfen,2,FALSE)</f>
        <v>SOLFEN KHA GLISERIN 250</v>
      </c>
      <c r="AM380" s="107">
        <v>0.34</v>
      </c>
      <c r="AN380" s="107">
        <f>$X$379*AM380</f>
        <v>0.82008000000000003</v>
      </c>
    </row>
    <row r="381" spans="1:40" ht="15">
      <c r="A381" s="101"/>
      <c r="B381" s="41"/>
      <c r="C381" s="102"/>
      <c r="D381" s="103"/>
      <c r="E381" s="103"/>
      <c r="F381" s="103"/>
      <c r="G381" s="103"/>
      <c r="H381" s="103"/>
      <c r="I381" s="103"/>
      <c r="J381" s="103"/>
      <c r="K381" s="31"/>
      <c r="L381" s="103"/>
      <c r="M381" s="104"/>
      <c r="N381" s="105"/>
      <c r="O381" s="41"/>
      <c r="P381" s="106"/>
      <c r="Q381" s="31"/>
      <c r="R381" s="31"/>
      <c r="S381" s="41"/>
      <c r="T381" s="107"/>
      <c r="U381" s="41"/>
      <c r="V381" s="41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41"/>
      <c r="AH381" s="41"/>
      <c r="AI381" s="108"/>
      <c r="AJ381" s="107"/>
      <c r="AK381" t="s">
        <v>4915</v>
      </c>
      <c r="AL381" s="41" t="str">
        <f t="shared" si="143"/>
        <v>SHD METHANOL 156</v>
      </c>
      <c r="AM381" s="107">
        <v>0.43</v>
      </c>
      <c r="AN381" s="107">
        <f t="shared" ref="AN381:AN382" si="144">$X$379*AM381</f>
        <v>1.0371599999999999</v>
      </c>
    </row>
    <row r="382" spans="1:40" ht="15">
      <c r="A382" s="101"/>
      <c r="B382" s="41"/>
      <c r="C382" s="102"/>
      <c r="D382" s="103"/>
      <c r="E382" s="103"/>
      <c r="F382" s="103"/>
      <c r="G382" s="103"/>
      <c r="H382" s="103"/>
      <c r="I382" s="103"/>
      <c r="J382" s="103"/>
      <c r="K382" s="31"/>
      <c r="L382" s="103"/>
      <c r="M382" s="104"/>
      <c r="N382" s="105"/>
      <c r="O382" s="41"/>
      <c r="P382" s="106"/>
      <c r="Q382" s="31"/>
      <c r="R382" s="31"/>
      <c r="S382" s="41"/>
      <c r="T382" s="107"/>
      <c r="U382" s="41"/>
      <c r="V382" s="41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41"/>
      <c r="AH382" s="41"/>
      <c r="AI382" s="108"/>
      <c r="AJ382" s="107"/>
      <c r="AK382" t="s">
        <v>4921</v>
      </c>
      <c r="AL382" s="41" t="str">
        <f t="shared" si="143"/>
        <v>SOLFEN KHA DEP 225</v>
      </c>
      <c r="AM382" s="107">
        <v>0.12</v>
      </c>
      <c r="AN382" s="107">
        <f t="shared" si="144"/>
        <v>0.28943999999999998</v>
      </c>
    </row>
    <row r="383" spans="1:40" ht="15">
      <c r="A383" s="101"/>
      <c r="B383" s="41"/>
      <c r="C383" s="102"/>
      <c r="D383" s="103"/>
      <c r="E383" s="103"/>
      <c r="F383" s="103"/>
      <c r="G383" s="103"/>
      <c r="H383" s="103"/>
      <c r="I383" s="103"/>
      <c r="J383" s="103"/>
      <c r="K383" s="31"/>
      <c r="L383" s="103"/>
      <c r="M383" s="104"/>
      <c r="N383" s="105"/>
      <c r="O383" s="41"/>
      <c r="P383" s="106"/>
      <c r="Q383" s="31"/>
      <c r="R383" s="31"/>
      <c r="S383" s="41"/>
      <c r="T383" s="107"/>
      <c r="U383" s="41" t="s">
        <v>5192</v>
      </c>
      <c r="V383" s="41" t="s">
        <v>5193</v>
      </c>
      <c r="W383" s="107">
        <v>0.14299999999999999</v>
      </c>
      <c r="X383" s="107">
        <f>K379*W383</f>
        <v>5.1479999999999997</v>
      </c>
      <c r="Y383" s="107"/>
      <c r="Z383" s="107"/>
      <c r="AA383" s="107"/>
      <c r="AB383" s="107"/>
      <c r="AC383" s="107"/>
      <c r="AD383" s="107"/>
      <c r="AE383" s="107"/>
      <c r="AF383" s="107"/>
      <c r="AG383" s="41"/>
      <c r="AH383" s="41"/>
      <c r="AI383" s="108"/>
      <c r="AJ383" s="107"/>
      <c r="AK383" s="110" t="s">
        <v>4915</v>
      </c>
      <c r="AL383" s="41" t="str">
        <f t="shared" si="143"/>
        <v>SHD METHANOL 156</v>
      </c>
      <c r="AM383" s="107">
        <v>0.56999999999999995</v>
      </c>
      <c r="AN383" s="107">
        <f>$X$383*AM383</f>
        <v>2.9343599999999994</v>
      </c>
    </row>
    <row r="384" spans="1:40" ht="15">
      <c r="A384" s="101"/>
      <c r="B384" s="41"/>
      <c r="C384" s="102"/>
      <c r="D384" s="103"/>
      <c r="E384" s="103"/>
      <c r="F384" s="103"/>
      <c r="G384" s="103"/>
      <c r="H384" s="103"/>
      <c r="I384" s="103"/>
      <c r="J384" s="103"/>
      <c r="K384" s="31"/>
      <c r="L384" s="103"/>
      <c r="M384" s="104"/>
      <c r="N384" s="105"/>
      <c r="O384" s="41"/>
      <c r="P384" s="106"/>
      <c r="Q384" s="31"/>
      <c r="R384" s="31"/>
      <c r="S384" s="41"/>
      <c r="T384" s="107"/>
      <c r="U384" s="41"/>
      <c r="V384" s="41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41"/>
      <c r="AH384" s="41"/>
      <c r="AI384" s="108"/>
      <c r="AJ384" s="107"/>
      <c r="AK384" s="110" t="s">
        <v>4925</v>
      </c>
      <c r="AL384" s="41" t="str">
        <f t="shared" si="143"/>
        <v>SOLFEN KHA GLISERIN 250</v>
      </c>
      <c r="AM384" s="107">
        <v>0.34</v>
      </c>
      <c r="AN384" s="107">
        <f t="shared" ref="AN384:AN385" si="145">$X$383*AM384</f>
        <v>1.7503200000000001</v>
      </c>
    </row>
    <row r="385" spans="1:40" ht="15">
      <c r="A385" s="101"/>
      <c r="B385" s="41"/>
      <c r="C385" s="102"/>
      <c r="D385" s="103"/>
      <c r="E385" s="103"/>
      <c r="F385" s="103"/>
      <c r="G385" s="103"/>
      <c r="H385" s="103"/>
      <c r="I385" s="103"/>
      <c r="J385" s="103"/>
      <c r="K385" s="31"/>
      <c r="L385" s="103"/>
      <c r="M385" s="104"/>
      <c r="N385" s="105"/>
      <c r="O385" s="41"/>
      <c r="P385" s="106"/>
      <c r="Q385" s="31"/>
      <c r="R385" s="31"/>
      <c r="S385" s="41"/>
      <c r="T385" s="107"/>
      <c r="U385" s="41"/>
      <c r="V385" s="41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41"/>
      <c r="AH385" s="41"/>
      <c r="AI385" s="108"/>
      <c r="AJ385" s="107"/>
      <c r="AK385" s="110" t="s">
        <v>4921</v>
      </c>
      <c r="AL385" s="41" t="str">
        <f t="shared" si="143"/>
        <v>SOLFEN KHA DEP 225</v>
      </c>
      <c r="AM385" s="107">
        <v>0.09</v>
      </c>
      <c r="AN385" s="107">
        <f t="shared" si="145"/>
        <v>0.46331999999999995</v>
      </c>
    </row>
    <row r="386" spans="1:40">
      <c r="A386" s="101">
        <v>106</v>
      </c>
      <c r="B386" s="41" t="s">
        <v>1999</v>
      </c>
      <c r="C386" s="102" t="s">
        <v>85</v>
      </c>
      <c r="D386" s="103">
        <v>1</v>
      </c>
      <c r="E386" s="103">
        <f t="shared" si="126"/>
        <v>2.7777777777777776E-2</v>
      </c>
      <c r="F386" s="103">
        <v>18</v>
      </c>
      <c r="G386" s="103">
        <v>1</v>
      </c>
      <c r="H386" s="103">
        <v>18</v>
      </c>
      <c r="I386" s="103">
        <v>1</v>
      </c>
      <c r="J386" s="103" t="s">
        <v>510</v>
      </c>
      <c r="K386" s="31">
        <f t="shared" si="134"/>
        <v>36</v>
      </c>
      <c r="L386" s="103" t="s">
        <v>510</v>
      </c>
      <c r="M386" s="104">
        <f t="shared" si="127"/>
        <v>1</v>
      </c>
      <c r="N386" s="105" t="s">
        <v>506</v>
      </c>
      <c r="O386" s="41" t="s">
        <v>5246</v>
      </c>
      <c r="P386" s="106">
        <v>45.36</v>
      </c>
      <c r="Q386" s="31">
        <v>72</v>
      </c>
      <c r="R386" s="31"/>
      <c r="S386" s="41" t="s">
        <v>528</v>
      </c>
      <c r="T386" s="107">
        <f t="shared" si="135"/>
        <v>0.34491599999999994</v>
      </c>
      <c r="U386" s="41" t="s">
        <v>3986</v>
      </c>
      <c r="V386" s="41" t="e">
        <f t="shared" si="47"/>
        <v>#NAME?</v>
      </c>
      <c r="W386" s="107">
        <v>6.7000000000000004E-2</v>
      </c>
      <c r="X386" s="107">
        <f t="shared" si="69"/>
        <v>2.4119999999999999</v>
      </c>
      <c r="Y386" s="107"/>
      <c r="Z386" s="107"/>
      <c r="AA386" s="107"/>
      <c r="AB386" s="107"/>
      <c r="AC386" s="107"/>
      <c r="AD386" s="107"/>
      <c r="AE386" s="107"/>
      <c r="AF386" s="107"/>
      <c r="AG386" s="41" t="s">
        <v>4257</v>
      </c>
      <c r="AH386" s="41" t="e">
        <f t="shared" si="50"/>
        <v>#NAME?</v>
      </c>
      <c r="AI386" s="108">
        <v>0.14299999999999999</v>
      </c>
      <c r="AJ386" s="107">
        <f>X386*AI386</f>
        <v>0.34491599999999994</v>
      </c>
      <c r="AK386" s="41"/>
      <c r="AL386" s="41"/>
      <c r="AM386" s="107"/>
      <c r="AN386" s="107"/>
    </row>
    <row r="387" spans="1:40" ht="15">
      <c r="A387" s="101"/>
      <c r="C387" s="102"/>
      <c r="D387" s="103"/>
      <c r="E387" s="103"/>
      <c r="F387" s="103"/>
      <c r="G387" s="103"/>
      <c r="H387" s="103"/>
      <c r="I387" s="103"/>
      <c r="J387" s="103"/>
      <c r="K387" s="31"/>
      <c r="L387" s="103"/>
      <c r="M387" s="104"/>
      <c r="N387" s="105"/>
      <c r="O387" s="41"/>
      <c r="P387" s="106"/>
      <c r="Q387" s="31"/>
      <c r="R387" s="31"/>
      <c r="S387" s="41"/>
      <c r="T387" s="107"/>
      <c r="U387" s="41"/>
      <c r="V387" s="41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41"/>
      <c r="AH387" s="41"/>
      <c r="AI387" s="108"/>
      <c r="AJ387" s="107"/>
      <c r="AK387" t="s">
        <v>4921</v>
      </c>
      <c r="AL387" s="41" t="str">
        <f t="shared" ref="AL387:AL392" si="146">VLOOKUP(AK387,db_solfen,2,FALSE)</f>
        <v>SOLFEN KHA DEP 225</v>
      </c>
      <c r="AM387" s="107">
        <v>0.08</v>
      </c>
      <c r="AN387" s="107">
        <f>$X$386*AM387</f>
        <v>0.19295999999999999</v>
      </c>
    </row>
    <row r="388" spans="1:40" ht="15">
      <c r="A388" s="101"/>
      <c r="C388" s="102"/>
      <c r="D388" s="103"/>
      <c r="E388" s="103"/>
      <c r="F388" s="103"/>
      <c r="G388" s="103"/>
      <c r="H388" s="103"/>
      <c r="I388" s="103"/>
      <c r="J388" s="103"/>
      <c r="K388" s="31"/>
      <c r="L388" s="103"/>
      <c r="M388" s="104"/>
      <c r="N388" s="105"/>
      <c r="O388" s="41"/>
      <c r="P388" s="106"/>
      <c r="Q388" s="31"/>
      <c r="R388" s="31"/>
      <c r="S388" s="41"/>
      <c r="T388" s="107"/>
      <c r="U388" s="41"/>
      <c r="V388" s="41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41"/>
      <c r="AH388" s="41"/>
      <c r="AI388" s="108"/>
      <c r="AJ388" s="107"/>
      <c r="AK388" t="s">
        <v>4915</v>
      </c>
      <c r="AL388" s="41" t="str">
        <f t="shared" si="146"/>
        <v>SHD METHANOL 156</v>
      </c>
      <c r="AM388" s="107">
        <v>0.42</v>
      </c>
      <c r="AN388" s="107">
        <f t="shared" ref="AN388:AN389" si="147">$X$386*AM388</f>
        <v>1.0130399999999999</v>
      </c>
    </row>
    <row r="389" spans="1:40" ht="15">
      <c r="A389" s="101"/>
      <c r="C389" s="102"/>
      <c r="D389" s="103"/>
      <c r="E389" s="103"/>
      <c r="F389" s="103"/>
      <c r="G389" s="103"/>
      <c r="H389" s="103"/>
      <c r="I389" s="103"/>
      <c r="J389" s="103"/>
      <c r="K389" s="31"/>
      <c r="L389" s="103"/>
      <c r="M389" s="104"/>
      <c r="N389" s="105"/>
      <c r="O389" s="41"/>
      <c r="P389" s="106"/>
      <c r="Q389" s="31"/>
      <c r="R389" s="31"/>
      <c r="S389" s="41"/>
      <c r="T389" s="107"/>
      <c r="U389" s="41"/>
      <c r="V389" s="41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41"/>
      <c r="AH389" s="41"/>
      <c r="AI389" s="108"/>
      <c r="AJ389" s="107"/>
      <c r="AK389" t="s">
        <v>4925</v>
      </c>
      <c r="AL389" s="41" t="str">
        <f t="shared" si="146"/>
        <v>SOLFEN KHA GLISERIN 250</v>
      </c>
      <c r="AM389" s="107">
        <v>0.42</v>
      </c>
      <c r="AN389" s="107">
        <f t="shared" si="147"/>
        <v>1.0130399999999999</v>
      </c>
    </row>
    <row r="390" spans="1:40" ht="15">
      <c r="A390" s="101"/>
      <c r="C390" s="102"/>
      <c r="D390" s="103"/>
      <c r="E390" s="103"/>
      <c r="F390" s="103"/>
      <c r="G390" s="103"/>
      <c r="H390" s="103"/>
      <c r="I390" s="103"/>
      <c r="J390" s="103"/>
      <c r="K390" s="31"/>
      <c r="L390" s="103"/>
      <c r="M390" s="104"/>
      <c r="N390" s="105"/>
      <c r="O390" s="41"/>
      <c r="P390" s="106"/>
      <c r="Q390" s="31"/>
      <c r="R390" s="31"/>
      <c r="S390" s="41"/>
      <c r="T390" s="107"/>
      <c r="U390" s="41" t="s">
        <v>5192</v>
      </c>
      <c r="V390" s="41" t="s">
        <v>5193</v>
      </c>
      <c r="W390" s="107">
        <v>0.14299999999999999</v>
      </c>
      <c r="X390" s="107">
        <f>K386*W390</f>
        <v>5.1479999999999997</v>
      </c>
      <c r="Y390" s="107"/>
      <c r="Z390" s="107"/>
      <c r="AA390" s="107"/>
      <c r="AB390" s="107"/>
      <c r="AC390" s="107"/>
      <c r="AD390" s="107"/>
      <c r="AE390" s="107"/>
      <c r="AF390" s="107"/>
      <c r="AG390" s="41"/>
      <c r="AH390" s="41"/>
      <c r="AI390" s="108"/>
      <c r="AJ390" s="107"/>
      <c r="AK390" s="110" t="s">
        <v>4915</v>
      </c>
      <c r="AL390" s="41" t="str">
        <f t="shared" si="146"/>
        <v>SHD METHANOL 156</v>
      </c>
      <c r="AM390" s="107">
        <v>0.56999999999999995</v>
      </c>
      <c r="AN390" s="107">
        <f>$X$390*AM390</f>
        <v>2.9343599999999994</v>
      </c>
    </row>
    <row r="391" spans="1:40" ht="15">
      <c r="A391" s="101"/>
      <c r="C391" s="102"/>
      <c r="D391" s="103"/>
      <c r="E391" s="103"/>
      <c r="F391" s="103"/>
      <c r="G391" s="103"/>
      <c r="H391" s="103"/>
      <c r="I391" s="103"/>
      <c r="J391" s="103"/>
      <c r="K391" s="31"/>
      <c r="L391" s="103"/>
      <c r="M391" s="104"/>
      <c r="N391" s="105"/>
      <c r="O391" s="41"/>
      <c r="P391" s="106"/>
      <c r="Q391" s="31"/>
      <c r="R391" s="31"/>
      <c r="S391" s="41"/>
      <c r="T391" s="107"/>
      <c r="U391" s="41"/>
      <c r="V391" s="41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41"/>
      <c r="AH391" s="41"/>
      <c r="AI391" s="108"/>
      <c r="AJ391" s="107"/>
      <c r="AK391" s="110" t="s">
        <v>4925</v>
      </c>
      <c r="AL391" s="41" t="str">
        <f t="shared" si="146"/>
        <v>SOLFEN KHA GLISERIN 250</v>
      </c>
      <c r="AM391" s="107">
        <v>0.34</v>
      </c>
      <c r="AN391" s="107">
        <f t="shared" ref="AN391:AN392" si="148">$X$390*AM391</f>
        <v>1.7503200000000001</v>
      </c>
    </row>
    <row r="392" spans="1:40" ht="15">
      <c r="A392" s="101"/>
      <c r="C392" s="102"/>
      <c r="D392" s="103"/>
      <c r="E392" s="103"/>
      <c r="F392" s="103"/>
      <c r="G392" s="103"/>
      <c r="H392" s="103"/>
      <c r="I392" s="103"/>
      <c r="J392" s="103"/>
      <c r="K392" s="31"/>
      <c r="L392" s="103"/>
      <c r="M392" s="104"/>
      <c r="N392" s="105"/>
      <c r="O392" s="41"/>
      <c r="P392" s="106"/>
      <c r="Q392" s="31"/>
      <c r="R392" s="31"/>
      <c r="S392" s="41"/>
      <c r="T392" s="107"/>
      <c r="U392" s="41"/>
      <c r="V392" s="41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41"/>
      <c r="AH392" s="41"/>
      <c r="AI392" s="108"/>
      <c r="AJ392" s="107"/>
      <c r="AK392" s="110" t="s">
        <v>4921</v>
      </c>
      <c r="AL392" s="41" t="str">
        <f t="shared" si="146"/>
        <v>SOLFEN KHA DEP 225</v>
      </c>
      <c r="AM392" s="107">
        <v>0.09</v>
      </c>
      <c r="AN392" s="107">
        <f t="shared" si="148"/>
        <v>0.46331999999999995</v>
      </c>
    </row>
    <row r="393" spans="1:40">
      <c r="A393" s="101">
        <v>107</v>
      </c>
      <c r="B393" s="33" t="s">
        <v>2000</v>
      </c>
      <c r="C393" s="102" t="s">
        <v>86</v>
      </c>
      <c r="D393" s="103">
        <v>4</v>
      </c>
      <c r="E393" s="103">
        <f t="shared" si="126"/>
        <v>0.1111111111111111</v>
      </c>
      <c r="F393" s="103">
        <v>17</v>
      </c>
      <c r="G393" s="103">
        <v>1</v>
      </c>
      <c r="H393" s="103">
        <v>18</v>
      </c>
      <c r="I393" s="103">
        <v>1</v>
      </c>
      <c r="J393" s="103" t="s">
        <v>510</v>
      </c>
      <c r="K393" s="31">
        <f t="shared" si="134"/>
        <v>36</v>
      </c>
      <c r="L393" s="103" t="s">
        <v>510</v>
      </c>
      <c r="M393" s="104">
        <f t="shared" si="127"/>
        <v>1</v>
      </c>
      <c r="N393" s="105" t="s">
        <v>506</v>
      </c>
      <c r="O393" s="41" t="s">
        <v>5246</v>
      </c>
      <c r="P393" s="106">
        <v>45.36</v>
      </c>
      <c r="Q393" s="31">
        <v>72</v>
      </c>
      <c r="R393" s="31"/>
      <c r="S393" s="41" t="s">
        <v>542</v>
      </c>
      <c r="T393" s="107">
        <f t="shared" si="135"/>
        <v>0.236376</v>
      </c>
      <c r="U393" s="41" t="s">
        <v>3988</v>
      </c>
      <c r="V393" s="41" t="e">
        <f>VLOOKUP(U393,tb_oplosan,2,FALSE)</f>
        <v>#NAME?</v>
      </c>
      <c r="W393" s="107">
        <v>6.7000000000000004E-2</v>
      </c>
      <c r="X393" s="107">
        <f t="shared" si="69"/>
        <v>2.4119999999999999</v>
      </c>
      <c r="Y393" s="107"/>
      <c r="Z393" s="107"/>
      <c r="AA393" s="107"/>
      <c r="AB393" s="107"/>
      <c r="AC393" s="107"/>
      <c r="AD393" s="107"/>
      <c r="AE393" s="107"/>
      <c r="AF393" s="107"/>
      <c r="AG393" s="41" t="s">
        <v>4259</v>
      </c>
      <c r="AH393" s="41" t="e">
        <f t="shared" si="50"/>
        <v>#NAME?</v>
      </c>
      <c r="AI393" s="108">
        <v>9.8000000000000004E-2</v>
      </c>
      <c r="AJ393" s="107">
        <f t="shared" si="70"/>
        <v>0.236376</v>
      </c>
      <c r="AK393" s="41"/>
      <c r="AL393" s="41"/>
      <c r="AM393" s="107"/>
      <c r="AN393" s="107"/>
    </row>
    <row r="394" spans="1:40" ht="15">
      <c r="A394" s="101"/>
      <c r="C394" s="102"/>
      <c r="D394" s="103"/>
      <c r="E394" s="103"/>
      <c r="F394" s="103"/>
      <c r="G394" s="103"/>
      <c r="H394" s="103"/>
      <c r="I394" s="103"/>
      <c r="J394" s="103"/>
      <c r="K394" s="31"/>
      <c r="L394" s="103"/>
      <c r="M394" s="104"/>
      <c r="N394" s="105"/>
      <c r="O394" s="41"/>
      <c r="P394" s="106"/>
      <c r="Q394" s="31"/>
      <c r="R394" s="31"/>
      <c r="S394" s="41"/>
      <c r="T394" s="107"/>
      <c r="U394" s="41"/>
      <c r="V394" s="41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41"/>
      <c r="AH394" s="41"/>
      <c r="AI394" s="108"/>
      <c r="AJ394" s="107"/>
      <c r="AK394" t="s">
        <v>4925</v>
      </c>
      <c r="AL394" s="41" t="str">
        <f t="shared" ref="AL394:AL399" si="149">VLOOKUP(AK394,db_solfen,2,FALSE)</f>
        <v>SOLFEN KHA GLISERIN 250</v>
      </c>
      <c r="AM394" s="107">
        <v>0.45</v>
      </c>
      <c r="AN394" s="107">
        <f>$X$393*AM394</f>
        <v>1.0853999999999999</v>
      </c>
    </row>
    <row r="395" spans="1:40" ht="15">
      <c r="A395" s="101"/>
      <c r="C395" s="102"/>
      <c r="D395" s="103"/>
      <c r="E395" s="103"/>
      <c r="F395" s="103"/>
      <c r="G395" s="103"/>
      <c r="H395" s="103"/>
      <c r="I395" s="103"/>
      <c r="J395" s="103"/>
      <c r="K395" s="31"/>
      <c r="L395" s="103"/>
      <c r="M395" s="104"/>
      <c r="N395" s="105"/>
      <c r="O395" s="41"/>
      <c r="P395" s="106"/>
      <c r="Q395" s="31"/>
      <c r="R395" s="31"/>
      <c r="S395" s="41"/>
      <c r="T395" s="107"/>
      <c r="U395" s="41"/>
      <c r="V395" s="41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41"/>
      <c r="AH395" s="41"/>
      <c r="AI395" s="108"/>
      <c r="AJ395" s="107"/>
      <c r="AK395" t="s">
        <v>4915</v>
      </c>
      <c r="AL395" s="41" t="str">
        <f t="shared" si="149"/>
        <v>SHD METHANOL 156</v>
      </c>
      <c r="AM395" s="107">
        <v>0.42</v>
      </c>
      <c r="AN395" s="107">
        <f t="shared" ref="AN395:AN396" si="150">$X$393*AM395</f>
        <v>1.0130399999999999</v>
      </c>
    </row>
    <row r="396" spans="1:40" ht="15">
      <c r="A396" s="101"/>
      <c r="C396" s="102"/>
      <c r="D396" s="103"/>
      <c r="E396" s="103"/>
      <c r="F396" s="103"/>
      <c r="G396" s="103"/>
      <c r="H396" s="103"/>
      <c r="I396" s="103"/>
      <c r="J396" s="103"/>
      <c r="K396" s="31"/>
      <c r="L396" s="103"/>
      <c r="M396" s="104"/>
      <c r="N396" s="105"/>
      <c r="O396" s="41"/>
      <c r="P396" s="106"/>
      <c r="Q396" s="31"/>
      <c r="R396" s="31"/>
      <c r="S396" s="41"/>
      <c r="T396" s="107"/>
      <c r="U396" s="41"/>
      <c r="V396" s="41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41"/>
      <c r="AH396" s="41"/>
      <c r="AI396" s="108"/>
      <c r="AJ396" s="107"/>
      <c r="AK396" t="s">
        <v>4921</v>
      </c>
      <c r="AL396" s="41" t="str">
        <f t="shared" si="149"/>
        <v>SOLFEN KHA DEP 225</v>
      </c>
      <c r="AM396" s="107">
        <v>7.0000000000000007E-2</v>
      </c>
      <c r="AN396" s="107">
        <f t="shared" si="150"/>
        <v>0.16884000000000002</v>
      </c>
    </row>
    <row r="397" spans="1:40" ht="15">
      <c r="A397" s="101"/>
      <c r="C397" s="102"/>
      <c r="D397" s="103"/>
      <c r="E397" s="103"/>
      <c r="F397" s="103"/>
      <c r="G397" s="103"/>
      <c r="H397" s="103"/>
      <c r="I397" s="103"/>
      <c r="J397" s="103"/>
      <c r="K397" s="31"/>
      <c r="L397" s="103"/>
      <c r="M397" s="104"/>
      <c r="N397" s="105"/>
      <c r="O397" s="41"/>
      <c r="P397" s="106"/>
      <c r="Q397" s="31"/>
      <c r="R397" s="31"/>
      <c r="S397" s="41"/>
      <c r="T397" s="107"/>
      <c r="U397" s="41" t="s">
        <v>5192</v>
      </c>
      <c r="V397" s="41" t="s">
        <v>5193</v>
      </c>
      <c r="W397" s="107">
        <v>0.14299999999999999</v>
      </c>
      <c r="X397" s="107">
        <f>K393*W397</f>
        <v>5.1479999999999997</v>
      </c>
      <c r="Y397" s="107"/>
      <c r="Z397" s="107"/>
      <c r="AA397" s="107"/>
      <c r="AB397" s="107"/>
      <c r="AC397" s="107"/>
      <c r="AD397" s="107"/>
      <c r="AE397" s="107"/>
      <c r="AF397" s="107"/>
      <c r="AG397" s="41"/>
      <c r="AH397" s="41"/>
      <c r="AI397" s="108"/>
      <c r="AJ397" s="107"/>
      <c r="AK397" s="110" t="s">
        <v>4915</v>
      </c>
      <c r="AL397" s="41" t="str">
        <f t="shared" si="149"/>
        <v>SHD METHANOL 156</v>
      </c>
      <c r="AM397" s="107">
        <v>0.56999999999999995</v>
      </c>
      <c r="AN397" s="107">
        <f>$X$397*AM397</f>
        <v>2.9343599999999994</v>
      </c>
    </row>
    <row r="398" spans="1:40" ht="15">
      <c r="A398" s="101"/>
      <c r="C398" s="102"/>
      <c r="D398" s="103"/>
      <c r="E398" s="103"/>
      <c r="F398" s="103"/>
      <c r="G398" s="103"/>
      <c r="H398" s="103"/>
      <c r="I398" s="103"/>
      <c r="J398" s="103"/>
      <c r="K398" s="31"/>
      <c r="L398" s="103"/>
      <c r="M398" s="104"/>
      <c r="N398" s="105"/>
      <c r="O398" s="41"/>
      <c r="P398" s="106"/>
      <c r="Q398" s="31"/>
      <c r="R398" s="31"/>
      <c r="S398" s="41"/>
      <c r="T398" s="107"/>
      <c r="U398" s="41"/>
      <c r="V398" s="41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41"/>
      <c r="AH398" s="41"/>
      <c r="AI398" s="108"/>
      <c r="AJ398" s="107"/>
      <c r="AK398" s="110" t="s">
        <v>4925</v>
      </c>
      <c r="AL398" s="41" t="str">
        <f t="shared" si="149"/>
        <v>SOLFEN KHA GLISERIN 250</v>
      </c>
      <c r="AM398" s="107">
        <v>0.34</v>
      </c>
      <c r="AN398" s="107">
        <f t="shared" ref="AN398:AN399" si="151">$X$397*AM398</f>
        <v>1.7503200000000001</v>
      </c>
    </row>
    <row r="399" spans="1:40" ht="15">
      <c r="A399" s="101"/>
      <c r="C399" s="102"/>
      <c r="D399" s="103"/>
      <c r="E399" s="103"/>
      <c r="F399" s="103"/>
      <c r="G399" s="103"/>
      <c r="H399" s="103"/>
      <c r="I399" s="103"/>
      <c r="J399" s="103"/>
      <c r="K399" s="31"/>
      <c r="L399" s="103"/>
      <c r="M399" s="104"/>
      <c r="N399" s="105"/>
      <c r="O399" s="41"/>
      <c r="P399" s="106"/>
      <c r="Q399" s="31"/>
      <c r="R399" s="31"/>
      <c r="S399" s="41"/>
      <c r="T399" s="107"/>
      <c r="U399" s="41"/>
      <c r="V399" s="41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41"/>
      <c r="AH399" s="41"/>
      <c r="AI399" s="108"/>
      <c r="AJ399" s="107"/>
      <c r="AK399" s="110" t="s">
        <v>4921</v>
      </c>
      <c r="AL399" s="41" t="str">
        <f t="shared" si="149"/>
        <v>SOLFEN KHA DEP 225</v>
      </c>
      <c r="AM399" s="107">
        <v>0.09</v>
      </c>
      <c r="AN399" s="107">
        <f t="shared" si="151"/>
        <v>0.46331999999999995</v>
      </c>
    </row>
    <row r="400" spans="1:40">
      <c r="A400" s="101">
        <v>108</v>
      </c>
      <c r="B400" s="41" t="s">
        <v>2002</v>
      </c>
      <c r="C400" s="102" t="s">
        <v>87</v>
      </c>
      <c r="D400" s="103">
        <v>18</v>
      </c>
      <c r="E400" s="103">
        <f t="shared" si="126"/>
        <v>0.5</v>
      </c>
      <c r="F400" s="103">
        <v>22</v>
      </c>
      <c r="G400" s="103">
        <v>1</v>
      </c>
      <c r="H400" s="103">
        <v>13</v>
      </c>
      <c r="I400" s="103">
        <v>1</v>
      </c>
      <c r="J400" s="103" t="s">
        <v>510</v>
      </c>
      <c r="K400" s="31">
        <f t="shared" si="134"/>
        <v>36</v>
      </c>
      <c r="L400" s="103" t="s">
        <v>510</v>
      </c>
      <c r="M400" s="104">
        <f t="shared" si="127"/>
        <v>1</v>
      </c>
      <c r="N400" s="105" t="s">
        <v>506</v>
      </c>
      <c r="O400" s="41" t="s">
        <v>5246</v>
      </c>
      <c r="P400" s="106">
        <v>45.36</v>
      </c>
      <c r="Q400" s="31">
        <v>72</v>
      </c>
      <c r="R400" s="31"/>
      <c r="S400" s="41" t="s">
        <v>534</v>
      </c>
      <c r="T400" s="107">
        <f t="shared" si="135"/>
        <v>0.26532</v>
      </c>
      <c r="U400" s="41" t="s">
        <v>3990</v>
      </c>
      <c r="V400" s="41" t="e">
        <f t="shared" si="47"/>
        <v>#NAME?</v>
      </c>
      <c r="W400" s="107">
        <v>6.7000000000000004E-2</v>
      </c>
      <c r="X400" s="107">
        <f t="shared" si="69"/>
        <v>2.4119999999999999</v>
      </c>
      <c r="Y400" s="107"/>
      <c r="Z400" s="107"/>
      <c r="AA400" s="107"/>
      <c r="AB400" s="107"/>
      <c r="AC400" s="107"/>
      <c r="AD400" s="107"/>
      <c r="AE400" s="107"/>
      <c r="AF400" s="107"/>
      <c r="AG400" s="41" t="s">
        <v>4311</v>
      </c>
      <c r="AH400" s="41" t="e">
        <f t="shared" si="50"/>
        <v>#NAME?</v>
      </c>
      <c r="AI400" s="108">
        <v>0.11</v>
      </c>
      <c r="AJ400" s="107">
        <f t="shared" si="70"/>
        <v>0.26532</v>
      </c>
      <c r="AK400" s="41"/>
      <c r="AL400" s="41"/>
      <c r="AM400" s="107"/>
      <c r="AN400" s="107"/>
    </row>
    <row r="401" spans="1:40" ht="15">
      <c r="A401" s="101"/>
      <c r="B401" s="41"/>
      <c r="C401" s="102"/>
      <c r="D401" s="103"/>
      <c r="E401" s="103"/>
      <c r="F401" s="103"/>
      <c r="G401" s="103"/>
      <c r="H401" s="103"/>
      <c r="I401" s="103"/>
      <c r="J401" s="103"/>
      <c r="K401" s="31"/>
      <c r="L401" s="103"/>
      <c r="M401" s="104"/>
      <c r="N401" s="105"/>
      <c r="O401" s="41"/>
      <c r="P401" s="106"/>
      <c r="Q401" s="31"/>
      <c r="R401" s="31"/>
      <c r="S401" s="41"/>
      <c r="T401" s="107"/>
      <c r="U401" s="41"/>
      <c r="V401" s="41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41"/>
      <c r="AH401" s="41"/>
      <c r="AI401" s="108"/>
      <c r="AJ401" s="107"/>
      <c r="AK401" s="109" t="s">
        <v>4921</v>
      </c>
      <c r="AL401" s="41" t="str">
        <f t="shared" ref="AL401:AL406" si="152">VLOOKUP(AK401,db_solfen,2,FALSE)</f>
        <v>SOLFEN KHA DEP 225</v>
      </c>
      <c r="AM401" s="107">
        <v>7.0000000000000007E-2</v>
      </c>
      <c r="AN401" s="107">
        <f>$X$400*AM401</f>
        <v>0.16884000000000002</v>
      </c>
    </row>
    <row r="402" spans="1:40" ht="15">
      <c r="A402" s="101"/>
      <c r="B402" s="41"/>
      <c r="C402" s="102"/>
      <c r="D402" s="103"/>
      <c r="E402" s="103"/>
      <c r="F402" s="103"/>
      <c r="G402" s="103"/>
      <c r="H402" s="103"/>
      <c r="I402" s="103"/>
      <c r="J402" s="103"/>
      <c r="K402" s="31"/>
      <c r="L402" s="103"/>
      <c r="M402" s="104"/>
      <c r="N402" s="105"/>
      <c r="O402" s="41"/>
      <c r="P402" s="106"/>
      <c r="Q402" s="31"/>
      <c r="R402" s="31"/>
      <c r="S402" s="41"/>
      <c r="T402" s="107"/>
      <c r="U402" s="41"/>
      <c r="V402" s="41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41"/>
      <c r="AH402" s="41"/>
      <c r="AI402" s="108"/>
      <c r="AJ402" s="107"/>
      <c r="AK402" s="109" t="s">
        <v>4915</v>
      </c>
      <c r="AL402" s="41" t="str">
        <f t="shared" si="152"/>
        <v>SHD METHANOL 156</v>
      </c>
      <c r="AM402" s="107">
        <v>0.46</v>
      </c>
      <c r="AN402" s="107">
        <f t="shared" ref="AN402:AN403" si="153">$X$400*AM402</f>
        <v>1.1095200000000001</v>
      </c>
    </row>
    <row r="403" spans="1:40" ht="15">
      <c r="A403" s="101"/>
      <c r="B403" s="41"/>
      <c r="C403" s="102"/>
      <c r="D403" s="103"/>
      <c r="E403" s="103"/>
      <c r="F403" s="103"/>
      <c r="G403" s="103"/>
      <c r="H403" s="103"/>
      <c r="I403" s="103"/>
      <c r="J403" s="103"/>
      <c r="K403" s="31"/>
      <c r="L403" s="103"/>
      <c r="M403" s="104"/>
      <c r="N403" s="105"/>
      <c r="O403" s="41"/>
      <c r="P403" s="106"/>
      <c r="Q403" s="31"/>
      <c r="R403" s="31"/>
      <c r="S403" s="41"/>
      <c r="T403" s="107"/>
      <c r="U403" s="41"/>
      <c r="V403" s="41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41"/>
      <c r="AH403" s="41"/>
      <c r="AI403" s="108"/>
      <c r="AJ403" s="107"/>
      <c r="AK403" s="109" t="s">
        <v>4925</v>
      </c>
      <c r="AL403" s="41" t="str">
        <f t="shared" si="152"/>
        <v>SOLFEN KHA GLISERIN 250</v>
      </c>
      <c r="AM403" s="107">
        <v>0.4</v>
      </c>
      <c r="AN403" s="107">
        <f t="shared" si="153"/>
        <v>0.96479999999999999</v>
      </c>
    </row>
    <row r="404" spans="1:40" ht="15">
      <c r="A404" s="101"/>
      <c r="B404" s="41"/>
      <c r="C404" s="102"/>
      <c r="D404" s="103"/>
      <c r="E404" s="103"/>
      <c r="F404" s="103"/>
      <c r="G404" s="103"/>
      <c r="H404" s="103"/>
      <c r="I404" s="103"/>
      <c r="J404" s="103"/>
      <c r="K404" s="31"/>
      <c r="L404" s="103"/>
      <c r="M404" s="104"/>
      <c r="N404" s="105"/>
      <c r="O404" s="41"/>
      <c r="P404" s="106"/>
      <c r="Q404" s="31"/>
      <c r="R404" s="31"/>
      <c r="S404" s="41"/>
      <c r="T404" s="107"/>
      <c r="U404" s="41" t="s">
        <v>5192</v>
      </c>
      <c r="V404" s="41" t="s">
        <v>5193</v>
      </c>
      <c r="W404" s="107">
        <v>0.14299999999999999</v>
      </c>
      <c r="X404" s="107">
        <f>K400*W404</f>
        <v>5.1479999999999997</v>
      </c>
      <c r="Y404" s="107"/>
      <c r="Z404" s="107"/>
      <c r="AA404" s="107"/>
      <c r="AB404" s="107"/>
      <c r="AC404" s="107"/>
      <c r="AD404" s="107"/>
      <c r="AE404" s="107"/>
      <c r="AF404" s="107"/>
      <c r="AG404" s="41"/>
      <c r="AH404" s="41"/>
      <c r="AI404" s="108"/>
      <c r="AJ404" s="107"/>
      <c r="AK404" s="110" t="s">
        <v>4915</v>
      </c>
      <c r="AL404" s="41" t="str">
        <f t="shared" si="152"/>
        <v>SHD METHANOL 156</v>
      </c>
      <c r="AM404" s="107">
        <v>0.56999999999999995</v>
      </c>
      <c r="AN404" s="107">
        <f>$X$404*AM404</f>
        <v>2.9343599999999994</v>
      </c>
    </row>
    <row r="405" spans="1:40" ht="15">
      <c r="A405" s="101"/>
      <c r="B405" s="41"/>
      <c r="C405" s="102"/>
      <c r="D405" s="103"/>
      <c r="E405" s="103"/>
      <c r="F405" s="103"/>
      <c r="G405" s="103"/>
      <c r="H405" s="103"/>
      <c r="I405" s="103"/>
      <c r="J405" s="103"/>
      <c r="K405" s="31"/>
      <c r="L405" s="103"/>
      <c r="M405" s="104"/>
      <c r="N405" s="105"/>
      <c r="O405" s="41"/>
      <c r="P405" s="106"/>
      <c r="Q405" s="31"/>
      <c r="R405" s="31"/>
      <c r="S405" s="41"/>
      <c r="T405" s="107"/>
      <c r="U405" s="41"/>
      <c r="V405" s="41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41"/>
      <c r="AH405" s="41"/>
      <c r="AI405" s="108"/>
      <c r="AJ405" s="107"/>
      <c r="AK405" s="110" t="s">
        <v>4925</v>
      </c>
      <c r="AL405" s="41" t="str">
        <f t="shared" si="152"/>
        <v>SOLFEN KHA GLISERIN 250</v>
      </c>
      <c r="AM405" s="107">
        <v>0.34</v>
      </c>
      <c r="AN405" s="107">
        <f t="shared" ref="AN405:AN406" si="154">$X$404*AM405</f>
        <v>1.7503200000000001</v>
      </c>
    </row>
    <row r="406" spans="1:40" ht="15">
      <c r="A406" s="101"/>
      <c r="B406" s="41"/>
      <c r="C406" s="102"/>
      <c r="D406" s="103"/>
      <c r="E406" s="103"/>
      <c r="F406" s="103"/>
      <c r="G406" s="103"/>
      <c r="H406" s="103"/>
      <c r="I406" s="103"/>
      <c r="J406" s="103"/>
      <c r="K406" s="31"/>
      <c r="L406" s="103"/>
      <c r="M406" s="104"/>
      <c r="N406" s="105"/>
      <c r="O406" s="41"/>
      <c r="P406" s="106"/>
      <c r="Q406" s="31"/>
      <c r="R406" s="31"/>
      <c r="S406" s="41"/>
      <c r="T406" s="107"/>
      <c r="U406" s="41"/>
      <c r="V406" s="41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41"/>
      <c r="AH406" s="41"/>
      <c r="AI406" s="108"/>
      <c r="AJ406" s="107"/>
      <c r="AK406" s="110" t="s">
        <v>4921</v>
      </c>
      <c r="AL406" s="41" t="str">
        <f t="shared" si="152"/>
        <v>SOLFEN KHA DEP 225</v>
      </c>
      <c r="AM406" s="107">
        <v>0.09</v>
      </c>
      <c r="AN406" s="107">
        <f t="shared" si="154"/>
        <v>0.46331999999999995</v>
      </c>
    </row>
    <row r="407" spans="1:40">
      <c r="A407" s="101">
        <v>109</v>
      </c>
      <c r="B407" s="41" t="s">
        <v>2003</v>
      </c>
      <c r="C407" s="102" t="s">
        <v>461</v>
      </c>
      <c r="D407" s="103">
        <v>14</v>
      </c>
      <c r="E407" s="103">
        <f t="shared" si="126"/>
        <v>0.3888888888888889</v>
      </c>
      <c r="F407" s="103"/>
      <c r="G407" s="103"/>
      <c r="H407" s="103">
        <v>10</v>
      </c>
      <c r="I407" s="103">
        <v>1</v>
      </c>
      <c r="J407" s="103" t="s">
        <v>510</v>
      </c>
      <c r="K407" s="31">
        <f t="shared" si="134"/>
        <v>36</v>
      </c>
      <c r="L407" s="103" t="s">
        <v>510</v>
      </c>
      <c r="M407" s="104">
        <f t="shared" si="127"/>
        <v>1</v>
      </c>
      <c r="N407" s="105" t="s">
        <v>506</v>
      </c>
      <c r="O407" s="41" t="s">
        <v>5246</v>
      </c>
      <c r="P407" s="106">
        <v>45.36</v>
      </c>
      <c r="Q407" s="31">
        <v>72</v>
      </c>
      <c r="R407" s="31"/>
      <c r="S407" s="41" t="s">
        <v>535</v>
      </c>
      <c r="T407" s="107">
        <f t="shared" si="135"/>
        <v>0.183915</v>
      </c>
      <c r="U407" s="41" t="s">
        <v>3978</v>
      </c>
      <c r="V407" s="41" t="e">
        <f t="shared" si="47"/>
        <v>#NAME?</v>
      </c>
      <c r="W407" s="107">
        <v>6.7000000000000004E-2</v>
      </c>
      <c r="X407" s="107">
        <f t="shared" si="69"/>
        <v>2.4119999999999999</v>
      </c>
      <c r="Y407" s="107"/>
      <c r="Z407" s="107"/>
      <c r="AA407" s="107"/>
      <c r="AB407" s="107"/>
      <c r="AC407" s="107"/>
      <c r="AD407" s="107"/>
      <c r="AE407" s="107"/>
      <c r="AF407" s="107"/>
      <c r="AG407" s="41" t="s">
        <v>4327</v>
      </c>
      <c r="AH407" s="41" t="e">
        <f t="shared" si="50"/>
        <v>#NAME?</v>
      </c>
      <c r="AI407" s="108">
        <v>7.6249999999999998E-2</v>
      </c>
      <c r="AJ407" s="107">
        <f t="shared" si="70"/>
        <v>0.183915</v>
      </c>
      <c r="AK407" s="41"/>
      <c r="AL407" s="41"/>
      <c r="AM407" s="107"/>
      <c r="AN407" s="107"/>
    </row>
    <row r="408" spans="1:40" ht="15">
      <c r="A408" s="101"/>
      <c r="B408" s="41"/>
      <c r="C408" s="102"/>
      <c r="D408" s="103"/>
      <c r="E408" s="103"/>
      <c r="F408" s="103"/>
      <c r="G408" s="103"/>
      <c r="H408" s="103"/>
      <c r="I408" s="103"/>
      <c r="J408" s="103"/>
      <c r="K408" s="31"/>
      <c r="L408" s="103"/>
      <c r="M408" s="104"/>
      <c r="N408" s="105"/>
      <c r="O408" s="41"/>
      <c r="P408" s="106"/>
      <c r="Q408" s="31"/>
      <c r="R408" s="31"/>
      <c r="S408" s="41"/>
      <c r="T408" s="107"/>
      <c r="U408" s="41"/>
      <c r="V408" s="41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41"/>
      <c r="AH408" s="41"/>
      <c r="AI408" s="108"/>
      <c r="AJ408" s="107"/>
      <c r="AK408" t="s">
        <v>4915</v>
      </c>
      <c r="AL408" s="41" t="str">
        <f t="shared" ref="AL408:AL413" si="155">VLOOKUP(AK408,db_solfen,2,FALSE)</f>
        <v>SHD METHANOL 156</v>
      </c>
      <c r="AM408" s="107">
        <v>0.44</v>
      </c>
      <c r="AN408" s="107">
        <f>$X$407*AM408</f>
        <v>1.06128</v>
      </c>
    </row>
    <row r="409" spans="1:40" ht="15">
      <c r="A409" s="101"/>
      <c r="B409" s="41"/>
      <c r="C409" s="102"/>
      <c r="D409" s="103"/>
      <c r="E409" s="103"/>
      <c r="F409" s="103"/>
      <c r="G409" s="103"/>
      <c r="H409" s="103"/>
      <c r="I409" s="103"/>
      <c r="J409" s="103"/>
      <c r="K409" s="31"/>
      <c r="L409" s="103"/>
      <c r="M409" s="104"/>
      <c r="N409" s="105"/>
      <c r="O409" s="41"/>
      <c r="P409" s="106"/>
      <c r="Q409" s="31"/>
      <c r="R409" s="31"/>
      <c r="S409" s="41"/>
      <c r="T409" s="107"/>
      <c r="U409" s="41"/>
      <c r="V409" s="41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41"/>
      <c r="AH409" s="41"/>
      <c r="AI409" s="108"/>
      <c r="AJ409" s="107"/>
      <c r="AK409" t="s">
        <v>4925</v>
      </c>
      <c r="AL409" s="41" t="str">
        <f t="shared" si="155"/>
        <v>SOLFEN KHA GLISERIN 250</v>
      </c>
      <c r="AM409" s="107">
        <v>0.47</v>
      </c>
      <c r="AN409" s="107">
        <f t="shared" ref="AN409:AN410" si="156">$X$407*AM409</f>
        <v>1.13364</v>
      </c>
    </row>
    <row r="410" spans="1:40" ht="15">
      <c r="A410" s="101"/>
      <c r="B410" s="41"/>
      <c r="C410" s="102"/>
      <c r="D410" s="103"/>
      <c r="E410" s="103"/>
      <c r="F410" s="103"/>
      <c r="G410" s="103"/>
      <c r="H410" s="103"/>
      <c r="I410" s="103"/>
      <c r="J410" s="103"/>
      <c r="K410" s="31"/>
      <c r="L410" s="103"/>
      <c r="M410" s="104"/>
      <c r="N410" s="105"/>
      <c r="O410" s="41"/>
      <c r="P410" s="106"/>
      <c r="Q410" s="31"/>
      <c r="R410" s="31"/>
      <c r="S410" s="41"/>
      <c r="T410" s="107"/>
      <c r="U410" s="41"/>
      <c r="V410" s="41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41"/>
      <c r="AH410" s="41"/>
      <c r="AI410" s="108"/>
      <c r="AJ410" s="107"/>
      <c r="AK410" t="s">
        <v>4921</v>
      </c>
      <c r="AL410" s="41" t="str">
        <f t="shared" si="155"/>
        <v>SOLFEN KHA DEP 225</v>
      </c>
      <c r="AM410" s="107">
        <v>0.05</v>
      </c>
      <c r="AN410" s="107">
        <f t="shared" si="156"/>
        <v>0.1206</v>
      </c>
    </row>
    <row r="411" spans="1:40" ht="15">
      <c r="A411" s="101"/>
      <c r="B411" s="41"/>
      <c r="C411" s="102"/>
      <c r="D411" s="103"/>
      <c r="E411" s="103"/>
      <c r="F411" s="103"/>
      <c r="G411" s="103"/>
      <c r="H411" s="103"/>
      <c r="I411" s="103"/>
      <c r="J411" s="103"/>
      <c r="K411" s="31"/>
      <c r="L411" s="103"/>
      <c r="M411" s="104"/>
      <c r="N411" s="105"/>
      <c r="O411" s="41"/>
      <c r="P411" s="106"/>
      <c r="Q411" s="31"/>
      <c r="R411" s="31"/>
      <c r="S411" s="41"/>
      <c r="T411" s="107"/>
      <c r="U411" s="41" t="s">
        <v>5192</v>
      </c>
      <c r="V411" s="41" t="s">
        <v>5193</v>
      </c>
      <c r="W411" s="107">
        <v>0.14299999999999999</v>
      </c>
      <c r="X411" s="107">
        <f>K407*W411</f>
        <v>5.1479999999999997</v>
      </c>
      <c r="Y411" s="107"/>
      <c r="Z411" s="107"/>
      <c r="AA411" s="107"/>
      <c r="AB411" s="107"/>
      <c r="AC411" s="107"/>
      <c r="AD411" s="107"/>
      <c r="AE411" s="107"/>
      <c r="AF411" s="107"/>
      <c r="AG411" s="41"/>
      <c r="AH411" s="41"/>
      <c r="AI411" s="108"/>
      <c r="AJ411" s="107"/>
      <c r="AK411" s="110" t="s">
        <v>4915</v>
      </c>
      <c r="AL411" s="41" t="str">
        <f t="shared" si="155"/>
        <v>SHD METHANOL 156</v>
      </c>
      <c r="AM411" s="107">
        <v>0.56999999999999995</v>
      </c>
      <c r="AN411" s="107">
        <f>$X$411*AM411</f>
        <v>2.9343599999999994</v>
      </c>
    </row>
    <row r="412" spans="1:40" ht="15">
      <c r="A412" s="101"/>
      <c r="B412" s="41"/>
      <c r="C412" s="102"/>
      <c r="D412" s="103"/>
      <c r="E412" s="103"/>
      <c r="F412" s="103"/>
      <c r="G412" s="103"/>
      <c r="H412" s="103"/>
      <c r="I412" s="103"/>
      <c r="J412" s="103"/>
      <c r="K412" s="31"/>
      <c r="L412" s="103"/>
      <c r="M412" s="104"/>
      <c r="N412" s="105"/>
      <c r="O412" s="41"/>
      <c r="P412" s="106"/>
      <c r="Q412" s="31"/>
      <c r="R412" s="31"/>
      <c r="S412" s="41"/>
      <c r="T412" s="107"/>
      <c r="U412" s="41"/>
      <c r="V412" s="41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41"/>
      <c r="AH412" s="41"/>
      <c r="AI412" s="108"/>
      <c r="AJ412" s="107"/>
      <c r="AK412" s="110" t="s">
        <v>4925</v>
      </c>
      <c r="AL412" s="41" t="str">
        <f t="shared" si="155"/>
        <v>SOLFEN KHA GLISERIN 250</v>
      </c>
      <c r="AM412" s="107">
        <v>0.34</v>
      </c>
      <c r="AN412" s="107">
        <f t="shared" ref="AN412:AN413" si="157">$X$411*AM412</f>
        <v>1.7503200000000001</v>
      </c>
    </row>
    <row r="413" spans="1:40" ht="15">
      <c r="A413" s="101"/>
      <c r="B413" s="41"/>
      <c r="C413" s="102"/>
      <c r="D413" s="103"/>
      <c r="E413" s="103"/>
      <c r="F413" s="103"/>
      <c r="G413" s="103"/>
      <c r="H413" s="103"/>
      <c r="I413" s="103"/>
      <c r="J413" s="103"/>
      <c r="K413" s="31"/>
      <c r="L413" s="103"/>
      <c r="M413" s="104"/>
      <c r="N413" s="105"/>
      <c r="O413" s="41"/>
      <c r="P413" s="106"/>
      <c r="Q413" s="31"/>
      <c r="R413" s="31"/>
      <c r="S413" s="41"/>
      <c r="T413" s="107"/>
      <c r="U413" s="41"/>
      <c r="V413" s="41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41"/>
      <c r="AH413" s="41"/>
      <c r="AI413" s="108"/>
      <c r="AJ413" s="107"/>
      <c r="AK413" s="110" t="s">
        <v>4921</v>
      </c>
      <c r="AL413" s="41" t="str">
        <f t="shared" si="155"/>
        <v>SOLFEN KHA DEP 225</v>
      </c>
      <c r="AM413" s="107">
        <v>0.09</v>
      </c>
      <c r="AN413" s="107">
        <f t="shared" si="157"/>
        <v>0.46331999999999995</v>
      </c>
    </row>
    <row r="414" spans="1:40">
      <c r="A414" s="101">
        <v>110</v>
      </c>
      <c r="B414" s="41" t="s">
        <v>2004</v>
      </c>
      <c r="C414" s="102" t="s">
        <v>108</v>
      </c>
      <c r="D414" s="103">
        <v>71</v>
      </c>
      <c r="E414" s="103">
        <f t="shared" si="126"/>
        <v>1.9722222222222223</v>
      </c>
      <c r="F414" s="103">
        <v>111</v>
      </c>
      <c r="G414" s="103">
        <v>1</v>
      </c>
      <c r="H414" s="103">
        <v>187</v>
      </c>
      <c r="I414" s="103">
        <v>1</v>
      </c>
      <c r="J414" s="103" t="s">
        <v>510</v>
      </c>
      <c r="K414" s="31">
        <f>VLOOKUP(B414,tb_proyeksi,10,FALSE)</f>
        <v>180</v>
      </c>
      <c r="L414" s="103" t="s">
        <v>510</v>
      </c>
      <c r="M414" s="104">
        <f t="shared" si="127"/>
        <v>5</v>
      </c>
      <c r="N414" s="105" t="s">
        <v>506</v>
      </c>
      <c r="O414" s="41" t="s">
        <v>543</v>
      </c>
      <c r="P414" s="106">
        <v>174.96</v>
      </c>
      <c r="Q414" s="41"/>
      <c r="R414" s="41"/>
      <c r="S414" s="41"/>
      <c r="T414" s="107">
        <f t="shared" si="135"/>
        <v>0.32525999999999999</v>
      </c>
      <c r="U414" s="41" t="s">
        <v>4164</v>
      </c>
      <c r="V414" s="41" t="e">
        <f t="shared" si="47"/>
        <v>#NAME?</v>
      </c>
      <c r="W414" s="107">
        <v>1.3899999999999999E-2</v>
      </c>
      <c r="X414" s="107">
        <f t="shared" si="69"/>
        <v>2.5019999999999998</v>
      </c>
      <c r="Y414" s="107"/>
      <c r="Z414" s="107"/>
      <c r="AA414" s="107"/>
      <c r="AB414" s="107"/>
      <c r="AC414" s="107"/>
      <c r="AD414" s="107"/>
      <c r="AE414" s="107"/>
      <c r="AF414" s="107"/>
      <c r="AG414" s="41" t="s">
        <v>4307</v>
      </c>
      <c r="AH414" s="41" t="e">
        <f t="shared" si="50"/>
        <v>#NAME?</v>
      </c>
      <c r="AI414" s="108">
        <v>0.13</v>
      </c>
      <c r="AJ414" s="107">
        <f t="shared" si="70"/>
        <v>0.32525999999999999</v>
      </c>
      <c r="AK414" s="41"/>
      <c r="AL414" s="41"/>
      <c r="AM414" s="107"/>
      <c r="AN414" s="107"/>
    </row>
    <row r="415" spans="1:40" ht="15">
      <c r="A415" s="101"/>
      <c r="B415" s="41"/>
      <c r="C415" s="102"/>
      <c r="D415" s="103"/>
      <c r="E415" s="103"/>
      <c r="F415" s="103"/>
      <c r="G415" s="103"/>
      <c r="H415" s="103"/>
      <c r="I415" s="103"/>
      <c r="J415" s="103"/>
      <c r="K415" s="31"/>
      <c r="L415" s="103"/>
      <c r="M415" s="104"/>
      <c r="N415" s="105"/>
      <c r="O415" s="41"/>
      <c r="P415" s="106"/>
      <c r="Q415" s="41"/>
      <c r="R415" s="41"/>
      <c r="S415" s="41"/>
      <c r="T415" s="107"/>
      <c r="U415" s="41"/>
      <c r="V415" s="41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41"/>
      <c r="AH415" s="41"/>
      <c r="AI415" s="108"/>
      <c r="AJ415" s="107"/>
      <c r="AK415" s="109" t="s">
        <v>4915</v>
      </c>
      <c r="AL415" s="41" t="str">
        <f t="shared" ref="AL415" si="158">VLOOKUP(AK415,db_solfen,2,FALSE)</f>
        <v>SHD METHANOL 156</v>
      </c>
      <c r="AM415" s="107">
        <v>0.88</v>
      </c>
      <c r="AN415" s="107">
        <f>$X$414*AM415</f>
        <v>2.2017599999999997</v>
      </c>
    </row>
    <row r="416" spans="1:40" ht="15">
      <c r="A416" s="101">
        <v>111</v>
      </c>
      <c r="B416" s="41" t="s">
        <v>2007</v>
      </c>
      <c r="C416" s="102" t="s">
        <v>486</v>
      </c>
      <c r="D416" s="103"/>
      <c r="E416" s="103">
        <f t="shared" si="126"/>
        <v>0</v>
      </c>
      <c r="F416" s="103"/>
      <c r="G416" s="103"/>
      <c r="H416" s="103">
        <v>3</v>
      </c>
      <c r="I416" s="103">
        <v>1</v>
      </c>
      <c r="J416" s="103" t="s">
        <v>510</v>
      </c>
      <c r="K416" s="31">
        <v>0</v>
      </c>
      <c r="L416" s="103" t="s">
        <v>510</v>
      </c>
      <c r="M416" s="104">
        <f t="shared" si="127"/>
        <v>0</v>
      </c>
      <c r="N416" s="105" t="s">
        <v>506</v>
      </c>
      <c r="O416" s="41"/>
      <c r="P416" s="41"/>
      <c r="Q416" s="41"/>
      <c r="R416" s="41"/>
      <c r="S416" s="41"/>
      <c r="T416" s="107"/>
      <c r="U416" s="110" t="s">
        <v>4164</v>
      </c>
      <c r="V416" s="41" t="e">
        <f t="shared" si="47"/>
        <v>#NAME?</v>
      </c>
      <c r="W416" s="107">
        <v>1.3899999999999999E-2</v>
      </c>
      <c r="X416" s="107">
        <f>K416*W416</f>
        <v>0</v>
      </c>
      <c r="Y416" s="107"/>
      <c r="Z416" s="107"/>
      <c r="AA416" s="107"/>
      <c r="AB416" s="107"/>
      <c r="AC416" s="107"/>
      <c r="AD416" s="107"/>
      <c r="AE416" s="107"/>
      <c r="AF416" s="107"/>
      <c r="AG416" s="110" t="s">
        <v>4307</v>
      </c>
      <c r="AH416" s="41" t="e">
        <f t="shared" si="50"/>
        <v>#NAME?</v>
      </c>
      <c r="AI416" s="108">
        <v>0.12</v>
      </c>
      <c r="AJ416" s="107">
        <f>X416*AI416</f>
        <v>0</v>
      </c>
      <c r="AK416" s="41"/>
      <c r="AL416" s="41"/>
      <c r="AM416" s="107"/>
      <c r="AN416" s="107"/>
    </row>
    <row r="417" spans="1:40" ht="15">
      <c r="A417" s="101"/>
      <c r="B417" s="41"/>
      <c r="C417" s="102"/>
      <c r="D417" s="103"/>
      <c r="E417" s="103"/>
      <c r="F417" s="103"/>
      <c r="G417" s="103"/>
      <c r="H417" s="103"/>
      <c r="I417" s="103"/>
      <c r="J417" s="103"/>
      <c r="K417" s="31"/>
      <c r="L417" s="103"/>
      <c r="M417" s="104"/>
      <c r="N417" s="105"/>
      <c r="O417" s="41"/>
      <c r="P417" s="41"/>
      <c r="Q417" s="41"/>
      <c r="R417" s="41"/>
      <c r="S417" s="41"/>
      <c r="T417" s="107"/>
      <c r="U417" s="110"/>
      <c r="V417" s="41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41"/>
      <c r="AH417" s="41"/>
      <c r="AI417" s="108"/>
      <c r="AJ417" s="107"/>
      <c r="AK417" s="109" t="s">
        <v>4915</v>
      </c>
      <c r="AL417" s="41" t="str">
        <f t="shared" ref="AL417" si="159">VLOOKUP(AK417,db_solfen,2,FALSE)</f>
        <v>SHD METHANOL 156</v>
      </c>
      <c r="AM417" s="107">
        <v>0.88</v>
      </c>
      <c r="AN417" s="107">
        <f>$X$416*AM417</f>
        <v>0</v>
      </c>
    </row>
    <row r="418" spans="1:40">
      <c r="A418" s="101">
        <v>112</v>
      </c>
      <c r="B418" s="41" t="s">
        <v>2008</v>
      </c>
      <c r="C418" s="102" t="s">
        <v>109</v>
      </c>
      <c r="D418" s="103">
        <v>16</v>
      </c>
      <c r="E418" s="103">
        <f t="shared" si="126"/>
        <v>0.44444444444444442</v>
      </c>
      <c r="F418" s="103">
        <v>2</v>
      </c>
      <c r="G418" s="103">
        <v>1</v>
      </c>
      <c r="H418" s="103">
        <v>36</v>
      </c>
      <c r="I418" s="103">
        <v>1</v>
      </c>
      <c r="J418" s="103" t="s">
        <v>510</v>
      </c>
      <c r="K418" s="31">
        <f>VLOOKUP(B418,tb_proyeksi,10,FALSE)</f>
        <v>0</v>
      </c>
      <c r="L418" s="103" t="s">
        <v>510</v>
      </c>
      <c r="M418" s="104">
        <f t="shared" si="127"/>
        <v>0</v>
      </c>
      <c r="N418" s="105" t="s">
        <v>506</v>
      </c>
      <c r="O418" s="41" t="s">
        <v>555</v>
      </c>
      <c r="P418" s="106">
        <v>58.320000000000007</v>
      </c>
      <c r="Q418" s="31">
        <v>72</v>
      </c>
      <c r="R418" s="31"/>
      <c r="S418" s="41" t="s">
        <v>527</v>
      </c>
      <c r="T418" s="107">
        <f>AJ418</f>
        <v>0</v>
      </c>
      <c r="U418" s="41" t="s">
        <v>4164</v>
      </c>
      <c r="V418" s="41" t="e">
        <f t="shared" si="47"/>
        <v>#NAME?</v>
      </c>
      <c r="W418" s="107">
        <v>1.3899999999999999E-2</v>
      </c>
      <c r="X418" s="107">
        <f t="shared" si="69"/>
        <v>0</v>
      </c>
      <c r="Y418" s="107"/>
      <c r="Z418" s="107"/>
      <c r="AA418" s="107"/>
      <c r="AB418" s="107"/>
      <c r="AC418" s="107"/>
      <c r="AD418" s="107"/>
      <c r="AE418" s="107"/>
      <c r="AF418" s="107"/>
      <c r="AG418" s="41" t="s">
        <v>4307</v>
      </c>
      <c r="AH418" s="41" t="e">
        <f t="shared" si="50"/>
        <v>#NAME?</v>
      </c>
      <c r="AI418" s="108">
        <v>0.13</v>
      </c>
      <c r="AJ418" s="107">
        <f t="shared" si="70"/>
        <v>0</v>
      </c>
      <c r="AK418" s="41"/>
      <c r="AL418" s="41"/>
      <c r="AM418" s="107"/>
      <c r="AN418" s="107"/>
    </row>
    <row r="419" spans="1:40" ht="15">
      <c r="A419" s="101"/>
      <c r="B419" s="41"/>
      <c r="C419" s="102"/>
      <c r="D419" s="103"/>
      <c r="E419" s="103"/>
      <c r="F419" s="103"/>
      <c r="G419" s="103"/>
      <c r="H419" s="103"/>
      <c r="I419" s="103"/>
      <c r="J419" s="103"/>
      <c r="K419" s="31"/>
      <c r="L419" s="103"/>
      <c r="M419" s="104"/>
      <c r="N419" s="105"/>
      <c r="O419" s="41"/>
      <c r="P419" s="106"/>
      <c r="Q419" s="31"/>
      <c r="R419" s="31"/>
      <c r="S419" s="41"/>
      <c r="T419" s="107"/>
      <c r="U419" s="41"/>
      <c r="V419" s="41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41"/>
      <c r="AH419" s="41"/>
      <c r="AI419" s="108"/>
      <c r="AJ419" s="107"/>
      <c r="AK419" s="114" t="s">
        <v>4915</v>
      </c>
      <c r="AL419" s="41" t="str">
        <f t="shared" ref="AL419" si="160">VLOOKUP(AK419,db_solfen,2,FALSE)</f>
        <v>SHD METHANOL 156</v>
      </c>
      <c r="AM419" s="107">
        <v>0.88</v>
      </c>
      <c r="AN419" s="107">
        <f>$X$418*AM419</f>
        <v>0</v>
      </c>
    </row>
    <row r="420" spans="1:40">
      <c r="A420" s="101">
        <v>113</v>
      </c>
      <c r="B420" s="41" t="s">
        <v>1958</v>
      </c>
      <c r="C420" s="102" t="s">
        <v>110</v>
      </c>
      <c r="D420" s="103">
        <v>4</v>
      </c>
      <c r="E420" s="103">
        <v>0.11111111111111099</v>
      </c>
      <c r="F420" s="103">
        <v>13</v>
      </c>
      <c r="G420" s="103">
        <v>1</v>
      </c>
      <c r="H420" s="103"/>
      <c r="I420" s="103"/>
      <c r="J420" s="103" t="s">
        <v>510</v>
      </c>
      <c r="K420" s="31">
        <v>0</v>
      </c>
      <c r="L420" s="103" t="s">
        <v>510</v>
      </c>
      <c r="M420" s="104">
        <f t="shared" si="127"/>
        <v>0</v>
      </c>
      <c r="N420" s="105" t="s">
        <v>506</v>
      </c>
      <c r="O420" s="41"/>
      <c r="P420" s="41"/>
      <c r="Q420" s="31">
        <v>0</v>
      </c>
      <c r="R420" s="31"/>
      <c r="S420" s="41"/>
      <c r="T420" s="107"/>
      <c r="U420" s="41" t="s">
        <v>4164</v>
      </c>
      <c r="V420" s="41" t="e">
        <f t="shared" si="47"/>
        <v>#NAME?</v>
      </c>
      <c r="W420" s="107">
        <v>1.3899999999999999E-2</v>
      </c>
      <c r="X420" s="107">
        <f>K420*W420</f>
        <v>0</v>
      </c>
      <c r="Y420" s="107"/>
      <c r="Z420" s="107"/>
      <c r="AA420" s="107"/>
      <c r="AB420" s="107"/>
      <c r="AC420" s="107"/>
      <c r="AD420" s="107"/>
      <c r="AE420" s="107"/>
      <c r="AF420" s="107"/>
      <c r="AG420" s="41" t="s">
        <v>4307</v>
      </c>
      <c r="AH420" s="41" t="e">
        <f t="shared" ref="AH420" si="161">VLOOKUP(AG420,tb_parfum,2,FALSE)</f>
        <v>#NAME?</v>
      </c>
      <c r="AI420" s="108">
        <v>0.13</v>
      </c>
      <c r="AJ420" s="107">
        <f>X420*AI420</f>
        <v>0</v>
      </c>
      <c r="AK420" s="41"/>
      <c r="AL420" s="41"/>
      <c r="AM420" s="107"/>
      <c r="AN420" s="107"/>
    </row>
    <row r="421" spans="1:40" ht="15">
      <c r="A421" s="101"/>
      <c r="B421" s="41"/>
      <c r="C421" s="102"/>
      <c r="D421" s="103"/>
      <c r="E421" s="103"/>
      <c r="F421" s="103"/>
      <c r="G421" s="103"/>
      <c r="H421" s="103"/>
      <c r="I421" s="103"/>
      <c r="J421" s="103"/>
      <c r="K421" s="31"/>
      <c r="L421" s="103"/>
      <c r="M421" s="104"/>
      <c r="N421" s="105"/>
      <c r="O421" s="41"/>
      <c r="P421" s="41"/>
      <c r="Q421" s="31"/>
      <c r="R421" s="31"/>
      <c r="S421" s="41"/>
      <c r="T421" s="107"/>
      <c r="U421" s="41"/>
      <c r="V421" s="41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41"/>
      <c r="AH421" s="41"/>
      <c r="AI421" s="108"/>
      <c r="AJ421" s="107"/>
      <c r="AK421" s="114" t="s">
        <v>4915</v>
      </c>
      <c r="AL421" s="41" t="str">
        <f t="shared" ref="AL421" si="162">VLOOKUP(AK421,db_solfen,2,FALSE)</f>
        <v>SHD METHANOL 156</v>
      </c>
      <c r="AM421" s="107">
        <v>0.88</v>
      </c>
      <c r="AN421" s="107">
        <f>$X$420*AM421</f>
        <v>0</v>
      </c>
    </row>
    <row r="422" spans="1:40">
      <c r="A422" s="101">
        <v>114</v>
      </c>
      <c r="B422" s="41" t="s">
        <v>2013</v>
      </c>
      <c r="C422" s="102" t="s">
        <v>111</v>
      </c>
      <c r="D422" s="103">
        <v>53</v>
      </c>
      <c r="E422" s="103">
        <f t="shared" ref="E422:E616" si="163">D422/36</f>
        <v>1.4722222222222223</v>
      </c>
      <c r="F422" s="103">
        <v>41</v>
      </c>
      <c r="G422" s="103">
        <v>1</v>
      </c>
      <c r="H422" s="103">
        <v>104</v>
      </c>
      <c r="I422" s="103">
        <v>1</v>
      </c>
      <c r="J422" s="103" t="s">
        <v>510</v>
      </c>
      <c r="K422" s="31">
        <f t="shared" ref="K422:K432" si="164">VLOOKUP(B422,tb_proyeksi,10,FALSE)</f>
        <v>144</v>
      </c>
      <c r="L422" s="103" t="s">
        <v>510</v>
      </c>
      <c r="M422" s="104">
        <f t="shared" si="127"/>
        <v>4</v>
      </c>
      <c r="N422" s="105" t="s">
        <v>506</v>
      </c>
      <c r="O422" s="41" t="s">
        <v>543</v>
      </c>
      <c r="P422" s="106">
        <v>145.80000000000001</v>
      </c>
      <c r="Q422" s="31">
        <v>180</v>
      </c>
      <c r="R422" s="31"/>
      <c r="S422" s="41" t="s">
        <v>528</v>
      </c>
      <c r="T422" s="107">
        <f t="shared" ref="T422:T432" si="165">AJ422</f>
        <v>0.20016</v>
      </c>
      <c r="U422" s="41" t="s">
        <v>615</v>
      </c>
      <c r="V422" s="41" t="e">
        <f t="shared" si="47"/>
        <v>#NAME?</v>
      </c>
      <c r="W422" s="107">
        <v>1.3899999999999999E-2</v>
      </c>
      <c r="X422" s="107">
        <f t="shared" si="69"/>
        <v>2.0015999999999998</v>
      </c>
      <c r="Y422" s="107"/>
      <c r="Z422" s="107"/>
      <c r="AA422" s="107"/>
      <c r="AB422" s="107"/>
      <c r="AC422" s="107"/>
      <c r="AD422" s="107"/>
      <c r="AE422" s="107"/>
      <c r="AF422" s="107"/>
      <c r="AG422" s="41" t="s">
        <v>4257</v>
      </c>
      <c r="AH422" s="41" t="e">
        <f t="shared" si="50"/>
        <v>#NAME?</v>
      </c>
      <c r="AI422" s="108">
        <v>0.1</v>
      </c>
      <c r="AJ422" s="107">
        <f t="shared" si="70"/>
        <v>0.20016</v>
      </c>
      <c r="AK422" s="41"/>
      <c r="AL422" s="41"/>
      <c r="AM422" s="107"/>
      <c r="AN422" s="107"/>
    </row>
    <row r="423" spans="1:40" ht="15">
      <c r="A423" s="101"/>
      <c r="B423" s="41"/>
      <c r="C423" s="102"/>
      <c r="D423" s="103"/>
      <c r="E423" s="103"/>
      <c r="F423" s="103"/>
      <c r="G423" s="103"/>
      <c r="H423" s="103"/>
      <c r="I423" s="103"/>
      <c r="J423" s="103"/>
      <c r="K423" s="31"/>
      <c r="L423" s="103"/>
      <c r="M423" s="104"/>
      <c r="N423" s="105"/>
      <c r="O423" s="41"/>
      <c r="P423" s="106"/>
      <c r="Q423" s="31"/>
      <c r="R423" s="31"/>
      <c r="S423" s="41"/>
      <c r="T423" s="107"/>
      <c r="U423" s="41"/>
      <c r="V423" s="41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41"/>
      <c r="AH423" s="41"/>
      <c r="AI423" s="108"/>
      <c r="AJ423" s="107"/>
      <c r="AK423" s="109" t="s">
        <v>4915</v>
      </c>
      <c r="AL423" s="41" t="str">
        <f t="shared" ref="AL423" si="166">VLOOKUP(AK423,db_solfen,2,FALSE)</f>
        <v>SHD METHANOL 156</v>
      </c>
      <c r="AM423" s="107">
        <v>0.91</v>
      </c>
      <c r="AN423" s="107">
        <f>$X$422*AM423</f>
        <v>1.821456</v>
      </c>
    </row>
    <row r="424" spans="1:40">
      <c r="A424" s="101">
        <v>115</v>
      </c>
      <c r="B424" s="41" t="s">
        <v>2016</v>
      </c>
      <c r="C424" s="102" t="s">
        <v>112</v>
      </c>
      <c r="D424" s="103">
        <v>46</v>
      </c>
      <c r="E424" s="103">
        <f t="shared" si="163"/>
        <v>1.2777777777777777</v>
      </c>
      <c r="F424" s="103">
        <v>33</v>
      </c>
      <c r="G424" s="103">
        <v>1</v>
      </c>
      <c r="H424" s="103"/>
      <c r="I424" s="103"/>
      <c r="J424" s="103" t="s">
        <v>510</v>
      </c>
      <c r="K424" s="31">
        <f t="shared" si="164"/>
        <v>72</v>
      </c>
      <c r="L424" s="103" t="s">
        <v>510</v>
      </c>
      <c r="M424" s="104">
        <f t="shared" si="127"/>
        <v>2</v>
      </c>
      <c r="N424" s="105" t="s">
        <v>506</v>
      </c>
      <c r="O424" s="41" t="s">
        <v>544</v>
      </c>
      <c r="P424" s="106">
        <v>58.320000000000007</v>
      </c>
      <c r="Q424" s="31">
        <v>72</v>
      </c>
      <c r="R424" s="31"/>
      <c r="S424" s="41" t="s">
        <v>528</v>
      </c>
      <c r="T424" s="107">
        <f t="shared" si="165"/>
        <v>0.10008</v>
      </c>
      <c r="U424" s="41" t="s">
        <v>615</v>
      </c>
      <c r="V424" s="41" t="e">
        <f t="shared" si="47"/>
        <v>#NAME?</v>
      </c>
      <c r="W424" s="107">
        <v>1.3899999999999999E-2</v>
      </c>
      <c r="X424" s="107">
        <f t="shared" si="69"/>
        <v>1.0007999999999999</v>
      </c>
      <c r="Y424" s="107"/>
      <c r="Z424" s="107"/>
      <c r="AA424" s="107"/>
      <c r="AB424" s="107"/>
      <c r="AC424" s="107"/>
      <c r="AD424" s="107"/>
      <c r="AE424" s="107"/>
      <c r="AF424" s="107"/>
      <c r="AG424" s="41" t="s">
        <v>4257</v>
      </c>
      <c r="AH424" s="41" t="e">
        <f t="shared" si="50"/>
        <v>#NAME?</v>
      </c>
      <c r="AI424" s="107">
        <v>0.1</v>
      </c>
      <c r="AJ424" s="107">
        <f>X424*AI424</f>
        <v>0.10008</v>
      </c>
      <c r="AK424" s="41"/>
      <c r="AL424" s="41"/>
      <c r="AM424" s="107"/>
      <c r="AN424" s="107"/>
    </row>
    <row r="425" spans="1:40" ht="15">
      <c r="A425" s="101"/>
      <c r="B425" s="41"/>
      <c r="C425" s="102"/>
      <c r="D425" s="103"/>
      <c r="E425" s="103"/>
      <c r="F425" s="103"/>
      <c r="G425" s="103"/>
      <c r="H425" s="103"/>
      <c r="I425" s="103"/>
      <c r="J425" s="103"/>
      <c r="K425" s="31"/>
      <c r="L425" s="103"/>
      <c r="M425" s="104"/>
      <c r="N425" s="105"/>
      <c r="O425" s="41"/>
      <c r="P425" s="106"/>
      <c r="Q425" s="31"/>
      <c r="R425" s="31"/>
      <c r="S425" s="41"/>
      <c r="T425" s="107"/>
      <c r="U425" s="41"/>
      <c r="V425" s="41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41"/>
      <c r="AH425" s="41"/>
      <c r="AI425" s="107"/>
      <c r="AJ425" s="107"/>
      <c r="AK425" s="109" t="s">
        <v>4915</v>
      </c>
      <c r="AL425" s="41" t="str">
        <f t="shared" ref="AL425" si="167">VLOOKUP(AK425,db_solfen,2,FALSE)</f>
        <v>SHD METHANOL 156</v>
      </c>
      <c r="AM425" s="107">
        <v>0.91</v>
      </c>
      <c r="AN425" s="107">
        <f>$X$424*AM425</f>
        <v>0.91072799999999998</v>
      </c>
    </row>
    <row r="426" spans="1:40">
      <c r="A426" s="101">
        <v>116</v>
      </c>
      <c r="B426" s="41" t="s">
        <v>2019</v>
      </c>
      <c r="C426" s="102" t="s">
        <v>113</v>
      </c>
      <c r="D426" s="103">
        <v>46</v>
      </c>
      <c r="E426" s="103">
        <f t="shared" si="163"/>
        <v>1.2777777777777777</v>
      </c>
      <c r="F426" s="103">
        <v>44</v>
      </c>
      <c r="G426" s="103">
        <v>1</v>
      </c>
      <c r="H426" s="103">
        <v>25</v>
      </c>
      <c r="I426" s="103">
        <v>1</v>
      </c>
      <c r="J426" s="103" t="s">
        <v>510</v>
      </c>
      <c r="K426" s="31">
        <f t="shared" si="164"/>
        <v>36</v>
      </c>
      <c r="L426" s="103" t="s">
        <v>510</v>
      </c>
      <c r="M426" s="104">
        <f t="shared" si="127"/>
        <v>1</v>
      </c>
      <c r="N426" s="105" t="s">
        <v>506</v>
      </c>
      <c r="O426" s="41" t="s">
        <v>543</v>
      </c>
      <c r="P426" s="106">
        <v>58.320000000000007</v>
      </c>
      <c r="Q426" s="31">
        <v>72</v>
      </c>
      <c r="R426" s="31"/>
      <c r="S426" s="41" t="s">
        <v>530</v>
      </c>
      <c r="T426" s="107">
        <f t="shared" si="165"/>
        <v>7.0056000000000007E-2</v>
      </c>
      <c r="U426" s="41" t="s">
        <v>4169</v>
      </c>
      <c r="V426" s="41" t="e">
        <f t="shared" si="47"/>
        <v>#NAME?</v>
      </c>
      <c r="W426" s="107">
        <v>1.3899999999999999E-2</v>
      </c>
      <c r="X426" s="107">
        <f>K426*W426</f>
        <v>0.50039999999999996</v>
      </c>
      <c r="Y426" s="107"/>
      <c r="Z426" s="107"/>
      <c r="AA426" s="107"/>
      <c r="AB426" s="107"/>
      <c r="AC426" s="107"/>
      <c r="AD426" s="107"/>
      <c r="AE426" s="107"/>
      <c r="AF426" s="107"/>
      <c r="AG426" s="41" t="s">
        <v>4317</v>
      </c>
      <c r="AH426" s="41" t="e">
        <f t="shared" si="50"/>
        <v>#NAME?</v>
      </c>
      <c r="AI426" s="108">
        <v>0.14000000000000001</v>
      </c>
      <c r="AJ426" s="107">
        <f>X426*AI426</f>
        <v>7.0056000000000007E-2</v>
      </c>
      <c r="AK426" s="41"/>
      <c r="AL426" s="41"/>
      <c r="AM426" s="107"/>
      <c r="AN426" s="107"/>
    </row>
    <row r="427" spans="1:40" ht="15">
      <c r="A427" s="101"/>
      <c r="B427" s="41"/>
      <c r="C427" s="102"/>
      <c r="D427" s="103"/>
      <c r="E427" s="103"/>
      <c r="F427" s="103"/>
      <c r="G427" s="103"/>
      <c r="H427" s="103"/>
      <c r="I427" s="103"/>
      <c r="J427" s="103"/>
      <c r="K427" s="31"/>
      <c r="L427" s="103"/>
      <c r="M427" s="104"/>
      <c r="N427" s="105"/>
      <c r="O427" s="41"/>
      <c r="P427" s="106"/>
      <c r="Q427" s="31"/>
      <c r="R427" s="31"/>
      <c r="S427" s="41"/>
      <c r="T427" s="107"/>
      <c r="U427" s="41"/>
      <c r="V427" s="41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41"/>
      <c r="AH427" s="41"/>
      <c r="AI427" s="108"/>
      <c r="AJ427" s="107"/>
      <c r="AK427" s="109" t="s">
        <v>4915</v>
      </c>
      <c r="AL427" s="41" t="str">
        <f t="shared" ref="AL427" si="168">VLOOKUP(AK427,db_solfen,2,FALSE)</f>
        <v>SHD METHANOL 156</v>
      </c>
      <c r="AM427" s="107">
        <v>0.88</v>
      </c>
      <c r="AN427" s="107">
        <f>$X$426*AM427</f>
        <v>0.44035199999999997</v>
      </c>
    </row>
    <row r="428" spans="1:40">
      <c r="A428" s="101">
        <v>117</v>
      </c>
      <c r="B428" s="41" t="s">
        <v>2022</v>
      </c>
      <c r="C428" s="102" t="s">
        <v>114</v>
      </c>
      <c r="D428" s="103">
        <v>53</v>
      </c>
      <c r="E428" s="103">
        <f t="shared" si="163"/>
        <v>1.4722222222222223</v>
      </c>
      <c r="F428" s="103">
        <v>55</v>
      </c>
      <c r="G428" s="103">
        <v>1</v>
      </c>
      <c r="H428" s="103">
        <v>14</v>
      </c>
      <c r="I428" s="103">
        <v>1</v>
      </c>
      <c r="J428" s="103" t="s">
        <v>510</v>
      </c>
      <c r="K428" s="31">
        <f t="shared" si="164"/>
        <v>36</v>
      </c>
      <c r="L428" s="103" t="s">
        <v>510</v>
      </c>
      <c r="M428" s="104">
        <f t="shared" si="127"/>
        <v>1</v>
      </c>
      <c r="N428" s="105" t="s">
        <v>506</v>
      </c>
      <c r="O428" s="41" t="s">
        <v>544</v>
      </c>
      <c r="P428" s="106">
        <v>58.320000000000007</v>
      </c>
      <c r="Q428" s="31">
        <v>72</v>
      </c>
      <c r="R428" s="31"/>
      <c r="S428" s="41" t="s">
        <v>530</v>
      </c>
      <c r="T428" s="107">
        <f t="shared" si="165"/>
        <v>7.0056000000000007E-2</v>
      </c>
      <c r="U428" s="41" t="s">
        <v>4169</v>
      </c>
      <c r="V428" s="41" t="e">
        <f t="shared" si="47"/>
        <v>#NAME?</v>
      </c>
      <c r="W428" s="107">
        <v>1.3899999999999999E-2</v>
      </c>
      <c r="X428" s="107">
        <f t="shared" si="69"/>
        <v>0.50039999999999996</v>
      </c>
      <c r="Y428" s="107"/>
      <c r="Z428" s="107"/>
      <c r="AA428" s="107"/>
      <c r="AB428" s="107"/>
      <c r="AC428" s="107"/>
      <c r="AD428" s="107"/>
      <c r="AE428" s="107"/>
      <c r="AF428" s="107"/>
      <c r="AG428" s="41" t="s">
        <v>4317</v>
      </c>
      <c r="AH428" s="41" t="e">
        <f t="shared" si="50"/>
        <v>#NAME?</v>
      </c>
      <c r="AI428" s="108">
        <v>0.14000000000000001</v>
      </c>
      <c r="AJ428" s="107">
        <f t="shared" si="70"/>
        <v>7.0056000000000007E-2</v>
      </c>
      <c r="AK428" s="41"/>
      <c r="AL428" s="41"/>
      <c r="AM428" s="107"/>
      <c r="AN428" s="107"/>
    </row>
    <row r="429" spans="1:40" ht="15">
      <c r="A429" s="101"/>
      <c r="B429" s="41"/>
      <c r="C429" s="102"/>
      <c r="D429" s="103"/>
      <c r="E429" s="103"/>
      <c r="F429" s="103"/>
      <c r="G429" s="103"/>
      <c r="H429" s="103"/>
      <c r="I429" s="103"/>
      <c r="J429" s="103"/>
      <c r="K429" s="31"/>
      <c r="L429" s="103"/>
      <c r="M429" s="104"/>
      <c r="N429" s="105"/>
      <c r="O429" s="41"/>
      <c r="P429" s="106"/>
      <c r="Q429" s="31"/>
      <c r="R429" s="31"/>
      <c r="S429" s="41"/>
      <c r="T429" s="107"/>
      <c r="U429" s="41"/>
      <c r="V429" s="41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41"/>
      <c r="AH429" s="41"/>
      <c r="AI429" s="108"/>
      <c r="AJ429" s="107"/>
      <c r="AK429" s="109" t="s">
        <v>4915</v>
      </c>
      <c r="AL429" s="41" t="str">
        <f t="shared" ref="AL429" si="169">VLOOKUP(AK429,db_solfen,2,FALSE)</f>
        <v>SHD METHANOL 156</v>
      </c>
      <c r="AM429" s="107">
        <v>0.88</v>
      </c>
      <c r="AN429" s="107">
        <f>$X$428*AM429</f>
        <v>0.44035199999999997</v>
      </c>
    </row>
    <row r="430" spans="1:40">
      <c r="A430" s="101">
        <v>118</v>
      </c>
      <c r="B430" s="41" t="s">
        <v>2025</v>
      </c>
      <c r="C430" s="102" t="s">
        <v>115</v>
      </c>
      <c r="D430" s="103">
        <v>20</v>
      </c>
      <c r="E430" s="103">
        <f t="shared" si="163"/>
        <v>0.55555555555555558</v>
      </c>
      <c r="F430" s="103">
        <v>87</v>
      </c>
      <c r="G430" s="103">
        <v>1</v>
      </c>
      <c r="H430" s="103">
        <v>33</v>
      </c>
      <c r="I430" s="103">
        <v>1</v>
      </c>
      <c r="J430" s="103" t="s">
        <v>510</v>
      </c>
      <c r="K430" s="31">
        <f t="shared" si="164"/>
        <v>72</v>
      </c>
      <c r="L430" s="103" t="s">
        <v>510</v>
      </c>
      <c r="M430" s="104">
        <f t="shared" si="127"/>
        <v>2</v>
      </c>
      <c r="N430" s="105" t="s">
        <v>506</v>
      </c>
      <c r="O430" s="41" t="s">
        <v>543</v>
      </c>
      <c r="P430" s="106">
        <v>87.48</v>
      </c>
      <c r="Q430" s="31">
        <v>108</v>
      </c>
      <c r="R430" s="31"/>
      <c r="S430" s="41" t="s">
        <v>532</v>
      </c>
      <c r="T430" s="107">
        <f t="shared" si="165"/>
        <v>0.11008799999999999</v>
      </c>
      <c r="U430" s="41" t="s">
        <v>4173</v>
      </c>
      <c r="V430" s="41" t="e">
        <f>VLOOKUP(U430,tb_oplosan,2,FALSE)</f>
        <v>#NAME?</v>
      </c>
      <c r="W430" s="107">
        <v>1.3899999999999999E-2</v>
      </c>
      <c r="X430" s="107">
        <f>K430*W430</f>
        <v>1.0007999999999999</v>
      </c>
      <c r="Y430" s="107"/>
      <c r="Z430" s="107"/>
      <c r="AA430" s="107"/>
      <c r="AB430" s="107"/>
      <c r="AC430" s="107"/>
      <c r="AD430" s="107"/>
      <c r="AE430" s="107"/>
      <c r="AF430" s="107"/>
      <c r="AG430" s="41" t="s">
        <v>4271</v>
      </c>
      <c r="AH430" s="41" t="e">
        <f t="shared" si="50"/>
        <v>#NAME?</v>
      </c>
      <c r="AI430" s="108">
        <v>0.11</v>
      </c>
      <c r="AJ430" s="107">
        <f>X430*AI430</f>
        <v>0.11008799999999999</v>
      </c>
      <c r="AK430" s="41"/>
      <c r="AL430" s="41"/>
      <c r="AM430" s="107"/>
      <c r="AN430" s="107"/>
    </row>
    <row r="431" spans="1:40" ht="15">
      <c r="A431" s="101"/>
      <c r="B431" s="41"/>
      <c r="C431" s="102"/>
      <c r="D431" s="103"/>
      <c r="E431" s="103"/>
      <c r="F431" s="103"/>
      <c r="G431" s="103"/>
      <c r="H431" s="103"/>
      <c r="I431" s="103"/>
      <c r="J431" s="103"/>
      <c r="K431" s="31"/>
      <c r="L431" s="103"/>
      <c r="M431" s="104"/>
      <c r="N431" s="105"/>
      <c r="O431" s="41"/>
      <c r="P431" s="106"/>
      <c r="Q431" s="31"/>
      <c r="R431" s="31"/>
      <c r="S431" s="41"/>
      <c r="T431" s="107"/>
      <c r="U431" s="41"/>
      <c r="V431" s="41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41"/>
      <c r="AH431" s="41"/>
      <c r="AI431" s="108"/>
      <c r="AJ431" s="107"/>
      <c r="AK431" s="109" t="s">
        <v>4915</v>
      </c>
      <c r="AL431" s="41" t="str">
        <f t="shared" ref="AL431" si="170">VLOOKUP(AK431,db_solfen,2,FALSE)</f>
        <v>SHD METHANOL 156</v>
      </c>
      <c r="AM431" s="107">
        <v>0.91</v>
      </c>
      <c r="AN431" s="107">
        <f>$X$430*AM431</f>
        <v>0.91072799999999998</v>
      </c>
    </row>
    <row r="432" spans="1:40">
      <c r="A432" s="101">
        <v>119</v>
      </c>
      <c r="B432" s="41" t="s">
        <v>2028</v>
      </c>
      <c r="C432" s="102" t="s">
        <v>116</v>
      </c>
      <c r="D432" s="103">
        <v>35</v>
      </c>
      <c r="E432" s="103">
        <f t="shared" si="163"/>
        <v>0.97222222222222221</v>
      </c>
      <c r="F432" s="103">
        <v>18</v>
      </c>
      <c r="G432" s="103">
        <v>1</v>
      </c>
      <c r="H432" s="103"/>
      <c r="I432" s="103"/>
      <c r="J432" s="103" t="s">
        <v>510</v>
      </c>
      <c r="K432" s="31">
        <f t="shared" si="164"/>
        <v>36</v>
      </c>
      <c r="L432" s="103" t="s">
        <v>510</v>
      </c>
      <c r="M432" s="104">
        <f t="shared" si="127"/>
        <v>1</v>
      </c>
      <c r="N432" s="105" t="s">
        <v>506</v>
      </c>
      <c r="O432" s="41" t="s">
        <v>544</v>
      </c>
      <c r="P432" s="106">
        <v>58.320000000000007</v>
      </c>
      <c r="Q432" s="31">
        <v>72</v>
      </c>
      <c r="R432" s="31"/>
      <c r="S432" s="41" t="s">
        <v>532</v>
      </c>
      <c r="T432" s="107">
        <f t="shared" si="165"/>
        <v>5.5043999999999996E-2</v>
      </c>
      <c r="U432" s="41" t="s">
        <v>4173</v>
      </c>
      <c r="V432" s="41" t="e">
        <f t="shared" si="47"/>
        <v>#NAME?</v>
      </c>
      <c r="W432" s="107">
        <v>1.3899999999999999E-2</v>
      </c>
      <c r="X432" s="107">
        <f t="shared" si="69"/>
        <v>0.50039999999999996</v>
      </c>
      <c r="Y432" s="107"/>
      <c r="Z432" s="107"/>
      <c r="AA432" s="107"/>
      <c r="AB432" s="107"/>
      <c r="AC432" s="107"/>
      <c r="AD432" s="107"/>
      <c r="AE432" s="107"/>
      <c r="AF432" s="107"/>
      <c r="AG432" s="41" t="s">
        <v>4271</v>
      </c>
      <c r="AH432" s="41" t="e">
        <f t="shared" si="50"/>
        <v>#NAME?</v>
      </c>
      <c r="AI432" s="108">
        <v>0.11</v>
      </c>
      <c r="AJ432" s="107">
        <f t="shared" si="70"/>
        <v>5.5043999999999996E-2</v>
      </c>
      <c r="AK432" s="41"/>
      <c r="AL432" s="41"/>
      <c r="AM432" s="107"/>
      <c r="AN432" s="107"/>
    </row>
    <row r="433" spans="1:40" ht="15">
      <c r="A433" s="101"/>
      <c r="B433" s="41"/>
      <c r="C433" s="102"/>
      <c r="D433" s="103"/>
      <c r="E433" s="103"/>
      <c r="F433" s="103"/>
      <c r="G433" s="103"/>
      <c r="H433" s="103"/>
      <c r="I433" s="103"/>
      <c r="J433" s="103"/>
      <c r="K433" s="31"/>
      <c r="L433" s="103"/>
      <c r="M433" s="104"/>
      <c r="N433" s="105"/>
      <c r="O433" s="41"/>
      <c r="P433" s="106"/>
      <c r="Q433" s="31"/>
      <c r="R433" s="31"/>
      <c r="S433" s="41"/>
      <c r="T433" s="107"/>
      <c r="U433" s="41"/>
      <c r="V433" s="41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41"/>
      <c r="AH433" s="41"/>
      <c r="AI433" s="108"/>
      <c r="AJ433" s="107"/>
      <c r="AK433" s="109" t="s">
        <v>4915</v>
      </c>
      <c r="AL433" s="41" t="str">
        <f t="shared" ref="AL433" si="171">VLOOKUP(AK433,db_solfen,2,FALSE)</f>
        <v>SHD METHANOL 156</v>
      </c>
      <c r="AM433" s="107">
        <v>0.91</v>
      </c>
      <c r="AN433" s="107">
        <f>$X$432*AM433</f>
        <v>0.45536399999999999</v>
      </c>
    </row>
    <row r="434" spans="1:40" ht="15">
      <c r="A434" s="101">
        <v>120</v>
      </c>
      <c r="B434" s="41" t="s">
        <v>2029</v>
      </c>
      <c r="C434" s="102" t="s">
        <v>463</v>
      </c>
      <c r="D434" s="103">
        <v>1</v>
      </c>
      <c r="E434" s="103">
        <f t="shared" si="163"/>
        <v>2.7777777777777776E-2</v>
      </c>
      <c r="F434" s="103"/>
      <c r="G434" s="103"/>
      <c r="H434" s="103"/>
      <c r="I434" s="103"/>
      <c r="J434" s="103" t="s">
        <v>510</v>
      </c>
      <c r="K434" s="31">
        <v>0</v>
      </c>
      <c r="L434" s="103" t="s">
        <v>510</v>
      </c>
      <c r="M434" s="104">
        <f t="shared" si="127"/>
        <v>0</v>
      </c>
      <c r="N434" s="105" t="s">
        <v>506</v>
      </c>
      <c r="O434" s="41"/>
      <c r="P434" s="41"/>
      <c r="Q434" s="31">
        <v>0</v>
      </c>
      <c r="R434" s="31"/>
      <c r="S434" s="41"/>
      <c r="T434" s="107"/>
      <c r="U434" s="110" t="s">
        <v>4177</v>
      </c>
      <c r="V434" s="41" t="e">
        <f t="shared" si="47"/>
        <v>#NAME?</v>
      </c>
      <c r="W434" s="107">
        <v>1.3899999999999999E-2</v>
      </c>
      <c r="X434" s="107">
        <f>K434*W434</f>
        <v>0</v>
      </c>
      <c r="Y434" s="107"/>
      <c r="Z434" s="107"/>
      <c r="AA434" s="107"/>
      <c r="AB434" s="107"/>
      <c r="AC434" s="107"/>
      <c r="AD434" s="107"/>
      <c r="AE434" s="107"/>
      <c r="AF434" s="107"/>
      <c r="AG434" s="41" t="s">
        <v>4311</v>
      </c>
      <c r="AH434" s="41" t="e">
        <f t="shared" ref="AH434" si="172">VLOOKUP(AG434,tb_parfum,2,FALSE)</f>
        <v>#NAME?</v>
      </c>
      <c r="AI434" s="108">
        <v>0.09</v>
      </c>
      <c r="AJ434" s="107">
        <f>X434*AI434</f>
        <v>0</v>
      </c>
      <c r="AK434" s="41"/>
      <c r="AL434" s="41"/>
      <c r="AM434" s="107"/>
      <c r="AN434" s="107"/>
    </row>
    <row r="435" spans="1:40" ht="15">
      <c r="A435" s="101"/>
      <c r="B435" s="41"/>
      <c r="C435" s="102"/>
      <c r="D435" s="103"/>
      <c r="E435" s="103"/>
      <c r="F435" s="103"/>
      <c r="G435" s="103"/>
      <c r="H435" s="103"/>
      <c r="I435" s="103"/>
      <c r="J435" s="103"/>
      <c r="K435" s="31"/>
      <c r="L435" s="103"/>
      <c r="M435" s="104"/>
      <c r="N435" s="105"/>
      <c r="O435" s="41"/>
      <c r="P435" s="41"/>
      <c r="Q435" s="31"/>
      <c r="R435" s="31"/>
      <c r="S435" s="41"/>
      <c r="T435" s="107"/>
      <c r="U435" s="41"/>
      <c r="V435" s="41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41"/>
      <c r="AH435" s="41"/>
      <c r="AI435" s="108"/>
      <c r="AJ435" s="107"/>
      <c r="AK435" s="109" t="s">
        <v>4915</v>
      </c>
      <c r="AL435" s="41" t="str">
        <f t="shared" ref="AL435" si="173">VLOOKUP(AK435,db_solfen,2,FALSE)</f>
        <v>SHD METHANOL 156</v>
      </c>
      <c r="AM435" s="107">
        <v>0.93</v>
      </c>
      <c r="AN435" s="107">
        <f>$X$434*AM435</f>
        <v>0</v>
      </c>
    </row>
    <row r="436" spans="1:40">
      <c r="A436" s="101">
        <v>121</v>
      </c>
      <c r="B436" s="41" t="s">
        <v>2030</v>
      </c>
      <c r="C436" s="102" t="s">
        <v>117</v>
      </c>
      <c r="D436" s="103">
        <v>218</v>
      </c>
      <c r="E436" s="103">
        <f t="shared" si="163"/>
        <v>6.0555555555555554</v>
      </c>
      <c r="F436" s="103">
        <v>48</v>
      </c>
      <c r="G436" s="103">
        <v>1</v>
      </c>
      <c r="H436" s="103">
        <v>192</v>
      </c>
      <c r="I436" s="103">
        <v>1</v>
      </c>
      <c r="J436" s="103" t="s">
        <v>510</v>
      </c>
      <c r="K436" s="31">
        <f>VLOOKUP(B436,tb_proyeksi,10,FALSE)</f>
        <v>216</v>
      </c>
      <c r="L436" s="103" t="s">
        <v>510</v>
      </c>
      <c r="M436" s="104">
        <f t="shared" si="127"/>
        <v>6</v>
      </c>
      <c r="N436" s="105" t="s">
        <v>506</v>
      </c>
      <c r="O436" s="41" t="s">
        <v>543</v>
      </c>
      <c r="P436" s="106">
        <v>233.28000000000003</v>
      </c>
      <c r="Q436" s="31">
        <v>288</v>
      </c>
      <c r="R436" s="31"/>
      <c r="S436" s="41" t="s">
        <v>534</v>
      </c>
      <c r="T436" s="107">
        <f>AJ436</f>
        <v>0.27021599999999996</v>
      </c>
      <c r="U436" s="41" t="s">
        <v>4177</v>
      </c>
      <c r="V436" s="41" t="e">
        <f t="shared" si="47"/>
        <v>#NAME?</v>
      </c>
      <c r="W436" s="107">
        <v>1.3899999999999999E-2</v>
      </c>
      <c r="X436" s="107">
        <f t="shared" si="69"/>
        <v>3.0023999999999997</v>
      </c>
      <c r="Y436" s="107"/>
      <c r="Z436" s="107"/>
      <c r="AA436" s="107"/>
      <c r="AB436" s="107"/>
      <c r="AC436" s="107"/>
      <c r="AD436" s="107"/>
      <c r="AE436" s="107"/>
      <c r="AF436" s="107"/>
      <c r="AG436" s="41" t="s">
        <v>4311</v>
      </c>
      <c r="AH436" s="41" t="e">
        <f t="shared" si="50"/>
        <v>#NAME?</v>
      </c>
      <c r="AI436" s="108">
        <v>0.09</v>
      </c>
      <c r="AJ436" s="107">
        <f>X436*AI436</f>
        <v>0.27021599999999996</v>
      </c>
      <c r="AK436" s="41"/>
      <c r="AL436" s="41"/>
      <c r="AM436" s="107"/>
      <c r="AN436" s="107"/>
    </row>
    <row r="437" spans="1:40" ht="15">
      <c r="A437" s="101"/>
      <c r="B437" s="41"/>
      <c r="C437" s="102"/>
      <c r="D437" s="103"/>
      <c r="E437" s="103"/>
      <c r="F437" s="103"/>
      <c r="G437" s="103"/>
      <c r="H437" s="103"/>
      <c r="I437" s="103"/>
      <c r="J437" s="103"/>
      <c r="K437" s="31"/>
      <c r="L437" s="103"/>
      <c r="M437" s="104"/>
      <c r="N437" s="105"/>
      <c r="O437" s="41"/>
      <c r="P437" s="106"/>
      <c r="Q437" s="31"/>
      <c r="R437" s="31"/>
      <c r="S437" s="41"/>
      <c r="T437" s="107"/>
      <c r="U437" s="41"/>
      <c r="V437" s="41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41"/>
      <c r="AH437" s="41"/>
      <c r="AI437" s="108"/>
      <c r="AJ437" s="107"/>
      <c r="AK437" s="109" t="s">
        <v>4915</v>
      </c>
      <c r="AL437" s="41" t="str">
        <f t="shared" ref="AL437" si="174">VLOOKUP(AK437,db_solfen,2,FALSE)</f>
        <v>SHD METHANOL 156</v>
      </c>
      <c r="AM437" s="107">
        <v>0.93</v>
      </c>
      <c r="AN437" s="107">
        <f>$X$436*AM437</f>
        <v>2.7922319999999998</v>
      </c>
    </row>
    <row r="438" spans="1:40">
      <c r="A438" s="101">
        <v>122</v>
      </c>
      <c r="B438" s="41" t="s">
        <v>2031</v>
      </c>
      <c r="C438" s="102" t="s">
        <v>118</v>
      </c>
      <c r="D438" s="103">
        <v>5</v>
      </c>
      <c r="E438" s="103">
        <f t="shared" si="163"/>
        <v>0.1388888888888889</v>
      </c>
      <c r="F438" s="103">
        <v>13</v>
      </c>
      <c r="G438" s="103">
        <v>1</v>
      </c>
      <c r="H438" s="103"/>
      <c r="I438" s="103"/>
      <c r="J438" s="103" t="s">
        <v>510</v>
      </c>
      <c r="K438" s="31">
        <v>0</v>
      </c>
      <c r="L438" s="103" t="s">
        <v>510</v>
      </c>
      <c r="M438" s="104">
        <f t="shared" si="127"/>
        <v>0</v>
      </c>
      <c r="N438" s="105" t="s">
        <v>506</v>
      </c>
      <c r="O438" s="41"/>
      <c r="P438" s="41"/>
      <c r="Q438" s="31">
        <v>0</v>
      </c>
      <c r="R438" s="31"/>
      <c r="S438" s="41"/>
      <c r="T438" s="107"/>
      <c r="U438" s="41" t="s">
        <v>4177</v>
      </c>
      <c r="V438" s="41" t="e">
        <f t="shared" ref="V438" si="175">VLOOKUP(U438,tb_oplosan,2,FALSE)</f>
        <v>#NAME?</v>
      </c>
      <c r="W438" s="107">
        <v>1.3899999999999999E-2</v>
      </c>
      <c r="X438" s="107">
        <f>K438*W438</f>
        <v>0</v>
      </c>
      <c r="Y438" s="107"/>
      <c r="Z438" s="107"/>
      <c r="AA438" s="107"/>
      <c r="AB438" s="107"/>
      <c r="AC438" s="107"/>
      <c r="AD438" s="107"/>
      <c r="AE438" s="107"/>
      <c r="AF438" s="107"/>
      <c r="AG438" s="41" t="s">
        <v>4311</v>
      </c>
      <c r="AH438" s="41" t="e">
        <f t="shared" ref="AH438" si="176">VLOOKUP(AG438,tb_parfum,2,FALSE)</f>
        <v>#NAME?</v>
      </c>
      <c r="AI438" s="108">
        <v>0.09</v>
      </c>
      <c r="AJ438" s="107">
        <f>X438*AI438</f>
        <v>0</v>
      </c>
      <c r="AK438" s="41"/>
      <c r="AL438" s="41"/>
      <c r="AM438" s="107"/>
      <c r="AN438" s="107"/>
    </row>
    <row r="439" spans="1:40" ht="15">
      <c r="A439" s="101"/>
      <c r="B439" s="41"/>
      <c r="C439" s="102"/>
      <c r="D439" s="103"/>
      <c r="E439" s="103"/>
      <c r="F439" s="103"/>
      <c r="G439" s="103"/>
      <c r="H439" s="103"/>
      <c r="I439" s="103"/>
      <c r="J439" s="103"/>
      <c r="K439" s="31"/>
      <c r="L439" s="103"/>
      <c r="M439" s="104"/>
      <c r="N439" s="105"/>
      <c r="O439" s="41"/>
      <c r="P439" s="41"/>
      <c r="Q439" s="31"/>
      <c r="R439" s="31"/>
      <c r="S439" s="41"/>
      <c r="T439" s="107"/>
      <c r="U439" s="41"/>
      <c r="V439" s="41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41"/>
      <c r="AH439" s="41"/>
      <c r="AI439" s="108"/>
      <c r="AJ439" s="107"/>
      <c r="AK439" s="109" t="s">
        <v>4915</v>
      </c>
      <c r="AL439" s="41" t="str">
        <f t="shared" ref="AL439" si="177">VLOOKUP(AK439,db_solfen,2,FALSE)</f>
        <v>SHD METHANOL 156</v>
      </c>
      <c r="AM439" s="107">
        <v>0.93</v>
      </c>
      <c r="AN439" s="107">
        <f>$X$438*AM439</f>
        <v>0</v>
      </c>
    </row>
    <row r="440" spans="1:40">
      <c r="A440" s="101">
        <v>123</v>
      </c>
      <c r="B440" s="41" t="s">
        <v>2032</v>
      </c>
      <c r="C440" s="102" t="s">
        <v>119</v>
      </c>
      <c r="D440" s="103">
        <v>5</v>
      </c>
      <c r="E440" s="103">
        <f t="shared" si="163"/>
        <v>0.1388888888888889</v>
      </c>
      <c r="F440" s="103">
        <v>19</v>
      </c>
      <c r="G440" s="103">
        <v>1</v>
      </c>
      <c r="H440" s="103">
        <v>8</v>
      </c>
      <c r="I440" s="103">
        <v>1</v>
      </c>
      <c r="J440" s="103" t="s">
        <v>510</v>
      </c>
      <c r="K440" s="31">
        <v>0</v>
      </c>
      <c r="L440" s="103" t="s">
        <v>510</v>
      </c>
      <c r="M440" s="104">
        <f t="shared" si="127"/>
        <v>0</v>
      </c>
      <c r="N440" s="105" t="s">
        <v>506</v>
      </c>
      <c r="O440" s="41"/>
      <c r="P440" s="41"/>
      <c r="Q440" s="31">
        <v>0</v>
      </c>
      <c r="R440" s="31"/>
      <c r="S440" s="41"/>
      <c r="T440" s="107"/>
      <c r="U440" s="41" t="s">
        <v>4177</v>
      </c>
      <c r="V440" s="41" t="e">
        <f t="shared" ref="V440" si="178">VLOOKUP(U440,tb_oplosan,2,FALSE)</f>
        <v>#NAME?</v>
      </c>
      <c r="W440" s="107">
        <v>1.3899999999999999E-2</v>
      </c>
      <c r="X440" s="107">
        <f>K440*W440</f>
        <v>0</v>
      </c>
      <c r="Y440" s="107"/>
      <c r="Z440" s="107"/>
      <c r="AA440" s="107"/>
      <c r="AB440" s="107"/>
      <c r="AC440" s="107"/>
      <c r="AD440" s="107"/>
      <c r="AE440" s="107"/>
      <c r="AF440" s="107"/>
      <c r="AG440" s="41" t="s">
        <v>4311</v>
      </c>
      <c r="AH440" s="41" t="e">
        <f t="shared" ref="AH440" si="179">VLOOKUP(AG440,tb_parfum,2,FALSE)</f>
        <v>#NAME?</v>
      </c>
      <c r="AI440" s="108">
        <v>0.09</v>
      </c>
      <c r="AJ440" s="107">
        <f>X440*AI440</f>
        <v>0</v>
      </c>
      <c r="AK440" s="41"/>
      <c r="AL440" s="41"/>
      <c r="AM440" s="107"/>
      <c r="AN440" s="107"/>
    </row>
    <row r="441" spans="1:40" ht="15">
      <c r="A441" s="101"/>
      <c r="B441" s="41"/>
      <c r="C441" s="102"/>
      <c r="D441" s="103"/>
      <c r="E441" s="103"/>
      <c r="F441" s="103"/>
      <c r="G441" s="103"/>
      <c r="H441" s="103"/>
      <c r="I441" s="103"/>
      <c r="J441" s="103"/>
      <c r="K441" s="31"/>
      <c r="L441" s="103"/>
      <c r="M441" s="104"/>
      <c r="N441" s="105"/>
      <c r="O441" s="41"/>
      <c r="P441" s="41"/>
      <c r="Q441" s="31"/>
      <c r="R441" s="31"/>
      <c r="S441" s="41"/>
      <c r="T441" s="107"/>
      <c r="U441" s="41"/>
      <c r="V441" s="41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41"/>
      <c r="AH441" s="41"/>
      <c r="AI441" s="108"/>
      <c r="AJ441" s="107"/>
      <c r="AK441" s="109" t="s">
        <v>4915</v>
      </c>
      <c r="AL441" s="41" t="str">
        <f t="shared" ref="AL441" si="180">VLOOKUP(AK441,db_solfen,2,FALSE)</f>
        <v>SHD METHANOL 156</v>
      </c>
      <c r="AM441" s="107">
        <v>0.93</v>
      </c>
      <c r="AN441" s="107">
        <f>$X$440*AM441</f>
        <v>0</v>
      </c>
    </row>
    <row r="442" spans="1:40">
      <c r="A442" s="101">
        <v>124</v>
      </c>
      <c r="B442" s="41" t="s">
        <v>2033</v>
      </c>
      <c r="C442" s="102" t="s">
        <v>120</v>
      </c>
      <c r="D442" s="103">
        <v>58</v>
      </c>
      <c r="E442" s="103">
        <f t="shared" si="163"/>
        <v>1.6111111111111112</v>
      </c>
      <c r="F442" s="103">
        <v>51</v>
      </c>
      <c r="G442" s="103">
        <v>1</v>
      </c>
      <c r="H442" s="103">
        <v>6</v>
      </c>
      <c r="I442" s="103">
        <v>1</v>
      </c>
      <c r="J442" s="103" t="s">
        <v>510</v>
      </c>
      <c r="K442" s="31">
        <f>VLOOKUP(B442,tb_proyeksi,10,FALSE)</f>
        <v>36</v>
      </c>
      <c r="L442" s="103" t="s">
        <v>510</v>
      </c>
      <c r="M442" s="104">
        <f t="shared" si="127"/>
        <v>1</v>
      </c>
      <c r="N442" s="105" t="s">
        <v>506</v>
      </c>
      <c r="O442" s="41" t="s">
        <v>544</v>
      </c>
      <c r="P442" s="106">
        <v>87.48</v>
      </c>
      <c r="Q442" s="31">
        <v>108</v>
      </c>
      <c r="R442" s="31"/>
      <c r="S442" s="41" t="s">
        <v>534</v>
      </c>
      <c r="T442" s="107">
        <f>AJ442</f>
        <v>4.5035999999999993E-2</v>
      </c>
      <c r="U442" s="41" t="s">
        <v>4177</v>
      </c>
      <c r="V442" s="41" t="e">
        <f t="shared" si="47"/>
        <v>#NAME?</v>
      </c>
      <c r="W442" s="107">
        <v>1.3899999999999999E-2</v>
      </c>
      <c r="X442" s="107">
        <f t="shared" si="69"/>
        <v>0.50039999999999996</v>
      </c>
      <c r="Y442" s="107"/>
      <c r="Z442" s="107"/>
      <c r="AA442" s="107"/>
      <c r="AB442" s="107"/>
      <c r="AC442" s="107"/>
      <c r="AD442" s="107"/>
      <c r="AE442" s="107"/>
      <c r="AF442" s="107"/>
      <c r="AG442" s="41" t="s">
        <v>4311</v>
      </c>
      <c r="AH442" s="41" t="e">
        <f t="shared" si="50"/>
        <v>#NAME?</v>
      </c>
      <c r="AI442" s="108">
        <v>0.09</v>
      </c>
      <c r="AJ442" s="107">
        <f t="shared" si="70"/>
        <v>4.5035999999999993E-2</v>
      </c>
      <c r="AK442" s="41"/>
      <c r="AL442" s="41"/>
      <c r="AM442" s="107"/>
      <c r="AN442" s="107"/>
    </row>
    <row r="443" spans="1:40" ht="15">
      <c r="A443" s="101"/>
      <c r="B443" s="41"/>
      <c r="C443" s="102"/>
      <c r="D443" s="103"/>
      <c r="E443" s="103"/>
      <c r="F443" s="103"/>
      <c r="G443" s="103"/>
      <c r="H443" s="103"/>
      <c r="I443" s="103"/>
      <c r="J443" s="103"/>
      <c r="K443" s="31"/>
      <c r="L443" s="103"/>
      <c r="M443" s="104"/>
      <c r="N443" s="105"/>
      <c r="O443" s="41"/>
      <c r="P443" s="106"/>
      <c r="Q443" s="31"/>
      <c r="R443" s="31"/>
      <c r="S443" s="41"/>
      <c r="T443" s="107"/>
      <c r="U443" s="41"/>
      <c r="V443" s="41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41"/>
      <c r="AH443" s="41"/>
      <c r="AI443" s="108"/>
      <c r="AJ443" s="107"/>
      <c r="AK443" s="109" t="s">
        <v>4915</v>
      </c>
      <c r="AL443" s="41" t="str">
        <f t="shared" ref="AL443" si="181">VLOOKUP(AK443,db_solfen,2,FALSE)</f>
        <v>SHD METHANOL 156</v>
      </c>
      <c r="AM443" s="107">
        <v>0.93</v>
      </c>
      <c r="AN443" s="107">
        <f>$X$442*AM443</f>
        <v>0.46537200000000001</v>
      </c>
    </row>
    <row r="444" spans="1:40">
      <c r="A444" s="101">
        <v>125</v>
      </c>
      <c r="B444" s="41" t="s">
        <v>2040</v>
      </c>
      <c r="C444" s="102" t="s">
        <v>121</v>
      </c>
      <c r="D444" s="103">
        <v>4</v>
      </c>
      <c r="E444" s="103">
        <f t="shared" si="163"/>
        <v>0.1111111111111111</v>
      </c>
      <c r="F444" s="103">
        <v>7</v>
      </c>
      <c r="G444" s="103">
        <v>1</v>
      </c>
      <c r="H444" s="103"/>
      <c r="I444" s="103"/>
      <c r="J444" s="103" t="s">
        <v>510</v>
      </c>
      <c r="K444" s="31">
        <f>VLOOKUP(B444,tb_proyeksi,10,FALSE)</f>
        <v>0</v>
      </c>
      <c r="L444" s="103" t="s">
        <v>510</v>
      </c>
      <c r="M444" s="104">
        <f t="shared" si="127"/>
        <v>0</v>
      </c>
      <c r="N444" s="105" t="s">
        <v>506</v>
      </c>
      <c r="O444" s="41" t="s">
        <v>544</v>
      </c>
      <c r="P444" s="106">
        <v>29.160000000000004</v>
      </c>
      <c r="Q444" s="31">
        <v>36</v>
      </c>
      <c r="R444" s="31"/>
      <c r="S444" s="41" t="s">
        <v>536</v>
      </c>
      <c r="T444" s="107">
        <f>AJ444</f>
        <v>0</v>
      </c>
      <c r="U444" s="41" t="s">
        <v>4185</v>
      </c>
      <c r="V444" s="41" t="e">
        <f t="shared" si="47"/>
        <v>#NAME?</v>
      </c>
      <c r="W444" s="107">
        <v>1.3899999999999999E-2</v>
      </c>
      <c r="X444" s="107">
        <f t="shared" si="69"/>
        <v>0</v>
      </c>
      <c r="Y444" s="107"/>
      <c r="Z444" s="107"/>
      <c r="AA444" s="107"/>
      <c r="AB444" s="107"/>
      <c r="AC444" s="107"/>
      <c r="AD444" s="107"/>
      <c r="AE444" s="107"/>
      <c r="AF444" s="107"/>
      <c r="AG444" s="41" t="s">
        <v>4217</v>
      </c>
      <c r="AH444" s="41" t="e">
        <f t="shared" si="50"/>
        <v>#NAME?</v>
      </c>
      <c r="AI444" s="108">
        <v>0.08</v>
      </c>
      <c r="AJ444" s="107">
        <f t="shared" si="70"/>
        <v>0</v>
      </c>
      <c r="AK444" s="41"/>
      <c r="AL444" s="41"/>
      <c r="AM444" s="107"/>
      <c r="AN444" s="107"/>
    </row>
    <row r="445" spans="1:40" ht="15">
      <c r="A445" s="101"/>
      <c r="B445" s="41"/>
      <c r="C445" s="102"/>
      <c r="D445" s="103"/>
      <c r="E445" s="103"/>
      <c r="F445" s="103"/>
      <c r="G445" s="103"/>
      <c r="H445" s="103"/>
      <c r="I445" s="103"/>
      <c r="J445" s="103"/>
      <c r="K445" s="31"/>
      <c r="L445" s="103"/>
      <c r="M445" s="104"/>
      <c r="N445" s="105"/>
      <c r="O445" s="41"/>
      <c r="P445" s="106"/>
      <c r="Q445" s="31"/>
      <c r="R445" s="31"/>
      <c r="S445" s="41"/>
      <c r="T445" s="107"/>
      <c r="U445" s="41"/>
      <c r="V445" s="41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41"/>
      <c r="AH445" s="41"/>
      <c r="AI445" s="108"/>
      <c r="AJ445" s="107"/>
      <c r="AK445" s="110" t="s">
        <v>4915</v>
      </c>
      <c r="AL445" s="41" t="str">
        <f t="shared" ref="AL445" si="182">VLOOKUP(AK445,db_solfen,2,FALSE)</f>
        <v>SHD METHANOL 156</v>
      </c>
      <c r="AM445" s="107">
        <v>0.93</v>
      </c>
      <c r="AN445" s="107">
        <f>$X$444*AM445</f>
        <v>0</v>
      </c>
    </row>
    <row r="446" spans="1:40">
      <c r="A446" s="101">
        <v>126</v>
      </c>
      <c r="B446" s="41" t="s">
        <v>2043</v>
      </c>
      <c r="C446" s="102" t="s">
        <v>122</v>
      </c>
      <c r="D446" s="103">
        <v>178</v>
      </c>
      <c r="E446" s="103">
        <f t="shared" si="163"/>
        <v>4.9444444444444446</v>
      </c>
      <c r="F446" s="103">
        <v>367</v>
      </c>
      <c r="G446" s="103">
        <v>1</v>
      </c>
      <c r="H446" s="103">
        <v>189</v>
      </c>
      <c r="I446" s="103">
        <v>1</v>
      </c>
      <c r="J446" s="103" t="s">
        <v>510</v>
      </c>
      <c r="K446" s="31">
        <f>VLOOKUP(B446,tb_proyeksi,10,FALSE)</f>
        <v>144</v>
      </c>
      <c r="L446" s="103" t="s">
        <v>510</v>
      </c>
      <c r="M446" s="104">
        <f t="shared" si="127"/>
        <v>4</v>
      </c>
      <c r="N446" s="105" t="s">
        <v>506</v>
      </c>
      <c r="O446" s="41" t="s">
        <v>545</v>
      </c>
      <c r="P446" s="106">
        <v>367.2</v>
      </c>
      <c r="Q446" s="31">
        <v>432</v>
      </c>
      <c r="R446" s="31"/>
      <c r="S446" s="41" t="s">
        <v>524</v>
      </c>
      <c r="T446" s="107">
        <f>AJ446</f>
        <v>0.22651200000000002</v>
      </c>
      <c r="U446" s="41" t="s">
        <v>4158</v>
      </c>
      <c r="V446" s="41" t="e">
        <f>VLOOKUP(U446,tb_oplosan,2,FALSE)</f>
        <v>#NAME?</v>
      </c>
      <c r="W446" s="107">
        <v>1.43E-2</v>
      </c>
      <c r="X446" s="107">
        <f t="shared" si="69"/>
        <v>2.0592000000000001</v>
      </c>
      <c r="Y446" s="107"/>
      <c r="Z446" s="107"/>
      <c r="AA446" s="107"/>
      <c r="AB446" s="107"/>
      <c r="AC446" s="107"/>
      <c r="AD446" s="107"/>
      <c r="AE446" s="107"/>
      <c r="AF446" s="107"/>
      <c r="AG446" s="41" t="s">
        <v>4337</v>
      </c>
      <c r="AH446" s="41" t="e">
        <f t="shared" si="50"/>
        <v>#NAME?</v>
      </c>
      <c r="AI446" s="108">
        <v>0.11</v>
      </c>
      <c r="AJ446" s="107">
        <f t="shared" si="70"/>
        <v>0.22651200000000002</v>
      </c>
      <c r="AK446" s="41"/>
      <c r="AL446" s="41"/>
      <c r="AM446" s="107"/>
      <c r="AN446" s="107"/>
    </row>
    <row r="447" spans="1:40" ht="15">
      <c r="A447" s="101"/>
      <c r="B447" s="41"/>
      <c r="C447" s="102"/>
      <c r="D447" s="103"/>
      <c r="E447" s="103"/>
      <c r="F447" s="103"/>
      <c r="G447" s="103"/>
      <c r="H447" s="103"/>
      <c r="I447" s="103"/>
      <c r="J447" s="103"/>
      <c r="K447" s="31"/>
      <c r="L447" s="103"/>
      <c r="M447" s="104"/>
      <c r="N447" s="105"/>
      <c r="O447" s="41"/>
      <c r="P447" s="106"/>
      <c r="Q447" s="31"/>
      <c r="R447" s="31"/>
      <c r="S447" s="41"/>
      <c r="T447" s="107"/>
      <c r="U447" s="41"/>
      <c r="V447" s="41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41"/>
      <c r="AH447" s="41"/>
      <c r="AI447" s="108"/>
      <c r="AJ447" s="107"/>
      <c r="AK447" s="109" t="s">
        <v>4915</v>
      </c>
      <c r="AL447" s="41" t="str">
        <f t="shared" ref="AL447" si="183">VLOOKUP(AK447,db_solfen,2,FALSE)</f>
        <v>SHD METHANOL 156</v>
      </c>
      <c r="AM447" s="107">
        <v>0.91</v>
      </c>
      <c r="AN447" s="107">
        <f>$X$446*AM447</f>
        <v>1.8738720000000002</v>
      </c>
    </row>
    <row r="448" spans="1:40">
      <c r="A448" s="101">
        <v>127</v>
      </c>
      <c r="B448" s="41" t="s">
        <v>2044</v>
      </c>
      <c r="C448" s="102" t="s">
        <v>123</v>
      </c>
      <c r="D448" s="103"/>
      <c r="E448" s="103">
        <f t="shared" si="163"/>
        <v>0</v>
      </c>
      <c r="F448" s="103">
        <v>45</v>
      </c>
      <c r="G448" s="103">
        <v>1</v>
      </c>
      <c r="H448" s="103"/>
      <c r="I448" s="103"/>
      <c r="J448" s="103" t="s">
        <v>510</v>
      </c>
      <c r="K448" s="31">
        <v>0</v>
      </c>
      <c r="L448" s="103" t="s">
        <v>510</v>
      </c>
      <c r="M448" s="104">
        <f t="shared" si="127"/>
        <v>0</v>
      </c>
      <c r="N448" s="105" t="s">
        <v>506</v>
      </c>
      <c r="O448" s="41"/>
      <c r="P448" s="41"/>
      <c r="Q448" s="41"/>
      <c r="R448" s="41"/>
      <c r="S448" s="41"/>
      <c r="T448" s="107"/>
      <c r="U448" s="41" t="s">
        <v>4158</v>
      </c>
      <c r="V448" s="41" t="e">
        <f>VLOOKUP(U448,tb_oplosan,2,FALSE)</f>
        <v>#NAME?</v>
      </c>
      <c r="W448" s="107">
        <v>1.43E-2</v>
      </c>
      <c r="X448" s="107">
        <f t="shared" ref="X448" si="184">K448*W448</f>
        <v>0</v>
      </c>
      <c r="Y448" s="107"/>
      <c r="Z448" s="107"/>
      <c r="AA448" s="107"/>
      <c r="AB448" s="107"/>
      <c r="AC448" s="107"/>
      <c r="AD448" s="107"/>
      <c r="AE448" s="107"/>
      <c r="AF448" s="107"/>
      <c r="AG448" s="41" t="s">
        <v>4337</v>
      </c>
      <c r="AH448" s="41" t="e">
        <f t="shared" ref="AH448" si="185">VLOOKUP(AG448,tb_parfum,2,FALSE)</f>
        <v>#NAME?</v>
      </c>
      <c r="AI448" s="108">
        <v>0.11</v>
      </c>
      <c r="AJ448" s="107">
        <f t="shared" ref="AJ448" si="186">X448*AI448</f>
        <v>0</v>
      </c>
      <c r="AK448" s="41"/>
      <c r="AL448" s="41"/>
      <c r="AM448" s="107"/>
      <c r="AN448" s="107"/>
    </row>
    <row r="449" spans="1:40" ht="15">
      <c r="A449" s="101"/>
      <c r="B449" s="41"/>
      <c r="C449" s="102"/>
      <c r="D449" s="103"/>
      <c r="E449" s="103"/>
      <c r="F449" s="103"/>
      <c r="G449" s="103"/>
      <c r="H449" s="103"/>
      <c r="I449" s="103"/>
      <c r="J449" s="103"/>
      <c r="K449" s="31"/>
      <c r="L449" s="103"/>
      <c r="M449" s="104"/>
      <c r="N449" s="105"/>
      <c r="O449" s="41"/>
      <c r="P449" s="41"/>
      <c r="Q449" s="41"/>
      <c r="R449" s="41"/>
      <c r="S449" s="41"/>
      <c r="T449" s="107"/>
      <c r="U449" s="41"/>
      <c r="V449" s="41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41"/>
      <c r="AH449" s="41"/>
      <c r="AI449" s="108"/>
      <c r="AJ449" s="107"/>
      <c r="AK449" s="109" t="s">
        <v>4915</v>
      </c>
      <c r="AL449" s="41" t="str">
        <f t="shared" ref="AL449" si="187">VLOOKUP(AK449,db_solfen,2,FALSE)</f>
        <v>SHD METHANOL 156</v>
      </c>
      <c r="AM449" s="107">
        <v>0.91</v>
      </c>
      <c r="AN449" s="107">
        <f>$X$448*AM449</f>
        <v>0</v>
      </c>
    </row>
    <row r="450" spans="1:40">
      <c r="A450" s="101">
        <v>128</v>
      </c>
      <c r="B450" s="41" t="s">
        <v>2045</v>
      </c>
      <c r="C450" s="102" t="s">
        <v>124</v>
      </c>
      <c r="D450" s="103">
        <v>17</v>
      </c>
      <c r="E450" s="103">
        <f t="shared" si="163"/>
        <v>0.47222222222222221</v>
      </c>
      <c r="F450" s="103">
        <v>10</v>
      </c>
      <c r="G450" s="103">
        <v>1</v>
      </c>
      <c r="H450" s="103">
        <v>38</v>
      </c>
      <c r="I450" s="103">
        <v>1</v>
      </c>
      <c r="J450" s="103" t="s">
        <v>510</v>
      </c>
      <c r="K450" s="31">
        <v>0</v>
      </c>
      <c r="L450" s="103" t="s">
        <v>510</v>
      </c>
      <c r="M450" s="104">
        <f t="shared" si="127"/>
        <v>0</v>
      </c>
      <c r="N450" s="105" t="s">
        <v>506</v>
      </c>
      <c r="O450" s="41"/>
      <c r="P450" s="41"/>
      <c r="Q450" s="41"/>
      <c r="R450" s="41"/>
      <c r="S450" s="41"/>
      <c r="T450" s="107"/>
      <c r="U450" s="41" t="s">
        <v>4158</v>
      </c>
      <c r="V450" s="41" t="e">
        <f>VLOOKUP(U450,tb_oplosan,2,FALSE)</f>
        <v>#NAME?</v>
      </c>
      <c r="W450" s="107">
        <v>1.43E-2</v>
      </c>
      <c r="X450" s="107">
        <f t="shared" ref="X450" si="188">K450*W450</f>
        <v>0</v>
      </c>
      <c r="Y450" s="107"/>
      <c r="Z450" s="107"/>
      <c r="AA450" s="107"/>
      <c r="AB450" s="107"/>
      <c r="AC450" s="107"/>
      <c r="AD450" s="107"/>
      <c r="AE450" s="107"/>
      <c r="AF450" s="107"/>
      <c r="AG450" s="41" t="s">
        <v>4337</v>
      </c>
      <c r="AH450" s="41" t="e">
        <f t="shared" ref="AH450" si="189">VLOOKUP(AG450,tb_parfum,2,FALSE)</f>
        <v>#NAME?</v>
      </c>
      <c r="AI450" s="108">
        <v>0.11</v>
      </c>
      <c r="AJ450" s="107">
        <f t="shared" ref="AJ450" si="190">X450*AI450</f>
        <v>0</v>
      </c>
      <c r="AK450" s="41"/>
      <c r="AL450" s="41"/>
      <c r="AM450" s="107"/>
      <c r="AN450" s="107"/>
    </row>
    <row r="451" spans="1:40" ht="15">
      <c r="A451" s="101"/>
      <c r="B451" s="41"/>
      <c r="C451" s="102"/>
      <c r="D451" s="103"/>
      <c r="E451" s="103"/>
      <c r="F451" s="103"/>
      <c r="G451" s="103"/>
      <c r="H451" s="103"/>
      <c r="I451" s="103"/>
      <c r="J451" s="103"/>
      <c r="K451" s="31"/>
      <c r="L451" s="103"/>
      <c r="M451" s="104"/>
      <c r="N451" s="105"/>
      <c r="O451" s="41"/>
      <c r="P451" s="41"/>
      <c r="Q451" s="41"/>
      <c r="R451" s="41"/>
      <c r="S451" s="41"/>
      <c r="T451" s="107"/>
      <c r="U451" s="41"/>
      <c r="V451" s="41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41"/>
      <c r="AH451" s="41"/>
      <c r="AI451" s="108"/>
      <c r="AJ451" s="107"/>
      <c r="AK451" s="109" t="s">
        <v>4915</v>
      </c>
      <c r="AL451" s="41" t="str">
        <f t="shared" ref="AL451" si="191">VLOOKUP(AK451,db_solfen,2,FALSE)</f>
        <v>SHD METHANOL 156</v>
      </c>
      <c r="AM451" s="107">
        <v>0.91</v>
      </c>
      <c r="AN451" s="107">
        <f>$X$450*AM451</f>
        <v>0</v>
      </c>
    </row>
    <row r="452" spans="1:40">
      <c r="A452" s="101">
        <v>129</v>
      </c>
      <c r="B452" s="41" t="s">
        <v>2046</v>
      </c>
      <c r="C452" s="102" t="s">
        <v>125</v>
      </c>
      <c r="D452" s="103">
        <v>137</v>
      </c>
      <c r="E452" s="103">
        <f t="shared" si="163"/>
        <v>3.8055555555555554</v>
      </c>
      <c r="F452" s="103">
        <v>69</v>
      </c>
      <c r="G452" s="103">
        <v>1</v>
      </c>
      <c r="H452" s="103">
        <v>108</v>
      </c>
      <c r="I452" s="103">
        <v>1</v>
      </c>
      <c r="J452" s="103" t="s">
        <v>510</v>
      </c>
      <c r="K452" s="31">
        <f>VLOOKUP(B452,tb_proyeksi,10,FALSE)</f>
        <v>108</v>
      </c>
      <c r="L452" s="103" t="s">
        <v>510</v>
      </c>
      <c r="M452" s="104">
        <f t="shared" si="127"/>
        <v>3</v>
      </c>
      <c r="N452" s="105" t="s">
        <v>506</v>
      </c>
      <c r="O452" s="41" t="s">
        <v>547</v>
      </c>
      <c r="P452" s="106">
        <v>153</v>
      </c>
      <c r="Q452" s="31">
        <v>180</v>
      </c>
      <c r="R452" s="31"/>
      <c r="S452" s="41" t="s">
        <v>524</v>
      </c>
      <c r="T452" s="107">
        <f>AJ452</f>
        <v>0.16988400000000001</v>
      </c>
      <c r="U452" s="41" t="s">
        <v>4158</v>
      </c>
      <c r="V452" s="41" t="e">
        <f t="shared" si="47"/>
        <v>#NAME?</v>
      </c>
      <c r="W452" s="107">
        <v>1.43E-2</v>
      </c>
      <c r="X452" s="107">
        <f t="shared" si="69"/>
        <v>1.5444</v>
      </c>
      <c r="Y452" s="107"/>
      <c r="Z452" s="107"/>
      <c r="AA452" s="107"/>
      <c r="AB452" s="107"/>
      <c r="AC452" s="107"/>
      <c r="AD452" s="107"/>
      <c r="AE452" s="107"/>
      <c r="AF452" s="107"/>
      <c r="AG452" s="41" t="s">
        <v>4337</v>
      </c>
      <c r="AH452" s="41" t="e">
        <f t="shared" si="50"/>
        <v>#NAME?</v>
      </c>
      <c r="AI452" s="108">
        <v>0.11</v>
      </c>
      <c r="AJ452" s="107">
        <f t="shared" si="70"/>
        <v>0.16988400000000001</v>
      </c>
      <c r="AK452" s="41"/>
      <c r="AL452" s="41"/>
      <c r="AM452" s="107"/>
      <c r="AN452" s="107"/>
    </row>
    <row r="453" spans="1:40" ht="15">
      <c r="A453" s="101"/>
      <c r="B453" s="41"/>
      <c r="C453" s="102"/>
      <c r="D453" s="103"/>
      <c r="E453" s="103"/>
      <c r="F453" s="103"/>
      <c r="G453" s="103"/>
      <c r="H453" s="103"/>
      <c r="I453" s="103"/>
      <c r="J453" s="103"/>
      <c r="K453" s="31"/>
      <c r="L453" s="103"/>
      <c r="M453" s="104"/>
      <c r="N453" s="105"/>
      <c r="O453" s="41"/>
      <c r="P453" s="106"/>
      <c r="Q453" s="31"/>
      <c r="R453" s="31"/>
      <c r="S453" s="41"/>
      <c r="T453" s="107"/>
      <c r="U453" s="41"/>
      <c r="V453" s="41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41"/>
      <c r="AH453" s="41"/>
      <c r="AI453" s="108"/>
      <c r="AJ453" s="107"/>
      <c r="AK453" s="109" t="s">
        <v>4915</v>
      </c>
      <c r="AL453" s="41" t="str">
        <f t="shared" ref="AL453" si="192">VLOOKUP(AK453,db_solfen,2,FALSE)</f>
        <v>SHD METHANOL 156</v>
      </c>
      <c r="AM453" s="107">
        <v>0.91</v>
      </c>
      <c r="AN453" s="107">
        <f>$X$452*AM453</f>
        <v>1.4054040000000001</v>
      </c>
    </row>
    <row r="454" spans="1:40">
      <c r="A454" s="101">
        <v>130</v>
      </c>
      <c r="B454" s="41" t="s">
        <v>2049</v>
      </c>
      <c r="C454" s="102" t="s">
        <v>126</v>
      </c>
      <c r="D454" s="103">
        <v>80</v>
      </c>
      <c r="E454" s="103">
        <f t="shared" si="163"/>
        <v>2.2222222222222223</v>
      </c>
      <c r="F454" s="103">
        <v>115</v>
      </c>
      <c r="G454" s="103">
        <v>1</v>
      </c>
      <c r="H454" s="103">
        <v>180</v>
      </c>
      <c r="I454" s="103">
        <v>1</v>
      </c>
      <c r="J454" s="103" t="s">
        <v>510</v>
      </c>
      <c r="K454" s="31">
        <f>VLOOKUP(B454,tb_proyeksi,10,FALSE)</f>
        <v>72</v>
      </c>
      <c r="L454" s="103" t="s">
        <v>510</v>
      </c>
      <c r="M454" s="104">
        <f t="shared" si="127"/>
        <v>2</v>
      </c>
      <c r="N454" s="105" t="s">
        <v>506</v>
      </c>
      <c r="O454" s="41" t="s">
        <v>545</v>
      </c>
      <c r="P454" s="106">
        <v>183.6</v>
      </c>
      <c r="Q454" s="31">
        <v>216</v>
      </c>
      <c r="R454" s="31"/>
      <c r="S454" s="41" t="s">
        <v>5220</v>
      </c>
      <c r="T454" s="107">
        <f>AJ454</f>
        <v>5.1480000000000005E-2</v>
      </c>
      <c r="U454" s="41" t="s">
        <v>4160</v>
      </c>
      <c r="V454" s="41" t="e">
        <f t="shared" si="47"/>
        <v>#NAME?</v>
      </c>
      <c r="W454" s="107">
        <v>1.43E-2</v>
      </c>
      <c r="X454" s="107">
        <f t="shared" si="69"/>
        <v>1.0296000000000001</v>
      </c>
      <c r="Y454" s="107"/>
      <c r="Z454" s="107"/>
      <c r="AA454" s="107"/>
      <c r="AB454" s="107"/>
      <c r="AC454" s="107"/>
      <c r="AD454" s="107"/>
      <c r="AE454" s="107"/>
      <c r="AF454" s="107"/>
      <c r="AG454" s="41" t="s">
        <v>4301</v>
      </c>
      <c r="AH454" s="41" t="e">
        <f t="shared" si="50"/>
        <v>#NAME?</v>
      </c>
      <c r="AI454" s="108">
        <v>0.05</v>
      </c>
      <c r="AJ454" s="107">
        <f t="shared" si="70"/>
        <v>5.1480000000000005E-2</v>
      </c>
      <c r="AK454" s="41"/>
      <c r="AL454" s="41"/>
      <c r="AM454" s="107"/>
      <c r="AN454" s="107"/>
    </row>
    <row r="455" spans="1:40" ht="15">
      <c r="A455" s="101"/>
      <c r="B455" s="41"/>
      <c r="C455" s="102"/>
      <c r="D455" s="103"/>
      <c r="E455" s="103"/>
      <c r="F455" s="103"/>
      <c r="G455" s="103"/>
      <c r="H455" s="103"/>
      <c r="I455" s="103"/>
      <c r="J455" s="103"/>
      <c r="K455" s="31"/>
      <c r="L455" s="103"/>
      <c r="M455" s="104"/>
      <c r="N455" s="105"/>
      <c r="O455" s="41"/>
      <c r="P455" s="106"/>
      <c r="Q455" s="31"/>
      <c r="R455" s="31"/>
      <c r="S455" s="41"/>
      <c r="T455" s="107"/>
      <c r="U455" s="41"/>
      <c r="V455" s="41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41"/>
      <c r="AH455" s="41"/>
      <c r="AI455" s="108"/>
      <c r="AJ455" s="107"/>
      <c r="AK455" s="109" t="s">
        <v>4915</v>
      </c>
      <c r="AL455" s="41" t="str">
        <f t="shared" ref="AL455" si="193">VLOOKUP(AK455,db_solfen,2,FALSE)</f>
        <v>SHD METHANOL 156</v>
      </c>
      <c r="AM455" s="107">
        <v>0.96</v>
      </c>
      <c r="AN455" s="107">
        <f>$X$454*AM455</f>
        <v>0.98841600000000007</v>
      </c>
    </row>
    <row r="456" spans="1:40">
      <c r="A456" s="101">
        <v>131</v>
      </c>
      <c r="B456" s="41" t="s">
        <v>2050</v>
      </c>
      <c r="C456" s="102" t="s">
        <v>127</v>
      </c>
      <c r="D456" s="103">
        <v>70</v>
      </c>
      <c r="E456" s="103">
        <f t="shared" si="163"/>
        <v>1.9444444444444444</v>
      </c>
      <c r="F456" s="103">
        <v>3</v>
      </c>
      <c r="G456" s="103">
        <v>1</v>
      </c>
      <c r="H456" s="103"/>
      <c r="I456" s="103"/>
      <c r="J456" s="103" t="s">
        <v>510</v>
      </c>
      <c r="K456" s="31">
        <v>0</v>
      </c>
      <c r="L456" s="103" t="s">
        <v>510</v>
      </c>
      <c r="M456" s="104">
        <f t="shared" si="127"/>
        <v>0</v>
      </c>
      <c r="N456" s="105" t="s">
        <v>506</v>
      </c>
      <c r="O456" s="41"/>
      <c r="P456" s="41"/>
      <c r="Q456" s="41"/>
      <c r="R456" s="41"/>
      <c r="S456" s="41"/>
      <c r="T456" s="107"/>
      <c r="U456" s="41" t="s">
        <v>4160</v>
      </c>
      <c r="V456" s="41" t="e">
        <f t="shared" ref="V456" si="194">VLOOKUP(U456,tb_oplosan,2,FALSE)</f>
        <v>#NAME?</v>
      </c>
      <c r="W456" s="107">
        <v>1.43E-2</v>
      </c>
      <c r="X456" s="107">
        <f t="shared" ref="X456" si="195">K456*W456</f>
        <v>0</v>
      </c>
      <c r="Y456" s="107"/>
      <c r="Z456" s="107"/>
      <c r="AA456" s="107"/>
      <c r="AB456" s="107"/>
      <c r="AC456" s="107"/>
      <c r="AD456" s="107"/>
      <c r="AE456" s="107"/>
      <c r="AF456" s="107"/>
      <c r="AG456" s="41" t="s">
        <v>4301</v>
      </c>
      <c r="AH456" s="41" t="e">
        <f t="shared" ref="AH456" si="196">VLOOKUP(AG456,tb_parfum,2,FALSE)</f>
        <v>#NAME?</v>
      </c>
      <c r="AI456" s="108">
        <v>0.05</v>
      </c>
      <c r="AJ456" s="107">
        <f t="shared" ref="AJ456" si="197">X456*AI456</f>
        <v>0</v>
      </c>
      <c r="AK456" s="41"/>
      <c r="AL456" s="41"/>
      <c r="AM456" s="107"/>
      <c r="AN456" s="107"/>
    </row>
    <row r="457" spans="1:40" ht="15">
      <c r="A457" s="101"/>
      <c r="B457" s="41"/>
      <c r="C457" s="102"/>
      <c r="D457" s="103"/>
      <c r="E457" s="103"/>
      <c r="F457" s="103"/>
      <c r="G457" s="103"/>
      <c r="H457" s="103"/>
      <c r="I457" s="103"/>
      <c r="J457" s="103"/>
      <c r="K457" s="31"/>
      <c r="L457" s="103"/>
      <c r="M457" s="104"/>
      <c r="N457" s="105"/>
      <c r="O457" s="41"/>
      <c r="P457" s="41"/>
      <c r="Q457" s="41"/>
      <c r="R457" s="41"/>
      <c r="S457" s="41"/>
      <c r="T457" s="107"/>
      <c r="U457" s="41"/>
      <c r="V457" s="41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41"/>
      <c r="AH457" s="41"/>
      <c r="AI457" s="108"/>
      <c r="AJ457" s="107"/>
      <c r="AK457" s="109" t="s">
        <v>4915</v>
      </c>
      <c r="AL457" s="41" t="str">
        <f t="shared" ref="AL457" si="198">VLOOKUP(AK457,db_solfen,2,FALSE)</f>
        <v>SHD METHANOL 156</v>
      </c>
      <c r="AM457" s="107">
        <v>0.96</v>
      </c>
      <c r="AN457" s="107">
        <f>$X$456*AM457</f>
        <v>0</v>
      </c>
    </row>
    <row r="458" spans="1:40">
      <c r="A458" s="101">
        <v>132</v>
      </c>
      <c r="B458" s="41" t="s">
        <v>2051</v>
      </c>
      <c r="C458" s="102" t="s">
        <v>464</v>
      </c>
      <c r="D458" s="103">
        <v>151</v>
      </c>
      <c r="E458" s="103">
        <f t="shared" si="163"/>
        <v>4.1944444444444446</v>
      </c>
      <c r="F458" s="103"/>
      <c r="G458" s="103"/>
      <c r="H458" s="103">
        <v>26</v>
      </c>
      <c r="I458" s="103">
        <v>1</v>
      </c>
      <c r="J458" s="103" t="s">
        <v>510</v>
      </c>
      <c r="K458" s="31">
        <f t="shared" ref="K458:K502" si="199">VLOOKUP(B458,tb_proyeksi,10,FALSE)</f>
        <v>144</v>
      </c>
      <c r="L458" s="103" t="s">
        <v>510</v>
      </c>
      <c r="M458" s="104">
        <f t="shared" si="127"/>
        <v>4</v>
      </c>
      <c r="N458" s="105" t="s">
        <v>506</v>
      </c>
      <c r="O458" s="41" t="s">
        <v>547</v>
      </c>
      <c r="P458" s="106">
        <v>153</v>
      </c>
      <c r="Q458" s="31">
        <v>180</v>
      </c>
      <c r="R458" s="31"/>
      <c r="S458" s="41" t="s">
        <v>5220</v>
      </c>
      <c r="T458" s="107">
        <f t="shared" ref="T458:T502" si="200">AJ458</f>
        <v>0.10296000000000001</v>
      </c>
      <c r="U458" s="41" t="s">
        <v>4160</v>
      </c>
      <c r="V458" s="41" t="e">
        <f t="shared" ref="V458:V666" si="201">VLOOKUP(U458,tb_oplosan,2,FALSE)</f>
        <v>#NAME?</v>
      </c>
      <c r="W458" s="107">
        <v>1.43E-2</v>
      </c>
      <c r="X458" s="107">
        <f t="shared" si="69"/>
        <v>2.0592000000000001</v>
      </c>
      <c r="Y458" s="107"/>
      <c r="Z458" s="107"/>
      <c r="AA458" s="107"/>
      <c r="AB458" s="107"/>
      <c r="AC458" s="107"/>
      <c r="AD458" s="107"/>
      <c r="AE458" s="107"/>
      <c r="AF458" s="107"/>
      <c r="AG458" s="41" t="s">
        <v>4301</v>
      </c>
      <c r="AH458" s="41" t="e">
        <f t="shared" si="50"/>
        <v>#NAME?</v>
      </c>
      <c r="AI458" s="108">
        <v>0.05</v>
      </c>
      <c r="AJ458" s="107">
        <f t="shared" si="70"/>
        <v>0.10296000000000001</v>
      </c>
      <c r="AK458" s="41"/>
      <c r="AL458" s="41"/>
      <c r="AM458" s="107"/>
      <c r="AN458" s="107"/>
    </row>
    <row r="459" spans="1:40" ht="15">
      <c r="A459" s="101"/>
      <c r="B459" s="41"/>
      <c r="C459" s="102"/>
      <c r="D459" s="103"/>
      <c r="E459" s="103"/>
      <c r="F459" s="103"/>
      <c r="G459" s="103"/>
      <c r="H459" s="103"/>
      <c r="I459" s="103"/>
      <c r="J459" s="103"/>
      <c r="K459" s="31"/>
      <c r="L459" s="103"/>
      <c r="M459" s="104"/>
      <c r="N459" s="105"/>
      <c r="O459" s="41"/>
      <c r="P459" s="106"/>
      <c r="Q459" s="31"/>
      <c r="R459" s="31"/>
      <c r="S459" s="41"/>
      <c r="T459" s="107"/>
      <c r="U459" s="41"/>
      <c r="V459" s="41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41"/>
      <c r="AH459" s="41"/>
      <c r="AI459" s="108"/>
      <c r="AJ459" s="107"/>
      <c r="AK459" s="109" t="s">
        <v>4915</v>
      </c>
      <c r="AL459" s="41" t="str">
        <f t="shared" ref="AL459" si="202">VLOOKUP(AK459,db_solfen,2,FALSE)</f>
        <v>SHD METHANOL 156</v>
      </c>
      <c r="AM459" s="107">
        <v>0.96</v>
      </c>
      <c r="AN459" s="107">
        <f>$X$458*AM459</f>
        <v>1.9768320000000001</v>
      </c>
    </row>
    <row r="460" spans="1:40">
      <c r="A460" s="101">
        <v>133</v>
      </c>
      <c r="B460" s="41" t="s">
        <v>2052</v>
      </c>
      <c r="C460" s="102" t="s">
        <v>88</v>
      </c>
      <c r="D460" s="103">
        <v>77</v>
      </c>
      <c r="E460" s="103">
        <f t="shared" si="163"/>
        <v>2.1388888888888888</v>
      </c>
      <c r="F460" s="103">
        <v>36</v>
      </c>
      <c r="G460" s="103">
        <v>1</v>
      </c>
      <c r="H460" s="103">
        <v>27</v>
      </c>
      <c r="I460" s="103">
        <v>1</v>
      </c>
      <c r="J460" s="103" t="s">
        <v>510</v>
      </c>
      <c r="K460" s="31">
        <f t="shared" si="199"/>
        <v>72</v>
      </c>
      <c r="L460" s="103" t="s">
        <v>510</v>
      </c>
      <c r="M460" s="104">
        <f t="shared" si="127"/>
        <v>2</v>
      </c>
      <c r="N460" s="105" t="s">
        <v>506</v>
      </c>
      <c r="O460" s="41" t="s">
        <v>5233</v>
      </c>
      <c r="P460" s="106">
        <v>72.36</v>
      </c>
      <c r="Q460" s="31">
        <v>108</v>
      </c>
      <c r="R460" s="31"/>
      <c r="S460" s="41" t="s">
        <v>524</v>
      </c>
      <c r="T460" s="107">
        <f t="shared" si="200"/>
        <v>0.63180000000000003</v>
      </c>
      <c r="U460" s="41" t="s">
        <v>3980</v>
      </c>
      <c r="V460" s="41" t="e">
        <f t="shared" si="201"/>
        <v>#NAME?</v>
      </c>
      <c r="W460" s="107">
        <v>6.25E-2</v>
      </c>
      <c r="X460" s="107">
        <f t="shared" si="69"/>
        <v>4.5</v>
      </c>
      <c r="Y460" s="107"/>
      <c r="Z460" s="107"/>
      <c r="AA460" s="107"/>
      <c r="AB460" s="107"/>
      <c r="AC460" s="107"/>
      <c r="AD460" s="107"/>
      <c r="AE460" s="107"/>
      <c r="AF460" s="107"/>
      <c r="AG460" s="41" t="s">
        <v>4337</v>
      </c>
      <c r="AH460" s="41" t="e">
        <f t="shared" ref="AH460:AH666" si="203">VLOOKUP(AG460,tb_parfum,2,FALSE)</f>
        <v>#NAME?</v>
      </c>
      <c r="AI460" s="108">
        <v>0.1404</v>
      </c>
      <c r="AJ460" s="107">
        <f t="shared" si="70"/>
        <v>0.63180000000000003</v>
      </c>
      <c r="AK460" s="41"/>
      <c r="AL460" s="41"/>
      <c r="AM460" s="107"/>
      <c r="AN460" s="107"/>
    </row>
    <row r="461" spans="1:40" ht="15">
      <c r="A461" s="101"/>
      <c r="B461" s="41"/>
      <c r="C461" s="102"/>
      <c r="D461" s="103"/>
      <c r="E461" s="103"/>
      <c r="F461" s="103"/>
      <c r="G461" s="103"/>
      <c r="H461" s="103"/>
      <c r="I461" s="103"/>
      <c r="J461" s="103"/>
      <c r="K461" s="31"/>
      <c r="L461" s="103"/>
      <c r="M461" s="104"/>
      <c r="N461" s="105"/>
      <c r="O461" s="41"/>
      <c r="P461" s="106"/>
      <c r="Q461" s="31"/>
      <c r="R461" s="31"/>
      <c r="S461" s="41"/>
      <c r="T461" s="107"/>
      <c r="U461" s="41"/>
      <c r="V461" s="41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41"/>
      <c r="AH461" s="41"/>
      <c r="AI461" s="108"/>
      <c r="AJ461" s="107"/>
      <c r="AK461" t="s">
        <v>4915</v>
      </c>
      <c r="AL461" s="41" t="str">
        <f t="shared" ref="AL461:AL466" si="204">VLOOKUP(AK461,db_solfen,2,FALSE)</f>
        <v>SHD METHANOL 156</v>
      </c>
      <c r="AM461" s="107">
        <v>0.43</v>
      </c>
      <c r="AN461" s="107">
        <f>$X$460*AM461</f>
        <v>1.9350000000000001</v>
      </c>
    </row>
    <row r="462" spans="1:40" ht="15">
      <c r="A462" s="101"/>
      <c r="B462" s="41"/>
      <c r="C462" s="102"/>
      <c r="D462" s="103"/>
      <c r="E462" s="103"/>
      <c r="F462" s="103"/>
      <c r="G462" s="103"/>
      <c r="H462" s="103"/>
      <c r="I462" s="103"/>
      <c r="J462" s="103"/>
      <c r="K462" s="31"/>
      <c r="L462" s="103"/>
      <c r="M462" s="104"/>
      <c r="N462" s="105"/>
      <c r="O462" s="41"/>
      <c r="P462" s="106"/>
      <c r="Q462" s="31"/>
      <c r="R462" s="31"/>
      <c r="S462" s="41"/>
      <c r="T462" s="107"/>
      <c r="U462" s="41"/>
      <c r="V462" s="41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41"/>
      <c r="AH462" s="41"/>
      <c r="AI462" s="108"/>
      <c r="AJ462" s="107"/>
      <c r="AK462" t="s">
        <v>4921</v>
      </c>
      <c r="AL462" s="41" t="str">
        <f t="shared" si="204"/>
        <v>SOLFEN KHA DEP 225</v>
      </c>
      <c r="AM462" s="107">
        <v>0.09</v>
      </c>
      <c r="AN462" s="107">
        <f t="shared" ref="AN462:AN463" si="205">$X$460*AM462</f>
        <v>0.40499999999999997</v>
      </c>
    </row>
    <row r="463" spans="1:40" ht="15">
      <c r="A463" s="101"/>
      <c r="B463" s="41"/>
      <c r="C463" s="102"/>
      <c r="D463" s="103"/>
      <c r="E463" s="103"/>
      <c r="F463" s="103"/>
      <c r="G463" s="103"/>
      <c r="H463" s="103"/>
      <c r="I463" s="103"/>
      <c r="J463" s="103"/>
      <c r="K463" s="31"/>
      <c r="L463" s="103"/>
      <c r="M463" s="104"/>
      <c r="N463" s="105"/>
      <c r="O463" s="41"/>
      <c r="P463" s="106"/>
      <c r="Q463" s="31"/>
      <c r="R463" s="31"/>
      <c r="S463" s="41"/>
      <c r="T463" s="107"/>
      <c r="U463" s="41"/>
      <c r="V463" s="41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41"/>
      <c r="AH463" s="41"/>
      <c r="AI463" s="108"/>
      <c r="AJ463" s="107"/>
      <c r="AK463" t="s">
        <v>4925</v>
      </c>
      <c r="AL463" s="41" t="str">
        <f t="shared" si="204"/>
        <v>SOLFEN KHA GLISERIN 250</v>
      </c>
      <c r="AM463" s="107">
        <v>0.39</v>
      </c>
      <c r="AN463" s="107">
        <f t="shared" si="205"/>
        <v>1.7550000000000001</v>
      </c>
    </row>
    <row r="464" spans="1:40" ht="15">
      <c r="A464" s="101"/>
      <c r="B464" s="41"/>
      <c r="C464" s="102"/>
      <c r="D464" s="103"/>
      <c r="E464" s="103"/>
      <c r="F464" s="103"/>
      <c r="G464" s="103"/>
      <c r="H464" s="103"/>
      <c r="I464" s="103"/>
      <c r="J464" s="103"/>
      <c r="K464" s="31"/>
      <c r="L464" s="103"/>
      <c r="M464" s="104"/>
      <c r="N464" s="105"/>
      <c r="O464" s="41"/>
      <c r="P464" s="106"/>
      <c r="Q464" s="31"/>
      <c r="R464" s="31"/>
      <c r="S464" s="41"/>
      <c r="T464" s="107"/>
      <c r="U464" s="41" t="s">
        <v>5192</v>
      </c>
      <c r="V464" s="41" t="s">
        <v>5193</v>
      </c>
      <c r="W464" s="107">
        <v>0.154</v>
      </c>
      <c r="X464" s="107">
        <f>K460*W464</f>
        <v>11.087999999999999</v>
      </c>
      <c r="Y464" s="107"/>
      <c r="Z464" s="107"/>
      <c r="AA464" s="107"/>
      <c r="AB464" s="107"/>
      <c r="AC464" s="107"/>
      <c r="AD464" s="107"/>
      <c r="AE464" s="107"/>
      <c r="AF464" s="107"/>
      <c r="AG464" s="41"/>
      <c r="AH464" s="41"/>
      <c r="AI464" s="108"/>
      <c r="AJ464" s="107"/>
      <c r="AK464" s="110" t="s">
        <v>4915</v>
      </c>
      <c r="AL464" s="41" t="str">
        <f t="shared" si="204"/>
        <v>SHD METHANOL 156</v>
      </c>
      <c r="AM464" s="107">
        <v>0.56999999999999995</v>
      </c>
      <c r="AN464" s="107">
        <f>$X$464*AM464</f>
        <v>6.3201599999999987</v>
      </c>
    </row>
    <row r="465" spans="1:40" ht="15">
      <c r="A465" s="101"/>
      <c r="B465" s="41"/>
      <c r="C465" s="102"/>
      <c r="D465" s="103"/>
      <c r="E465" s="103"/>
      <c r="F465" s="103"/>
      <c r="G465" s="103"/>
      <c r="H465" s="103"/>
      <c r="I465" s="103"/>
      <c r="J465" s="103"/>
      <c r="K465" s="31"/>
      <c r="L465" s="103"/>
      <c r="M465" s="104"/>
      <c r="N465" s="105"/>
      <c r="O465" s="41"/>
      <c r="P465" s="106"/>
      <c r="Q465" s="31"/>
      <c r="R465" s="31"/>
      <c r="S465" s="41"/>
      <c r="T465" s="107"/>
      <c r="U465" s="41"/>
      <c r="V465" s="41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41"/>
      <c r="AH465" s="41"/>
      <c r="AI465" s="108"/>
      <c r="AJ465" s="107"/>
      <c r="AK465" s="110" t="s">
        <v>4925</v>
      </c>
      <c r="AL465" s="41" t="str">
        <f t="shared" si="204"/>
        <v>SOLFEN KHA GLISERIN 250</v>
      </c>
      <c r="AM465" s="107">
        <v>0.34</v>
      </c>
      <c r="AN465" s="107">
        <f t="shared" ref="AN465:AN466" si="206">$X$464*AM465</f>
        <v>3.7699199999999999</v>
      </c>
    </row>
    <row r="466" spans="1:40" ht="15">
      <c r="A466" s="101"/>
      <c r="B466" s="41"/>
      <c r="C466" s="102"/>
      <c r="D466" s="103"/>
      <c r="E466" s="103"/>
      <c r="F466" s="103"/>
      <c r="G466" s="103"/>
      <c r="H466" s="103"/>
      <c r="I466" s="103"/>
      <c r="J466" s="103"/>
      <c r="K466" s="31"/>
      <c r="L466" s="103"/>
      <c r="M466" s="104"/>
      <c r="N466" s="105"/>
      <c r="O466" s="41"/>
      <c r="P466" s="106"/>
      <c r="Q466" s="31"/>
      <c r="R466" s="31"/>
      <c r="S466" s="41"/>
      <c r="T466" s="107"/>
      <c r="U466" s="41"/>
      <c r="V466" s="41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41"/>
      <c r="AH466" s="41"/>
      <c r="AI466" s="108"/>
      <c r="AJ466" s="107"/>
      <c r="AK466" s="110" t="s">
        <v>4921</v>
      </c>
      <c r="AL466" s="41" t="str">
        <f t="shared" si="204"/>
        <v>SOLFEN KHA DEP 225</v>
      </c>
      <c r="AM466" s="107">
        <v>0.09</v>
      </c>
      <c r="AN466" s="107">
        <f t="shared" si="206"/>
        <v>0.99791999999999992</v>
      </c>
    </row>
    <row r="467" spans="1:40">
      <c r="A467" s="101">
        <v>134</v>
      </c>
      <c r="B467" s="41" t="s">
        <v>2053</v>
      </c>
      <c r="C467" s="102" t="s">
        <v>89</v>
      </c>
      <c r="D467" s="103">
        <v>92</v>
      </c>
      <c r="E467" s="103">
        <f t="shared" si="163"/>
        <v>2.5555555555555554</v>
      </c>
      <c r="F467" s="103">
        <v>35</v>
      </c>
      <c r="G467" s="103">
        <v>1</v>
      </c>
      <c r="H467" s="103">
        <v>13</v>
      </c>
      <c r="I467" s="103">
        <v>1</v>
      </c>
      <c r="J467" s="103" t="s">
        <v>510</v>
      </c>
      <c r="K467" s="31">
        <f t="shared" si="199"/>
        <v>72</v>
      </c>
      <c r="L467" s="103" t="s">
        <v>510</v>
      </c>
      <c r="M467" s="104">
        <f t="shared" si="127"/>
        <v>2</v>
      </c>
      <c r="N467" s="105" t="s">
        <v>506</v>
      </c>
      <c r="O467" s="41" t="s">
        <v>5233</v>
      </c>
      <c r="P467" s="106">
        <v>72.36</v>
      </c>
      <c r="Q467" s="31">
        <v>108</v>
      </c>
      <c r="R467" s="31"/>
      <c r="S467" s="41" t="s">
        <v>5220</v>
      </c>
      <c r="T467" s="107">
        <f t="shared" si="200"/>
        <v>0.2475</v>
      </c>
      <c r="U467" s="41" t="s">
        <v>3982</v>
      </c>
      <c r="V467" s="41" t="e">
        <f t="shared" si="201"/>
        <v>#NAME?</v>
      </c>
      <c r="W467" s="107">
        <v>6.25E-2</v>
      </c>
      <c r="X467" s="107">
        <f t="shared" si="69"/>
        <v>4.5</v>
      </c>
      <c r="Y467" s="107"/>
      <c r="Z467" s="107"/>
      <c r="AA467" s="107"/>
      <c r="AB467" s="107"/>
      <c r="AC467" s="107"/>
      <c r="AD467" s="107"/>
      <c r="AE467" s="107"/>
      <c r="AF467" s="107"/>
      <c r="AG467" s="41" t="s">
        <v>4301</v>
      </c>
      <c r="AH467" s="41" t="e">
        <f t="shared" si="203"/>
        <v>#NAME?</v>
      </c>
      <c r="AI467" s="108">
        <v>5.5E-2</v>
      </c>
      <c r="AJ467" s="107">
        <f t="shared" si="70"/>
        <v>0.2475</v>
      </c>
      <c r="AK467" s="41"/>
      <c r="AL467" s="41"/>
      <c r="AM467" s="107"/>
      <c r="AN467" s="107"/>
    </row>
    <row r="468" spans="1:40" ht="15">
      <c r="A468" s="101"/>
      <c r="B468" s="41"/>
      <c r="C468" s="102"/>
      <c r="D468" s="103"/>
      <c r="E468" s="103"/>
      <c r="F468" s="103"/>
      <c r="G468" s="103"/>
      <c r="H468" s="103"/>
      <c r="I468" s="103"/>
      <c r="J468" s="103"/>
      <c r="K468" s="31"/>
      <c r="L468" s="103"/>
      <c r="M468" s="104"/>
      <c r="N468" s="105"/>
      <c r="O468" s="41"/>
      <c r="P468" s="106"/>
      <c r="Q468" s="31"/>
      <c r="R468" s="31"/>
      <c r="S468" s="41"/>
      <c r="T468" s="107"/>
      <c r="U468" s="41"/>
      <c r="V468" s="41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41"/>
      <c r="AH468" s="41"/>
      <c r="AI468" s="108"/>
      <c r="AJ468" s="107"/>
      <c r="AK468" t="s">
        <v>4921</v>
      </c>
      <c r="AL468" s="41" t="str">
        <f t="shared" ref="AL468:AL473" si="207">VLOOKUP(AK468,db_solfen,2,FALSE)</f>
        <v>SOLFEN KHA DEP 225</v>
      </c>
      <c r="AM468" s="107">
        <v>0.05</v>
      </c>
      <c r="AN468" s="107">
        <f>$X$467*AM468</f>
        <v>0.22500000000000001</v>
      </c>
    </row>
    <row r="469" spans="1:40" ht="15">
      <c r="A469" s="101"/>
      <c r="B469" s="41"/>
      <c r="C469" s="102"/>
      <c r="D469" s="103"/>
      <c r="E469" s="103"/>
      <c r="F469" s="103"/>
      <c r="G469" s="103"/>
      <c r="H469" s="103"/>
      <c r="I469" s="103"/>
      <c r="J469" s="103"/>
      <c r="K469" s="31"/>
      <c r="L469" s="103"/>
      <c r="M469" s="104"/>
      <c r="N469" s="105"/>
      <c r="O469" s="41"/>
      <c r="P469" s="106"/>
      <c r="Q469" s="31"/>
      <c r="R469" s="31"/>
      <c r="S469" s="41"/>
      <c r="T469" s="107"/>
      <c r="U469" s="41"/>
      <c r="V469" s="41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41"/>
      <c r="AH469" s="41"/>
      <c r="AI469" s="108"/>
      <c r="AJ469" s="107"/>
      <c r="AK469" t="s">
        <v>4915</v>
      </c>
      <c r="AL469" s="41" t="str">
        <f t="shared" si="207"/>
        <v>SHD METHANOL 156</v>
      </c>
      <c r="AM469" s="107">
        <v>0.47</v>
      </c>
      <c r="AN469" s="107">
        <f t="shared" ref="AN469:AN470" si="208">$X$467*AM469</f>
        <v>2.1149999999999998</v>
      </c>
    </row>
    <row r="470" spans="1:40" ht="15">
      <c r="A470" s="101"/>
      <c r="B470" s="41"/>
      <c r="C470" s="102"/>
      <c r="D470" s="103"/>
      <c r="E470" s="103"/>
      <c r="F470" s="103"/>
      <c r="G470" s="103"/>
      <c r="H470" s="103"/>
      <c r="I470" s="103"/>
      <c r="J470" s="103"/>
      <c r="K470" s="31"/>
      <c r="L470" s="103"/>
      <c r="M470" s="104"/>
      <c r="N470" s="105"/>
      <c r="O470" s="41"/>
      <c r="P470" s="106"/>
      <c r="Q470" s="31"/>
      <c r="R470" s="31"/>
      <c r="S470" s="41"/>
      <c r="T470" s="107"/>
      <c r="U470" s="41"/>
      <c r="V470" s="41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41"/>
      <c r="AH470" s="41"/>
      <c r="AI470" s="108"/>
      <c r="AJ470" s="107"/>
      <c r="AK470" t="s">
        <v>4925</v>
      </c>
      <c r="AL470" s="41" t="str">
        <f t="shared" si="207"/>
        <v>SOLFEN KHA GLISERIN 250</v>
      </c>
      <c r="AM470" s="107">
        <v>0.44</v>
      </c>
      <c r="AN470" s="107">
        <f t="shared" si="208"/>
        <v>1.98</v>
      </c>
    </row>
    <row r="471" spans="1:40" ht="15">
      <c r="A471" s="101"/>
      <c r="B471" s="41"/>
      <c r="C471" s="102"/>
      <c r="D471" s="103"/>
      <c r="E471" s="103"/>
      <c r="F471" s="103"/>
      <c r="G471" s="103"/>
      <c r="H471" s="103"/>
      <c r="I471" s="103"/>
      <c r="J471" s="103"/>
      <c r="K471" s="31"/>
      <c r="L471" s="103"/>
      <c r="M471" s="104"/>
      <c r="N471" s="105"/>
      <c r="O471" s="41"/>
      <c r="P471" s="106"/>
      <c r="Q471" s="31"/>
      <c r="R471" s="31"/>
      <c r="S471" s="41"/>
      <c r="T471" s="107"/>
      <c r="U471" s="41" t="s">
        <v>5192</v>
      </c>
      <c r="V471" s="41" t="s">
        <v>5193</v>
      </c>
      <c r="W471" s="107">
        <v>0.154</v>
      </c>
      <c r="X471" s="107">
        <f>K467*W471</f>
        <v>11.087999999999999</v>
      </c>
      <c r="Y471" s="107"/>
      <c r="Z471" s="107"/>
      <c r="AA471" s="107"/>
      <c r="AB471" s="107"/>
      <c r="AC471" s="107"/>
      <c r="AD471" s="107"/>
      <c r="AE471" s="107"/>
      <c r="AF471" s="107"/>
      <c r="AG471" s="41"/>
      <c r="AH471" s="41"/>
      <c r="AI471" s="108"/>
      <c r="AJ471" s="107"/>
      <c r="AK471" s="110" t="s">
        <v>4915</v>
      </c>
      <c r="AL471" s="41" t="str">
        <f t="shared" si="207"/>
        <v>SHD METHANOL 156</v>
      </c>
      <c r="AM471" s="107">
        <v>0.56999999999999995</v>
      </c>
      <c r="AN471" s="107">
        <f>$X$471*AM471</f>
        <v>6.3201599999999987</v>
      </c>
    </row>
    <row r="472" spans="1:40" ht="15">
      <c r="A472" s="101"/>
      <c r="B472" s="41"/>
      <c r="C472" s="102"/>
      <c r="D472" s="103"/>
      <c r="E472" s="103"/>
      <c r="F472" s="103"/>
      <c r="G472" s="103"/>
      <c r="H472" s="103"/>
      <c r="I472" s="103"/>
      <c r="J472" s="103"/>
      <c r="K472" s="31"/>
      <c r="L472" s="103"/>
      <c r="M472" s="104"/>
      <c r="N472" s="105"/>
      <c r="O472" s="41"/>
      <c r="P472" s="106"/>
      <c r="Q472" s="31"/>
      <c r="R472" s="31"/>
      <c r="S472" s="41"/>
      <c r="T472" s="107"/>
      <c r="U472" s="41"/>
      <c r="V472" s="41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41"/>
      <c r="AH472" s="41"/>
      <c r="AI472" s="108"/>
      <c r="AJ472" s="107"/>
      <c r="AK472" s="110" t="s">
        <v>4925</v>
      </c>
      <c r="AL472" s="41" t="str">
        <f t="shared" si="207"/>
        <v>SOLFEN KHA GLISERIN 250</v>
      </c>
      <c r="AM472" s="107">
        <v>0.34</v>
      </c>
      <c r="AN472" s="107">
        <f t="shared" ref="AN472:AN473" si="209">$X$471*AM472</f>
        <v>3.7699199999999999</v>
      </c>
    </row>
    <row r="473" spans="1:40" ht="15">
      <c r="A473" s="101"/>
      <c r="B473" s="41"/>
      <c r="C473" s="102"/>
      <c r="D473" s="103"/>
      <c r="E473" s="103"/>
      <c r="F473" s="103"/>
      <c r="G473" s="103"/>
      <c r="H473" s="103"/>
      <c r="I473" s="103"/>
      <c r="J473" s="103"/>
      <c r="K473" s="31"/>
      <c r="L473" s="103"/>
      <c r="M473" s="104"/>
      <c r="N473" s="105"/>
      <c r="O473" s="41"/>
      <c r="P473" s="106"/>
      <c r="Q473" s="31"/>
      <c r="R473" s="31"/>
      <c r="S473" s="41"/>
      <c r="T473" s="107"/>
      <c r="U473" s="41"/>
      <c r="V473" s="41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41"/>
      <c r="AH473" s="41"/>
      <c r="AI473" s="108"/>
      <c r="AJ473" s="107"/>
      <c r="AK473" s="110" t="s">
        <v>4921</v>
      </c>
      <c r="AL473" s="41" t="str">
        <f t="shared" si="207"/>
        <v>SOLFEN KHA DEP 225</v>
      </c>
      <c r="AM473" s="107">
        <v>0.09</v>
      </c>
      <c r="AN473" s="107">
        <f t="shared" si="209"/>
        <v>0.99791999999999992</v>
      </c>
    </row>
    <row r="474" spans="1:40">
      <c r="A474" s="101">
        <v>135</v>
      </c>
      <c r="B474" s="41" t="s">
        <v>2054</v>
      </c>
      <c r="C474" s="102" t="s">
        <v>90</v>
      </c>
      <c r="D474" s="103">
        <v>31</v>
      </c>
      <c r="E474" s="103">
        <f t="shared" si="163"/>
        <v>0.86111111111111116</v>
      </c>
      <c r="F474" s="103">
        <v>59</v>
      </c>
      <c r="G474" s="103">
        <v>1</v>
      </c>
      <c r="H474" s="103">
        <v>14</v>
      </c>
      <c r="I474" s="103">
        <v>1</v>
      </c>
      <c r="J474" s="103" t="s">
        <v>510</v>
      </c>
      <c r="K474" s="31">
        <f t="shared" si="199"/>
        <v>36</v>
      </c>
      <c r="L474" s="103" t="s">
        <v>510</v>
      </c>
      <c r="M474" s="104">
        <f t="shared" si="127"/>
        <v>1</v>
      </c>
      <c r="N474" s="105" t="s">
        <v>506</v>
      </c>
      <c r="O474" s="41" t="s">
        <v>5233</v>
      </c>
      <c r="P474" s="106">
        <v>48.24</v>
      </c>
      <c r="Q474" s="31">
        <v>72</v>
      </c>
      <c r="R474" s="31"/>
      <c r="S474" s="41" t="s">
        <v>527</v>
      </c>
      <c r="T474" s="107">
        <f t="shared" si="200"/>
        <v>0.36643500000000001</v>
      </c>
      <c r="U474" s="41" t="s">
        <v>3984</v>
      </c>
      <c r="V474" s="41" t="e">
        <f t="shared" si="201"/>
        <v>#NAME?</v>
      </c>
      <c r="W474" s="107">
        <v>6.25E-2</v>
      </c>
      <c r="X474" s="107">
        <f t="shared" si="69"/>
        <v>2.25</v>
      </c>
      <c r="Y474" s="107"/>
      <c r="Z474" s="107"/>
      <c r="AA474" s="107"/>
      <c r="AB474" s="107"/>
      <c r="AC474" s="107"/>
      <c r="AD474" s="107"/>
      <c r="AE474" s="107"/>
      <c r="AF474" s="107"/>
      <c r="AG474" s="41" t="s">
        <v>4307</v>
      </c>
      <c r="AH474" s="41" t="e">
        <f t="shared" si="203"/>
        <v>#NAME?</v>
      </c>
      <c r="AI474" s="108">
        <v>0.16286</v>
      </c>
      <c r="AJ474" s="107">
        <f t="shared" si="70"/>
        <v>0.36643500000000001</v>
      </c>
      <c r="AK474" s="41"/>
      <c r="AL474" s="41"/>
      <c r="AM474" s="107"/>
      <c r="AN474" s="107"/>
    </row>
    <row r="475" spans="1:40">
      <c r="A475" s="101"/>
      <c r="B475" s="41"/>
      <c r="C475" s="102"/>
      <c r="D475" s="103"/>
      <c r="E475" s="103"/>
      <c r="F475" s="103"/>
      <c r="G475" s="103"/>
      <c r="H475" s="103"/>
      <c r="I475" s="103"/>
      <c r="J475" s="103"/>
      <c r="K475" s="31"/>
      <c r="L475" s="103"/>
      <c r="M475" s="104"/>
      <c r="N475" s="105"/>
      <c r="O475" s="41"/>
      <c r="P475" s="106"/>
      <c r="Q475" s="31"/>
      <c r="R475" s="31"/>
      <c r="S475" s="41"/>
      <c r="T475" s="107"/>
      <c r="U475" s="41"/>
      <c r="V475" s="41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41"/>
      <c r="AH475" s="41"/>
      <c r="AI475" s="108"/>
      <c r="AJ475" s="107"/>
      <c r="AK475" s="41" t="s">
        <v>4925</v>
      </c>
      <c r="AL475" s="41" t="str">
        <f t="shared" ref="AL475:AL480" si="210">VLOOKUP(AK475,db_solfen,2,FALSE)</f>
        <v>SOLFEN KHA GLISERIN 250</v>
      </c>
      <c r="AM475" s="107">
        <v>0.34</v>
      </c>
      <c r="AN475" s="107">
        <f>$X$474*AM475</f>
        <v>0.76500000000000001</v>
      </c>
    </row>
    <row r="476" spans="1:40" ht="15">
      <c r="A476" s="101"/>
      <c r="B476" s="41"/>
      <c r="C476" s="102"/>
      <c r="D476" s="103"/>
      <c r="E476" s="103"/>
      <c r="F476" s="103"/>
      <c r="G476" s="103"/>
      <c r="H476" s="103"/>
      <c r="I476" s="103"/>
      <c r="J476" s="103"/>
      <c r="K476" s="31"/>
      <c r="L476" s="103"/>
      <c r="M476" s="104"/>
      <c r="N476" s="105"/>
      <c r="O476" s="41"/>
      <c r="P476" s="106"/>
      <c r="Q476" s="31"/>
      <c r="R476" s="31"/>
      <c r="S476" s="41"/>
      <c r="T476" s="107"/>
      <c r="U476" s="41"/>
      <c r="V476" s="41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41"/>
      <c r="AH476" s="41"/>
      <c r="AI476" s="108"/>
      <c r="AJ476" s="107"/>
      <c r="AK476" t="s">
        <v>4915</v>
      </c>
      <c r="AL476" s="41" t="str">
        <f t="shared" si="210"/>
        <v>SHD METHANOL 156</v>
      </c>
      <c r="AM476" s="107">
        <v>0.43</v>
      </c>
      <c r="AN476" s="107">
        <f t="shared" ref="AN476:AN477" si="211">$X$474*AM476</f>
        <v>0.96750000000000003</v>
      </c>
    </row>
    <row r="477" spans="1:40" ht="15">
      <c r="A477" s="101"/>
      <c r="B477" s="41"/>
      <c r="C477" s="102"/>
      <c r="D477" s="103"/>
      <c r="E477" s="103"/>
      <c r="F477" s="103"/>
      <c r="G477" s="103"/>
      <c r="H477" s="103"/>
      <c r="I477" s="103"/>
      <c r="J477" s="103"/>
      <c r="K477" s="31"/>
      <c r="L477" s="103"/>
      <c r="M477" s="104"/>
      <c r="N477" s="105"/>
      <c r="O477" s="41"/>
      <c r="P477" s="106"/>
      <c r="Q477" s="31"/>
      <c r="R477" s="31"/>
      <c r="S477" s="41"/>
      <c r="T477" s="107"/>
      <c r="U477" s="41"/>
      <c r="V477" s="41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41"/>
      <c r="AH477" s="41"/>
      <c r="AI477" s="108"/>
      <c r="AJ477" s="107"/>
      <c r="AK477" t="s">
        <v>4921</v>
      </c>
      <c r="AL477" s="41" t="str">
        <f t="shared" si="210"/>
        <v>SOLFEN KHA DEP 225</v>
      </c>
      <c r="AM477" s="107">
        <v>0.12</v>
      </c>
      <c r="AN477" s="107">
        <f t="shared" si="211"/>
        <v>0.27</v>
      </c>
    </row>
    <row r="478" spans="1:40" ht="15">
      <c r="A478" s="101"/>
      <c r="B478" s="41"/>
      <c r="C478" s="102"/>
      <c r="D478" s="103"/>
      <c r="E478" s="103"/>
      <c r="F478" s="103"/>
      <c r="G478" s="103"/>
      <c r="H478" s="103"/>
      <c r="I478" s="103"/>
      <c r="J478" s="103"/>
      <c r="K478" s="31"/>
      <c r="L478" s="103"/>
      <c r="M478" s="104"/>
      <c r="N478" s="105"/>
      <c r="O478" s="41"/>
      <c r="P478" s="106"/>
      <c r="Q478" s="31"/>
      <c r="R478" s="31"/>
      <c r="S478" s="41"/>
      <c r="T478" s="107"/>
      <c r="U478" s="41" t="s">
        <v>5192</v>
      </c>
      <c r="V478" s="41" t="s">
        <v>5193</v>
      </c>
      <c r="W478" s="107">
        <v>0.154</v>
      </c>
      <c r="X478" s="107">
        <f>K474*W478</f>
        <v>5.5439999999999996</v>
      </c>
      <c r="Y478" s="107"/>
      <c r="Z478" s="107"/>
      <c r="AA478" s="107"/>
      <c r="AB478" s="107"/>
      <c r="AC478" s="107"/>
      <c r="AD478" s="107"/>
      <c r="AE478" s="107"/>
      <c r="AF478" s="107"/>
      <c r="AG478" s="41"/>
      <c r="AH478" s="41"/>
      <c r="AI478" s="108"/>
      <c r="AJ478" s="107"/>
      <c r="AK478" s="110" t="s">
        <v>4915</v>
      </c>
      <c r="AL478" s="41" t="str">
        <f t="shared" si="210"/>
        <v>SHD METHANOL 156</v>
      </c>
      <c r="AM478" s="107">
        <v>0.56999999999999995</v>
      </c>
      <c r="AN478" s="107">
        <f>$X$478*AM478</f>
        <v>3.1600799999999993</v>
      </c>
    </row>
    <row r="479" spans="1:40" ht="15">
      <c r="A479" s="101"/>
      <c r="B479" s="41"/>
      <c r="C479" s="102"/>
      <c r="D479" s="103"/>
      <c r="E479" s="103"/>
      <c r="F479" s="103"/>
      <c r="G479" s="103"/>
      <c r="H479" s="103"/>
      <c r="I479" s="103"/>
      <c r="J479" s="103"/>
      <c r="K479" s="31"/>
      <c r="L479" s="103"/>
      <c r="M479" s="104"/>
      <c r="N479" s="105"/>
      <c r="O479" s="41"/>
      <c r="P479" s="106"/>
      <c r="Q479" s="31"/>
      <c r="R479" s="31"/>
      <c r="S479" s="41"/>
      <c r="T479" s="107"/>
      <c r="U479" s="41"/>
      <c r="V479" s="41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41"/>
      <c r="AH479" s="41"/>
      <c r="AI479" s="108"/>
      <c r="AJ479" s="107"/>
      <c r="AK479" s="110" t="s">
        <v>4925</v>
      </c>
      <c r="AL479" s="41" t="str">
        <f t="shared" si="210"/>
        <v>SOLFEN KHA GLISERIN 250</v>
      </c>
      <c r="AM479" s="107">
        <v>0.34</v>
      </c>
      <c r="AN479" s="107">
        <f t="shared" ref="AN479:AN480" si="212">$X$478*AM479</f>
        <v>1.88496</v>
      </c>
    </row>
    <row r="480" spans="1:40" ht="15">
      <c r="A480" s="101"/>
      <c r="B480" s="41"/>
      <c r="C480" s="102"/>
      <c r="D480" s="103"/>
      <c r="E480" s="103"/>
      <c r="F480" s="103"/>
      <c r="G480" s="103"/>
      <c r="H480" s="103"/>
      <c r="I480" s="103"/>
      <c r="J480" s="103"/>
      <c r="K480" s="31"/>
      <c r="L480" s="103"/>
      <c r="M480" s="104"/>
      <c r="N480" s="105"/>
      <c r="O480" s="41"/>
      <c r="P480" s="106"/>
      <c r="Q480" s="31"/>
      <c r="R480" s="31"/>
      <c r="S480" s="41"/>
      <c r="T480" s="107"/>
      <c r="U480" s="41"/>
      <c r="V480" s="41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41"/>
      <c r="AH480" s="41"/>
      <c r="AI480" s="108"/>
      <c r="AJ480" s="107"/>
      <c r="AK480" s="110" t="s">
        <v>4921</v>
      </c>
      <c r="AL480" s="41" t="str">
        <f t="shared" si="210"/>
        <v>SOLFEN KHA DEP 225</v>
      </c>
      <c r="AM480" s="107">
        <v>0.09</v>
      </c>
      <c r="AN480" s="107">
        <f t="shared" si="212"/>
        <v>0.49895999999999996</v>
      </c>
    </row>
    <row r="481" spans="1:40">
      <c r="A481" s="101">
        <v>136</v>
      </c>
      <c r="B481" s="41" t="s">
        <v>2055</v>
      </c>
      <c r="C481" s="102" t="s">
        <v>91</v>
      </c>
      <c r="D481" s="103">
        <v>4</v>
      </c>
      <c r="E481" s="103">
        <f t="shared" si="163"/>
        <v>0.1111111111111111</v>
      </c>
      <c r="F481" s="103">
        <v>14</v>
      </c>
      <c r="G481" s="103">
        <v>1</v>
      </c>
      <c r="H481" s="103">
        <v>19</v>
      </c>
      <c r="I481" s="103">
        <v>1</v>
      </c>
      <c r="J481" s="103" t="s">
        <v>510</v>
      </c>
      <c r="K481" s="31">
        <f t="shared" si="199"/>
        <v>36</v>
      </c>
      <c r="L481" s="103" t="s">
        <v>510</v>
      </c>
      <c r="M481" s="104">
        <f t="shared" si="127"/>
        <v>1</v>
      </c>
      <c r="N481" s="105" t="s">
        <v>506</v>
      </c>
      <c r="O481" s="41" t="s">
        <v>5233</v>
      </c>
      <c r="P481" s="106">
        <v>48.24</v>
      </c>
      <c r="Q481" s="31">
        <v>72</v>
      </c>
      <c r="R481" s="31"/>
      <c r="S481" s="41" t="s">
        <v>528</v>
      </c>
      <c r="T481" s="107">
        <f t="shared" si="200"/>
        <v>0.32174999999999998</v>
      </c>
      <c r="U481" s="41" t="s">
        <v>3986</v>
      </c>
      <c r="V481" s="41" t="e">
        <f t="shared" si="201"/>
        <v>#NAME?</v>
      </c>
      <c r="W481" s="107">
        <v>6.25E-2</v>
      </c>
      <c r="X481" s="107">
        <f t="shared" si="69"/>
        <v>2.25</v>
      </c>
      <c r="Y481" s="107"/>
      <c r="Z481" s="107"/>
      <c r="AA481" s="107"/>
      <c r="AB481" s="107"/>
      <c r="AC481" s="107"/>
      <c r="AD481" s="107"/>
      <c r="AE481" s="107"/>
      <c r="AF481" s="107"/>
      <c r="AG481" s="41" t="s">
        <v>4257</v>
      </c>
      <c r="AH481" s="41" t="e">
        <f t="shared" si="203"/>
        <v>#NAME?</v>
      </c>
      <c r="AI481" s="108">
        <v>0.14299999999999999</v>
      </c>
      <c r="AJ481" s="107">
        <f t="shared" si="70"/>
        <v>0.32174999999999998</v>
      </c>
      <c r="AK481" s="41"/>
      <c r="AL481" s="41"/>
      <c r="AM481" s="107"/>
      <c r="AN481" s="107"/>
    </row>
    <row r="482" spans="1:40" ht="15">
      <c r="A482" s="101"/>
      <c r="C482" s="102"/>
      <c r="D482" s="103"/>
      <c r="E482" s="103"/>
      <c r="F482" s="103"/>
      <c r="G482" s="103"/>
      <c r="H482" s="103"/>
      <c r="I482" s="103"/>
      <c r="J482" s="103"/>
      <c r="K482" s="31"/>
      <c r="L482" s="103"/>
      <c r="M482" s="104"/>
      <c r="N482" s="105"/>
      <c r="O482" s="41"/>
      <c r="P482" s="106"/>
      <c r="Q482" s="31"/>
      <c r="R482" s="31"/>
      <c r="S482" s="41"/>
      <c r="T482" s="107"/>
      <c r="U482" s="41"/>
      <c r="V482" s="41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41"/>
      <c r="AH482" s="41"/>
      <c r="AI482" s="108"/>
      <c r="AJ482" s="107"/>
      <c r="AK482" t="s">
        <v>4921</v>
      </c>
      <c r="AL482" s="41" t="str">
        <f t="shared" ref="AL482:AL487" si="213">VLOOKUP(AK482,db_solfen,2,FALSE)</f>
        <v>SOLFEN KHA DEP 225</v>
      </c>
      <c r="AM482" s="107">
        <v>0.08</v>
      </c>
      <c r="AN482" s="107">
        <f>$X$481*AM482</f>
        <v>0.18</v>
      </c>
    </row>
    <row r="483" spans="1:40" ht="15">
      <c r="A483" s="101"/>
      <c r="C483" s="102"/>
      <c r="D483" s="103"/>
      <c r="E483" s="103"/>
      <c r="F483" s="103"/>
      <c r="G483" s="103"/>
      <c r="H483" s="103"/>
      <c r="I483" s="103"/>
      <c r="J483" s="103"/>
      <c r="K483" s="31"/>
      <c r="L483" s="103"/>
      <c r="M483" s="104"/>
      <c r="N483" s="105"/>
      <c r="O483" s="41"/>
      <c r="P483" s="106"/>
      <c r="Q483" s="31"/>
      <c r="R483" s="31"/>
      <c r="S483" s="41"/>
      <c r="T483" s="107"/>
      <c r="U483" s="41"/>
      <c r="V483" s="41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41"/>
      <c r="AH483" s="41"/>
      <c r="AI483" s="108"/>
      <c r="AJ483" s="107"/>
      <c r="AK483" t="s">
        <v>4915</v>
      </c>
      <c r="AL483" s="41" t="str">
        <f t="shared" si="213"/>
        <v>SHD METHANOL 156</v>
      </c>
      <c r="AM483" s="107">
        <v>0.42</v>
      </c>
      <c r="AN483" s="107">
        <f t="shared" ref="AN483:AN484" si="214">$X$481*AM483</f>
        <v>0.94499999999999995</v>
      </c>
    </row>
    <row r="484" spans="1:40" ht="15">
      <c r="A484" s="101"/>
      <c r="C484" s="102"/>
      <c r="D484" s="103"/>
      <c r="E484" s="103"/>
      <c r="F484" s="103"/>
      <c r="G484" s="103"/>
      <c r="H484" s="103"/>
      <c r="I484" s="103"/>
      <c r="J484" s="103"/>
      <c r="K484" s="31"/>
      <c r="L484" s="103"/>
      <c r="M484" s="104"/>
      <c r="N484" s="105"/>
      <c r="O484" s="41"/>
      <c r="P484" s="106"/>
      <c r="Q484" s="31"/>
      <c r="R484" s="31"/>
      <c r="S484" s="41"/>
      <c r="T484" s="107"/>
      <c r="U484" s="41"/>
      <c r="V484" s="41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41"/>
      <c r="AH484" s="41"/>
      <c r="AI484" s="108"/>
      <c r="AJ484" s="107"/>
      <c r="AK484" t="s">
        <v>4925</v>
      </c>
      <c r="AL484" s="41" t="str">
        <f t="shared" si="213"/>
        <v>SOLFEN KHA GLISERIN 250</v>
      </c>
      <c r="AM484" s="107">
        <v>0.42</v>
      </c>
      <c r="AN484" s="107">
        <f t="shared" si="214"/>
        <v>0.94499999999999995</v>
      </c>
    </row>
    <row r="485" spans="1:40" ht="15">
      <c r="A485" s="101"/>
      <c r="C485" s="102"/>
      <c r="D485" s="103"/>
      <c r="E485" s="103"/>
      <c r="F485" s="103"/>
      <c r="G485" s="103"/>
      <c r="H485" s="103"/>
      <c r="I485" s="103"/>
      <c r="J485" s="103"/>
      <c r="K485" s="31"/>
      <c r="L485" s="103"/>
      <c r="M485" s="104"/>
      <c r="N485" s="105"/>
      <c r="O485" s="41"/>
      <c r="P485" s="106"/>
      <c r="Q485" s="31"/>
      <c r="R485" s="31"/>
      <c r="S485" s="41"/>
      <c r="T485" s="107"/>
      <c r="U485" s="41" t="s">
        <v>5192</v>
      </c>
      <c r="V485" s="41" t="s">
        <v>5193</v>
      </c>
      <c r="W485" s="107">
        <v>0.154</v>
      </c>
      <c r="X485" s="107">
        <f>K481*W485</f>
        <v>5.5439999999999996</v>
      </c>
      <c r="Y485" s="107"/>
      <c r="Z485" s="107"/>
      <c r="AA485" s="107"/>
      <c r="AB485" s="107"/>
      <c r="AC485" s="107"/>
      <c r="AD485" s="107"/>
      <c r="AE485" s="107"/>
      <c r="AF485" s="107"/>
      <c r="AG485" s="41"/>
      <c r="AH485" s="41"/>
      <c r="AI485" s="108"/>
      <c r="AJ485" s="107"/>
      <c r="AK485" s="110" t="s">
        <v>4915</v>
      </c>
      <c r="AL485" s="41" t="str">
        <f t="shared" si="213"/>
        <v>SHD METHANOL 156</v>
      </c>
      <c r="AM485" s="107">
        <v>0.56999999999999995</v>
      </c>
      <c r="AN485" s="107">
        <f>$X$485*AM485</f>
        <v>3.1600799999999993</v>
      </c>
    </row>
    <row r="486" spans="1:40" ht="15">
      <c r="A486" s="101"/>
      <c r="C486" s="102"/>
      <c r="D486" s="103"/>
      <c r="E486" s="103"/>
      <c r="F486" s="103"/>
      <c r="G486" s="103"/>
      <c r="H486" s="103"/>
      <c r="I486" s="103"/>
      <c r="J486" s="103"/>
      <c r="K486" s="31"/>
      <c r="L486" s="103"/>
      <c r="M486" s="104"/>
      <c r="N486" s="105"/>
      <c r="O486" s="41"/>
      <c r="P486" s="106"/>
      <c r="Q486" s="31"/>
      <c r="R486" s="31"/>
      <c r="S486" s="41"/>
      <c r="T486" s="107"/>
      <c r="U486" s="41"/>
      <c r="V486" s="41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41"/>
      <c r="AH486" s="41"/>
      <c r="AI486" s="108"/>
      <c r="AJ486" s="107"/>
      <c r="AK486" s="110" t="s">
        <v>4925</v>
      </c>
      <c r="AL486" s="41" t="str">
        <f t="shared" si="213"/>
        <v>SOLFEN KHA GLISERIN 250</v>
      </c>
      <c r="AM486" s="107">
        <v>0.34</v>
      </c>
      <c r="AN486" s="107">
        <f t="shared" ref="AN486:AN487" si="215">$X$485*AM486</f>
        <v>1.88496</v>
      </c>
    </row>
    <row r="487" spans="1:40" ht="15">
      <c r="A487" s="101"/>
      <c r="C487" s="102"/>
      <c r="D487" s="103"/>
      <c r="E487" s="103"/>
      <c r="F487" s="103"/>
      <c r="G487" s="103"/>
      <c r="H487" s="103"/>
      <c r="I487" s="103"/>
      <c r="J487" s="103"/>
      <c r="K487" s="31"/>
      <c r="L487" s="103"/>
      <c r="M487" s="104"/>
      <c r="N487" s="105"/>
      <c r="O487" s="41"/>
      <c r="P487" s="106"/>
      <c r="Q487" s="31"/>
      <c r="R487" s="31"/>
      <c r="S487" s="41"/>
      <c r="T487" s="107"/>
      <c r="U487" s="41"/>
      <c r="V487" s="41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41"/>
      <c r="AH487" s="41"/>
      <c r="AI487" s="108"/>
      <c r="AJ487" s="107"/>
      <c r="AK487" s="110" t="s">
        <v>4921</v>
      </c>
      <c r="AL487" s="41" t="str">
        <f t="shared" si="213"/>
        <v>SOLFEN KHA DEP 225</v>
      </c>
      <c r="AM487" s="107">
        <v>0.09</v>
      </c>
      <c r="AN487" s="107">
        <f t="shared" si="215"/>
        <v>0.49895999999999996</v>
      </c>
    </row>
    <row r="488" spans="1:40">
      <c r="A488" s="101">
        <v>137</v>
      </c>
      <c r="B488" s="33" t="s">
        <v>2056</v>
      </c>
      <c r="C488" s="102" t="s">
        <v>92</v>
      </c>
      <c r="D488" s="103">
        <v>39</v>
      </c>
      <c r="E488" s="103">
        <f t="shared" si="163"/>
        <v>1.0833333333333333</v>
      </c>
      <c r="F488" s="103">
        <v>20</v>
      </c>
      <c r="G488" s="103">
        <v>1</v>
      </c>
      <c r="H488" s="103">
        <v>22</v>
      </c>
      <c r="I488" s="103">
        <v>1</v>
      </c>
      <c r="J488" s="103" t="s">
        <v>510</v>
      </c>
      <c r="K488" s="31">
        <f>VLOOKUP(B488,tb_proyeksi,10,FALSE)</f>
        <v>36</v>
      </c>
      <c r="L488" s="103" t="s">
        <v>510</v>
      </c>
      <c r="M488" s="104">
        <f t="shared" si="127"/>
        <v>1</v>
      </c>
      <c r="N488" s="105" t="s">
        <v>506</v>
      </c>
      <c r="O488" s="41" t="s">
        <v>5233</v>
      </c>
      <c r="P488" s="106">
        <v>48.24</v>
      </c>
      <c r="Q488" s="31">
        <v>72</v>
      </c>
      <c r="R488" s="31"/>
      <c r="S488" s="41" t="s">
        <v>542</v>
      </c>
      <c r="T488" s="107">
        <f t="shared" si="200"/>
        <v>0.2205</v>
      </c>
      <c r="U488" s="41" t="s">
        <v>3988</v>
      </c>
      <c r="V488" s="41" t="e">
        <f t="shared" si="201"/>
        <v>#NAME?</v>
      </c>
      <c r="W488" s="107">
        <v>6.25E-2</v>
      </c>
      <c r="X488" s="107">
        <f t="shared" si="69"/>
        <v>2.25</v>
      </c>
      <c r="Y488" s="107"/>
      <c r="Z488" s="107"/>
      <c r="AA488" s="107"/>
      <c r="AB488" s="107"/>
      <c r="AC488" s="107"/>
      <c r="AD488" s="107"/>
      <c r="AE488" s="107"/>
      <c r="AF488" s="107"/>
      <c r="AG488" s="41" t="s">
        <v>4259</v>
      </c>
      <c r="AH488" s="41" t="e">
        <f t="shared" si="203"/>
        <v>#NAME?</v>
      </c>
      <c r="AI488" s="108">
        <v>9.8000000000000004E-2</v>
      </c>
      <c r="AJ488" s="107">
        <f t="shared" si="70"/>
        <v>0.2205</v>
      </c>
      <c r="AK488" s="41"/>
      <c r="AL488" s="41"/>
      <c r="AM488" s="107"/>
      <c r="AN488" s="107"/>
    </row>
    <row r="489" spans="1:40" ht="15">
      <c r="A489" s="101"/>
      <c r="C489" s="102"/>
      <c r="D489" s="103"/>
      <c r="E489" s="103"/>
      <c r="F489" s="103"/>
      <c r="G489" s="103"/>
      <c r="H489" s="103"/>
      <c r="I489" s="103"/>
      <c r="J489" s="103"/>
      <c r="K489" s="31"/>
      <c r="L489" s="103"/>
      <c r="M489" s="104"/>
      <c r="N489" s="105"/>
      <c r="O489" s="41"/>
      <c r="P489" s="106"/>
      <c r="Q489" s="31"/>
      <c r="R489" s="31"/>
      <c r="S489" s="41"/>
      <c r="T489" s="107"/>
      <c r="U489" s="41"/>
      <c r="V489" s="41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41"/>
      <c r="AH489" s="41"/>
      <c r="AI489" s="108"/>
      <c r="AJ489" s="107"/>
      <c r="AK489" t="s">
        <v>4925</v>
      </c>
      <c r="AL489" s="41" t="str">
        <f t="shared" ref="AL489:AL494" si="216">VLOOKUP(AK489,db_solfen,2,FALSE)</f>
        <v>SOLFEN KHA GLISERIN 250</v>
      </c>
      <c r="AM489" s="107">
        <v>0.45</v>
      </c>
      <c r="AN489" s="107">
        <f>$X$488*AM489</f>
        <v>1.0125</v>
      </c>
    </row>
    <row r="490" spans="1:40" ht="15">
      <c r="A490" s="101"/>
      <c r="C490" s="102"/>
      <c r="D490" s="103"/>
      <c r="E490" s="103"/>
      <c r="F490" s="103"/>
      <c r="G490" s="103"/>
      <c r="H490" s="103"/>
      <c r="I490" s="103"/>
      <c r="J490" s="103"/>
      <c r="K490" s="31"/>
      <c r="L490" s="103"/>
      <c r="M490" s="104"/>
      <c r="N490" s="105"/>
      <c r="O490" s="41"/>
      <c r="P490" s="106"/>
      <c r="Q490" s="31"/>
      <c r="R490" s="31"/>
      <c r="S490" s="41"/>
      <c r="T490" s="107"/>
      <c r="U490" s="41"/>
      <c r="V490" s="41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41"/>
      <c r="AH490" s="41"/>
      <c r="AI490" s="108"/>
      <c r="AJ490" s="107"/>
      <c r="AK490" t="s">
        <v>4915</v>
      </c>
      <c r="AL490" s="41" t="str">
        <f t="shared" si="216"/>
        <v>SHD METHANOL 156</v>
      </c>
      <c r="AM490" s="107">
        <v>0.42</v>
      </c>
      <c r="AN490" s="107">
        <f t="shared" ref="AN490:AN491" si="217">$X$488*AM490</f>
        <v>0.94499999999999995</v>
      </c>
    </row>
    <row r="491" spans="1:40" ht="15">
      <c r="A491" s="101"/>
      <c r="C491" s="102"/>
      <c r="D491" s="103"/>
      <c r="E491" s="103"/>
      <c r="F491" s="103"/>
      <c r="G491" s="103"/>
      <c r="H491" s="103"/>
      <c r="I491" s="103"/>
      <c r="J491" s="103"/>
      <c r="K491" s="31"/>
      <c r="L491" s="103"/>
      <c r="M491" s="104"/>
      <c r="N491" s="105"/>
      <c r="O491" s="41"/>
      <c r="P491" s="106"/>
      <c r="Q491" s="31"/>
      <c r="R491" s="31"/>
      <c r="S491" s="41"/>
      <c r="T491" s="107"/>
      <c r="U491" s="41"/>
      <c r="V491" s="41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41"/>
      <c r="AH491" s="41"/>
      <c r="AI491" s="108"/>
      <c r="AJ491" s="107"/>
      <c r="AK491" t="s">
        <v>4921</v>
      </c>
      <c r="AL491" s="41" t="str">
        <f t="shared" si="216"/>
        <v>SOLFEN KHA DEP 225</v>
      </c>
      <c r="AM491" s="107">
        <v>7.0000000000000007E-2</v>
      </c>
      <c r="AN491" s="107">
        <f t="shared" si="217"/>
        <v>0.15750000000000003</v>
      </c>
    </row>
    <row r="492" spans="1:40" ht="15">
      <c r="A492" s="101"/>
      <c r="C492" s="102"/>
      <c r="D492" s="103"/>
      <c r="E492" s="103"/>
      <c r="F492" s="103"/>
      <c r="G492" s="103"/>
      <c r="H492" s="103"/>
      <c r="I492" s="103"/>
      <c r="J492" s="103"/>
      <c r="K492" s="31"/>
      <c r="L492" s="103"/>
      <c r="M492" s="104"/>
      <c r="N492" s="105"/>
      <c r="O492" s="41"/>
      <c r="P492" s="106"/>
      <c r="Q492" s="31"/>
      <c r="R492" s="31"/>
      <c r="S492" s="41"/>
      <c r="T492" s="107"/>
      <c r="U492" s="41" t="s">
        <v>5192</v>
      </c>
      <c r="V492" s="41" t="s">
        <v>5193</v>
      </c>
      <c r="W492" s="107">
        <v>0.154</v>
      </c>
      <c r="X492" s="107">
        <f>K488*W492</f>
        <v>5.5439999999999996</v>
      </c>
      <c r="Y492" s="107"/>
      <c r="Z492" s="107"/>
      <c r="AA492" s="107"/>
      <c r="AB492" s="107"/>
      <c r="AC492" s="107"/>
      <c r="AD492" s="107"/>
      <c r="AE492" s="107"/>
      <c r="AF492" s="107"/>
      <c r="AG492" s="41"/>
      <c r="AH492" s="41"/>
      <c r="AI492" s="108"/>
      <c r="AJ492" s="107"/>
      <c r="AK492" s="110" t="s">
        <v>4915</v>
      </c>
      <c r="AL492" s="41" t="str">
        <f t="shared" si="216"/>
        <v>SHD METHANOL 156</v>
      </c>
      <c r="AM492" s="107">
        <v>0.56999999999999995</v>
      </c>
      <c r="AN492" s="107">
        <f>$X$492*AM492</f>
        <v>3.1600799999999993</v>
      </c>
    </row>
    <row r="493" spans="1:40" ht="15">
      <c r="A493" s="101"/>
      <c r="C493" s="102"/>
      <c r="D493" s="103"/>
      <c r="E493" s="103"/>
      <c r="F493" s="103"/>
      <c r="G493" s="103"/>
      <c r="H493" s="103"/>
      <c r="I493" s="103"/>
      <c r="J493" s="103"/>
      <c r="K493" s="31"/>
      <c r="L493" s="103"/>
      <c r="M493" s="104"/>
      <c r="N493" s="105"/>
      <c r="O493" s="41"/>
      <c r="P493" s="106"/>
      <c r="Q493" s="31"/>
      <c r="R493" s="31"/>
      <c r="S493" s="41"/>
      <c r="T493" s="107"/>
      <c r="U493" s="41"/>
      <c r="V493" s="41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41"/>
      <c r="AH493" s="41"/>
      <c r="AI493" s="108"/>
      <c r="AJ493" s="107"/>
      <c r="AK493" s="110" t="s">
        <v>4925</v>
      </c>
      <c r="AL493" s="41" t="str">
        <f t="shared" si="216"/>
        <v>SOLFEN KHA GLISERIN 250</v>
      </c>
      <c r="AM493" s="107">
        <v>0.34</v>
      </c>
      <c r="AN493" s="107">
        <f t="shared" ref="AN493:AN494" si="218">$X$492*AM493</f>
        <v>1.88496</v>
      </c>
    </row>
    <row r="494" spans="1:40" ht="15">
      <c r="A494" s="101"/>
      <c r="C494" s="102"/>
      <c r="D494" s="103"/>
      <c r="E494" s="103"/>
      <c r="F494" s="103"/>
      <c r="G494" s="103"/>
      <c r="H494" s="103"/>
      <c r="I494" s="103"/>
      <c r="J494" s="103"/>
      <c r="K494" s="31"/>
      <c r="L494" s="103"/>
      <c r="M494" s="104"/>
      <c r="N494" s="105"/>
      <c r="O494" s="41"/>
      <c r="P494" s="106"/>
      <c r="Q494" s="31"/>
      <c r="R494" s="31"/>
      <c r="S494" s="41"/>
      <c r="T494" s="107"/>
      <c r="U494" s="41"/>
      <c r="V494" s="41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41"/>
      <c r="AH494" s="41"/>
      <c r="AI494" s="108"/>
      <c r="AJ494" s="107"/>
      <c r="AK494" s="110" t="s">
        <v>4921</v>
      </c>
      <c r="AL494" s="41" t="str">
        <f t="shared" si="216"/>
        <v>SOLFEN KHA DEP 225</v>
      </c>
      <c r="AM494" s="107">
        <v>0.09</v>
      </c>
      <c r="AN494" s="107">
        <f t="shared" si="218"/>
        <v>0.49895999999999996</v>
      </c>
    </row>
    <row r="495" spans="1:40">
      <c r="A495" s="101">
        <v>138</v>
      </c>
      <c r="B495" s="41" t="s">
        <v>2058</v>
      </c>
      <c r="C495" s="102" t="s">
        <v>93</v>
      </c>
      <c r="D495" s="103"/>
      <c r="E495" s="103">
        <f t="shared" si="163"/>
        <v>0</v>
      </c>
      <c r="F495" s="103">
        <v>11</v>
      </c>
      <c r="G495" s="103">
        <v>1</v>
      </c>
      <c r="H495" s="103">
        <v>16</v>
      </c>
      <c r="I495" s="103">
        <v>1</v>
      </c>
      <c r="J495" s="103" t="s">
        <v>510</v>
      </c>
      <c r="K495" s="31">
        <f t="shared" si="199"/>
        <v>36</v>
      </c>
      <c r="L495" s="103" t="s">
        <v>510</v>
      </c>
      <c r="M495" s="104">
        <f t="shared" si="127"/>
        <v>1</v>
      </c>
      <c r="N495" s="105" t="s">
        <v>506</v>
      </c>
      <c r="O495" s="41" t="s">
        <v>5233</v>
      </c>
      <c r="P495" s="106">
        <v>48.24</v>
      </c>
      <c r="Q495" s="31">
        <v>72</v>
      </c>
      <c r="R495" s="31"/>
      <c r="S495" s="41" t="s">
        <v>534</v>
      </c>
      <c r="T495" s="107">
        <f t="shared" si="200"/>
        <v>0.2475</v>
      </c>
      <c r="U495" s="41" t="s">
        <v>3990</v>
      </c>
      <c r="V495" s="41" t="e">
        <f t="shared" si="201"/>
        <v>#NAME?</v>
      </c>
      <c r="W495" s="107">
        <v>6.25E-2</v>
      </c>
      <c r="X495" s="107">
        <f>K495*W495</f>
        <v>2.25</v>
      </c>
      <c r="Y495" s="107"/>
      <c r="Z495" s="107"/>
      <c r="AA495" s="107"/>
      <c r="AB495" s="107"/>
      <c r="AC495" s="107"/>
      <c r="AD495" s="107"/>
      <c r="AE495" s="107"/>
      <c r="AF495" s="107"/>
      <c r="AG495" s="41" t="s">
        <v>4311</v>
      </c>
      <c r="AH495" s="41" t="e">
        <f t="shared" si="203"/>
        <v>#NAME?</v>
      </c>
      <c r="AI495" s="108">
        <v>0.11</v>
      </c>
      <c r="AJ495" s="107">
        <f t="shared" si="70"/>
        <v>0.2475</v>
      </c>
      <c r="AK495" s="41"/>
      <c r="AL495" s="41"/>
      <c r="AM495" s="107"/>
      <c r="AN495" s="107"/>
    </row>
    <row r="496" spans="1:40" ht="15">
      <c r="A496" s="101"/>
      <c r="B496" s="41"/>
      <c r="C496" s="102"/>
      <c r="D496" s="103"/>
      <c r="E496" s="103"/>
      <c r="F496" s="103"/>
      <c r="G496" s="103"/>
      <c r="H496" s="103"/>
      <c r="I496" s="103"/>
      <c r="J496" s="103"/>
      <c r="K496" s="31"/>
      <c r="L496" s="103"/>
      <c r="M496" s="104"/>
      <c r="N496" s="105"/>
      <c r="O496" s="41"/>
      <c r="P496" s="106"/>
      <c r="Q496" s="31"/>
      <c r="R496" s="31"/>
      <c r="S496" s="41"/>
      <c r="T496" s="107"/>
      <c r="U496" s="41"/>
      <c r="V496" s="41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41"/>
      <c r="AH496" s="41"/>
      <c r="AI496" s="108"/>
      <c r="AJ496" s="107"/>
      <c r="AK496" s="109" t="s">
        <v>4921</v>
      </c>
      <c r="AL496" s="41" t="str">
        <f t="shared" ref="AL496:AL501" si="219">VLOOKUP(AK496,db_solfen,2,FALSE)</f>
        <v>SOLFEN KHA DEP 225</v>
      </c>
      <c r="AM496" s="107">
        <v>7.0000000000000007E-2</v>
      </c>
      <c r="AN496" s="107">
        <f>$X$495*AM496</f>
        <v>0.15750000000000003</v>
      </c>
    </row>
    <row r="497" spans="1:40" ht="15">
      <c r="A497" s="101"/>
      <c r="B497" s="41"/>
      <c r="C497" s="102"/>
      <c r="D497" s="103"/>
      <c r="E497" s="103"/>
      <c r="F497" s="103"/>
      <c r="G497" s="103"/>
      <c r="H497" s="103"/>
      <c r="I497" s="103"/>
      <c r="J497" s="103"/>
      <c r="K497" s="31"/>
      <c r="L497" s="103"/>
      <c r="M497" s="104"/>
      <c r="N497" s="105"/>
      <c r="O497" s="41"/>
      <c r="P497" s="106"/>
      <c r="Q497" s="31"/>
      <c r="R497" s="31"/>
      <c r="S497" s="41"/>
      <c r="T497" s="107"/>
      <c r="U497" s="41"/>
      <c r="V497" s="41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41"/>
      <c r="AH497" s="41"/>
      <c r="AI497" s="108"/>
      <c r="AJ497" s="107"/>
      <c r="AK497" s="109" t="s">
        <v>4915</v>
      </c>
      <c r="AL497" s="41" t="str">
        <f t="shared" si="219"/>
        <v>SHD METHANOL 156</v>
      </c>
      <c r="AM497" s="107">
        <v>0.46</v>
      </c>
      <c r="AN497" s="107">
        <f t="shared" ref="AN497:AN498" si="220">$X$495*AM497</f>
        <v>1.0350000000000001</v>
      </c>
    </row>
    <row r="498" spans="1:40" ht="15">
      <c r="A498" s="101"/>
      <c r="B498" s="41"/>
      <c r="C498" s="102"/>
      <c r="D498" s="103"/>
      <c r="E498" s="103"/>
      <c r="F498" s="103"/>
      <c r="G498" s="103"/>
      <c r="H498" s="103"/>
      <c r="I498" s="103"/>
      <c r="J498" s="103"/>
      <c r="K498" s="31"/>
      <c r="L498" s="103"/>
      <c r="M498" s="104"/>
      <c r="N498" s="105"/>
      <c r="O498" s="41"/>
      <c r="P498" s="106"/>
      <c r="Q498" s="31"/>
      <c r="R498" s="31"/>
      <c r="S498" s="41"/>
      <c r="T498" s="107"/>
      <c r="U498" s="41"/>
      <c r="V498" s="41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41"/>
      <c r="AH498" s="41"/>
      <c r="AI498" s="108"/>
      <c r="AJ498" s="107"/>
      <c r="AK498" s="109" t="s">
        <v>4925</v>
      </c>
      <c r="AL498" s="41" t="str">
        <f t="shared" si="219"/>
        <v>SOLFEN KHA GLISERIN 250</v>
      </c>
      <c r="AM498" s="107">
        <v>0.4</v>
      </c>
      <c r="AN498" s="107">
        <f t="shared" si="220"/>
        <v>0.9</v>
      </c>
    </row>
    <row r="499" spans="1:40" ht="15">
      <c r="A499" s="101"/>
      <c r="B499" s="41"/>
      <c r="C499" s="102"/>
      <c r="D499" s="103"/>
      <c r="E499" s="103"/>
      <c r="F499" s="103"/>
      <c r="G499" s="103"/>
      <c r="H499" s="103"/>
      <c r="I499" s="103"/>
      <c r="J499" s="103"/>
      <c r="K499" s="31"/>
      <c r="L499" s="103"/>
      <c r="M499" s="104"/>
      <c r="N499" s="105"/>
      <c r="O499" s="41"/>
      <c r="P499" s="106"/>
      <c r="Q499" s="31"/>
      <c r="R499" s="31"/>
      <c r="S499" s="41"/>
      <c r="T499" s="107"/>
      <c r="U499" s="41" t="s">
        <v>5192</v>
      </c>
      <c r="V499" s="41" t="s">
        <v>5193</v>
      </c>
      <c r="W499" s="107">
        <v>0.154</v>
      </c>
      <c r="X499" s="107">
        <f>K495*W499</f>
        <v>5.5439999999999996</v>
      </c>
      <c r="Y499" s="107"/>
      <c r="Z499" s="107"/>
      <c r="AA499" s="107"/>
      <c r="AB499" s="107"/>
      <c r="AC499" s="107"/>
      <c r="AD499" s="107"/>
      <c r="AE499" s="107"/>
      <c r="AF499" s="107"/>
      <c r="AG499" s="41"/>
      <c r="AH499" s="41"/>
      <c r="AI499" s="108"/>
      <c r="AJ499" s="107"/>
      <c r="AK499" s="110" t="s">
        <v>4915</v>
      </c>
      <c r="AL499" s="41" t="str">
        <f t="shared" si="219"/>
        <v>SHD METHANOL 156</v>
      </c>
      <c r="AM499" s="107">
        <v>0.56999999999999995</v>
      </c>
      <c r="AN499" s="107">
        <f>$X$499*AM499</f>
        <v>3.1600799999999993</v>
      </c>
    </row>
    <row r="500" spans="1:40" ht="15">
      <c r="A500" s="101"/>
      <c r="B500" s="41"/>
      <c r="C500" s="102"/>
      <c r="D500" s="103"/>
      <c r="E500" s="103"/>
      <c r="F500" s="103"/>
      <c r="G500" s="103"/>
      <c r="H500" s="103"/>
      <c r="I500" s="103"/>
      <c r="J500" s="103"/>
      <c r="K500" s="31"/>
      <c r="L500" s="103"/>
      <c r="M500" s="104"/>
      <c r="N500" s="105"/>
      <c r="O500" s="41"/>
      <c r="P500" s="106"/>
      <c r="Q500" s="31"/>
      <c r="R500" s="31"/>
      <c r="S500" s="41"/>
      <c r="T500" s="107"/>
      <c r="U500" s="41"/>
      <c r="V500" s="41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41"/>
      <c r="AH500" s="41"/>
      <c r="AI500" s="108"/>
      <c r="AJ500" s="107"/>
      <c r="AK500" s="110" t="s">
        <v>4925</v>
      </c>
      <c r="AL500" s="41" t="str">
        <f t="shared" si="219"/>
        <v>SOLFEN KHA GLISERIN 250</v>
      </c>
      <c r="AM500" s="107">
        <v>0.34</v>
      </c>
      <c r="AN500" s="107">
        <f t="shared" ref="AN500:AN501" si="221">$X$499*AM500</f>
        <v>1.88496</v>
      </c>
    </row>
    <row r="501" spans="1:40" ht="15">
      <c r="A501" s="101"/>
      <c r="B501" s="41"/>
      <c r="C501" s="102"/>
      <c r="D501" s="103"/>
      <c r="E501" s="103"/>
      <c r="F501" s="103"/>
      <c r="G501" s="103"/>
      <c r="H501" s="103"/>
      <c r="I501" s="103"/>
      <c r="J501" s="103"/>
      <c r="K501" s="31"/>
      <c r="L501" s="103"/>
      <c r="M501" s="104"/>
      <c r="N501" s="105"/>
      <c r="O501" s="41"/>
      <c r="P501" s="106"/>
      <c r="Q501" s="31"/>
      <c r="R501" s="31"/>
      <c r="S501" s="41"/>
      <c r="T501" s="107"/>
      <c r="U501" s="41"/>
      <c r="V501" s="41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41"/>
      <c r="AH501" s="41"/>
      <c r="AI501" s="108"/>
      <c r="AJ501" s="107"/>
      <c r="AK501" s="110" t="s">
        <v>4921</v>
      </c>
      <c r="AL501" s="41" t="str">
        <f t="shared" si="219"/>
        <v>SOLFEN KHA DEP 225</v>
      </c>
      <c r="AM501" s="107">
        <v>0.09</v>
      </c>
      <c r="AN501" s="107">
        <f t="shared" si="221"/>
        <v>0.49895999999999996</v>
      </c>
    </row>
    <row r="502" spans="1:40">
      <c r="A502" s="101">
        <v>139</v>
      </c>
      <c r="B502" s="41" t="s">
        <v>2059</v>
      </c>
      <c r="C502" s="102" t="s">
        <v>94</v>
      </c>
      <c r="D502" s="103">
        <v>7</v>
      </c>
      <c r="E502" s="103">
        <f t="shared" si="163"/>
        <v>0.19444444444444445</v>
      </c>
      <c r="F502" s="103">
        <v>27</v>
      </c>
      <c r="G502" s="103">
        <v>1</v>
      </c>
      <c r="H502" s="103">
        <v>18</v>
      </c>
      <c r="I502" s="103">
        <v>1</v>
      </c>
      <c r="J502" s="103" t="s">
        <v>510</v>
      </c>
      <c r="K502" s="31">
        <f t="shared" si="199"/>
        <v>36</v>
      </c>
      <c r="L502" s="103" t="s">
        <v>510</v>
      </c>
      <c r="M502" s="104">
        <f t="shared" si="127"/>
        <v>1</v>
      </c>
      <c r="N502" s="105" t="s">
        <v>506</v>
      </c>
      <c r="O502" s="41" t="s">
        <v>5233</v>
      </c>
      <c r="P502" s="106">
        <v>48.24</v>
      </c>
      <c r="Q502" s="31">
        <v>72</v>
      </c>
      <c r="R502" s="31"/>
      <c r="S502" s="41" t="s">
        <v>535</v>
      </c>
      <c r="T502" s="107">
        <f t="shared" si="200"/>
        <v>0.17156250000000001</v>
      </c>
      <c r="U502" s="41" t="s">
        <v>3978</v>
      </c>
      <c r="V502" s="41" t="e">
        <f t="shared" si="201"/>
        <v>#NAME?</v>
      </c>
      <c r="W502" s="107">
        <v>6.25E-2</v>
      </c>
      <c r="X502" s="107">
        <f t="shared" si="69"/>
        <v>2.25</v>
      </c>
      <c r="Y502" s="107"/>
      <c r="Z502" s="107"/>
      <c r="AA502" s="107"/>
      <c r="AB502" s="107"/>
      <c r="AC502" s="107"/>
      <c r="AD502" s="107"/>
      <c r="AE502" s="107"/>
      <c r="AF502" s="107"/>
      <c r="AG502" s="41" t="s">
        <v>4327</v>
      </c>
      <c r="AH502" s="41" t="e">
        <f t="shared" si="203"/>
        <v>#NAME?</v>
      </c>
      <c r="AI502" s="108">
        <v>7.6249999999999998E-2</v>
      </c>
      <c r="AJ502" s="107">
        <f t="shared" si="70"/>
        <v>0.17156250000000001</v>
      </c>
      <c r="AK502" s="41"/>
      <c r="AL502" s="41"/>
      <c r="AM502" s="107"/>
      <c r="AN502" s="107"/>
    </row>
    <row r="503" spans="1:40" ht="15">
      <c r="A503" s="101"/>
      <c r="B503" s="41"/>
      <c r="C503" s="102"/>
      <c r="D503" s="103"/>
      <c r="E503" s="103"/>
      <c r="F503" s="103"/>
      <c r="G503" s="103"/>
      <c r="H503" s="103"/>
      <c r="I503" s="103"/>
      <c r="J503" s="103"/>
      <c r="K503" s="31"/>
      <c r="L503" s="103"/>
      <c r="M503" s="104"/>
      <c r="N503" s="105"/>
      <c r="O503" s="41"/>
      <c r="P503" s="106"/>
      <c r="Q503" s="31"/>
      <c r="R503" s="31"/>
      <c r="S503" s="41"/>
      <c r="T503" s="107"/>
      <c r="U503" s="41"/>
      <c r="V503" s="41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41"/>
      <c r="AH503" s="41"/>
      <c r="AI503" s="108"/>
      <c r="AJ503" s="107"/>
      <c r="AK503" t="s">
        <v>4915</v>
      </c>
      <c r="AL503" s="41" t="str">
        <f t="shared" ref="AL503:AL508" si="222">VLOOKUP(AK503,db_solfen,2,FALSE)</f>
        <v>SHD METHANOL 156</v>
      </c>
      <c r="AM503" s="107">
        <v>0.44</v>
      </c>
      <c r="AN503" s="107">
        <f>$X$502*AM503</f>
        <v>0.99</v>
      </c>
    </row>
    <row r="504" spans="1:40" ht="15">
      <c r="A504" s="101"/>
      <c r="B504" s="41"/>
      <c r="C504" s="102"/>
      <c r="D504" s="103"/>
      <c r="E504" s="103"/>
      <c r="F504" s="103"/>
      <c r="G504" s="103"/>
      <c r="H504" s="103"/>
      <c r="I504" s="103"/>
      <c r="J504" s="103"/>
      <c r="K504" s="31"/>
      <c r="L504" s="103"/>
      <c r="M504" s="104"/>
      <c r="N504" s="105"/>
      <c r="O504" s="41"/>
      <c r="P504" s="106"/>
      <c r="Q504" s="31"/>
      <c r="R504" s="31"/>
      <c r="S504" s="41"/>
      <c r="T504" s="107"/>
      <c r="U504" s="41"/>
      <c r="V504" s="41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41"/>
      <c r="AH504" s="41"/>
      <c r="AI504" s="108"/>
      <c r="AJ504" s="107"/>
      <c r="AK504" t="s">
        <v>4925</v>
      </c>
      <c r="AL504" s="41" t="str">
        <f t="shared" si="222"/>
        <v>SOLFEN KHA GLISERIN 250</v>
      </c>
      <c r="AM504" s="107">
        <v>0.47</v>
      </c>
      <c r="AN504" s="107">
        <f t="shared" ref="AN504:AN505" si="223">$X$502*AM504</f>
        <v>1.0574999999999999</v>
      </c>
    </row>
    <row r="505" spans="1:40" ht="15">
      <c r="A505" s="101"/>
      <c r="B505" s="41"/>
      <c r="C505" s="102"/>
      <c r="D505" s="103"/>
      <c r="E505" s="103"/>
      <c r="F505" s="103"/>
      <c r="G505" s="103"/>
      <c r="H505" s="103"/>
      <c r="I505" s="103"/>
      <c r="J505" s="103"/>
      <c r="K505" s="31"/>
      <c r="L505" s="103"/>
      <c r="M505" s="104"/>
      <c r="N505" s="105"/>
      <c r="O505" s="41"/>
      <c r="P505" s="106"/>
      <c r="Q505" s="31"/>
      <c r="R505" s="31"/>
      <c r="S505" s="41"/>
      <c r="T505" s="107"/>
      <c r="U505" s="41"/>
      <c r="V505" s="41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41"/>
      <c r="AH505" s="41"/>
      <c r="AI505" s="108"/>
      <c r="AJ505" s="107"/>
      <c r="AK505" t="s">
        <v>4921</v>
      </c>
      <c r="AL505" s="41" t="str">
        <f t="shared" si="222"/>
        <v>SOLFEN KHA DEP 225</v>
      </c>
      <c r="AM505" s="107">
        <v>0.05</v>
      </c>
      <c r="AN505" s="107">
        <f t="shared" si="223"/>
        <v>0.1125</v>
      </c>
    </row>
    <row r="506" spans="1:40" ht="15">
      <c r="A506" s="101"/>
      <c r="B506" s="41"/>
      <c r="C506" s="102"/>
      <c r="D506" s="103"/>
      <c r="E506" s="103"/>
      <c r="F506" s="103"/>
      <c r="G506" s="103"/>
      <c r="H506" s="103"/>
      <c r="I506" s="103"/>
      <c r="J506" s="103"/>
      <c r="K506" s="31"/>
      <c r="L506" s="103"/>
      <c r="M506" s="104"/>
      <c r="N506" s="105"/>
      <c r="O506" s="41"/>
      <c r="P506" s="106"/>
      <c r="Q506" s="31"/>
      <c r="R506" s="31"/>
      <c r="S506" s="41"/>
      <c r="T506" s="107"/>
      <c r="U506" s="41" t="s">
        <v>5192</v>
      </c>
      <c r="V506" s="41" t="s">
        <v>5193</v>
      </c>
      <c r="W506" s="107">
        <v>0.154</v>
      </c>
      <c r="X506" s="107">
        <f>K502*W506</f>
        <v>5.5439999999999996</v>
      </c>
      <c r="Y506" s="107"/>
      <c r="Z506" s="107"/>
      <c r="AA506" s="107"/>
      <c r="AB506" s="107"/>
      <c r="AC506" s="107"/>
      <c r="AD506" s="107"/>
      <c r="AE506" s="107"/>
      <c r="AF506" s="107"/>
      <c r="AG506" s="41"/>
      <c r="AH506" s="41"/>
      <c r="AI506" s="108"/>
      <c r="AJ506" s="107"/>
      <c r="AK506" s="110" t="s">
        <v>4915</v>
      </c>
      <c r="AL506" s="41" t="str">
        <f t="shared" si="222"/>
        <v>SHD METHANOL 156</v>
      </c>
      <c r="AM506" s="107">
        <v>0.56999999999999995</v>
      </c>
      <c r="AN506" s="107">
        <f>$X$506*AM506</f>
        <v>3.1600799999999993</v>
      </c>
    </row>
    <row r="507" spans="1:40" ht="15">
      <c r="A507" s="101"/>
      <c r="B507" s="41"/>
      <c r="C507" s="102"/>
      <c r="D507" s="103"/>
      <c r="E507" s="103"/>
      <c r="F507" s="103"/>
      <c r="G507" s="103"/>
      <c r="H507" s="103"/>
      <c r="I507" s="103"/>
      <c r="J507" s="103"/>
      <c r="K507" s="31"/>
      <c r="L507" s="103"/>
      <c r="M507" s="104"/>
      <c r="N507" s="105"/>
      <c r="O507" s="41"/>
      <c r="P507" s="106"/>
      <c r="Q507" s="31"/>
      <c r="R507" s="31"/>
      <c r="S507" s="41"/>
      <c r="T507" s="107"/>
      <c r="U507" s="41"/>
      <c r="V507" s="41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41"/>
      <c r="AH507" s="41"/>
      <c r="AI507" s="108"/>
      <c r="AJ507" s="107"/>
      <c r="AK507" s="110" t="s">
        <v>4925</v>
      </c>
      <c r="AL507" s="41" t="str">
        <f t="shared" si="222"/>
        <v>SOLFEN KHA GLISERIN 250</v>
      </c>
      <c r="AM507" s="107">
        <v>0.34</v>
      </c>
      <c r="AN507" s="107">
        <f t="shared" ref="AN507:AN508" si="224">$X$506*AM507</f>
        <v>1.88496</v>
      </c>
    </row>
    <row r="508" spans="1:40" ht="15">
      <c r="A508" s="101"/>
      <c r="B508" s="41"/>
      <c r="C508" s="102"/>
      <c r="D508" s="103"/>
      <c r="E508" s="103"/>
      <c r="F508" s="103"/>
      <c r="G508" s="103"/>
      <c r="H508" s="103"/>
      <c r="I508" s="103"/>
      <c r="J508" s="103"/>
      <c r="K508" s="31"/>
      <c r="L508" s="103"/>
      <c r="M508" s="104"/>
      <c r="N508" s="105"/>
      <c r="O508" s="41"/>
      <c r="P508" s="106"/>
      <c r="Q508" s="31"/>
      <c r="R508" s="31"/>
      <c r="S508" s="41"/>
      <c r="T508" s="107"/>
      <c r="U508" s="41"/>
      <c r="V508" s="41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41"/>
      <c r="AH508" s="41"/>
      <c r="AI508" s="108"/>
      <c r="AJ508" s="107"/>
      <c r="AK508" s="110" t="s">
        <v>4921</v>
      </c>
      <c r="AL508" s="41" t="str">
        <f t="shared" si="222"/>
        <v>SOLFEN KHA DEP 225</v>
      </c>
      <c r="AM508" s="107">
        <v>0.09</v>
      </c>
      <c r="AN508" s="107">
        <f t="shared" si="224"/>
        <v>0.49895999999999996</v>
      </c>
    </row>
    <row r="509" spans="1:40">
      <c r="A509" s="101">
        <v>140</v>
      </c>
      <c r="B509" s="41" t="s">
        <v>2060</v>
      </c>
      <c r="C509" s="102" t="s">
        <v>128</v>
      </c>
      <c r="D509" s="103">
        <v>53</v>
      </c>
      <c r="E509" s="103">
        <f t="shared" si="163"/>
        <v>1.4722222222222223</v>
      </c>
      <c r="F509" s="103">
        <v>58</v>
      </c>
      <c r="G509" s="103">
        <v>1</v>
      </c>
      <c r="H509" s="103"/>
      <c r="I509" s="103"/>
      <c r="J509" s="103" t="s">
        <v>510</v>
      </c>
      <c r="K509" s="31">
        <v>0</v>
      </c>
      <c r="L509" s="103" t="s">
        <v>510</v>
      </c>
      <c r="M509" s="104">
        <f t="shared" si="127"/>
        <v>0</v>
      </c>
      <c r="N509" s="105" t="s">
        <v>506</v>
      </c>
      <c r="O509" s="41"/>
      <c r="P509" s="41"/>
      <c r="Q509" s="41"/>
      <c r="R509" s="41"/>
      <c r="S509" s="41"/>
      <c r="T509" s="107"/>
      <c r="U509" s="41" t="s">
        <v>4164</v>
      </c>
      <c r="V509" s="41" t="e">
        <f t="shared" ref="V509" si="225">VLOOKUP(U509,tb_oplosan,2,FALSE)</f>
        <v>#NAME?</v>
      </c>
      <c r="W509" s="107">
        <v>1.43E-2</v>
      </c>
      <c r="X509" s="107">
        <f>K509*W509</f>
        <v>0</v>
      </c>
      <c r="Y509" s="107"/>
      <c r="Z509" s="107"/>
      <c r="AA509" s="107"/>
      <c r="AB509" s="107"/>
      <c r="AC509" s="107"/>
      <c r="AD509" s="107"/>
      <c r="AE509" s="107"/>
      <c r="AF509" s="107"/>
      <c r="AG509" s="41" t="s">
        <v>4307</v>
      </c>
      <c r="AH509" s="41" t="e">
        <f t="shared" ref="AH509" si="226">VLOOKUP(AG509,tb_parfum,2,FALSE)</f>
        <v>#NAME?</v>
      </c>
      <c r="AI509" s="108">
        <v>0.13</v>
      </c>
      <c r="AJ509" s="107">
        <f>X509*AI509</f>
        <v>0</v>
      </c>
      <c r="AK509" s="41"/>
      <c r="AL509" s="41"/>
      <c r="AM509" s="107"/>
      <c r="AN509" s="107"/>
    </row>
    <row r="510" spans="1:40" ht="15">
      <c r="A510" s="101"/>
      <c r="B510" s="41"/>
      <c r="C510" s="102"/>
      <c r="D510" s="103"/>
      <c r="E510" s="103"/>
      <c r="F510" s="103"/>
      <c r="G510" s="103"/>
      <c r="H510" s="103"/>
      <c r="I510" s="103"/>
      <c r="J510" s="103"/>
      <c r="K510" s="31"/>
      <c r="L510" s="103"/>
      <c r="M510" s="104"/>
      <c r="N510" s="105"/>
      <c r="O510" s="41"/>
      <c r="P510" s="41"/>
      <c r="Q510" s="41"/>
      <c r="R510" s="41"/>
      <c r="S510" s="41"/>
      <c r="T510" s="107"/>
      <c r="U510" s="41"/>
      <c r="V510" s="41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41"/>
      <c r="AH510" s="41"/>
      <c r="AI510" s="108"/>
      <c r="AJ510" s="107"/>
      <c r="AK510" s="109" t="s">
        <v>4915</v>
      </c>
      <c r="AL510" s="41" t="str">
        <f t="shared" ref="AL510" si="227">VLOOKUP(AK510,db_solfen,2,FALSE)</f>
        <v>SHD METHANOL 156</v>
      </c>
      <c r="AM510" s="107">
        <v>0.88</v>
      </c>
      <c r="AN510" s="107">
        <f>$X$509*AM510</f>
        <v>0</v>
      </c>
    </row>
    <row r="511" spans="1:40">
      <c r="A511" s="101">
        <v>141</v>
      </c>
      <c r="B511" s="41" t="s">
        <v>2061</v>
      </c>
      <c r="C511" s="102" t="s">
        <v>129</v>
      </c>
      <c r="D511" s="103">
        <v>77</v>
      </c>
      <c r="E511" s="103">
        <f t="shared" si="163"/>
        <v>2.1388888888888888</v>
      </c>
      <c r="F511" s="103">
        <v>339</v>
      </c>
      <c r="G511" s="103">
        <v>1</v>
      </c>
      <c r="H511" s="103">
        <v>240</v>
      </c>
      <c r="I511" s="103">
        <v>1</v>
      </c>
      <c r="J511" s="103" t="s">
        <v>510</v>
      </c>
      <c r="K511" s="31">
        <f>VLOOKUP(B511,tb_proyeksi,10,FALSE)</f>
        <v>180</v>
      </c>
      <c r="L511" s="103" t="s">
        <v>510</v>
      </c>
      <c r="M511" s="104">
        <f t="shared" si="127"/>
        <v>5</v>
      </c>
      <c r="N511" s="105" t="s">
        <v>506</v>
      </c>
      <c r="O511" s="41" t="s">
        <v>545</v>
      </c>
      <c r="P511" s="115">
        <v>397.8</v>
      </c>
      <c r="Q511" s="31">
        <v>468</v>
      </c>
      <c r="R511" s="31"/>
      <c r="S511" s="41" t="s">
        <v>527</v>
      </c>
      <c r="T511" s="107">
        <f>AJ511</f>
        <v>0.33461999999999997</v>
      </c>
      <c r="U511" s="41" t="s">
        <v>4164</v>
      </c>
      <c r="V511" s="41" t="e">
        <f t="shared" si="201"/>
        <v>#NAME?</v>
      </c>
      <c r="W511" s="107">
        <v>1.43E-2</v>
      </c>
      <c r="X511" s="107">
        <f t="shared" si="69"/>
        <v>2.5739999999999998</v>
      </c>
      <c r="Y511" s="107"/>
      <c r="Z511" s="107"/>
      <c r="AA511" s="107"/>
      <c r="AB511" s="107"/>
      <c r="AC511" s="107"/>
      <c r="AD511" s="107"/>
      <c r="AE511" s="107"/>
      <c r="AF511" s="107"/>
      <c r="AG511" s="41" t="s">
        <v>4307</v>
      </c>
      <c r="AH511" s="41" t="e">
        <f t="shared" si="203"/>
        <v>#NAME?</v>
      </c>
      <c r="AI511" s="108">
        <v>0.13</v>
      </c>
      <c r="AJ511" s="107">
        <f>X511*AI511</f>
        <v>0.33461999999999997</v>
      </c>
      <c r="AK511" s="41"/>
      <c r="AL511" s="41"/>
      <c r="AM511" s="107"/>
      <c r="AN511" s="107"/>
    </row>
    <row r="512" spans="1:40" ht="15">
      <c r="A512" s="101"/>
      <c r="B512" s="41"/>
      <c r="C512" s="102"/>
      <c r="D512" s="103"/>
      <c r="E512" s="103"/>
      <c r="F512" s="103"/>
      <c r="G512" s="103"/>
      <c r="H512" s="103"/>
      <c r="I512" s="103"/>
      <c r="J512" s="103"/>
      <c r="K512" s="31"/>
      <c r="L512" s="103"/>
      <c r="M512" s="104"/>
      <c r="N512" s="105"/>
      <c r="O512" s="41"/>
      <c r="P512" s="115"/>
      <c r="Q512" s="31"/>
      <c r="R512" s="31"/>
      <c r="S512" s="41"/>
      <c r="T512" s="107"/>
      <c r="U512" s="41"/>
      <c r="V512" s="41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41"/>
      <c r="AH512" s="41"/>
      <c r="AI512" s="108"/>
      <c r="AJ512" s="107"/>
      <c r="AK512" s="109" t="s">
        <v>4915</v>
      </c>
      <c r="AL512" s="41" t="str">
        <f t="shared" ref="AL512" si="228">VLOOKUP(AK512,db_solfen,2,FALSE)</f>
        <v>SHD METHANOL 156</v>
      </c>
      <c r="AM512" s="107">
        <v>0.88</v>
      </c>
      <c r="AN512" s="107">
        <f>$X$511*AM512</f>
        <v>2.26512</v>
      </c>
    </row>
    <row r="513" spans="1:40">
      <c r="A513" s="101">
        <v>142</v>
      </c>
      <c r="B513" s="41" t="s">
        <v>2062</v>
      </c>
      <c r="C513" s="102" t="s">
        <v>130</v>
      </c>
      <c r="D513" s="103"/>
      <c r="E513" s="103">
        <f t="shared" si="163"/>
        <v>0</v>
      </c>
      <c r="F513" s="103">
        <v>39</v>
      </c>
      <c r="G513" s="103">
        <v>1</v>
      </c>
      <c r="H513" s="103"/>
      <c r="I513" s="103"/>
      <c r="J513" s="103" t="s">
        <v>510</v>
      </c>
      <c r="K513" s="31">
        <v>0</v>
      </c>
      <c r="L513" s="103" t="s">
        <v>510</v>
      </c>
      <c r="M513" s="104">
        <f t="shared" si="127"/>
        <v>0</v>
      </c>
      <c r="N513" s="105" t="s">
        <v>506</v>
      </c>
      <c r="O513" s="41"/>
      <c r="P513" s="115">
        <v>0</v>
      </c>
      <c r="Q513" s="31">
        <v>0</v>
      </c>
      <c r="R513" s="31"/>
      <c r="S513" s="41"/>
      <c r="T513" s="107"/>
      <c r="U513" s="41" t="s">
        <v>4164</v>
      </c>
      <c r="V513" s="41" t="e">
        <f t="shared" ref="V513" si="229">VLOOKUP(U513,tb_oplosan,2,FALSE)</f>
        <v>#NAME?</v>
      </c>
      <c r="W513" s="107">
        <v>1.43E-2</v>
      </c>
      <c r="X513" s="107">
        <f t="shared" ref="X513" si="230">K513*W513</f>
        <v>0</v>
      </c>
      <c r="Y513" s="107"/>
      <c r="Z513" s="107"/>
      <c r="AA513" s="107"/>
      <c r="AB513" s="107"/>
      <c r="AC513" s="107"/>
      <c r="AD513" s="107"/>
      <c r="AE513" s="107"/>
      <c r="AF513" s="107"/>
      <c r="AG513" s="41" t="s">
        <v>4307</v>
      </c>
      <c r="AH513" s="41" t="e">
        <f t="shared" ref="AH513" si="231">VLOOKUP(AG513,tb_parfum,2,FALSE)</f>
        <v>#NAME?</v>
      </c>
      <c r="AI513" s="108">
        <v>0.13</v>
      </c>
      <c r="AJ513" s="107">
        <f>X513*AI513</f>
        <v>0</v>
      </c>
      <c r="AK513" s="41"/>
      <c r="AL513" s="41"/>
      <c r="AM513" s="107"/>
      <c r="AN513" s="107"/>
    </row>
    <row r="514" spans="1:40" ht="15">
      <c r="A514" s="101"/>
      <c r="B514" s="41"/>
      <c r="C514" s="102"/>
      <c r="D514" s="103"/>
      <c r="E514" s="103"/>
      <c r="F514" s="103"/>
      <c r="G514" s="103"/>
      <c r="H514" s="103"/>
      <c r="I514" s="103"/>
      <c r="J514" s="103"/>
      <c r="K514" s="31"/>
      <c r="L514" s="103"/>
      <c r="M514" s="104"/>
      <c r="N514" s="105"/>
      <c r="O514" s="41"/>
      <c r="P514" s="115"/>
      <c r="Q514" s="31"/>
      <c r="R514" s="31"/>
      <c r="S514" s="41"/>
      <c r="T514" s="107"/>
      <c r="U514" s="41"/>
      <c r="V514" s="41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41"/>
      <c r="AH514" s="41"/>
      <c r="AI514" s="108"/>
      <c r="AJ514" s="107"/>
      <c r="AK514" s="109" t="s">
        <v>4915</v>
      </c>
      <c r="AL514" s="41" t="str">
        <f t="shared" ref="AL514" si="232">VLOOKUP(AK514,db_solfen,2,FALSE)</f>
        <v>SHD METHANOL 156</v>
      </c>
      <c r="AM514" s="107">
        <v>0.88</v>
      </c>
      <c r="AN514" s="107">
        <f>$X$513*AM514</f>
        <v>0</v>
      </c>
    </row>
    <row r="515" spans="1:40">
      <c r="A515" s="101">
        <v>143</v>
      </c>
      <c r="B515" s="41" t="s">
        <v>2063</v>
      </c>
      <c r="C515" s="102" t="s">
        <v>465</v>
      </c>
      <c r="D515" s="103">
        <v>125</v>
      </c>
      <c r="E515" s="103">
        <f t="shared" si="163"/>
        <v>3.4722222222222223</v>
      </c>
      <c r="F515" s="103"/>
      <c r="G515" s="103"/>
      <c r="H515" s="103">
        <v>6</v>
      </c>
      <c r="I515" s="103">
        <v>1</v>
      </c>
      <c r="J515" s="103" t="s">
        <v>510</v>
      </c>
      <c r="K515" s="31">
        <f t="shared" ref="K515:K531" si="233">VLOOKUP(B515,tb_proyeksi,10,FALSE)</f>
        <v>144</v>
      </c>
      <c r="L515" s="103" t="s">
        <v>510</v>
      </c>
      <c r="M515" s="104">
        <f t="shared" si="127"/>
        <v>4</v>
      </c>
      <c r="N515" s="105" t="s">
        <v>506</v>
      </c>
      <c r="O515" s="41" t="s">
        <v>547</v>
      </c>
      <c r="P515" s="115">
        <v>153</v>
      </c>
      <c r="Q515" s="31">
        <v>180</v>
      </c>
      <c r="R515" s="31"/>
      <c r="S515" s="41" t="s">
        <v>527</v>
      </c>
      <c r="T515" s="107">
        <f t="shared" ref="T515:T531" si="234">AJ515</f>
        <v>0.26769600000000005</v>
      </c>
      <c r="U515" s="41" t="s">
        <v>4164</v>
      </c>
      <c r="V515" s="41" t="e">
        <f>VLOOKUP(U515,tb_oplosan,2,FALSE)</f>
        <v>#NAME?</v>
      </c>
      <c r="W515" s="107">
        <v>1.43E-2</v>
      </c>
      <c r="X515" s="107">
        <f t="shared" ref="X515:X688" si="235">K515*W515</f>
        <v>2.0592000000000001</v>
      </c>
      <c r="Y515" s="107"/>
      <c r="Z515" s="107"/>
      <c r="AA515" s="107"/>
      <c r="AB515" s="107"/>
      <c r="AC515" s="107"/>
      <c r="AD515" s="107"/>
      <c r="AE515" s="107"/>
      <c r="AF515" s="107"/>
      <c r="AG515" s="41" t="s">
        <v>4307</v>
      </c>
      <c r="AH515" s="41" t="e">
        <f t="shared" si="203"/>
        <v>#NAME?</v>
      </c>
      <c r="AI515" s="108">
        <v>0.13</v>
      </c>
      <c r="AJ515" s="107">
        <f t="shared" ref="AJ515:AJ688" si="236">X515*AI515</f>
        <v>0.26769600000000005</v>
      </c>
      <c r="AK515" s="41"/>
      <c r="AL515" s="41"/>
      <c r="AM515" s="107"/>
      <c r="AN515" s="107"/>
    </row>
    <row r="516" spans="1:40" ht="15">
      <c r="A516" s="101"/>
      <c r="B516" s="41"/>
      <c r="C516" s="102"/>
      <c r="D516" s="103"/>
      <c r="E516" s="103"/>
      <c r="F516" s="103"/>
      <c r="G516" s="103"/>
      <c r="H516" s="103"/>
      <c r="I516" s="103"/>
      <c r="J516" s="103"/>
      <c r="K516" s="31"/>
      <c r="L516" s="103"/>
      <c r="M516" s="104"/>
      <c r="N516" s="105"/>
      <c r="O516" s="41"/>
      <c r="P516" s="115"/>
      <c r="Q516" s="31"/>
      <c r="R516" s="31"/>
      <c r="S516" s="41"/>
      <c r="T516" s="107"/>
      <c r="U516" s="41"/>
      <c r="V516" s="41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41"/>
      <c r="AH516" s="41"/>
      <c r="AI516" s="108"/>
      <c r="AJ516" s="107"/>
      <c r="AK516" s="109" t="s">
        <v>4915</v>
      </c>
      <c r="AL516" s="41" t="str">
        <f t="shared" ref="AL516" si="237">VLOOKUP(AK516,db_solfen,2,FALSE)</f>
        <v>SHD METHANOL 156</v>
      </c>
      <c r="AM516" s="107">
        <v>0.88</v>
      </c>
      <c r="AN516" s="107">
        <f>$X$515*AM516</f>
        <v>1.8120960000000002</v>
      </c>
    </row>
    <row r="517" spans="1:40">
      <c r="A517" s="101">
        <v>144</v>
      </c>
      <c r="B517" s="41" t="s">
        <v>2064</v>
      </c>
      <c r="C517" s="102" t="s">
        <v>466</v>
      </c>
      <c r="D517" s="103">
        <v>19</v>
      </c>
      <c r="E517" s="103">
        <f t="shared" si="163"/>
        <v>0.52777777777777779</v>
      </c>
      <c r="F517" s="103"/>
      <c r="G517" s="103"/>
      <c r="H517" s="103">
        <v>40</v>
      </c>
      <c r="I517" s="103">
        <v>1</v>
      </c>
      <c r="J517" s="103" t="s">
        <v>510</v>
      </c>
      <c r="K517" s="31">
        <f t="shared" si="233"/>
        <v>72</v>
      </c>
      <c r="L517" s="103" t="s">
        <v>510</v>
      </c>
      <c r="M517" s="104">
        <f t="shared" si="127"/>
        <v>2</v>
      </c>
      <c r="N517" s="105" t="s">
        <v>506</v>
      </c>
      <c r="O517" s="41" t="s">
        <v>548</v>
      </c>
      <c r="P517" s="115">
        <v>61.199999999999996</v>
      </c>
      <c r="Q517" s="31">
        <v>72</v>
      </c>
      <c r="R517" s="31"/>
      <c r="S517" s="41" t="s">
        <v>527</v>
      </c>
      <c r="T517" s="107">
        <f t="shared" si="234"/>
        <v>0.13384800000000002</v>
      </c>
      <c r="U517" s="41" t="s">
        <v>4164</v>
      </c>
      <c r="V517" s="41" t="e">
        <f t="shared" si="201"/>
        <v>#NAME?</v>
      </c>
      <c r="W517" s="107">
        <v>1.43E-2</v>
      </c>
      <c r="X517" s="107">
        <f>K517*W517</f>
        <v>1.0296000000000001</v>
      </c>
      <c r="Y517" s="107"/>
      <c r="Z517" s="107"/>
      <c r="AA517" s="107"/>
      <c r="AB517" s="107"/>
      <c r="AC517" s="107"/>
      <c r="AD517" s="107"/>
      <c r="AE517" s="107"/>
      <c r="AF517" s="107"/>
      <c r="AG517" s="41" t="s">
        <v>4307</v>
      </c>
      <c r="AH517" s="41" t="e">
        <f t="shared" si="203"/>
        <v>#NAME?</v>
      </c>
      <c r="AI517" s="108">
        <v>0.13</v>
      </c>
      <c r="AJ517" s="107">
        <f t="shared" si="236"/>
        <v>0.13384800000000002</v>
      </c>
      <c r="AK517" s="41"/>
      <c r="AL517" s="41"/>
      <c r="AM517" s="107"/>
      <c r="AN517" s="107"/>
    </row>
    <row r="518" spans="1:40" ht="15">
      <c r="A518" s="101"/>
      <c r="B518" s="41"/>
      <c r="C518" s="102"/>
      <c r="D518" s="103"/>
      <c r="E518" s="103"/>
      <c r="F518" s="103"/>
      <c r="G518" s="103"/>
      <c r="H518" s="103"/>
      <c r="I518" s="103"/>
      <c r="J518" s="103"/>
      <c r="K518" s="31"/>
      <c r="L518" s="103"/>
      <c r="M518" s="104"/>
      <c r="N518" s="105"/>
      <c r="O518" s="41"/>
      <c r="P518" s="115"/>
      <c r="Q518" s="31"/>
      <c r="R518" s="31"/>
      <c r="S518" s="41"/>
      <c r="T518" s="107"/>
      <c r="U518" s="41"/>
      <c r="V518" s="41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41"/>
      <c r="AH518" s="41"/>
      <c r="AI518" s="108"/>
      <c r="AJ518" s="107"/>
      <c r="AK518" s="109" t="s">
        <v>4915</v>
      </c>
      <c r="AL518" s="41" t="str">
        <f t="shared" ref="AL518" si="238">VLOOKUP(AK518,db_solfen,2,FALSE)</f>
        <v>SHD METHANOL 156</v>
      </c>
      <c r="AM518" s="107">
        <v>0.88</v>
      </c>
      <c r="AN518" s="107">
        <f>$X$517*AM518</f>
        <v>0.90604800000000008</v>
      </c>
    </row>
    <row r="519" spans="1:40">
      <c r="A519" s="101">
        <v>145</v>
      </c>
      <c r="B519" s="41" t="s">
        <v>2067</v>
      </c>
      <c r="C519" s="102" t="s">
        <v>131</v>
      </c>
      <c r="D519" s="103">
        <v>161</v>
      </c>
      <c r="E519" s="103">
        <f t="shared" si="163"/>
        <v>4.4722222222222223</v>
      </c>
      <c r="F519" s="103">
        <v>130</v>
      </c>
      <c r="G519" s="103">
        <v>1</v>
      </c>
      <c r="H519" s="103">
        <v>107</v>
      </c>
      <c r="I519" s="103">
        <v>1</v>
      </c>
      <c r="J519" s="103" t="s">
        <v>510</v>
      </c>
      <c r="K519" s="31">
        <f t="shared" si="233"/>
        <v>144</v>
      </c>
      <c r="L519" s="103" t="s">
        <v>510</v>
      </c>
      <c r="M519" s="104">
        <f t="shared" si="127"/>
        <v>4</v>
      </c>
      <c r="N519" s="105" t="s">
        <v>506</v>
      </c>
      <c r="O519" s="41" t="s">
        <v>545</v>
      </c>
      <c r="P519" s="115">
        <v>183.6</v>
      </c>
      <c r="Q519" s="31">
        <v>216</v>
      </c>
      <c r="R519" s="31"/>
      <c r="S519" s="41" t="s">
        <v>528</v>
      </c>
      <c r="T519" s="107">
        <f t="shared" si="234"/>
        <v>0.20592000000000002</v>
      </c>
      <c r="U519" s="41" t="s">
        <v>615</v>
      </c>
      <c r="V519" s="41" t="e">
        <f t="shared" si="201"/>
        <v>#NAME?</v>
      </c>
      <c r="W519" s="107">
        <v>1.43E-2</v>
      </c>
      <c r="X519" s="107">
        <f t="shared" si="235"/>
        <v>2.0592000000000001</v>
      </c>
      <c r="Y519" s="107"/>
      <c r="Z519" s="107"/>
      <c r="AA519" s="107"/>
      <c r="AB519" s="107"/>
      <c r="AC519" s="107"/>
      <c r="AD519" s="107"/>
      <c r="AE519" s="107"/>
      <c r="AF519" s="107"/>
      <c r="AG519" s="41" t="s">
        <v>4257</v>
      </c>
      <c r="AH519" s="41" t="e">
        <f t="shared" si="203"/>
        <v>#NAME?</v>
      </c>
      <c r="AI519" s="108">
        <v>0.1</v>
      </c>
      <c r="AJ519" s="107">
        <f t="shared" si="236"/>
        <v>0.20592000000000002</v>
      </c>
      <c r="AK519" s="41"/>
      <c r="AL519" s="41"/>
      <c r="AM519" s="107"/>
      <c r="AN519" s="107"/>
    </row>
    <row r="520" spans="1:40" ht="15">
      <c r="A520" s="101"/>
      <c r="B520" s="41"/>
      <c r="C520" s="102"/>
      <c r="D520" s="103"/>
      <c r="E520" s="103"/>
      <c r="F520" s="103"/>
      <c r="G520" s="103"/>
      <c r="H520" s="103"/>
      <c r="I520" s="103"/>
      <c r="J520" s="103"/>
      <c r="K520" s="31"/>
      <c r="L520" s="103"/>
      <c r="M520" s="104"/>
      <c r="N520" s="105"/>
      <c r="O520" s="41"/>
      <c r="P520" s="115"/>
      <c r="Q520" s="31"/>
      <c r="R520" s="31"/>
      <c r="S520" s="41"/>
      <c r="T520" s="107"/>
      <c r="U520" s="41"/>
      <c r="V520" s="41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41"/>
      <c r="AH520" s="41"/>
      <c r="AI520" s="108"/>
      <c r="AJ520" s="107"/>
      <c r="AK520" s="109" t="s">
        <v>4915</v>
      </c>
      <c r="AL520" s="41" t="str">
        <f t="shared" ref="AL520" si="239">VLOOKUP(AK520,db_solfen,2,FALSE)</f>
        <v>SHD METHANOL 156</v>
      </c>
      <c r="AM520" s="107">
        <v>0.91</v>
      </c>
      <c r="AN520" s="107">
        <f>$X$519*AM520</f>
        <v>1.8738720000000002</v>
      </c>
    </row>
    <row r="521" spans="1:40">
      <c r="A521" s="101">
        <v>146</v>
      </c>
      <c r="B521" s="41" t="s">
        <v>2070</v>
      </c>
      <c r="C521" s="102" t="s">
        <v>467</v>
      </c>
      <c r="D521" s="103">
        <v>20</v>
      </c>
      <c r="E521" s="103">
        <f t="shared" si="163"/>
        <v>0.55555555555555558</v>
      </c>
      <c r="F521" s="103"/>
      <c r="G521" s="103"/>
      <c r="H521" s="103">
        <v>59</v>
      </c>
      <c r="I521" s="103">
        <v>1</v>
      </c>
      <c r="J521" s="103" t="s">
        <v>510</v>
      </c>
      <c r="K521" s="31">
        <f t="shared" si="233"/>
        <v>72</v>
      </c>
      <c r="L521" s="103" t="s">
        <v>510</v>
      </c>
      <c r="M521" s="104">
        <f t="shared" si="127"/>
        <v>2</v>
      </c>
      <c r="N521" s="105" t="s">
        <v>506</v>
      </c>
      <c r="O521" s="41" t="s">
        <v>547</v>
      </c>
      <c r="P521" s="115">
        <v>61.199999999999996</v>
      </c>
      <c r="Q521" s="31">
        <v>72</v>
      </c>
      <c r="R521" s="31"/>
      <c r="S521" s="41" t="s">
        <v>528</v>
      </c>
      <c r="T521" s="107">
        <f t="shared" si="234"/>
        <v>0.10296000000000001</v>
      </c>
      <c r="U521" s="41" t="s">
        <v>615</v>
      </c>
      <c r="V521" s="41" t="e">
        <f t="shared" si="201"/>
        <v>#NAME?</v>
      </c>
      <c r="W521" s="107">
        <v>1.43E-2</v>
      </c>
      <c r="X521" s="107">
        <f t="shared" si="235"/>
        <v>1.0296000000000001</v>
      </c>
      <c r="Y521" s="107"/>
      <c r="Z521" s="107"/>
      <c r="AA521" s="107"/>
      <c r="AB521" s="107"/>
      <c r="AC521" s="107"/>
      <c r="AD521" s="107"/>
      <c r="AE521" s="107"/>
      <c r="AF521" s="107"/>
      <c r="AG521" s="41" t="s">
        <v>4257</v>
      </c>
      <c r="AH521" s="41" t="e">
        <f t="shared" si="203"/>
        <v>#NAME?</v>
      </c>
      <c r="AI521" s="108">
        <v>0.1</v>
      </c>
      <c r="AJ521" s="107">
        <f t="shared" si="236"/>
        <v>0.10296000000000001</v>
      </c>
      <c r="AK521" s="41"/>
      <c r="AL521" s="41"/>
      <c r="AM521" s="107"/>
      <c r="AN521" s="107"/>
    </row>
    <row r="522" spans="1:40" ht="15">
      <c r="A522" s="101"/>
      <c r="B522" s="41"/>
      <c r="C522" s="102"/>
      <c r="D522" s="103"/>
      <c r="E522" s="103"/>
      <c r="F522" s="103"/>
      <c r="G522" s="103"/>
      <c r="H522" s="103"/>
      <c r="I522" s="103"/>
      <c r="J522" s="103"/>
      <c r="K522" s="31"/>
      <c r="L522" s="103"/>
      <c r="M522" s="104"/>
      <c r="N522" s="105"/>
      <c r="O522" s="41"/>
      <c r="P522" s="115"/>
      <c r="Q522" s="31"/>
      <c r="R522" s="31"/>
      <c r="S522" s="41"/>
      <c r="T522" s="107"/>
      <c r="U522" s="41"/>
      <c r="V522" s="41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41"/>
      <c r="AH522" s="41"/>
      <c r="AI522" s="108"/>
      <c r="AJ522" s="107"/>
      <c r="AK522" s="109" t="s">
        <v>4915</v>
      </c>
      <c r="AL522" s="41" t="str">
        <f t="shared" ref="AL522" si="240">VLOOKUP(AK522,db_solfen,2,FALSE)</f>
        <v>SHD METHANOL 156</v>
      </c>
      <c r="AM522" s="107">
        <v>0.91</v>
      </c>
      <c r="AN522" s="107">
        <f>$X$521*AM522</f>
        <v>0.9369360000000001</v>
      </c>
    </row>
    <row r="523" spans="1:40">
      <c r="A523" s="101">
        <v>147</v>
      </c>
      <c r="B523" s="41" t="s">
        <v>2073</v>
      </c>
      <c r="C523" s="102" t="s">
        <v>132</v>
      </c>
      <c r="D523" s="103">
        <v>228</v>
      </c>
      <c r="E523" s="103">
        <f t="shared" si="163"/>
        <v>6.333333333333333</v>
      </c>
      <c r="F523" s="103">
        <v>239</v>
      </c>
      <c r="G523" s="103">
        <v>1</v>
      </c>
      <c r="H523" s="103">
        <v>210</v>
      </c>
      <c r="I523" s="103">
        <v>1</v>
      </c>
      <c r="J523" s="103" t="s">
        <v>510</v>
      </c>
      <c r="K523" s="31">
        <f t="shared" si="233"/>
        <v>180</v>
      </c>
      <c r="L523" s="103" t="s">
        <v>510</v>
      </c>
      <c r="M523" s="104">
        <f t="shared" si="127"/>
        <v>5</v>
      </c>
      <c r="N523" s="105" t="s">
        <v>506</v>
      </c>
      <c r="O523" s="41" t="s">
        <v>547</v>
      </c>
      <c r="P523" s="115">
        <v>244.79999999999998</v>
      </c>
      <c r="Q523" s="31">
        <v>288</v>
      </c>
      <c r="R523" s="31"/>
      <c r="S523" s="41" t="s">
        <v>530</v>
      </c>
      <c r="T523" s="107">
        <f t="shared" si="234"/>
        <v>0.36036000000000001</v>
      </c>
      <c r="U523" s="41" t="s">
        <v>4169</v>
      </c>
      <c r="V523" s="41" t="e">
        <f t="shared" si="201"/>
        <v>#NAME?</v>
      </c>
      <c r="W523" s="107">
        <v>1.43E-2</v>
      </c>
      <c r="X523" s="107">
        <f t="shared" si="235"/>
        <v>2.5739999999999998</v>
      </c>
      <c r="Y523" s="107"/>
      <c r="Z523" s="107"/>
      <c r="AA523" s="107"/>
      <c r="AB523" s="107"/>
      <c r="AC523" s="107"/>
      <c r="AD523" s="107"/>
      <c r="AE523" s="107"/>
      <c r="AF523" s="107"/>
      <c r="AG523" s="41" t="s">
        <v>4317</v>
      </c>
      <c r="AH523" s="41" t="e">
        <f t="shared" si="203"/>
        <v>#NAME?</v>
      </c>
      <c r="AI523" s="108">
        <v>0.14000000000000001</v>
      </c>
      <c r="AJ523" s="107">
        <f t="shared" si="236"/>
        <v>0.36036000000000001</v>
      </c>
      <c r="AK523" s="41"/>
      <c r="AL523" s="41"/>
      <c r="AM523" s="107"/>
      <c r="AN523" s="107"/>
    </row>
    <row r="524" spans="1:40" ht="15">
      <c r="A524" s="101"/>
      <c r="B524" s="41"/>
      <c r="C524" s="102"/>
      <c r="D524" s="103"/>
      <c r="E524" s="103"/>
      <c r="F524" s="103"/>
      <c r="G524" s="103"/>
      <c r="H524" s="103"/>
      <c r="I524" s="103"/>
      <c r="J524" s="103"/>
      <c r="K524" s="31"/>
      <c r="L524" s="103"/>
      <c r="M524" s="104"/>
      <c r="N524" s="105"/>
      <c r="O524" s="41"/>
      <c r="P524" s="115"/>
      <c r="Q524" s="31"/>
      <c r="R524" s="31"/>
      <c r="S524" s="41"/>
      <c r="T524" s="107"/>
      <c r="U524" s="41"/>
      <c r="V524" s="41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41"/>
      <c r="AH524" s="41"/>
      <c r="AI524" s="108"/>
      <c r="AJ524" s="107"/>
      <c r="AK524" s="109" t="s">
        <v>4915</v>
      </c>
      <c r="AL524" s="41" t="str">
        <f t="shared" ref="AL524" si="241">VLOOKUP(AK524,db_solfen,2,FALSE)</f>
        <v>SHD METHANOL 156</v>
      </c>
      <c r="AM524" s="107">
        <v>0.88</v>
      </c>
      <c r="AN524" s="107">
        <f>$X$523*AM524</f>
        <v>2.26512</v>
      </c>
    </row>
    <row r="525" spans="1:40">
      <c r="A525" s="101">
        <v>148</v>
      </c>
      <c r="B525" s="41" t="s">
        <v>2076</v>
      </c>
      <c r="C525" s="102" t="s">
        <v>133</v>
      </c>
      <c r="D525" s="103">
        <v>36</v>
      </c>
      <c r="E525" s="103">
        <f t="shared" si="163"/>
        <v>1</v>
      </c>
      <c r="F525" s="103">
        <v>36</v>
      </c>
      <c r="G525" s="103">
        <v>1</v>
      </c>
      <c r="H525" s="103">
        <v>36</v>
      </c>
      <c r="I525" s="103">
        <v>1</v>
      </c>
      <c r="J525" s="103" t="s">
        <v>510</v>
      </c>
      <c r="K525" s="31">
        <f t="shared" si="233"/>
        <v>72</v>
      </c>
      <c r="L525" s="103" t="s">
        <v>510</v>
      </c>
      <c r="M525" s="104">
        <f t="shared" si="127"/>
        <v>2</v>
      </c>
      <c r="N525" s="105" t="s">
        <v>506</v>
      </c>
      <c r="O525" s="41" t="s">
        <v>547</v>
      </c>
      <c r="P525" s="115">
        <v>61.199999999999996</v>
      </c>
      <c r="Q525" s="31">
        <v>72</v>
      </c>
      <c r="R525" s="31"/>
      <c r="S525" s="41" t="s">
        <v>530</v>
      </c>
      <c r="T525" s="107">
        <f t="shared" si="234"/>
        <v>0.14414400000000002</v>
      </c>
      <c r="U525" s="41" t="s">
        <v>4169</v>
      </c>
      <c r="V525" s="41" t="e">
        <f t="shared" si="201"/>
        <v>#NAME?</v>
      </c>
      <c r="W525" s="107">
        <v>1.43E-2</v>
      </c>
      <c r="X525" s="107">
        <f>K525*W525</f>
        <v>1.0296000000000001</v>
      </c>
      <c r="Y525" s="107"/>
      <c r="Z525" s="107"/>
      <c r="AA525" s="107"/>
      <c r="AB525" s="107"/>
      <c r="AC525" s="107"/>
      <c r="AD525" s="107"/>
      <c r="AE525" s="107"/>
      <c r="AF525" s="107"/>
      <c r="AG525" s="41" t="s">
        <v>4317</v>
      </c>
      <c r="AH525" s="41" t="e">
        <f t="shared" si="203"/>
        <v>#NAME?</v>
      </c>
      <c r="AI525" s="108">
        <v>0.14000000000000001</v>
      </c>
      <c r="AJ525" s="107">
        <f t="shared" si="236"/>
        <v>0.14414400000000002</v>
      </c>
      <c r="AK525" s="41"/>
      <c r="AL525" s="41"/>
      <c r="AM525" s="107"/>
      <c r="AN525" s="107"/>
    </row>
    <row r="526" spans="1:40" ht="15">
      <c r="A526" s="101"/>
      <c r="B526" s="41"/>
      <c r="C526" s="102"/>
      <c r="D526" s="103"/>
      <c r="E526" s="103"/>
      <c r="F526" s="103"/>
      <c r="G526" s="103"/>
      <c r="H526" s="103"/>
      <c r="I526" s="103"/>
      <c r="J526" s="103"/>
      <c r="K526" s="31"/>
      <c r="L526" s="103"/>
      <c r="M526" s="104"/>
      <c r="N526" s="105"/>
      <c r="O526" s="41"/>
      <c r="P526" s="115"/>
      <c r="Q526" s="31"/>
      <c r="R526" s="31"/>
      <c r="S526" s="41"/>
      <c r="T526" s="107"/>
      <c r="U526" s="41"/>
      <c r="V526" s="41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41"/>
      <c r="AH526" s="41"/>
      <c r="AI526" s="108"/>
      <c r="AJ526" s="107"/>
      <c r="AK526" s="109" t="s">
        <v>4915</v>
      </c>
      <c r="AL526" s="41" t="str">
        <f t="shared" ref="AL526" si="242">VLOOKUP(AK526,db_solfen,2,FALSE)</f>
        <v>SHD METHANOL 156</v>
      </c>
      <c r="AM526" s="107">
        <v>0.88</v>
      </c>
      <c r="AN526" s="107">
        <f>$X$525*AM526</f>
        <v>0.90604800000000008</v>
      </c>
    </row>
    <row r="527" spans="1:40">
      <c r="A527" s="101">
        <v>149</v>
      </c>
      <c r="B527" s="41" t="s">
        <v>2079</v>
      </c>
      <c r="C527" s="102" t="s">
        <v>134</v>
      </c>
      <c r="D527" s="103">
        <v>109</v>
      </c>
      <c r="E527" s="103">
        <f t="shared" si="163"/>
        <v>3.0277777777777777</v>
      </c>
      <c r="F527" s="103">
        <v>144</v>
      </c>
      <c r="G527" s="103">
        <v>1</v>
      </c>
      <c r="H527" s="103">
        <v>141</v>
      </c>
      <c r="I527" s="103">
        <v>1</v>
      </c>
      <c r="J527" s="103" t="s">
        <v>510</v>
      </c>
      <c r="K527" s="31">
        <f t="shared" si="233"/>
        <v>180</v>
      </c>
      <c r="L527" s="103" t="s">
        <v>510</v>
      </c>
      <c r="M527" s="104">
        <f t="shared" si="127"/>
        <v>5</v>
      </c>
      <c r="N527" s="105" t="s">
        <v>506</v>
      </c>
      <c r="O527" s="41" t="s">
        <v>545</v>
      </c>
      <c r="P527" s="115">
        <v>183.6</v>
      </c>
      <c r="Q527" s="31">
        <v>216</v>
      </c>
      <c r="R527" s="31"/>
      <c r="S527" s="41" t="s">
        <v>532</v>
      </c>
      <c r="T527" s="107">
        <f t="shared" si="234"/>
        <v>0.28314</v>
      </c>
      <c r="U527" s="41" t="s">
        <v>4173</v>
      </c>
      <c r="V527" s="41" t="e">
        <f t="shared" si="201"/>
        <v>#NAME?</v>
      </c>
      <c r="W527" s="107">
        <v>1.43E-2</v>
      </c>
      <c r="X527" s="107">
        <f t="shared" si="235"/>
        <v>2.5739999999999998</v>
      </c>
      <c r="Y527" s="107"/>
      <c r="Z527" s="107"/>
      <c r="AA527" s="107"/>
      <c r="AB527" s="107"/>
      <c r="AC527" s="107"/>
      <c r="AD527" s="107"/>
      <c r="AE527" s="107"/>
      <c r="AF527" s="107"/>
      <c r="AG527" s="41" t="s">
        <v>4271</v>
      </c>
      <c r="AH527" s="41" t="e">
        <f t="shared" si="203"/>
        <v>#NAME?</v>
      </c>
      <c r="AI527" s="108">
        <v>0.11</v>
      </c>
      <c r="AJ527" s="107">
        <f t="shared" si="236"/>
        <v>0.28314</v>
      </c>
      <c r="AK527" s="41"/>
      <c r="AL527" s="41"/>
      <c r="AM527" s="107"/>
      <c r="AN527" s="107"/>
    </row>
    <row r="528" spans="1:40" ht="15">
      <c r="A528" s="101"/>
      <c r="B528" s="41"/>
      <c r="C528" s="102"/>
      <c r="D528" s="103"/>
      <c r="E528" s="103"/>
      <c r="F528" s="103"/>
      <c r="G528" s="103"/>
      <c r="H528" s="103"/>
      <c r="I528" s="103"/>
      <c r="J528" s="103"/>
      <c r="K528" s="31"/>
      <c r="L528" s="103"/>
      <c r="M528" s="104"/>
      <c r="N528" s="105"/>
      <c r="O528" s="41"/>
      <c r="P528" s="115"/>
      <c r="Q528" s="31"/>
      <c r="R528" s="31"/>
      <c r="S528" s="41"/>
      <c r="T528" s="107"/>
      <c r="U528" s="41"/>
      <c r="V528" s="41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41"/>
      <c r="AH528" s="41"/>
      <c r="AI528" s="108"/>
      <c r="AJ528" s="107"/>
      <c r="AK528" s="109" t="s">
        <v>4915</v>
      </c>
      <c r="AL528" s="41" t="str">
        <f t="shared" ref="AL528" si="243">VLOOKUP(AK528,db_solfen,2,FALSE)</f>
        <v>SHD METHANOL 156</v>
      </c>
      <c r="AM528" s="107">
        <v>0.91</v>
      </c>
      <c r="AN528" s="107">
        <f>$X$527*AM528</f>
        <v>2.3423400000000001</v>
      </c>
    </row>
    <row r="529" spans="1:40">
      <c r="A529" s="101">
        <v>150</v>
      </c>
      <c r="B529" s="41" t="s">
        <v>2082</v>
      </c>
      <c r="C529" s="102" t="s">
        <v>468</v>
      </c>
      <c r="D529" s="103">
        <v>34</v>
      </c>
      <c r="E529" s="103">
        <f t="shared" si="163"/>
        <v>0.94444444444444442</v>
      </c>
      <c r="F529" s="103"/>
      <c r="G529" s="103"/>
      <c r="H529" s="103">
        <v>61</v>
      </c>
      <c r="I529" s="103">
        <v>1</v>
      </c>
      <c r="J529" s="103" t="s">
        <v>510</v>
      </c>
      <c r="K529" s="31">
        <f t="shared" si="233"/>
        <v>72</v>
      </c>
      <c r="L529" s="103" t="s">
        <v>510</v>
      </c>
      <c r="M529" s="104">
        <f t="shared" si="127"/>
        <v>2</v>
      </c>
      <c r="N529" s="105" t="s">
        <v>506</v>
      </c>
      <c r="O529" s="41" t="s">
        <v>547</v>
      </c>
      <c r="P529" s="115">
        <v>61.199999999999996</v>
      </c>
      <c r="Q529" s="31">
        <v>72</v>
      </c>
      <c r="R529" s="31"/>
      <c r="S529" s="41" t="s">
        <v>532</v>
      </c>
      <c r="T529" s="107">
        <f t="shared" si="234"/>
        <v>0.11325600000000001</v>
      </c>
      <c r="U529" s="41" t="s">
        <v>4173</v>
      </c>
      <c r="V529" s="41" t="e">
        <f t="shared" si="201"/>
        <v>#NAME?</v>
      </c>
      <c r="W529" s="107">
        <v>1.43E-2</v>
      </c>
      <c r="X529" s="107">
        <f t="shared" si="235"/>
        <v>1.0296000000000001</v>
      </c>
      <c r="Y529" s="107"/>
      <c r="Z529" s="107"/>
      <c r="AA529" s="107"/>
      <c r="AB529" s="107"/>
      <c r="AC529" s="107"/>
      <c r="AD529" s="107"/>
      <c r="AE529" s="107"/>
      <c r="AF529" s="107"/>
      <c r="AG529" s="41" t="s">
        <v>4271</v>
      </c>
      <c r="AH529" s="41" t="e">
        <f t="shared" si="203"/>
        <v>#NAME?</v>
      </c>
      <c r="AI529" s="108">
        <v>0.11</v>
      </c>
      <c r="AJ529" s="107">
        <f t="shared" si="236"/>
        <v>0.11325600000000001</v>
      </c>
      <c r="AK529" s="41"/>
      <c r="AL529" s="41"/>
      <c r="AM529" s="107"/>
      <c r="AN529" s="107"/>
    </row>
    <row r="530" spans="1:40" ht="15">
      <c r="A530" s="101"/>
      <c r="B530" s="41"/>
      <c r="C530" s="102"/>
      <c r="D530" s="103"/>
      <c r="E530" s="103"/>
      <c r="F530" s="103"/>
      <c r="G530" s="103"/>
      <c r="H530" s="103"/>
      <c r="I530" s="103"/>
      <c r="J530" s="103"/>
      <c r="K530" s="31"/>
      <c r="L530" s="103"/>
      <c r="M530" s="104"/>
      <c r="N530" s="105"/>
      <c r="O530" s="41"/>
      <c r="P530" s="115"/>
      <c r="Q530" s="31"/>
      <c r="R530" s="31"/>
      <c r="S530" s="41"/>
      <c r="T530" s="107"/>
      <c r="U530" s="41"/>
      <c r="V530" s="41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41"/>
      <c r="AH530" s="41"/>
      <c r="AI530" s="108"/>
      <c r="AJ530" s="107"/>
      <c r="AK530" s="109" t="s">
        <v>4915</v>
      </c>
      <c r="AL530" s="41" t="str">
        <f t="shared" ref="AL530" si="244">VLOOKUP(AK530,db_solfen,2,FALSE)</f>
        <v>SHD METHANOL 156</v>
      </c>
      <c r="AM530" s="107">
        <v>0.91</v>
      </c>
      <c r="AN530" s="107">
        <f>$X$529*AM530</f>
        <v>0.9369360000000001</v>
      </c>
    </row>
    <row r="531" spans="1:40">
      <c r="A531" s="101">
        <v>151</v>
      </c>
      <c r="B531" s="41" t="s">
        <v>2085</v>
      </c>
      <c r="C531" s="102" t="s">
        <v>135</v>
      </c>
      <c r="D531" s="103">
        <v>120</v>
      </c>
      <c r="E531" s="103">
        <f t="shared" si="163"/>
        <v>3.3333333333333335</v>
      </c>
      <c r="F531" s="103">
        <v>211</v>
      </c>
      <c r="G531" s="103">
        <v>1</v>
      </c>
      <c r="H531" s="103">
        <v>198</v>
      </c>
      <c r="I531" s="103">
        <v>1</v>
      </c>
      <c r="J531" s="103" t="s">
        <v>510</v>
      </c>
      <c r="K531" s="31">
        <f t="shared" si="233"/>
        <v>216</v>
      </c>
      <c r="L531" s="103" t="s">
        <v>510</v>
      </c>
      <c r="M531" s="104">
        <f t="shared" si="127"/>
        <v>6</v>
      </c>
      <c r="N531" s="105" t="s">
        <v>506</v>
      </c>
      <c r="O531" s="41" t="s">
        <v>545</v>
      </c>
      <c r="P531" s="115">
        <v>244.79999999999998</v>
      </c>
      <c r="Q531" s="31">
        <v>288</v>
      </c>
      <c r="R531" s="31"/>
      <c r="S531" s="41" t="s">
        <v>534</v>
      </c>
      <c r="T531" s="107">
        <f t="shared" si="234"/>
        <v>0.27799199999999996</v>
      </c>
      <c r="U531" s="41" t="s">
        <v>4177</v>
      </c>
      <c r="V531" s="41" t="e">
        <f t="shared" si="201"/>
        <v>#NAME?</v>
      </c>
      <c r="W531" s="107">
        <v>1.43E-2</v>
      </c>
      <c r="X531" s="107">
        <f t="shared" si="235"/>
        <v>3.0888</v>
      </c>
      <c r="Y531" s="107"/>
      <c r="Z531" s="107"/>
      <c r="AA531" s="107"/>
      <c r="AB531" s="107"/>
      <c r="AC531" s="107"/>
      <c r="AD531" s="107"/>
      <c r="AE531" s="107"/>
      <c r="AF531" s="107"/>
      <c r="AG531" s="41" t="s">
        <v>4311</v>
      </c>
      <c r="AH531" s="41" t="e">
        <f t="shared" si="203"/>
        <v>#NAME?</v>
      </c>
      <c r="AI531" s="108">
        <v>0.09</v>
      </c>
      <c r="AJ531" s="107">
        <f t="shared" si="236"/>
        <v>0.27799199999999996</v>
      </c>
      <c r="AK531" s="41"/>
      <c r="AL531" s="41"/>
      <c r="AM531" s="107"/>
      <c r="AN531" s="107"/>
    </row>
    <row r="532" spans="1:40" ht="15">
      <c r="A532" s="101"/>
      <c r="B532" s="41"/>
      <c r="C532" s="102"/>
      <c r="D532" s="103"/>
      <c r="E532" s="103"/>
      <c r="F532" s="103"/>
      <c r="G532" s="103"/>
      <c r="H532" s="103"/>
      <c r="I532" s="103"/>
      <c r="J532" s="103"/>
      <c r="K532" s="31"/>
      <c r="L532" s="103"/>
      <c r="M532" s="104"/>
      <c r="N532" s="105"/>
      <c r="O532" s="41"/>
      <c r="P532" s="115"/>
      <c r="Q532" s="31"/>
      <c r="R532" s="31"/>
      <c r="S532" s="41"/>
      <c r="T532" s="107"/>
      <c r="U532" s="41"/>
      <c r="V532" s="41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41"/>
      <c r="AH532" s="41"/>
      <c r="AI532" s="108"/>
      <c r="AJ532" s="107"/>
      <c r="AK532" s="109" t="s">
        <v>4915</v>
      </c>
      <c r="AL532" s="41" t="str">
        <f t="shared" ref="AL532" si="245">VLOOKUP(AK532,db_solfen,2,FALSE)</f>
        <v>SHD METHANOL 156</v>
      </c>
      <c r="AM532" s="107">
        <v>0.93</v>
      </c>
      <c r="AN532" s="107">
        <f>$X$531*AM532</f>
        <v>2.8725840000000002</v>
      </c>
    </row>
    <row r="533" spans="1:40">
      <c r="A533" s="101">
        <v>152</v>
      </c>
      <c r="B533" s="41" t="s">
        <v>2086</v>
      </c>
      <c r="C533" s="102" t="s">
        <v>136</v>
      </c>
      <c r="D533" s="103"/>
      <c r="E533" s="103">
        <f t="shared" si="163"/>
        <v>0</v>
      </c>
      <c r="F533" s="103">
        <v>13</v>
      </c>
      <c r="G533" s="103">
        <v>1</v>
      </c>
      <c r="H533" s="103"/>
      <c r="I533" s="103"/>
      <c r="J533" s="103" t="s">
        <v>510</v>
      </c>
      <c r="K533" s="31">
        <v>0</v>
      </c>
      <c r="L533" s="103" t="s">
        <v>510</v>
      </c>
      <c r="M533" s="104">
        <f t="shared" si="127"/>
        <v>0</v>
      </c>
      <c r="N533" s="105" t="s">
        <v>506</v>
      </c>
      <c r="O533" s="41"/>
      <c r="P533" s="115">
        <v>0</v>
      </c>
      <c r="Q533" s="31">
        <v>0</v>
      </c>
      <c r="R533" s="31"/>
      <c r="S533" s="41"/>
      <c r="T533" s="107"/>
      <c r="U533" s="41" t="s">
        <v>4177</v>
      </c>
      <c r="V533" s="41" t="e">
        <f t="shared" ref="V533" si="246">VLOOKUP(U533,tb_oplosan,2,FALSE)</f>
        <v>#NAME?</v>
      </c>
      <c r="W533" s="107">
        <v>1.43E-2</v>
      </c>
      <c r="X533" s="107">
        <f t="shared" ref="X533" si="247">K533*W533</f>
        <v>0</v>
      </c>
      <c r="Y533" s="107"/>
      <c r="Z533" s="107"/>
      <c r="AA533" s="107"/>
      <c r="AB533" s="107"/>
      <c r="AC533" s="107"/>
      <c r="AD533" s="107"/>
      <c r="AE533" s="107"/>
      <c r="AF533" s="107"/>
      <c r="AG533" s="41" t="s">
        <v>4311</v>
      </c>
      <c r="AH533" s="41" t="e">
        <f t="shared" ref="AH533" si="248">VLOOKUP(AG533,tb_parfum,2,FALSE)</f>
        <v>#NAME?</v>
      </c>
      <c r="AI533" s="108">
        <v>0.09</v>
      </c>
      <c r="AJ533" s="107">
        <f t="shared" ref="AJ533" si="249">X533*AI533</f>
        <v>0</v>
      </c>
      <c r="AK533" s="41"/>
      <c r="AL533" s="41"/>
      <c r="AM533" s="107"/>
      <c r="AN533" s="107"/>
    </row>
    <row r="534" spans="1:40" ht="15">
      <c r="A534" s="101"/>
      <c r="B534" s="41"/>
      <c r="C534" s="102"/>
      <c r="D534" s="103"/>
      <c r="E534" s="103"/>
      <c r="F534" s="103"/>
      <c r="G534" s="103"/>
      <c r="H534" s="103"/>
      <c r="I534" s="103"/>
      <c r="J534" s="103"/>
      <c r="K534" s="31"/>
      <c r="L534" s="103"/>
      <c r="M534" s="104"/>
      <c r="N534" s="105"/>
      <c r="O534" s="41"/>
      <c r="P534" s="115"/>
      <c r="Q534" s="31"/>
      <c r="R534" s="31"/>
      <c r="S534" s="41"/>
      <c r="T534" s="107"/>
      <c r="U534" s="41"/>
      <c r="V534" s="41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41"/>
      <c r="AH534" s="41"/>
      <c r="AI534" s="108"/>
      <c r="AJ534" s="107"/>
      <c r="AK534" s="109" t="s">
        <v>4915</v>
      </c>
      <c r="AL534" s="41" t="str">
        <f t="shared" ref="AL534" si="250">VLOOKUP(AK534,db_solfen,2,FALSE)</f>
        <v>SHD METHANOL 156</v>
      </c>
      <c r="AM534" s="107">
        <v>0.93</v>
      </c>
      <c r="AN534" s="107">
        <f>$X$533*AM534</f>
        <v>0</v>
      </c>
    </row>
    <row r="535" spans="1:40">
      <c r="A535" s="101">
        <v>153</v>
      </c>
      <c r="B535" s="41" t="s">
        <v>2087</v>
      </c>
      <c r="C535" s="102" t="s">
        <v>137</v>
      </c>
      <c r="D535" s="103"/>
      <c r="E535" s="103">
        <f t="shared" si="163"/>
        <v>0</v>
      </c>
      <c r="F535" s="103">
        <v>40</v>
      </c>
      <c r="G535" s="103">
        <v>1</v>
      </c>
      <c r="H535" s="103">
        <v>37</v>
      </c>
      <c r="I535" s="103">
        <v>1</v>
      </c>
      <c r="J535" s="103" t="s">
        <v>510</v>
      </c>
      <c r="K535" s="31">
        <f>VLOOKUP(B535,tb_proyeksi,10,FALSE)</f>
        <v>36</v>
      </c>
      <c r="L535" s="103" t="s">
        <v>510</v>
      </c>
      <c r="M535" s="104">
        <f t="shared" si="127"/>
        <v>1</v>
      </c>
      <c r="N535" s="105" t="s">
        <v>506</v>
      </c>
      <c r="O535" s="41" t="s">
        <v>546</v>
      </c>
      <c r="P535" s="115">
        <v>61.199999999999996</v>
      </c>
      <c r="Q535" s="31">
        <v>72</v>
      </c>
      <c r="R535" s="31"/>
      <c r="S535" s="41" t="s">
        <v>534</v>
      </c>
      <c r="T535" s="107">
        <f>AJ535</f>
        <v>4.6331999999999998E-2</v>
      </c>
      <c r="U535" s="41" t="s">
        <v>4177</v>
      </c>
      <c r="V535" s="41" t="e">
        <f t="shared" si="201"/>
        <v>#NAME?</v>
      </c>
      <c r="W535" s="107">
        <v>1.43E-2</v>
      </c>
      <c r="X535" s="107">
        <f t="shared" si="235"/>
        <v>0.51480000000000004</v>
      </c>
      <c r="Y535" s="107"/>
      <c r="Z535" s="107"/>
      <c r="AA535" s="107"/>
      <c r="AB535" s="107"/>
      <c r="AC535" s="107"/>
      <c r="AD535" s="107"/>
      <c r="AE535" s="107"/>
      <c r="AF535" s="107"/>
      <c r="AG535" s="41" t="s">
        <v>4311</v>
      </c>
      <c r="AH535" s="41" t="e">
        <f t="shared" si="203"/>
        <v>#NAME?</v>
      </c>
      <c r="AI535" s="108">
        <v>0.09</v>
      </c>
      <c r="AJ535" s="107">
        <f t="shared" si="236"/>
        <v>4.6331999999999998E-2</v>
      </c>
      <c r="AK535" s="41"/>
      <c r="AL535" s="41"/>
      <c r="AM535" s="107"/>
      <c r="AN535" s="107"/>
    </row>
    <row r="536" spans="1:40" ht="15">
      <c r="A536" s="101"/>
      <c r="B536" s="41"/>
      <c r="C536" s="102"/>
      <c r="D536" s="103"/>
      <c r="E536" s="103"/>
      <c r="F536" s="103"/>
      <c r="G536" s="103"/>
      <c r="H536" s="103"/>
      <c r="I536" s="103"/>
      <c r="J536" s="103"/>
      <c r="K536" s="31"/>
      <c r="L536" s="103"/>
      <c r="M536" s="104"/>
      <c r="N536" s="105"/>
      <c r="O536" s="41"/>
      <c r="P536" s="115"/>
      <c r="Q536" s="31"/>
      <c r="R536" s="31"/>
      <c r="S536" s="41"/>
      <c r="T536" s="107"/>
      <c r="U536" s="41"/>
      <c r="V536" s="41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41"/>
      <c r="AH536" s="41"/>
      <c r="AI536" s="108"/>
      <c r="AJ536" s="107"/>
      <c r="AK536" s="109" t="s">
        <v>4915</v>
      </c>
      <c r="AL536" s="41" t="str">
        <f t="shared" ref="AL536" si="251">VLOOKUP(AK536,db_solfen,2,FALSE)</f>
        <v>SHD METHANOL 156</v>
      </c>
      <c r="AM536" s="107">
        <v>0.93</v>
      </c>
      <c r="AN536" s="107">
        <f>$X$535*AM536</f>
        <v>0.47876400000000008</v>
      </c>
    </row>
    <row r="537" spans="1:40">
      <c r="A537" s="101">
        <v>154</v>
      </c>
      <c r="B537" s="41" t="s">
        <v>2088</v>
      </c>
      <c r="C537" s="102" t="s">
        <v>138</v>
      </c>
      <c r="D537" s="103">
        <v>45</v>
      </c>
      <c r="E537" s="103">
        <f t="shared" si="163"/>
        <v>1.25</v>
      </c>
      <c r="F537" s="103">
        <v>36</v>
      </c>
      <c r="G537" s="103">
        <v>1</v>
      </c>
      <c r="H537" s="103">
        <v>23</v>
      </c>
      <c r="I537" s="103">
        <v>1</v>
      </c>
      <c r="J537" s="103" t="s">
        <v>510</v>
      </c>
      <c r="K537" s="31">
        <f>VLOOKUP(B537,tb_proyeksi,10,FALSE)</f>
        <v>36</v>
      </c>
      <c r="L537" s="103" t="s">
        <v>510</v>
      </c>
      <c r="M537" s="104">
        <f t="shared" si="127"/>
        <v>1</v>
      </c>
      <c r="N537" s="105" t="s">
        <v>506</v>
      </c>
      <c r="O537" s="41" t="s">
        <v>547</v>
      </c>
      <c r="P537" s="115">
        <v>61.199999999999996</v>
      </c>
      <c r="Q537" s="31">
        <v>72</v>
      </c>
      <c r="R537" s="31"/>
      <c r="S537" s="41" t="s">
        <v>534</v>
      </c>
      <c r="T537" s="107">
        <f>AJ537</f>
        <v>4.6331999999999998E-2</v>
      </c>
      <c r="U537" s="41" t="s">
        <v>4177</v>
      </c>
      <c r="V537" s="41" t="e">
        <f t="shared" si="201"/>
        <v>#NAME?</v>
      </c>
      <c r="W537" s="107">
        <v>1.43E-2</v>
      </c>
      <c r="X537" s="107">
        <f t="shared" si="235"/>
        <v>0.51480000000000004</v>
      </c>
      <c r="Y537" s="107"/>
      <c r="Z537" s="107"/>
      <c r="AA537" s="107"/>
      <c r="AB537" s="107"/>
      <c r="AC537" s="107"/>
      <c r="AD537" s="107"/>
      <c r="AE537" s="107"/>
      <c r="AF537" s="107"/>
      <c r="AG537" s="41" t="s">
        <v>4311</v>
      </c>
      <c r="AH537" s="41" t="e">
        <f t="shared" si="203"/>
        <v>#NAME?</v>
      </c>
      <c r="AI537" s="108">
        <v>0.09</v>
      </c>
      <c r="AJ537" s="107">
        <f t="shared" si="236"/>
        <v>4.6331999999999998E-2</v>
      </c>
      <c r="AK537" s="41"/>
      <c r="AL537" s="41"/>
      <c r="AM537" s="107"/>
      <c r="AN537" s="107"/>
    </row>
    <row r="538" spans="1:40" ht="15">
      <c r="A538" s="101"/>
      <c r="B538" s="41"/>
      <c r="C538" s="102"/>
      <c r="D538" s="103"/>
      <c r="E538" s="103"/>
      <c r="F538" s="103"/>
      <c r="G538" s="103"/>
      <c r="H538" s="103"/>
      <c r="I538" s="103"/>
      <c r="J538" s="103"/>
      <c r="K538" s="31"/>
      <c r="L538" s="103"/>
      <c r="M538" s="104"/>
      <c r="N538" s="105"/>
      <c r="O538" s="41"/>
      <c r="P538" s="115"/>
      <c r="Q538" s="31"/>
      <c r="R538" s="31"/>
      <c r="S538" s="41"/>
      <c r="T538" s="107"/>
      <c r="U538" s="41"/>
      <c r="V538" s="41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41"/>
      <c r="AH538" s="41"/>
      <c r="AI538" s="108"/>
      <c r="AJ538" s="107"/>
      <c r="AK538" s="109" t="s">
        <v>4915</v>
      </c>
      <c r="AL538" s="41" t="str">
        <f t="shared" ref="AL538" si="252">VLOOKUP(AK538,db_solfen,2,FALSE)</f>
        <v>SHD METHANOL 156</v>
      </c>
      <c r="AM538" s="107">
        <v>0.93</v>
      </c>
      <c r="AN538" s="107">
        <f>$X$535*AM538</f>
        <v>0.47876400000000008</v>
      </c>
    </row>
    <row r="539" spans="1:40">
      <c r="A539" s="101">
        <v>155</v>
      </c>
      <c r="B539" s="41" t="s">
        <v>2089</v>
      </c>
      <c r="C539" s="102" t="s">
        <v>487</v>
      </c>
      <c r="D539" s="103"/>
      <c r="E539" s="103">
        <f t="shared" si="163"/>
        <v>0</v>
      </c>
      <c r="F539" s="103"/>
      <c r="G539" s="103"/>
      <c r="H539" s="103">
        <v>75</v>
      </c>
      <c r="I539" s="103">
        <v>1</v>
      </c>
      <c r="J539" s="103" t="s">
        <v>510</v>
      </c>
      <c r="K539" s="31">
        <f>VLOOKUP(B539,tb_proyeksi,10,FALSE)</f>
        <v>108</v>
      </c>
      <c r="L539" s="103" t="s">
        <v>510</v>
      </c>
      <c r="M539" s="104">
        <f t="shared" si="127"/>
        <v>3</v>
      </c>
      <c r="N539" s="105" t="s">
        <v>506</v>
      </c>
      <c r="O539" s="41" t="s">
        <v>548</v>
      </c>
      <c r="P539" s="115">
        <v>30.599999999999998</v>
      </c>
      <c r="Q539" s="31">
        <v>36</v>
      </c>
      <c r="R539" s="31"/>
      <c r="S539" s="41" t="s">
        <v>534</v>
      </c>
      <c r="T539" s="107">
        <f>AJ539</f>
        <v>0.13899599999999998</v>
      </c>
      <c r="U539" s="41" t="s">
        <v>4177</v>
      </c>
      <c r="V539" s="41" t="e">
        <f t="shared" si="201"/>
        <v>#NAME?</v>
      </c>
      <c r="W539" s="107">
        <v>1.43E-2</v>
      </c>
      <c r="X539" s="107">
        <f t="shared" si="235"/>
        <v>1.5444</v>
      </c>
      <c r="Y539" s="107"/>
      <c r="Z539" s="107"/>
      <c r="AA539" s="107"/>
      <c r="AB539" s="107"/>
      <c r="AC539" s="107"/>
      <c r="AD539" s="107"/>
      <c r="AE539" s="107"/>
      <c r="AF539" s="107"/>
      <c r="AG539" s="41" t="s">
        <v>4311</v>
      </c>
      <c r="AH539" s="41" t="e">
        <f t="shared" si="203"/>
        <v>#NAME?</v>
      </c>
      <c r="AI539" s="108">
        <v>0.09</v>
      </c>
      <c r="AJ539" s="107">
        <f>X539*AI539</f>
        <v>0.13899599999999998</v>
      </c>
      <c r="AK539" s="41"/>
      <c r="AL539" s="41"/>
      <c r="AM539" s="107"/>
      <c r="AN539" s="107"/>
    </row>
    <row r="540" spans="1:40" ht="15">
      <c r="A540" s="101"/>
      <c r="B540" s="41"/>
      <c r="C540" s="102"/>
      <c r="D540" s="103"/>
      <c r="E540" s="103"/>
      <c r="F540" s="103"/>
      <c r="G540" s="103"/>
      <c r="H540" s="103"/>
      <c r="I540" s="103"/>
      <c r="J540" s="103"/>
      <c r="K540" s="31"/>
      <c r="L540" s="103"/>
      <c r="M540" s="104"/>
      <c r="N540" s="105"/>
      <c r="O540" s="41"/>
      <c r="P540" s="115"/>
      <c r="Q540" s="31"/>
      <c r="R540" s="31"/>
      <c r="S540" s="41"/>
      <c r="T540" s="107"/>
      <c r="U540" s="41"/>
      <c r="V540" s="41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41"/>
      <c r="AH540" s="41"/>
      <c r="AI540" s="108"/>
      <c r="AJ540" s="107"/>
      <c r="AK540" s="109" t="s">
        <v>4915</v>
      </c>
      <c r="AL540" s="41" t="str">
        <f t="shared" ref="AL540" si="253">VLOOKUP(AK540,db_solfen,2,FALSE)</f>
        <v>SHD METHANOL 156</v>
      </c>
      <c r="AM540" s="107">
        <v>0.93</v>
      </c>
      <c r="AN540" s="107">
        <f>$X$539*AM540</f>
        <v>1.4362920000000001</v>
      </c>
    </row>
    <row r="541" spans="1:40">
      <c r="A541" s="101">
        <v>156</v>
      </c>
      <c r="B541" s="41" t="s">
        <v>2096</v>
      </c>
      <c r="C541" s="102" t="s">
        <v>139</v>
      </c>
      <c r="D541" s="103">
        <v>36</v>
      </c>
      <c r="E541" s="103">
        <f t="shared" si="163"/>
        <v>1</v>
      </c>
      <c r="F541" s="103">
        <v>80</v>
      </c>
      <c r="G541" s="103">
        <v>1</v>
      </c>
      <c r="H541" s="103">
        <v>36</v>
      </c>
      <c r="I541" s="103">
        <v>1</v>
      </c>
      <c r="J541" s="103" t="s">
        <v>510</v>
      </c>
      <c r="K541" s="31">
        <f>VLOOKUP(B541,tb_proyeksi,10,FALSE)</f>
        <v>0</v>
      </c>
      <c r="L541" s="103" t="s">
        <v>510</v>
      </c>
      <c r="M541" s="104">
        <f t="shared" si="127"/>
        <v>0</v>
      </c>
      <c r="N541" s="105" t="s">
        <v>506</v>
      </c>
      <c r="O541" s="41" t="s">
        <v>545</v>
      </c>
      <c r="P541" s="115">
        <v>91.8</v>
      </c>
      <c r="Q541" s="31">
        <v>108</v>
      </c>
      <c r="R541" s="31"/>
      <c r="S541" s="41" t="s">
        <v>536</v>
      </c>
      <c r="T541" s="107">
        <f>AJ541</f>
        <v>0</v>
      </c>
      <c r="U541" s="41" t="s">
        <v>4185</v>
      </c>
      <c r="V541" s="41" t="e">
        <f t="shared" si="201"/>
        <v>#NAME?</v>
      </c>
      <c r="W541" s="107">
        <v>1.43E-2</v>
      </c>
      <c r="X541" s="107">
        <f t="shared" si="235"/>
        <v>0</v>
      </c>
      <c r="Y541" s="107"/>
      <c r="Z541" s="107"/>
      <c r="AA541" s="107"/>
      <c r="AB541" s="107"/>
      <c r="AC541" s="107"/>
      <c r="AD541" s="107"/>
      <c r="AE541" s="107"/>
      <c r="AF541" s="107"/>
      <c r="AG541" s="41" t="s">
        <v>4217</v>
      </c>
      <c r="AH541" s="41" t="e">
        <f t="shared" si="203"/>
        <v>#NAME?</v>
      </c>
      <c r="AI541" s="108">
        <v>0.08</v>
      </c>
      <c r="AJ541" s="107">
        <f t="shared" si="236"/>
        <v>0</v>
      </c>
      <c r="AK541" s="41"/>
      <c r="AL541" s="41"/>
      <c r="AM541" s="107"/>
      <c r="AN541" s="107"/>
    </row>
    <row r="542" spans="1:40" ht="15">
      <c r="A542" s="101"/>
      <c r="B542" s="41"/>
      <c r="C542" s="102"/>
      <c r="D542" s="103"/>
      <c r="E542" s="103"/>
      <c r="F542" s="103"/>
      <c r="G542" s="103"/>
      <c r="H542" s="103"/>
      <c r="I542" s="103"/>
      <c r="J542" s="103"/>
      <c r="K542" s="31"/>
      <c r="L542" s="103"/>
      <c r="M542" s="104"/>
      <c r="N542" s="105"/>
      <c r="O542" s="41"/>
      <c r="P542" s="115"/>
      <c r="Q542" s="31"/>
      <c r="R542" s="31"/>
      <c r="S542" s="41"/>
      <c r="T542" s="107"/>
      <c r="U542" s="41"/>
      <c r="V542" s="41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41"/>
      <c r="AH542" s="41"/>
      <c r="AI542" s="108"/>
      <c r="AJ542" s="107"/>
      <c r="AK542" s="110" t="s">
        <v>4915</v>
      </c>
      <c r="AL542" s="41" t="str">
        <f t="shared" ref="AL542" si="254">VLOOKUP(AK542,db_solfen,2,FALSE)</f>
        <v>SHD METHANOL 156</v>
      </c>
      <c r="AM542" s="107">
        <v>0.93</v>
      </c>
      <c r="AN542" s="107">
        <f>$X$541*AM542</f>
        <v>0</v>
      </c>
    </row>
    <row r="543" spans="1:40">
      <c r="A543" s="101">
        <v>157</v>
      </c>
      <c r="B543" s="41" t="s">
        <v>2101</v>
      </c>
      <c r="C543" s="102" t="s">
        <v>140</v>
      </c>
      <c r="D543" s="103">
        <v>54</v>
      </c>
      <c r="E543" s="103">
        <f t="shared" si="163"/>
        <v>1.5</v>
      </c>
      <c r="F543" s="103">
        <v>6</v>
      </c>
      <c r="G543" s="103">
        <v>1</v>
      </c>
      <c r="H543" s="103"/>
      <c r="I543" s="103"/>
      <c r="J543" s="103" t="s">
        <v>510</v>
      </c>
      <c r="K543" s="31">
        <v>0</v>
      </c>
      <c r="L543" s="103" t="s">
        <v>510</v>
      </c>
      <c r="M543" s="104">
        <f t="shared" si="127"/>
        <v>0</v>
      </c>
      <c r="N543" s="105" t="s">
        <v>506</v>
      </c>
      <c r="O543" s="41"/>
      <c r="P543" s="41"/>
      <c r="Q543" s="41"/>
      <c r="R543" s="41"/>
      <c r="S543" s="41"/>
      <c r="T543" s="107"/>
      <c r="U543" s="41" t="s">
        <v>4158</v>
      </c>
      <c r="V543" s="41" t="e">
        <f t="shared" ref="V543" si="255">VLOOKUP(U543,tb_oplosan,2,FALSE)</f>
        <v>#NAME?</v>
      </c>
      <c r="W543" s="107">
        <v>1.2800000000000001E-2</v>
      </c>
      <c r="X543" s="107">
        <f>K543*W543</f>
        <v>0</v>
      </c>
      <c r="Y543" s="107"/>
      <c r="Z543" s="107"/>
      <c r="AA543" s="107"/>
      <c r="AB543" s="107"/>
      <c r="AC543" s="107"/>
      <c r="AD543" s="107"/>
      <c r="AE543" s="107"/>
      <c r="AF543" s="107"/>
      <c r="AG543" s="41" t="s">
        <v>4337</v>
      </c>
      <c r="AH543" s="41" t="e">
        <f t="shared" ref="AH543" si="256">VLOOKUP(AG543,tb_parfum,2,FALSE)</f>
        <v>#NAME?</v>
      </c>
      <c r="AI543" s="108">
        <v>0.11</v>
      </c>
      <c r="AJ543" s="107">
        <f t="shared" ref="AJ543" si="257">X543*AI543</f>
        <v>0</v>
      </c>
      <c r="AK543" s="41"/>
      <c r="AL543" s="41"/>
      <c r="AM543" s="107"/>
      <c r="AN543" s="107"/>
    </row>
    <row r="544" spans="1:40" ht="15">
      <c r="A544" s="101"/>
      <c r="B544" s="41"/>
      <c r="C544" s="102"/>
      <c r="D544" s="103"/>
      <c r="E544" s="103"/>
      <c r="F544" s="103"/>
      <c r="G544" s="103"/>
      <c r="H544" s="103"/>
      <c r="I544" s="103"/>
      <c r="J544" s="103"/>
      <c r="K544" s="31"/>
      <c r="L544" s="103"/>
      <c r="M544" s="104"/>
      <c r="N544" s="105"/>
      <c r="O544" s="41"/>
      <c r="P544" s="41"/>
      <c r="Q544" s="41"/>
      <c r="R544" s="41"/>
      <c r="S544" s="41"/>
      <c r="T544" s="107"/>
      <c r="U544" s="41"/>
      <c r="V544" s="41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41"/>
      <c r="AH544" s="41"/>
      <c r="AI544" s="108"/>
      <c r="AJ544" s="107"/>
      <c r="AK544" s="109" t="s">
        <v>4915</v>
      </c>
      <c r="AL544" s="41" t="str">
        <f t="shared" ref="AL544" si="258">VLOOKUP(AK544,db_solfen,2,FALSE)</f>
        <v>SHD METHANOL 156</v>
      </c>
      <c r="AM544" s="107">
        <v>0.91</v>
      </c>
      <c r="AN544" s="107">
        <f>$X$543*AM544</f>
        <v>0</v>
      </c>
    </row>
    <row r="545" spans="1:40">
      <c r="A545" s="101">
        <v>158</v>
      </c>
      <c r="B545" s="41" t="s">
        <v>2102</v>
      </c>
      <c r="C545" s="102" t="s">
        <v>141</v>
      </c>
      <c r="D545" s="103">
        <v>98</v>
      </c>
      <c r="E545" s="103">
        <f t="shared" si="163"/>
        <v>2.7222222222222223</v>
      </c>
      <c r="F545" s="103">
        <v>119</v>
      </c>
      <c r="G545" s="103">
        <v>1</v>
      </c>
      <c r="H545" s="103">
        <v>179</v>
      </c>
      <c r="I545" s="103">
        <v>1</v>
      </c>
      <c r="J545" s="103" t="s">
        <v>510</v>
      </c>
      <c r="K545" s="31">
        <f>VLOOKUP(B545,tb_proyeksi,10,FALSE)</f>
        <v>0</v>
      </c>
      <c r="L545" s="103" t="s">
        <v>510</v>
      </c>
      <c r="M545" s="104">
        <f t="shared" si="127"/>
        <v>0</v>
      </c>
      <c r="N545" s="105" t="s">
        <v>506</v>
      </c>
      <c r="O545" s="41" t="s">
        <v>549</v>
      </c>
      <c r="P545" s="106">
        <v>213.84</v>
      </c>
      <c r="Q545" s="31">
        <v>216</v>
      </c>
      <c r="R545" s="31"/>
      <c r="S545" s="41" t="s">
        <v>524</v>
      </c>
      <c r="T545" s="107">
        <f>AJ545</f>
        <v>0</v>
      </c>
      <c r="U545" s="41" t="s">
        <v>4158</v>
      </c>
      <c r="V545" s="41" t="e">
        <f t="shared" si="201"/>
        <v>#NAME?</v>
      </c>
      <c r="W545" s="107">
        <v>1.218E-2</v>
      </c>
      <c r="X545" s="107">
        <f t="shared" si="235"/>
        <v>0</v>
      </c>
      <c r="Y545" s="107"/>
      <c r="Z545" s="107"/>
      <c r="AA545" s="107"/>
      <c r="AB545" s="107"/>
      <c r="AC545" s="107"/>
      <c r="AD545" s="107"/>
      <c r="AE545" s="107"/>
      <c r="AF545" s="107"/>
      <c r="AG545" s="41" t="s">
        <v>4337</v>
      </c>
      <c r="AH545" s="41" t="e">
        <f t="shared" si="203"/>
        <v>#NAME?</v>
      </c>
      <c r="AI545" s="108">
        <v>0.11</v>
      </c>
      <c r="AJ545" s="107">
        <f t="shared" si="236"/>
        <v>0</v>
      </c>
      <c r="AK545" s="41"/>
      <c r="AL545" s="41"/>
      <c r="AM545" s="107"/>
      <c r="AN545" s="107"/>
    </row>
    <row r="546" spans="1:40" ht="15">
      <c r="A546" s="101">
        <v>159</v>
      </c>
      <c r="B546" s="41" t="s">
        <v>2103</v>
      </c>
      <c r="C546" s="102" t="s">
        <v>469</v>
      </c>
      <c r="D546" s="103">
        <v>71</v>
      </c>
      <c r="E546" s="103">
        <f t="shared" si="163"/>
        <v>1.9722222222222223</v>
      </c>
      <c r="F546" s="103"/>
      <c r="G546" s="103"/>
      <c r="H546" s="103"/>
      <c r="I546" s="103"/>
      <c r="J546" s="103" t="s">
        <v>510</v>
      </c>
      <c r="K546" s="31">
        <v>0</v>
      </c>
      <c r="L546" s="103" t="s">
        <v>510</v>
      </c>
      <c r="M546" s="104">
        <f t="shared" si="127"/>
        <v>0</v>
      </c>
      <c r="N546" s="105" t="s">
        <v>506</v>
      </c>
      <c r="O546" s="41"/>
      <c r="P546" s="41"/>
      <c r="Q546" s="31">
        <v>0</v>
      </c>
      <c r="R546" s="31"/>
      <c r="S546" s="41"/>
      <c r="T546" s="107"/>
      <c r="U546" s="41"/>
      <c r="V546" s="41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41"/>
      <c r="AH546" s="41"/>
      <c r="AI546" s="108"/>
      <c r="AJ546" s="107"/>
      <c r="AK546" s="109" t="s">
        <v>4915</v>
      </c>
      <c r="AL546" s="41" t="str">
        <f t="shared" ref="AL546" si="259">VLOOKUP(AK546,db_solfen,2,FALSE)</f>
        <v>SHD METHANOL 156</v>
      </c>
      <c r="AM546" s="107">
        <v>0.91</v>
      </c>
      <c r="AN546" s="107">
        <f>$X$545*AM546</f>
        <v>0</v>
      </c>
    </row>
    <row r="547" spans="1:40">
      <c r="A547" s="101">
        <v>160</v>
      </c>
      <c r="B547" s="41" t="s">
        <v>2104</v>
      </c>
      <c r="C547" s="102" t="s">
        <v>142</v>
      </c>
      <c r="D547" s="103">
        <v>73</v>
      </c>
      <c r="E547" s="103">
        <f t="shared" si="163"/>
        <v>2.0277777777777777</v>
      </c>
      <c r="F547" s="103">
        <v>98</v>
      </c>
      <c r="G547" s="103">
        <v>1</v>
      </c>
      <c r="H547" s="103"/>
      <c r="I547" s="103"/>
      <c r="J547" s="103" t="s">
        <v>510</v>
      </c>
      <c r="K547" s="31">
        <f>VLOOKUP(B547,tb_proyeksi,10,FALSE)</f>
        <v>144</v>
      </c>
      <c r="L547" s="103" t="s">
        <v>510</v>
      </c>
      <c r="M547" s="104">
        <f t="shared" ref="M547:M781" si="260">K547/36</f>
        <v>4</v>
      </c>
      <c r="N547" s="105" t="s">
        <v>506</v>
      </c>
      <c r="O547" s="41" t="s">
        <v>550</v>
      </c>
      <c r="P547" s="116">
        <v>35.64</v>
      </c>
      <c r="Q547" s="31">
        <v>36</v>
      </c>
      <c r="R547" s="31"/>
      <c r="S547" s="41" t="s">
        <v>524</v>
      </c>
      <c r="T547" s="107">
        <f>AJ547</f>
        <v>0.28797120000000004</v>
      </c>
      <c r="U547" s="41" t="s">
        <v>4158</v>
      </c>
      <c r="V547" s="41" t="e">
        <f t="shared" si="201"/>
        <v>#NAME?</v>
      </c>
      <c r="W547" s="107">
        <v>1.8180000000000002E-2</v>
      </c>
      <c r="X547" s="107">
        <f t="shared" si="235"/>
        <v>2.6179200000000002</v>
      </c>
      <c r="Y547" s="107"/>
      <c r="Z547" s="107"/>
      <c r="AA547" s="107"/>
      <c r="AB547" s="107"/>
      <c r="AC547" s="107"/>
      <c r="AD547" s="107"/>
      <c r="AE547" s="107"/>
      <c r="AF547" s="107"/>
      <c r="AG547" s="41" t="s">
        <v>4337</v>
      </c>
      <c r="AH547" s="41" t="e">
        <f t="shared" si="203"/>
        <v>#NAME?</v>
      </c>
      <c r="AI547" s="108">
        <v>0.11</v>
      </c>
      <c r="AJ547" s="107">
        <f t="shared" si="236"/>
        <v>0.28797120000000004</v>
      </c>
      <c r="AK547" s="41"/>
      <c r="AL547" s="41"/>
      <c r="AM547" s="107"/>
      <c r="AN547" s="107"/>
    </row>
    <row r="548" spans="1:40" ht="15">
      <c r="A548" s="101"/>
      <c r="B548" s="41"/>
      <c r="C548" s="102"/>
      <c r="D548" s="103"/>
      <c r="E548" s="103"/>
      <c r="F548" s="103"/>
      <c r="G548" s="103"/>
      <c r="H548" s="103"/>
      <c r="I548" s="103"/>
      <c r="J548" s="103"/>
      <c r="K548" s="31"/>
      <c r="L548" s="103"/>
      <c r="M548" s="104"/>
      <c r="N548" s="105"/>
      <c r="O548" s="41"/>
      <c r="P548" s="116"/>
      <c r="Q548" s="31"/>
      <c r="R548" s="31"/>
      <c r="S548" s="41"/>
      <c r="T548" s="107"/>
      <c r="U548" s="41"/>
      <c r="V548" s="41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41"/>
      <c r="AH548" s="41"/>
      <c r="AI548" s="108"/>
      <c r="AJ548" s="107"/>
      <c r="AK548" s="109" t="s">
        <v>4915</v>
      </c>
      <c r="AL548" s="41" t="str">
        <f t="shared" ref="AL548" si="261">VLOOKUP(AK548,db_solfen,2,FALSE)</f>
        <v>SHD METHANOL 156</v>
      </c>
      <c r="AM548" s="107">
        <v>0.91</v>
      </c>
      <c r="AN548" s="107">
        <f>$X$547*AM548</f>
        <v>2.3823072000000005</v>
      </c>
    </row>
    <row r="549" spans="1:40">
      <c r="A549" s="101">
        <v>161</v>
      </c>
      <c r="B549" s="41" t="s">
        <v>2107</v>
      </c>
      <c r="C549" s="102" t="s">
        <v>143</v>
      </c>
      <c r="D549" s="103">
        <v>108</v>
      </c>
      <c r="E549" s="103">
        <f t="shared" si="163"/>
        <v>3</v>
      </c>
      <c r="F549" s="103">
        <v>60</v>
      </c>
      <c r="G549" s="103">
        <v>1</v>
      </c>
      <c r="H549" s="103">
        <v>75</v>
      </c>
      <c r="I549" s="103">
        <v>1</v>
      </c>
      <c r="J549" s="103" t="s">
        <v>510</v>
      </c>
      <c r="K549" s="31">
        <f>VLOOKUP(B549,tb_proyeksi,10,FALSE)</f>
        <v>0</v>
      </c>
      <c r="L549" s="103" t="s">
        <v>510</v>
      </c>
      <c r="M549" s="104">
        <f t="shared" si="260"/>
        <v>0</v>
      </c>
      <c r="N549" s="105" t="s">
        <v>506</v>
      </c>
      <c r="O549" s="41" t="s">
        <v>549</v>
      </c>
      <c r="P549" s="116">
        <v>178.2</v>
      </c>
      <c r="Q549" s="31">
        <v>180</v>
      </c>
      <c r="R549" s="31"/>
      <c r="S549" s="41" t="s">
        <v>5220</v>
      </c>
      <c r="T549" s="107">
        <f>AJ549</f>
        <v>0</v>
      </c>
      <c r="U549" s="41" t="s">
        <v>4160</v>
      </c>
      <c r="V549" s="41" t="e">
        <f t="shared" si="201"/>
        <v>#NAME?</v>
      </c>
      <c r="W549" s="107">
        <v>2.7E-2</v>
      </c>
      <c r="X549" s="107">
        <f t="shared" si="235"/>
        <v>0</v>
      </c>
      <c r="Y549" s="107"/>
      <c r="Z549" s="107"/>
      <c r="AA549" s="107"/>
      <c r="AB549" s="107"/>
      <c r="AC549" s="107"/>
      <c r="AD549" s="107"/>
      <c r="AE549" s="107"/>
      <c r="AF549" s="107"/>
      <c r="AG549" s="41" t="s">
        <v>4301</v>
      </c>
      <c r="AH549" s="41" t="e">
        <f t="shared" si="203"/>
        <v>#NAME?</v>
      </c>
      <c r="AI549" s="108">
        <v>0.05</v>
      </c>
      <c r="AJ549" s="107">
        <f t="shared" si="236"/>
        <v>0</v>
      </c>
      <c r="AK549" s="41"/>
      <c r="AL549" s="41"/>
      <c r="AM549" s="107"/>
      <c r="AN549" s="107"/>
    </row>
    <row r="550" spans="1:40" ht="15">
      <c r="A550" s="101"/>
      <c r="B550" s="41"/>
      <c r="C550" s="102"/>
      <c r="D550" s="103"/>
      <c r="E550" s="103"/>
      <c r="F550" s="103"/>
      <c r="G550" s="103"/>
      <c r="H550" s="103"/>
      <c r="I550" s="103"/>
      <c r="J550" s="103"/>
      <c r="K550" s="31"/>
      <c r="L550" s="103"/>
      <c r="M550" s="104"/>
      <c r="N550" s="105"/>
      <c r="O550" s="41"/>
      <c r="P550" s="116"/>
      <c r="Q550" s="31"/>
      <c r="R550" s="31"/>
      <c r="S550" s="41"/>
      <c r="T550" s="107"/>
      <c r="U550" s="41"/>
      <c r="V550" s="41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41"/>
      <c r="AH550" s="41"/>
      <c r="AI550" s="108"/>
      <c r="AJ550" s="107"/>
      <c r="AK550" s="109" t="s">
        <v>4915</v>
      </c>
      <c r="AL550" s="41" t="str">
        <f t="shared" ref="AL550" si="262">VLOOKUP(AK550,db_solfen,2,FALSE)</f>
        <v>SHD METHANOL 156</v>
      </c>
      <c r="AM550" s="107">
        <v>0.96</v>
      </c>
      <c r="AN550" s="107">
        <f>$X$549*AM550</f>
        <v>0</v>
      </c>
    </row>
    <row r="551" spans="1:40">
      <c r="A551" s="101">
        <v>162</v>
      </c>
      <c r="B551" s="41" t="s">
        <v>2108</v>
      </c>
      <c r="C551" s="102" t="s">
        <v>144</v>
      </c>
      <c r="D551" s="103">
        <v>15</v>
      </c>
      <c r="E551" s="103">
        <f t="shared" si="163"/>
        <v>0.41666666666666669</v>
      </c>
      <c r="F551" s="103">
        <v>17</v>
      </c>
      <c r="G551" s="103">
        <v>1</v>
      </c>
      <c r="H551" s="103"/>
      <c r="I551" s="103"/>
      <c r="J551" s="103" t="s">
        <v>510</v>
      </c>
      <c r="K551" s="31">
        <v>0</v>
      </c>
      <c r="L551" s="103" t="s">
        <v>510</v>
      </c>
      <c r="M551" s="104">
        <f t="shared" si="260"/>
        <v>0</v>
      </c>
      <c r="N551" s="105" t="s">
        <v>506</v>
      </c>
      <c r="O551" s="41"/>
      <c r="P551" s="116">
        <v>0</v>
      </c>
      <c r="Q551" s="41"/>
      <c r="R551" s="41"/>
      <c r="S551" s="41"/>
      <c r="T551" s="107"/>
      <c r="U551" s="41" t="s">
        <v>4160</v>
      </c>
      <c r="V551" s="41" t="e">
        <f t="shared" ref="V551" si="263">VLOOKUP(U551,tb_oplosan,2,FALSE)</f>
        <v>#NAME?</v>
      </c>
      <c r="W551" s="107">
        <v>1.2800000000000001E-2</v>
      </c>
      <c r="X551" s="107">
        <f>K551*W551</f>
        <v>0</v>
      </c>
      <c r="Y551" s="107"/>
      <c r="Z551" s="107"/>
      <c r="AA551" s="107"/>
      <c r="AB551" s="107"/>
      <c r="AC551" s="107"/>
      <c r="AD551" s="107"/>
      <c r="AE551" s="107"/>
      <c r="AF551" s="107"/>
      <c r="AG551" s="41" t="s">
        <v>4301</v>
      </c>
      <c r="AH551" s="41" t="e">
        <f t="shared" ref="AH551" si="264">VLOOKUP(AG551,tb_parfum,2,FALSE)</f>
        <v>#NAME?</v>
      </c>
      <c r="AI551" s="108">
        <v>0.05</v>
      </c>
      <c r="AJ551" s="107">
        <f t="shared" ref="AJ551" si="265">X551*AI551</f>
        <v>0</v>
      </c>
      <c r="AK551" s="41"/>
      <c r="AL551" s="41"/>
      <c r="AM551" s="107"/>
      <c r="AN551" s="107"/>
    </row>
    <row r="552" spans="1:40" ht="15">
      <c r="A552" s="101"/>
      <c r="B552" s="41"/>
      <c r="C552" s="102"/>
      <c r="D552" s="103"/>
      <c r="E552" s="103"/>
      <c r="F552" s="103"/>
      <c r="G552" s="103"/>
      <c r="H552" s="103"/>
      <c r="I552" s="103"/>
      <c r="J552" s="103"/>
      <c r="K552" s="31"/>
      <c r="L552" s="103"/>
      <c r="M552" s="104"/>
      <c r="N552" s="105"/>
      <c r="O552" s="41"/>
      <c r="P552" s="116"/>
      <c r="Q552" s="41"/>
      <c r="R552" s="41"/>
      <c r="S552" s="41"/>
      <c r="T552" s="107"/>
      <c r="U552" s="41"/>
      <c r="V552" s="41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41"/>
      <c r="AH552" s="41"/>
      <c r="AI552" s="108"/>
      <c r="AJ552" s="107"/>
      <c r="AK552" s="109" t="s">
        <v>4915</v>
      </c>
      <c r="AL552" s="41" t="str">
        <f t="shared" ref="AL552" si="266">VLOOKUP(AK552,db_solfen,2,FALSE)</f>
        <v>SHD METHANOL 156</v>
      </c>
      <c r="AM552" s="107">
        <v>0.96</v>
      </c>
      <c r="AN552" s="107">
        <f>$X$551*AM552</f>
        <v>0</v>
      </c>
    </row>
    <row r="553" spans="1:40">
      <c r="A553" s="101">
        <v>163</v>
      </c>
      <c r="B553" s="41" t="s">
        <v>2109</v>
      </c>
      <c r="C553" s="102" t="s">
        <v>145</v>
      </c>
      <c r="D553" s="103">
        <v>56</v>
      </c>
      <c r="E553" s="103">
        <f t="shared" si="163"/>
        <v>1.5555555555555556</v>
      </c>
      <c r="F553" s="103">
        <v>60</v>
      </c>
      <c r="G553" s="103">
        <v>1</v>
      </c>
      <c r="H553" s="103"/>
      <c r="I553" s="103"/>
      <c r="J553" s="103" t="s">
        <v>510</v>
      </c>
      <c r="K553" s="31">
        <f t="shared" ref="K553:K597" si="267">VLOOKUP(B553,tb_proyeksi,10,FALSE)</f>
        <v>36</v>
      </c>
      <c r="L553" s="103" t="s">
        <v>510</v>
      </c>
      <c r="M553" s="104">
        <f t="shared" si="260"/>
        <v>1</v>
      </c>
      <c r="N553" s="105" t="s">
        <v>506</v>
      </c>
      <c r="O553" s="41" t="s">
        <v>550</v>
      </c>
      <c r="P553" s="116">
        <v>35.64</v>
      </c>
      <c r="Q553" s="41">
        <v>36</v>
      </c>
      <c r="R553" s="41"/>
      <c r="S553" s="41" t="s">
        <v>5220</v>
      </c>
      <c r="T553" s="107">
        <f t="shared" ref="T553:T597" si="268">AJ553</f>
        <v>2.3040000000000005E-2</v>
      </c>
      <c r="U553" s="41" t="s">
        <v>4160</v>
      </c>
      <c r="V553" s="41" t="e">
        <f t="shared" si="201"/>
        <v>#NAME?</v>
      </c>
      <c r="W553" s="107">
        <v>1.2800000000000001E-2</v>
      </c>
      <c r="X553" s="107">
        <f t="shared" si="235"/>
        <v>0.46080000000000004</v>
      </c>
      <c r="Y553" s="107"/>
      <c r="Z553" s="107"/>
      <c r="AA553" s="107"/>
      <c r="AB553" s="107"/>
      <c r="AC553" s="107"/>
      <c r="AD553" s="107"/>
      <c r="AE553" s="107"/>
      <c r="AF553" s="107"/>
      <c r="AG553" s="41" t="s">
        <v>4301</v>
      </c>
      <c r="AH553" s="41" t="e">
        <f t="shared" si="203"/>
        <v>#NAME?</v>
      </c>
      <c r="AI553" s="108">
        <v>0.05</v>
      </c>
      <c r="AJ553" s="107">
        <f t="shared" si="236"/>
        <v>2.3040000000000005E-2</v>
      </c>
      <c r="AK553" s="41"/>
      <c r="AL553" s="41"/>
      <c r="AM553" s="107"/>
      <c r="AN553" s="107"/>
    </row>
    <row r="554" spans="1:40" ht="15">
      <c r="A554" s="101"/>
      <c r="B554" s="41"/>
      <c r="C554" s="102"/>
      <c r="D554" s="103"/>
      <c r="E554" s="103"/>
      <c r="F554" s="103"/>
      <c r="G554" s="103"/>
      <c r="H554" s="103"/>
      <c r="I554" s="103"/>
      <c r="J554" s="103"/>
      <c r="K554" s="31"/>
      <c r="L554" s="103"/>
      <c r="M554" s="104"/>
      <c r="N554" s="105"/>
      <c r="O554" s="41"/>
      <c r="P554" s="116"/>
      <c r="Q554" s="41"/>
      <c r="R554" s="41"/>
      <c r="S554" s="41"/>
      <c r="T554" s="107"/>
      <c r="U554" s="41"/>
      <c r="V554" s="41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41"/>
      <c r="AH554" s="41"/>
      <c r="AI554" s="108"/>
      <c r="AJ554" s="107"/>
      <c r="AK554" s="109" t="s">
        <v>4915</v>
      </c>
      <c r="AL554" s="41" t="str">
        <f t="shared" ref="AL554" si="269">VLOOKUP(AK554,db_solfen,2,FALSE)</f>
        <v>SHD METHANOL 156</v>
      </c>
      <c r="AM554" s="107">
        <v>0.96</v>
      </c>
      <c r="AN554" s="107">
        <f>$X$553*AM554</f>
        <v>0.44236800000000004</v>
      </c>
    </row>
    <row r="555" spans="1:40">
      <c r="A555" s="101">
        <v>164</v>
      </c>
      <c r="B555" s="41" t="s">
        <v>2110</v>
      </c>
      <c r="C555" s="102" t="s">
        <v>95</v>
      </c>
      <c r="D555" s="103"/>
      <c r="E555" s="103">
        <f t="shared" si="163"/>
        <v>0</v>
      </c>
      <c r="F555" s="103">
        <v>23</v>
      </c>
      <c r="G555" s="103">
        <v>1</v>
      </c>
      <c r="H555" s="103"/>
      <c r="I555" s="103"/>
      <c r="J555" s="103" t="s">
        <v>510</v>
      </c>
      <c r="K555" s="31">
        <f t="shared" si="267"/>
        <v>36</v>
      </c>
      <c r="L555" s="103" t="s">
        <v>510</v>
      </c>
      <c r="M555" s="104">
        <f t="shared" si="260"/>
        <v>1</v>
      </c>
      <c r="N555" s="105" t="s">
        <v>506</v>
      </c>
      <c r="O555" s="41" t="s">
        <v>518</v>
      </c>
      <c r="P555" s="116">
        <v>25.919999999999998</v>
      </c>
      <c r="Q555" s="31">
        <v>36</v>
      </c>
      <c r="R555" s="31"/>
      <c r="S555" s="41" t="s">
        <v>524</v>
      </c>
      <c r="T555" s="107">
        <f t="shared" si="268"/>
        <v>0.34369920000000004</v>
      </c>
      <c r="U555" s="41" t="s">
        <v>3980</v>
      </c>
      <c r="V555" s="41" t="e">
        <f t="shared" si="201"/>
        <v>#NAME?</v>
      </c>
      <c r="W555" s="107">
        <v>6.8000000000000005E-2</v>
      </c>
      <c r="X555" s="107">
        <f t="shared" si="235"/>
        <v>2.4480000000000004</v>
      </c>
      <c r="Y555" s="107"/>
      <c r="Z555" s="107"/>
      <c r="AA555" s="107"/>
      <c r="AB555" s="107"/>
      <c r="AC555" s="107"/>
      <c r="AD555" s="107"/>
      <c r="AE555" s="107"/>
      <c r="AF555" s="107"/>
      <c r="AG555" s="41" t="s">
        <v>4337</v>
      </c>
      <c r="AH555" s="41" t="e">
        <f t="shared" si="203"/>
        <v>#NAME?</v>
      </c>
      <c r="AI555" s="108">
        <v>0.1404</v>
      </c>
      <c r="AJ555" s="107">
        <f t="shared" si="236"/>
        <v>0.34369920000000004</v>
      </c>
      <c r="AK555" s="41"/>
      <c r="AL555" s="41"/>
      <c r="AM555" s="107"/>
      <c r="AN555" s="107"/>
    </row>
    <row r="556" spans="1:40" ht="15">
      <c r="A556" s="101"/>
      <c r="B556" s="41"/>
      <c r="C556" s="102"/>
      <c r="D556" s="103"/>
      <c r="E556" s="103"/>
      <c r="F556" s="103"/>
      <c r="G556" s="103"/>
      <c r="H556" s="103"/>
      <c r="I556" s="103"/>
      <c r="J556" s="103"/>
      <c r="K556" s="31"/>
      <c r="L556" s="103"/>
      <c r="M556" s="104"/>
      <c r="N556" s="105"/>
      <c r="O556" s="41"/>
      <c r="P556" s="116"/>
      <c r="Q556" s="31"/>
      <c r="R556" s="31"/>
      <c r="S556" s="41"/>
      <c r="T556" s="107"/>
      <c r="U556" s="41"/>
      <c r="V556" s="41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41"/>
      <c r="AH556" s="41"/>
      <c r="AI556" s="108"/>
      <c r="AJ556" s="107"/>
      <c r="AK556" t="s">
        <v>4915</v>
      </c>
      <c r="AL556" s="41" t="str">
        <f t="shared" ref="AL556:AL561" si="270">VLOOKUP(AK556,db_solfen,2,FALSE)</f>
        <v>SHD METHANOL 156</v>
      </c>
      <c r="AM556" s="107">
        <v>0.43</v>
      </c>
      <c r="AN556" s="107">
        <f>$X$555*AM556</f>
        <v>1.0526400000000002</v>
      </c>
    </row>
    <row r="557" spans="1:40" ht="15">
      <c r="A557" s="101"/>
      <c r="B557" s="41"/>
      <c r="C557" s="102"/>
      <c r="D557" s="103"/>
      <c r="E557" s="103"/>
      <c r="F557" s="103"/>
      <c r="G557" s="103"/>
      <c r="H557" s="103"/>
      <c r="I557" s="103"/>
      <c r="J557" s="103"/>
      <c r="K557" s="31"/>
      <c r="L557" s="103"/>
      <c r="M557" s="104"/>
      <c r="N557" s="105"/>
      <c r="O557" s="41"/>
      <c r="P557" s="116"/>
      <c r="Q557" s="31"/>
      <c r="R557" s="31"/>
      <c r="S557" s="41"/>
      <c r="T557" s="107"/>
      <c r="U557" s="41"/>
      <c r="V557" s="41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41"/>
      <c r="AH557" s="41"/>
      <c r="AI557" s="108"/>
      <c r="AJ557" s="107"/>
      <c r="AK557" t="s">
        <v>4921</v>
      </c>
      <c r="AL557" s="41" t="str">
        <f t="shared" si="270"/>
        <v>SOLFEN KHA DEP 225</v>
      </c>
      <c r="AM557" s="107">
        <v>0.09</v>
      </c>
      <c r="AN557" s="107">
        <f t="shared" ref="AN557:AN558" si="271">$X$555*AM557</f>
        <v>0.22032000000000002</v>
      </c>
    </row>
    <row r="558" spans="1:40" ht="15">
      <c r="A558" s="101"/>
      <c r="B558" s="41"/>
      <c r="C558" s="102"/>
      <c r="D558" s="103"/>
      <c r="E558" s="103"/>
      <c r="F558" s="103"/>
      <c r="G558" s="103"/>
      <c r="H558" s="103"/>
      <c r="I558" s="103"/>
      <c r="J558" s="103"/>
      <c r="K558" s="31"/>
      <c r="L558" s="103"/>
      <c r="M558" s="104"/>
      <c r="N558" s="105"/>
      <c r="O558" s="41"/>
      <c r="P558" s="116"/>
      <c r="Q558" s="31"/>
      <c r="R558" s="31"/>
      <c r="S558" s="41"/>
      <c r="T558" s="107"/>
      <c r="U558" s="41"/>
      <c r="V558" s="41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41"/>
      <c r="AH558" s="41"/>
      <c r="AI558" s="108"/>
      <c r="AJ558" s="107"/>
      <c r="AK558" t="s">
        <v>4925</v>
      </c>
      <c r="AL558" s="41" t="str">
        <f t="shared" si="270"/>
        <v>SOLFEN KHA GLISERIN 250</v>
      </c>
      <c r="AM558" s="107">
        <v>0.39</v>
      </c>
      <c r="AN558" s="107">
        <f t="shared" si="271"/>
        <v>0.95472000000000024</v>
      </c>
    </row>
    <row r="559" spans="1:40" ht="15">
      <c r="A559" s="101"/>
      <c r="B559" s="41"/>
      <c r="C559" s="102"/>
      <c r="D559" s="103"/>
      <c r="E559" s="103"/>
      <c r="F559" s="103"/>
      <c r="G559" s="103"/>
      <c r="H559" s="103"/>
      <c r="I559" s="103"/>
      <c r="J559" s="103"/>
      <c r="K559" s="31"/>
      <c r="L559" s="103"/>
      <c r="M559" s="104"/>
      <c r="N559" s="105"/>
      <c r="O559" s="41"/>
      <c r="P559" s="116"/>
      <c r="Q559" s="31"/>
      <c r="R559" s="31"/>
      <c r="S559" s="41"/>
      <c r="T559" s="107"/>
      <c r="U559" s="41" t="s">
        <v>5192</v>
      </c>
      <c r="V559" s="41" t="s">
        <v>5193</v>
      </c>
      <c r="W559" s="107">
        <v>0.28000000000000003</v>
      </c>
      <c r="X559" s="107">
        <f>K555*W559</f>
        <v>10.080000000000002</v>
      </c>
      <c r="Y559" s="107"/>
      <c r="Z559" s="107"/>
      <c r="AA559" s="107"/>
      <c r="AB559" s="107"/>
      <c r="AC559" s="107"/>
      <c r="AD559" s="107"/>
      <c r="AE559" s="107"/>
      <c r="AF559" s="107"/>
      <c r="AG559" s="41"/>
      <c r="AH559" s="41"/>
      <c r="AI559" s="108"/>
      <c r="AJ559" s="107"/>
      <c r="AK559" s="110" t="s">
        <v>4915</v>
      </c>
      <c r="AL559" s="41" t="str">
        <f t="shared" si="270"/>
        <v>SHD METHANOL 156</v>
      </c>
      <c r="AM559" s="107">
        <v>0.56999999999999995</v>
      </c>
      <c r="AN559" s="107">
        <f>$X$559*AM559</f>
        <v>5.7456000000000005</v>
      </c>
    </row>
    <row r="560" spans="1:40" ht="15">
      <c r="A560" s="101"/>
      <c r="B560" s="41"/>
      <c r="C560" s="102"/>
      <c r="D560" s="103"/>
      <c r="E560" s="103"/>
      <c r="F560" s="103"/>
      <c r="G560" s="103"/>
      <c r="H560" s="103"/>
      <c r="I560" s="103"/>
      <c r="J560" s="103"/>
      <c r="K560" s="31"/>
      <c r="L560" s="103"/>
      <c r="M560" s="104"/>
      <c r="N560" s="105"/>
      <c r="O560" s="41"/>
      <c r="P560" s="116"/>
      <c r="Q560" s="31"/>
      <c r="R560" s="31"/>
      <c r="S560" s="41"/>
      <c r="T560" s="107"/>
      <c r="U560" s="41"/>
      <c r="V560" s="41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41"/>
      <c r="AH560" s="41"/>
      <c r="AI560" s="108"/>
      <c r="AJ560" s="107"/>
      <c r="AK560" s="110" t="s">
        <v>4925</v>
      </c>
      <c r="AL560" s="41" t="str">
        <f t="shared" si="270"/>
        <v>SOLFEN KHA GLISERIN 250</v>
      </c>
      <c r="AM560" s="107">
        <v>0.34</v>
      </c>
      <c r="AN560" s="107">
        <f t="shared" ref="AN560:AN561" si="272">$X$559*AM560</f>
        <v>3.4272000000000009</v>
      </c>
    </row>
    <row r="561" spans="1:40" ht="15">
      <c r="A561" s="101"/>
      <c r="B561" s="41"/>
      <c r="C561" s="102"/>
      <c r="D561" s="103"/>
      <c r="E561" s="103"/>
      <c r="F561" s="103"/>
      <c r="G561" s="103"/>
      <c r="H561" s="103"/>
      <c r="I561" s="103"/>
      <c r="J561" s="103"/>
      <c r="K561" s="31"/>
      <c r="L561" s="103"/>
      <c r="M561" s="104"/>
      <c r="N561" s="105"/>
      <c r="O561" s="41"/>
      <c r="P561" s="116"/>
      <c r="Q561" s="31"/>
      <c r="R561" s="31"/>
      <c r="S561" s="41"/>
      <c r="T561" s="107"/>
      <c r="U561" s="41"/>
      <c r="V561" s="41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41"/>
      <c r="AH561" s="41"/>
      <c r="AI561" s="108"/>
      <c r="AJ561" s="107"/>
      <c r="AK561" s="110" t="s">
        <v>4921</v>
      </c>
      <c r="AL561" s="41" t="str">
        <f t="shared" si="270"/>
        <v>SOLFEN KHA DEP 225</v>
      </c>
      <c r="AM561" s="107">
        <v>0.09</v>
      </c>
      <c r="AN561" s="107">
        <f t="shared" si="272"/>
        <v>0.90720000000000012</v>
      </c>
    </row>
    <row r="562" spans="1:40">
      <c r="A562" s="101">
        <v>165</v>
      </c>
      <c r="B562" s="41" t="s">
        <v>2111</v>
      </c>
      <c r="C562" s="102" t="s">
        <v>96</v>
      </c>
      <c r="D562" s="103">
        <v>6</v>
      </c>
      <c r="E562" s="103">
        <f t="shared" si="163"/>
        <v>0.16666666666666666</v>
      </c>
      <c r="F562" s="103">
        <v>17</v>
      </c>
      <c r="G562" s="103">
        <v>1</v>
      </c>
      <c r="H562" s="103"/>
      <c r="I562" s="103"/>
      <c r="J562" s="103" t="s">
        <v>510</v>
      </c>
      <c r="K562" s="31">
        <f t="shared" si="267"/>
        <v>36</v>
      </c>
      <c r="L562" s="103" t="s">
        <v>510</v>
      </c>
      <c r="M562" s="104">
        <f t="shared" si="260"/>
        <v>1</v>
      </c>
      <c r="N562" s="105" t="s">
        <v>506</v>
      </c>
      <c r="O562" s="41" t="s">
        <v>518</v>
      </c>
      <c r="P562" s="116">
        <v>25.919999999999998</v>
      </c>
      <c r="Q562" s="31">
        <v>36</v>
      </c>
      <c r="R562" s="31"/>
      <c r="S562" s="41" t="s">
        <v>5220</v>
      </c>
      <c r="T562" s="107">
        <f t="shared" si="268"/>
        <v>0.13464000000000001</v>
      </c>
      <c r="U562" s="41" t="s">
        <v>3982</v>
      </c>
      <c r="V562" s="41" t="e">
        <f t="shared" si="201"/>
        <v>#NAME?</v>
      </c>
      <c r="W562" s="107">
        <v>6.8000000000000005E-2</v>
      </c>
      <c r="X562" s="107">
        <f t="shared" si="235"/>
        <v>2.4480000000000004</v>
      </c>
      <c r="Y562" s="107"/>
      <c r="Z562" s="107"/>
      <c r="AA562" s="107"/>
      <c r="AB562" s="107"/>
      <c r="AC562" s="107"/>
      <c r="AD562" s="107"/>
      <c r="AE562" s="107"/>
      <c r="AF562" s="107"/>
      <c r="AG562" s="41" t="s">
        <v>4301</v>
      </c>
      <c r="AH562" s="41" t="e">
        <f t="shared" si="203"/>
        <v>#NAME?</v>
      </c>
      <c r="AI562" s="108">
        <v>5.5E-2</v>
      </c>
      <c r="AJ562" s="107">
        <f t="shared" si="236"/>
        <v>0.13464000000000001</v>
      </c>
      <c r="AK562" s="41"/>
      <c r="AL562" s="41"/>
      <c r="AM562" s="107"/>
      <c r="AN562" s="107"/>
    </row>
    <row r="563" spans="1:40" ht="15">
      <c r="A563" s="101"/>
      <c r="B563" s="41"/>
      <c r="C563" s="102"/>
      <c r="D563" s="103"/>
      <c r="E563" s="103"/>
      <c r="F563" s="103"/>
      <c r="G563" s="103"/>
      <c r="H563" s="103"/>
      <c r="I563" s="103"/>
      <c r="J563" s="103"/>
      <c r="K563" s="31"/>
      <c r="L563" s="103"/>
      <c r="M563" s="104"/>
      <c r="N563" s="105"/>
      <c r="O563" s="41"/>
      <c r="P563" s="116"/>
      <c r="Q563" s="31"/>
      <c r="R563" s="31"/>
      <c r="S563" s="41"/>
      <c r="T563" s="107"/>
      <c r="U563" s="41"/>
      <c r="V563" s="41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41"/>
      <c r="AH563" s="41"/>
      <c r="AI563" s="108"/>
      <c r="AJ563" s="107"/>
      <c r="AK563" t="s">
        <v>4921</v>
      </c>
      <c r="AL563" s="41" t="str">
        <f t="shared" ref="AL563:AL568" si="273">VLOOKUP(AK563,db_solfen,2,FALSE)</f>
        <v>SOLFEN KHA DEP 225</v>
      </c>
      <c r="AM563" s="107">
        <v>0.05</v>
      </c>
      <c r="AN563" s="107">
        <f>$X$562*AM563</f>
        <v>0.12240000000000002</v>
      </c>
    </row>
    <row r="564" spans="1:40" ht="15">
      <c r="A564" s="101"/>
      <c r="B564" s="41"/>
      <c r="C564" s="102"/>
      <c r="D564" s="103"/>
      <c r="E564" s="103"/>
      <c r="F564" s="103"/>
      <c r="G564" s="103"/>
      <c r="H564" s="103"/>
      <c r="I564" s="103"/>
      <c r="J564" s="103"/>
      <c r="K564" s="31"/>
      <c r="L564" s="103"/>
      <c r="M564" s="104"/>
      <c r="N564" s="105"/>
      <c r="O564" s="41"/>
      <c r="P564" s="116"/>
      <c r="Q564" s="31"/>
      <c r="R564" s="31"/>
      <c r="S564" s="41"/>
      <c r="T564" s="107"/>
      <c r="U564" s="41"/>
      <c r="V564" s="41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41"/>
      <c r="AH564" s="41"/>
      <c r="AI564" s="108"/>
      <c r="AJ564" s="107"/>
      <c r="AK564" t="s">
        <v>4915</v>
      </c>
      <c r="AL564" s="41" t="str">
        <f t="shared" si="273"/>
        <v>SHD METHANOL 156</v>
      </c>
      <c r="AM564" s="107">
        <v>0.47</v>
      </c>
      <c r="AN564" s="107">
        <f t="shared" ref="AN564:AN565" si="274">$X$562*AM564</f>
        <v>1.15056</v>
      </c>
    </row>
    <row r="565" spans="1:40" ht="15">
      <c r="A565" s="101"/>
      <c r="B565" s="41"/>
      <c r="C565" s="102"/>
      <c r="D565" s="103"/>
      <c r="E565" s="103"/>
      <c r="F565" s="103"/>
      <c r="G565" s="103"/>
      <c r="H565" s="103"/>
      <c r="I565" s="103"/>
      <c r="J565" s="103"/>
      <c r="K565" s="31"/>
      <c r="L565" s="103"/>
      <c r="M565" s="104"/>
      <c r="N565" s="105"/>
      <c r="O565" s="41"/>
      <c r="P565" s="116"/>
      <c r="Q565" s="31"/>
      <c r="R565" s="31"/>
      <c r="S565" s="41"/>
      <c r="T565" s="107"/>
      <c r="U565" s="41"/>
      <c r="V565" s="41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41"/>
      <c r="AH565" s="41"/>
      <c r="AI565" s="108"/>
      <c r="AJ565" s="107"/>
      <c r="AK565" t="s">
        <v>4925</v>
      </c>
      <c r="AL565" s="41" t="str">
        <f t="shared" si="273"/>
        <v>SOLFEN KHA GLISERIN 250</v>
      </c>
      <c r="AM565" s="107">
        <v>0.44</v>
      </c>
      <c r="AN565" s="107">
        <f t="shared" si="274"/>
        <v>1.0771200000000001</v>
      </c>
    </row>
    <row r="566" spans="1:40" ht="15">
      <c r="A566" s="101"/>
      <c r="B566" s="41"/>
      <c r="C566" s="102"/>
      <c r="D566" s="103"/>
      <c r="E566" s="103"/>
      <c r="F566" s="103"/>
      <c r="G566" s="103"/>
      <c r="H566" s="103"/>
      <c r="I566" s="103"/>
      <c r="J566" s="103"/>
      <c r="K566" s="31"/>
      <c r="L566" s="103"/>
      <c r="M566" s="104"/>
      <c r="N566" s="105"/>
      <c r="O566" s="41"/>
      <c r="P566" s="116"/>
      <c r="Q566" s="31"/>
      <c r="R566" s="31"/>
      <c r="S566" s="41"/>
      <c r="T566" s="107"/>
      <c r="U566" s="41" t="s">
        <v>5192</v>
      </c>
      <c r="V566" s="41" t="s">
        <v>5193</v>
      </c>
      <c r="W566" s="107">
        <v>0.28000000000000003</v>
      </c>
      <c r="X566" s="107">
        <f>K562*W566</f>
        <v>10.080000000000002</v>
      </c>
      <c r="Y566" s="107"/>
      <c r="Z566" s="107"/>
      <c r="AA566" s="107"/>
      <c r="AB566" s="107"/>
      <c r="AC566" s="107"/>
      <c r="AD566" s="107"/>
      <c r="AE566" s="107"/>
      <c r="AF566" s="107"/>
      <c r="AG566" s="41"/>
      <c r="AH566" s="41"/>
      <c r="AI566" s="108"/>
      <c r="AJ566" s="107"/>
      <c r="AK566" s="110" t="s">
        <v>4915</v>
      </c>
      <c r="AL566" s="41" t="str">
        <f t="shared" si="273"/>
        <v>SHD METHANOL 156</v>
      </c>
      <c r="AM566" s="107">
        <v>0.56999999999999995</v>
      </c>
      <c r="AN566" s="107">
        <f>$X$566*AM566</f>
        <v>5.7456000000000005</v>
      </c>
    </row>
    <row r="567" spans="1:40" ht="15">
      <c r="A567" s="101"/>
      <c r="B567" s="41"/>
      <c r="C567" s="102"/>
      <c r="D567" s="103"/>
      <c r="E567" s="103"/>
      <c r="F567" s="103"/>
      <c r="G567" s="103"/>
      <c r="H567" s="103"/>
      <c r="I567" s="103"/>
      <c r="J567" s="103"/>
      <c r="K567" s="31"/>
      <c r="L567" s="103"/>
      <c r="M567" s="104"/>
      <c r="N567" s="105"/>
      <c r="O567" s="41"/>
      <c r="P567" s="116"/>
      <c r="Q567" s="31"/>
      <c r="R567" s="31"/>
      <c r="S567" s="41"/>
      <c r="T567" s="107"/>
      <c r="U567" s="41"/>
      <c r="V567" s="41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41"/>
      <c r="AH567" s="41"/>
      <c r="AI567" s="108"/>
      <c r="AJ567" s="107"/>
      <c r="AK567" s="110" t="s">
        <v>4925</v>
      </c>
      <c r="AL567" s="41" t="str">
        <f t="shared" si="273"/>
        <v>SOLFEN KHA GLISERIN 250</v>
      </c>
      <c r="AM567" s="107">
        <v>0.34</v>
      </c>
      <c r="AN567" s="107">
        <f t="shared" ref="AN567:AN568" si="275">$X$566*AM567</f>
        <v>3.4272000000000009</v>
      </c>
    </row>
    <row r="568" spans="1:40" ht="15">
      <c r="A568" s="101"/>
      <c r="B568" s="41"/>
      <c r="C568" s="102"/>
      <c r="D568" s="103"/>
      <c r="E568" s="103"/>
      <c r="F568" s="103"/>
      <c r="G568" s="103"/>
      <c r="H568" s="103"/>
      <c r="I568" s="103"/>
      <c r="J568" s="103"/>
      <c r="K568" s="31"/>
      <c r="L568" s="103"/>
      <c r="M568" s="104"/>
      <c r="N568" s="105"/>
      <c r="O568" s="41"/>
      <c r="P568" s="116"/>
      <c r="Q568" s="31"/>
      <c r="R568" s="31"/>
      <c r="S568" s="41"/>
      <c r="T568" s="107"/>
      <c r="U568" s="41"/>
      <c r="V568" s="41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41"/>
      <c r="AH568" s="41"/>
      <c r="AI568" s="108"/>
      <c r="AJ568" s="107"/>
      <c r="AK568" s="110" t="s">
        <v>4921</v>
      </c>
      <c r="AL568" s="41" t="str">
        <f t="shared" si="273"/>
        <v>SOLFEN KHA DEP 225</v>
      </c>
      <c r="AM568" s="107">
        <v>0.09</v>
      </c>
      <c r="AN568" s="107">
        <f t="shared" si="275"/>
        <v>0.90720000000000012</v>
      </c>
    </row>
    <row r="569" spans="1:40">
      <c r="A569" s="101">
        <v>166</v>
      </c>
      <c r="B569" s="41" t="s">
        <v>2112</v>
      </c>
      <c r="C569" s="102" t="s">
        <v>97</v>
      </c>
      <c r="D569" s="103">
        <v>4</v>
      </c>
      <c r="E569" s="103">
        <f t="shared" si="163"/>
        <v>0.1111111111111111</v>
      </c>
      <c r="F569" s="103">
        <v>11</v>
      </c>
      <c r="G569" s="103">
        <v>1</v>
      </c>
      <c r="H569" s="103"/>
      <c r="I569" s="103"/>
      <c r="J569" s="103" t="s">
        <v>510</v>
      </c>
      <c r="K569" s="31">
        <f>VLOOKUP(B569,tb_proyeksi,10,FALSE)</f>
        <v>36</v>
      </c>
      <c r="L569" s="103" t="s">
        <v>510</v>
      </c>
      <c r="M569" s="104">
        <f t="shared" si="260"/>
        <v>1</v>
      </c>
      <c r="N569" s="105" t="s">
        <v>506</v>
      </c>
      <c r="O569" s="41" t="s">
        <v>518</v>
      </c>
      <c r="P569" s="116">
        <v>25.919999999999998</v>
      </c>
      <c r="Q569" s="31">
        <v>36</v>
      </c>
      <c r="R569" s="31"/>
      <c r="S569" s="41" t="s">
        <v>527</v>
      </c>
      <c r="T569" s="107">
        <f t="shared" si="268"/>
        <v>0.39868128000000008</v>
      </c>
      <c r="U569" s="41" t="s">
        <v>3984</v>
      </c>
      <c r="V569" s="41" t="e">
        <f t="shared" si="201"/>
        <v>#NAME?</v>
      </c>
      <c r="W569" s="107">
        <v>6.8000000000000005E-2</v>
      </c>
      <c r="X569" s="107">
        <f t="shared" si="235"/>
        <v>2.4480000000000004</v>
      </c>
      <c r="Y569" s="107"/>
      <c r="Z569" s="107"/>
      <c r="AA569" s="107"/>
      <c r="AB569" s="107"/>
      <c r="AC569" s="107"/>
      <c r="AD569" s="107"/>
      <c r="AE569" s="107"/>
      <c r="AF569" s="107"/>
      <c r="AG569" s="41" t="s">
        <v>4307</v>
      </c>
      <c r="AH569" s="41" t="e">
        <f t="shared" si="203"/>
        <v>#NAME?</v>
      </c>
      <c r="AI569" s="108">
        <v>0.16286</v>
      </c>
      <c r="AJ569" s="107">
        <f t="shared" si="236"/>
        <v>0.39868128000000008</v>
      </c>
      <c r="AK569" s="41"/>
      <c r="AL569" s="41"/>
      <c r="AM569" s="107"/>
      <c r="AN569" s="107"/>
    </row>
    <row r="570" spans="1:40">
      <c r="A570" s="101"/>
      <c r="B570" s="41"/>
      <c r="C570" s="102"/>
      <c r="D570" s="103"/>
      <c r="E570" s="103"/>
      <c r="F570" s="103"/>
      <c r="G570" s="103"/>
      <c r="H570" s="103"/>
      <c r="I570" s="103"/>
      <c r="J570" s="103"/>
      <c r="K570" s="31"/>
      <c r="L570" s="103"/>
      <c r="M570" s="104"/>
      <c r="N570" s="105"/>
      <c r="O570" s="41"/>
      <c r="P570" s="116"/>
      <c r="Q570" s="31"/>
      <c r="R570" s="31"/>
      <c r="S570" s="41"/>
      <c r="T570" s="107"/>
      <c r="U570" s="41"/>
      <c r="V570" s="41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41"/>
      <c r="AH570" s="41"/>
      <c r="AI570" s="108"/>
      <c r="AJ570" s="107"/>
      <c r="AK570" s="41" t="s">
        <v>4925</v>
      </c>
      <c r="AL570" s="41" t="str">
        <f t="shared" ref="AL570:AL575" si="276">VLOOKUP(AK570,db_solfen,2,FALSE)</f>
        <v>SOLFEN KHA GLISERIN 250</v>
      </c>
      <c r="AM570" s="107">
        <v>0.34</v>
      </c>
      <c r="AN570" s="107">
        <f>$X$569*AM570</f>
        <v>0.83232000000000017</v>
      </c>
    </row>
    <row r="571" spans="1:40" ht="15">
      <c r="A571" s="101"/>
      <c r="B571" s="41"/>
      <c r="C571" s="102"/>
      <c r="D571" s="103"/>
      <c r="E571" s="103"/>
      <c r="F571" s="103"/>
      <c r="G571" s="103"/>
      <c r="H571" s="103"/>
      <c r="I571" s="103"/>
      <c r="J571" s="103"/>
      <c r="K571" s="31"/>
      <c r="L571" s="103"/>
      <c r="M571" s="104"/>
      <c r="N571" s="105"/>
      <c r="O571" s="41"/>
      <c r="P571" s="116"/>
      <c r="Q571" s="31"/>
      <c r="R571" s="31"/>
      <c r="S571" s="41"/>
      <c r="T571" s="107"/>
      <c r="U571" s="41"/>
      <c r="V571" s="41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41"/>
      <c r="AH571" s="41"/>
      <c r="AI571" s="108"/>
      <c r="AJ571" s="107"/>
      <c r="AK571" t="s">
        <v>4915</v>
      </c>
      <c r="AL571" s="41" t="str">
        <f t="shared" si="276"/>
        <v>SHD METHANOL 156</v>
      </c>
      <c r="AM571" s="107">
        <v>0.43</v>
      </c>
      <c r="AN571" s="107">
        <f t="shared" ref="AN571:AN572" si="277">$X$569*AM571</f>
        <v>1.0526400000000002</v>
      </c>
    </row>
    <row r="572" spans="1:40" ht="15">
      <c r="A572" s="101"/>
      <c r="B572" s="41"/>
      <c r="C572" s="102"/>
      <c r="D572" s="103"/>
      <c r="E572" s="103"/>
      <c r="F572" s="103"/>
      <c r="G572" s="103"/>
      <c r="H572" s="103"/>
      <c r="I572" s="103"/>
      <c r="J572" s="103"/>
      <c r="K572" s="31"/>
      <c r="L572" s="103"/>
      <c r="M572" s="104"/>
      <c r="N572" s="105"/>
      <c r="O572" s="41"/>
      <c r="P572" s="116"/>
      <c r="Q572" s="31"/>
      <c r="R572" s="31"/>
      <c r="S572" s="41"/>
      <c r="T572" s="107"/>
      <c r="U572" s="41"/>
      <c r="V572" s="41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41"/>
      <c r="AH572" s="41"/>
      <c r="AI572" s="108"/>
      <c r="AJ572" s="107"/>
      <c r="AK572" t="s">
        <v>4921</v>
      </c>
      <c r="AL572" s="41" t="str">
        <f t="shared" si="276"/>
        <v>SOLFEN KHA DEP 225</v>
      </c>
      <c r="AM572" s="107">
        <v>0.12</v>
      </c>
      <c r="AN572" s="107">
        <f t="shared" si="277"/>
        <v>0.29376000000000002</v>
      </c>
    </row>
    <row r="573" spans="1:40" ht="15">
      <c r="A573" s="101"/>
      <c r="B573" s="41"/>
      <c r="C573" s="102"/>
      <c r="D573" s="103"/>
      <c r="E573" s="103"/>
      <c r="F573" s="103"/>
      <c r="G573" s="103"/>
      <c r="H573" s="103"/>
      <c r="I573" s="103"/>
      <c r="J573" s="103"/>
      <c r="K573" s="31"/>
      <c r="L573" s="103"/>
      <c r="M573" s="104"/>
      <c r="N573" s="105"/>
      <c r="O573" s="41"/>
      <c r="P573" s="116"/>
      <c r="Q573" s="31"/>
      <c r="R573" s="31"/>
      <c r="S573" s="41"/>
      <c r="T573" s="107"/>
      <c r="U573" s="41" t="s">
        <v>5192</v>
      </c>
      <c r="V573" s="41" t="s">
        <v>5193</v>
      </c>
      <c r="W573" s="107">
        <v>0.28000000000000003</v>
      </c>
      <c r="X573" s="107">
        <f>K569*W573</f>
        <v>10.080000000000002</v>
      </c>
      <c r="Y573" s="107"/>
      <c r="Z573" s="107"/>
      <c r="AA573" s="107"/>
      <c r="AB573" s="107"/>
      <c r="AC573" s="107"/>
      <c r="AD573" s="107"/>
      <c r="AE573" s="107"/>
      <c r="AF573" s="107"/>
      <c r="AG573" s="41"/>
      <c r="AH573" s="41"/>
      <c r="AI573" s="108"/>
      <c r="AJ573" s="107"/>
      <c r="AK573" s="110" t="s">
        <v>4915</v>
      </c>
      <c r="AL573" s="41" t="str">
        <f t="shared" si="276"/>
        <v>SHD METHANOL 156</v>
      </c>
      <c r="AM573" s="107">
        <v>0.56999999999999995</v>
      </c>
      <c r="AN573" s="107">
        <f>$X$573*AM573</f>
        <v>5.7456000000000005</v>
      </c>
    </row>
    <row r="574" spans="1:40" ht="15">
      <c r="A574" s="101"/>
      <c r="B574" s="41"/>
      <c r="C574" s="102"/>
      <c r="D574" s="103"/>
      <c r="E574" s="103"/>
      <c r="F574" s="103"/>
      <c r="G574" s="103"/>
      <c r="H574" s="103"/>
      <c r="I574" s="103"/>
      <c r="J574" s="103"/>
      <c r="K574" s="31"/>
      <c r="L574" s="103"/>
      <c r="M574" s="104"/>
      <c r="N574" s="105"/>
      <c r="O574" s="41"/>
      <c r="P574" s="116"/>
      <c r="Q574" s="31"/>
      <c r="R574" s="31"/>
      <c r="S574" s="41"/>
      <c r="T574" s="107"/>
      <c r="U574" s="41"/>
      <c r="V574" s="41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41"/>
      <c r="AH574" s="41"/>
      <c r="AI574" s="108"/>
      <c r="AJ574" s="107"/>
      <c r="AK574" s="110" t="s">
        <v>4925</v>
      </c>
      <c r="AL574" s="41" t="str">
        <f t="shared" si="276"/>
        <v>SOLFEN KHA GLISERIN 250</v>
      </c>
      <c r="AM574" s="107">
        <v>0.34</v>
      </c>
      <c r="AN574" s="107">
        <f t="shared" ref="AN574:AN575" si="278">$X$573*AM574</f>
        <v>3.4272000000000009</v>
      </c>
    </row>
    <row r="575" spans="1:40" ht="15">
      <c r="A575" s="101"/>
      <c r="B575" s="41"/>
      <c r="C575" s="102"/>
      <c r="D575" s="103"/>
      <c r="E575" s="103"/>
      <c r="F575" s="103"/>
      <c r="G575" s="103"/>
      <c r="H575" s="103"/>
      <c r="I575" s="103"/>
      <c r="J575" s="103"/>
      <c r="K575" s="31"/>
      <c r="L575" s="103"/>
      <c r="M575" s="104"/>
      <c r="N575" s="105"/>
      <c r="O575" s="41"/>
      <c r="P575" s="116"/>
      <c r="Q575" s="31"/>
      <c r="R575" s="31"/>
      <c r="S575" s="41"/>
      <c r="T575" s="107"/>
      <c r="U575" s="41"/>
      <c r="V575" s="41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41"/>
      <c r="AH575" s="41"/>
      <c r="AI575" s="108"/>
      <c r="AJ575" s="107"/>
      <c r="AK575" s="110" t="s">
        <v>4921</v>
      </c>
      <c r="AL575" s="41" t="str">
        <f t="shared" si="276"/>
        <v>SOLFEN KHA DEP 225</v>
      </c>
      <c r="AM575" s="107">
        <v>0.09</v>
      </c>
      <c r="AN575" s="107">
        <f t="shared" si="278"/>
        <v>0.90720000000000012</v>
      </c>
    </row>
    <row r="576" spans="1:40">
      <c r="A576" s="101">
        <v>167</v>
      </c>
      <c r="B576" s="41" t="s">
        <v>2113</v>
      </c>
      <c r="C576" s="102" t="s">
        <v>98</v>
      </c>
      <c r="D576" s="103">
        <v>21</v>
      </c>
      <c r="E576" s="103">
        <f t="shared" si="163"/>
        <v>0.58333333333333337</v>
      </c>
      <c r="F576" s="103">
        <v>11</v>
      </c>
      <c r="G576" s="103">
        <v>1</v>
      </c>
      <c r="H576" s="103"/>
      <c r="I576" s="103"/>
      <c r="J576" s="103" t="s">
        <v>510</v>
      </c>
      <c r="K576" s="31">
        <f t="shared" si="267"/>
        <v>36</v>
      </c>
      <c r="L576" s="103" t="s">
        <v>510</v>
      </c>
      <c r="M576" s="104">
        <f t="shared" si="260"/>
        <v>1</v>
      </c>
      <c r="N576" s="105" t="s">
        <v>506</v>
      </c>
      <c r="O576" s="41" t="s">
        <v>518</v>
      </c>
      <c r="P576" s="116">
        <v>25.919999999999998</v>
      </c>
      <c r="Q576" s="31">
        <v>36</v>
      </c>
      <c r="R576" s="31"/>
      <c r="S576" s="41" t="s">
        <v>528</v>
      </c>
      <c r="T576" s="107">
        <f t="shared" si="268"/>
        <v>0.35006400000000004</v>
      </c>
      <c r="U576" s="41" t="s">
        <v>3986</v>
      </c>
      <c r="V576" s="41" t="e">
        <f t="shared" si="201"/>
        <v>#NAME?</v>
      </c>
      <c r="W576" s="107">
        <v>6.8000000000000005E-2</v>
      </c>
      <c r="X576" s="107">
        <f t="shared" si="235"/>
        <v>2.4480000000000004</v>
      </c>
      <c r="Y576" s="107"/>
      <c r="Z576" s="107"/>
      <c r="AA576" s="107"/>
      <c r="AB576" s="107"/>
      <c r="AC576" s="107"/>
      <c r="AD576" s="107"/>
      <c r="AE576" s="107"/>
      <c r="AF576" s="107"/>
      <c r="AG576" s="41" t="s">
        <v>4257</v>
      </c>
      <c r="AH576" s="41" t="e">
        <f t="shared" si="203"/>
        <v>#NAME?</v>
      </c>
      <c r="AI576" s="108">
        <v>0.14299999999999999</v>
      </c>
      <c r="AJ576" s="107">
        <f t="shared" si="236"/>
        <v>0.35006400000000004</v>
      </c>
      <c r="AK576" s="41"/>
      <c r="AL576" s="41"/>
      <c r="AM576" s="107"/>
      <c r="AN576" s="107"/>
    </row>
    <row r="577" spans="1:40" ht="15">
      <c r="A577" s="101"/>
      <c r="C577" s="102"/>
      <c r="D577" s="103"/>
      <c r="E577" s="103"/>
      <c r="F577" s="103"/>
      <c r="G577" s="103"/>
      <c r="H577" s="103"/>
      <c r="I577" s="103"/>
      <c r="J577" s="103"/>
      <c r="K577" s="31"/>
      <c r="L577" s="103"/>
      <c r="M577" s="104"/>
      <c r="N577" s="105"/>
      <c r="O577" s="41"/>
      <c r="P577" s="116"/>
      <c r="Q577" s="31"/>
      <c r="R577" s="31"/>
      <c r="S577" s="41"/>
      <c r="T577" s="107"/>
      <c r="U577" s="41"/>
      <c r="V577" s="41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41"/>
      <c r="AH577" s="41"/>
      <c r="AI577" s="108"/>
      <c r="AJ577" s="107"/>
      <c r="AK577" t="s">
        <v>4921</v>
      </c>
      <c r="AL577" s="41" t="str">
        <f t="shared" ref="AL577:AL582" si="279">VLOOKUP(AK577,db_solfen,2,FALSE)</f>
        <v>SOLFEN KHA DEP 225</v>
      </c>
      <c r="AM577" s="107">
        <v>0.08</v>
      </c>
      <c r="AN577" s="107">
        <f>$X$576*AM577</f>
        <v>0.19584000000000004</v>
      </c>
    </row>
    <row r="578" spans="1:40" ht="15">
      <c r="A578" s="101"/>
      <c r="C578" s="102"/>
      <c r="D578" s="103"/>
      <c r="E578" s="103"/>
      <c r="F578" s="103"/>
      <c r="G578" s="103"/>
      <c r="H578" s="103"/>
      <c r="I578" s="103"/>
      <c r="J578" s="103"/>
      <c r="K578" s="31"/>
      <c r="L578" s="103"/>
      <c r="M578" s="104"/>
      <c r="N578" s="105"/>
      <c r="O578" s="41"/>
      <c r="P578" s="116"/>
      <c r="Q578" s="31"/>
      <c r="R578" s="31"/>
      <c r="S578" s="41"/>
      <c r="T578" s="107"/>
      <c r="U578" s="41"/>
      <c r="V578" s="41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41"/>
      <c r="AH578" s="41"/>
      <c r="AI578" s="108"/>
      <c r="AJ578" s="107"/>
      <c r="AK578" t="s">
        <v>4915</v>
      </c>
      <c r="AL578" s="41" t="str">
        <f t="shared" si="279"/>
        <v>SHD METHANOL 156</v>
      </c>
      <c r="AM578" s="107">
        <v>0.42</v>
      </c>
      <c r="AN578" s="107">
        <f t="shared" ref="AN578:AN579" si="280">$X$576*AM578</f>
        <v>1.0281600000000002</v>
      </c>
    </row>
    <row r="579" spans="1:40" ht="15">
      <c r="A579" s="101"/>
      <c r="C579" s="102"/>
      <c r="D579" s="103"/>
      <c r="E579" s="103"/>
      <c r="F579" s="103"/>
      <c r="G579" s="103"/>
      <c r="H579" s="103"/>
      <c r="I579" s="103"/>
      <c r="J579" s="103"/>
      <c r="K579" s="31"/>
      <c r="L579" s="103"/>
      <c r="M579" s="104"/>
      <c r="N579" s="105"/>
      <c r="O579" s="41"/>
      <c r="P579" s="116"/>
      <c r="Q579" s="31"/>
      <c r="R579" s="31"/>
      <c r="S579" s="41"/>
      <c r="T579" s="107"/>
      <c r="U579" s="41"/>
      <c r="V579" s="41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41"/>
      <c r="AH579" s="41"/>
      <c r="AI579" s="108"/>
      <c r="AJ579" s="107"/>
      <c r="AK579" t="s">
        <v>4925</v>
      </c>
      <c r="AL579" s="41" t="str">
        <f t="shared" si="279"/>
        <v>SOLFEN KHA GLISERIN 250</v>
      </c>
      <c r="AM579" s="107">
        <v>0.42</v>
      </c>
      <c r="AN579" s="107">
        <f t="shared" si="280"/>
        <v>1.0281600000000002</v>
      </c>
    </row>
    <row r="580" spans="1:40" ht="15">
      <c r="A580" s="101"/>
      <c r="C580" s="102"/>
      <c r="D580" s="103"/>
      <c r="E580" s="103"/>
      <c r="F580" s="103"/>
      <c r="G580" s="103"/>
      <c r="H580" s="103"/>
      <c r="I580" s="103"/>
      <c r="J580" s="103"/>
      <c r="K580" s="31"/>
      <c r="L580" s="103"/>
      <c r="M580" s="104"/>
      <c r="N580" s="105"/>
      <c r="O580" s="41"/>
      <c r="P580" s="116"/>
      <c r="Q580" s="31"/>
      <c r="R580" s="31"/>
      <c r="S580" s="41"/>
      <c r="T580" s="107"/>
      <c r="U580" s="41" t="s">
        <v>5192</v>
      </c>
      <c r="V580" s="41" t="s">
        <v>5193</v>
      </c>
      <c r="W580" s="107">
        <v>0.28000000000000003</v>
      </c>
      <c r="X580" s="107">
        <f>K576*W580</f>
        <v>10.080000000000002</v>
      </c>
      <c r="Y580" s="107"/>
      <c r="Z580" s="107"/>
      <c r="AA580" s="107"/>
      <c r="AB580" s="107"/>
      <c r="AC580" s="107"/>
      <c r="AD580" s="107"/>
      <c r="AE580" s="107"/>
      <c r="AF580" s="107"/>
      <c r="AG580" s="41"/>
      <c r="AH580" s="41"/>
      <c r="AI580" s="108"/>
      <c r="AJ580" s="107"/>
      <c r="AK580" s="110" t="s">
        <v>4915</v>
      </c>
      <c r="AL580" s="41" t="str">
        <f t="shared" si="279"/>
        <v>SHD METHANOL 156</v>
      </c>
      <c r="AM580" s="107">
        <v>0.56999999999999995</v>
      </c>
      <c r="AN580" s="107">
        <f>$X$580*AM580</f>
        <v>5.7456000000000005</v>
      </c>
    </row>
    <row r="581" spans="1:40" ht="15">
      <c r="A581" s="101"/>
      <c r="C581" s="102"/>
      <c r="D581" s="103"/>
      <c r="E581" s="103"/>
      <c r="F581" s="103"/>
      <c r="G581" s="103"/>
      <c r="H581" s="103"/>
      <c r="I581" s="103"/>
      <c r="J581" s="103"/>
      <c r="K581" s="31"/>
      <c r="L581" s="103"/>
      <c r="M581" s="104"/>
      <c r="N581" s="105"/>
      <c r="O581" s="41"/>
      <c r="P581" s="116"/>
      <c r="Q581" s="31"/>
      <c r="R581" s="31"/>
      <c r="S581" s="41"/>
      <c r="T581" s="107"/>
      <c r="U581" s="41"/>
      <c r="V581" s="41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41"/>
      <c r="AH581" s="41"/>
      <c r="AI581" s="108"/>
      <c r="AJ581" s="107"/>
      <c r="AK581" s="110" t="s">
        <v>4925</v>
      </c>
      <c r="AL581" s="41" t="str">
        <f t="shared" si="279"/>
        <v>SOLFEN KHA GLISERIN 250</v>
      </c>
      <c r="AM581" s="107">
        <v>0.34</v>
      </c>
      <c r="AN581" s="107">
        <f t="shared" ref="AN581:AN582" si="281">$X$580*AM581</f>
        <v>3.4272000000000009</v>
      </c>
    </row>
    <row r="582" spans="1:40" ht="15">
      <c r="A582" s="101"/>
      <c r="C582" s="102"/>
      <c r="D582" s="103"/>
      <c r="E582" s="103"/>
      <c r="F582" s="103"/>
      <c r="G582" s="103"/>
      <c r="H582" s="103"/>
      <c r="I582" s="103"/>
      <c r="J582" s="103"/>
      <c r="K582" s="31"/>
      <c r="L582" s="103"/>
      <c r="M582" s="104"/>
      <c r="N582" s="105"/>
      <c r="O582" s="41"/>
      <c r="P582" s="116"/>
      <c r="Q582" s="31"/>
      <c r="R582" s="31"/>
      <c r="S582" s="41"/>
      <c r="T582" s="107"/>
      <c r="U582" s="41"/>
      <c r="V582" s="41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41"/>
      <c r="AH582" s="41"/>
      <c r="AI582" s="108"/>
      <c r="AJ582" s="107"/>
      <c r="AK582" s="110" t="s">
        <v>4921</v>
      </c>
      <c r="AL582" s="41" t="str">
        <f t="shared" si="279"/>
        <v>SOLFEN KHA DEP 225</v>
      </c>
      <c r="AM582" s="107">
        <v>0.09</v>
      </c>
      <c r="AN582" s="107">
        <f t="shared" si="281"/>
        <v>0.90720000000000012</v>
      </c>
    </row>
    <row r="583" spans="1:40">
      <c r="A583" s="101">
        <v>168</v>
      </c>
      <c r="B583" s="33" t="s">
        <v>2114</v>
      </c>
      <c r="C583" s="102" t="s">
        <v>99</v>
      </c>
      <c r="D583" s="103">
        <v>10</v>
      </c>
      <c r="E583" s="103">
        <f t="shared" si="163"/>
        <v>0.27777777777777779</v>
      </c>
      <c r="F583" s="103">
        <v>10</v>
      </c>
      <c r="G583" s="103">
        <v>1</v>
      </c>
      <c r="H583" s="103"/>
      <c r="I583" s="103"/>
      <c r="J583" s="103" t="s">
        <v>510</v>
      </c>
      <c r="K583" s="31">
        <f>VLOOKUP(B583,tb_proyeksi,10,FALSE)</f>
        <v>36</v>
      </c>
      <c r="L583" s="103" t="s">
        <v>510</v>
      </c>
      <c r="M583" s="104">
        <f t="shared" si="260"/>
        <v>1</v>
      </c>
      <c r="N583" s="105" t="s">
        <v>506</v>
      </c>
      <c r="O583" s="41" t="s">
        <v>518</v>
      </c>
      <c r="P583" s="116">
        <v>25.919999999999998</v>
      </c>
      <c r="Q583" s="31">
        <v>36</v>
      </c>
      <c r="R583" s="31"/>
      <c r="S583" s="41" t="s">
        <v>542</v>
      </c>
      <c r="T583" s="107">
        <f t="shared" si="268"/>
        <v>0.23990400000000006</v>
      </c>
      <c r="U583" s="41" t="s">
        <v>3988</v>
      </c>
      <c r="V583" s="41" t="e">
        <f t="shared" si="201"/>
        <v>#NAME?</v>
      </c>
      <c r="W583" s="107">
        <v>6.8000000000000005E-2</v>
      </c>
      <c r="X583" s="107">
        <f t="shared" si="235"/>
        <v>2.4480000000000004</v>
      </c>
      <c r="Y583" s="107"/>
      <c r="Z583" s="107"/>
      <c r="AA583" s="107"/>
      <c r="AB583" s="107"/>
      <c r="AC583" s="107"/>
      <c r="AD583" s="107"/>
      <c r="AE583" s="107"/>
      <c r="AF583" s="107"/>
      <c r="AG583" s="41" t="s">
        <v>4259</v>
      </c>
      <c r="AH583" s="41" t="e">
        <f t="shared" si="203"/>
        <v>#NAME?</v>
      </c>
      <c r="AI583" s="108">
        <v>9.8000000000000004E-2</v>
      </c>
      <c r="AJ583" s="107">
        <f t="shared" si="236"/>
        <v>0.23990400000000006</v>
      </c>
      <c r="AK583" s="41"/>
      <c r="AL583" s="41"/>
      <c r="AM583" s="107"/>
      <c r="AN583" s="107"/>
    </row>
    <row r="584" spans="1:40" ht="15">
      <c r="A584" s="101"/>
      <c r="C584" s="102"/>
      <c r="D584" s="103"/>
      <c r="E584" s="103"/>
      <c r="F584" s="103"/>
      <c r="G584" s="103"/>
      <c r="H584" s="103"/>
      <c r="I584" s="103"/>
      <c r="J584" s="103"/>
      <c r="K584" s="31"/>
      <c r="L584" s="103"/>
      <c r="M584" s="104"/>
      <c r="N584" s="105"/>
      <c r="O584" s="41"/>
      <c r="P584" s="116"/>
      <c r="Q584" s="31"/>
      <c r="R584" s="31"/>
      <c r="S584" s="41"/>
      <c r="T584" s="107"/>
      <c r="U584" s="41"/>
      <c r="V584" s="41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41"/>
      <c r="AH584" s="41"/>
      <c r="AI584" s="108"/>
      <c r="AJ584" s="107"/>
      <c r="AK584" t="s">
        <v>4925</v>
      </c>
      <c r="AL584" s="41" t="str">
        <f t="shared" ref="AL584:AL589" si="282">VLOOKUP(AK584,db_solfen,2,FALSE)</f>
        <v>SOLFEN KHA GLISERIN 250</v>
      </c>
      <c r="AM584" s="107">
        <v>0.45</v>
      </c>
      <c r="AN584" s="107">
        <f>$X$583*AM584</f>
        <v>1.1016000000000001</v>
      </c>
    </row>
    <row r="585" spans="1:40" ht="15">
      <c r="A585" s="101"/>
      <c r="C585" s="102"/>
      <c r="D585" s="103"/>
      <c r="E585" s="103"/>
      <c r="F585" s="103"/>
      <c r="G585" s="103"/>
      <c r="H585" s="103"/>
      <c r="I585" s="103"/>
      <c r="J585" s="103"/>
      <c r="K585" s="31"/>
      <c r="L585" s="103"/>
      <c r="M585" s="104"/>
      <c r="N585" s="105"/>
      <c r="O585" s="41"/>
      <c r="P585" s="116"/>
      <c r="Q585" s="31"/>
      <c r="R585" s="31"/>
      <c r="S585" s="41"/>
      <c r="T585" s="107"/>
      <c r="U585" s="41"/>
      <c r="V585" s="41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41"/>
      <c r="AH585" s="41"/>
      <c r="AI585" s="108"/>
      <c r="AJ585" s="107"/>
      <c r="AK585" t="s">
        <v>4915</v>
      </c>
      <c r="AL585" s="41" t="str">
        <f t="shared" si="282"/>
        <v>SHD METHANOL 156</v>
      </c>
      <c r="AM585" s="107">
        <v>0.42</v>
      </c>
      <c r="AN585" s="107">
        <f t="shared" ref="AN585:AN586" si="283">$X$583*AM585</f>
        <v>1.0281600000000002</v>
      </c>
    </row>
    <row r="586" spans="1:40" ht="15">
      <c r="A586" s="101"/>
      <c r="C586" s="102"/>
      <c r="D586" s="103"/>
      <c r="E586" s="103"/>
      <c r="F586" s="103"/>
      <c r="G586" s="103"/>
      <c r="H586" s="103"/>
      <c r="I586" s="103"/>
      <c r="J586" s="103"/>
      <c r="K586" s="31"/>
      <c r="L586" s="103"/>
      <c r="M586" s="104"/>
      <c r="N586" s="105"/>
      <c r="O586" s="41"/>
      <c r="P586" s="116"/>
      <c r="Q586" s="31"/>
      <c r="R586" s="31"/>
      <c r="S586" s="41"/>
      <c r="T586" s="107"/>
      <c r="U586" s="41"/>
      <c r="V586" s="41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41"/>
      <c r="AH586" s="41"/>
      <c r="AI586" s="108"/>
      <c r="AJ586" s="107"/>
      <c r="AK586" t="s">
        <v>4921</v>
      </c>
      <c r="AL586" s="41" t="str">
        <f t="shared" si="282"/>
        <v>SOLFEN KHA DEP 225</v>
      </c>
      <c r="AM586" s="107">
        <v>7.0000000000000007E-2</v>
      </c>
      <c r="AN586" s="107">
        <f t="shared" si="283"/>
        <v>0.17136000000000004</v>
      </c>
    </row>
    <row r="587" spans="1:40" ht="15">
      <c r="A587" s="101"/>
      <c r="C587" s="102"/>
      <c r="D587" s="103"/>
      <c r="E587" s="103"/>
      <c r="F587" s="103"/>
      <c r="G587" s="103"/>
      <c r="H587" s="103"/>
      <c r="I587" s="103"/>
      <c r="J587" s="103"/>
      <c r="K587" s="31"/>
      <c r="L587" s="103"/>
      <c r="M587" s="104"/>
      <c r="N587" s="105"/>
      <c r="O587" s="41"/>
      <c r="P587" s="116"/>
      <c r="Q587" s="31"/>
      <c r="R587" s="31"/>
      <c r="S587" s="41"/>
      <c r="T587" s="107"/>
      <c r="U587" s="41" t="s">
        <v>5192</v>
      </c>
      <c r="V587" s="41" t="s">
        <v>5193</v>
      </c>
      <c r="W587" s="107">
        <v>0.28000000000000003</v>
      </c>
      <c r="X587" s="107">
        <f>K583*W587</f>
        <v>10.080000000000002</v>
      </c>
      <c r="Y587" s="107"/>
      <c r="Z587" s="107"/>
      <c r="AA587" s="107"/>
      <c r="AB587" s="107"/>
      <c r="AC587" s="107"/>
      <c r="AD587" s="107"/>
      <c r="AE587" s="107"/>
      <c r="AF587" s="107"/>
      <c r="AG587" s="41"/>
      <c r="AH587" s="41"/>
      <c r="AI587" s="108"/>
      <c r="AJ587" s="107"/>
      <c r="AK587" s="110" t="s">
        <v>4915</v>
      </c>
      <c r="AL587" s="41" t="str">
        <f t="shared" si="282"/>
        <v>SHD METHANOL 156</v>
      </c>
      <c r="AM587" s="107">
        <v>0.56999999999999995</v>
      </c>
      <c r="AN587" s="107">
        <f>$X$587*AM587</f>
        <v>5.7456000000000005</v>
      </c>
    </row>
    <row r="588" spans="1:40" ht="15">
      <c r="A588" s="101"/>
      <c r="C588" s="102"/>
      <c r="D588" s="103"/>
      <c r="E588" s="103"/>
      <c r="F588" s="103"/>
      <c r="G588" s="103"/>
      <c r="H588" s="103"/>
      <c r="I588" s="103"/>
      <c r="J588" s="103"/>
      <c r="K588" s="31"/>
      <c r="L588" s="103"/>
      <c r="M588" s="104"/>
      <c r="N588" s="105"/>
      <c r="O588" s="41"/>
      <c r="P588" s="116"/>
      <c r="Q588" s="31"/>
      <c r="R588" s="31"/>
      <c r="S588" s="41"/>
      <c r="T588" s="107"/>
      <c r="U588" s="41"/>
      <c r="V588" s="41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41"/>
      <c r="AH588" s="41"/>
      <c r="AI588" s="108"/>
      <c r="AJ588" s="107"/>
      <c r="AK588" s="110" t="s">
        <v>4925</v>
      </c>
      <c r="AL588" s="41" t="str">
        <f t="shared" si="282"/>
        <v>SOLFEN KHA GLISERIN 250</v>
      </c>
      <c r="AM588" s="107">
        <v>0.34</v>
      </c>
      <c r="AN588" s="107">
        <f t="shared" ref="AN588:AN589" si="284">$X$587*AM588</f>
        <v>3.4272000000000009</v>
      </c>
    </row>
    <row r="589" spans="1:40" ht="15">
      <c r="A589" s="101"/>
      <c r="C589" s="102"/>
      <c r="D589" s="103"/>
      <c r="E589" s="103"/>
      <c r="F589" s="103"/>
      <c r="G589" s="103"/>
      <c r="H589" s="103"/>
      <c r="I589" s="103"/>
      <c r="J589" s="103"/>
      <c r="K589" s="31"/>
      <c r="L589" s="103"/>
      <c r="M589" s="104"/>
      <c r="N589" s="105"/>
      <c r="O589" s="41"/>
      <c r="P589" s="116"/>
      <c r="Q589" s="31"/>
      <c r="R589" s="31"/>
      <c r="S589" s="41"/>
      <c r="T589" s="107"/>
      <c r="U589" s="41"/>
      <c r="V589" s="41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41"/>
      <c r="AH589" s="41"/>
      <c r="AI589" s="108"/>
      <c r="AJ589" s="107"/>
      <c r="AK589" s="110" t="s">
        <v>4921</v>
      </c>
      <c r="AL589" s="41" t="str">
        <f t="shared" si="282"/>
        <v>SOLFEN KHA DEP 225</v>
      </c>
      <c r="AM589" s="107">
        <v>0.09</v>
      </c>
      <c r="AN589" s="107">
        <f t="shared" si="284"/>
        <v>0.90720000000000012</v>
      </c>
    </row>
    <row r="590" spans="1:40">
      <c r="A590" s="101">
        <v>169</v>
      </c>
      <c r="B590" s="41" t="s">
        <v>2116</v>
      </c>
      <c r="C590" s="102" t="s">
        <v>100</v>
      </c>
      <c r="D590" s="103">
        <v>7</v>
      </c>
      <c r="E590" s="103">
        <f t="shared" si="163"/>
        <v>0.19444444444444445</v>
      </c>
      <c r="F590" s="103">
        <v>15</v>
      </c>
      <c r="G590" s="103">
        <v>1</v>
      </c>
      <c r="H590" s="103"/>
      <c r="I590" s="103"/>
      <c r="J590" s="103" t="s">
        <v>510</v>
      </c>
      <c r="K590" s="31">
        <f>VLOOKUP(B590,tb_proyeksi,10,FALSE)</f>
        <v>36</v>
      </c>
      <c r="L590" s="103" t="s">
        <v>510</v>
      </c>
      <c r="M590" s="104">
        <f t="shared" si="260"/>
        <v>1</v>
      </c>
      <c r="N590" s="105" t="s">
        <v>506</v>
      </c>
      <c r="O590" s="41" t="s">
        <v>518</v>
      </c>
      <c r="P590" s="116">
        <v>25.919999999999998</v>
      </c>
      <c r="Q590" s="31">
        <v>36</v>
      </c>
      <c r="R590" s="31"/>
      <c r="S590" s="41" t="s">
        <v>534</v>
      </c>
      <c r="T590" s="107">
        <f t="shared" si="268"/>
        <v>0.26928000000000002</v>
      </c>
      <c r="U590" s="41" t="s">
        <v>3990</v>
      </c>
      <c r="V590" s="41" t="e">
        <f t="shared" si="201"/>
        <v>#NAME?</v>
      </c>
      <c r="W590" s="107">
        <v>6.8000000000000005E-2</v>
      </c>
      <c r="X590" s="107">
        <f t="shared" si="235"/>
        <v>2.4480000000000004</v>
      </c>
      <c r="Y590" s="107"/>
      <c r="Z590" s="107"/>
      <c r="AA590" s="107"/>
      <c r="AB590" s="107"/>
      <c r="AC590" s="107"/>
      <c r="AD590" s="107"/>
      <c r="AE590" s="107"/>
      <c r="AF590" s="107"/>
      <c r="AG590" s="41" t="s">
        <v>4311</v>
      </c>
      <c r="AH590" s="41" t="e">
        <f t="shared" si="203"/>
        <v>#NAME?</v>
      </c>
      <c r="AI590" s="108">
        <v>0.11</v>
      </c>
      <c r="AJ590" s="107">
        <f t="shared" si="236"/>
        <v>0.26928000000000002</v>
      </c>
      <c r="AK590" s="41"/>
      <c r="AL590" s="41"/>
      <c r="AM590" s="107"/>
      <c r="AN590" s="107"/>
    </row>
    <row r="591" spans="1:40" ht="15">
      <c r="A591" s="101"/>
      <c r="B591" s="41"/>
      <c r="C591" s="102"/>
      <c r="D591" s="103"/>
      <c r="E591" s="103"/>
      <c r="F591" s="103"/>
      <c r="G591" s="103"/>
      <c r="H591" s="103"/>
      <c r="I591" s="103"/>
      <c r="J591" s="103"/>
      <c r="K591" s="31"/>
      <c r="L591" s="103"/>
      <c r="M591" s="104"/>
      <c r="N591" s="105"/>
      <c r="O591" s="41"/>
      <c r="P591" s="116"/>
      <c r="Q591" s="31"/>
      <c r="R591" s="31"/>
      <c r="S591" s="41"/>
      <c r="T591" s="107"/>
      <c r="U591" s="41"/>
      <c r="V591" s="41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41"/>
      <c r="AH591" s="41"/>
      <c r="AI591" s="108"/>
      <c r="AJ591" s="107"/>
      <c r="AK591" s="109" t="s">
        <v>4921</v>
      </c>
      <c r="AL591" s="41" t="str">
        <f t="shared" ref="AL591:AL596" si="285">VLOOKUP(AK591,db_solfen,2,FALSE)</f>
        <v>SOLFEN KHA DEP 225</v>
      </c>
      <c r="AM591" s="107">
        <v>7.0000000000000007E-2</v>
      </c>
      <c r="AN591" s="107">
        <f>$X$590*AM591</f>
        <v>0.17136000000000004</v>
      </c>
    </row>
    <row r="592" spans="1:40" ht="15">
      <c r="A592" s="101"/>
      <c r="B592" s="41"/>
      <c r="C592" s="102"/>
      <c r="D592" s="103"/>
      <c r="E592" s="103"/>
      <c r="F592" s="103"/>
      <c r="G592" s="103"/>
      <c r="H592" s="103"/>
      <c r="I592" s="103"/>
      <c r="J592" s="103"/>
      <c r="K592" s="31"/>
      <c r="L592" s="103"/>
      <c r="M592" s="104"/>
      <c r="N592" s="105"/>
      <c r="O592" s="41"/>
      <c r="P592" s="116"/>
      <c r="Q592" s="31"/>
      <c r="R592" s="31"/>
      <c r="S592" s="41"/>
      <c r="T592" s="107"/>
      <c r="U592" s="41"/>
      <c r="V592" s="41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41"/>
      <c r="AH592" s="41"/>
      <c r="AI592" s="108"/>
      <c r="AJ592" s="107"/>
      <c r="AK592" s="109" t="s">
        <v>4915</v>
      </c>
      <c r="AL592" s="41" t="str">
        <f t="shared" si="285"/>
        <v>SHD METHANOL 156</v>
      </c>
      <c r="AM592" s="107">
        <v>0.46</v>
      </c>
      <c r="AN592" s="107">
        <f t="shared" ref="AN592:AN593" si="286">$X$590*AM592</f>
        <v>1.1260800000000002</v>
      </c>
    </row>
    <row r="593" spans="1:40" ht="15">
      <c r="A593" s="101"/>
      <c r="B593" s="41"/>
      <c r="C593" s="102"/>
      <c r="D593" s="103"/>
      <c r="E593" s="103"/>
      <c r="F593" s="103"/>
      <c r="G593" s="103"/>
      <c r="H593" s="103"/>
      <c r="I593" s="103"/>
      <c r="J593" s="103"/>
      <c r="K593" s="31"/>
      <c r="L593" s="103"/>
      <c r="M593" s="104"/>
      <c r="N593" s="105"/>
      <c r="O593" s="41"/>
      <c r="P593" s="116"/>
      <c r="Q593" s="31"/>
      <c r="R593" s="31"/>
      <c r="S593" s="41"/>
      <c r="T593" s="107"/>
      <c r="U593" s="41"/>
      <c r="V593" s="41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41"/>
      <c r="AH593" s="41"/>
      <c r="AI593" s="108"/>
      <c r="AJ593" s="107"/>
      <c r="AK593" s="109" t="s">
        <v>4925</v>
      </c>
      <c r="AL593" s="41" t="str">
        <f t="shared" si="285"/>
        <v>SOLFEN KHA GLISERIN 250</v>
      </c>
      <c r="AM593" s="107">
        <v>0.4</v>
      </c>
      <c r="AN593" s="107">
        <f t="shared" si="286"/>
        <v>0.97920000000000018</v>
      </c>
    </row>
    <row r="594" spans="1:40" ht="15">
      <c r="A594" s="101"/>
      <c r="B594" s="41"/>
      <c r="C594" s="102"/>
      <c r="D594" s="103"/>
      <c r="E594" s="103"/>
      <c r="F594" s="103"/>
      <c r="G594" s="103"/>
      <c r="H594" s="103"/>
      <c r="I594" s="103"/>
      <c r="J594" s="103"/>
      <c r="K594" s="31"/>
      <c r="L594" s="103"/>
      <c r="M594" s="104"/>
      <c r="N594" s="105"/>
      <c r="O594" s="41"/>
      <c r="P594" s="116"/>
      <c r="Q594" s="31"/>
      <c r="R594" s="31"/>
      <c r="S594" s="41"/>
      <c r="T594" s="107"/>
      <c r="U594" s="41" t="s">
        <v>5192</v>
      </c>
      <c r="V594" s="41" t="s">
        <v>5193</v>
      </c>
      <c r="W594" s="107">
        <v>0.28000000000000003</v>
      </c>
      <c r="X594" s="107">
        <f>K590*W594</f>
        <v>10.080000000000002</v>
      </c>
      <c r="Y594" s="107"/>
      <c r="Z594" s="107"/>
      <c r="AA594" s="107"/>
      <c r="AB594" s="107"/>
      <c r="AC594" s="107"/>
      <c r="AD594" s="107"/>
      <c r="AE594" s="107"/>
      <c r="AF594" s="107"/>
      <c r="AG594" s="41"/>
      <c r="AH594" s="41"/>
      <c r="AI594" s="108"/>
      <c r="AJ594" s="107"/>
      <c r="AK594" s="110" t="s">
        <v>4915</v>
      </c>
      <c r="AL594" s="41" t="str">
        <f t="shared" si="285"/>
        <v>SHD METHANOL 156</v>
      </c>
      <c r="AM594" s="107">
        <v>0.56999999999999995</v>
      </c>
      <c r="AN594" s="107">
        <f>$X$594*AM594</f>
        <v>5.7456000000000005</v>
      </c>
    </row>
    <row r="595" spans="1:40" ht="15">
      <c r="A595" s="101"/>
      <c r="B595" s="41"/>
      <c r="C595" s="102"/>
      <c r="D595" s="103"/>
      <c r="E595" s="103"/>
      <c r="F595" s="103"/>
      <c r="G595" s="103"/>
      <c r="H595" s="103"/>
      <c r="I595" s="103"/>
      <c r="J595" s="103"/>
      <c r="K595" s="31"/>
      <c r="L595" s="103"/>
      <c r="M595" s="104"/>
      <c r="N595" s="105"/>
      <c r="O595" s="41"/>
      <c r="P595" s="116"/>
      <c r="Q595" s="31"/>
      <c r="R595" s="31"/>
      <c r="S595" s="41"/>
      <c r="T595" s="107"/>
      <c r="U595" s="41"/>
      <c r="V595" s="41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41"/>
      <c r="AH595" s="41"/>
      <c r="AI595" s="108"/>
      <c r="AJ595" s="107"/>
      <c r="AK595" s="110" t="s">
        <v>4925</v>
      </c>
      <c r="AL595" s="41" t="str">
        <f t="shared" si="285"/>
        <v>SOLFEN KHA GLISERIN 250</v>
      </c>
      <c r="AM595" s="107">
        <v>0.34</v>
      </c>
      <c r="AN595" s="107">
        <f t="shared" ref="AN595:AN596" si="287">$X$594*AM595</f>
        <v>3.4272000000000009</v>
      </c>
    </row>
    <row r="596" spans="1:40" ht="15">
      <c r="A596" s="101"/>
      <c r="B596" s="41"/>
      <c r="C596" s="102"/>
      <c r="D596" s="103"/>
      <c r="E596" s="103"/>
      <c r="F596" s="103"/>
      <c r="G596" s="103"/>
      <c r="H596" s="103"/>
      <c r="I596" s="103"/>
      <c r="J596" s="103"/>
      <c r="K596" s="31"/>
      <c r="L596" s="103"/>
      <c r="M596" s="104"/>
      <c r="N596" s="105"/>
      <c r="O596" s="41"/>
      <c r="P596" s="116"/>
      <c r="Q596" s="31"/>
      <c r="R596" s="31"/>
      <c r="S596" s="41"/>
      <c r="T596" s="107"/>
      <c r="U596" s="41"/>
      <c r="V596" s="41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41"/>
      <c r="AH596" s="41"/>
      <c r="AI596" s="108"/>
      <c r="AJ596" s="107"/>
      <c r="AK596" s="110" t="s">
        <v>4921</v>
      </c>
      <c r="AL596" s="41" t="str">
        <f t="shared" si="285"/>
        <v>SOLFEN KHA DEP 225</v>
      </c>
      <c r="AM596" s="107">
        <v>0.09</v>
      </c>
      <c r="AN596" s="107">
        <f t="shared" si="287"/>
        <v>0.90720000000000012</v>
      </c>
    </row>
    <row r="597" spans="1:40">
      <c r="A597" s="101">
        <v>170</v>
      </c>
      <c r="B597" s="41" t="s">
        <v>2117</v>
      </c>
      <c r="C597" s="102" t="s">
        <v>101</v>
      </c>
      <c r="D597" s="103">
        <v>23</v>
      </c>
      <c r="E597" s="103">
        <f t="shared" si="163"/>
        <v>0.63888888888888884</v>
      </c>
      <c r="F597" s="103">
        <v>20</v>
      </c>
      <c r="G597" s="103">
        <v>1</v>
      </c>
      <c r="H597" s="103">
        <v>3</v>
      </c>
      <c r="I597" s="103">
        <v>1</v>
      </c>
      <c r="J597" s="103" t="s">
        <v>510</v>
      </c>
      <c r="K597" s="31">
        <f t="shared" si="267"/>
        <v>36</v>
      </c>
      <c r="L597" s="103" t="s">
        <v>510</v>
      </c>
      <c r="M597" s="104">
        <f t="shared" si="260"/>
        <v>1</v>
      </c>
      <c r="N597" s="105" t="s">
        <v>506</v>
      </c>
      <c r="O597" s="41" t="s">
        <v>518</v>
      </c>
      <c r="P597" s="116">
        <v>25.919999999999998</v>
      </c>
      <c r="Q597" s="31">
        <v>36</v>
      </c>
      <c r="R597" s="31"/>
      <c r="S597" s="41" t="s">
        <v>535</v>
      </c>
      <c r="T597" s="107">
        <f t="shared" si="268"/>
        <v>0.18666000000000002</v>
      </c>
      <c r="U597" s="41" t="s">
        <v>3978</v>
      </c>
      <c r="V597" s="41" t="e">
        <f t="shared" si="201"/>
        <v>#NAME?</v>
      </c>
      <c r="W597" s="107">
        <v>6.8000000000000005E-2</v>
      </c>
      <c r="X597" s="107">
        <f t="shared" si="235"/>
        <v>2.4480000000000004</v>
      </c>
      <c r="Y597" s="107"/>
      <c r="Z597" s="107"/>
      <c r="AA597" s="107"/>
      <c r="AB597" s="107"/>
      <c r="AC597" s="107"/>
      <c r="AD597" s="107"/>
      <c r="AE597" s="107"/>
      <c r="AF597" s="107"/>
      <c r="AG597" s="41" t="s">
        <v>4327</v>
      </c>
      <c r="AH597" s="41" t="e">
        <f t="shared" si="203"/>
        <v>#NAME?</v>
      </c>
      <c r="AI597" s="108">
        <v>7.6249999999999998E-2</v>
      </c>
      <c r="AJ597" s="107">
        <f t="shared" si="236"/>
        <v>0.18666000000000002</v>
      </c>
      <c r="AK597" s="41"/>
      <c r="AL597" s="41"/>
      <c r="AM597" s="107"/>
      <c r="AN597" s="107"/>
    </row>
    <row r="598" spans="1:40" ht="15">
      <c r="A598" s="101"/>
      <c r="B598" s="41"/>
      <c r="C598" s="102"/>
      <c r="D598" s="103"/>
      <c r="E598" s="103"/>
      <c r="F598" s="103"/>
      <c r="G598" s="103"/>
      <c r="H598" s="103"/>
      <c r="I598" s="103"/>
      <c r="J598" s="103"/>
      <c r="K598" s="31"/>
      <c r="L598" s="103"/>
      <c r="M598" s="104"/>
      <c r="N598" s="105"/>
      <c r="O598" s="41"/>
      <c r="P598" s="116"/>
      <c r="Q598" s="31"/>
      <c r="R598" s="31"/>
      <c r="S598" s="41"/>
      <c r="T598" s="107"/>
      <c r="U598" s="41"/>
      <c r="V598" s="41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41"/>
      <c r="AH598" s="41"/>
      <c r="AI598" s="108"/>
      <c r="AJ598" s="107"/>
      <c r="AK598" t="s">
        <v>4915</v>
      </c>
      <c r="AL598" s="41" t="str">
        <f t="shared" ref="AL598:AL603" si="288">VLOOKUP(AK598,db_solfen,2,FALSE)</f>
        <v>SHD METHANOL 156</v>
      </c>
      <c r="AM598" s="107">
        <v>0.44</v>
      </c>
      <c r="AN598" s="107">
        <f>$X$597*AM598</f>
        <v>1.0771200000000001</v>
      </c>
    </row>
    <row r="599" spans="1:40" ht="15">
      <c r="A599" s="101"/>
      <c r="B599" s="41"/>
      <c r="C599" s="102"/>
      <c r="D599" s="103"/>
      <c r="E599" s="103"/>
      <c r="F599" s="103"/>
      <c r="G599" s="103"/>
      <c r="H599" s="103"/>
      <c r="I599" s="103"/>
      <c r="J599" s="103"/>
      <c r="K599" s="31"/>
      <c r="L599" s="103"/>
      <c r="M599" s="104"/>
      <c r="N599" s="105"/>
      <c r="O599" s="41"/>
      <c r="P599" s="116"/>
      <c r="Q599" s="31"/>
      <c r="R599" s="31"/>
      <c r="S599" s="41"/>
      <c r="T599" s="107"/>
      <c r="U599" s="41"/>
      <c r="V599" s="41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41"/>
      <c r="AH599" s="41"/>
      <c r="AI599" s="108"/>
      <c r="AJ599" s="107"/>
      <c r="AK599" t="s">
        <v>4925</v>
      </c>
      <c r="AL599" s="41" t="str">
        <f t="shared" si="288"/>
        <v>SOLFEN KHA GLISERIN 250</v>
      </c>
      <c r="AM599" s="107">
        <v>0.47</v>
      </c>
      <c r="AN599" s="107">
        <f t="shared" ref="AN599:AN600" si="289">$X$597*AM599</f>
        <v>1.15056</v>
      </c>
    </row>
    <row r="600" spans="1:40" ht="15">
      <c r="A600" s="101"/>
      <c r="B600" s="41"/>
      <c r="C600" s="102"/>
      <c r="D600" s="103"/>
      <c r="E600" s="103"/>
      <c r="F600" s="103"/>
      <c r="G600" s="103"/>
      <c r="H600" s="103"/>
      <c r="I600" s="103"/>
      <c r="J600" s="103"/>
      <c r="K600" s="31"/>
      <c r="L600" s="103"/>
      <c r="M600" s="104"/>
      <c r="N600" s="105"/>
      <c r="O600" s="41"/>
      <c r="P600" s="116"/>
      <c r="Q600" s="31"/>
      <c r="R600" s="31"/>
      <c r="S600" s="41"/>
      <c r="T600" s="107"/>
      <c r="U600" s="41"/>
      <c r="V600" s="41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41"/>
      <c r="AH600" s="41"/>
      <c r="AI600" s="108"/>
      <c r="AJ600" s="107"/>
      <c r="AK600" t="s">
        <v>4921</v>
      </c>
      <c r="AL600" s="41" t="str">
        <f t="shared" si="288"/>
        <v>SOLFEN KHA DEP 225</v>
      </c>
      <c r="AM600" s="107">
        <v>0.05</v>
      </c>
      <c r="AN600" s="107">
        <f t="shared" si="289"/>
        <v>0.12240000000000002</v>
      </c>
    </row>
    <row r="601" spans="1:40" ht="15">
      <c r="A601" s="101"/>
      <c r="B601" s="41"/>
      <c r="C601" s="102"/>
      <c r="D601" s="103"/>
      <c r="E601" s="103"/>
      <c r="F601" s="103"/>
      <c r="G601" s="103"/>
      <c r="H601" s="103"/>
      <c r="I601" s="103"/>
      <c r="J601" s="103"/>
      <c r="K601" s="31"/>
      <c r="L601" s="103"/>
      <c r="M601" s="104"/>
      <c r="N601" s="105"/>
      <c r="O601" s="41"/>
      <c r="P601" s="116"/>
      <c r="Q601" s="31"/>
      <c r="R601" s="31"/>
      <c r="S601" s="41"/>
      <c r="T601" s="107"/>
      <c r="U601" s="41" t="s">
        <v>5192</v>
      </c>
      <c r="V601" s="41" t="s">
        <v>5193</v>
      </c>
      <c r="W601" s="107">
        <v>0.28000000000000003</v>
      </c>
      <c r="X601" s="107">
        <f>K597*W601</f>
        <v>10.080000000000002</v>
      </c>
      <c r="Y601" s="107"/>
      <c r="Z601" s="107"/>
      <c r="AA601" s="107"/>
      <c r="AB601" s="107"/>
      <c r="AC601" s="107"/>
      <c r="AD601" s="107"/>
      <c r="AE601" s="107"/>
      <c r="AF601" s="107"/>
      <c r="AG601" s="41"/>
      <c r="AH601" s="41"/>
      <c r="AI601" s="108"/>
      <c r="AJ601" s="107"/>
      <c r="AK601" s="110" t="s">
        <v>4915</v>
      </c>
      <c r="AL601" s="41" t="str">
        <f t="shared" si="288"/>
        <v>SHD METHANOL 156</v>
      </c>
      <c r="AM601" s="107">
        <v>0.56999999999999995</v>
      </c>
      <c r="AN601" s="107">
        <f>$X$601*AM601</f>
        <v>5.7456000000000005</v>
      </c>
    </row>
    <row r="602" spans="1:40" ht="15">
      <c r="A602" s="101"/>
      <c r="B602" s="41"/>
      <c r="C602" s="102"/>
      <c r="D602" s="103"/>
      <c r="E602" s="103"/>
      <c r="F602" s="103"/>
      <c r="G602" s="103"/>
      <c r="H602" s="103"/>
      <c r="I602" s="103"/>
      <c r="J602" s="103"/>
      <c r="K602" s="31"/>
      <c r="L602" s="103"/>
      <c r="M602" s="104"/>
      <c r="N602" s="105"/>
      <c r="O602" s="41"/>
      <c r="P602" s="116"/>
      <c r="Q602" s="31"/>
      <c r="R602" s="31"/>
      <c r="S602" s="41"/>
      <c r="T602" s="107"/>
      <c r="U602" s="41"/>
      <c r="V602" s="41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41"/>
      <c r="AH602" s="41"/>
      <c r="AI602" s="108"/>
      <c r="AJ602" s="107"/>
      <c r="AK602" s="110" t="s">
        <v>4925</v>
      </c>
      <c r="AL602" s="41" t="str">
        <f t="shared" si="288"/>
        <v>SOLFEN KHA GLISERIN 250</v>
      </c>
      <c r="AM602" s="107">
        <v>0.34</v>
      </c>
      <c r="AN602" s="107">
        <f t="shared" ref="AN602:AN603" si="290">$X$601*AM602</f>
        <v>3.4272000000000009</v>
      </c>
    </row>
    <row r="603" spans="1:40" ht="15">
      <c r="A603" s="101"/>
      <c r="B603" s="41"/>
      <c r="C603" s="102"/>
      <c r="D603" s="103"/>
      <c r="E603" s="103"/>
      <c r="F603" s="103"/>
      <c r="G603" s="103"/>
      <c r="H603" s="103"/>
      <c r="I603" s="103"/>
      <c r="J603" s="103"/>
      <c r="K603" s="31"/>
      <c r="L603" s="103"/>
      <c r="M603" s="104"/>
      <c r="N603" s="105"/>
      <c r="O603" s="41"/>
      <c r="P603" s="116"/>
      <c r="Q603" s="31"/>
      <c r="R603" s="31"/>
      <c r="S603" s="41"/>
      <c r="T603" s="107"/>
      <c r="U603" s="41"/>
      <c r="V603" s="41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41"/>
      <c r="AH603" s="41"/>
      <c r="AI603" s="108"/>
      <c r="AJ603" s="107"/>
      <c r="AK603" s="110" t="s">
        <v>4921</v>
      </c>
      <c r="AL603" s="41" t="str">
        <f t="shared" si="288"/>
        <v>SOLFEN KHA DEP 225</v>
      </c>
      <c r="AM603" s="107">
        <v>0.09</v>
      </c>
      <c r="AN603" s="107">
        <f t="shared" si="290"/>
        <v>0.90720000000000012</v>
      </c>
    </row>
    <row r="604" spans="1:40">
      <c r="A604" s="101">
        <v>171</v>
      </c>
      <c r="B604" s="41" t="s">
        <v>2118</v>
      </c>
      <c r="C604" s="102" t="s">
        <v>148</v>
      </c>
      <c r="D604" s="103">
        <v>105</v>
      </c>
      <c r="E604" s="103">
        <f t="shared" si="163"/>
        <v>2.9166666666666665</v>
      </c>
      <c r="F604" s="103">
        <v>23</v>
      </c>
      <c r="G604" s="103">
        <v>1</v>
      </c>
      <c r="H604" s="103"/>
      <c r="I604" s="103"/>
      <c r="J604" s="103" t="s">
        <v>510</v>
      </c>
      <c r="K604" s="31">
        <v>0</v>
      </c>
      <c r="L604" s="103" t="s">
        <v>510</v>
      </c>
      <c r="M604" s="104">
        <f t="shared" si="260"/>
        <v>0</v>
      </c>
      <c r="N604" s="105" t="s">
        <v>506</v>
      </c>
      <c r="O604" s="41"/>
      <c r="P604" s="41"/>
      <c r="Q604" s="41"/>
      <c r="R604" s="41"/>
      <c r="S604" s="41"/>
      <c r="T604" s="107"/>
      <c r="U604" s="41" t="s">
        <v>4164</v>
      </c>
      <c r="V604" s="41" t="e">
        <f t="shared" ref="V604" si="291">VLOOKUP(U604,tb_oplosan,2,FALSE)</f>
        <v>#NAME?</v>
      </c>
      <c r="W604" s="107">
        <v>1.2800000000000001E-2</v>
      </c>
      <c r="X604" s="107">
        <f t="shared" ref="X604" si="292">K604*W604</f>
        <v>0</v>
      </c>
      <c r="Y604" s="107"/>
      <c r="Z604" s="107"/>
      <c r="AA604" s="107"/>
      <c r="AB604" s="107"/>
      <c r="AC604" s="107"/>
      <c r="AD604" s="107"/>
      <c r="AE604" s="107"/>
      <c r="AF604" s="107"/>
      <c r="AG604" s="41" t="s">
        <v>4307</v>
      </c>
      <c r="AH604" s="41" t="e">
        <f t="shared" ref="AH604" si="293">VLOOKUP(AG604,tb_parfum,2,FALSE)</f>
        <v>#NAME?</v>
      </c>
      <c r="AI604" s="108">
        <v>0.13</v>
      </c>
      <c r="AJ604" s="107">
        <f t="shared" ref="AJ604" si="294">X604*AI604</f>
        <v>0</v>
      </c>
      <c r="AK604" s="41"/>
      <c r="AL604" s="41"/>
      <c r="AM604" s="107"/>
      <c r="AN604" s="107"/>
    </row>
    <row r="605" spans="1:40" ht="15">
      <c r="A605" s="101"/>
      <c r="B605" s="41"/>
      <c r="C605" s="102"/>
      <c r="D605" s="103"/>
      <c r="E605" s="103"/>
      <c r="F605" s="103"/>
      <c r="G605" s="103"/>
      <c r="H605" s="103"/>
      <c r="I605" s="103"/>
      <c r="J605" s="103"/>
      <c r="K605" s="31"/>
      <c r="L605" s="103"/>
      <c r="M605" s="104"/>
      <c r="N605" s="105"/>
      <c r="O605" s="41"/>
      <c r="P605" s="41"/>
      <c r="Q605" s="41"/>
      <c r="R605" s="41"/>
      <c r="S605" s="41"/>
      <c r="T605" s="107"/>
      <c r="U605" s="41"/>
      <c r="V605" s="41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41"/>
      <c r="AH605" s="41"/>
      <c r="AI605" s="108"/>
      <c r="AJ605" s="107"/>
      <c r="AK605" s="109" t="s">
        <v>4915</v>
      </c>
      <c r="AL605" s="41" t="str">
        <f t="shared" ref="AL605" si="295">VLOOKUP(AK605,db_solfen,2,FALSE)</f>
        <v>SHD METHANOL 156</v>
      </c>
      <c r="AM605" s="107">
        <v>0.88</v>
      </c>
      <c r="AN605" s="107">
        <f>$X$604*AM605</f>
        <v>0</v>
      </c>
    </row>
    <row r="606" spans="1:40">
      <c r="A606" s="101">
        <v>172</v>
      </c>
      <c r="B606" s="41" t="s">
        <v>2119</v>
      </c>
      <c r="C606" s="102" t="s">
        <v>149</v>
      </c>
      <c r="D606" s="103">
        <v>127</v>
      </c>
      <c r="E606" s="103">
        <f t="shared" si="163"/>
        <v>3.5277777777777777</v>
      </c>
      <c r="F606" s="103">
        <v>85</v>
      </c>
      <c r="G606" s="103">
        <v>1</v>
      </c>
      <c r="H606" s="103">
        <v>89</v>
      </c>
      <c r="I606" s="103">
        <v>1</v>
      </c>
      <c r="J606" s="103" t="s">
        <v>510</v>
      </c>
      <c r="K606" s="31">
        <f>VLOOKUP(B606,tb_proyeksi,10,FALSE)</f>
        <v>144</v>
      </c>
      <c r="L606" s="103" t="s">
        <v>510</v>
      </c>
      <c r="M606" s="104">
        <f t="shared" si="260"/>
        <v>4</v>
      </c>
      <c r="N606" s="105" t="s">
        <v>506</v>
      </c>
      <c r="O606" s="41" t="s">
        <v>549</v>
      </c>
      <c r="P606" s="116">
        <v>178.2</v>
      </c>
      <c r="Q606" s="31">
        <v>180</v>
      </c>
      <c r="R606" s="31"/>
      <c r="S606" s="41" t="s">
        <v>527</v>
      </c>
      <c r="T606" s="107">
        <f>AJ606</f>
        <v>0.23961600000000002</v>
      </c>
      <c r="U606" s="41" t="s">
        <v>4164</v>
      </c>
      <c r="V606" s="41" t="e">
        <f t="shared" si="201"/>
        <v>#NAME?</v>
      </c>
      <c r="W606" s="107">
        <v>1.2800000000000001E-2</v>
      </c>
      <c r="X606" s="107">
        <f t="shared" si="235"/>
        <v>1.8432000000000002</v>
      </c>
      <c r="Y606" s="107"/>
      <c r="Z606" s="107"/>
      <c r="AA606" s="107"/>
      <c r="AB606" s="107"/>
      <c r="AC606" s="107"/>
      <c r="AD606" s="107"/>
      <c r="AE606" s="107"/>
      <c r="AF606" s="107"/>
      <c r="AG606" s="41" t="s">
        <v>4307</v>
      </c>
      <c r="AH606" s="41" t="e">
        <f t="shared" si="203"/>
        <v>#NAME?</v>
      </c>
      <c r="AI606" s="108">
        <v>0.13</v>
      </c>
      <c r="AJ606" s="107">
        <f t="shared" si="236"/>
        <v>0.23961600000000002</v>
      </c>
      <c r="AK606" s="41"/>
      <c r="AL606" s="41"/>
      <c r="AM606" s="107"/>
      <c r="AN606" s="107"/>
    </row>
    <row r="607" spans="1:40" ht="15">
      <c r="A607" s="101"/>
      <c r="B607" s="41"/>
      <c r="C607" s="102"/>
      <c r="D607" s="103"/>
      <c r="E607" s="103"/>
      <c r="F607" s="103"/>
      <c r="G607" s="103"/>
      <c r="H607" s="103"/>
      <c r="I607" s="103"/>
      <c r="J607" s="103"/>
      <c r="K607" s="31"/>
      <c r="L607" s="103"/>
      <c r="M607" s="104"/>
      <c r="N607" s="105"/>
      <c r="O607" s="41"/>
      <c r="P607" s="116"/>
      <c r="Q607" s="31"/>
      <c r="R607" s="31"/>
      <c r="S607" s="41"/>
      <c r="T607" s="107"/>
      <c r="U607" s="41"/>
      <c r="V607" s="41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41"/>
      <c r="AH607" s="41"/>
      <c r="AI607" s="108"/>
      <c r="AJ607" s="107"/>
      <c r="AK607" s="109" t="s">
        <v>4915</v>
      </c>
      <c r="AL607" s="41" t="str">
        <f t="shared" ref="AL607" si="296">VLOOKUP(AK607,db_solfen,2,FALSE)</f>
        <v>SHD METHANOL 156</v>
      </c>
      <c r="AM607" s="107">
        <v>0.88</v>
      </c>
      <c r="AN607" s="107">
        <f>$X$606*AM607</f>
        <v>1.6220160000000001</v>
      </c>
    </row>
    <row r="608" spans="1:40">
      <c r="A608" s="101">
        <v>173</v>
      </c>
      <c r="B608" s="41" t="s">
        <v>2120</v>
      </c>
      <c r="C608" s="102" t="s">
        <v>470</v>
      </c>
      <c r="D608" s="103">
        <v>15</v>
      </c>
      <c r="E608" s="103">
        <f t="shared" si="163"/>
        <v>0.41666666666666669</v>
      </c>
      <c r="F608" s="103"/>
      <c r="G608" s="103"/>
      <c r="H608" s="103"/>
      <c r="I608" s="103"/>
      <c r="J608" s="103" t="s">
        <v>510</v>
      </c>
      <c r="K608" s="31">
        <v>0</v>
      </c>
      <c r="L608" s="103" t="s">
        <v>510</v>
      </c>
      <c r="M608" s="104">
        <f t="shared" si="260"/>
        <v>0</v>
      </c>
      <c r="N608" s="105" t="s">
        <v>506</v>
      </c>
      <c r="O608" s="41"/>
      <c r="P608" s="116">
        <v>0</v>
      </c>
      <c r="Q608" s="31">
        <v>0</v>
      </c>
      <c r="R608" s="31"/>
      <c r="S608" s="41"/>
      <c r="T608" s="107"/>
      <c r="U608" s="41" t="s">
        <v>4164</v>
      </c>
      <c r="V608" s="41" t="e">
        <f t="shared" ref="V608" si="297">VLOOKUP(U608,tb_oplosan,2,FALSE)</f>
        <v>#NAME?</v>
      </c>
      <c r="W608" s="107">
        <v>1.2800000000000001E-2</v>
      </c>
      <c r="X608" s="107">
        <f>K608*W608</f>
        <v>0</v>
      </c>
      <c r="Y608" s="107"/>
      <c r="Z608" s="107"/>
      <c r="AA608" s="107"/>
      <c r="AB608" s="107"/>
      <c r="AC608" s="107"/>
      <c r="AD608" s="107"/>
      <c r="AE608" s="107"/>
      <c r="AF608" s="107"/>
      <c r="AG608" s="41" t="s">
        <v>4307</v>
      </c>
      <c r="AH608" s="41" t="e">
        <f t="shared" ref="AH608" si="298">VLOOKUP(AG608,tb_parfum,2,FALSE)</f>
        <v>#NAME?</v>
      </c>
      <c r="AI608" s="108">
        <v>0.13</v>
      </c>
      <c r="AJ608" s="107">
        <f t="shared" ref="AJ608" si="299">X608*AI608</f>
        <v>0</v>
      </c>
      <c r="AK608" s="41"/>
      <c r="AL608" s="41"/>
      <c r="AM608" s="107"/>
      <c r="AN608" s="107"/>
    </row>
    <row r="609" spans="1:40" ht="15">
      <c r="A609" s="101"/>
      <c r="B609" s="41"/>
      <c r="C609" s="102"/>
      <c r="D609" s="103"/>
      <c r="E609" s="103"/>
      <c r="F609" s="103"/>
      <c r="G609" s="103"/>
      <c r="H609" s="103"/>
      <c r="I609" s="103"/>
      <c r="J609" s="103"/>
      <c r="K609" s="31"/>
      <c r="L609" s="103"/>
      <c r="M609" s="104"/>
      <c r="N609" s="105"/>
      <c r="O609" s="41"/>
      <c r="P609" s="116"/>
      <c r="Q609" s="31"/>
      <c r="R609" s="31"/>
      <c r="S609" s="41"/>
      <c r="T609" s="107"/>
      <c r="U609" s="41"/>
      <c r="V609" s="41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41"/>
      <c r="AH609" s="41"/>
      <c r="AI609" s="108"/>
      <c r="AJ609" s="107"/>
      <c r="AK609" s="109" t="s">
        <v>4915</v>
      </c>
      <c r="AL609" s="41" t="str">
        <f t="shared" ref="AL609" si="300">VLOOKUP(AK609,db_solfen,2,FALSE)</f>
        <v>SHD METHANOL 156</v>
      </c>
      <c r="AM609" s="107">
        <v>0.88</v>
      </c>
      <c r="AN609" s="107">
        <f>$X$608*AM609</f>
        <v>0</v>
      </c>
    </row>
    <row r="610" spans="1:40">
      <c r="A610" s="101">
        <v>174</v>
      </c>
      <c r="B610" s="41" t="s">
        <v>2121</v>
      </c>
      <c r="C610" s="102" t="s">
        <v>150</v>
      </c>
      <c r="D610" s="103">
        <v>47</v>
      </c>
      <c r="E610" s="103">
        <f t="shared" si="163"/>
        <v>1.3055555555555556</v>
      </c>
      <c r="F610" s="103">
        <v>72</v>
      </c>
      <c r="G610" s="103">
        <v>1</v>
      </c>
      <c r="H610" s="103"/>
      <c r="I610" s="103"/>
      <c r="J610" s="103" t="s">
        <v>510</v>
      </c>
      <c r="K610" s="31">
        <v>0</v>
      </c>
      <c r="L610" s="103" t="s">
        <v>510</v>
      </c>
      <c r="M610" s="104">
        <f t="shared" si="260"/>
        <v>0</v>
      </c>
      <c r="N610" s="105" t="s">
        <v>506</v>
      </c>
      <c r="O610" s="41"/>
      <c r="P610" s="116">
        <v>0</v>
      </c>
      <c r="Q610" s="31">
        <v>0</v>
      </c>
      <c r="R610" s="31"/>
      <c r="S610" s="41"/>
      <c r="T610" s="107"/>
      <c r="U610" s="41" t="s">
        <v>4164</v>
      </c>
      <c r="V610" s="41" t="e">
        <f t="shared" ref="V610" si="301">VLOOKUP(U610,tb_oplosan,2,FALSE)</f>
        <v>#NAME?</v>
      </c>
      <c r="W610" s="107">
        <v>1.2800000000000001E-2</v>
      </c>
      <c r="X610" s="107">
        <f>K610*W610</f>
        <v>0</v>
      </c>
      <c r="Y610" s="107"/>
      <c r="Z610" s="107"/>
      <c r="AA610" s="107"/>
      <c r="AB610" s="107"/>
      <c r="AC610" s="107"/>
      <c r="AD610" s="107"/>
      <c r="AE610" s="107"/>
      <c r="AF610" s="107"/>
      <c r="AG610" s="41" t="s">
        <v>4307</v>
      </c>
      <c r="AH610" s="41" t="e">
        <f t="shared" ref="AH610" si="302">VLOOKUP(AG610,tb_parfum,2,FALSE)</f>
        <v>#NAME?</v>
      </c>
      <c r="AI610" s="108">
        <v>0.13</v>
      </c>
      <c r="AJ610" s="107">
        <f t="shared" ref="AJ610" si="303">X610*AI610</f>
        <v>0</v>
      </c>
      <c r="AK610" s="41"/>
      <c r="AL610" s="41"/>
      <c r="AM610" s="107"/>
      <c r="AN610" s="107"/>
    </row>
    <row r="611" spans="1:40" ht="15">
      <c r="A611" s="101"/>
      <c r="B611" s="41"/>
      <c r="C611" s="102"/>
      <c r="D611" s="103"/>
      <c r="E611" s="103"/>
      <c r="F611" s="103"/>
      <c r="G611" s="103"/>
      <c r="H611" s="103"/>
      <c r="I611" s="103"/>
      <c r="J611" s="103"/>
      <c r="K611" s="31"/>
      <c r="L611" s="103"/>
      <c r="M611" s="104"/>
      <c r="N611" s="105"/>
      <c r="O611" s="41"/>
      <c r="P611" s="116"/>
      <c r="Q611" s="31"/>
      <c r="R611" s="31"/>
      <c r="S611" s="41"/>
      <c r="T611" s="107"/>
      <c r="U611" s="41"/>
      <c r="V611" s="41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41"/>
      <c r="AH611" s="41"/>
      <c r="AI611" s="108"/>
      <c r="AJ611" s="107"/>
      <c r="AK611" s="109" t="s">
        <v>4915</v>
      </c>
      <c r="AL611" s="41" t="str">
        <f t="shared" ref="AL611" si="304">VLOOKUP(AK611,db_solfen,2,FALSE)</f>
        <v>SHD METHANOL 156</v>
      </c>
      <c r="AM611" s="107">
        <v>0.88</v>
      </c>
      <c r="AN611" s="107">
        <f>$X$610*AM611</f>
        <v>0</v>
      </c>
    </row>
    <row r="612" spans="1:40">
      <c r="A612" s="101">
        <v>175</v>
      </c>
      <c r="B612" s="41" t="s">
        <v>2122</v>
      </c>
      <c r="C612" s="102" t="s">
        <v>151</v>
      </c>
      <c r="D612" s="103"/>
      <c r="E612" s="103">
        <f t="shared" si="163"/>
        <v>0</v>
      </c>
      <c r="F612" s="103">
        <v>36</v>
      </c>
      <c r="G612" s="103">
        <v>1</v>
      </c>
      <c r="H612" s="103">
        <v>72</v>
      </c>
      <c r="I612" s="103">
        <v>1</v>
      </c>
      <c r="J612" s="103" t="s">
        <v>510</v>
      </c>
      <c r="K612" s="31">
        <f>VLOOKUP(B612,tb_proyeksi,10,FALSE)</f>
        <v>72</v>
      </c>
      <c r="L612" s="103" t="s">
        <v>510</v>
      </c>
      <c r="M612" s="104">
        <f t="shared" si="260"/>
        <v>2</v>
      </c>
      <c r="N612" s="105" t="s">
        <v>506</v>
      </c>
      <c r="O612" s="41" t="s">
        <v>549</v>
      </c>
      <c r="P612" s="116">
        <v>106.92</v>
      </c>
      <c r="Q612" s="31">
        <v>108</v>
      </c>
      <c r="R612" s="31"/>
      <c r="S612" s="41" t="s">
        <v>528</v>
      </c>
      <c r="T612" s="107">
        <f>AJ612</f>
        <v>8.7695999999999996E-2</v>
      </c>
      <c r="U612" s="41" t="s">
        <v>615</v>
      </c>
      <c r="V612" s="41" t="e">
        <f t="shared" si="201"/>
        <v>#NAME?</v>
      </c>
      <c r="W612" s="107">
        <v>1.218E-2</v>
      </c>
      <c r="X612" s="107">
        <f t="shared" si="235"/>
        <v>0.87695999999999996</v>
      </c>
      <c r="Y612" s="107"/>
      <c r="Z612" s="107"/>
      <c r="AA612" s="107"/>
      <c r="AB612" s="107"/>
      <c r="AC612" s="107"/>
      <c r="AD612" s="107"/>
      <c r="AE612" s="107"/>
      <c r="AF612" s="107"/>
      <c r="AG612" s="41" t="s">
        <v>4257</v>
      </c>
      <c r="AH612" s="41" t="e">
        <f t="shared" si="203"/>
        <v>#NAME?</v>
      </c>
      <c r="AI612" s="108">
        <v>0.1</v>
      </c>
      <c r="AJ612" s="107">
        <f t="shared" si="236"/>
        <v>8.7695999999999996E-2</v>
      </c>
      <c r="AK612" s="41"/>
      <c r="AL612" s="41"/>
      <c r="AM612" s="107"/>
      <c r="AN612" s="107"/>
    </row>
    <row r="613" spans="1:40" ht="15">
      <c r="A613" s="101"/>
      <c r="B613" s="41"/>
      <c r="C613" s="102"/>
      <c r="D613" s="103"/>
      <c r="E613" s="103"/>
      <c r="F613" s="103"/>
      <c r="G613" s="103"/>
      <c r="H613" s="103"/>
      <c r="I613" s="103"/>
      <c r="J613" s="103"/>
      <c r="K613" s="31"/>
      <c r="L613" s="103"/>
      <c r="M613" s="104"/>
      <c r="N613" s="105"/>
      <c r="O613" s="41"/>
      <c r="P613" s="116"/>
      <c r="Q613" s="31"/>
      <c r="R613" s="31"/>
      <c r="S613" s="41"/>
      <c r="T613" s="107"/>
      <c r="U613" s="41"/>
      <c r="V613" s="41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41"/>
      <c r="AH613" s="41"/>
      <c r="AI613" s="108"/>
      <c r="AJ613" s="107"/>
      <c r="AK613" s="109" t="s">
        <v>4915</v>
      </c>
      <c r="AL613" s="41" t="str">
        <f t="shared" ref="AL613" si="305">VLOOKUP(AK613,db_solfen,2,FALSE)</f>
        <v>SHD METHANOL 156</v>
      </c>
      <c r="AM613" s="107">
        <v>0.91</v>
      </c>
      <c r="AN613" s="107">
        <f>$X$612*AM613</f>
        <v>0.79803360000000001</v>
      </c>
    </row>
    <row r="614" spans="1:40">
      <c r="A614" s="101">
        <v>176</v>
      </c>
      <c r="B614" s="41" t="s">
        <v>2125</v>
      </c>
      <c r="C614" s="102" t="s">
        <v>152</v>
      </c>
      <c r="D614" s="103">
        <v>1</v>
      </c>
      <c r="E614" s="103">
        <f t="shared" si="163"/>
        <v>2.7777777777777776E-2</v>
      </c>
      <c r="F614" s="103">
        <v>25</v>
      </c>
      <c r="G614" s="103">
        <v>1</v>
      </c>
      <c r="H614" s="103"/>
      <c r="I614" s="103"/>
      <c r="J614" s="103" t="s">
        <v>510</v>
      </c>
      <c r="K614" s="31">
        <v>0</v>
      </c>
      <c r="L614" s="103" t="s">
        <v>510</v>
      </c>
      <c r="M614" s="104">
        <f t="shared" si="260"/>
        <v>0</v>
      </c>
      <c r="N614" s="105" t="s">
        <v>506</v>
      </c>
      <c r="O614" s="41"/>
      <c r="P614" s="116">
        <v>0</v>
      </c>
      <c r="Q614" s="31">
        <v>0</v>
      </c>
      <c r="R614" s="31"/>
      <c r="S614" s="41"/>
      <c r="T614" s="107"/>
      <c r="U614" s="41" t="s">
        <v>615</v>
      </c>
      <c r="V614" s="41" t="e">
        <f t="shared" ref="V614" si="306">VLOOKUP(U614,tb_oplosan,2,FALSE)</f>
        <v>#NAME?</v>
      </c>
      <c r="W614" s="107">
        <v>1.218E-2</v>
      </c>
      <c r="X614" s="107">
        <f>K614*W614</f>
        <v>0</v>
      </c>
      <c r="Y614" s="107"/>
      <c r="Z614" s="107"/>
      <c r="AA614" s="107"/>
      <c r="AB614" s="107"/>
      <c r="AC614" s="107"/>
      <c r="AD614" s="107"/>
      <c r="AE614" s="107"/>
      <c r="AF614" s="107"/>
      <c r="AG614" s="41" t="s">
        <v>4257</v>
      </c>
      <c r="AH614" s="41" t="e">
        <f t="shared" ref="AH614" si="307">VLOOKUP(AG614,tb_parfum,2,FALSE)</f>
        <v>#NAME?</v>
      </c>
      <c r="AI614" s="108">
        <v>0.1</v>
      </c>
      <c r="AJ614" s="107">
        <f t="shared" ref="AJ614" si="308">X614*AI614</f>
        <v>0</v>
      </c>
      <c r="AK614" s="41"/>
      <c r="AL614" s="41"/>
      <c r="AM614" s="107"/>
      <c r="AN614" s="107"/>
    </row>
    <row r="615" spans="1:40" ht="15">
      <c r="A615" s="101"/>
      <c r="B615" s="41"/>
      <c r="C615" s="102"/>
      <c r="D615" s="103"/>
      <c r="E615" s="103"/>
      <c r="F615" s="103"/>
      <c r="G615" s="103"/>
      <c r="H615" s="103"/>
      <c r="I615" s="103"/>
      <c r="J615" s="103"/>
      <c r="K615" s="31"/>
      <c r="L615" s="103"/>
      <c r="M615" s="104"/>
      <c r="N615" s="105"/>
      <c r="O615" s="41"/>
      <c r="P615" s="116"/>
      <c r="Q615" s="31"/>
      <c r="R615" s="31"/>
      <c r="S615" s="41"/>
      <c r="T615" s="107"/>
      <c r="U615" s="41"/>
      <c r="V615" s="41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41"/>
      <c r="AH615" s="41"/>
      <c r="AI615" s="108"/>
      <c r="AJ615" s="107"/>
      <c r="AK615" s="109" t="s">
        <v>4915</v>
      </c>
      <c r="AL615" s="41" t="str">
        <f t="shared" ref="AL615" si="309">VLOOKUP(AK615,db_solfen,2,FALSE)</f>
        <v>SHD METHANOL 156</v>
      </c>
      <c r="AM615" s="107">
        <v>0.91</v>
      </c>
      <c r="AN615" s="107">
        <f>$X$614*AM615</f>
        <v>0</v>
      </c>
    </row>
    <row r="616" spans="1:40">
      <c r="A616" s="101">
        <v>177</v>
      </c>
      <c r="B616" s="41" t="s">
        <v>2134</v>
      </c>
      <c r="C616" s="102" t="s">
        <v>153</v>
      </c>
      <c r="D616" s="103"/>
      <c r="E616" s="103">
        <f t="shared" si="163"/>
        <v>0</v>
      </c>
      <c r="F616" s="103">
        <v>72</v>
      </c>
      <c r="G616" s="103">
        <v>1</v>
      </c>
      <c r="H616" s="103">
        <v>72</v>
      </c>
      <c r="I616" s="103">
        <v>1</v>
      </c>
      <c r="J616" s="103" t="s">
        <v>510</v>
      </c>
      <c r="K616" s="31">
        <f>VLOOKUP(B616,tb_proyeksi,10,FALSE)</f>
        <v>72</v>
      </c>
      <c r="L616" s="103" t="s">
        <v>510</v>
      </c>
      <c r="M616" s="104">
        <f t="shared" si="260"/>
        <v>2</v>
      </c>
      <c r="N616" s="105" t="s">
        <v>506</v>
      </c>
      <c r="O616" s="41" t="s">
        <v>549</v>
      </c>
      <c r="P616" s="116">
        <v>106.92</v>
      </c>
      <c r="Q616" s="31">
        <v>108</v>
      </c>
      <c r="R616" s="31"/>
      <c r="S616" s="41" t="s">
        <v>532</v>
      </c>
      <c r="T616" s="107">
        <f>AJ616</f>
        <v>0.10137600000000001</v>
      </c>
      <c r="U616" s="41" t="s">
        <v>4173</v>
      </c>
      <c r="V616" s="41" t="e">
        <f t="shared" si="201"/>
        <v>#NAME?</v>
      </c>
      <c r="W616" s="107">
        <v>1.2800000000000001E-2</v>
      </c>
      <c r="X616" s="107">
        <f t="shared" si="235"/>
        <v>0.92160000000000009</v>
      </c>
      <c r="Y616" s="107"/>
      <c r="Z616" s="107"/>
      <c r="AA616" s="107"/>
      <c r="AB616" s="107"/>
      <c r="AC616" s="107"/>
      <c r="AD616" s="107"/>
      <c r="AE616" s="107"/>
      <c r="AF616" s="107"/>
      <c r="AG616" s="41" t="s">
        <v>4271</v>
      </c>
      <c r="AH616" s="41" t="e">
        <f t="shared" si="203"/>
        <v>#NAME?</v>
      </c>
      <c r="AI616" s="108">
        <v>0.11</v>
      </c>
      <c r="AJ616" s="107">
        <f t="shared" si="236"/>
        <v>0.10137600000000001</v>
      </c>
      <c r="AK616" s="41"/>
      <c r="AL616" s="41"/>
      <c r="AM616" s="107"/>
      <c r="AN616" s="107"/>
    </row>
    <row r="617" spans="1:40" ht="15">
      <c r="A617" s="101"/>
      <c r="B617" s="41"/>
      <c r="C617" s="102"/>
      <c r="D617" s="103"/>
      <c r="E617" s="103"/>
      <c r="F617" s="103"/>
      <c r="G617" s="103"/>
      <c r="H617" s="103"/>
      <c r="I617" s="103"/>
      <c r="J617" s="103"/>
      <c r="K617" s="31"/>
      <c r="L617" s="103"/>
      <c r="M617" s="104"/>
      <c r="N617" s="105"/>
      <c r="O617" s="41"/>
      <c r="P617" s="116"/>
      <c r="Q617" s="31"/>
      <c r="R617" s="31"/>
      <c r="S617" s="41"/>
      <c r="T617" s="107"/>
      <c r="U617" s="41"/>
      <c r="V617" s="41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41"/>
      <c r="AH617" s="41"/>
      <c r="AI617" s="108"/>
      <c r="AJ617" s="107"/>
      <c r="AK617" s="109" t="s">
        <v>4915</v>
      </c>
      <c r="AL617" s="41" t="str">
        <f t="shared" ref="AL617" si="310">VLOOKUP(AK617,db_solfen,2,FALSE)</f>
        <v>SHD METHANOL 156</v>
      </c>
      <c r="AM617" s="107">
        <v>0.91</v>
      </c>
      <c r="AN617" s="107">
        <f>$X$616*AM617</f>
        <v>0.83865600000000007</v>
      </c>
    </row>
    <row r="618" spans="1:40">
      <c r="A618" s="101">
        <v>178</v>
      </c>
      <c r="B618" s="41" t="s">
        <v>2135</v>
      </c>
      <c r="C618" s="102" t="s">
        <v>154</v>
      </c>
      <c r="D618" s="103">
        <v>32</v>
      </c>
      <c r="E618" s="103">
        <f t="shared" ref="E618:E628" si="311">D618/36</f>
        <v>0.88888888888888884</v>
      </c>
      <c r="F618" s="103">
        <v>14</v>
      </c>
      <c r="G618" s="103">
        <v>1</v>
      </c>
      <c r="H618" s="103"/>
      <c r="I618" s="103"/>
      <c r="J618" s="103" t="s">
        <v>510</v>
      </c>
      <c r="K618" s="31">
        <v>0</v>
      </c>
      <c r="L618" s="103" t="s">
        <v>510</v>
      </c>
      <c r="M618" s="104">
        <f t="shared" si="260"/>
        <v>0</v>
      </c>
      <c r="N618" s="105" t="s">
        <v>506</v>
      </c>
      <c r="O618" s="41"/>
      <c r="P618" s="116">
        <v>0</v>
      </c>
      <c r="Q618" s="31">
        <v>0</v>
      </c>
      <c r="R618" s="31"/>
      <c r="S618" s="41"/>
      <c r="T618" s="107"/>
      <c r="U618" s="41" t="s">
        <v>4173</v>
      </c>
      <c r="V618" s="41" t="e">
        <f t="shared" ref="V618" si="312">VLOOKUP(U618,tb_oplosan,2,FALSE)</f>
        <v>#NAME?</v>
      </c>
      <c r="W618" s="107">
        <v>1.2800000000000001E-2</v>
      </c>
      <c r="X618" s="107">
        <f t="shared" ref="X618" si="313">K618*W618</f>
        <v>0</v>
      </c>
      <c r="Y618" s="107"/>
      <c r="Z618" s="107"/>
      <c r="AA618" s="107"/>
      <c r="AB618" s="107"/>
      <c r="AC618" s="107"/>
      <c r="AD618" s="107"/>
      <c r="AE618" s="107"/>
      <c r="AF618" s="107"/>
      <c r="AG618" s="41" t="s">
        <v>4271</v>
      </c>
      <c r="AH618" s="41" t="e">
        <f t="shared" ref="AH618" si="314">VLOOKUP(AG618,tb_parfum,2,FALSE)</f>
        <v>#NAME?</v>
      </c>
      <c r="AI618" s="108">
        <v>0.11</v>
      </c>
      <c r="AJ618" s="107">
        <f t="shared" ref="AJ618" si="315">X618*AI618</f>
        <v>0</v>
      </c>
      <c r="AK618" s="41"/>
      <c r="AL618" s="41"/>
      <c r="AM618" s="107"/>
      <c r="AN618" s="107"/>
    </row>
    <row r="619" spans="1:40" ht="15">
      <c r="A619" s="101"/>
      <c r="B619" s="41"/>
      <c r="C619" s="102"/>
      <c r="D619" s="103"/>
      <c r="E619" s="103"/>
      <c r="F619" s="103"/>
      <c r="G619" s="103"/>
      <c r="H619" s="103"/>
      <c r="I619" s="103"/>
      <c r="J619" s="103"/>
      <c r="K619" s="31"/>
      <c r="L619" s="103"/>
      <c r="M619" s="104"/>
      <c r="N619" s="105"/>
      <c r="O619" s="41"/>
      <c r="P619" s="116"/>
      <c r="Q619" s="31"/>
      <c r="R619" s="31"/>
      <c r="S619" s="41"/>
      <c r="T619" s="107"/>
      <c r="U619" s="41"/>
      <c r="V619" s="41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41"/>
      <c r="AH619" s="41"/>
      <c r="AI619" s="108"/>
      <c r="AJ619" s="107"/>
      <c r="AK619" s="109" t="s">
        <v>4915</v>
      </c>
      <c r="AL619" s="41" t="str">
        <f t="shared" ref="AL619" si="316">VLOOKUP(AK619,db_solfen,2,FALSE)</f>
        <v>SHD METHANOL 156</v>
      </c>
      <c r="AM619" s="107">
        <v>0.91</v>
      </c>
      <c r="AN619" s="107">
        <f>$X$618*AM619</f>
        <v>0</v>
      </c>
    </row>
    <row r="620" spans="1:40">
      <c r="A620" s="101">
        <v>179</v>
      </c>
      <c r="B620" s="41" t="s">
        <v>2140</v>
      </c>
      <c r="C620" s="102" t="s">
        <v>155</v>
      </c>
      <c r="D620" s="103">
        <v>61</v>
      </c>
      <c r="E620" s="103">
        <f t="shared" si="311"/>
        <v>1.6944444444444444</v>
      </c>
      <c r="F620" s="103">
        <v>94</v>
      </c>
      <c r="G620" s="103">
        <v>1</v>
      </c>
      <c r="H620" s="103">
        <v>36</v>
      </c>
      <c r="I620" s="103">
        <v>1</v>
      </c>
      <c r="J620" s="103" t="s">
        <v>510</v>
      </c>
      <c r="K620" s="31">
        <f>VLOOKUP(B620,tb_proyeksi,10,FALSE)</f>
        <v>36</v>
      </c>
      <c r="L620" s="103" t="s">
        <v>510</v>
      </c>
      <c r="M620" s="104">
        <f t="shared" si="260"/>
        <v>1</v>
      </c>
      <c r="N620" s="105" t="s">
        <v>506</v>
      </c>
      <c r="O620" s="41" t="s">
        <v>549</v>
      </c>
      <c r="P620" s="116">
        <v>106.92</v>
      </c>
      <c r="Q620" s="31">
        <v>108</v>
      </c>
      <c r="R620" s="31"/>
      <c r="S620" s="41" t="s">
        <v>534</v>
      </c>
      <c r="T620" s="107">
        <f>AJ620</f>
        <v>8.7479999999999988E-2</v>
      </c>
      <c r="U620" s="41" t="s">
        <v>4177</v>
      </c>
      <c r="V620" s="41" t="e">
        <f t="shared" si="201"/>
        <v>#NAME?</v>
      </c>
      <c r="W620" s="107">
        <v>2.7E-2</v>
      </c>
      <c r="X620" s="107">
        <f t="shared" si="235"/>
        <v>0.97199999999999998</v>
      </c>
      <c r="Y620" s="107"/>
      <c r="Z620" s="107"/>
      <c r="AA620" s="107"/>
      <c r="AB620" s="107"/>
      <c r="AC620" s="107"/>
      <c r="AD620" s="107"/>
      <c r="AE620" s="107"/>
      <c r="AF620" s="107"/>
      <c r="AG620" s="41" t="s">
        <v>4311</v>
      </c>
      <c r="AH620" s="41" t="e">
        <f t="shared" si="203"/>
        <v>#NAME?</v>
      </c>
      <c r="AI620" s="108">
        <v>0.09</v>
      </c>
      <c r="AJ620" s="107">
        <f t="shared" si="236"/>
        <v>8.7479999999999988E-2</v>
      </c>
      <c r="AK620" s="41"/>
      <c r="AL620" s="41"/>
      <c r="AM620" s="107"/>
      <c r="AN620" s="107"/>
    </row>
    <row r="621" spans="1:40" ht="15">
      <c r="A621" s="101"/>
      <c r="B621" s="41"/>
      <c r="C621" s="102"/>
      <c r="D621" s="103"/>
      <c r="E621" s="103"/>
      <c r="F621" s="103"/>
      <c r="G621" s="103"/>
      <c r="H621" s="103"/>
      <c r="I621" s="103"/>
      <c r="J621" s="103"/>
      <c r="K621" s="31"/>
      <c r="L621" s="103"/>
      <c r="M621" s="104"/>
      <c r="N621" s="105"/>
      <c r="O621" s="41"/>
      <c r="P621" s="116"/>
      <c r="Q621" s="31"/>
      <c r="R621" s="31"/>
      <c r="S621" s="41"/>
      <c r="T621" s="107"/>
      <c r="U621" s="41"/>
      <c r="V621" s="41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41"/>
      <c r="AH621" s="41"/>
      <c r="AI621" s="108"/>
      <c r="AJ621" s="107"/>
      <c r="AK621" s="109" t="s">
        <v>4915</v>
      </c>
      <c r="AL621" s="41" t="str">
        <f t="shared" ref="AL621" si="317">VLOOKUP(AK621,db_solfen,2,FALSE)</f>
        <v>SHD METHANOL 156</v>
      </c>
      <c r="AM621" s="107">
        <v>0.93</v>
      </c>
      <c r="AN621" s="107">
        <f>$X$620*AM621</f>
        <v>0.90395999999999999</v>
      </c>
    </row>
    <row r="622" spans="1:40">
      <c r="A622" s="101">
        <v>180</v>
      </c>
      <c r="B622" s="41" t="s">
        <v>2141</v>
      </c>
      <c r="C622" s="102" t="s">
        <v>156</v>
      </c>
      <c r="D622" s="103">
        <v>31</v>
      </c>
      <c r="E622" s="103">
        <f t="shared" si="311"/>
        <v>0.86111111111111116</v>
      </c>
      <c r="F622" s="103">
        <v>3</v>
      </c>
      <c r="G622" s="103">
        <v>1</v>
      </c>
      <c r="H622" s="103"/>
      <c r="I622" s="103"/>
      <c r="J622" s="103" t="s">
        <v>510</v>
      </c>
      <c r="K622" s="31">
        <v>0</v>
      </c>
      <c r="L622" s="103" t="s">
        <v>510</v>
      </c>
      <c r="M622" s="104">
        <f t="shared" si="260"/>
        <v>0</v>
      </c>
      <c r="N622" s="105" t="s">
        <v>506</v>
      </c>
      <c r="O622" s="41"/>
      <c r="P622" s="116">
        <v>0</v>
      </c>
      <c r="Q622" s="31">
        <v>0</v>
      </c>
      <c r="R622" s="31"/>
      <c r="S622" s="41"/>
      <c r="T622" s="107"/>
      <c r="U622" s="41" t="s">
        <v>4177</v>
      </c>
      <c r="V622" s="41" t="e">
        <f t="shared" ref="V622" si="318">VLOOKUP(U622,tb_oplosan,2,FALSE)</f>
        <v>#NAME?</v>
      </c>
      <c r="W622" s="107">
        <v>2.7E-2</v>
      </c>
      <c r="X622" s="107">
        <f>K622*W622</f>
        <v>0</v>
      </c>
      <c r="Y622" s="107"/>
      <c r="Z622" s="107"/>
      <c r="AA622" s="107"/>
      <c r="AB622" s="107"/>
      <c r="AC622" s="107"/>
      <c r="AD622" s="107"/>
      <c r="AE622" s="107"/>
      <c r="AF622" s="107"/>
      <c r="AG622" s="41" t="s">
        <v>4311</v>
      </c>
      <c r="AH622" s="41" t="e">
        <f t="shared" ref="AH622" si="319">VLOOKUP(AG622,tb_parfum,2,FALSE)</f>
        <v>#NAME?</v>
      </c>
      <c r="AI622" s="108">
        <v>0.09</v>
      </c>
      <c r="AJ622" s="107">
        <f t="shared" ref="AJ622" si="320">X622*AI622</f>
        <v>0</v>
      </c>
      <c r="AK622" s="41"/>
      <c r="AL622" s="41"/>
      <c r="AM622" s="107"/>
      <c r="AN622" s="107"/>
    </row>
    <row r="623" spans="1:40" ht="15">
      <c r="A623" s="101"/>
      <c r="B623" s="41"/>
      <c r="C623" s="102"/>
      <c r="D623" s="103"/>
      <c r="E623" s="103"/>
      <c r="F623" s="103"/>
      <c r="G623" s="103"/>
      <c r="H623" s="103"/>
      <c r="I623" s="103"/>
      <c r="J623" s="103"/>
      <c r="K623" s="31"/>
      <c r="L623" s="103"/>
      <c r="M623" s="104"/>
      <c r="N623" s="105"/>
      <c r="O623" s="41"/>
      <c r="P623" s="116"/>
      <c r="Q623" s="31"/>
      <c r="R623" s="31"/>
      <c r="S623" s="41"/>
      <c r="T623" s="107"/>
      <c r="U623" s="41"/>
      <c r="V623" s="41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41"/>
      <c r="AH623" s="41"/>
      <c r="AI623" s="108"/>
      <c r="AJ623" s="107"/>
      <c r="AK623" s="109" t="s">
        <v>4915</v>
      </c>
      <c r="AL623" s="41" t="str">
        <f t="shared" ref="AL623" si="321">VLOOKUP(AK623,db_solfen,2,FALSE)</f>
        <v>SHD METHANOL 156</v>
      </c>
      <c r="AM623" s="107">
        <v>0.93</v>
      </c>
      <c r="AN623" s="107">
        <f>$X$622*AM623</f>
        <v>0</v>
      </c>
    </row>
    <row r="624" spans="1:40">
      <c r="A624" s="101">
        <v>181</v>
      </c>
      <c r="B624" s="41" t="s">
        <v>2142</v>
      </c>
      <c r="C624" s="102" t="s">
        <v>157</v>
      </c>
      <c r="D624" s="103">
        <v>36</v>
      </c>
      <c r="E624" s="103">
        <f t="shared" si="311"/>
        <v>1</v>
      </c>
      <c r="F624" s="103">
        <v>36</v>
      </c>
      <c r="G624" s="103">
        <v>1</v>
      </c>
      <c r="H624" s="103"/>
      <c r="I624" s="103"/>
      <c r="J624" s="103" t="s">
        <v>510</v>
      </c>
      <c r="K624" s="31">
        <f>VLOOKUP(B624,tb_proyeksi,10,FALSE)</f>
        <v>36</v>
      </c>
      <c r="L624" s="103" t="s">
        <v>510</v>
      </c>
      <c r="M624" s="104">
        <f t="shared" si="260"/>
        <v>1</v>
      </c>
      <c r="N624" s="105" t="s">
        <v>506</v>
      </c>
      <c r="O624" s="41" t="s">
        <v>550</v>
      </c>
      <c r="P624" s="116">
        <v>35.64</v>
      </c>
      <c r="Q624" s="31">
        <v>36</v>
      </c>
      <c r="R624" s="31"/>
      <c r="S624" s="41" t="s">
        <v>534</v>
      </c>
      <c r="T624" s="107">
        <f>AJ624</f>
        <v>6.9659999999999986E-2</v>
      </c>
      <c r="U624" s="41" t="s">
        <v>4177</v>
      </c>
      <c r="V624" s="41" t="e">
        <f t="shared" si="201"/>
        <v>#NAME?</v>
      </c>
      <c r="W624" s="107">
        <v>2.1499999999999998E-2</v>
      </c>
      <c r="X624" s="107">
        <f t="shared" si="235"/>
        <v>0.77399999999999991</v>
      </c>
      <c r="Y624" s="107"/>
      <c r="Z624" s="107"/>
      <c r="AA624" s="107"/>
      <c r="AB624" s="107"/>
      <c r="AC624" s="107"/>
      <c r="AD624" s="107"/>
      <c r="AE624" s="107"/>
      <c r="AF624" s="107"/>
      <c r="AG624" s="41" t="s">
        <v>4311</v>
      </c>
      <c r="AH624" s="41" t="e">
        <f t="shared" si="203"/>
        <v>#NAME?</v>
      </c>
      <c r="AI624" s="108">
        <v>0.09</v>
      </c>
      <c r="AJ624" s="107">
        <f t="shared" si="236"/>
        <v>6.9659999999999986E-2</v>
      </c>
      <c r="AK624" s="41"/>
      <c r="AL624" s="41"/>
      <c r="AM624" s="107"/>
      <c r="AN624" s="107"/>
    </row>
    <row r="625" spans="1:40" ht="15">
      <c r="A625" s="101"/>
      <c r="B625" s="41"/>
      <c r="C625" s="102"/>
      <c r="D625" s="103"/>
      <c r="E625" s="103"/>
      <c r="F625" s="103"/>
      <c r="G625" s="103"/>
      <c r="H625" s="103"/>
      <c r="I625" s="103"/>
      <c r="J625" s="103"/>
      <c r="K625" s="31"/>
      <c r="L625" s="103"/>
      <c r="M625" s="104"/>
      <c r="N625" s="105"/>
      <c r="O625" s="41"/>
      <c r="P625" s="116"/>
      <c r="Q625" s="31"/>
      <c r="R625" s="31"/>
      <c r="S625" s="41"/>
      <c r="T625" s="107"/>
      <c r="U625" s="41"/>
      <c r="V625" s="41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41"/>
      <c r="AH625" s="41"/>
      <c r="AI625" s="108"/>
      <c r="AJ625" s="107"/>
      <c r="AK625" s="109" t="s">
        <v>4915</v>
      </c>
      <c r="AL625" s="41" t="str">
        <f t="shared" ref="AL625:AL627" si="322">VLOOKUP(AK625,db_solfen,2,FALSE)</f>
        <v>SHD METHANOL 156</v>
      </c>
      <c r="AM625" s="107">
        <v>0.93</v>
      </c>
      <c r="AN625" s="107">
        <f>$X$624*AM625</f>
        <v>0.7198199999999999</v>
      </c>
    </row>
    <row r="626" spans="1:40" ht="15">
      <c r="A626" s="101">
        <v>182</v>
      </c>
      <c r="B626" s="41" t="s">
        <v>2145</v>
      </c>
      <c r="C626" s="102" t="s">
        <v>158</v>
      </c>
      <c r="D626" s="103">
        <v>12</v>
      </c>
      <c r="E626" s="103">
        <f t="shared" si="311"/>
        <v>0.33333333333333331</v>
      </c>
      <c r="F626" s="103">
        <v>1</v>
      </c>
      <c r="G626" s="103">
        <v>1</v>
      </c>
      <c r="H626" s="103"/>
      <c r="I626" s="103"/>
      <c r="J626" s="103" t="s">
        <v>510</v>
      </c>
      <c r="K626" s="31">
        <v>0</v>
      </c>
      <c r="L626" s="103" t="s">
        <v>510</v>
      </c>
      <c r="M626" s="104">
        <f t="shared" si="260"/>
        <v>0</v>
      </c>
      <c r="N626" s="105" t="s">
        <v>506</v>
      </c>
      <c r="O626" s="41"/>
      <c r="P626" s="116">
        <v>0</v>
      </c>
      <c r="Q626" s="31">
        <v>0</v>
      </c>
      <c r="R626" s="31"/>
      <c r="S626" s="41"/>
      <c r="T626" s="107"/>
      <c r="U626" s="110" t="s">
        <v>4181</v>
      </c>
      <c r="V626" s="41" t="e">
        <f t="shared" si="201"/>
        <v>#NAME?</v>
      </c>
      <c r="W626" s="107">
        <v>2.5000000000000001E-2</v>
      </c>
      <c r="X626" s="107">
        <f>K626*W626</f>
        <v>0</v>
      </c>
      <c r="Y626" s="107"/>
      <c r="Z626" s="107"/>
      <c r="AA626" s="107"/>
      <c r="AB626" s="107"/>
      <c r="AC626" s="107"/>
      <c r="AD626" s="107"/>
      <c r="AE626" s="107"/>
      <c r="AF626" s="107"/>
      <c r="AG626" s="110" t="s">
        <v>4319</v>
      </c>
      <c r="AH626" s="41" t="e">
        <f t="shared" si="203"/>
        <v>#NAME?</v>
      </c>
      <c r="AI626" s="108">
        <v>0.20200000000000001</v>
      </c>
      <c r="AJ626" s="107">
        <f>X626*AI626</f>
        <v>0</v>
      </c>
      <c r="AK626" s="41"/>
      <c r="AL626" s="41"/>
      <c r="AM626" s="107"/>
      <c r="AN626" s="107"/>
    </row>
    <row r="627" spans="1:40" ht="15">
      <c r="A627" s="101"/>
      <c r="B627" s="41"/>
      <c r="C627" s="102"/>
      <c r="D627" s="103"/>
      <c r="E627" s="103"/>
      <c r="F627" s="103"/>
      <c r="G627" s="103"/>
      <c r="H627" s="103"/>
      <c r="I627" s="103"/>
      <c r="J627" s="103"/>
      <c r="K627" s="31"/>
      <c r="L627" s="103"/>
      <c r="M627" s="104"/>
      <c r="N627" s="105"/>
      <c r="O627" s="41"/>
      <c r="P627" s="116"/>
      <c r="Q627" s="31"/>
      <c r="R627" s="31"/>
      <c r="S627" s="41"/>
      <c r="T627" s="107"/>
      <c r="U627" s="41"/>
      <c r="V627" s="41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41"/>
      <c r="AH627" s="41"/>
      <c r="AI627" s="108"/>
      <c r="AJ627" s="107"/>
      <c r="AK627" s="110" t="s">
        <v>4915</v>
      </c>
      <c r="AL627" s="41" t="str">
        <f t="shared" si="322"/>
        <v>SHD METHANOL 156</v>
      </c>
      <c r="AM627" s="107">
        <v>0.79800000000000004</v>
      </c>
      <c r="AN627" s="107">
        <f>$X$626*AM627</f>
        <v>0</v>
      </c>
    </row>
    <row r="628" spans="1:40">
      <c r="A628" s="101">
        <v>183</v>
      </c>
      <c r="B628" s="41" t="s">
        <v>2155</v>
      </c>
      <c r="C628" s="102" t="s">
        <v>488</v>
      </c>
      <c r="D628" s="103"/>
      <c r="E628" s="103">
        <f t="shared" si="311"/>
        <v>0</v>
      </c>
      <c r="F628" s="103"/>
      <c r="G628" s="103"/>
      <c r="H628" s="103">
        <v>44</v>
      </c>
      <c r="I628" s="103">
        <v>1</v>
      </c>
      <c r="J628" s="103" t="s">
        <v>510</v>
      </c>
      <c r="K628" s="31">
        <f>VLOOKUP(B628,tb_proyeksi,10,FALSE)</f>
        <v>72</v>
      </c>
      <c r="L628" s="103" t="s">
        <v>510</v>
      </c>
      <c r="M628" s="104">
        <f t="shared" si="260"/>
        <v>2</v>
      </c>
      <c r="N628" s="105" t="s">
        <v>506</v>
      </c>
      <c r="O628" s="41" t="s">
        <v>549</v>
      </c>
      <c r="P628" s="116">
        <v>71.28</v>
      </c>
      <c r="Q628" s="31">
        <v>72</v>
      </c>
      <c r="R628" s="31"/>
      <c r="S628" s="41" t="s">
        <v>536</v>
      </c>
      <c r="T628" s="107">
        <f>AJ628</f>
        <v>7.3728000000000002E-2</v>
      </c>
      <c r="U628" s="41" t="s">
        <v>4185</v>
      </c>
      <c r="V628" s="41" t="e">
        <f t="shared" si="201"/>
        <v>#NAME?</v>
      </c>
      <c r="W628" s="107">
        <v>1.2800000000000001E-2</v>
      </c>
      <c r="X628" s="107">
        <f t="shared" si="235"/>
        <v>0.92160000000000009</v>
      </c>
      <c r="Y628" s="107"/>
      <c r="Z628" s="107"/>
      <c r="AA628" s="107"/>
      <c r="AB628" s="107"/>
      <c r="AC628" s="107"/>
      <c r="AD628" s="107"/>
      <c r="AE628" s="107"/>
      <c r="AF628" s="107"/>
      <c r="AG628" s="41" t="s">
        <v>4217</v>
      </c>
      <c r="AH628" s="41" t="e">
        <f t="shared" si="203"/>
        <v>#NAME?</v>
      </c>
      <c r="AI628" s="108">
        <v>0.08</v>
      </c>
      <c r="AJ628" s="107">
        <f t="shared" si="236"/>
        <v>7.3728000000000002E-2</v>
      </c>
      <c r="AK628" s="41"/>
      <c r="AL628" s="41"/>
      <c r="AM628" s="107"/>
      <c r="AN628" s="107"/>
    </row>
    <row r="629" spans="1:40" ht="15">
      <c r="A629" s="101"/>
      <c r="B629" s="41"/>
      <c r="C629" s="102"/>
      <c r="D629" s="103"/>
      <c r="E629" s="103"/>
      <c r="F629" s="103"/>
      <c r="G629" s="103"/>
      <c r="H629" s="103"/>
      <c r="I629" s="103"/>
      <c r="J629" s="103"/>
      <c r="K629" s="31"/>
      <c r="L629" s="103"/>
      <c r="M629" s="104"/>
      <c r="N629" s="105"/>
      <c r="O629" s="41"/>
      <c r="P629" s="116"/>
      <c r="Q629" s="31"/>
      <c r="R629" s="31"/>
      <c r="S629" s="41"/>
      <c r="T629" s="107"/>
      <c r="U629" s="41"/>
      <c r="V629" s="41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41"/>
      <c r="AH629" s="41"/>
      <c r="AI629" s="108"/>
      <c r="AJ629" s="107"/>
      <c r="AK629" s="109" t="s">
        <v>4915</v>
      </c>
      <c r="AL629" s="41" t="str">
        <f t="shared" ref="AL629" si="323">VLOOKUP(AK629,db_solfen,2,FALSE)</f>
        <v>SHD METHANOL 156</v>
      </c>
      <c r="AM629" s="107">
        <v>0.93</v>
      </c>
      <c r="AN629" s="107">
        <f>$X$628*AM629</f>
        <v>0.85708800000000007</v>
      </c>
    </row>
    <row r="630" spans="1:40">
      <c r="A630" s="101">
        <v>184</v>
      </c>
      <c r="B630" s="41" t="s">
        <v>1956</v>
      </c>
      <c r="C630" s="102" t="s">
        <v>146</v>
      </c>
      <c r="D630" s="103">
        <v>72</v>
      </c>
      <c r="E630" s="103">
        <v>2</v>
      </c>
      <c r="F630" s="103">
        <v>77</v>
      </c>
      <c r="G630" s="103">
        <v>1</v>
      </c>
      <c r="H630" s="103">
        <v>36</v>
      </c>
      <c r="I630" s="103"/>
      <c r="J630" s="103" t="s">
        <v>510</v>
      </c>
      <c r="K630" s="31">
        <f>VLOOKUP(B630,tb_proyeksi,10,FALSE)</f>
        <v>108</v>
      </c>
      <c r="L630" s="103" t="s">
        <v>510</v>
      </c>
      <c r="M630" s="104">
        <f t="shared" si="260"/>
        <v>3</v>
      </c>
      <c r="N630" s="105" t="s">
        <v>506</v>
      </c>
      <c r="O630" s="41" t="s">
        <v>550</v>
      </c>
      <c r="P630" s="116">
        <v>106.92</v>
      </c>
      <c r="Q630" s="31">
        <v>108</v>
      </c>
      <c r="R630" s="31"/>
      <c r="S630" s="41" t="s">
        <v>530</v>
      </c>
      <c r="T630" s="107">
        <f>AJ630</f>
        <v>0.27488160000000006</v>
      </c>
      <c r="U630" s="41" t="s">
        <v>4169</v>
      </c>
      <c r="V630" s="41" t="e">
        <f t="shared" si="201"/>
        <v>#NAME?</v>
      </c>
      <c r="W630" s="107">
        <v>1.8180000000000002E-2</v>
      </c>
      <c r="X630" s="107">
        <f t="shared" si="235"/>
        <v>1.9634400000000003</v>
      </c>
      <c r="Y630" s="107"/>
      <c r="Z630" s="107"/>
      <c r="AA630" s="107"/>
      <c r="AB630" s="107"/>
      <c r="AC630" s="107"/>
      <c r="AD630" s="107"/>
      <c r="AE630" s="107"/>
      <c r="AF630" s="107"/>
      <c r="AG630" s="41" t="s">
        <v>4317</v>
      </c>
      <c r="AH630" s="41" t="e">
        <f t="shared" si="203"/>
        <v>#NAME?</v>
      </c>
      <c r="AI630" s="108">
        <v>0.14000000000000001</v>
      </c>
      <c r="AJ630" s="107">
        <f t="shared" si="236"/>
        <v>0.27488160000000006</v>
      </c>
      <c r="AK630" s="41"/>
      <c r="AL630" s="41"/>
      <c r="AM630" s="107"/>
      <c r="AN630" s="107"/>
    </row>
    <row r="631" spans="1:40" ht="15">
      <c r="A631" s="101"/>
      <c r="B631" s="41"/>
      <c r="C631" s="102"/>
      <c r="D631" s="103"/>
      <c r="E631" s="103"/>
      <c r="F631" s="103"/>
      <c r="G631" s="103"/>
      <c r="H631" s="103"/>
      <c r="I631" s="103"/>
      <c r="J631" s="103"/>
      <c r="K631" s="31"/>
      <c r="L631" s="103"/>
      <c r="M631" s="104"/>
      <c r="N631" s="105"/>
      <c r="O631" s="41"/>
      <c r="P631" s="116"/>
      <c r="Q631" s="31"/>
      <c r="R631" s="31"/>
      <c r="S631" s="41"/>
      <c r="T631" s="107"/>
      <c r="U631" s="41"/>
      <c r="V631" s="41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41"/>
      <c r="AH631" s="41"/>
      <c r="AI631" s="108"/>
      <c r="AJ631" s="107"/>
      <c r="AK631" s="109" t="s">
        <v>4915</v>
      </c>
      <c r="AL631" s="41" t="str">
        <f t="shared" ref="AL631:AL654" si="324">VLOOKUP(AK631,db_solfen,2,FALSE)</f>
        <v>SHD METHANOL 156</v>
      </c>
      <c r="AM631" s="107">
        <v>0.88</v>
      </c>
      <c r="AN631" s="107">
        <f>$X$630*AM631</f>
        <v>1.7278272000000003</v>
      </c>
    </row>
    <row r="632" spans="1:40">
      <c r="A632" s="101">
        <v>185</v>
      </c>
      <c r="B632" s="41" t="s">
        <v>1975</v>
      </c>
      <c r="C632" s="102" t="s">
        <v>147</v>
      </c>
      <c r="D632" s="103"/>
      <c r="E632" s="103">
        <v>0</v>
      </c>
      <c r="F632" s="103">
        <v>62</v>
      </c>
      <c r="G632" s="103">
        <v>1</v>
      </c>
      <c r="H632" s="103"/>
      <c r="I632" s="103"/>
      <c r="J632" s="103" t="s">
        <v>510</v>
      </c>
      <c r="K632" s="31">
        <v>0</v>
      </c>
      <c r="L632" s="103" t="s">
        <v>510</v>
      </c>
      <c r="M632" s="104">
        <f t="shared" si="260"/>
        <v>0</v>
      </c>
      <c r="N632" s="105" t="s">
        <v>506</v>
      </c>
      <c r="O632" s="41"/>
      <c r="P632" s="116">
        <v>0</v>
      </c>
      <c r="Q632" s="41"/>
      <c r="R632" s="41"/>
      <c r="S632" s="41"/>
      <c r="T632" s="107"/>
      <c r="U632" s="41" t="s">
        <v>4169</v>
      </c>
      <c r="V632" s="41" t="e">
        <f t="shared" ref="V632" si="325">VLOOKUP(U632,tb_oplosan,2,FALSE)</f>
        <v>#NAME?</v>
      </c>
      <c r="W632" s="107">
        <v>2.4E-2</v>
      </c>
      <c r="X632" s="107">
        <f>K632*W632</f>
        <v>0</v>
      </c>
      <c r="Y632" s="107"/>
      <c r="Z632" s="107"/>
      <c r="AA632" s="107"/>
      <c r="AB632" s="107"/>
      <c r="AC632" s="107"/>
      <c r="AD632" s="107"/>
      <c r="AE632" s="107"/>
      <c r="AF632" s="107"/>
      <c r="AG632" s="41" t="s">
        <v>4317</v>
      </c>
      <c r="AH632" s="41" t="e">
        <f t="shared" ref="AH632" si="326">VLOOKUP(AG632,tb_parfum,2,FALSE)</f>
        <v>#NAME?</v>
      </c>
      <c r="AI632" s="108">
        <v>0.14000000000000001</v>
      </c>
      <c r="AJ632" s="107">
        <f t="shared" ref="AJ632" si="327">X632*AI632</f>
        <v>0</v>
      </c>
      <c r="AK632" s="41"/>
      <c r="AL632" s="41"/>
      <c r="AM632" s="107"/>
      <c r="AN632" s="107"/>
    </row>
    <row r="633" spans="1:40" ht="15">
      <c r="A633" s="101"/>
      <c r="B633" s="41"/>
      <c r="C633" s="102"/>
      <c r="D633" s="103"/>
      <c r="E633" s="103"/>
      <c r="F633" s="103"/>
      <c r="G633" s="103"/>
      <c r="H633" s="103"/>
      <c r="I633" s="103"/>
      <c r="J633" s="103"/>
      <c r="K633" s="31"/>
      <c r="L633" s="103"/>
      <c r="M633" s="104"/>
      <c r="N633" s="105"/>
      <c r="O633" s="41"/>
      <c r="P633" s="116"/>
      <c r="Q633" s="41"/>
      <c r="R633" s="41"/>
      <c r="S633" s="41"/>
      <c r="T633" s="107"/>
      <c r="U633" s="41"/>
      <c r="V633" s="41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41"/>
      <c r="AH633" s="41"/>
      <c r="AI633" s="108"/>
      <c r="AJ633" s="107"/>
      <c r="AK633" s="109" t="s">
        <v>4915</v>
      </c>
      <c r="AL633" s="41" t="str">
        <f t="shared" ref="AL633" si="328">VLOOKUP(AK633,db_solfen,2,FALSE)</f>
        <v>SHD METHANOL 156</v>
      </c>
      <c r="AM633" s="107">
        <v>0.88</v>
      </c>
      <c r="AN633" s="107">
        <f>$X$632*AM633</f>
        <v>0</v>
      </c>
    </row>
    <row r="634" spans="1:40">
      <c r="A634" s="101">
        <v>186</v>
      </c>
      <c r="B634" s="41" t="s">
        <v>2162</v>
      </c>
      <c r="C634" s="102" t="s">
        <v>160</v>
      </c>
      <c r="D634" s="103">
        <v>84</v>
      </c>
      <c r="E634" s="103">
        <f t="shared" ref="E634:E745" si="329">D634/36</f>
        <v>2.3333333333333335</v>
      </c>
      <c r="F634" s="103">
        <v>61</v>
      </c>
      <c r="G634" s="103">
        <v>1</v>
      </c>
      <c r="H634" s="103">
        <v>128</v>
      </c>
      <c r="I634" s="103">
        <v>1</v>
      </c>
      <c r="J634" s="103" t="s">
        <v>510</v>
      </c>
      <c r="K634" s="31">
        <f>VLOOKUP(B634,tb_proyeksi,10,FALSE)</f>
        <v>108</v>
      </c>
      <c r="L634" s="103" t="s">
        <v>510</v>
      </c>
      <c r="M634" s="104">
        <f t="shared" si="260"/>
        <v>3</v>
      </c>
      <c r="N634" s="105" t="s">
        <v>506</v>
      </c>
      <c r="O634" s="41" t="s">
        <v>516</v>
      </c>
      <c r="P634" s="106">
        <v>136.80000000000001</v>
      </c>
      <c r="Q634" s="41">
        <v>180</v>
      </c>
      <c r="R634" s="41"/>
      <c r="S634" s="41" t="s">
        <v>5231</v>
      </c>
      <c r="T634" s="107">
        <f>AJ634</f>
        <v>1.7470080000000001</v>
      </c>
      <c r="U634" s="41" t="s">
        <v>3992</v>
      </c>
      <c r="V634" s="41" t="e">
        <f t="shared" si="201"/>
        <v>#NAME?</v>
      </c>
      <c r="W634" s="107">
        <v>6.7400000000000002E-2</v>
      </c>
      <c r="X634" s="107">
        <f t="shared" si="235"/>
        <v>7.2792000000000003</v>
      </c>
      <c r="Y634" s="107"/>
      <c r="Z634" s="107"/>
      <c r="AA634" s="107"/>
      <c r="AB634" s="107"/>
      <c r="AC634" s="107"/>
      <c r="AD634" s="107"/>
      <c r="AE634" s="107"/>
      <c r="AF634" s="107"/>
      <c r="AG634" s="41" t="s">
        <v>4333</v>
      </c>
      <c r="AH634" s="41" t="e">
        <f t="shared" si="203"/>
        <v>#NAME?</v>
      </c>
      <c r="AI634" s="108">
        <v>0.24</v>
      </c>
      <c r="AJ634" s="107">
        <f t="shared" si="236"/>
        <v>1.7470080000000001</v>
      </c>
      <c r="AK634" s="41"/>
      <c r="AL634" s="41"/>
      <c r="AM634" s="107"/>
      <c r="AN634" s="107"/>
    </row>
    <row r="635" spans="1:40" ht="15">
      <c r="A635" s="101"/>
      <c r="B635" s="41"/>
      <c r="C635" s="102"/>
      <c r="D635" s="103"/>
      <c r="E635" s="103"/>
      <c r="F635" s="103"/>
      <c r="G635" s="103"/>
      <c r="H635" s="103"/>
      <c r="I635" s="103"/>
      <c r="J635" s="103"/>
      <c r="K635" s="31"/>
      <c r="L635" s="103"/>
      <c r="M635" s="104"/>
      <c r="N635" s="105"/>
      <c r="O635" s="41"/>
      <c r="P635" s="106"/>
      <c r="Q635" s="41"/>
      <c r="R635" s="41"/>
      <c r="S635" s="41"/>
      <c r="T635" s="107"/>
      <c r="U635" s="41"/>
      <c r="V635" s="41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41"/>
      <c r="AH635" s="41"/>
      <c r="AI635" s="108"/>
      <c r="AJ635" s="107"/>
      <c r="AK635" s="109" t="s">
        <v>4915</v>
      </c>
      <c r="AL635" s="41" t="str">
        <f t="shared" si="324"/>
        <v>SHD METHANOL 156</v>
      </c>
      <c r="AM635" s="107">
        <v>0.23</v>
      </c>
      <c r="AN635" s="107">
        <f>$X$634*AM635</f>
        <v>1.6742160000000001</v>
      </c>
    </row>
    <row r="636" spans="1:40" ht="15">
      <c r="A636" s="101"/>
      <c r="B636" s="41"/>
      <c r="C636" s="102"/>
      <c r="D636" s="103"/>
      <c r="E636" s="103"/>
      <c r="F636" s="103"/>
      <c r="G636" s="103"/>
      <c r="H636" s="103"/>
      <c r="I636" s="103"/>
      <c r="J636" s="103"/>
      <c r="K636" s="31"/>
      <c r="L636" s="103"/>
      <c r="M636" s="104"/>
      <c r="N636" s="105"/>
      <c r="O636" s="41"/>
      <c r="P636" s="106"/>
      <c r="Q636" s="41"/>
      <c r="R636" s="41"/>
      <c r="S636" s="41"/>
      <c r="T636" s="107"/>
      <c r="U636" s="41"/>
      <c r="V636" s="41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41"/>
      <c r="AH636" s="41"/>
      <c r="AI636" s="108"/>
      <c r="AJ636" s="107"/>
      <c r="AK636" s="109" t="s">
        <v>4921</v>
      </c>
      <c r="AL636" s="41" t="str">
        <f t="shared" si="324"/>
        <v>SOLFEN KHA DEP 225</v>
      </c>
      <c r="AM636" s="107">
        <v>0.16</v>
      </c>
      <c r="AN636" s="107">
        <f t="shared" ref="AN636:AN637" si="330">$X$634*AM636</f>
        <v>1.1646720000000002</v>
      </c>
    </row>
    <row r="637" spans="1:40" ht="15">
      <c r="A637" s="101"/>
      <c r="B637" s="41"/>
      <c r="C637" s="102"/>
      <c r="D637" s="103"/>
      <c r="E637" s="103"/>
      <c r="F637" s="103"/>
      <c r="G637" s="103"/>
      <c r="H637" s="103"/>
      <c r="I637" s="103"/>
      <c r="J637" s="103"/>
      <c r="K637" s="31"/>
      <c r="L637" s="103"/>
      <c r="M637" s="104"/>
      <c r="N637" s="105"/>
      <c r="O637" s="41"/>
      <c r="P637" s="106"/>
      <c r="Q637" s="41"/>
      <c r="R637" s="41"/>
      <c r="S637" s="41"/>
      <c r="T637" s="107"/>
      <c r="U637" s="41"/>
      <c r="V637" s="41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41"/>
      <c r="AH637" s="41"/>
      <c r="AI637" s="108"/>
      <c r="AJ637" s="107"/>
      <c r="AK637" s="109" t="s">
        <v>4925</v>
      </c>
      <c r="AL637" s="41" t="str">
        <f t="shared" si="324"/>
        <v>SOLFEN KHA GLISERIN 250</v>
      </c>
      <c r="AM637" s="107">
        <v>0.37</v>
      </c>
      <c r="AN637" s="107">
        <f t="shared" si="330"/>
        <v>2.6933039999999999</v>
      </c>
    </row>
    <row r="638" spans="1:40" ht="15">
      <c r="A638" s="101"/>
      <c r="B638" s="41"/>
      <c r="C638" s="102"/>
      <c r="D638" s="103"/>
      <c r="E638" s="103"/>
      <c r="F638" s="103"/>
      <c r="G638" s="103"/>
      <c r="H638" s="103"/>
      <c r="I638" s="103"/>
      <c r="J638" s="103"/>
      <c r="K638" s="31"/>
      <c r="L638" s="103"/>
      <c r="M638" s="104"/>
      <c r="N638" s="105"/>
      <c r="O638" s="41"/>
      <c r="P638" s="106"/>
      <c r="Q638" s="41"/>
      <c r="R638" s="41"/>
      <c r="S638" s="41"/>
      <c r="T638" s="107"/>
      <c r="U638" s="41" t="s">
        <v>5192</v>
      </c>
      <c r="V638" s="41" t="s">
        <v>5193</v>
      </c>
      <c r="W638" s="107">
        <v>0.28499999999999998</v>
      </c>
      <c r="X638" s="107">
        <f>K634*W638</f>
        <v>30.779999999999998</v>
      </c>
      <c r="Y638" s="107"/>
      <c r="Z638" s="107"/>
      <c r="AA638" s="107"/>
      <c r="AB638" s="107"/>
      <c r="AC638" s="107"/>
      <c r="AD638" s="107"/>
      <c r="AE638" s="107"/>
      <c r="AF638" s="107"/>
      <c r="AG638" s="41"/>
      <c r="AH638" s="41"/>
      <c r="AI638" s="108"/>
      <c r="AJ638" s="107"/>
      <c r="AK638" s="110" t="s">
        <v>4915</v>
      </c>
      <c r="AL638" s="41" t="str">
        <f t="shared" si="324"/>
        <v>SHD METHANOL 156</v>
      </c>
      <c r="AM638" s="107">
        <v>0.56999999999999995</v>
      </c>
      <c r="AN638" s="107">
        <f>$X$638*AM638</f>
        <v>17.544599999999996</v>
      </c>
    </row>
    <row r="639" spans="1:40" ht="15">
      <c r="A639" s="101"/>
      <c r="B639" s="41"/>
      <c r="C639" s="102"/>
      <c r="D639" s="103"/>
      <c r="E639" s="103"/>
      <c r="F639" s="103"/>
      <c r="G639" s="103"/>
      <c r="H639" s="103"/>
      <c r="I639" s="103"/>
      <c r="J639" s="103"/>
      <c r="K639" s="31"/>
      <c r="L639" s="103"/>
      <c r="M639" s="104"/>
      <c r="N639" s="105"/>
      <c r="O639" s="41"/>
      <c r="P639" s="106"/>
      <c r="Q639" s="41"/>
      <c r="R639" s="41"/>
      <c r="S639" s="41"/>
      <c r="T639" s="107"/>
      <c r="U639" s="41"/>
      <c r="V639" s="41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41"/>
      <c r="AH639" s="41"/>
      <c r="AI639" s="108"/>
      <c r="AJ639" s="107"/>
      <c r="AK639" s="110" t="s">
        <v>4925</v>
      </c>
      <c r="AL639" s="41" t="str">
        <f t="shared" si="324"/>
        <v>SOLFEN KHA GLISERIN 250</v>
      </c>
      <c r="AM639" s="107">
        <v>0.34</v>
      </c>
      <c r="AN639" s="107">
        <f t="shared" ref="AN639:AN640" si="331">$X$638*AM639</f>
        <v>10.465199999999999</v>
      </c>
    </row>
    <row r="640" spans="1:40" ht="15">
      <c r="A640" s="101"/>
      <c r="B640" s="41"/>
      <c r="C640" s="102"/>
      <c r="D640" s="103"/>
      <c r="E640" s="103"/>
      <c r="F640" s="103"/>
      <c r="G640" s="103"/>
      <c r="H640" s="103"/>
      <c r="I640" s="103"/>
      <c r="J640" s="103"/>
      <c r="K640" s="31"/>
      <c r="L640" s="103"/>
      <c r="M640" s="104"/>
      <c r="N640" s="105"/>
      <c r="O640" s="41"/>
      <c r="P640" s="106"/>
      <c r="Q640" s="41"/>
      <c r="R640" s="41"/>
      <c r="S640" s="41"/>
      <c r="T640" s="107"/>
      <c r="U640" s="41"/>
      <c r="V640" s="41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41"/>
      <c r="AH640" s="41"/>
      <c r="AI640" s="108"/>
      <c r="AJ640" s="107"/>
      <c r="AK640" s="110" t="s">
        <v>4921</v>
      </c>
      <c r="AL640" s="41" t="str">
        <f t="shared" si="324"/>
        <v>SOLFEN KHA DEP 225</v>
      </c>
      <c r="AM640" s="107">
        <v>0.09</v>
      </c>
      <c r="AN640" s="107">
        <f t="shared" si="331"/>
        <v>2.7701999999999996</v>
      </c>
    </row>
    <row r="641" spans="1:40">
      <c r="A641" s="101">
        <v>187</v>
      </c>
      <c r="B641" s="41" t="s">
        <v>2165</v>
      </c>
      <c r="C641" s="102" t="s">
        <v>161</v>
      </c>
      <c r="D641" s="103">
        <v>130</v>
      </c>
      <c r="E641" s="103">
        <f t="shared" si="329"/>
        <v>3.6111111111111112</v>
      </c>
      <c r="F641" s="103">
        <v>155</v>
      </c>
      <c r="G641" s="103">
        <v>1</v>
      </c>
      <c r="H641" s="103">
        <v>218</v>
      </c>
      <c r="I641" s="103">
        <v>1</v>
      </c>
      <c r="J641" s="103" t="s">
        <v>510</v>
      </c>
      <c r="K641" s="31">
        <f>VLOOKUP(B641,tb_proyeksi,10,FALSE)</f>
        <v>180</v>
      </c>
      <c r="L641" s="103" t="s">
        <v>510</v>
      </c>
      <c r="M641" s="104">
        <f t="shared" si="260"/>
        <v>5</v>
      </c>
      <c r="N641" s="105" t="s">
        <v>506</v>
      </c>
      <c r="O641" s="41" t="s">
        <v>5233</v>
      </c>
      <c r="P641" s="106">
        <v>210.24</v>
      </c>
      <c r="Q641" s="41">
        <v>288</v>
      </c>
      <c r="R641" s="41"/>
      <c r="S641" s="41" t="s">
        <v>5231</v>
      </c>
      <c r="T641" s="107">
        <f>AJ641</f>
        <v>2.8771200000000001</v>
      </c>
      <c r="U641" s="41" t="s">
        <v>3992</v>
      </c>
      <c r="V641" s="41" t="e">
        <f t="shared" si="201"/>
        <v>#NAME?</v>
      </c>
      <c r="W641" s="107">
        <v>6.6600000000000006E-2</v>
      </c>
      <c r="X641" s="107">
        <f t="shared" si="235"/>
        <v>11.988000000000001</v>
      </c>
      <c r="Y641" s="107"/>
      <c r="Z641" s="107"/>
      <c r="AA641" s="107"/>
      <c r="AB641" s="107"/>
      <c r="AC641" s="107"/>
      <c r="AD641" s="107"/>
      <c r="AE641" s="107"/>
      <c r="AF641" s="107"/>
      <c r="AG641" s="41" t="s">
        <v>4333</v>
      </c>
      <c r="AH641" s="41" t="e">
        <f t="shared" si="203"/>
        <v>#NAME?</v>
      </c>
      <c r="AI641" s="108">
        <v>0.24</v>
      </c>
      <c r="AJ641" s="107">
        <f t="shared" si="236"/>
        <v>2.8771200000000001</v>
      </c>
      <c r="AK641" s="41"/>
      <c r="AL641" s="41"/>
      <c r="AM641" s="107"/>
      <c r="AN641" s="107"/>
    </row>
    <row r="642" spans="1:40" ht="15">
      <c r="A642" s="101"/>
      <c r="B642" s="41"/>
      <c r="C642" s="102"/>
      <c r="D642" s="103"/>
      <c r="E642" s="103"/>
      <c r="F642" s="103"/>
      <c r="G642" s="103"/>
      <c r="H642" s="103"/>
      <c r="I642" s="103"/>
      <c r="J642" s="103"/>
      <c r="K642" s="31"/>
      <c r="L642" s="103"/>
      <c r="M642" s="104"/>
      <c r="N642" s="105"/>
      <c r="O642" s="41"/>
      <c r="P642" s="106"/>
      <c r="Q642" s="41"/>
      <c r="R642" s="41"/>
      <c r="S642" s="41"/>
      <c r="T642" s="107"/>
      <c r="U642" s="41"/>
      <c r="V642" s="41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41"/>
      <c r="AH642" s="41"/>
      <c r="AI642" s="108"/>
      <c r="AJ642" s="107"/>
      <c r="AK642" s="109" t="s">
        <v>4915</v>
      </c>
      <c r="AL642" s="41" t="str">
        <f t="shared" si="324"/>
        <v>SHD METHANOL 156</v>
      </c>
      <c r="AM642" s="107">
        <v>0.23</v>
      </c>
      <c r="AN642" s="107">
        <f>$X$641*AM642</f>
        <v>2.7572400000000004</v>
      </c>
    </row>
    <row r="643" spans="1:40" ht="15">
      <c r="A643" s="101"/>
      <c r="B643" s="41"/>
      <c r="C643" s="102"/>
      <c r="D643" s="103"/>
      <c r="E643" s="103"/>
      <c r="F643" s="103"/>
      <c r="G643" s="103"/>
      <c r="H643" s="103"/>
      <c r="I643" s="103"/>
      <c r="J643" s="103"/>
      <c r="K643" s="31"/>
      <c r="L643" s="103"/>
      <c r="M643" s="104"/>
      <c r="N643" s="105"/>
      <c r="O643" s="41"/>
      <c r="P643" s="106"/>
      <c r="Q643" s="41"/>
      <c r="R643" s="41"/>
      <c r="S643" s="41"/>
      <c r="T643" s="107"/>
      <c r="U643" s="41"/>
      <c r="V643" s="41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41"/>
      <c r="AH643" s="41"/>
      <c r="AI643" s="108"/>
      <c r="AJ643" s="107"/>
      <c r="AK643" s="109" t="s">
        <v>4921</v>
      </c>
      <c r="AL643" s="41" t="str">
        <f t="shared" si="324"/>
        <v>SOLFEN KHA DEP 225</v>
      </c>
      <c r="AM643" s="107">
        <v>0.16</v>
      </c>
      <c r="AN643" s="107">
        <f t="shared" ref="AN643:AN644" si="332">$X$641*AM643</f>
        <v>1.9180800000000002</v>
      </c>
    </row>
    <row r="644" spans="1:40" ht="15">
      <c r="A644" s="101"/>
      <c r="B644" s="41"/>
      <c r="C644" s="102"/>
      <c r="D644" s="103"/>
      <c r="E644" s="103"/>
      <c r="F644" s="103"/>
      <c r="G644" s="103"/>
      <c r="H644" s="103"/>
      <c r="I644" s="103"/>
      <c r="J644" s="103"/>
      <c r="K644" s="31"/>
      <c r="L644" s="103"/>
      <c r="M644" s="104"/>
      <c r="N644" s="105"/>
      <c r="O644" s="41"/>
      <c r="P644" s="106"/>
      <c r="Q644" s="41"/>
      <c r="R644" s="41"/>
      <c r="S644" s="41"/>
      <c r="T644" s="107"/>
      <c r="U644" s="41"/>
      <c r="V644" s="41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41"/>
      <c r="AH644" s="41"/>
      <c r="AI644" s="108"/>
      <c r="AJ644" s="107"/>
      <c r="AK644" s="109" t="s">
        <v>4925</v>
      </c>
      <c r="AL644" s="41" t="str">
        <f t="shared" si="324"/>
        <v>SOLFEN KHA GLISERIN 250</v>
      </c>
      <c r="AM644" s="107">
        <v>0.37</v>
      </c>
      <c r="AN644" s="107">
        <f t="shared" si="332"/>
        <v>4.4355600000000006</v>
      </c>
    </row>
    <row r="645" spans="1:40" ht="15">
      <c r="A645" s="101"/>
      <c r="B645" s="41"/>
      <c r="C645" s="102"/>
      <c r="D645" s="103"/>
      <c r="E645" s="103"/>
      <c r="F645" s="103"/>
      <c r="G645" s="103"/>
      <c r="H645" s="103"/>
      <c r="I645" s="103"/>
      <c r="J645" s="103"/>
      <c r="K645" s="31"/>
      <c r="L645" s="103"/>
      <c r="M645" s="104"/>
      <c r="N645" s="105"/>
      <c r="O645" s="41"/>
      <c r="P645" s="106"/>
      <c r="Q645" s="41"/>
      <c r="R645" s="41"/>
      <c r="S645" s="41"/>
      <c r="T645" s="107"/>
      <c r="U645" s="41" t="s">
        <v>5192</v>
      </c>
      <c r="V645" s="41" t="s">
        <v>5193</v>
      </c>
      <c r="W645" s="107">
        <v>0.28499999999999998</v>
      </c>
      <c r="X645" s="107">
        <f>K641*W645</f>
        <v>51.3</v>
      </c>
      <c r="Y645" s="107"/>
      <c r="Z645" s="107"/>
      <c r="AA645" s="107"/>
      <c r="AB645" s="107"/>
      <c r="AC645" s="107"/>
      <c r="AD645" s="107"/>
      <c r="AE645" s="107"/>
      <c r="AF645" s="107"/>
      <c r="AG645" s="41"/>
      <c r="AH645" s="41"/>
      <c r="AI645" s="108"/>
      <c r="AJ645" s="107"/>
      <c r="AK645" s="110" t="s">
        <v>4915</v>
      </c>
      <c r="AL645" s="41" t="str">
        <f t="shared" ref="AL645:AL647" si="333">VLOOKUP(AK645,db_solfen,2,FALSE)</f>
        <v>SHD METHANOL 156</v>
      </c>
      <c r="AM645" s="107">
        <v>0.56999999999999995</v>
      </c>
      <c r="AN645" s="107">
        <f>$X$645*AM645</f>
        <v>29.240999999999996</v>
      </c>
    </row>
    <row r="646" spans="1:40" ht="15">
      <c r="A646" s="101"/>
      <c r="B646" s="41"/>
      <c r="C646" s="102"/>
      <c r="D646" s="103"/>
      <c r="E646" s="103"/>
      <c r="F646" s="103"/>
      <c r="G646" s="103"/>
      <c r="H646" s="103"/>
      <c r="I646" s="103"/>
      <c r="J646" s="103"/>
      <c r="K646" s="31"/>
      <c r="L646" s="103"/>
      <c r="M646" s="104"/>
      <c r="N646" s="105"/>
      <c r="O646" s="41"/>
      <c r="P646" s="106"/>
      <c r="Q646" s="41"/>
      <c r="R646" s="41"/>
      <c r="S646" s="41"/>
      <c r="T646" s="107"/>
      <c r="U646" s="41"/>
      <c r="V646" s="41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41"/>
      <c r="AH646" s="41"/>
      <c r="AI646" s="108"/>
      <c r="AJ646" s="107"/>
      <c r="AK646" s="110" t="s">
        <v>4925</v>
      </c>
      <c r="AL646" s="41" t="str">
        <f t="shared" si="333"/>
        <v>SOLFEN KHA GLISERIN 250</v>
      </c>
      <c r="AM646" s="107">
        <v>0.34</v>
      </c>
      <c r="AN646" s="107">
        <f t="shared" ref="AN646:AN647" si="334">$X$645*AM646</f>
        <v>17.442</v>
      </c>
    </row>
    <row r="647" spans="1:40" ht="15">
      <c r="A647" s="101"/>
      <c r="B647" s="41"/>
      <c r="C647" s="102"/>
      <c r="D647" s="103"/>
      <c r="E647" s="103"/>
      <c r="F647" s="103"/>
      <c r="G647" s="103"/>
      <c r="H647" s="103"/>
      <c r="I647" s="103"/>
      <c r="J647" s="103"/>
      <c r="K647" s="31"/>
      <c r="L647" s="103"/>
      <c r="M647" s="104"/>
      <c r="N647" s="105"/>
      <c r="O647" s="41"/>
      <c r="P647" s="106"/>
      <c r="Q647" s="41"/>
      <c r="R647" s="41"/>
      <c r="S647" s="41"/>
      <c r="T647" s="107"/>
      <c r="U647" s="41"/>
      <c r="V647" s="41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41"/>
      <c r="AH647" s="41"/>
      <c r="AI647" s="108"/>
      <c r="AJ647" s="107"/>
      <c r="AK647" s="110" t="s">
        <v>4921</v>
      </c>
      <c r="AL647" s="41" t="str">
        <f t="shared" si="333"/>
        <v>SOLFEN KHA DEP 225</v>
      </c>
      <c r="AM647" s="107">
        <v>0.09</v>
      </c>
      <c r="AN647" s="107">
        <f t="shared" si="334"/>
        <v>4.617</v>
      </c>
    </row>
    <row r="648" spans="1:40">
      <c r="A648" s="101">
        <v>188</v>
      </c>
      <c r="B648" s="41" t="s">
        <v>2168</v>
      </c>
      <c r="C648" s="102" t="s">
        <v>162</v>
      </c>
      <c r="D648" s="103">
        <v>105</v>
      </c>
      <c r="E648" s="103">
        <f t="shared" si="329"/>
        <v>2.9166666666666665</v>
      </c>
      <c r="F648" s="103">
        <v>68</v>
      </c>
      <c r="G648" s="103">
        <v>1</v>
      </c>
      <c r="H648" s="103">
        <v>71</v>
      </c>
      <c r="I648" s="103">
        <v>1</v>
      </c>
      <c r="J648" s="103" t="s">
        <v>510</v>
      </c>
      <c r="K648" s="31">
        <f>VLOOKUP(B648,tb_proyeksi,10,FALSE)</f>
        <v>108</v>
      </c>
      <c r="L648" s="103" t="s">
        <v>510</v>
      </c>
      <c r="M648" s="104">
        <f t="shared" si="260"/>
        <v>3</v>
      </c>
      <c r="N648" s="105" t="s">
        <v>506</v>
      </c>
      <c r="O648" s="41" t="s">
        <v>518</v>
      </c>
      <c r="P648" s="106">
        <v>126.72</v>
      </c>
      <c r="Q648" s="41">
        <v>180</v>
      </c>
      <c r="R648" s="41"/>
      <c r="S648" s="41" t="s">
        <v>5231</v>
      </c>
      <c r="T648" s="107">
        <f>AJ648</f>
        <v>2.0995200000000001</v>
      </c>
      <c r="U648" s="41" t="s">
        <v>3992</v>
      </c>
      <c r="V648" s="41" t="e">
        <f t="shared" si="201"/>
        <v>#NAME?</v>
      </c>
      <c r="W648" s="107">
        <v>8.1000000000000003E-2</v>
      </c>
      <c r="X648" s="107">
        <f t="shared" si="235"/>
        <v>8.7480000000000011</v>
      </c>
      <c r="Y648" s="107"/>
      <c r="Z648" s="107"/>
      <c r="AA648" s="107"/>
      <c r="AB648" s="107"/>
      <c r="AC648" s="107"/>
      <c r="AD648" s="107"/>
      <c r="AE648" s="107"/>
      <c r="AF648" s="107"/>
      <c r="AG648" s="41" t="s">
        <v>4333</v>
      </c>
      <c r="AH648" s="41" t="e">
        <f t="shared" si="203"/>
        <v>#NAME?</v>
      </c>
      <c r="AI648" s="108">
        <v>0.24</v>
      </c>
      <c r="AJ648" s="107">
        <f t="shared" si="236"/>
        <v>2.0995200000000001</v>
      </c>
      <c r="AK648" s="41"/>
      <c r="AL648" s="41"/>
      <c r="AM648" s="107"/>
      <c r="AN648" s="107"/>
    </row>
    <row r="649" spans="1:40" ht="15">
      <c r="A649" s="101"/>
      <c r="B649" s="41"/>
      <c r="C649" s="102"/>
      <c r="D649" s="103"/>
      <c r="E649" s="103"/>
      <c r="F649" s="103"/>
      <c r="G649" s="103"/>
      <c r="H649" s="103"/>
      <c r="I649" s="103"/>
      <c r="J649" s="103"/>
      <c r="K649" s="31"/>
      <c r="L649" s="103"/>
      <c r="M649" s="104"/>
      <c r="N649" s="105"/>
      <c r="O649" s="41"/>
      <c r="P649" s="106"/>
      <c r="Q649" s="41"/>
      <c r="R649" s="41"/>
      <c r="S649" s="41"/>
      <c r="T649" s="107"/>
      <c r="U649" s="41"/>
      <c r="V649" s="41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41"/>
      <c r="AH649" s="41"/>
      <c r="AI649" s="108"/>
      <c r="AJ649" s="107"/>
      <c r="AK649" s="109" t="s">
        <v>4915</v>
      </c>
      <c r="AL649" s="41" t="str">
        <f t="shared" si="324"/>
        <v>SHD METHANOL 156</v>
      </c>
      <c r="AM649" s="107">
        <v>0.23</v>
      </c>
      <c r="AN649" s="107">
        <f>$X$648*AM649</f>
        <v>2.0120400000000003</v>
      </c>
    </row>
    <row r="650" spans="1:40" ht="15">
      <c r="A650" s="101"/>
      <c r="B650" s="41"/>
      <c r="C650" s="102"/>
      <c r="D650" s="103"/>
      <c r="E650" s="103"/>
      <c r="F650" s="103"/>
      <c r="G650" s="103"/>
      <c r="H650" s="103"/>
      <c r="I650" s="103"/>
      <c r="J650" s="103"/>
      <c r="K650" s="31"/>
      <c r="L650" s="103"/>
      <c r="M650" s="104"/>
      <c r="N650" s="105"/>
      <c r="O650" s="41"/>
      <c r="P650" s="106"/>
      <c r="Q650" s="41"/>
      <c r="R650" s="41"/>
      <c r="S650" s="41"/>
      <c r="T650" s="107"/>
      <c r="U650" s="41"/>
      <c r="V650" s="41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41"/>
      <c r="AH650" s="41"/>
      <c r="AI650" s="108"/>
      <c r="AJ650" s="107"/>
      <c r="AK650" s="109" t="s">
        <v>4921</v>
      </c>
      <c r="AL650" s="41" t="str">
        <f t="shared" si="324"/>
        <v>SOLFEN KHA DEP 225</v>
      </c>
      <c r="AM650" s="107">
        <v>0.16</v>
      </c>
      <c r="AN650" s="107">
        <f t="shared" ref="AN650:AN651" si="335">$X$648*AM650</f>
        <v>1.3996800000000003</v>
      </c>
    </row>
    <row r="651" spans="1:40" ht="15">
      <c r="A651" s="101"/>
      <c r="B651" s="41"/>
      <c r="C651" s="102"/>
      <c r="D651" s="103"/>
      <c r="E651" s="103"/>
      <c r="F651" s="103"/>
      <c r="G651" s="103"/>
      <c r="H651" s="103"/>
      <c r="I651" s="103"/>
      <c r="J651" s="103"/>
      <c r="K651" s="31"/>
      <c r="L651" s="103"/>
      <c r="M651" s="104"/>
      <c r="N651" s="105"/>
      <c r="O651" s="41"/>
      <c r="P651" s="106"/>
      <c r="Q651" s="41"/>
      <c r="R651" s="41"/>
      <c r="S651" s="41"/>
      <c r="T651" s="107"/>
      <c r="U651" s="41"/>
      <c r="V651" s="41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41"/>
      <c r="AH651" s="41"/>
      <c r="AI651" s="108"/>
      <c r="AJ651" s="107"/>
      <c r="AK651" s="109" t="s">
        <v>4925</v>
      </c>
      <c r="AL651" s="41" t="str">
        <f t="shared" si="324"/>
        <v>SOLFEN KHA GLISERIN 250</v>
      </c>
      <c r="AM651" s="107">
        <v>0.37</v>
      </c>
      <c r="AN651" s="107">
        <f t="shared" si="335"/>
        <v>3.2367600000000003</v>
      </c>
    </row>
    <row r="652" spans="1:40" ht="15">
      <c r="A652" s="101"/>
      <c r="B652" s="41"/>
      <c r="C652" s="102"/>
      <c r="D652" s="103"/>
      <c r="E652" s="103"/>
      <c r="F652" s="103"/>
      <c r="G652" s="103"/>
      <c r="H652" s="103"/>
      <c r="I652" s="103"/>
      <c r="J652" s="103"/>
      <c r="K652" s="31"/>
      <c r="L652" s="103"/>
      <c r="M652" s="104"/>
      <c r="N652" s="105"/>
      <c r="O652" s="41"/>
      <c r="P652" s="106"/>
      <c r="Q652" s="41"/>
      <c r="R652" s="41"/>
      <c r="S652" s="41"/>
      <c r="T652" s="107"/>
      <c r="U652" s="41" t="s">
        <v>5192</v>
      </c>
      <c r="V652" s="41" t="s">
        <v>5193</v>
      </c>
      <c r="W652" s="107">
        <v>0.28499999999999998</v>
      </c>
      <c r="X652" s="107">
        <f>K648*W652</f>
        <v>30.779999999999998</v>
      </c>
      <c r="Y652" s="107"/>
      <c r="Z652" s="107"/>
      <c r="AA652" s="107"/>
      <c r="AB652" s="107"/>
      <c r="AC652" s="107"/>
      <c r="AD652" s="107"/>
      <c r="AE652" s="107"/>
      <c r="AF652" s="107"/>
      <c r="AG652" s="41"/>
      <c r="AH652" s="41"/>
      <c r="AI652" s="108"/>
      <c r="AJ652" s="107"/>
      <c r="AK652" s="110" t="s">
        <v>4915</v>
      </c>
      <c r="AL652" s="41" t="str">
        <f t="shared" si="324"/>
        <v>SHD METHANOL 156</v>
      </c>
      <c r="AM652" s="107">
        <v>0.56999999999999995</v>
      </c>
      <c r="AN652" s="107">
        <f>$X$652*AM652</f>
        <v>17.544599999999996</v>
      </c>
    </row>
    <row r="653" spans="1:40" ht="15">
      <c r="A653" s="101"/>
      <c r="B653" s="41"/>
      <c r="C653" s="102"/>
      <c r="D653" s="103"/>
      <c r="E653" s="103"/>
      <c r="F653" s="103"/>
      <c r="G653" s="103"/>
      <c r="H653" s="103"/>
      <c r="I653" s="103"/>
      <c r="J653" s="103"/>
      <c r="K653" s="31"/>
      <c r="L653" s="103"/>
      <c r="M653" s="104"/>
      <c r="N653" s="105"/>
      <c r="O653" s="41"/>
      <c r="P653" s="106"/>
      <c r="Q653" s="41"/>
      <c r="R653" s="41"/>
      <c r="S653" s="41"/>
      <c r="T653" s="107"/>
      <c r="U653" s="41"/>
      <c r="V653" s="41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41"/>
      <c r="AH653" s="41"/>
      <c r="AI653" s="108"/>
      <c r="AJ653" s="107"/>
      <c r="AK653" s="110" t="s">
        <v>4925</v>
      </c>
      <c r="AL653" s="41" t="str">
        <f t="shared" si="324"/>
        <v>SOLFEN KHA GLISERIN 250</v>
      </c>
      <c r="AM653" s="107">
        <v>0.34</v>
      </c>
      <c r="AN653" s="107">
        <f t="shared" ref="AN653:AN654" si="336">$X$652*AM653</f>
        <v>10.465199999999999</v>
      </c>
    </row>
    <row r="654" spans="1:40" ht="15">
      <c r="A654" s="101"/>
      <c r="B654" s="41"/>
      <c r="C654" s="102"/>
      <c r="D654" s="103"/>
      <c r="E654" s="103"/>
      <c r="F654" s="103"/>
      <c r="G654" s="103"/>
      <c r="H654" s="103"/>
      <c r="I654" s="103"/>
      <c r="J654" s="103"/>
      <c r="K654" s="31"/>
      <c r="L654" s="103"/>
      <c r="M654" s="104"/>
      <c r="N654" s="105"/>
      <c r="O654" s="41"/>
      <c r="P654" s="106"/>
      <c r="Q654" s="41"/>
      <c r="R654" s="41"/>
      <c r="S654" s="41"/>
      <c r="T654" s="107"/>
      <c r="U654" s="41"/>
      <c r="V654" s="41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41"/>
      <c r="AH654" s="41"/>
      <c r="AI654" s="108"/>
      <c r="AJ654" s="107"/>
      <c r="AK654" s="110" t="s">
        <v>4921</v>
      </c>
      <c r="AL654" s="41" t="str">
        <f t="shared" si="324"/>
        <v>SOLFEN KHA DEP 225</v>
      </c>
      <c r="AM654" s="107">
        <v>0.09</v>
      </c>
      <c r="AN654" s="107">
        <f t="shared" si="336"/>
        <v>2.7701999999999996</v>
      </c>
    </row>
    <row r="655" spans="1:40" s="96" customFormat="1" ht="15">
      <c r="A655" s="86">
        <v>189</v>
      </c>
      <c r="B655" s="87" t="s">
        <v>2164</v>
      </c>
      <c r="C655" s="88" t="s">
        <v>163</v>
      </c>
      <c r="D655" s="89">
        <v>68</v>
      </c>
      <c r="E655" s="89">
        <f t="shared" si="329"/>
        <v>1.8888888888888888</v>
      </c>
      <c r="F655" s="89">
        <v>27</v>
      </c>
      <c r="G655" s="89">
        <v>1</v>
      </c>
      <c r="H655" s="89"/>
      <c r="I655" s="89"/>
      <c r="J655" s="89" t="s">
        <v>510</v>
      </c>
      <c r="K655" s="90">
        <f>VLOOKUP(B655,tb_proyeksi,10,FALSE)</f>
        <v>180</v>
      </c>
      <c r="L655" s="89" t="s">
        <v>510</v>
      </c>
      <c r="M655" s="91">
        <f t="shared" si="260"/>
        <v>5</v>
      </c>
      <c r="N655" s="92" t="s">
        <v>506</v>
      </c>
      <c r="O655" s="87" t="s">
        <v>559</v>
      </c>
      <c r="P655" s="93">
        <v>144</v>
      </c>
      <c r="Q655" s="87">
        <v>180</v>
      </c>
      <c r="R655" s="87"/>
      <c r="S655" s="87"/>
      <c r="T655" s="94"/>
      <c r="U655" s="100" t="s">
        <v>1364</v>
      </c>
      <c r="V655" s="100" t="s">
        <v>1365</v>
      </c>
      <c r="W655" s="94">
        <v>0.8</v>
      </c>
      <c r="X655" s="94">
        <f>K655*W655</f>
        <v>144</v>
      </c>
      <c r="Y655" s="100" t="s">
        <v>824</v>
      </c>
      <c r="Z655" s="100" t="s">
        <v>825</v>
      </c>
      <c r="AA655" s="94">
        <v>0.76</v>
      </c>
      <c r="AB655" s="94">
        <f>X655*AA655</f>
        <v>109.44</v>
      </c>
      <c r="AC655" s="94"/>
      <c r="AD655" s="94"/>
      <c r="AE655" s="94"/>
      <c r="AF655" s="94"/>
      <c r="AG655" s="87"/>
      <c r="AH655" s="87"/>
      <c r="AI655" s="95"/>
      <c r="AJ655" s="94"/>
      <c r="AK655" s="87"/>
      <c r="AL655" s="87"/>
      <c r="AM655" s="94"/>
      <c r="AN655" s="94"/>
    </row>
    <row r="656" spans="1:40">
      <c r="A656" s="101">
        <v>190</v>
      </c>
      <c r="B656" s="41" t="s">
        <v>2173</v>
      </c>
      <c r="C656" s="102" t="s">
        <v>164</v>
      </c>
      <c r="D656" s="103">
        <v>20</v>
      </c>
      <c r="E656" s="103">
        <f t="shared" si="329"/>
        <v>0.55555555555555558</v>
      </c>
      <c r="F656" s="103">
        <v>6</v>
      </c>
      <c r="G656" s="103">
        <v>1</v>
      </c>
      <c r="H656" s="103">
        <v>83</v>
      </c>
      <c r="I656" s="103">
        <v>1</v>
      </c>
      <c r="J656" s="103" t="s">
        <v>510</v>
      </c>
      <c r="K656" s="31">
        <f>VLOOKUP(B656,tb_proyeksi,10,FALSE)</f>
        <v>36</v>
      </c>
      <c r="L656" s="103" t="s">
        <v>510</v>
      </c>
      <c r="M656" s="104">
        <f t="shared" si="260"/>
        <v>1</v>
      </c>
      <c r="N656" s="105" t="s">
        <v>506</v>
      </c>
      <c r="O656" s="41" t="s">
        <v>558</v>
      </c>
      <c r="P656" s="106">
        <v>27</v>
      </c>
      <c r="Q656" s="31">
        <v>36</v>
      </c>
      <c r="R656" s="31"/>
      <c r="S656" s="41" t="s">
        <v>523</v>
      </c>
      <c r="T656" s="107">
        <f>AJ656</f>
        <v>9.5904000000000003E-2</v>
      </c>
      <c r="U656" s="41" t="s">
        <v>4156</v>
      </c>
      <c r="V656" s="41" t="e">
        <f>VLOOKUP(U656,tb_oplosan,2,FALSE)</f>
        <v>#NAME?</v>
      </c>
      <c r="W656" s="107">
        <v>2.9600000000000001E-2</v>
      </c>
      <c r="X656" s="107">
        <f t="shared" si="235"/>
        <v>1.0656000000000001</v>
      </c>
      <c r="Y656" s="107"/>
      <c r="Z656" s="107"/>
      <c r="AA656" s="107"/>
      <c r="AB656" s="107"/>
      <c r="AC656" s="107"/>
      <c r="AD656" s="107"/>
      <c r="AE656" s="107"/>
      <c r="AF656" s="107"/>
      <c r="AG656" s="41" t="s">
        <v>4331</v>
      </c>
      <c r="AH656" s="41" t="e">
        <f t="shared" si="203"/>
        <v>#NAME?</v>
      </c>
      <c r="AI656" s="108">
        <v>0.09</v>
      </c>
      <c r="AJ656" s="107">
        <f>X656*AI656</f>
        <v>9.5904000000000003E-2</v>
      </c>
      <c r="AK656" s="41"/>
      <c r="AL656" s="41"/>
      <c r="AM656" s="107"/>
      <c r="AN656" s="107"/>
    </row>
    <row r="657" spans="1:40" ht="15">
      <c r="A657" s="101"/>
      <c r="C657" s="102"/>
      <c r="D657" s="103"/>
      <c r="E657" s="103"/>
      <c r="F657" s="103"/>
      <c r="G657" s="103"/>
      <c r="H657" s="103"/>
      <c r="I657" s="103"/>
      <c r="J657" s="103"/>
      <c r="K657" s="31"/>
      <c r="L657" s="103"/>
      <c r="M657" s="104"/>
      <c r="N657" s="105"/>
      <c r="O657" s="41"/>
      <c r="P657" s="106"/>
      <c r="Q657" s="31"/>
      <c r="R657" s="31"/>
      <c r="S657" s="41"/>
      <c r="T657" s="107"/>
      <c r="U657" s="41"/>
      <c r="V657" s="41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41"/>
      <c r="AH657" s="41"/>
      <c r="AI657" s="108"/>
      <c r="AJ657" s="107"/>
      <c r="AK657" s="109" t="s">
        <v>4915</v>
      </c>
      <c r="AL657" s="41" t="str">
        <f t="shared" ref="AL657" si="337">VLOOKUP(AK657,db_solfen,2,FALSE)</f>
        <v>SHD METHANOL 156</v>
      </c>
      <c r="AM657" s="107">
        <v>0.92</v>
      </c>
      <c r="AN657" s="107">
        <f>$X$656*AM657</f>
        <v>0.98035200000000011</v>
      </c>
    </row>
    <row r="658" spans="1:40" ht="15">
      <c r="A658" s="101">
        <v>191</v>
      </c>
      <c r="B658" s="33" t="s">
        <v>2174</v>
      </c>
      <c r="C658" s="102" t="s">
        <v>165</v>
      </c>
      <c r="D658" s="103">
        <v>54</v>
      </c>
      <c r="E658" s="103">
        <f t="shared" si="329"/>
        <v>1.5</v>
      </c>
      <c r="F658" s="103">
        <v>39</v>
      </c>
      <c r="G658" s="103">
        <v>1</v>
      </c>
      <c r="H658" s="103">
        <v>9</v>
      </c>
      <c r="I658" s="103">
        <v>1</v>
      </c>
      <c r="J658" s="103" t="s">
        <v>510</v>
      </c>
      <c r="K658" s="31">
        <v>0</v>
      </c>
      <c r="L658" s="103" t="s">
        <v>510</v>
      </c>
      <c r="M658" s="104">
        <f t="shared" si="260"/>
        <v>0</v>
      </c>
      <c r="N658" s="105" t="s">
        <v>506</v>
      </c>
      <c r="O658" s="41"/>
      <c r="P658" s="106">
        <v>0</v>
      </c>
      <c r="Q658" s="31">
        <v>0</v>
      </c>
      <c r="R658" s="31"/>
      <c r="S658" s="41"/>
      <c r="T658" s="107"/>
      <c r="U658" s="110" t="s">
        <v>4158</v>
      </c>
      <c r="V658" s="41" t="e">
        <f>VLOOKUP(U658,tb_oplosan,2,FALSE)</f>
        <v>#NAME?</v>
      </c>
      <c r="W658" s="107">
        <v>3.5999999999999997E-2</v>
      </c>
      <c r="X658" s="107">
        <f>K658*W658</f>
        <v>0</v>
      </c>
      <c r="Y658" s="107"/>
      <c r="Z658" s="107"/>
      <c r="AA658" s="107"/>
      <c r="AB658" s="107"/>
      <c r="AC658" s="107"/>
      <c r="AD658" s="107"/>
      <c r="AE658" s="107"/>
      <c r="AF658" s="107"/>
      <c r="AG658" s="41" t="s">
        <v>4337</v>
      </c>
      <c r="AH658" s="41" t="e">
        <f t="shared" ref="AH658" si="338">VLOOKUP(AG658,tb_parfum,2,FALSE)</f>
        <v>#NAME?</v>
      </c>
      <c r="AI658" s="108">
        <v>0.11</v>
      </c>
      <c r="AJ658" s="107">
        <f t="shared" ref="AJ658" si="339">X658*AI658</f>
        <v>0</v>
      </c>
      <c r="AK658" s="41"/>
      <c r="AL658" s="41"/>
      <c r="AM658" s="107"/>
      <c r="AN658" s="107"/>
    </row>
    <row r="659" spans="1:40" ht="15">
      <c r="A659" s="101"/>
      <c r="C659" s="102"/>
      <c r="D659" s="103"/>
      <c r="E659" s="103"/>
      <c r="F659" s="103"/>
      <c r="G659" s="103"/>
      <c r="H659" s="103"/>
      <c r="I659" s="103"/>
      <c r="J659" s="103"/>
      <c r="K659" s="31"/>
      <c r="L659" s="103"/>
      <c r="M659" s="104"/>
      <c r="N659" s="105"/>
      <c r="O659" s="41"/>
      <c r="P659" s="106"/>
      <c r="Q659" s="31"/>
      <c r="R659" s="31"/>
      <c r="S659" s="41"/>
      <c r="T659" s="107"/>
      <c r="U659" s="41"/>
      <c r="V659" s="41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41"/>
      <c r="AH659" s="41"/>
      <c r="AI659" s="108"/>
      <c r="AJ659" s="107"/>
      <c r="AK659" s="109" t="s">
        <v>4915</v>
      </c>
      <c r="AL659" s="41" t="str">
        <f t="shared" ref="AL659" si="340">VLOOKUP(AK659,db_solfen,2,FALSE)</f>
        <v>SHD METHANOL 156</v>
      </c>
      <c r="AM659" s="107">
        <v>0.91</v>
      </c>
      <c r="AN659" s="107">
        <f>$X$658*AM659</f>
        <v>0</v>
      </c>
    </row>
    <row r="660" spans="1:40">
      <c r="A660" s="101">
        <v>192</v>
      </c>
      <c r="B660" s="41" t="s">
        <v>2176</v>
      </c>
      <c r="C660" s="102" t="s">
        <v>166</v>
      </c>
      <c r="D660" s="103">
        <v>42</v>
      </c>
      <c r="E660" s="103">
        <f t="shared" si="329"/>
        <v>1.1666666666666667</v>
      </c>
      <c r="F660" s="103">
        <v>50</v>
      </c>
      <c r="G660" s="103">
        <v>1</v>
      </c>
      <c r="H660" s="103">
        <v>46</v>
      </c>
      <c r="I660" s="103">
        <v>1</v>
      </c>
      <c r="J660" s="103" t="s">
        <v>510</v>
      </c>
      <c r="K660" s="31">
        <v>0</v>
      </c>
      <c r="L660" s="103" t="s">
        <v>510</v>
      </c>
      <c r="M660" s="104">
        <f t="shared" si="260"/>
        <v>0</v>
      </c>
      <c r="N660" s="105" t="s">
        <v>506</v>
      </c>
      <c r="O660" s="41"/>
      <c r="P660" s="106">
        <v>0</v>
      </c>
      <c r="Q660" s="31">
        <v>0</v>
      </c>
      <c r="R660" s="31"/>
      <c r="S660" s="41"/>
      <c r="T660" s="107"/>
      <c r="U660" s="41" t="s">
        <v>4160</v>
      </c>
      <c r="V660" s="41" t="e">
        <f t="shared" ref="V660" si="341">VLOOKUP(U660,tb_oplosan,2,FALSE)</f>
        <v>#NAME?</v>
      </c>
      <c r="W660" s="107">
        <v>3.5999999999999997E-2</v>
      </c>
      <c r="X660" s="107">
        <f>K660*W660</f>
        <v>0</v>
      </c>
      <c r="Y660" s="107"/>
      <c r="Z660" s="107"/>
      <c r="AA660" s="107"/>
      <c r="AB660" s="107"/>
      <c r="AC660" s="107"/>
      <c r="AD660" s="107"/>
      <c r="AE660" s="107"/>
      <c r="AF660" s="107"/>
      <c r="AG660" s="41" t="s">
        <v>4301</v>
      </c>
      <c r="AH660" s="41" t="e">
        <f t="shared" ref="AH660" si="342">VLOOKUP(AG660,tb_parfum,2,FALSE)</f>
        <v>#NAME?</v>
      </c>
      <c r="AI660" s="108">
        <v>0.05</v>
      </c>
      <c r="AJ660" s="107">
        <f t="shared" ref="AJ660" si="343">X660*AI660</f>
        <v>0</v>
      </c>
      <c r="AK660" s="41"/>
      <c r="AL660" s="41"/>
      <c r="AM660" s="107"/>
      <c r="AN660" s="107"/>
    </row>
    <row r="661" spans="1:40" ht="15">
      <c r="A661" s="101"/>
      <c r="B661" s="41"/>
      <c r="C661" s="102"/>
      <c r="D661" s="103"/>
      <c r="E661" s="103"/>
      <c r="F661" s="103"/>
      <c r="G661" s="103"/>
      <c r="H661" s="103"/>
      <c r="I661" s="103"/>
      <c r="J661" s="103"/>
      <c r="K661" s="31"/>
      <c r="L661" s="103"/>
      <c r="M661" s="104"/>
      <c r="N661" s="105"/>
      <c r="O661" s="41"/>
      <c r="P661" s="106"/>
      <c r="Q661" s="31"/>
      <c r="R661" s="31"/>
      <c r="S661" s="41"/>
      <c r="T661" s="107"/>
      <c r="U661" s="41"/>
      <c r="V661" s="41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41"/>
      <c r="AH661" s="41"/>
      <c r="AI661" s="108"/>
      <c r="AJ661" s="107"/>
      <c r="AK661" s="109" t="s">
        <v>4915</v>
      </c>
      <c r="AL661" s="41" t="str">
        <f t="shared" ref="AL661" si="344">VLOOKUP(AK661,db_solfen,2,FALSE)</f>
        <v>SHD METHANOL 156</v>
      </c>
      <c r="AM661" s="107">
        <v>0.96</v>
      </c>
      <c r="AN661" s="107">
        <f>$X$660*AM661</f>
        <v>0</v>
      </c>
    </row>
    <row r="662" spans="1:40">
      <c r="A662" s="101">
        <v>193</v>
      </c>
      <c r="B662" s="41" t="s">
        <v>2179</v>
      </c>
      <c r="C662" s="102" t="s">
        <v>167</v>
      </c>
      <c r="D662" s="103">
        <v>62</v>
      </c>
      <c r="E662" s="103">
        <f t="shared" si="329"/>
        <v>1.7222222222222223</v>
      </c>
      <c r="F662" s="103">
        <v>52</v>
      </c>
      <c r="G662" s="103">
        <v>1</v>
      </c>
      <c r="H662" s="103">
        <v>12</v>
      </c>
      <c r="I662" s="103">
        <v>1</v>
      </c>
      <c r="J662" s="103" t="s">
        <v>510</v>
      </c>
      <c r="K662" s="31">
        <v>0</v>
      </c>
      <c r="L662" s="103" t="s">
        <v>510</v>
      </c>
      <c r="M662" s="104">
        <f t="shared" si="260"/>
        <v>0</v>
      </c>
      <c r="N662" s="105" t="s">
        <v>506</v>
      </c>
      <c r="O662" s="41"/>
      <c r="P662" s="106">
        <v>0</v>
      </c>
      <c r="Q662" s="31">
        <v>0</v>
      </c>
      <c r="R662" s="31"/>
      <c r="S662" s="41"/>
      <c r="T662" s="107"/>
      <c r="U662" s="41" t="s">
        <v>4164</v>
      </c>
      <c r="V662" s="41" t="e">
        <f t="shared" ref="V662" si="345">VLOOKUP(U662,tb_oplosan,2,FALSE)</f>
        <v>#NAME?</v>
      </c>
      <c r="W662" s="107">
        <v>3.5999999999999997E-2</v>
      </c>
      <c r="X662" s="107">
        <f t="shared" ref="X662" si="346">K662*W662</f>
        <v>0</v>
      </c>
      <c r="Y662" s="107"/>
      <c r="Z662" s="107"/>
      <c r="AA662" s="107"/>
      <c r="AB662" s="107"/>
      <c r="AC662" s="107"/>
      <c r="AD662" s="107"/>
      <c r="AE662" s="107"/>
      <c r="AF662" s="107"/>
      <c r="AG662" s="41" t="s">
        <v>4307</v>
      </c>
      <c r="AH662" s="41" t="e">
        <f t="shared" ref="AH662" si="347">VLOOKUP(AG662,tb_parfum,2,FALSE)</f>
        <v>#NAME?</v>
      </c>
      <c r="AI662" s="108">
        <v>0.13</v>
      </c>
      <c r="AJ662" s="107">
        <f t="shared" ref="AJ662" si="348">X662*AI662</f>
        <v>0</v>
      </c>
      <c r="AK662" s="41"/>
      <c r="AL662" s="41"/>
      <c r="AM662" s="107"/>
      <c r="AN662" s="107"/>
    </row>
    <row r="663" spans="1:40" ht="15">
      <c r="A663" s="101"/>
      <c r="B663" s="41"/>
      <c r="C663" s="102"/>
      <c r="D663" s="103"/>
      <c r="E663" s="103"/>
      <c r="F663" s="103"/>
      <c r="G663" s="103"/>
      <c r="H663" s="103"/>
      <c r="I663" s="103"/>
      <c r="J663" s="103"/>
      <c r="K663" s="31"/>
      <c r="L663" s="103"/>
      <c r="M663" s="104"/>
      <c r="N663" s="105"/>
      <c r="O663" s="41"/>
      <c r="P663" s="106"/>
      <c r="Q663" s="31"/>
      <c r="R663" s="31"/>
      <c r="S663" s="41"/>
      <c r="T663" s="107"/>
      <c r="U663" s="41"/>
      <c r="V663" s="41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41"/>
      <c r="AH663" s="41"/>
      <c r="AI663" s="108"/>
      <c r="AJ663" s="107"/>
      <c r="AK663" s="109" t="s">
        <v>4915</v>
      </c>
      <c r="AL663" s="41" t="str">
        <f t="shared" ref="AL663" si="349">VLOOKUP(AK663,db_solfen,2,FALSE)</f>
        <v>SHD METHANOL 156</v>
      </c>
      <c r="AM663" s="107">
        <v>0.88</v>
      </c>
      <c r="AN663" s="107">
        <f>$X$662*AM663</f>
        <v>0</v>
      </c>
    </row>
    <row r="664" spans="1:40">
      <c r="A664" s="101">
        <v>194</v>
      </c>
      <c r="B664" s="41" t="s">
        <v>2180</v>
      </c>
      <c r="C664" s="102" t="s">
        <v>168</v>
      </c>
      <c r="D664" s="103">
        <v>16</v>
      </c>
      <c r="E664" s="103">
        <f t="shared" si="329"/>
        <v>0.44444444444444442</v>
      </c>
      <c r="F664" s="103">
        <v>20</v>
      </c>
      <c r="G664" s="103">
        <v>1</v>
      </c>
      <c r="H664" s="103">
        <v>9</v>
      </c>
      <c r="I664" s="103">
        <v>1</v>
      </c>
      <c r="J664" s="103" t="s">
        <v>510</v>
      </c>
      <c r="K664" s="31">
        <v>0</v>
      </c>
      <c r="L664" s="103" t="s">
        <v>510</v>
      </c>
      <c r="M664" s="104">
        <f t="shared" si="260"/>
        <v>0</v>
      </c>
      <c r="N664" s="105" t="s">
        <v>506</v>
      </c>
      <c r="O664" s="41"/>
      <c r="P664" s="106">
        <v>0</v>
      </c>
      <c r="Q664" s="31">
        <v>0</v>
      </c>
      <c r="R664" s="31"/>
      <c r="S664" s="41"/>
      <c r="T664" s="107"/>
      <c r="U664" s="41" t="s">
        <v>615</v>
      </c>
      <c r="V664" s="41" t="e">
        <f t="shared" ref="V664" si="350">VLOOKUP(U664,tb_oplosan,2,FALSE)</f>
        <v>#NAME?</v>
      </c>
      <c r="W664" s="107">
        <v>3.5999999999999997E-2</v>
      </c>
      <c r="X664" s="107">
        <f t="shared" ref="X664" si="351">K664*W664</f>
        <v>0</v>
      </c>
      <c r="Y664" s="107"/>
      <c r="Z664" s="107"/>
      <c r="AA664" s="107"/>
      <c r="AB664" s="107"/>
      <c r="AC664" s="107"/>
      <c r="AD664" s="107"/>
      <c r="AE664" s="107"/>
      <c r="AF664" s="107"/>
      <c r="AG664" s="41" t="s">
        <v>4257</v>
      </c>
      <c r="AH664" s="41" t="e">
        <f t="shared" ref="AH664" si="352">VLOOKUP(AG664,tb_parfum,2,FALSE)</f>
        <v>#NAME?</v>
      </c>
      <c r="AI664" s="108">
        <v>0.1</v>
      </c>
      <c r="AJ664" s="107">
        <f t="shared" ref="AJ664" si="353">X664*AI664</f>
        <v>0</v>
      </c>
      <c r="AK664" s="41"/>
      <c r="AL664" s="41"/>
      <c r="AM664" s="107"/>
      <c r="AN664" s="107"/>
    </row>
    <row r="665" spans="1:40" ht="15">
      <c r="A665" s="101"/>
      <c r="B665" s="41"/>
      <c r="C665" s="102"/>
      <c r="D665" s="103"/>
      <c r="E665" s="103"/>
      <c r="F665" s="103"/>
      <c r="G665" s="103"/>
      <c r="H665" s="103"/>
      <c r="I665" s="103"/>
      <c r="J665" s="103"/>
      <c r="K665" s="31"/>
      <c r="L665" s="103"/>
      <c r="M665" s="104"/>
      <c r="N665" s="105"/>
      <c r="O665" s="41"/>
      <c r="P665" s="106"/>
      <c r="Q665" s="31"/>
      <c r="R665" s="31"/>
      <c r="S665" s="41"/>
      <c r="T665" s="107"/>
      <c r="U665" s="41"/>
      <c r="V665" s="41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41"/>
      <c r="AH665" s="41"/>
      <c r="AI665" s="108"/>
      <c r="AJ665" s="107"/>
      <c r="AK665" s="109" t="s">
        <v>4915</v>
      </c>
      <c r="AL665" s="41" t="str">
        <f t="shared" ref="AL665" si="354">VLOOKUP(AK665,db_solfen,2,FALSE)</f>
        <v>SHD METHANOL 156</v>
      </c>
      <c r="AM665" s="107">
        <v>0.91</v>
      </c>
      <c r="AN665" s="107">
        <f>$X$664*AM665</f>
        <v>0</v>
      </c>
    </row>
    <row r="666" spans="1:40">
      <c r="A666" s="101">
        <v>195</v>
      </c>
      <c r="B666" s="41" t="s">
        <v>2183</v>
      </c>
      <c r="C666" s="102" t="s">
        <v>169</v>
      </c>
      <c r="D666" s="103">
        <v>43</v>
      </c>
      <c r="E666" s="103">
        <f t="shared" si="329"/>
        <v>1.1944444444444444</v>
      </c>
      <c r="F666" s="103">
        <v>1</v>
      </c>
      <c r="G666" s="103">
        <v>1</v>
      </c>
      <c r="H666" s="103">
        <v>104</v>
      </c>
      <c r="I666" s="103">
        <v>1</v>
      </c>
      <c r="J666" s="103" t="s">
        <v>510</v>
      </c>
      <c r="K666" s="31">
        <f>VLOOKUP(B666,tb_proyeksi,10,FALSE)</f>
        <v>108</v>
      </c>
      <c r="L666" s="103" t="s">
        <v>510</v>
      </c>
      <c r="M666" s="104">
        <f t="shared" si="260"/>
        <v>3</v>
      </c>
      <c r="N666" s="105" t="s">
        <v>506</v>
      </c>
      <c r="O666" s="41" t="s">
        <v>558</v>
      </c>
      <c r="P666" s="106">
        <v>81</v>
      </c>
      <c r="Q666" s="31">
        <v>108</v>
      </c>
      <c r="R666" s="31"/>
      <c r="S666" s="41" t="s">
        <v>530</v>
      </c>
      <c r="T666" s="107">
        <f>AJ666</f>
        <v>0.44755200000000006</v>
      </c>
      <c r="U666" s="41" t="s">
        <v>4169</v>
      </c>
      <c r="V666" s="41" t="e">
        <f t="shared" si="201"/>
        <v>#NAME?</v>
      </c>
      <c r="W666" s="107">
        <v>2.9600000000000001E-2</v>
      </c>
      <c r="X666" s="107">
        <f>K666*W666</f>
        <v>3.1968000000000001</v>
      </c>
      <c r="Y666" s="107"/>
      <c r="Z666" s="107"/>
      <c r="AA666" s="107"/>
      <c r="AB666" s="107"/>
      <c r="AC666" s="107"/>
      <c r="AD666" s="107"/>
      <c r="AE666" s="107"/>
      <c r="AF666" s="107"/>
      <c r="AG666" s="41" t="s">
        <v>4317</v>
      </c>
      <c r="AH666" s="41" t="e">
        <f t="shared" si="203"/>
        <v>#NAME?</v>
      </c>
      <c r="AI666" s="108">
        <v>0.14000000000000001</v>
      </c>
      <c r="AJ666" s="107">
        <f t="shared" si="236"/>
        <v>0.44755200000000006</v>
      </c>
      <c r="AK666" s="41"/>
      <c r="AL666" s="41"/>
      <c r="AM666" s="107"/>
      <c r="AN666" s="107"/>
    </row>
    <row r="667" spans="1:40" ht="15">
      <c r="A667" s="101"/>
      <c r="B667" s="41"/>
      <c r="C667" s="102"/>
      <c r="D667" s="103"/>
      <c r="E667" s="103"/>
      <c r="F667" s="103"/>
      <c r="G667" s="103"/>
      <c r="H667" s="103"/>
      <c r="I667" s="103"/>
      <c r="J667" s="103"/>
      <c r="K667" s="31"/>
      <c r="L667" s="103"/>
      <c r="M667" s="104"/>
      <c r="N667" s="105"/>
      <c r="O667" s="41"/>
      <c r="P667" s="106"/>
      <c r="Q667" s="31"/>
      <c r="R667" s="31"/>
      <c r="S667" s="41"/>
      <c r="T667" s="107"/>
      <c r="U667" s="41"/>
      <c r="V667" s="41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41"/>
      <c r="AH667" s="41"/>
      <c r="AI667" s="108"/>
      <c r="AJ667" s="107"/>
      <c r="AK667" s="109" t="s">
        <v>4915</v>
      </c>
      <c r="AL667" s="41" t="str">
        <f t="shared" ref="AL667" si="355">VLOOKUP(AK667,db_solfen,2,FALSE)</f>
        <v>SHD METHANOL 156</v>
      </c>
      <c r="AM667" s="107">
        <v>0.88</v>
      </c>
      <c r="AN667" s="107">
        <f>$X$666*AM667</f>
        <v>2.8131840000000001</v>
      </c>
    </row>
    <row r="668" spans="1:40" ht="15">
      <c r="A668" s="101">
        <v>196</v>
      </c>
      <c r="B668" s="41" t="s">
        <v>2190</v>
      </c>
      <c r="C668" s="102" t="s">
        <v>170</v>
      </c>
      <c r="D668" s="103">
        <v>30</v>
      </c>
      <c r="E668" s="103">
        <f t="shared" si="329"/>
        <v>0.83333333333333337</v>
      </c>
      <c r="F668" s="103">
        <v>16</v>
      </c>
      <c r="G668" s="103">
        <v>1</v>
      </c>
      <c r="H668" s="103">
        <v>16</v>
      </c>
      <c r="I668" s="103">
        <v>1</v>
      </c>
      <c r="J668" s="103" t="s">
        <v>510</v>
      </c>
      <c r="K668" s="31">
        <v>0</v>
      </c>
      <c r="L668" s="103" t="s">
        <v>510</v>
      </c>
      <c r="M668" s="104">
        <f t="shared" si="260"/>
        <v>0</v>
      </c>
      <c r="N668" s="105" t="s">
        <v>506</v>
      </c>
      <c r="O668" s="41"/>
      <c r="P668" s="106">
        <v>0</v>
      </c>
      <c r="Q668" s="31">
        <v>0</v>
      </c>
      <c r="R668" s="31"/>
      <c r="S668" s="41"/>
      <c r="T668" s="107"/>
      <c r="U668" s="110" t="s">
        <v>4175</v>
      </c>
      <c r="V668" s="41" t="e">
        <f t="shared" ref="V668" si="356">VLOOKUP(U668,tb_oplosan,2,FALSE)</f>
        <v>#NAME?</v>
      </c>
      <c r="W668" s="107">
        <v>3.5999999999999997E-2</v>
      </c>
      <c r="X668" s="107">
        <f>K668*W668</f>
        <v>0</v>
      </c>
      <c r="Y668" s="107"/>
      <c r="Z668" s="107"/>
      <c r="AA668" s="107"/>
      <c r="AB668" s="107"/>
      <c r="AC668" s="107"/>
      <c r="AD668" s="107"/>
      <c r="AE668" s="107"/>
      <c r="AF668" s="107"/>
      <c r="AG668" s="41" t="s">
        <v>4303</v>
      </c>
      <c r="AH668" s="41" t="e">
        <f t="shared" ref="AH668" si="357">VLOOKUP(AG668,tb_parfum,2,FALSE)</f>
        <v>#NAME?</v>
      </c>
      <c r="AI668" s="108">
        <v>0.1</v>
      </c>
      <c r="AJ668" s="107">
        <f t="shared" ref="AJ668" si="358">X668*AI668</f>
        <v>0</v>
      </c>
      <c r="AK668" s="41"/>
      <c r="AL668" s="41"/>
      <c r="AM668" s="107"/>
      <c r="AN668" s="107"/>
    </row>
    <row r="669" spans="1:40" ht="15">
      <c r="A669" s="101"/>
      <c r="B669" s="41"/>
      <c r="C669" s="102"/>
      <c r="D669" s="103"/>
      <c r="E669" s="103"/>
      <c r="F669" s="103"/>
      <c r="G669" s="103"/>
      <c r="H669" s="103"/>
      <c r="I669" s="103"/>
      <c r="J669" s="103"/>
      <c r="K669" s="31"/>
      <c r="L669" s="103"/>
      <c r="M669" s="104"/>
      <c r="N669" s="105"/>
      <c r="O669" s="41"/>
      <c r="P669" s="106"/>
      <c r="Q669" s="31"/>
      <c r="R669" s="31"/>
      <c r="S669" s="41"/>
      <c r="T669" s="107"/>
      <c r="U669" s="41"/>
      <c r="V669" s="41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41"/>
      <c r="AH669" s="41"/>
      <c r="AI669" s="108"/>
      <c r="AJ669" s="107"/>
      <c r="AK669" s="109" t="s">
        <v>4915</v>
      </c>
      <c r="AL669" s="41" t="str">
        <f t="shared" ref="AL669" si="359">VLOOKUP(AK669,db_solfen,2,FALSE)</f>
        <v>SHD METHANOL 156</v>
      </c>
      <c r="AM669" s="107">
        <v>0.91</v>
      </c>
      <c r="AN669" s="107">
        <f>$X$668*AM669</f>
        <v>0</v>
      </c>
    </row>
    <row r="670" spans="1:40">
      <c r="A670" s="101">
        <v>197</v>
      </c>
      <c r="B670" s="41" t="s">
        <v>2191</v>
      </c>
      <c r="C670" s="102" t="s">
        <v>171</v>
      </c>
      <c r="D670" s="103">
        <v>99</v>
      </c>
      <c r="E670" s="103">
        <f t="shared" si="329"/>
        <v>2.75</v>
      </c>
      <c r="F670" s="103">
        <v>37</v>
      </c>
      <c r="G670" s="103">
        <v>1</v>
      </c>
      <c r="H670" s="103">
        <v>33</v>
      </c>
      <c r="I670" s="103">
        <v>1</v>
      </c>
      <c r="J670" s="103" t="s">
        <v>510</v>
      </c>
      <c r="K670" s="31">
        <f>VLOOKUP(B670,tb_proyeksi,10,FALSE)</f>
        <v>36</v>
      </c>
      <c r="L670" s="103" t="s">
        <v>510</v>
      </c>
      <c r="M670" s="104">
        <f t="shared" si="260"/>
        <v>1</v>
      </c>
      <c r="N670" s="105" t="s">
        <v>506</v>
      </c>
      <c r="O670" s="41" t="s">
        <v>558</v>
      </c>
      <c r="P670" s="106">
        <v>27</v>
      </c>
      <c r="Q670" s="31">
        <v>36</v>
      </c>
      <c r="R670" s="31"/>
      <c r="S670" s="41" t="s">
        <v>534</v>
      </c>
      <c r="T670" s="107">
        <f>AJ670</f>
        <v>9.5904000000000003E-2</v>
      </c>
      <c r="U670" s="41" t="s">
        <v>4177</v>
      </c>
      <c r="V670" s="41" t="e">
        <f t="shared" ref="V670:V1041" si="360">VLOOKUP(U670,tb_oplosan,2,FALSE)</f>
        <v>#NAME?</v>
      </c>
      <c r="W670" s="107">
        <v>2.9600000000000001E-2</v>
      </c>
      <c r="X670" s="107">
        <f t="shared" si="235"/>
        <v>1.0656000000000001</v>
      </c>
      <c r="Y670" s="107"/>
      <c r="Z670" s="107"/>
      <c r="AA670" s="107"/>
      <c r="AB670" s="107"/>
      <c r="AC670" s="107"/>
      <c r="AD670" s="107"/>
      <c r="AE670" s="107"/>
      <c r="AF670" s="107"/>
      <c r="AG670" s="41" t="s">
        <v>4311</v>
      </c>
      <c r="AH670" s="41" t="e">
        <f t="shared" ref="AH670:AH1041" si="361">VLOOKUP(AG670,tb_parfum,2,FALSE)</f>
        <v>#NAME?</v>
      </c>
      <c r="AI670" s="108">
        <v>0.09</v>
      </c>
      <c r="AJ670" s="107">
        <f t="shared" si="236"/>
        <v>9.5904000000000003E-2</v>
      </c>
      <c r="AK670" s="41"/>
      <c r="AL670" s="41"/>
      <c r="AM670" s="107"/>
      <c r="AN670" s="107"/>
    </row>
    <row r="671" spans="1:40" ht="15">
      <c r="A671" s="101"/>
      <c r="B671" s="41"/>
      <c r="C671" s="102"/>
      <c r="D671" s="103"/>
      <c r="E671" s="103"/>
      <c r="F671" s="103"/>
      <c r="G671" s="103"/>
      <c r="H671" s="103"/>
      <c r="I671" s="103"/>
      <c r="J671" s="103"/>
      <c r="K671" s="31"/>
      <c r="L671" s="103"/>
      <c r="M671" s="104"/>
      <c r="N671" s="105"/>
      <c r="O671" s="41"/>
      <c r="P671" s="106"/>
      <c r="Q671" s="31"/>
      <c r="R671" s="31"/>
      <c r="S671" s="41"/>
      <c r="T671" s="107"/>
      <c r="U671" s="41"/>
      <c r="V671" s="41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41"/>
      <c r="AH671" s="41"/>
      <c r="AI671" s="108"/>
      <c r="AJ671" s="107"/>
      <c r="AK671" s="109" t="s">
        <v>4915</v>
      </c>
      <c r="AL671" s="41" t="str">
        <f t="shared" ref="AL671" si="362">VLOOKUP(AK671,db_solfen,2,FALSE)</f>
        <v>SHD METHANOL 156</v>
      </c>
      <c r="AM671" s="107">
        <v>0.93</v>
      </c>
      <c r="AN671" s="107">
        <f>$X$670*AM671</f>
        <v>0.99100800000000011</v>
      </c>
    </row>
    <row r="672" spans="1:40" ht="15">
      <c r="A672" s="101">
        <v>198</v>
      </c>
      <c r="B672" s="41" t="s">
        <v>2200</v>
      </c>
      <c r="C672" s="102" t="s">
        <v>489</v>
      </c>
      <c r="D672" s="103"/>
      <c r="E672" s="103">
        <f t="shared" si="329"/>
        <v>0</v>
      </c>
      <c r="F672" s="103"/>
      <c r="G672" s="103"/>
      <c r="H672" s="103">
        <v>20</v>
      </c>
      <c r="I672" s="103">
        <v>1</v>
      </c>
      <c r="J672" s="103" t="s">
        <v>510</v>
      </c>
      <c r="K672" s="31">
        <v>0</v>
      </c>
      <c r="L672" s="103" t="s">
        <v>510</v>
      </c>
      <c r="M672" s="104">
        <f t="shared" si="260"/>
        <v>0</v>
      </c>
      <c r="N672" s="105" t="s">
        <v>506</v>
      </c>
      <c r="O672" s="41"/>
      <c r="P672" s="106">
        <v>0</v>
      </c>
      <c r="Q672" s="41"/>
      <c r="R672" s="41"/>
      <c r="S672" s="41"/>
      <c r="T672" s="107"/>
      <c r="U672" s="110" t="s">
        <v>4152</v>
      </c>
      <c r="V672" s="41" t="e">
        <f t="shared" si="360"/>
        <v>#NAME?</v>
      </c>
      <c r="W672" s="107">
        <v>7.3099999999999998E-2</v>
      </c>
      <c r="X672" s="107">
        <f>K672*W672</f>
        <v>0</v>
      </c>
      <c r="Y672" s="107"/>
      <c r="Z672" s="107"/>
      <c r="AA672" s="107"/>
      <c r="AB672" s="107"/>
      <c r="AC672" s="107"/>
      <c r="AD672" s="107"/>
      <c r="AE672" s="107"/>
      <c r="AF672" s="107"/>
      <c r="AG672" s="41" t="s">
        <v>4281</v>
      </c>
      <c r="AH672" s="41" t="e">
        <f t="shared" ref="AH672" si="363">VLOOKUP(AG672,tb_parfum,2,FALSE)</f>
        <v>#NAME?</v>
      </c>
      <c r="AI672" s="108">
        <v>0.08</v>
      </c>
      <c r="AJ672" s="107">
        <f t="shared" ref="AJ672" si="364">X672*AI672</f>
        <v>0</v>
      </c>
      <c r="AK672" s="41"/>
      <c r="AL672" s="41"/>
      <c r="AM672" s="107"/>
      <c r="AN672" s="107"/>
    </row>
    <row r="673" spans="1:40" ht="15">
      <c r="A673" s="101"/>
      <c r="B673" s="41"/>
      <c r="C673" s="102"/>
      <c r="D673" s="103"/>
      <c r="E673" s="103"/>
      <c r="F673" s="103"/>
      <c r="G673" s="103"/>
      <c r="H673" s="103"/>
      <c r="I673" s="103"/>
      <c r="J673" s="103"/>
      <c r="K673" s="31"/>
      <c r="L673" s="103"/>
      <c r="M673" s="104"/>
      <c r="N673" s="105"/>
      <c r="O673" s="41"/>
      <c r="P673" s="106"/>
      <c r="Q673" s="41"/>
      <c r="R673" s="41"/>
      <c r="S673" s="41"/>
      <c r="T673" s="107"/>
      <c r="U673" s="41"/>
      <c r="V673" s="41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41"/>
      <c r="AH673" s="41"/>
      <c r="AI673" s="108"/>
      <c r="AJ673" s="107"/>
      <c r="AK673" s="117" t="s">
        <v>4915</v>
      </c>
      <c r="AL673" s="41" t="str">
        <f t="shared" ref="AL673" si="365">VLOOKUP(AK673,db_solfen,2,FALSE)</f>
        <v>SHD METHANOL 156</v>
      </c>
      <c r="AM673" s="107">
        <v>0.93</v>
      </c>
      <c r="AN673" s="107">
        <f>$X$672*AM673</f>
        <v>0</v>
      </c>
    </row>
    <row r="674" spans="1:40">
      <c r="A674" s="101">
        <v>199</v>
      </c>
      <c r="B674" s="41" t="s">
        <v>2201</v>
      </c>
      <c r="C674" s="102" t="s">
        <v>172</v>
      </c>
      <c r="D674" s="103">
        <v>179</v>
      </c>
      <c r="E674" s="103">
        <f t="shared" si="329"/>
        <v>4.9722222222222223</v>
      </c>
      <c r="F674" s="103">
        <v>150</v>
      </c>
      <c r="G674" s="103">
        <v>1</v>
      </c>
      <c r="H674" s="103">
        <v>235</v>
      </c>
      <c r="I674" s="103">
        <v>1</v>
      </c>
      <c r="J674" s="103" t="s">
        <v>510</v>
      </c>
      <c r="K674" s="31">
        <f t="shared" ref="K674:K745" si="366">VLOOKUP(B674,tb_proyeksi,10,FALSE)</f>
        <v>216</v>
      </c>
      <c r="L674" s="103" t="s">
        <v>510</v>
      </c>
      <c r="M674" s="104">
        <f t="shared" si="260"/>
        <v>6</v>
      </c>
      <c r="N674" s="105" t="s">
        <v>506</v>
      </c>
      <c r="O674" s="41" t="s">
        <v>560</v>
      </c>
      <c r="P674" s="106">
        <v>83.16</v>
      </c>
      <c r="Q674" s="31">
        <v>108</v>
      </c>
      <c r="R674" s="31"/>
      <c r="S674" s="41" t="s">
        <v>523</v>
      </c>
      <c r="T674" s="107">
        <f t="shared" ref="T674:T781" si="367">AJ674</f>
        <v>1.4210639999999999</v>
      </c>
      <c r="U674" s="41" t="s">
        <v>4156</v>
      </c>
      <c r="V674" s="41" t="e">
        <f t="shared" si="360"/>
        <v>#NAME?</v>
      </c>
      <c r="W674" s="107">
        <v>7.3099999999999998E-2</v>
      </c>
      <c r="X674" s="107">
        <f>K674*W674</f>
        <v>15.7896</v>
      </c>
      <c r="Y674" s="107"/>
      <c r="Z674" s="107"/>
      <c r="AA674" s="107"/>
      <c r="AB674" s="107"/>
      <c r="AC674" s="107"/>
      <c r="AD674" s="107"/>
      <c r="AE674" s="107"/>
      <c r="AF674" s="107"/>
      <c r="AG674" s="41" t="s">
        <v>4331</v>
      </c>
      <c r="AH674" s="41" t="e">
        <f t="shared" si="361"/>
        <v>#NAME?</v>
      </c>
      <c r="AI674" s="108">
        <v>0.09</v>
      </c>
      <c r="AJ674" s="107">
        <f t="shared" si="236"/>
        <v>1.4210639999999999</v>
      </c>
      <c r="AK674" s="41"/>
      <c r="AL674" s="41"/>
      <c r="AM674" s="107"/>
      <c r="AN674" s="107"/>
    </row>
    <row r="675" spans="1:40" ht="15">
      <c r="A675" s="101"/>
      <c r="C675" s="102"/>
      <c r="D675" s="103"/>
      <c r="E675" s="103"/>
      <c r="F675" s="103"/>
      <c r="G675" s="103"/>
      <c r="H675" s="103"/>
      <c r="I675" s="103"/>
      <c r="J675" s="103"/>
      <c r="K675" s="31"/>
      <c r="L675" s="103"/>
      <c r="M675" s="104"/>
      <c r="N675" s="105"/>
      <c r="O675" s="41"/>
      <c r="P675" s="106"/>
      <c r="Q675" s="31"/>
      <c r="R675" s="31"/>
      <c r="S675" s="41"/>
      <c r="T675" s="107"/>
      <c r="U675" s="41"/>
      <c r="V675" s="41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41"/>
      <c r="AH675" s="41"/>
      <c r="AI675" s="108"/>
      <c r="AJ675" s="107"/>
      <c r="AK675" s="109" t="s">
        <v>4915</v>
      </c>
      <c r="AL675" s="41" t="str">
        <f t="shared" ref="AL675" si="368">VLOOKUP(AK675,db_solfen,2,FALSE)</f>
        <v>SHD METHANOL 156</v>
      </c>
      <c r="AM675" s="107">
        <v>0.92</v>
      </c>
      <c r="AN675" s="107">
        <f>$X$674*AM675</f>
        <v>14.526432000000002</v>
      </c>
    </row>
    <row r="676" spans="1:40">
      <c r="A676" s="101">
        <v>200</v>
      </c>
      <c r="B676" s="33" t="s">
        <v>2202</v>
      </c>
      <c r="C676" s="102" t="s">
        <v>173</v>
      </c>
      <c r="D676" s="103">
        <v>76</v>
      </c>
      <c r="E676" s="103">
        <f t="shared" si="329"/>
        <v>2.1111111111111112</v>
      </c>
      <c r="F676" s="103">
        <v>108</v>
      </c>
      <c r="G676" s="103">
        <v>1</v>
      </c>
      <c r="H676" s="103">
        <v>217</v>
      </c>
      <c r="I676" s="103">
        <v>1</v>
      </c>
      <c r="J676" s="103" t="s">
        <v>510</v>
      </c>
      <c r="K676" s="31">
        <f t="shared" si="366"/>
        <v>144</v>
      </c>
      <c r="L676" s="103" t="s">
        <v>510</v>
      </c>
      <c r="M676" s="104">
        <f t="shared" si="260"/>
        <v>4</v>
      </c>
      <c r="N676" s="105" t="s">
        <v>506</v>
      </c>
      <c r="O676" s="41" t="s">
        <v>560</v>
      </c>
      <c r="P676" s="106">
        <v>55.44</v>
      </c>
      <c r="Q676" s="31">
        <v>72</v>
      </c>
      <c r="R676" s="31"/>
      <c r="S676" s="41" t="s">
        <v>524</v>
      </c>
      <c r="T676" s="107">
        <f t="shared" si="367"/>
        <v>1.1579039999999998</v>
      </c>
      <c r="U676" s="41" t="s">
        <v>4158</v>
      </c>
      <c r="V676" s="41" t="e">
        <f t="shared" si="360"/>
        <v>#NAME?</v>
      </c>
      <c r="W676" s="107">
        <v>7.3099999999999998E-2</v>
      </c>
      <c r="X676" s="107">
        <f t="shared" si="235"/>
        <v>10.526399999999999</v>
      </c>
      <c r="Y676" s="107"/>
      <c r="Z676" s="107"/>
      <c r="AA676" s="107"/>
      <c r="AB676" s="107"/>
      <c r="AC676" s="107"/>
      <c r="AD676" s="107"/>
      <c r="AE676" s="107"/>
      <c r="AF676" s="107"/>
      <c r="AG676" s="41" t="s">
        <v>4337</v>
      </c>
      <c r="AH676" s="41" t="e">
        <f t="shared" si="361"/>
        <v>#NAME?</v>
      </c>
      <c r="AI676" s="108">
        <v>0.11</v>
      </c>
      <c r="AJ676" s="107">
        <f t="shared" si="236"/>
        <v>1.1579039999999998</v>
      </c>
      <c r="AK676" s="41"/>
      <c r="AL676" s="41"/>
      <c r="AM676" s="107"/>
      <c r="AN676" s="107"/>
    </row>
    <row r="677" spans="1:40" ht="15">
      <c r="A677" s="101"/>
      <c r="C677" s="102"/>
      <c r="D677" s="103"/>
      <c r="E677" s="103"/>
      <c r="F677" s="103"/>
      <c r="G677" s="103"/>
      <c r="H677" s="103"/>
      <c r="I677" s="103"/>
      <c r="J677" s="103"/>
      <c r="K677" s="31"/>
      <c r="L677" s="103"/>
      <c r="M677" s="104"/>
      <c r="N677" s="105"/>
      <c r="O677" s="41"/>
      <c r="P677" s="106"/>
      <c r="Q677" s="31"/>
      <c r="R677" s="31"/>
      <c r="S677" s="41"/>
      <c r="T677" s="107"/>
      <c r="U677" s="41"/>
      <c r="V677" s="41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41"/>
      <c r="AH677" s="41"/>
      <c r="AI677" s="108"/>
      <c r="AJ677" s="107"/>
      <c r="AK677" s="109" t="s">
        <v>4915</v>
      </c>
      <c r="AL677" s="41" t="str">
        <f t="shared" ref="AL677" si="369">VLOOKUP(AK677,db_solfen,2,FALSE)</f>
        <v>SHD METHANOL 156</v>
      </c>
      <c r="AM677" s="107">
        <v>0.91</v>
      </c>
      <c r="AN677" s="107">
        <f>$X$676*AM677</f>
        <v>9.5790239999999987</v>
      </c>
    </row>
    <row r="678" spans="1:40">
      <c r="A678" s="101">
        <v>201</v>
      </c>
      <c r="B678" s="41" t="s">
        <v>2204</v>
      </c>
      <c r="C678" s="102" t="s">
        <v>174</v>
      </c>
      <c r="D678" s="103">
        <v>168</v>
      </c>
      <c r="E678" s="103">
        <f t="shared" si="329"/>
        <v>4.666666666666667</v>
      </c>
      <c r="F678" s="103">
        <v>137</v>
      </c>
      <c r="G678" s="103">
        <v>1</v>
      </c>
      <c r="H678" s="103">
        <v>215</v>
      </c>
      <c r="I678" s="103">
        <v>1</v>
      </c>
      <c r="J678" s="103" t="s">
        <v>510</v>
      </c>
      <c r="K678" s="31">
        <f t="shared" si="366"/>
        <v>144</v>
      </c>
      <c r="L678" s="103" t="s">
        <v>510</v>
      </c>
      <c r="M678" s="104">
        <f t="shared" si="260"/>
        <v>4</v>
      </c>
      <c r="N678" s="105" t="s">
        <v>506</v>
      </c>
      <c r="O678" s="41" t="s">
        <v>560</v>
      </c>
      <c r="P678" s="106">
        <v>55.44</v>
      </c>
      <c r="Q678" s="31">
        <v>72</v>
      </c>
      <c r="R678" s="31"/>
      <c r="S678" s="41" t="s">
        <v>5220</v>
      </c>
      <c r="T678" s="107">
        <f t="shared" si="367"/>
        <v>0.52632000000000001</v>
      </c>
      <c r="U678" s="41" t="s">
        <v>4160</v>
      </c>
      <c r="V678" s="41" t="e">
        <f t="shared" si="360"/>
        <v>#NAME?</v>
      </c>
      <c r="W678" s="107">
        <v>7.3099999999999998E-2</v>
      </c>
      <c r="X678" s="107">
        <f t="shared" si="235"/>
        <v>10.526399999999999</v>
      </c>
      <c r="Y678" s="107"/>
      <c r="Z678" s="107"/>
      <c r="AA678" s="107"/>
      <c r="AB678" s="107"/>
      <c r="AC678" s="107"/>
      <c r="AD678" s="107"/>
      <c r="AE678" s="107"/>
      <c r="AF678" s="107"/>
      <c r="AG678" s="41" t="s">
        <v>4301</v>
      </c>
      <c r="AH678" s="41" t="e">
        <f t="shared" si="361"/>
        <v>#NAME?</v>
      </c>
      <c r="AI678" s="108">
        <v>0.05</v>
      </c>
      <c r="AJ678" s="107">
        <f t="shared" si="236"/>
        <v>0.52632000000000001</v>
      </c>
      <c r="AK678" s="41"/>
      <c r="AL678" s="41"/>
      <c r="AM678" s="107"/>
      <c r="AN678" s="107"/>
    </row>
    <row r="679" spans="1:40" ht="15">
      <c r="A679" s="101"/>
      <c r="B679" s="41"/>
      <c r="C679" s="102"/>
      <c r="D679" s="103"/>
      <c r="E679" s="103"/>
      <c r="F679" s="103"/>
      <c r="G679" s="103"/>
      <c r="H679" s="103"/>
      <c r="I679" s="103"/>
      <c r="J679" s="103"/>
      <c r="K679" s="31"/>
      <c r="L679" s="103"/>
      <c r="M679" s="104"/>
      <c r="N679" s="105"/>
      <c r="O679" s="41"/>
      <c r="P679" s="106"/>
      <c r="Q679" s="31"/>
      <c r="R679" s="31"/>
      <c r="S679" s="41"/>
      <c r="T679" s="107"/>
      <c r="U679" s="41"/>
      <c r="V679" s="41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41"/>
      <c r="AH679" s="41"/>
      <c r="AI679" s="108"/>
      <c r="AJ679" s="107"/>
      <c r="AK679" s="109" t="s">
        <v>4915</v>
      </c>
      <c r="AL679" s="41" t="str">
        <f t="shared" ref="AL679" si="370">VLOOKUP(AK679,db_solfen,2,FALSE)</f>
        <v>SHD METHANOL 156</v>
      </c>
      <c r="AM679" s="107">
        <v>0.96</v>
      </c>
      <c r="AN679" s="107">
        <f>$X$678*AM679</f>
        <v>10.105343999999999</v>
      </c>
    </row>
    <row r="680" spans="1:40">
      <c r="A680" s="101">
        <v>202</v>
      </c>
      <c r="B680" s="41" t="s">
        <v>2205</v>
      </c>
      <c r="C680" s="102" t="s">
        <v>175</v>
      </c>
      <c r="D680" s="103">
        <v>186</v>
      </c>
      <c r="E680" s="103">
        <f t="shared" si="329"/>
        <v>5.166666666666667</v>
      </c>
      <c r="F680" s="103">
        <v>50</v>
      </c>
      <c r="G680" s="103">
        <v>1</v>
      </c>
      <c r="H680" s="103">
        <v>272</v>
      </c>
      <c r="I680" s="103">
        <v>1</v>
      </c>
      <c r="J680" s="103" t="s">
        <v>510</v>
      </c>
      <c r="K680" s="31">
        <f t="shared" si="366"/>
        <v>108</v>
      </c>
      <c r="L680" s="103" t="s">
        <v>510</v>
      </c>
      <c r="M680" s="104">
        <f t="shared" si="260"/>
        <v>3</v>
      </c>
      <c r="N680" s="105" t="s">
        <v>506</v>
      </c>
      <c r="O680" s="41" t="s">
        <v>560</v>
      </c>
      <c r="P680" s="106">
        <v>55.44</v>
      </c>
      <c r="Q680" s="31">
        <v>72</v>
      </c>
      <c r="R680" s="31"/>
      <c r="S680" s="41" t="s">
        <v>527</v>
      </c>
      <c r="T680" s="107">
        <f t="shared" si="367"/>
        <v>1.026324</v>
      </c>
      <c r="U680" s="41" t="s">
        <v>4164</v>
      </c>
      <c r="V680" s="41" t="e">
        <f t="shared" si="360"/>
        <v>#NAME?</v>
      </c>
      <c r="W680" s="107">
        <v>7.3099999999999998E-2</v>
      </c>
      <c r="X680" s="107">
        <f t="shared" si="235"/>
        <v>7.8948</v>
      </c>
      <c r="Y680" s="107"/>
      <c r="Z680" s="107"/>
      <c r="AA680" s="107"/>
      <c r="AB680" s="107"/>
      <c r="AC680" s="107"/>
      <c r="AD680" s="107"/>
      <c r="AE680" s="107"/>
      <c r="AF680" s="107"/>
      <c r="AG680" s="41" t="s">
        <v>4307</v>
      </c>
      <c r="AH680" s="41" t="e">
        <f t="shared" si="361"/>
        <v>#NAME?</v>
      </c>
      <c r="AI680" s="108">
        <v>0.13</v>
      </c>
      <c r="AJ680" s="107">
        <f t="shared" si="236"/>
        <v>1.026324</v>
      </c>
      <c r="AK680" s="41"/>
      <c r="AL680" s="41"/>
      <c r="AM680" s="107"/>
      <c r="AN680" s="107"/>
    </row>
    <row r="681" spans="1:40" ht="15">
      <c r="A681" s="101"/>
      <c r="B681" s="41"/>
      <c r="C681" s="102"/>
      <c r="D681" s="103"/>
      <c r="E681" s="103"/>
      <c r="F681" s="103"/>
      <c r="G681" s="103"/>
      <c r="H681" s="103"/>
      <c r="I681" s="103"/>
      <c r="J681" s="103"/>
      <c r="K681" s="31"/>
      <c r="L681" s="103"/>
      <c r="M681" s="104"/>
      <c r="N681" s="105"/>
      <c r="O681" s="41"/>
      <c r="P681" s="106"/>
      <c r="Q681" s="31"/>
      <c r="R681" s="31"/>
      <c r="S681" s="41"/>
      <c r="T681" s="107"/>
      <c r="U681" s="41"/>
      <c r="V681" s="41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41"/>
      <c r="AH681" s="41"/>
      <c r="AI681" s="108"/>
      <c r="AJ681" s="107"/>
      <c r="AK681" s="109" t="s">
        <v>4915</v>
      </c>
      <c r="AL681" s="41" t="str">
        <f t="shared" ref="AL681" si="371">VLOOKUP(AK681,db_solfen,2,FALSE)</f>
        <v>SHD METHANOL 156</v>
      </c>
      <c r="AM681" s="107">
        <v>0.88</v>
      </c>
      <c r="AN681" s="107">
        <f>$X$680*AM681</f>
        <v>6.9474239999999998</v>
      </c>
    </row>
    <row r="682" spans="1:40">
      <c r="A682" s="101">
        <v>203</v>
      </c>
      <c r="B682" s="41" t="s">
        <v>2206</v>
      </c>
      <c r="C682" s="102" t="s">
        <v>176</v>
      </c>
      <c r="D682" s="103">
        <v>10</v>
      </c>
      <c r="E682" s="103">
        <f t="shared" si="329"/>
        <v>0.27777777777777779</v>
      </c>
      <c r="F682" s="103">
        <v>71</v>
      </c>
      <c r="G682" s="103">
        <v>1</v>
      </c>
      <c r="H682" s="103">
        <v>151</v>
      </c>
      <c r="I682" s="103">
        <v>1</v>
      </c>
      <c r="J682" s="103" t="s">
        <v>510</v>
      </c>
      <c r="K682" s="31">
        <f t="shared" si="366"/>
        <v>72</v>
      </c>
      <c r="L682" s="103" t="s">
        <v>510</v>
      </c>
      <c r="M682" s="104">
        <f t="shared" si="260"/>
        <v>2</v>
      </c>
      <c r="N682" s="105" t="s">
        <v>506</v>
      </c>
      <c r="O682" s="41" t="s">
        <v>560</v>
      </c>
      <c r="P682" s="106">
        <v>55.44</v>
      </c>
      <c r="Q682" s="31">
        <v>72</v>
      </c>
      <c r="R682" s="31"/>
      <c r="S682" s="41" t="s">
        <v>528</v>
      </c>
      <c r="T682" s="107">
        <f t="shared" si="367"/>
        <v>0.52632000000000001</v>
      </c>
      <c r="U682" s="41" t="s">
        <v>615</v>
      </c>
      <c r="V682" s="41" t="e">
        <f t="shared" si="360"/>
        <v>#NAME?</v>
      </c>
      <c r="W682" s="107">
        <v>7.3099999999999998E-2</v>
      </c>
      <c r="X682" s="107">
        <f t="shared" si="235"/>
        <v>5.2631999999999994</v>
      </c>
      <c r="Y682" s="107"/>
      <c r="Z682" s="107"/>
      <c r="AA682" s="107"/>
      <c r="AB682" s="107"/>
      <c r="AC682" s="107"/>
      <c r="AD682" s="107"/>
      <c r="AE682" s="107"/>
      <c r="AF682" s="107"/>
      <c r="AG682" s="41" t="s">
        <v>4257</v>
      </c>
      <c r="AH682" s="41" t="e">
        <f t="shared" si="361"/>
        <v>#NAME?</v>
      </c>
      <c r="AI682" s="108">
        <v>0.1</v>
      </c>
      <c r="AJ682" s="107">
        <f t="shared" si="236"/>
        <v>0.52632000000000001</v>
      </c>
      <c r="AK682" s="41"/>
      <c r="AL682" s="41"/>
      <c r="AM682" s="107"/>
      <c r="AN682" s="107"/>
    </row>
    <row r="683" spans="1:40" ht="15">
      <c r="A683" s="101"/>
      <c r="B683" s="41"/>
      <c r="C683" s="102"/>
      <c r="D683" s="103"/>
      <c r="E683" s="103"/>
      <c r="F683" s="103"/>
      <c r="G683" s="103"/>
      <c r="H683" s="103"/>
      <c r="I683" s="103"/>
      <c r="J683" s="103"/>
      <c r="K683" s="31"/>
      <c r="L683" s="103"/>
      <c r="M683" s="104"/>
      <c r="N683" s="105"/>
      <c r="O683" s="41"/>
      <c r="P683" s="106"/>
      <c r="Q683" s="31"/>
      <c r="R683" s="31"/>
      <c r="S683" s="41"/>
      <c r="T683" s="107"/>
      <c r="U683" s="41"/>
      <c r="V683" s="41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41"/>
      <c r="AH683" s="41"/>
      <c r="AI683" s="108"/>
      <c r="AJ683" s="107"/>
      <c r="AK683" s="109" t="s">
        <v>4915</v>
      </c>
      <c r="AL683" s="41" t="str">
        <f t="shared" ref="AL683" si="372">VLOOKUP(AK683,db_solfen,2,FALSE)</f>
        <v>SHD METHANOL 156</v>
      </c>
      <c r="AM683" s="107">
        <v>0.91</v>
      </c>
      <c r="AN683" s="107">
        <f>$X$682*AM683</f>
        <v>4.7895119999999993</v>
      </c>
    </row>
    <row r="684" spans="1:40">
      <c r="A684" s="101">
        <v>204</v>
      </c>
      <c r="B684" s="41" t="s">
        <v>2207</v>
      </c>
      <c r="C684" s="102" t="s">
        <v>490</v>
      </c>
      <c r="D684" s="103"/>
      <c r="E684" s="103">
        <f t="shared" si="329"/>
        <v>0</v>
      </c>
      <c r="F684" s="103"/>
      <c r="G684" s="103"/>
      <c r="H684" s="103">
        <v>47</v>
      </c>
      <c r="I684" s="103">
        <v>1</v>
      </c>
      <c r="J684" s="103" t="s">
        <v>510</v>
      </c>
      <c r="K684" s="31">
        <f t="shared" si="366"/>
        <v>72</v>
      </c>
      <c r="L684" s="103" t="s">
        <v>510</v>
      </c>
      <c r="M684" s="104">
        <f t="shared" si="260"/>
        <v>2</v>
      </c>
      <c r="N684" s="105" t="s">
        <v>506</v>
      </c>
      <c r="O684" s="41" t="s">
        <v>560</v>
      </c>
      <c r="P684" s="106">
        <v>55.44</v>
      </c>
      <c r="Q684" s="31">
        <v>72</v>
      </c>
      <c r="R684" s="31"/>
      <c r="S684" s="41" t="s">
        <v>529</v>
      </c>
      <c r="T684" s="107">
        <f t="shared" si="367"/>
        <v>0.31579199999999996</v>
      </c>
      <c r="U684" s="41" t="s">
        <v>4167</v>
      </c>
      <c r="V684" s="41" t="e">
        <f t="shared" si="360"/>
        <v>#NAME?</v>
      </c>
      <c r="W684" s="107">
        <v>7.3099999999999998E-2</v>
      </c>
      <c r="X684" s="107">
        <f t="shared" si="235"/>
        <v>5.2631999999999994</v>
      </c>
      <c r="Y684" s="107"/>
      <c r="Z684" s="107"/>
      <c r="AA684" s="107"/>
      <c r="AB684" s="107"/>
      <c r="AC684" s="107"/>
      <c r="AD684" s="107"/>
      <c r="AE684" s="107"/>
      <c r="AF684" s="107"/>
      <c r="AG684" s="41" t="s">
        <v>4313</v>
      </c>
      <c r="AH684" s="41" t="e">
        <f t="shared" si="361"/>
        <v>#NAME?</v>
      </c>
      <c r="AI684" s="108">
        <v>0.06</v>
      </c>
      <c r="AJ684" s="107">
        <f t="shared" si="236"/>
        <v>0.31579199999999996</v>
      </c>
      <c r="AK684" s="41"/>
      <c r="AL684" s="41"/>
      <c r="AM684" s="107"/>
      <c r="AN684" s="107"/>
    </row>
    <row r="685" spans="1:40" ht="15">
      <c r="A685" s="101"/>
      <c r="B685" s="41"/>
      <c r="C685" s="102"/>
      <c r="D685" s="103"/>
      <c r="E685" s="103"/>
      <c r="F685" s="103"/>
      <c r="G685" s="103"/>
      <c r="H685" s="103"/>
      <c r="I685" s="103"/>
      <c r="J685" s="103"/>
      <c r="K685" s="31"/>
      <c r="L685" s="103"/>
      <c r="M685" s="104"/>
      <c r="N685" s="105"/>
      <c r="O685" s="41"/>
      <c r="P685" s="106"/>
      <c r="Q685" s="31"/>
      <c r="R685" s="31"/>
      <c r="S685" s="41"/>
      <c r="T685" s="107"/>
      <c r="U685" s="41"/>
      <c r="V685" s="41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41"/>
      <c r="AH685" s="41"/>
      <c r="AI685" s="108"/>
      <c r="AJ685" s="107"/>
      <c r="AK685" s="109" t="s">
        <v>4915</v>
      </c>
      <c r="AL685" s="41" t="str">
        <f t="shared" ref="AL685" si="373">VLOOKUP(AK685,db_solfen,2,FALSE)</f>
        <v>SHD METHANOL 156</v>
      </c>
      <c r="AM685" s="107">
        <v>0.95</v>
      </c>
      <c r="AN685" s="107">
        <f>$X$684*AM685</f>
        <v>5.0000399999999994</v>
      </c>
    </row>
    <row r="686" spans="1:40">
      <c r="A686" s="101">
        <v>205</v>
      </c>
      <c r="B686" s="41" t="s">
        <v>2208</v>
      </c>
      <c r="C686" s="102" t="s">
        <v>177</v>
      </c>
      <c r="D686" s="103">
        <v>36</v>
      </c>
      <c r="E686" s="103">
        <f t="shared" si="329"/>
        <v>1</v>
      </c>
      <c r="F686" s="103">
        <v>139</v>
      </c>
      <c r="G686" s="103">
        <v>1</v>
      </c>
      <c r="H686" s="103">
        <v>216</v>
      </c>
      <c r="I686" s="103">
        <v>1</v>
      </c>
      <c r="J686" s="103" t="s">
        <v>510</v>
      </c>
      <c r="K686" s="31">
        <f t="shared" si="366"/>
        <v>108</v>
      </c>
      <c r="L686" s="103" t="s">
        <v>510</v>
      </c>
      <c r="M686" s="104">
        <f t="shared" si="260"/>
        <v>3</v>
      </c>
      <c r="N686" s="105" t="s">
        <v>506</v>
      </c>
      <c r="O686" s="41" t="s">
        <v>560</v>
      </c>
      <c r="P686" s="106">
        <v>83.16</v>
      </c>
      <c r="Q686" s="31">
        <v>108</v>
      </c>
      <c r="R686" s="31"/>
      <c r="S686" s="41" t="s">
        <v>530</v>
      </c>
      <c r="T686" s="107">
        <f t="shared" si="367"/>
        <v>1.105272</v>
      </c>
      <c r="U686" s="41" t="s">
        <v>4169</v>
      </c>
      <c r="V686" s="41" t="e">
        <f t="shared" si="360"/>
        <v>#NAME?</v>
      </c>
      <c r="W686" s="107">
        <v>7.3099999999999998E-2</v>
      </c>
      <c r="X686" s="107">
        <f t="shared" si="235"/>
        <v>7.8948</v>
      </c>
      <c r="Y686" s="107"/>
      <c r="Z686" s="107"/>
      <c r="AA686" s="107"/>
      <c r="AB686" s="107"/>
      <c r="AC686" s="107"/>
      <c r="AD686" s="107"/>
      <c r="AE686" s="107"/>
      <c r="AF686" s="107"/>
      <c r="AG686" s="41" t="s">
        <v>4317</v>
      </c>
      <c r="AH686" s="41" t="e">
        <f t="shared" si="361"/>
        <v>#NAME?</v>
      </c>
      <c r="AI686" s="108">
        <v>0.14000000000000001</v>
      </c>
      <c r="AJ686" s="107">
        <f t="shared" si="236"/>
        <v>1.105272</v>
      </c>
      <c r="AK686" s="41"/>
      <c r="AL686" s="41"/>
      <c r="AM686" s="107"/>
      <c r="AN686" s="107"/>
    </row>
    <row r="687" spans="1:40" ht="15">
      <c r="A687" s="101"/>
      <c r="B687" s="41"/>
      <c r="C687" s="102"/>
      <c r="D687" s="103"/>
      <c r="E687" s="103"/>
      <c r="F687" s="103"/>
      <c r="G687" s="103"/>
      <c r="H687" s="103"/>
      <c r="I687" s="103"/>
      <c r="J687" s="103"/>
      <c r="K687" s="31"/>
      <c r="L687" s="103"/>
      <c r="M687" s="104"/>
      <c r="N687" s="105"/>
      <c r="O687" s="41"/>
      <c r="P687" s="106"/>
      <c r="Q687" s="31"/>
      <c r="R687" s="31"/>
      <c r="S687" s="41"/>
      <c r="T687" s="107"/>
      <c r="U687" s="41"/>
      <c r="V687" s="41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41"/>
      <c r="AH687" s="41"/>
      <c r="AI687" s="108"/>
      <c r="AJ687" s="107"/>
      <c r="AK687" s="109" t="s">
        <v>4915</v>
      </c>
      <c r="AL687" s="41" t="str">
        <f t="shared" ref="AL687" si="374">VLOOKUP(AK687,db_solfen,2,FALSE)</f>
        <v>SHD METHANOL 156</v>
      </c>
      <c r="AM687" s="107">
        <v>0.88</v>
      </c>
      <c r="AN687" s="107">
        <f>$X$686*AM687</f>
        <v>6.9474239999999998</v>
      </c>
    </row>
    <row r="688" spans="1:40">
      <c r="A688" s="101">
        <v>206</v>
      </c>
      <c r="B688" s="41" t="s">
        <v>2209</v>
      </c>
      <c r="C688" s="102" t="s">
        <v>491</v>
      </c>
      <c r="D688" s="103"/>
      <c r="E688" s="103">
        <f t="shared" si="329"/>
        <v>0</v>
      </c>
      <c r="F688" s="103"/>
      <c r="G688" s="103"/>
      <c r="H688" s="103">
        <v>126</v>
      </c>
      <c r="I688" s="103">
        <v>1</v>
      </c>
      <c r="J688" s="103" t="s">
        <v>510</v>
      </c>
      <c r="K688" s="31">
        <f t="shared" si="366"/>
        <v>72</v>
      </c>
      <c r="L688" s="103" t="s">
        <v>510</v>
      </c>
      <c r="M688" s="104">
        <f t="shared" si="260"/>
        <v>2</v>
      </c>
      <c r="N688" s="105" t="s">
        <v>506</v>
      </c>
      <c r="O688" s="41" t="s">
        <v>560</v>
      </c>
      <c r="P688" s="106">
        <v>55.44</v>
      </c>
      <c r="Q688" s="31">
        <v>72</v>
      </c>
      <c r="R688" s="31"/>
      <c r="S688" s="41" t="s">
        <v>532</v>
      </c>
      <c r="T688" s="107">
        <f t="shared" si="367"/>
        <v>0.57895199999999991</v>
      </c>
      <c r="U688" s="41" t="s">
        <v>4173</v>
      </c>
      <c r="V688" s="41" t="e">
        <f t="shared" si="360"/>
        <v>#NAME?</v>
      </c>
      <c r="W688" s="107">
        <v>7.3099999999999998E-2</v>
      </c>
      <c r="X688" s="107">
        <f t="shared" si="235"/>
        <v>5.2631999999999994</v>
      </c>
      <c r="Y688" s="107"/>
      <c r="Z688" s="107"/>
      <c r="AA688" s="107"/>
      <c r="AB688" s="107"/>
      <c r="AC688" s="107"/>
      <c r="AD688" s="107"/>
      <c r="AE688" s="107"/>
      <c r="AF688" s="107"/>
      <c r="AG688" s="41" t="s">
        <v>4271</v>
      </c>
      <c r="AH688" s="41" t="e">
        <f t="shared" si="361"/>
        <v>#NAME?</v>
      </c>
      <c r="AI688" s="108">
        <v>0.11</v>
      </c>
      <c r="AJ688" s="107">
        <f t="shared" si="236"/>
        <v>0.57895199999999991</v>
      </c>
      <c r="AK688" s="41"/>
      <c r="AL688" s="41"/>
      <c r="AM688" s="107"/>
      <c r="AN688" s="107"/>
    </row>
    <row r="689" spans="1:40" ht="15">
      <c r="A689" s="101"/>
      <c r="B689" s="41"/>
      <c r="C689" s="102"/>
      <c r="D689" s="103"/>
      <c r="E689" s="103"/>
      <c r="F689" s="103"/>
      <c r="G689" s="103"/>
      <c r="H689" s="103"/>
      <c r="I689" s="103"/>
      <c r="J689" s="103"/>
      <c r="K689" s="31"/>
      <c r="L689" s="103"/>
      <c r="M689" s="104"/>
      <c r="N689" s="105"/>
      <c r="O689" s="41"/>
      <c r="P689" s="106"/>
      <c r="Q689" s="31"/>
      <c r="R689" s="31"/>
      <c r="S689" s="41"/>
      <c r="T689" s="107"/>
      <c r="U689" s="41"/>
      <c r="V689" s="41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41"/>
      <c r="AH689" s="41"/>
      <c r="AI689" s="108"/>
      <c r="AJ689" s="107"/>
      <c r="AK689" s="109" t="s">
        <v>4915</v>
      </c>
      <c r="AL689" s="41" t="str">
        <f t="shared" ref="AL689" si="375">VLOOKUP(AK689,db_solfen,2,FALSE)</f>
        <v>SHD METHANOL 156</v>
      </c>
      <c r="AM689" s="107">
        <v>0.91</v>
      </c>
      <c r="AN689" s="107">
        <f>$X$688*AM689</f>
        <v>4.7895119999999993</v>
      </c>
    </row>
    <row r="690" spans="1:40">
      <c r="A690" s="101">
        <v>207</v>
      </c>
      <c r="B690" s="41" t="s">
        <v>2210</v>
      </c>
      <c r="C690" s="102" t="s">
        <v>492</v>
      </c>
      <c r="D690" s="103"/>
      <c r="E690" s="103">
        <f t="shared" si="329"/>
        <v>0</v>
      </c>
      <c r="F690" s="103"/>
      <c r="G690" s="103"/>
      <c r="H690" s="103">
        <v>89</v>
      </c>
      <c r="I690" s="103">
        <v>1</v>
      </c>
      <c r="J690" s="103" t="s">
        <v>510</v>
      </c>
      <c r="K690" s="31">
        <f t="shared" si="366"/>
        <v>72</v>
      </c>
      <c r="L690" s="103" t="s">
        <v>510</v>
      </c>
      <c r="M690" s="104">
        <f t="shared" si="260"/>
        <v>2</v>
      </c>
      <c r="N690" s="105" t="s">
        <v>506</v>
      </c>
      <c r="O690" s="41" t="s">
        <v>560</v>
      </c>
      <c r="P690" s="106">
        <v>55.44</v>
      </c>
      <c r="Q690" s="31">
        <v>72</v>
      </c>
      <c r="R690" s="31"/>
      <c r="S690" s="41" t="s">
        <v>533</v>
      </c>
      <c r="T690" s="107">
        <f t="shared" si="367"/>
        <v>0.52632000000000001</v>
      </c>
      <c r="U690" s="41" t="s">
        <v>4175</v>
      </c>
      <c r="V690" s="41" t="e">
        <f t="shared" si="360"/>
        <v>#NAME?</v>
      </c>
      <c r="W690" s="107">
        <v>7.3099999999999998E-2</v>
      </c>
      <c r="X690" s="107">
        <f t="shared" ref="X690:X1098" si="376">K690*W690</f>
        <v>5.2631999999999994</v>
      </c>
      <c r="Y690" s="107"/>
      <c r="Z690" s="107"/>
      <c r="AA690" s="107"/>
      <c r="AB690" s="107"/>
      <c r="AC690" s="107"/>
      <c r="AD690" s="107"/>
      <c r="AE690" s="107"/>
      <c r="AF690" s="107"/>
      <c r="AG690" s="41" t="s">
        <v>4303</v>
      </c>
      <c r="AH690" s="41" t="e">
        <f t="shared" si="361"/>
        <v>#NAME?</v>
      </c>
      <c r="AI690" s="108">
        <v>0.1</v>
      </c>
      <c r="AJ690" s="107">
        <f t="shared" ref="AJ690:AJ1098" si="377">X690*AI690</f>
        <v>0.52632000000000001</v>
      </c>
      <c r="AK690" s="41"/>
      <c r="AL690" s="41"/>
      <c r="AM690" s="107"/>
      <c r="AN690" s="107"/>
    </row>
    <row r="691" spans="1:40" ht="15">
      <c r="A691" s="101"/>
      <c r="B691" s="41"/>
      <c r="C691" s="102"/>
      <c r="D691" s="103"/>
      <c r="E691" s="103"/>
      <c r="F691" s="103"/>
      <c r="G691" s="103"/>
      <c r="H691" s="103"/>
      <c r="I691" s="103"/>
      <c r="J691" s="103"/>
      <c r="K691" s="31"/>
      <c r="L691" s="103"/>
      <c r="M691" s="104"/>
      <c r="N691" s="105"/>
      <c r="O691" s="41"/>
      <c r="P691" s="106"/>
      <c r="Q691" s="31"/>
      <c r="R691" s="31"/>
      <c r="S691" s="41"/>
      <c r="T691" s="107"/>
      <c r="U691" s="41"/>
      <c r="V691" s="41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41"/>
      <c r="AH691" s="41"/>
      <c r="AI691" s="108"/>
      <c r="AJ691" s="107"/>
      <c r="AK691" s="109" t="s">
        <v>4915</v>
      </c>
      <c r="AL691" s="41" t="str">
        <f t="shared" ref="AL691" si="378">VLOOKUP(AK691,db_solfen,2,FALSE)</f>
        <v>SHD METHANOL 156</v>
      </c>
      <c r="AM691" s="107">
        <v>0.91</v>
      </c>
      <c r="AN691" s="107">
        <f>$X$690*AM691</f>
        <v>4.7895119999999993</v>
      </c>
    </row>
    <row r="692" spans="1:40">
      <c r="A692" s="101">
        <v>208</v>
      </c>
      <c r="B692" s="41" t="s">
        <v>2211</v>
      </c>
      <c r="C692" s="102" t="s">
        <v>178</v>
      </c>
      <c r="D692" s="103">
        <v>142</v>
      </c>
      <c r="E692" s="103">
        <f t="shared" si="329"/>
        <v>3.9444444444444446</v>
      </c>
      <c r="F692" s="103">
        <v>107</v>
      </c>
      <c r="G692" s="103">
        <v>1</v>
      </c>
      <c r="H692" s="103">
        <v>249</v>
      </c>
      <c r="I692" s="103">
        <v>1</v>
      </c>
      <c r="J692" s="103" t="s">
        <v>510</v>
      </c>
      <c r="K692" s="31">
        <f t="shared" si="366"/>
        <v>72</v>
      </c>
      <c r="L692" s="103" t="s">
        <v>510</v>
      </c>
      <c r="M692" s="104">
        <f t="shared" si="260"/>
        <v>2</v>
      </c>
      <c r="N692" s="105" t="s">
        <v>506</v>
      </c>
      <c r="O692" s="41" t="s">
        <v>560</v>
      </c>
      <c r="P692" s="106">
        <v>55.44</v>
      </c>
      <c r="Q692" s="31">
        <v>72</v>
      </c>
      <c r="R692" s="31"/>
      <c r="S692" s="41" t="s">
        <v>534</v>
      </c>
      <c r="T692" s="107">
        <f t="shared" si="367"/>
        <v>0.47368799999999994</v>
      </c>
      <c r="U692" s="41" t="s">
        <v>4177</v>
      </c>
      <c r="V692" s="41" t="e">
        <f t="shared" si="360"/>
        <v>#NAME?</v>
      </c>
      <c r="W692" s="107">
        <v>7.3099999999999998E-2</v>
      </c>
      <c r="X692" s="107">
        <f t="shared" si="376"/>
        <v>5.2631999999999994</v>
      </c>
      <c r="Y692" s="107"/>
      <c r="Z692" s="107"/>
      <c r="AA692" s="107"/>
      <c r="AB692" s="107"/>
      <c r="AC692" s="107"/>
      <c r="AD692" s="107"/>
      <c r="AE692" s="107"/>
      <c r="AF692" s="107"/>
      <c r="AG692" s="41" t="s">
        <v>4311</v>
      </c>
      <c r="AH692" s="41" t="e">
        <f t="shared" si="361"/>
        <v>#NAME?</v>
      </c>
      <c r="AI692" s="108">
        <v>0.09</v>
      </c>
      <c r="AJ692" s="107">
        <f t="shared" si="377"/>
        <v>0.47368799999999994</v>
      </c>
      <c r="AK692" s="41"/>
      <c r="AL692" s="41"/>
      <c r="AM692" s="107"/>
      <c r="AN692" s="107"/>
    </row>
    <row r="693" spans="1:40" ht="15">
      <c r="A693" s="101"/>
      <c r="B693" s="41"/>
      <c r="C693" s="102"/>
      <c r="D693" s="103"/>
      <c r="E693" s="103"/>
      <c r="F693" s="103"/>
      <c r="G693" s="103"/>
      <c r="H693" s="103"/>
      <c r="I693" s="103"/>
      <c r="J693" s="103"/>
      <c r="K693" s="31"/>
      <c r="L693" s="103"/>
      <c r="M693" s="104"/>
      <c r="N693" s="105"/>
      <c r="O693" s="41"/>
      <c r="P693" s="106"/>
      <c r="Q693" s="31"/>
      <c r="R693" s="31"/>
      <c r="S693" s="41"/>
      <c r="T693" s="107"/>
      <c r="U693" s="41"/>
      <c r="V693" s="41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41"/>
      <c r="AH693" s="41"/>
      <c r="AI693" s="108"/>
      <c r="AJ693" s="107"/>
      <c r="AK693" s="109" t="s">
        <v>4915</v>
      </c>
      <c r="AL693" s="41" t="str">
        <f t="shared" ref="AL693" si="379">VLOOKUP(AK693,db_solfen,2,FALSE)</f>
        <v>SHD METHANOL 156</v>
      </c>
      <c r="AM693" s="107">
        <v>0.93</v>
      </c>
      <c r="AN693" s="107">
        <f>$X$692*AM693</f>
        <v>4.8947759999999993</v>
      </c>
    </row>
    <row r="694" spans="1:40">
      <c r="A694" s="101">
        <v>209</v>
      </c>
      <c r="B694" s="41" t="s">
        <v>2212</v>
      </c>
      <c r="C694" s="102" t="s">
        <v>471</v>
      </c>
      <c r="D694" s="103">
        <v>112</v>
      </c>
      <c r="E694" s="103">
        <f t="shared" si="329"/>
        <v>3.1111111111111112</v>
      </c>
      <c r="F694" s="103"/>
      <c r="G694" s="103"/>
      <c r="H694" s="103">
        <v>103</v>
      </c>
      <c r="I694" s="103">
        <v>1</v>
      </c>
      <c r="J694" s="103" t="s">
        <v>510</v>
      </c>
      <c r="K694" s="31">
        <f t="shared" si="366"/>
        <v>36</v>
      </c>
      <c r="L694" s="103" t="s">
        <v>510</v>
      </c>
      <c r="M694" s="104">
        <f t="shared" si="260"/>
        <v>1</v>
      </c>
      <c r="N694" s="105" t="s">
        <v>506</v>
      </c>
      <c r="O694" s="41" t="s">
        <v>560</v>
      </c>
      <c r="P694" s="106">
        <v>55.44</v>
      </c>
      <c r="Q694" s="31">
        <v>72</v>
      </c>
      <c r="R694" s="31"/>
      <c r="S694" s="41" t="s">
        <v>535</v>
      </c>
      <c r="T694" s="107">
        <f t="shared" si="367"/>
        <v>0.15789599999999998</v>
      </c>
      <c r="U694" s="41" t="s">
        <v>4150</v>
      </c>
      <c r="V694" s="41" t="e">
        <f t="shared" si="360"/>
        <v>#NAME?</v>
      </c>
      <c r="W694" s="107">
        <v>7.3099999999999998E-2</v>
      </c>
      <c r="X694" s="107">
        <f t="shared" si="376"/>
        <v>2.6315999999999997</v>
      </c>
      <c r="Y694" s="107"/>
      <c r="Z694" s="107"/>
      <c r="AA694" s="107"/>
      <c r="AB694" s="107"/>
      <c r="AC694" s="107"/>
      <c r="AD694" s="107"/>
      <c r="AE694" s="107"/>
      <c r="AF694" s="107"/>
      <c r="AG694" s="41" t="s">
        <v>4327</v>
      </c>
      <c r="AH694" s="41" t="e">
        <f t="shared" si="361"/>
        <v>#NAME?</v>
      </c>
      <c r="AI694" s="108">
        <v>0.06</v>
      </c>
      <c r="AJ694" s="107">
        <f t="shared" si="377"/>
        <v>0.15789599999999998</v>
      </c>
      <c r="AK694" s="41"/>
      <c r="AL694" s="41"/>
      <c r="AM694" s="107"/>
      <c r="AN694" s="107"/>
    </row>
    <row r="695" spans="1:40" ht="15">
      <c r="A695" s="101"/>
      <c r="B695" s="41"/>
      <c r="C695" s="102"/>
      <c r="D695" s="103"/>
      <c r="E695" s="103"/>
      <c r="F695" s="103"/>
      <c r="G695" s="103"/>
      <c r="H695" s="103"/>
      <c r="I695" s="103"/>
      <c r="J695" s="103"/>
      <c r="K695" s="31"/>
      <c r="L695" s="103"/>
      <c r="M695" s="104"/>
      <c r="N695" s="105"/>
      <c r="O695" s="41"/>
      <c r="P695" s="106"/>
      <c r="Q695" s="31"/>
      <c r="R695" s="31"/>
      <c r="S695" s="41"/>
      <c r="T695" s="107"/>
      <c r="U695" s="41"/>
      <c r="V695" s="41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41"/>
      <c r="AH695" s="41"/>
      <c r="AI695" s="108"/>
      <c r="AJ695" s="107"/>
      <c r="AK695" t="s">
        <v>4915</v>
      </c>
      <c r="AL695" s="41" t="str">
        <f t="shared" ref="AL695:AL784" si="380">VLOOKUP(AK695,db_solfen,2,FALSE)</f>
        <v>SHD METHANOL 156</v>
      </c>
      <c r="AM695" s="107">
        <v>0.95</v>
      </c>
      <c r="AN695" s="107">
        <f>$X$694*AM695</f>
        <v>2.5000199999999997</v>
      </c>
    </row>
    <row r="696" spans="1:40">
      <c r="A696" s="101">
        <v>210</v>
      </c>
      <c r="B696" s="41" t="s">
        <v>2237</v>
      </c>
      <c r="C696" s="102" t="s">
        <v>179</v>
      </c>
      <c r="D696" s="103">
        <v>72</v>
      </c>
      <c r="E696" s="103">
        <f t="shared" si="329"/>
        <v>2</v>
      </c>
      <c r="F696" s="103">
        <v>41</v>
      </c>
      <c r="G696" s="103">
        <v>1</v>
      </c>
      <c r="H696" s="103">
        <v>95</v>
      </c>
      <c r="I696" s="103">
        <v>1</v>
      </c>
      <c r="J696" s="103" t="s">
        <v>510</v>
      </c>
      <c r="K696" s="31">
        <f t="shared" si="366"/>
        <v>72</v>
      </c>
      <c r="L696" s="103" t="s">
        <v>510</v>
      </c>
      <c r="M696" s="104">
        <f t="shared" si="260"/>
        <v>2</v>
      </c>
      <c r="N696" s="105" t="s">
        <v>506</v>
      </c>
      <c r="O696" s="41" t="s">
        <v>5230</v>
      </c>
      <c r="P696" s="106">
        <f t="shared" ref="P696:P957" si="381">0.75*K696</f>
        <v>54</v>
      </c>
      <c r="Q696" s="106">
        <f t="shared" ref="Q696:Q1105" si="382">K696</f>
        <v>72</v>
      </c>
      <c r="R696" s="106"/>
      <c r="S696" s="41" t="s">
        <v>523</v>
      </c>
      <c r="T696" s="107">
        <f t="shared" si="367"/>
        <v>1.8791999999999998</v>
      </c>
      <c r="U696" s="41" t="s">
        <v>4084</v>
      </c>
      <c r="V696" s="41" t="e">
        <f t="shared" si="360"/>
        <v>#NAME?</v>
      </c>
      <c r="W696" s="107">
        <v>0.09</v>
      </c>
      <c r="X696" s="107">
        <f t="shared" si="376"/>
        <v>6.4799999999999995</v>
      </c>
      <c r="Y696" s="107"/>
      <c r="Z696" s="107"/>
      <c r="AA696" s="107"/>
      <c r="AB696" s="107"/>
      <c r="AC696" s="107"/>
      <c r="AD696" s="107"/>
      <c r="AE696" s="107"/>
      <c r="AF696" s="107"/>
      <c r="AG696" s="41" t="s">
        <v>4331</v>
      </c>
      <c r="AH696" s="41" t="e">
        <f t="shared" si="361"/>
        <v>#NAME?</v>
      </c>
      <c r="AI696" s="108">
        <v>0.28999999999999998</v>
      </c>
      <c r="AJ696" s="107">
        <f t="shared" si="377"/>
        <v>1.8791999999999998</v>
      </c>
      <c r="AK696" s="41"/>
      <c r="AL696" s="41"/>
      <c r="AM696" s="107"/>
      <c r="AN696" s="107"/>
    </row>
    <row r="697" spans="1:40" ht="15">
      <c r="A697" s="101"/>
      <c r="B697" s="41"/>
      <c r="C697" s="102"/>
      <c r="D697" s="103"/>
      <c r="E697" s="103"/>
      <c r="F697" s="103"/>
      <c r="G697" s="103"/>
      <c r="H697" s="103"/>
      <c r="I697" s="103"/>
      <c r="J697" s="103"/>
      <c r="K697" s="31"/>
      <c r="L697" s="103"/>
      <c r="M697" s="104"/>
      <c r="N697" s="105"/>
      <c r="O697" s="41"/>
      <c r="P697" s="106"/>
      <c r="Q697" s="106"/>
      <c r="R697" s="106"/>
      <c r="S697" s="41"/>
      <c r="T697" s="107"/>
      <c r="U697" s="41"/>
      <c r="V697" s="41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41"/>
      <c r="AH697" s="41"/>
      <c r="AI697" s="108"/>
      <c r="AJ697" s="107"/>
      <c r="AK697" s="109" t="s">
        <v>4921</v>
      </c>
      <c r="AL697" s="41" t="str">
        <f t="shared" si="380"/>
        <v>SOLFEN KHA DEP 225</v>
      </c>
      <c r="AM697" s="107">
        <v>0.24</v>
      </c>
      <c r="AN697" s="107">
        <f>$X$696*AM697</f>
        <v>1.5551999999999999</v>
      </c>
    </row>
    <row r="698" spans="1:40" ht="15">
      <c r="A698" s="101"/>
      <c r="B698" s="41"/>
      <c r="C698" s="102"/>
      <c r="D698" s="103"/>
      <c r="E698" s="103"/>
      <c r="F698" s="103"/>
      <c r="G698" s="103"/>
      <c r="H698" s="103"/>
      <c r="I698" s="103"/>
      <c r="J698" s="103"/>
      <c r="K698" s="31"/>
      <c r="L698" s="103"/>
      <c r="M698" s="104"/>
      <c r="N698" s="105"/>
      <c r="O698" s="41"/>
      <c r="P698" s="106"/>
      <c r="Q698" s="106"/>
      <c r="R698" s="106"/>
      <c r="S698" s="41"/>
      <c r="T698" s="107"/>
      <c r="U698" s="41"/>
      <c r="V698" s="41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41"/>
      <c r="AH698" s="41"/>
      <c r="AI698" s="108"/>
      <c r="AJ698" s="107"/>
      <c r="AK698" s="109" t="s">
        <v>4915</v>
      </c>
      <c r="AL698" s="41" t="str">
        <f t="shared" si="380"/>
        <v>SHD METHANOL 156</v>
      </c>
      <c r="AM698" s="107">
        <v>0.14000000000000001</v>
      </c>
      <c r="AN698" s="107">
        <f t="shared" ref="AN698:AN699" si="383">$X$696*AM698</f>
        <v>0.90720000000000001</v>
      </c>
    </row>
    <row r="699" spans="1:40" ht="15">
      <c r="A699" s="101"/>
      <c r="B699" s="41"/>
      <c r="C699" s="102"/>
      <c r="D699" s="103"/>
      <c r="E699" s="103"/>
      <c r="F699" s="103"/>
      <c r="G699" s="103"/>
      <c r="H699" s="103"/>
      <c r="I699" s="103"/>
      <c r="J699" s="103"/>
      <c r="K699" s="31"/>
      <c r="L699" s="103"/>
      <c r="M699" s="104"/>
      <c r="N699" s="105"/>
      <c r="O699" s="41"/>
      <c r="P699" s="106"/>
      <c r="Q699" s="106"/>
      <c r="R699" s="106"/>
      <c r="S699" s="41"/>
      <c r="T699" s="107"/>
      <c r="U699" s="41"/>
      <c r="V699" s="41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41"/>
      <c r="AH699" s="41"/>
      <c r="AI699" s="108"/>
      <c r="AJ699" s="107"/>
      <c r="AK699" s="109" t="s">
        <v>4925</v>
      </c>
      <c r="AL699" s="41" t="str">
        <f t="shared" si="380"/>
        <v>SOLFEN KHA GLISERIN 250</v>
      </c>
      <c r="AM699" s="107">
        <v>0.33</v>
      </c>
      <c r="AN699" s="107">
        <f t="shared" si="383"/>
        <v>2.1383999999999999</v>
      </c>
    </row>
    <row r="700" spans="1:40" ht="15">
      <c r="A700" s="101"/>
      <c r="B700" s="41"/>
      <c r="C700" s="102"/>
      <c r="D700" s="103"/>
      <c r="E700" s="103"/>
      <c r="F700" s="103"/>
      <c r="G700" s="103"/>
      <c r="H700" s="103"/>
      <c r="I700" s="103"/>
      <c r="J700" s="103"/>
      <c r="K700" s="31"/>
      <c r="L700" s="103"/>
      <c r="M700" s="104"/>
      <c r="N700" s="105"/>
      <c r="O700" s="41"/>
      <c r="P700" s="106"/>
      <c r="Q700" s="106"/>
      <c r="R700" s="106"/>
      <c r="S700" s="41"/>
      <c r="T700" s="107"/>
      <c r="U700" s="41" t="s">
        <v>5192</v>
      </c>
      <c r="V700" s="41" t="s">
        <v>5193</v>
      </c>
      <c r="W700" s="107">
        <v>0.22</v>
      </c>
      <c r="X700" s="107">
        <f>K696*W700</f>
        <v>15.84</v>
      </c>
      <c r="Y700" s="107"/>
      <c r="Z700" s="107"/>
      <c r="AA700" s="107"/>
      <c r="AB700" s="107"/>
      <c r="AC700" s="107"/>
      <c r="AD700" s="107"/>
      <c r="AE700" s="107"/>
      <c r="AF700" s="107"/>
      <c r="AG700" s="41"/>
      <c r="AH700" s="41"/>
      <c r="AI700" s="108"/>
      <c r="AJ700" s="107"/>
      <c r="AK700" s="110" t="s">
        <v>4915</v>
      </c>
      <c r="AL700" s="41" t="str">
        <f t="shared" si="380"/>
        <v>SHD METHANOL 156</v>
      </c>
      <c r="AM700" s="107">
        <v>0.56999999999999995</v>
      </c>
      <c r="AN700" s="107">
        <f>$X$700*AM700</f>
        <v>9.0287999999999986</v>
      </c>
    </row>
    <row r="701" spans="1:40" ht="15">
      <c r="A701" s="101"/>
      <c r="B701" s="41"/>
      <c r="C701" s="102"/>
      <c r="D701" s="103"/>
      <c r="E701" s="103"/>
      <c r="F701" s="103"/>
      <c r="G701" s="103"/>
      <c r="H701" s="103"/>
      <c r="I701" s="103"/>
      <c r="J701" s="103"/>
      <c r="K701" s="31"/>
      <c r="L701" s="103"/>
      <c r="M701" s="104"/>
      <c r="N701" s="105"/>
      <c r="O701" s="41"/>
      <c r="P701" s="106"/>
      <c r="Q701" s="106"/>
      <c r="R701" s="106"/>
      <c r="S701" s="41"/>
      <c r="T701" s="107"/>
      <c r="U701" s="41"/>
      <c r="V701" s="41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41"/>
      <c r="AH701" s="41"/>
      <c r="AI701" s="108"/>
      <c r="AJ701" s="107"/>
      <c r="AK701" s="110" t="s">
        <v>4925</v>
      </c>
      <c r="AL701" s="41" t="str">
        <f t="shared" si="380"/>
        <v>SOLFEN KHA GLISERIN 250</v>
      </c>
      <c r="AM701" s="107">
        <v>0.34</v>
      </c>
      <c r="AN701" s="107">
        <f t="shared" ref="AN701:AN702" si="384">$X$700*AM701</f>
        <v>5.3856000000000002</v>
      </c>
    </row>
    <row r="702" spans="1:40" ht="15">
      <c r="A702" s="101"/>
      <c r="B702" s="41"/>
      <c r="C702" s="102"/>
      <c r="D702" s="103"/>
      <c r="E702" s="103"/>
      <c r="F702" s="103"/>
      <c r="G702" s="103"/>
      <c r="H702" s="103"/>
      <c r="I702" s="103"/>
      <c r="J702" s="103"/>
      <c r="K702" s="31"/>
      <c r="L702" s="103"/>
      <c r="M702" s="104"/>
      <c r="N702" s="105"/>
      <c r="O702" s="41"/>
      <c r="P702" s="106"/>
      <c r="Q702" s="106"/>
      <c r="R702" s="106"/>
      <c r="S702" s="41"/>
      <c r="T702" s="107"/>
      <c r="U702" s="41"/>
      <c r="V702" s="41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41"/>
      <c r="AH702" s="41"/>
      <c r="AI702" s="108"/>
      <c r="AJ702" s="107"/>
      <c r="AK702" s="110" t="s">
        <v>4921</v>
      </c>
      <c r="AL702" s="41" t="str">
        <f t="shared" si="380"/>
        <v>SOLFEN KHA DEP 225</v>
      </c>
      <c r="AM702" s="107">
        <v>0.09</v>
      </c>
      <c r="AN702" s="107">
        <f t="shared" si="384"/>
        <v>1.4256</v>
      </c>
    </row>
    <row r="703" spans="1:40">
      <c r="A703" s="101">
        <v>211</v>
      </c>
      <c r="B703" s="41" t="s">
        <v>2244</v>
      </c>
      <c r="C703" s="102" t="s">
        <v>180</v>
      </c>
      <c r="D703" s="103">
        <v>19</v>
      </c>
      <c r="E703" s="103">
        <f t="shared" si="329"/>
        <v>0.52777777777777779</v>
      </c>
      <c r="F703" s="103">
        <v>25</v>
      </c>
      <c r="G703" s="103">
        <v>1</v>
      </c>
      <c r="H703" s="103">
        <v>18</v>
      </c>
      <c r="I703" s="103">
        <v>1</v>
      </c>
      <c r="J703" s="103" t="s">
        <v>510</v>
      </c>
      <c r="K703" s="31">
        <f t="shared" si="366"/>
        <v>36</v>
      </c>
      <c r="L703" s="103" t="s">
        <v>510</v>
      </c>
      <c r="M703" s="104">
        <f t="shared" si="260"/>
        <v>1</v>
      </c>
      <c r="N703" s="105" t="s">
        <v>506</v>
      </c>
      <c r="O703" s="41" t="s">
        <v>5230</v>
      </c>
      <c r="P703" s="106">
        <f t="shared" si="381"/>
        <v>27</v>
      </c>
      <c r="Q703" s="106">
        <f t="shared" si="382"/>
        <v>36</v>
      </c>
      <c r="R703" s="106"/>
      <c r="S703" s="41" t="s">
        <v>524</v>
      </c>
      <c r="T703" s="107">
        <f t="shared" si="367"/>
        <v>1.2737879999999999</v>
      </c>
      <c r="U703" s="41" t="s">
        <v>4086</v>
      </c>
      <c r="V703" s="41" t="e">
        <f t="shared" si="360"/>
        <v>#NAME?</v>
      </c>
      <c r="W703" s="107">
        <v>8.6300000000000002E-2</v>
      </c>
      <c r="X703" s="107">
        <f t="shared" si="376"/>
        <v>3.1068000000000002</v>
      </c>
      <c r="Y703" s="107"/>
      <c r="Z703" s="107"/>
      <c r="AA703" s="107"/>
      <c r="AB703" s="107"/>
      <c r="AC703" s="107"/>
      <c r="AD703" s="107"/>
      <c r="AE703" s="107"/>
      <c r="AF703" s="107"/>
      <c r="AG703" s="41" t="s">
        <v>4337</v>
      </c>
      <c r="AH703" s="41" t="e">
        <f t="shared" si="361"/>
        <v>#NAME?</v>
      </c>
      <c r="AI703" s="108">
        <v>0.41</v>
      </c>
      <c r="AJ703" s="107">
        <f t="shared" si="377"/>
        <v>1.2737879999999999</v>
      </c>
      <c r="AK703" s="41"/>
      <c r="AL703" s="41"/>
      <c r="AM703" s="107"/>
      <c r="AN703" s="107"/>
    </row>
    <row r="704" spans="1:40" ht="15">
      <c r="A704" s="101"/>
      <c r="B704" s="41"/>
      <c r="C704" s="102"/>
      <c r="D704" s="103"/>
      <c r="E704" s="103"/>
      <c r="F704" s="103"/>
      <c r="G704" s="103"/>
      <c r="H704" s="103"/>
      <c r="I704" s="103"/>
      <c r="J704" s="103"/>
      <c r="K704" s="31"/>
      <c r="L704" s="103"/>
      <c r="M704" s="104"/>
      <c r="N704" s="105"/>
      <c r="O704" s="41"/>
      <c r="P704" s="106"/>
      <c r="Q704" s="106"/>
      <c r="R704" s="106"/>
      <c r="S704" s="41"/>
      <c r="T704" s="107"/>
      <c r="U704" s="41"/>
      <c r="V704" s="41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41"/>
      <c r="AH704" s="41"/>
      <c r="AI704" s="108"/>
      <c r="AJ704" s="107"/>
      <c r="AK704" s="109" t="s">
        <v>4915</v>
      </c>
      <c r="AL704" s="41" t="str">
        <f t="shared" si="380"/>
        <v>SHD METHANOL 156</v>
      </c>
      <c r="AM704" s="107">
        <v>0.12</v>
      </c>
      <c r="AN704" s="107">
        <f>$X$703*AM704</f>
        <v>0.37281600000000004</v>
      </c>
    </row>
    <row r="705" spans="1:40" ht="15">
      <c r="A705" s="101"/>
      <c r="B705" s="41"/>
      <c r="C705" s="102"/>
      <c r="D705" s="103"/>
      <c r="E705" s="103"/>
      <c r="F705" s="103"/>
      <c r="G705" s="103"/>
      <c r="H705" s="103"/>
      <c r="I705" s="103"/>
      <c r="J705" s="103"/>
      <c r="K705" s="31"/>
      <c r="L705" s="103"/>
      <c r="M705" s="104"/>
      <c r="N705" s="105"/>
      <c r="O705" s="41"/>
      <c r="P705" s="106"/>
      <c r="Q705" s="106"/>
      <c r="R705" s="106"/>
      <c r="S705" s="41"/>
      <c r="T705" s="107"/>
      <c r="U705" s="41"/>
      <c r="V705" s="41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41"/>
      <c r="AH705" s="41"/>
      <c r="AI705" s="108"/>
      <c r="AJ705" s="107"/>
      <c r="AK705" s="109" t="s">
        <v>4921</v>
      </c>
      <c r="AL705" s="41" t="str">
        <f t="shared" si="380"/>
        <v>SOLFEN KHA DEP 225</v>
      </c>
      <c r="AM705" s="107">
        <v>0.17</v>
      </c>
      <c r="AN705" s="107">
        <f t="shared" ref="AN705:AN706" si="385">$X$703*AM705</f>
        <v>0.52815600000000007</v>
      </c>
    </row>
    <row r="706" spans="1:40" ht="15">
      <c r="A706" s="101"/>
      <c r="B706" s="41"/>
      <c r="C706" s="102"/>
      <c r="D706" s="103"/>
      <c r="E706" s="103"/>
      <c r="F706" s="103"/>
      <c r="G706" s="103"/>
      <c r="H706" s="103"/>
      <c r="I706" s="103"/>
      <c r="J706" s="103"/>
      <c r="K706" s="31"/>
      <c r="L706" s="103"/>
      <c r="M706" s="104"/>
      <c r="N706" s="105"/>
      <c r="O706" s="41"/>
      <c r="P706" s="106"/>
      <c r="Q706" s="106"/>
      <c r="R706" s="106"/>
      <c r="S706" s="41"/>
      <c r="T706" s="107"/>
      <c r="U706" s="41"/>
      <c r="V706" s="41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41"/>
      <c r="AH706" s="41"/>
      <c r="AI706" s="108"/>
      <c r="AJ706" s="107"/>
      <c r="AK706" s="109" t="s">
        <v>4925</v>
      </c>
      <c r="AL706" s="41" t="str">
        <f t="shared" si="380"/>
        <v>SOLFEN KHA GLISERIN 250</v>
      </c>
      <c r="AM706" s="107">
        <v>0.3</v>
      </c>
      <c r="AN706" s="107">
        <f t="shared" si="385"/>
        <v>0.93203999999999998</v>
      </c>
    </row>
    <row r="707" spans="1:40" ht="15">
      <c r="A707" s="101"/>
      <c r="B707" s="41"/>
      <c r="C707" s="102"/>
      <c r="D707" s="103"/>
      <c r="E707" s="103"/>
      <c r="F707" s="103"/>
      <c r="G707" s="103"/>
      <c r="H707" s="103"/>
      <c r="I707" s="103"/>
      <c r="J707" s="103"/>
      <c r="K707" s="31"/>
      <c r="L707" s="103"/>
      <c r="M707" s="104"/>
      <c r="N707" s="105"/>
      <c r="O707" s="41"/>
      <c r="P707" s="106"/>
      <c r="Q707" s="106"/>
      <c r="R707" s="106"/>
      <c r="S707" s="41"/>
      <c r="T707" s="107"/>
      <c r="U707" s="41" t="s">
        <v>5192</v>
      </c>
      <c r="V707" s="41" t="s">
        <v>5193</v>
      </c>
      <c r="W707" s="107">
        <v>0.22</v>
      </c>
      <c r="X707" s="107">
        <f>K703*W707</f>
        <v>7.92</v>
      </c>
      <c r="Y707" s="107"/>
      <c r="Z707" s="107"/>
      <c r="AA707" s="107"/>
      <c r="AB707" s="107"/>
      <c r="AC707" s="107"/>
      <c r="AD707" s="107"/>
      <c r="AE707" s="107"/>
      <c r="AF707" s="107"/>
      <c r="AG707" s="41"/>
      <c r="AH707" s="41"/>
      <c r="AI707" s="108"/>
      <c r="AJ707" s="107"/>
      <c r="AK707" s="110" t="s">
        <v>4915</v>
      </c>
      <c r="AL707" s="41" t="str">
        <f t="shared" ref="AL707:AL709" si="386">VLOOKUP(AK707,db_solfen,2,FALSE)</f>
        <v>SHD METHANOL 156</v>
      </c>
      <c r="AM707" s="107">
        <v>0.56999999999999995</v>
      </c>
      <c r="AN707" s="107">
        <f>$X$707*AM707</f>
        <v>4.5143999999999993</v>
      </c>
    </row>
    <row r="708" spans="1:40" ht="15">
      <c r="A708" s="101"/>
      <c r="B708" s="41"/>
      <c r="C708" s="102"/>
      <c r="D708" s="103"/>
      <c r="E708" s="103"/>
      <c r="F708" s="103"/>
      <c r="G708" s="103"/>
      <c r="H708" s="103"/>
      <c r="I708" s="103"/>
      <c r="J708" s="103"/>
      <c r="K708" s="31"/>
      <c r="L708" s="103"/>
      <c r="M708" s="104"/>
      <c r="N708" s="105"/>
      <c r="O708" s="41"/>
      <c r="P708" s="106"/>
      <c r="Q708" s="106"/>
      <c r="R708" s="106"/>
      <c r="S708" s="41"/>
      <c r="T708" s="107"/>
      <c r="U708" s="41"/>
      <c r="V708" s="41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41"/>
      <c r="AH708" s="41"/>
      <c r="AI708" s="108"/>
      <c r="AJ708" s="107"/>
      <c r="AK708" s="110" t="s">
        <v>4925</v>
      </c>
      <c r="AL708" s="41" t="str">
        <f t="shared" si="386"/>
        <v>SOLFEN KHA GLISERIN 250</v>
      </c>
      <c r="AM708" s="107">
        <v>0.34</v>
      </c>
      <c r="AN708" s="107">
        <f t="shared" ref="AN708:AN709" si="387">$X$707*AM708</f>
        <v>2.6928000000000001</v>
      </c>
    </row>
    <row r="709" spans="1:40" ht="15">
      <c r="A709" s="101"/>
      <c r="B709" s="41"/>
      <c r="C709" s="102"/>
      <c r="D709" s="103"/>
      <c r="E709" s="103"/>
      <c r="F709" s="103"/>
      <c r="G709" s="103"/>
      <c r="H709" s="103"/>
      <c r="I709" s="103"/>
      <c r="J709" s="103"/>
      <c r="K709" s="31"/>
      <c r="L709" s="103"/>
      <c r="M709" s="104"/>
      <c r="N709" s="105"/>
      <c r="O709" s="41"/>
      <c r="P709" s="106"/>
      <c r="Q709" s="106"/>
      <c r="R709" s="106"/>
      <c r="S709" s="41"/>
      <c r="T709" s="107"/>
      <c r="U709" s="41"/>
      <c r="V709" s="41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41"/>
      <c r="AH709" s="41"/>
      <c r="AI709" s="108"/>
      <c r="AJ709" s="107"/>
      <c r="AK709" s="110" t="s">
        <v>4921</v>
      </c>
      <c r="AL709" s="41" t="str">
        <f t="shared" si="386"/>
        <v>SOLFEN KHA DEP 225</v>
      </c>
      <c r="AM709" s="107">
        <v>0.09</v>
      </c>
      <c r="AN709" s="107">
        <f t="shared" si="387"/>
        <v>0.71279999999999999</v>
      </c>
    </row>
    <row r="710" spans="1:40">
      <c r="A710" s="101">
        <v>212</v>
      </c>
      <c r="B710" s="41" t="s">
        <v>2251</v>
      </c>
      <c r="C710" s="102" t="s">
        <v>181</v>
      </c>
      <c r="D710" s="103">
        <v>22</v>
      </c>
      <c r="E710" s="103">
        <f t="shared" si="329"/>
        <v>0.61111111111111116</v>
      </c>
      <c r="F710" s="103">
        <v>26</v>
      </c>
      <c r="G710" s="103">
        <v>1</v>
      </c>
      <c r="H710" s="103">
        <v>32</v>
      </c>
      <c r="I710" s="103">
        <v>1</v>
      </c>
      <c r="J710" s="103" t="s">
        <v>510</v>
      </c>
      <c r="K710" s="31">
        <f t="shared" si="366"/>
        <v>36</v>
      </c>
      <c r="L710" s="103" t="s">
        <v>510</v>
      </c>
      <c r="M710" s="104">
        <f t="shared" si="260"/>
        <v>1</v>
      </c>
      <c r="N710" s="105" t="s">
        <v>506</v>
      </c>
      <c r="O710" s="41" t="s">
        <v>5230</v>
      </c>
      <c r="P710" s="106">
        <f t="shared" si="381"/>
        <v>27</v>
      </c>
      <c r="Q710" s="106">
        <f t="shared" si="382"/>
        <v>36</v>
      </c>
      <c r="R710" s="106"/>
      <c r="S710" s="41" t="s">
        <v>5220</v>
      </c>
      <c r="T710" s="107">
        <f t="shared" si="367"/>
        <v>0.52815600000000007</v>
      </c>
      <c r="U710" s="41" t="s">
        <v>4088</v>
      </c>
      <c r="V710" s="41" t="e">
        <f t="shared" si="360"/>
        <v>#NAME?</v>
      </c>
      <c r="W710" s="107">
        <v>8.6300000000000002E-2</v>
      </c>
      <c r="X710" s="107">
        <f t="shared" si="376"/>
        <v>3.1068000000000002</v>
      </c>
      <c r="Y710" s="107"/>
      <c r="Z710" s="107"/>
      <c r="AA710" s="107"/>
      <c r="AB710" s="107"/>
      <c r="AC710" s="107"/>
      <c r="AD710" s="107"/>
      <c r="AE710" s="107"/>
      <c r="AF710" s="107"/>
      <c r="AG710" s="41" t="s">
        <v>4301</v>
      </c>
      <c r="AH710" s="41" t="e">
        <f t="shared" si="361"/>
        <v>#NAME?</v>
      </c>
      <c r="AI710" s="108">
        <v>0.17</v>
      </c>
      <c r="AJ710" s="107">
        <f t="shared" si="377"/>
        <v>0.52815600000000007</v>
      </c>
      <c r="AK710" s="41"/>
      <c r="AL710" s="41"/>
      <c r="AM710" s="107"/>
      <c r="AN710" s="107"/>
    </row>
    <row r="711" spans="1:40" ht="15">
      <c r="A711" s="101"/>
      <c r="B711" s="41"/>
      <c r="C711" s="102"/>
      <c r="D711" s="103"/>
      <c r="E711" s="103"/>
      <c r="F711" s="103"/>
      <c r="G711" s="103"/>
      <c r="H711" s="103"/>
      <c r="I711" s="103"/>
      <c r="J711" s="103"/>
      <c r="K711" s="31"/>
      <c r="L711" s="103"/>
      <c r="M711" s="104"/>
      <c r="N711" s="105"/>
      <c r="O711" s="41"/>
      <c r="P711" s="106"/>
      <c r="Q711" s="106"/>
      <c r="R711" s="106"/>
      <c r="S711" s="41"/>
      <c r="T711" s="107"/>
      <c r="U711" s="41"/>
      <c r="V711" s="41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41"/>
      <c r="AH711" s="41"/>
      <c r="AI711" s="108"/>
      <c r="AJ711" s="107"/>
      <c r="AK711" s="109" t="s">
        <v>4921</v>
      </c>
      <c r="AL711" s="41" t="str">
        <f t="shared" si="380"/>
        <v>SOLFEN KHA DEP 225</v>
      </c>
      <c r="AM711" s="107">
        <v>0.3</v>
      </c>
      <c r="AN711" s="107">
        <f>$X$710*AM711</f>
        <v>0.93203999999999998</v>
      </c>
    </row>
    <row r="712" spans="1:40" ht="15">
      <c r="A712" s="101"/>
      <c r="B712" s="41"/>
      <c r="C712" s="102"/>
      <c r="D712" s="103"/>
      <c r="E712" s="103"/>
      <c r="F712" s="103"/>
      <c r="G712" s="103"/>
      <c r="H712" s="103"/>
      <c r="I712" s="103"/>
      <c r="J712" s="103"/>
      <c r="K712" s="31"/>
      <c r="L712" s="103"/>
      <c r="M712" s="104"/>
      <c r="N712" s="105"/>
      <c r="O712" s="41"/>
      <c r="P712" s="106"/>
      <c r="Q712" s="106"/>
      <c r="R712" s="106"/>
      <c r="S712" s="41"/>
      <c r="T712" s="107"/>
      <c r="U712" s="41"/>
      <c r="V712" s="41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41"/>
      <c r="AH712" s="41"/>
      <c r="AI712" s="108"/>
      <c r="AJ712" s="107"/>
      <c r="AK712" s="109" t="s">
        <v>4915</v>
      </c>
      <c r="AL712" s="41" t="str">
        <f t="shared" si="380"/>
        <v>SHD METHANOL 156</v>
      </c>
      <c r="AM712" s="107">
        <v>0.11</v>
      </c>
      <c r="AN712" s="107">
        <f t="shared" ref="AN712:AN713" si="388">$X$710*AM712</f>
        <v>0.34174800000000005</v>
      </c>
    </row>
    <row r="713" spans="1:40" ht="15">
      <c r="A713" s="101"/>
      <c r="B713" s="41"/>
      <c r="C713" s="102"/>
      <c r="D713" s="103"/>
      <c r="E713" s="103"/>
      <c r="F713" s="103"/>
      <c r="G713" s="103"/>
      <c r="H713" s="103"/>
      <c r="I713" s="103"/>
      <c r="J713" s="103"/>
      <c r="K713" s="31"/>
      <c r="L713" s="103"/>
      <c r="M713" s="104"/>
      <c r="N713" s="105"/>
      <c r="O713" s="41"/>
      <c r="P713" s="106"/>
      <c r="Q713" s="106"/>
      <c r="R713" s="106"/>
      <c r="S713" s="41"/>
      <c r="T713" s="107"/>
      <c r="U713" s="41"/>
      <c r="V713" s="41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41"/>
      <c r="AH713" s="41"/>
      <c r="AI713" s="108"/>
      <c r="AJ713" s="107"/>
      <c r="AK713" s="109" t="s">
        <v>4925</v>
      </c>
      <c r="AL713" s="41" t="str">
        <f t="shared" si="380"/>
        <v>SOLFEN KHA GLISERIN 250</v>
      </c>
      <c r="AM713" s="107">
        <v>0.42</v>
      </c>
      <c r="AN713" s="107">
        <f t="shared" si="388"/>
        <v>1.304856</v>
      </c>
    </row>
    <row r="714" spans="1:40" ht="15">
      <c r="A714" s="101"/>
      <c r="B714" s="41"/>
      <c r="C714" s="102"/>
      <c r="D714" s="103"/>
      <c r="E714" s="103"/>
      <c r="F714" s="103"/>
      <c r="G714" s="103"/>
      <c r="H714" s="103"/>
      <c r="I714" s="103"/>
      <c r="J714" s="103"/>
      <c r="K714" s="31"/>
      <c r="L714" s="103"/>
      <c r="M714" s="104"/>
      <c r="N714" s="105"/>
      <c r="O714" s="41"/>
      <c r="P714" s="106"/>
      <c r="Q714" s="106"/>
      <c r="R714" s="106"/>
      <c r="S714" s="41"/>
      <c r="T714" s="107"/>
      <c r="U714" s="41" t="s">
        <v>5192</v>
      </c>
      <c r="V714" s="41" t="s">
        <v>5193</v>
      </c>
      <c r="W714" s="107">
        <v>0.22</v>
      </c>
      <c r="X714" s="107">
        <f>K710*W714</f>
        <v>7.92</v>
      </c>
      <c r="Y714" s="107"/>
      <c r="Z714" s="107"/>
      <c r="AA714" s="107"/>
      <c r="AB714" s="107"/>
      <c r="AC714" s="107"/>
      <c r="AD714" s="107"/>
      <c r="AE714" s="107"/>
      <c r="AF714" s="107"/>
      <c r="AG714" s="41"/>
      <c r="AH714" s="41"/>
      <c r="AI714" s="108"/>
      <c r="AJ714" s="107"/>
      <c r="AK714" s="110" t="s">
        <v>4915</v>
      </c>
      <c r="AL714" s="41" t="str">
        <f t="shared" si="380"/>
        <v>SHD METHANOL 156</v>
      </c>
      <c r="AM714" s="107">
        <v>0.56999999999999995</v>
      </c>
      <c r="AN714" s="107">
        <f>$X$714*AM714</f>
        <v>4.5143999999999993</v>
      </c>
    </row>
    <row r="715" spans="1:40" ht="15">
      <c r="A715" s="101"/>
      <c r="B715" s="41"/>
      <c r="C715" s="102"/>
      <c r="D715" s="103"/>
      <c r="E715" s="103"/>
      <c r="F715" s="103"/>
      <c r="G715" s="103"/>
      <c r="H715" s="103"/>
      <c r="I715" s="103"/>
      <c r="J715" s="103"/>
      <c r="K715" s="31"/>
      <c r="L715" s="103"/>
      <c r="M715" s="104"/>
      <c r="N715" s="105"/>
      <c r="O715" s="41"/>
      <c r="P715" s="106"/>
      <c r="Q715" s="106"/>
      <c r="R715" s="106"/>
      <c r="S715" s="41"/>
      <c r="T715" s="107"/>
      <c r="U715" s="41"/>
      <c r="V715" s="41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41"/>
      <c r="AH715" s="41"/>
      <c r="AI715" s="108"/>
      <c r="AJ715" s="107"/>
      <c r="AK715" s="110" t="s">
        <v>4925</v>
      </c>
      <c r="AL715" s="41" t="str">
        <f t="shared" si="380"/>
        <v>SOLFEN KHA GLISERIN 250</v>
      </c>
      <c r="AM715" s="107">
        <v>0.34</v>
      </c>
      <c r="AN715" s="107">
        <f t="shared" ref="AN715:AN716" si="389">$X$714*AM715</f>
        <v>2.6928000000000001</v>
      </c>
    </row>
    <row r="716" spans="1:40" ht="15">
      <c r="A716" s="101"/>
      <c r="B716" s="41"/>
      <c r="C716" s="102"/>
      <c r="D716" s="103"/>
      <c r="E716" s="103"/>
      <c r="F716" s="103"/>
      <c r="G716" s="103"/>
      <c r="H716" s="103"/>
      <c r="I716" s="103"/>
      <c r="J716" s="103"/>
      <c r="K716" s="31"/>
      <c r="L716" s="103"/>
      <c r="M716" s="104"/>
      <c r="N716" s="105"/>
      <c r="O716" s="41"/>
      <c r="P716" s="106"/>
      <c r="Q716" s="106"/>
      <c r="R716" s="106"/>
      <c r="S716" s="41"/>
      <c r="T716" s="107"/>
      <c r="U716" s="41"/>
      <c r="V716" s="41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41"/>
      <c r="AH716" s="41"/>
      <c r="AI716" s="108"/>
      <c r="AJ716" s="107"/>
      <c r="AK716" s="110" t="s">
        <v>4921</v>
      </c>
      <c r="AL716" s="41" t="str">
        <f t="shared" si="380"/>
        <v>SOLFEN KHA DEP 225</v>
      </c>
      <c r="AM716" s="107">
        <v>0.09</v>
      </c>
      <c r="AN716" s="107">
        <f t="shared" si="389"/>
        <v>0.71279999999999999</v>
      </c>
    </row>
    <row r="717" spans="1:40">
      <c r="A717" s="101">
        <v>213</v>
      </c>
      <c r="B717" s="41" t="s">
        <v>2266</v>
      </c>
      <c r="C717" s="102" t="s">
        <v>182</v>
      </c>
      <c r="D717" s="103">
        <v>47</v>
      </c>
      <c r="E717" s="103">
        <f t="shared" si="329"/>
        <v>1.3055555555555556</v>
      </c>
      <c r="F717" s="103">
        <v>35</v>
      </c>
      <c r="G717" s="103">
        <v>1</v>
      </c>
      <c r="H717" s="103">
        <v>19</v>
      </c>
      <c r="I717" s="103">
        <v>1</v>
      </c>
      <c r="J717" s="103" t="s">
        <v>510</v>
      </c>
      <c r="K717" s="31">
        <f t="shared" si="366"/>
        <v>36</v>
      </c>
      <c r="L717" s="103" t="s">
        <v>510</v>
      </c>
      <c r="M717" s="104">
        <f t="shared" si="260"/>
        <v>1</v>
      </c>
      <c r="N717" s="105" t="s">
        <v>506</v>
      </c>
      <c r="O717" s="41" t="s">
        <v>5230</v>
      </c>
      <c r="P717" s="106">
        <f t="shared" si="381"/>
        <v>27</v>
      </c>
      <c r="Q717" s="106">
        <f t="shared" si="382"/>
        <v>36</v>
      </c>
      <c r="R717" s="106"/>
      <c r="S717" s="41" t="s">
        <v>5229</v>
      </c>
      <c r="T717" s="107">
        <f t="shared" si="367"/>
        <v>1.6155360000000001</v>
      </c>
      <c r="U717" s="41" t="s">
        <v>4092</v>
      </c>
      <c r="V717" s="41" t="e">
        <f t="shared" si="360"/>
        <v>#NAME?</v>
      </c>
      <c r="W717" s="107">
        <v>8.6300000000000002E-2</v>
      </c>
      <c r="X717" s="107">
        <f t="shared" si="376"/>
        <v>3.1068000000000002</v>
      </c>
      <c r="Y717" s="107"/>
      <c r="Z717" s="107"/>
      <c r="AA717" s="107"/>
      <c r="AB717" s="107"/>
      <c r="AC717" s="107"/>
      <c r="AD717" s="107"/>
      <c r="AE717" s="107"/>
      <c r="AF717" s="107"/>
      <c r="AG717" s="41" t="s">
        <v>4307</v>
      </c>
      <c r="AH717" s="41" t="e">
        <f t="shared" si="361"/>
        <v>#NAME?</v>
      </c>
      <c r="AI717" s="108">
        <v>0.52</v>
      </c>
      <c r="AJ717" s="107">
        <f t="shared" si="377"/>
        <v>1.6155360000000001</v>
      </c>
      <c r="AK717" s="41"/>
      <c r="AL717" s="41"/>
      <c r="AM717" s="107"/>
      <c r="AN717" s="107"/>
    </row>
    <row r="718" spans="1:40" ht="15">
      <c r="A718" s="101"/>
      <c r="B718" s="41"/>
      <c r="C718" s="102"/>
      <c r="D718" s="103"/>
      <c r="E718" s="103"/>
      <c r="F718" s="103"/>
      <c r="G718" s="103"/>
      <c r="H718" s="103"/>
      <c r="I718" s="103"/>
      <c r="J718" s="103"/>
      <c r="K718" s="31"/>
      <c r="L718" s="103"/>
      <c r="M718" s="104"/>
      <c r="N718" s="105"/>
      <c r="O718" s="41"/>
      <c r="P718" s="106"/>
      <c r="Q718" s="106"/>
      <c r="R718" s="106"/>
      <c r="S718" s="41"/>
      <c r="T718" s="107"/>
      <c r="U718" s="41"/>
      <c r="V718" s="41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41"/>
      <c r="AH718" s="41"/>
      <c r="AI718" s="108"/>
      <c r="AJ718" s="107"/>
      <c r="AK718" s="109" t="s">
        <v>4915</v>
      </c>
      <c r="AL718" s="41" t="str">
        <f t="shared" si="380"/>
        <v>SHD METHANOL 156</v>
      </c>
      <c r="AM718" s="107">
        <v>0.1</v>
      </c>
      <c r="AN718" s="107">
        <f>$X$717*AM718</f>
        <v>0.31068000000000007</v>
      </c>
    </row>
    <row r="719" spans="1:40" ht="15">
      <c r="A719" s="101"/>
      <c r="B719" s="41"/>
      <c r="C719" s="102"/>
      <c r="D719" s="103"/>
      <c r="E719" s="103"/>
      <c r="F719" s="103"/>
      <c r="G719" s="103"/>
      <c r="H719" s="103"/>
      <c r="I719" s="103"/>
      <c r="J719" s="103"/>
      <c r="K719" s="31"/>
      <c r="L719" s="103"/>
      <c r="M719" s="104"/>
      <c r="N719" s="105"/>
      <c r="O719" s="41"/>
      <c r="P719" s="106"/>
      <c r="Q719" s="106"/>
      <c r="R719" s="106"/>
      <c r="S719" s="41"/>
      <c r="T719" s="107"/>
      <c r="U719" s="41"/>
      <c r="V719" s="41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41"/>
      <c r="AH719" s="41"/>
      <c r="AI719" s="108"/>
      <c r="AJ719" s="107"/>
      <c r="AK719" s="109" t="s">
        <v>4921</v>
      </c>
      <c r="AL719" s="41" t="str">
        <f t="shared" si="380"/>
        <v>SOLFEN KHA DEP 225</v>
      </c>
      <c r="AM719" s="107">
        <v>0.12</v>
      </c>
      <c r="AN719" s="107">
        <f t="shared" ref="AN719:AN720" si="390">$X$717*AM719</f>
        <v>0.37281600000000004</v>
      </c>
    </row>
    <row r="720" spans="1:40" ht="15">
      <c r="A720" s="101"/>
      <c r="B720" s="41"/>
      <c r="C720" s="102"/>
      <c r="D720" s="103"/>
      <c r="E720" s="103"/>
      <c r="F720" s="103"/>
      <c r="G720" s="103"/>
      <c r="H720" s="103"/>
      <c r="I720" s="103"/>
      <c r="J720" s="103"/>
      <c r="K720" s="31"/>
      <c r="L720" s="103"/>
      <c r="M720" s="104"/>
      <c r="N720" s="105"/>
      <c r="O720" s="41"/>
      <c r="P720" s="106"/>
      <c r="Q720" s="106"/>
      <c r="R720" s="106"/>
      <c r="S720" s="41"/>
      <c r="T720" s="107"/>
      <c r="U720" s="41"/>
      <c r="V720" s="41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41"/>
      <c r="AH720" s="41"/>
      <c r="AI720" s="108"/>
      <c r="AJ720" s="107"/>
      <c r="AK720" s="109" t="s">
        <v>4925</v>
      </c>
      <c r="AL720" s="41" t="str">
        <f t="shared" si="380"/>
        <v>SOLFEN KHA GLISERIN 250</v>
      </c>
      <c r="AM720" s="107">
        <v>0.26</v>
      </c>
      <c r="AN720" s="107">
        <f t="shared" si="390"/>
        <v>0.80776800000000004</v>
      </c>
    </row>
    <row r="721" spans="1:40" ht="15">
      <c r="A721" s="101"/>
      <c r="B721" s="41"/>
      <c r="C721" s="102"/>
      <c r="D721" s="103"/>
      <c r="E721" s="103"/>
      <c r="F721" s="103"/>
      <c r="G721" s="103"/>
      <c r="H721" s="103"/>
      <c r="I721" s="103"/>
      <c r="J721" s="103"/>
      <c r="K721" s="31"/>
      <c r="L721" s="103"/>
      <c r="M721" s="104"/>
      <c r="N721" s="105"/>
      <c r="O721" s="41"/>
      <c r="P721" s="106"/>
      <c r="Q721" s="106"/>
      <c r="R721" s="106"/>
      <c r="S721" s="41"/>
      <c r="T721" s="107"/>
      <c r="U721" s="41" t="s">
        <v>5192</v>
      </c>
      <c r="V721" s="41" t="s">
        <v>5193</v>
      </c>
      <c r="W721" s="107">
        <v>0.22</v>
      </c>
      <c r="X721" s="107">
        <f>K717*W721</f>
        <v>7.92</v>
      </c>
      <c r="Y721" s="107"/>
      <c r="Z721" s="107"/>
      <c r="AA721" s="107"/>
      <c r="AB721" s="107"/>
      <c r="AC721" s="107"/>
      <c r="AD721" s="107"/>
      <c r="AE721" s="107"/>
      <c r="AF721" s="107"/>
      <c r="AG721" s="41"/>
      <c r="AH721" s="41"/>
      <c r="AI721" s="108"/>
      <c r="AJ721" s="107"/>
      <c r="AK721" s="110" t="s">
        <v>4915</v>
      </c>
      <c r="AL721" s="41" t="str">
        <f t="shared" ref="AL721:AL723" si="391">VLOOKUP(AK721,db_solfen,2,FALSE)</f>
        <v>SHD METHANOL 156</v>
      </c>
      <c r="AM721" s="107">
        <v>0.56999999999999995</v>
      </c>
      <c r="AN721" s="107">
        <f>$X$721*AM721</f>
        <v>4.5143999999999993</v>
      </c>
    </row>
    <row r="722" spans="1:40" ht="15">
      <c r="A722" s="101"/>
      <c r="B722" s="41"/>
      <c r="C722" s="102"/>
      <c r="D722" s="103"/>
      <c r="E722" s="103"/>
      <c r="F722" s="103"/>
      <c r="G722" s="103"/>
      <c r="H722" s="103"/>
      <c r="I722" s="103"/>
      <c r="J722" s="103"/>
      <c r="K722" s="31"/>
      <c r="L722" s="103"/>
      <c r="M722" s="104"/>
      <c r="N722" s="105"/>
      <c r="O722" s="41"/>
      <c r="P722" s="106"/>
      <c r="Q722" s="106"/>
      <c r="R722" s="106"/>
      <c r="S722" s="41"/>
      <c r="T722" s="107"/>
      <c r="U722" s="41"/>
      <c r="V722" s="41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41"/>
      <c r="AH722" s="41"/>
      <c r="AI722" s="108"/>
      <c r="AJ722" s="107"/>
      <c r="AK722" s="110" t="s">
        <v>4925</v>
      </c>
      <c r="AL722" s="41" t="str">
        <f t="shared" si="391"/>
        <v>SOLFEN KHA GLISERIN 250</v>
      </c>
      <c r="AM722" s="107">
        <v>0.34</v>
      </c>
      <c r="AN722" s="107">
        <f t="shared" ref="AN722:AN723" si="392">$X$721*AM722</f>
        <v>2.6928000000000001</v>
      </c>
    </row>
    <row r="723" spans="1:40" ht="15">
      <c r="A723" s="101"/>
      <c r="B723" s="41"/>
      <c r="C723" s="102"/>
      <c r="D723" s="103"/>
      <c r="E723" s="103"/>
      <c r="F723" s="103"/>
      <c r="G723" s="103"/>
      <c r="H723" s="103"/>
      <c r="I723" s="103"/>
      <c r="J723" s="103"/>
      <c r="K723" s="31"/>
      <c r="L723" s="103"/>
      <c r="M723" s="104"/>
      <c r="N723" s="105"/>
      <c r="O723" s="41"/>
      <c r="P723" s="106"/>
      <c r="Q723" s="106"/>
      <c r="R723" s="106"/>
      <c r="S723" s="41"/>
      <c r="T723" s="107"/>
      <c r="U723" s="41"/>
      <c r="V723" s="41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41"/>
      <c r="AH723" s="41"/>
      <c r="AI723" s="108"/>
      <c r="AJ723" s="107"/>
      <c r="AK723" s="110" t="s">
        <v>4921</v>
      </c>
      <c r="AL723" s="41" t="str">
        <f t="shared" si="391"/>
        <v>SOLFEN KHA DEP 225</v>
      </c>
      <c r="AM723" s="107">
        <v>0.09</v>
      </c>
      <c r="AN723" s="107">
        <f t="shared" si="392"/>
        <v>0.71279999999999999</v>
      </c>
    </row>
    <row r="724" spans="1:40">
      <c r="A724" s="101">
        <v>214</v>
      </c>
      <c r="B724" s="41" t="s">
        <v>2273</v>
      </c>
      <c r="C724" s="102" t="s">
        <v>183</v>
      </c>
      <c r="D724" s="103">
        <v>16</v>
      </c>
      <c r="E724" s="103">
        <f t="shared" si="329"/>
        <v>0.44444444444444442</v>
      </c>
      <c r="F724" s="103">
        <v>35</v>
      </c>
      <c r="G724" s="103">
        <v>1</v>
      </c>
      <c r="H724" s="103">
        <v>9</v>
      </c>
      <c r="I724" s="103">
        <v>1</v>
      </c>
      <c r="J724" s="103" t="s">
        <v>510</v>
      </c>
      <c r="K724" s="31">
        <f t="shared" si="366"/>
        <v>36</v>
      </c>
      <c r="L724" s="103" t="s">
        <v>510</v>
      </c>
      <c r="M724" s="104">
        <f t="shared" si="260"/>
        <v>1</v>
      </c>
      <c r="N724" s="105" t="s">
        <v>506</v>
      </c>
      <c r="O724" s="41" t="s">
        <v>5230</v>
      </c>
      <c r="P724" s="106">
        <f t="shared" si="381"/>
        <v>27</v>
      </c>
      <c r="Q724" s="106">
        <f t="shared" si="382"/>
        <v>36</v>
      </c>
      <c r="R724" s="106"/>
      <c r="S724" s="41" t="s">
        <v>528</v>
      </c>
      <c r="T724" s="107">
        <f t="shared" si="367"/>
        <v>1.1805840000000001</v>
      </c>
      <c r="U724" s="41" t="s">
        <v>4094</v>
      </c>
      <c r="V724" s="41" t="e">
        <f t="shared" si="360"/>
        <v>#NAME?</v>
      </c>
      <c r="W724" s="107">
        <v>8.6300000000000002E-2</v>
      </c>
      <c r="X724" s="107">
        <f t="shared" si="376"/>
        <v>3.1068000000000002</v>
      </c>
      <c r="Y724" s="107"/>
      <c r="Z724" s="107"/>
      <c r="AA724" s="107"/>
      <c r="AB724" s="107"/>
      <c r="AC724" s="107"/>
      <c r="AD724" s="107"/>
      <c r="AE724" s="107"/>
      <c r="AF724" s="107"/>
      <c r="AG724" s="41" t="s">
        <v>4257</v>
      </c>
      <c r="AH724" s="41" t="e">
        <f t="shared" si="361"/>
        <v>#NAME?</v>
      </c>
      <c r="AI724" s="108">
        <v>0.38</v>
      </c>
      <c r="AJ724" s="107">
        <f t="shared" si="377"/>
        <v>1.1805840000000001</v>
      </c>
      <c r="AK724" s="41"/>
      <c r="AL724" s="41"/>
      <c r="AM724" s="107"/>
      <c r="AN724" s="107"/>
    </row>
    <row r="725" spans="1:40" ht="15">
      <c r="A725" s="101"/>
      <c r="B725" s="41"/>
      <c r="C725" s="102"/>
      <c r="D725" s="103"/>
      <c r="E725" s="103"/>
      <c r="F725" s="103"/>
      <c r="G725" s="103"/>
      <c r="H725" s="103"/>
      <c r="I725" s="103"/>
      <c r="J725" s="103"/>
      <c r="K725" s="31"/>
      <c r="L725" s="103"/>
      <c r="M725" s="104"/>
      <c r="N725" s="105"/>
      <c r="O725" s="41"/>
      <c r="P725" s="106"/>
      <c r="Q725" s="106"/>
      <c r="R725" s="106"/>
      <c r="S725" s="41"/>
      <c r="T725" s="107"/>
      <c r="U725" s="41"/>
      <c r="V725" s="41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41"/>
      <c r="AH725" s="41"/>
      <c r="AI725" s="108"/>
      <c r="AJ725" s="107"/>
      <c r="AK725" s="109" t="s">
        <v>4921</v>
      </c>
      <c r="AL725" s="41" t="str">
        <f t="shared" si="380"/>
        <v>SOLFEN KHA DEP 225</v>
      </c>
      <c r="AM725" s="107">
        <v>0.24</v>
      </c>
      <c r="AN725" s="107">
        <f>$X$724*AM725</f>
        <v>0.74563200000000007</v>
      </c>
    </row>
    <row r="726" spans="1:40" ht="15">
      <c r="A726" s="101"/>
      <c r="B726" s="41"/>
      <c r="C726" s="102"/>
      <c r="D726" s="103"/>
      <c r="E726" s="103"/>
      <c r="F726" s="103"/>
      <c r="G726" s="103"/>
      <c r="H726" s="103"/>
      <c r="I726" s="103"/>
      <c r="J726" s="103"/>
      <c r="K726" s="31"/>
      <c r="L726" s="103"/>
      <c r="M726" s="104"/>
      <c r="N726" s="105"/>
      <c r="O726" s="41"/>
      <c r="P726" s="106"/>
      <c r="Q726" s="106"/>
      <c r="R726" s="106"/>
      <c r="S726" s="41"/>
      <c r="T726" s="107"/>
      <c r="U726" s="41"/>
      <c r="V726" s="41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41"/>
      <c r="AH726" s="41"/>
      <c r="AI726" s="108"/>
      <c r="AJ726" s="107"/>
      <c r="AK726" s="109" t="s">
        <v>4915</v>
      </c>
      <c r="AL726" s="41" t="str">
        <f t="shared" si="380"/>
        <v>SHD METHANOL 156</v>
      </c>
      <c r="AM726" s="107">
        <v>0.16</v>
      </c>
      <c r="AN726" s="107">
        <f t="shared" ref="AN726:AN727" si="393">$X$724*AM726</f>
        <v>0.49708800000000003</v>
      </c>
    </row>
    <row r="727" spans="1:40" ht="15">
      <c r="A727" s="101"/>
      <c r="B727" s="41"/>
      <c r="C727" s="102"/>
      <c r="D727" s="103"/>
      <c r="E727" s="103"/>
      <c r="F727" s="103"/>
      <c r="G727" s="103"/>
      <c r="H727" s="103"/>
      <c r="I727" s="103"/>
      <c r="J727" s="103"/>
      <c r="K727" s="31"/>
      <c r="L727" s="103"/>
      <c r="M727" s="104"/>
      <c r="N727" s="105"/>
      <c r="O727" s="41"/>
      <c r="P727" s="106"/>
      <c r="Q727" s="106"/>
      <c r="R727" s="106"/>
      <c r="S727" s="41"/>
      <c r="T727" s="107"/>
      <c r="U727" s="41"/>
      <c r="V727" s="41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41"/>
      <c r="AH727" s="41"/>
      <c r="AI727" s="108"/>
      <c r="AJ727" s="107"/>
      <c r="AK727" s="109" t="s">
        <v>4925</v>
      </c>
      <c r="AL727" s="41" t="str">
        <f t="shared" si="380"/>
        <v>SOLFEN KHA GLISERIN 250</v>
      </c>
      <c r="AM727" s="107">
        <v>0.22</v>
      </c>
      <c r="AN727" s="107">
        <f t="shared" si="393"/>
        <v>0.6834960000000001</v>
      </c>
    </row>
    <row r="728" spans="1:40" ht="15">
      <c r="A728" s="101"/>
      <c r="B728" s="41"/>
      <c r="C728" s="102"/>
      <c r="D728" s="103"/>
      <c r="E728" s="103"/>
      <c r="F728" s="103"/>
      <c r="G728" s="103"/>
      <c r="H728" s="103"/>
      <c r="I728" s="103"/>
      <c r="J728" s="103"/>
      <c r="K728" s="31"/>
      <c r="L728" s="103"/>
      <c r="M728" s="104"/>
      <c r="N728" s="105"/>
      <c r="O728" s="41"/>
      <c r="P728" s="106"/>
      <c r="Q728" s="106"/>
      <c r="R728" s="106"/>
      <c r="S728" s="41"/>
      <c r="T728" s="107"/>
      <c r="U728" s="41" t="s">
        <v>5192</v>
      </c>
      <c r="V728" s="41" t="s">
        <v>5193</v>
      </c>
      <c r="W728" s="107">
        <v>0.73</v>
      </c>
      <c r="X728" s="107">
        <f>K724*W728</f>
        <v>26.28</v>
      </c>
      <c r="Y728" s="107"/>
      <c r="Z728" s="107"/>
      <c r="AA728" s="107"/>
      <c r="AB728" s="107"/>
      <c r="AC728" s="107"/>
      <c r="AD728" s="107"/>
      <c r="AE728" s="107"/>
      <c r="AF728" s="107"/>
      <c r="AG728" s="41"/>
      <c r="AH728" s="41"/>
      <c r="AI728" s="108"/>
      <c r="AJ728" s="107"/>
      <c r="AK728" s="110" t="s">
        <v>4915</v>
      </c>
      <c r="AL728" s="41" t="str">
        <f t="shared" si="380"/>
        <v>SHD METHANOL 156</v>
      </c>
      <c r="AM728" s="107">
        <v>0.56999999999999995</v>
      </c>
      <c r="AN728" s="107">
        <f>$X$728*AM728</f>
        <v>14.9796</v>
      </c>
    </row>
    <row r="729" spans="1:40" ht="15">
      <c r="A729" s="101"/>
      <c r="B729" s="41"/>
      <c r="C729" s="102"/>
      <c r="D729" s="103"/>
      <c r="E729" s="103"/>
      <c r="F729" s="103"/>
      <c r="G729" s="103"/>
      <c r="H729" s="103"/>
      <c r="I729" s="103"/>
      <c r="J729" s="103"/>
      <c r="K729" s="31"/>
      <c r="L729" s="103"/>
      <c r="M729" s="104"/>
      <c r="N729" s="105"/>
      <c r="O729" s="41"/>
      <c r="P729" s="106"/>
      <c r="Q729" s="106"/>
      <c r="R729" s="106"/>
      <c r="S729" s="41"/>
      <c r="T729" s="107"/>
      <c r="U729" s="41"/>
      <c r="V729" s="41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41"/>
      <c r="AH729" s="41"/>
      <c r="AI729" s="108"/>
      <c r="AJ729" s="107"/>
      <c r="AK729" s="110" t="s">
        <v>4925</v>
      </c>
      <c r="AL729" s="41" t="str">
        <f t="shared" si="380"/>
        <v>SOLFEN KHA GLISERIN 250</v>
      </c>
      <c r="AM729" s="107">
        <v>0.34</v>
      </c>
      <c r="AN729" s="107">
        <f t="shared" ref="AN729:AN730" si="394">$X$728*AM729</f>
        <v>8.9352000000000018</v>
      </c>
    </row>
    <row r="730" spans="1:40" ht="15">
      <c r="A730" s="101"/>
      <c r="B730" s="41"/>
      <c r="C730" s="102"/>
      <c r="D730" s="103"/>
      <c r="E730" s="103"/>
      <c r="F730" s="103"/>
      <c r="G730" s="103"/>
      <c r="H730" s="103"/>
      <c r="I730" s="103"/>
      <c r="J730" s="103"/>
      <c r="K730" s="31"/>
      <c r="L730" s="103"/>
      <c r="M730" s="104"/>
      <c r="N730" s="105"/>
      <c r="O730" s="41"/>
      <c r="P730" s="106"/>
      <c r="Q730" s="106"/>
      <c r="R730" s="106"/>
      <c r="S730" s="41"/>
      <c r="T730" s="107"/>
      <c r="U730" s="41"/>
      <c r="V730" s="41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41"/>
      <c r="AH730" s="41"/>
      <c r="AI730" s="108"/>
      <c r="AJ730" s="107"/>
      <c r="AK730" s="110" t="s">
        <v>4921</v>
      </c>
      <c r="AL730" s="41" t="str">
        <f t="shared" si="380"/>
        <v>SOLFEN KHA DEP 225</v>
      </c>
      <c r="AM730" s="107">
        <v>0.09</v>
      </c>
      <c r="AN730" s="107">
        <f t="shared" si="394"/>
        <v>2.3652000000000002</v>
      </c>
    </row>
    <row r="731" spans="1:40">
      <c r="A731" s="101">
        <v>215</v>
      </c>
      <c r="B731" s="41" t="s">
        <v>2280</v>
      </c>
      <c r="C731" s="102" t="s">
        <v>184</v>
      </c>
      <c r="D731" s="103">
        <v>14</v>
      </c>
      <c r="E731" s="103">
        <f t="shared" si="329"/>
        <v>0.3888888888888889</v>
      </c>
      <c r="F731" s="103">
        <v>35</v>
      </c>
      <c r="G731" s="103">
        <v>1</v>
      </c>
      <c r="H731" s="103">
        <v>19</v>
      </c>
      <c r="I731" s="103">
        <v>1</v>
      </c>
      <c r="J731" s="103" t="s">
        <v>510</v>
      </c>
      <c r="K731" s="31">
        <f t="shared" si="366"/>
        <v>36</v>
      </c>
      <c r="L731" s="103" t="s">
        <v>510</v>
      </c>
      <c r="M731" s="104">
        <f t="shared" si="260"/>
        <v>1</v>
      </c>
      <c r="N731" s="105" t="s">
        <v>506</v>
      </c>
      <c r="O731" s="41" t="s">
        <v>5230</v>
      </c>
      <c r="P731" s="106">
        <f t="shared" si="381"/>
        <v>27</v>
      </c>
      <c r="Q731" s="106">
        <f t="shared" si="382"/>
        <v>36</v>
      </c>
      <c r="R731" s="106"/>
      <c r="S731" s="41" t="s">
        <v>529</v>
      </c>
      <c r="T731" s="107">
        <f t="shared" si="367"/>
        <v>0.65242800000000001</v>
      </c>
      <c r="U731" s="41" t="s">
        <v>4096</v>
      </c>
      <c r="V731" s="41" t="e">
        <f t="shared" si="360"/>
        <v>#NAME?</v>
      </c>
      <c r="W731" s="107">
        <v>8.6300000000000002E-2</v>
      </c>
      <c r="X731" s="107">
        <f t="shared" si="376"/>
        <v>3.1068000000000002</v>
      </c>
      <c r="Y731" s="107"/>
      <c r="Z731" s="107"/>
      <c r="AA731" s="107"/>
      <c r="AB731" s="107"/>
      <c r="AC731" s="107"/>
      <c r="AD731" s="107"/>
      <c r="AE731" s="107"/>
      <c r="AF731" s="107"/>
      <c r="AG731" s="41" t="s">
        <v>4313</v>
      </c>
      <c r="AH731" s="41" t="e">
        <f t="shared" si="361"/>
        <v>#NAME?</v>
      </c>
      <c r="AI731" s="108">
        <v>0.21</v>
      </c>
      <c r="AJ731" s="107">
        <f t="shared" si="377"/>
        <v>0.65242800000000001</v>
      </c>
      <c r="AK731" s="41"/>
      <c r="AL731" s="41"/>
      <c r="AM731" s="107"/>
      <c r="AN731" s="107"/>
    </row>
    <row r="732" spans="1:40" ht="15">
      <c r="A732" s="101"/>
      <c r="B732" s="41"/>
      <c r="C732" s="102"/>
      <c r="D732" s="103"/>
      <c r="E732" s="103"/>
      <c r="F732" s="103"/>
      <c r="G732" s="103"/>
      <c r="H732" s="103"/>
      <c r="I732" s="103"/>
      <c r="J732" s="103"/>
      <c r="K732" s="31"/>
      <c r="L732" s="103"/>
      <c r="M732" s="104"/>
      <c r="N732" s="105"/>
      <c r="O732" s="41"/>
      <c r="P732" s="106"/>
      <c r="Q732" s="106"/>
      <c r="R732" s="106"/>
      <c r="S732" s="41"/>
      <c r="T732" s="107"/>
      <c r="U732" s="41"/>
      <c r="V732" s="41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41"/>
      <c r="AH732" s="41"/>
      <c r="AI732" s="108"/>
      <c r="AJ732" s="107"/>
      <c r="AK732" s="109" t="s">
        <v>4921</v>
      </c>
      <c r="AL732" s="41" t="str">
        <f t="shared" si="380"/>
        <v>SOLFEN KHA DEP 225</v>
      </c>
      <c r="AM732" s="107">
        <v>0.3</v>
      </c>
      <c r="AN732" s="107">
        <f>$X$731*AM732</f>
        <v>0.93203999999999998</v>
      </c>
    </row>
    <row r="733" spans="1:40" ht="15">
      <c r="A733" s="101"/>
      <c r="B733" s="41"/>
      <c r="C733" s="102"/>
      <c r="D733" s="103"/>
      <c r="E733" s="103"/>
      <c r="F733" s="103"/>
      <c r="G733" s="103"/>
      <c r="H733" s="103"/>
      <c r="I733" s="103"/>
      <c r="J733" s="103"/>
      <c r="K733" s="31"/>
      <c r="L733" s="103"/>
      <c r="M733" s="104"/>
      <c r="N733" s="105"/>
      <c r="O733" s="41"/>
      <c r="P733" s="106"/>
      <c r="Q733" s="106"/>
      <c r="R733" s="106"/>
      <c r="S733" s="41"/>
      <c r="T733" s="107"/>
      <c r="U733" s="41"/>
      <c r="V733" s="41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41"/>
      <c r="AH733" s="41"/>
      <c r="AI733" s="108"/>
      <c r="AJ733" s="107"/>
      <c r="AK733" s="109" t="s">
        <v>4915</v>
      </c>
      <c r="AL733" s="41" t="str">
        <f t="shared" si="380"/>
        <v>SHD METHANOL 156</v>
      </c>
      <c r="AM733" s="107">
        <v>0.14000000000000001</v>
      </c>
      <c r="AN733" s="107">
        <f t="shared" ref="AN733:AN734" si="395">$X$731*AM733</f>
        <v>0.43495200000000006</v>
      </c>
    </row>
    <row r="734" spans="1:40" ht="15">
      <c r="A734" s="101"/>
      <c r="B734" s="41"/>
      <c r="C734" s="102"/>
      <c r="D734" s="103"/>
      <c r="E734" s="103"/>
      <c r="F734" s="103"/>
      <c r="G734" s="103"/>
      <c r="H734" s="103"/>
      <c r="I734" s="103"/>
      <c r="J734" s="103"/>
      <c r="K734" s="31"/>
      <c r="L734" s="103"/>
      <c r="M734" s="104"/>
      <c r="N734" s="105"/>
      <c r="O734" s="41"/>
      <c r="P734" s="106"/>
      <c r="Q734" s="106"/>
      <c r="R734" s="106"/>
      <c r="S734" s="41"/>
      <c r="T734" s="107"/>
      <c r="U734" s="41"/>
      <c r="V734" s="41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41"/>
      <c r="AH734" s="41"/>
      <c r="AI734" s="108"/>
      <c r="AJ734" s="107"/>
      <c r="AK734" s="109" t="s">
        <v>4925</v>
      </c>
      <c r="AL734" s="41" t="str">
        <f t="shared" si="380"/>
        <v>SOLFEN KHA GLISERIN 250</v>
      </c>
      <c r="AM734" s="107">
        <v>0.35</v>
      </c>
      <c r="AN734" s="107">
        <f t="shared" si="395"/>
        <v>1.08738</v>
      </c>
    </row>
    <row r="735" spans="1:40" ht="15">
      <c r="A735" s="101"/>
      <c r="B735" s="41"/>
      <c r="C735" s="102"/>
      <c r="D735" s="103"/>
      <c r="E735" s="103"/>
      <c r="F735" s="103"/>
      <c r="G735" s="103"/>
      <c r="H735" s="103"/>
      <c r="I735" s="103"/>
      <c r="J735" s="103"/>
      <c r="K735" s="31"/>
      <c r="L735" s="103"/>
      <c r="M735" s="104"/>
      <c r="N735" s="105"/>
      <c r="O735" s="41"/>
      <c r="P735" s="106"/>
      <c r="Q735" s="106"/>
      <c r="R735" s="106"/>
      <c r="S735" s="41"/>
      <c r="T735" s="107"/>
      <c r="U735" s="41" t="s">
        <v>5192</v>
      </c>
      <c r="V735" s="41" t="s">
        <v>5193</v>
      </c>
      <c r="W735" s="107">
        <v>0.22</v>
      </c>
      <c r="X735" s="107">
        <f>K731*W735</f>
        <v>7.92</v>
      </c>
      <c r="Y735" s="107"/>
      <c r="Z735" s="107"/>
      <c r="AA735" s="107"/>
      <c r="AB735" s="107"/>
      <c r="AC735" s="107"/>
      <c r="AD735" s="107"/>
      <c r="AE735" s="107"/>
      <c r="AF735" s="107"/>
      <c r="AG735" s="41"/>
      <c r="AH735" s="41"/>
      <c r="AI735" s="108"/>
      <c r="AJ735" s="107"/>
      <c r="AK735" s="110" t="s">
        <v>4915</v>
      </c>
      <c r="AL735" s="41" t="str">
        <f t="shared" si="380"/>
        <v>SHD METHANOL 156</v>
      </c>
      <c r="AM735" s="107">
        <v>0.56999999999999995</v>
      </c>
      <c r="AN735" s="107">
        <f>$X$735*AM735</f>
        <v>4.5143999999999993</v>
      </c>
    </row>
    <row r="736" spans="1:40" ht="15">
      <c r="A736" s="101"/>
      <c r="B736" s="41"/>
      <c r="C736" s="102"/>
      <c r="D736" s="103"/>
      <c r="E736" s="103"/>
      <c r="F736" s="103"/>
      <c r="G736" s="103"/>
      <c r="H736" s="103"/>
      <c r="I736" s="103"/>
      <c r="J736" s="103"/>
      <c r="K736" s="31"/>
      <c r="L736" s="103"/>
      <c r="M736" s="104"/>
      <c r="N736" s="105"/>
      <c r="O736" s="41"/>
      <c r="P736" s="106"/>
      <c r="Q736" s="106"/>
      <c r="R736" s="106"/>
      <c r="S736" s="41"/>
      <c r="T736" s="107"/>
      <c r="U736" s="41"/>
      <c r="V736" s="41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41"/>
      <c r="AH736" s="41"/>
      <c r="AI736" s="108"/>
      <c r="AJ736" s="107"/>
      <c r="AK736" s="110" t="s">
        <v>4925</v>
      </c>
      <c r="AL736" s="41" t="str">
        <f t="shared" si="380"/>
        <v>SOLFEN KHA GLISERIN 250</v>
      </c>
      <c r="AM736" s="107">
        <v>0.34</v>
      </c>
      <c r="AN736" s="107">
        <f t="shared" ref="AN736:AN737" si="396">$X$735*AM736</f>
        <v>2.6928000000000001</v>
      </c>
    </row>
    <row r="737" spans="1:40" ht="15">
      <c r="A737" s="101"/>
      <c r="B737" s="41"/>
      <c r="C737" s="102"/>
      <c r="D737" s="103"/>
      <c r="E737" s="103"/>
      <c r="F737" s="103"/>
      <c r="G737" s="103"/>
      <c r="H737" s="103"/>
      <c r="I737" s="103"/>
      <c r="J737" s="103"/>
      <c r="K737" s="31"/>
      <c r="L737" s="103"/>
      <c r="M737" s="104"/>
      <c r="N737" s="105"/>
      <c r="O737" s="41"/>
      <c r="P737" s="106"/>
      <c r="Q737" s="106"/>
      <c r="R737" s="106"/>
      <c r="S737" s="41"/>
      <c r="T737" s="107"/>
      <c r="U737" s="41"/>
      <c r="V737" s="41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41"/>
      <c r="AH737" s="41"/>
      <c r="AI737" s="108"/>
      <c r="AJ737" s="107"/>
      <c r="AK737" s="110" t="s">
        <v>4921</v>
      </c>
      <c r="AL737" s="41" t="str">
        <f t="shared" si="380"/>
        <v>SOLFEN KHA DEP 225</v>
      </c>
      <c r="AM737" s="107">
        <v>0.09</v>
      </c>
      <c r="AN737" s="107">
        <f t="shared" si="396"/>
        <v>0.71279999999999999</v>
      </c>
    </row>
    <row r="738" spans="1:40">
      <c r="A738" s="101">
        <v>216</v>
      </c>
      <c r="B738" s="41" t="s">
        <v>2287</v>
      </c>
      <c r="C738" s="102" t="s">
        <v>185</v>
      </c>
      <c r="D738" s="103">
        <v>26</v>
      </c>
      <c r="E738" s="103">
        <f t="shared" si="329"/>
        <v>0.72222222222222221</v>
      </c>
      <c r="F738" s="103">
        <v>9</v>
      </c>
      <c r="G738" s="103">
        <v>1</v>
      </c>
      <c r="H738" s="103">
        <v>16</v>
      </c>
      <c r="I738" s="103">
        <v>1</v>
      </c>
      <c r="J738" s="103" t="s">
        <v>510</v>
      </c>
      <c r="K738" s="31">
        <f t="shared" si="366"/>
        <v>36</v>
      </c>
      <c r="L738" s="103" t="s">
        <v>510</v>
      </c>
      <c r="M738" s="104">
        <f t="shared" si="260"/>
        <v>1</v>
      </c>
      <c r="N738" s="105" t="s">
        <v>506</v>
      </c>
      <c r="O738" s="41" t="s">
        <v>5230</v>
      </c>
      <c r="P738" s="106">
        <f t="shared" si="381"/>
        <v>27</v>
      </c>
      <c r="Q738" s="106">
        <f t="shared" si="382"/>
        <v>36</v>
      </c>
      <c r="R738" s="106"/>
      <c r="S738" s="41" t="s">
        <v>530</v>
      </c>
      <c r="T738" s="107">
        <f t="shared" si="367"/>
        <v>1.6466040000000002</v>
      </c>
      <c r="U738" s="41" t="s">
        <v>4098</v>
      </c>
      <c r="V738" s="41" t="e">
        <f t="shared" si="360"/>
        <v>#NAME?</v>
      </c>
      <c r="W738" s="107">
        <v>8.6300000000000002E-2</v>
      </c>
      <c r="X738" s="107">
        <f t="shared" si="376"/>
        <v>3.1068000000000002</v>
      </c>
      <c r="Y738" s="107"/>
      <c r="Z738" s="107"/>
      <c r="AA738" s="107"/>
      <c r="AB738" s="107"/>
      <c r="AC738" s="107"/>
      <c r="AD738" s="107"/>
      <c r="AE738" s="107"/>
      <c r="AF738" s="107"/>
      <c r="AG738" s="41" t="s">
        <v>4317</v>
      </c>
      <c r="AH738" s="41" t="e">
        <f t="shared" si="361"/>
        <v>#NAME?</v>
      </c>
      <c r="AI738" s="108">
        <v>0.53</v>
      </c>
      <c r="AJ738" s="107">
        <f t="shared" si="377"/>
        <v>1.6466040000000002</v>
      </c>
      <c r="AK738" s="41"/>
      <c r="AL738" s="41"/>
      <c r="AM738" s="107"/>
      <c r="AN738" s="107"/>
    </row>
    <row r="739" spans="1:40" ht="15">
      <c r="A739" s="101"/>
      <c r="B739" s="41"/>
      <c r="C739" s="102"/>
      <c r="D739" s="103"/>
      <c r="E739" s="103"/>
      <c r="F739" s="103"/>
      <c r="G739" s="103"/>
      <c r="H739" s="103"/>
      <c r="I739" s="103"/>
      <c r="J739" s="103"/>
      <c r="K739" s="31"/>
      <c r="L739" s="103"/>
      <c r="M739" s="104"/>
      <c r="N739" s="105"/>
      <c r="O739" s="41"/>
      <c r="P739" s="106"/>
      <c r="Q739" s="106"/>
      <c r="R739" s="106"/>
      <c r="S739" s="41"/>
      <c r="T739" s="107"/>
      <c r="U739" s="41"/>
      <c r="V739" s="41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41"/>
      <c r="AH739" s="41"/>
      <c r="AI739" s="108"/>
      <c r="AJ739" s="107"/>
      <c r="AK739" s="109" t="s">
        <v>4921</v>
      </c>
      <c r="AL739" s="41" t="str">
        <f t="shared" si="380"/>
        <v>SOLFEN KHA DEP 225</v>
      </c>
      <c r="AM739" s="107">
        <v>0.16</v>
      </c>
      <c r="AN739" s="107">
        <f>$X$738*AM739</f>
        <v>0.49708800000000003</v>
      </c>
    </row>
    <row r="740" spans="1:40" ht="15">
      <c r="A740" s="101"/>
      <c r="B740" s="41"/>
      <c r="C740" s="102"/>
      <c r="D740" s="103"/>
      <c r="E740" s="103"/>
      <c r="F740" s="103"/>
      <c r="G740" s="103"/>
      <c r="H740" s="103"/>
      <c r="I740" s="103"/>
      <c r="J740" s="103"/>
      <c r="K740" s="31"/>
      <c r="L740" s="103"/>
      <c r="M740" s="104"/>
      <c r="N740" s="105"/>
      <c r="O740" s="41"/>
      <c r="P740" s="106"/>
      <c r="Q740" s="106"/>
      <c r="R740" s="106"/>
      <c r="S740" s="41"/>
      <c r="T740" s="107"/>
      <c r="U740" s="41"/>
      <c r="V740" s="41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41"/>
      <c r="AH740" s="41"/>
      <c r="AI740" s="108"/>
      <c r="AJ740" s="107"/>
      <c r="AK740" s="109" t="s">
        <v>4915</v>
      </c>
      <c r="AL740" s="41" t="str">
        <f t="shared" si="380"/>
        <v>SHD METHANOL 156</v>
      </c>
      <c r="AM740" s="107">
        <v>0.12</v>
      </c>
      <c r="AN740" s="107">
        <f t="shared" ref="AN740:AN741" si="397">$X$738*AM740</f>
        <v>0.37281600000000004</v>
      </c>
    </row>
    <row r="741" spans="1:40" ht="15">
      <c r="A741" s="101"/>
      <c r="B741" s="41"/>
      <c r="C741" s="102"/>
      <c r="D741" s="103"/>
      <c r="E741" s="103"/>
      <c r="F741" s="103"/>
      <c r="G741" s="103"/>
      <c r="H741" s="103"/>
      <c r="I741" s="103"/>
      <c r="J741" s="103"/>
      <c r="K741" s="31"/>
      <c r="L741" s="103"/>
      <c r="M741" s="104"/>
      <c r="N741" s="105"/>
      <c r="O741" s="41"/>
      <c r="P741" s="106"/>
      <c r="Q741" s="106"/>
      <c r="R741" s="106"/>
      <c r="S741" s="41"/>
      <c r="T741" s="107"/>
      <c r="U741" s="41"/>
      <c r="V741" s="41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41"/>
      <c r="AH741" s="41"/>
      <c r="AI741" s="108"/>
      <c r="AJ741" s="107"/>
      <c r="AK741" s="109" t="s">
        <v>4925</v>
      </c>
      <c r="AL741" s="41" t="str">
        <f t="shared" si="380"/>
        <v>SOLFEN KHA GLISERIN 250</v>
      </c>
      <c r="AM741" s="107">
        <v>0.19</v>
      </c>
      <c r="AN741" s="107">
        <f t="shared" si="397"/>
        <v>0.59029200000000004</v>
      </c>
    </row>
    <row r="742" spans="1:40" ht="15">
      <c r="A742" s="101"/>
      <c r="B742" s="41"/>
      <c r="C742" s="102"/>
      <c r="D742" s="103"/>
      <c r="E742" s="103"/>
      <c r="F742" s="103"/>
      <c r="G742" s="103"/>
      <c r="H742" s="103"/>
      <c r="I742" s="103"/>
      <c r="J742" s="103"/>
      <c r="K742" s="31"/>
      <c r="L742" s="103"/>
      <c r="M742" s="104"/>
      <c r="N742" s="105"/>
      <c r="O742" s="41"/>
      <c r="P742" s="106"/>
      <c r="Q742" s="106"/>
      <c r="R742" s="106"/>
      <c r="S742" s="41"/>
      <c r="T742" s="107"/>
      <c r="U742" s="41" t="s">
        <v>5192</v>
      </c>
      <c r="V742" s="41" t="s">
        <v>5193</v>
      </c>
      <c r="W742" s="107">
        <v>0.22</v>
      </c>
      <c r="X742" s="107">
        <f>K738*W742</f>
        <v>7.92</v>
      </c>
      <c r="Y742" s="107"/>
      <c r="Z742" s="107"/>
      <c r="AA742" s="107"/>
      <c r="AB742" s="107"/>
      <c r="AC742" s="107"/>
      <c r="AD742" s="107"/>
      <c r="AE742" s="107"/>
      <c r="AF742" s="107"/>
      <c r="AG742" s="41"/>
      <c r="AH742" s="41"/>
      <c r="AI742" s="108"/>
      <c r="AJ742" s="107"/>
      <c r="AK742" s="110" t="s">
        <v>4915</v>
      </c>
      <c r="AL742" s="41" t="str">
        <f t="shared" ref="AL742:AL744" si="398">VLOOKUP(AK742,db_solfen,2,FALSE)</f>
        <v>SHD METHANOL 156</v>
      </c>
      <c r="AM742" s="107">
        <v>0.56999999999999995</v>
      </c>
      <c r="AN742" s="107">
        <f>$X$742*AM742</f>
        <v>4.5143999999999993</v>
      </c>
    </row>
    <row r="743" spans="1:40" ht="15">
      <c r="A743" s="101"/>
      <c r="B743" s="41"/>
      <c r="C743" s="102"/>
      <c r="D743" s="103"/>
      <c r="E743" s="103"/>
      <c r="F743" s="103"/>
      <c r="G743" s="103"/>
      <c r="H743" s="103"/>
      <c r="I743" s="103"/>
      <c r="J743" s="103"/>
      <c r="K743" s="31"/>
      <c r="L743" s="103"/>
      <c r="M743" s="104"/>
      <c r="N743" s="105"/>
      <c r="O743" s="41"/>
      <c r="P743" s="106"/>
      <c r="Q743" s="106"/>
      <c r="R743" s="106"/>
      <c r="S743" s="41"/>
      <c r="T743" s="107"/>
      <c r="U743" s="41"/>
      <c r="V743" s="41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41"/>
      <c r="AH743" s="41"/>
      <c r="AI743" s="108"/>
      <c r="AJ743" s="107"/>
      <c r="AK743" s="110" t="s">
        <v>4925</v>
      </c>
      <c r="AL743" s="41" t="str">
        <f t="shared" si="398"/>
        <v>SOLFEN KHA GLISERIN 250</v>
      </c>
      <c r="AM743" s="107">
        <v>0.34</v>
      </c>
      <c r="AN743" s="107">
        <f t="shared" ref="AN743:AN744" si="399">$X$742*AM743</f>
        <v>2.6928000000000001</v>
      </c>
    </row>
    <row r="744" spans="1:40" ht="15">
      <c r="A744" s="101"/>
      <c r="B744" s="41"/>
      <c r="C744" s="102"/>
      <c r="D744" s="103"/>
      <c r="E744" s="103"/>
      <c r="F744" s="103"/>
      <c r="G744" s="103"/>
      <c r="H744" s="103"/>
      <c r="I744" s="103"/>
      <c r="J744" s="103"/>
      <c r="K744" s="31"/>
      <c r="L744" s="103"/>
      <c r="M744" s="104"/>
      <c r="N744" s="105"/>
      <c r="O744" s="41"/>
      <c r="P744" s="106"/>
      <c r="Q744" s="106"/>
      <c r="R744" s="106"/>
      <c r="S744" s="41"/>
      <c r="T744" s="107"/>
      <c r="U744" s="41"/>
      <c r="V744" s="41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41"/>
      <c r="AH744" s="41"/>
      <c r="AI744" s="108"/>
      <c r="AJ744" s="107"/>
      <c r="AK744" s="110" t="s">
        <v>4921</v>
      </c>
      <c r="AL744" s="41" t="str">
        <f t="shared" si="398"/>
        <v>SOLFEN KHA DEP 225</v>
      </c>
      <c r="AM744" s="107">
        <v>0.09</v>
      </c>
      <c r="AN744" s="107">
        <f t="shared" si="399"/>
        <v>0.71279999999999999</v>
      </c>
    </row>
    <row r="745" spans="1:40">
      <c r="A745" s="101">
        <v>217</v>
      </c>
      <c r="B745" s="41" t="s">
        <v>2294</v>
      </c>
      <c r="C745" s="102" t="s">
        <v>186</v>
      </c>
      <c r="D745" s="103">
        <v>27</v>
      </c>
      <c r="E745" s="103">
        <f t="shared" si="329"/>
        <v>0.75</v>
      </c>
      <c r="F745" s="103">
        <v>32</v>
      </c>
      <c r="G745" s="103">
        <v>1</v>
      </c>
      <c r="H745" s="103">
        <v>18</v>
      </c>
      <c r="I745" s="103">
        <v>1</v>
      </c>
      <c r="J745" s="103" t="s">
        <v>510</v>
      </c>
      <c r="K745" s="31">
        <f t="shared" si="366"/>
        <v>36</v>
      </c>
      <c r="L745" s="103" t="s">
        <v>510</v>
      </c>
      <c r="M745" s="104">
        <f t="shared" si="260"/>
        <v>1</v>
      </c>
      <c r="N745" s="105" t="s">
        <v>506</v>
      </c>
      <c r="O745" s="41" t="s">
        <v>5230</v>
      </c>
      <c r="P745" s="106">
        <f t="shared" si="381"/>
        <v>27</v>
      </c>
      <c r="Q745" s="106">
        <f t="shared" si="382"/>
        <v>36</v>
      </c>
      <c r="R745" s="106"/>
      <c r="S745" s="41" t="s">
        <v>531</v>
      </c>
      <c r="T745" s="107">
        <f t="shared" si="367"/>
        <v>0.41904518400000001</v>
      </c>
      <c r="U745" s="41" t="s">
        <v>4100</v>
      </c>
      <c r="V745" s="41" t="e">
        <f>VLOOKUP(U745,tb_oplosan,2,FALSE)</f>
        <v>#NAME?</v>
      </c>
      <c r="W745" s="107">
        <v>8.6300000000000002E-2</v>
      </c>
      <c r="X745" s="107">
        <f t="shared" si="376"/>
        <v>3.1068000000000002</v>
      </c>
      <c r="Y745" s="41" t="s">
        <v>3940</v>
      </c>
      <c r="Z745" s="41" t="s">
        <v>3941</v>
      </c>
      <c r="AA745" s="107">
        <v>0.16</v>
      </c>
      <c r="AB745" s="107">
        <f>X745*AA745</f>
        <v>0.49708800000000003</v>
      </c>
      <c r="AC745" s="107"/>
      <c r="AD745" s="107"/>
      <c r="AE745" s="107"/>
      <c r="AF745" s="107"/>
      <c r="AG745" s="41" t="s">
        <v>4283</v>
      </c>
      <c r="AH745" s="41" t="s">
        <v>4284</v>
      </c>
      <c r="AI745" s="108">
        <v>0.84299999999999997</v>
      </c>
      <c r="AJ745" s="107">
        <f>$AB$745*AI745</f>
        <v>0.41904518400000001</v>
      </c>
      <c r="AK745" s="41"/>
      <c r="AL745" s="41"/>
      <c r="AM745" s="107"/>
      <c r="AN745" s="107"/>
    </row>
    <row r="746" spans="1:40">
      <c r="A746" s="101"/>
      <c r="B746" s="41"/>
      <c r="C746" s="102"/>
      <c r="D746" s="103"/>
      <c r="E746" s="103"/>
      <c r="F746" s="103"/>
      <c r="G746" s="103"/>
      <c r="H746" s="103"/>
      <c r="I746" s="103"/>
      <c r="J746" s="103"/>
      <c r="K746" s="31"/>
      <c r="L746" s="103"/>
      <c r="M746" s="104"/>
      <c r="N746" s="105"/>
      <c r="O746" s="41"/>
      <c r="P746" s="106"/>
      <c r="Q746" s="106"/>
      <c r="R746" s="106"/>
      <c r="S746" s="41"/>
      <c r="T746" s="107">
        <f t="shared" si="367"/>
        <v>7.8042816000000001E-2</v>
      </c>
      <c r="U746" s="41"/>
      <c r="V746" s="41"/>
      <c r="W746" s="107"/>
      <c r="X746" s="107"/>
      <c r="Y746" s="41"/>
      <c r="Z746" s="41"/>
      <c r="AA746" s="107"/>
      <c r="AB746" s="107"/>
      <c r="AC746" s="107"/>
      <c r="AD746" s="107"/>
      <c r="AE746" s="107"/>
      <c r="AF746" s="107"/>
      <c r="AG746" s="41" t="s">
        <v>4339</v>
      </c>
      <c r="AH746" s="41" t="s">
        <v>4340</v>
      </c>
      <c r="AI746" s="108">
        <v>0.157</v>
      </c>
      <c r="AJ746" s="107">
        <f>$AB$745*AI746</f>
        <v>7.8042816000000001E-2</v>
      </c>
      <c r="AK746" s="41"/>
      <c r="AL746" s="41"/>
      <c r="AM746" s="107"/>
      <c r="AN746" s="107"/>
    </row>
    <row r="747" spans="1:40" ht="15">
      <c r="A747" s="101"/>
      <c r="B747" s="41"/>
      <c r="C747" s="102"/>
      <c r="D747" s="103"/>
      <c r="E747" s="103"/>
      <c r="F747" s="103"/>
      <c r="G747" s="103"/>
      <c r="H747" s="103"/>
      <c r="I747" s="103"/>
      <c r="J747" s="103"/>
      <c r="K747" s="31"/>
      <c r="L747" s="103"/>
      <c r="M747" s="104"/>
      <c r="N747" s="105"/>
      <c r="O747" s="41"/>
      <c r="P747" s="106"/>
      <c r="Q747" s="106"/>
      <c r="R747" s="106"/>
      <c r="S747" s="41"/>
      <c r="T747" s="107"/>
      <c r="U747" s="41"/>
      <c r="V747" s="41"/>
      <c r="W747" s="107"/>
      <c r="X747" s="107"/>
      <c r="Y747" s="41"/>
      <c r="Z747" s="41"/>
      <c r="AA747" s="107"/>
      <c r="AB747" s="107"/>
      <c r="AC747" s="107"/>
      <c r="AD747" s="107"/>
      <c r="AE747" s="107"/>
      <c r="AF747" s="107"/>
      <c r="AG747" s="41"/>
      <c r="AH747" s="41"/>
      <c r="AI747" s="108"/>
      <c r="AJ747" s="107"/>
      <c r="AK747" s="109" t="s">
        <v>4921</v>
      </c>
      <c r="AL747" s="41" t="str">
        <f t="shared" si="380"/>
        <v>SOLFEN KHA DEP 225</v>
      </c>
      <c r="AM747" s="107">
        <v>0.36</v>
      </c>
      <c r="AN747" s="107">
        <f>$X$745*AM747</f>
        <v>1.1184480000000001</v>
      </c>
    </row>
    <row r="748" spans="1:40" ht="15">
      <c r="A748" s="101"/>
      <c r="B748" s="41"/>
      <c r="C748" s="102"/>
      <c r="D748" s="103"/>
      <c r="E748" s="103"/>
      <c r="F748" s="103"/>
      <c r="G748" s="103"/>
      <c r="H748" s="103"/>
      <c r="I748" s="103"/>
      <c r="J748" s="103"/>
      <c r="K748" s="31"/>
      <c r="L748" s="103"/>
      <c r="M748" s="104"/>
      <c r="N748" s="105"/>
      <c r="O748" s="41"/>
      <c r="P748" s="106"/>
      <c r="Q748" s="106"/>
      <c r="R748" s="106"/>
      <c r="S748" s="41"/>
      <c r="T748" s="107"/>
      <c r="U748" s="41"/>
      <c r="V748" s="41"/>
      <c r="W748" s="107"/>
      <c r="X748" s="107"/>
      <c r="Y748" s="41"/>
      <c r="Z748" s="41"/>
      <c r="AA748" s="107"/>
      <c r="AB748" s="107"/>
      <c r="AC748" s="107"/>
      <c r="AD748" s="107"/>
      <c r="AE748" s="107"/>
      <c r="AF748" s="107"/>
      <c r="AG748" s="41"/>
      <c r="AH748" s="41"/>
      <c r="AI748" s="108"/>
      <c r="AJ748" s="107"/>
      <c r="AK748" s="109" t="s">
        <v>4915</v>
      </c>
      <c r="AL748" s="41" t="str">
        <f t="shared" si="380"/>
        <v>SHD METHANOL 156</v>
      </c>
      <c r="AM748" s="107">
        <v>0.1</v>
      </c>
      <c r="AN748" s="107">
        <f t="shared" ref="AN748:AN749" si="400">$X$745*AM748</f>
        <v>0.31068000000000007</v>
      </c>
    </row>
    <row r="749" spans="1:40" ht="15">
      <c r="A749" s="101"/>
      <c r="B749" s="41"/>
      <c r="C749" s="102"/>
      <c r="D749" s="103"/>
      <c r="E749" s="103"/>
      <c r="F749" s="103"/>
      <c r="G749" s="103"/>
      <c r="H749" s="103"/>
      <c r="I749" s="103"/>
      <c r="J749" s="103"/>
      <c r="K749" s="31"/>
      <c r="L749" s="103"/>
      <c r="M749" s="104"/>
      <c r="N749" s="105"/>
      <c r="O749" s="41"/>
      <c r="P749" s="106"/>
      <c r="Q749" s="106"/>
      <c r="R749" s="106"/>
      <c r="S749" s="41"/>
      <c r="T749" s="107"/>
      <c r="U749" s="41"/>
      <c r="V749" s="41"/>
      <c r="W749" s="107"/>
      <c r="X749" s="107"/>
      <c r="Y749" s="41"/>
      <c r="Z749" s="41"/>
      <c r="AA749" s="107"/>
      <c r="AB749" s="107"/>
      <c r="AC749" s="107"/>
      <c r="AD749" s="107"/>
      <c r="AE749" s="107"/>
      <c r="AF749" s="107"/>
      <c r="AG749" s="41"/>
      <c r="AH749" s="41"/>
      <c r="AI749" s="108"/>
      <c r="AJ749" s="107"/>
      <c r="AK749" s="109" t="s">
        <v>4925</v>
      </c>
      <c r="AL749" s="41" t="str">
        <f t="shared" si="380"/>
        <v>SOLFEN KHA GLISERIN 250</v>
      </c>
      <c r="AM749" s="107">
        <v>0.38</v>
      </c>
      <c r="AN749" s="107">
        <f t="shared" si="400"/>
        <v>1.1805840000000001</v>
      </c>
    </row>
    <row r="750" spans="1:40" ht="15">
      <c r="A750" s="101"/>
      <c r="B750" s="41"/>
      <c r="C750" s="102"/>
      <c r="D750" s="103"/>
      <c r="E750" s="103"/>
      <c r="F750" s="103"/>
      <c r="G750" s="103"/>
      <c r="H750" s="103"/>
      <c r="I750" s="103"/>
      <c r="J750" s="103"/>
      <c r="K750" s="31"/>
      <c r="L750" s="103"/>
      <c r="M750" s="104"/>
      <c r="N750" s="105"/>
      <c r="O750" s="41"/>
      <c r="P750" s="106"/>
      <c r="Q750" s="106"/>
      <c r="R750" s="106"/>
      <c r="S750" s="41"/>
      <c r="T750" s="107"/>
      <c r="U750" s="41" t="s">
        <v>5192</v>
      </c>
      <c r="V750" s="41" t="s">
        <v>5193</v>
      </c>
      <c r="W750" s="107">
        <v>0.22</v>
      </c>
      <c r="X750" s="107">
        <f>K745*W750</f>
        <v>7.92</v>
      </c>
      <c r="Y750" s="107"/>
      <c r="Z750" s="107"/>
      <c r="AA750" s="107"/>
      <c r="AB750" s="107"/>
      <c r="AC750" s="107"/>
      <c r="AD750" s="107"/>
      <c r="AE750" s="107"/>
      <c r="AF750" s="107"/>
      <c r="AG750" s="41"/>
      <c r="AH750" s="41"/>
      <c r="AI750" s="108"/>
      <c r="AJ750" s="107"/>
      <c r="AK750" s="110" t="s">
        <v>4915</v>
      </c>
      <c r="AL750" s="41" t="str">
        <f t="shared" si="380"/>
        <v>SHD METHANOL 156</v>
      </c>
      <c r="AM750" s="107">
        <v>0.56999999999999995</v>
      </c>
      <c r="AN750" s="107">
        <f>$X$750*AM750</f>
        <v>4.5143999999999993</v>
      </c>
    </row>
    <row r="751" spans="1:40" ht="15">
      <c r="A751" s="101"/>
      <c r="B751" s="41"/>
      <c r="C751" s="102"/>
      <c r="D751" s="103"/>
      <c r="E751" s="103"/>
      <c r="F751" s="103"/>
      <c r="G751" s="103"/>
      <c r="H751" s="103"/>
      <c r="I751" s="103"/>
      <c r="J751" s="103"/>
      <c r="K751" s="31"/>
      <c r="L751" s="103"/>
      <c r="M751" s="104"/>
      <c r="N751" s="105"/>
      <c r="O751" s="41"/>
      <c r="P751" s="106"/>
      <c r="Q751" s="106"/>
      <c r="R751" s="106"/>
      <c r="S751" s="41"/>
      <c r="T751" s="107"/>
      <c r="U751" s="41"/>
      <c r="V751" s="41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41"/>
      <c r="AH751" s="41"/>
      <c r="AI751" s="108"/>
      <c r="AJ751" s="107"/>
      <c r="AK751" s="110" t="s">
        <v>4925</v>
      </c>
      <c r="AL751" s="41" t="str">
        <f t="shared" si="380"/>
        <v>SOLFEN KHA GLISERIN 250</v>
      </c>
      <c r="AM751" s="107">
        <v>0.34</v>
      </c>
      <c r="AN751" s="107">
        <f t="shared" ref="AN751:AN752" si="401">$X$750*AM751</f>
        <v>2.6928000000000001</v>
      </c>
    </row>
    <row r="752" spans="1:40" ht="15">
      <c r="A752" s="101"/>
      <c r="B752" s="41"/>
      <c r="C752" s="102"/>
      <c r="D752" s="103"/>
      <c r="E752" s="103"/>
      <c r="F752" s="103"/>
      <c r="G752" s="103"/>
      <c r="H752" s="103"/>
      <c r="I752" s="103"/>
      <c r="J752" s="103"/>
      <c r="K752" s="31"/>
      <c r="L752" s="103"/>
      <c r="M752" s="104"/>
      <c r="N752" s="105"/>
      <c r="O752" s="41"/>
      <c r="P752" s="106"/>
      <c r="Q752" s="106"/>
      <c r="R752" s="106"/>
      <c r="S752" s="41"/>
      <c r="T752" s="107"/>
      <c r="U752" s="41"/>
      <c r="V752" s="41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41"/>
      <c r="AH752" s="41"/>
      <c r="AI752" s="108"/>
      <c r="AJ752" s="107"/>
      <c r="AK752" s="110" t="s">
        <v>4921</v>
      </c>
      <c r="AL752" s="41" t="str">
        <f t="shared" si="380"/>
        <v>SOLFEN KHA DEP 225</v>
      </c>
      <c r="AM752" s="107">
        <v>0.09</v>
      </c>
      <c r="AN752" s="107">
        <f t="shared" si="401"/>
        <v>0.71279999999999999</v>
      </c>
    </row>
    <row r="753" spans="1:40">
      <c r="A753" s="101">
        <v>218</v>
      </c>
      <c r="B753" s="41" t="s">
        <v>2309</v>
      </c>
      <c r="C753" s="102" t="s">
        <v>187</v>
      </c>
      <c r="D753" s="103">
        <v>10</v>
      </c>
      <c r="E753" s="103">
        <f t="shared" ref="E753:E1164" si="402">D753/36</f>
        <v>0.27777777777777779</v>
      </c>
      <c r="F753" s="103">
        <v>51</v>
      </c>
      <c r="G753" s="103">
        <v>1</v>
      </c>
      <c r="H753" s="103">
        <v>24</v>
      </c>
      <c r="I753" s="103">
        <v>1</v>
      </c>
      <c r="J753" s="103" t="s">
        <v>510</v>
      </c>
      <c r="K753" s="31">
        <f>VLOOKUP(B753,tb_proyeksi,10,FALSE)</f>
        <v>36</v>
      </c>
      <c r="L753" s="103" t="s">
        <v>510</v>
      </c>
      <c r="M753" s="104">
        <f t="shared" si="260"/>
        <v>1</v>
      </c>
      <c r="N753" s="105" t="s">
        <v>506</v>
      </c>
      <c r="O753" s="41" t="s">
        <v>5230</v>
      </c>
      <c r="P753" s="106">
        <f t="shared" si="381"/>
        <v>27</v>
      </c>
      <c r="Q753" s="106">
        <f t="shared" si="382"/>
        <v>36</v>
      </c>
      <c r="R753" s="106"/>
      <c r="S753" s="41" t="s">
        <v>532</v>
      </c>
      <c r="T753" s="107">
        <f t="shared" si="367"/>
        <v>1.2116520000000002</v>
      </c>
      <c r="U753" s="41" t="s">
        <v>4104</v>
      </c>
      <c r="V753" s="41" t="e">
        <f t="shared" si="360"/>
        <v>#NAME?</v>
      </c>
      <c r="W753" s="107">
        <v>8.6300000000000002E-2</v>
      </c>
      <c r="X753" s="107">
        <f t="shared" si="376"/>
        <v>3.1068000000000002</v>
      </c>
      <c r="Y753" s="107"/>
      <c r="Z753" s="107"/>
      <c r="AA753" s="107"/>
      <c r="AB753" s="107"/>
      <c r="AC753" s="107"/>
      <c r="AD753" s="107"/>
      <c r="AE753" s="107"/>
      <c r="AF753" s="107"/>
      <c r="AG753" s="41" t="s">
        <v>4271</v>
      </c>
      <c r="AH753" s="41" t="e">
        <f t="shared" si="361"/>
        <v>#NAME?</v>
      </c>
      <c r="AI753" s="108">
        <v>0.39</v>
      </c>
      <c r="AJ753" s="107">
        <f t="shared" si="377"/>
        <v>1.2116520000000002</v>
      </c>
      <c r="AK753" s="41"/>
      <c r="AL753" s="41"/>
      <c r="AM753" s="107"/>
      <c r="AN753" s="107"/>
    </row>
    <row r="754" spans="1:40" ht="15">
      <c r="A754" s="101"/>
      <c r="B754" s="41"/>
      <c r="C754" s="102"/>
      <c r="D754" s="103"/>
      <c r="E754" s="103"/>
      <c r="F754" s="103"/>
      <c r="G754" s="103"/>
      <c r="H754" s="103"/>
      <c r="I754" s="103"/>
      <c r="J754" s="103"/>
      <c r="K754" s="31"/>
      <c r="L754" s="103"/>
      <c r="M754" s="104"/>
      <c r="N754" s="105"/>
      <c r="O754" s="41"/>
      <c r="P754" s="106"/>
      <c r="Q754" s="106"/>
      <c r="R754" s="106"/>
      <c r="S754" s="41"/>
      <c r="T754" s="107"/>
      <c r="U754" s="41"/>
      <c r="V754" s="41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41"/>
      <c r="AH754" s="41"/>
      <c r="AI754" s="108"/>
      <c r="AJ754" s="107"/>
      <c r="AK754" s="109" t="s">
        <v>4915</v>
      </c>
      <c r="AL754" s="41" t="str">
        <f t="shared" si="380"/>
        <v>SHD METHANOL 156</v>
      </c>
      <c r="AM754" s="107">
        <v>0.14000000000000001</v>
      </c>
      <c r="AN754" s="107">
        <f>$X$753*AM754</f>
        <v>0.43495200000000006</v>
      </c>
    </row>
    <row r="755" spans="1:40" ht="15">
      <c r="A755" s="101"/>
      <c r="B755" s="41"/>
      <c r="C755" s="102"/>
      <c r="D755" s="103"/>
      <c r="E755" s="103"/>
      <c r="F755" s="103"/>
      <c r="G755" s="103"/>
      <c r="H755" s="103"/>
      <c r="I755" s="103"/>
      <c r="J755" s="103"/>
      <c r="K755" s="31"/>
      <c r="L755" s="103"/>
      <c r="M755" s="104"/>
      <c r="N755" s="105"/>
      <c r="O755" s="41"/>
      <c r="P755" s="106"/>
      <c r="Q755" s="106"/>
      <c r="R755" s="106"/>
      <c r="S755" s="41"/>
      <c r="T755" s="107"/>
      <c r="U755" s="41"/>
      <c r="V755" s="41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41"/>
      <c r="AH755" s="41"/>
      <c r="AI755" s="108"/>
      <c r="AJ755" s="107"/>
      <c r="AK755" s="109" t="s">
        <v>4921</v>
      </c>
      <c r="AL755" s="41" t="str">
        <f t="shared" si="380"/>
        <v>SOLFEN KHA DEP 225</v>
      </c>
      <c r="AM755" s="107">
        <v>0.2</v>
      </c>
      <c r="AN755" s="107">
        <f t="shared" ref="AN755:AN756" si="403">$X$753*AM755</f>
        <v>0.62136000000000013</v>
      </c>
    </row>
    <row r="756" spans="1:40" ht="15">
      <c r="A756" s="101"/>
      <c r="B756" s="41"/>
      <c r="C756" s="102"/>
      <c r="D756" s="103"/>
      <c r="E756" s="103"/>
      <c r="F756" s="103"/>
      <c r="G756" s="103"/>
      <c r="H756" s="103"/>
      <c r="I756" s="103"/>
      <c r="J756" s="103"/>
      <c r="K756" s="31"/>
      <c r="L756" s="103"/>
      <c r="M756" s="104"/>
      <c r="N756" s="105"/>
      <c r="O756" s="41"/>
      <c r="P756" s="106"/>
      <c r="Q756" s="106"/>
      <c r="R756" s="106"/>
      <c r="S756" s="41"/>
      <c r="T756" s="107"/>
      <c r="U756" s="41"/>
      <c r="V756" s="41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41"/>
      <c r="AH756" s="41"/>
      <c r="AI756" s="108"/>
      <c r="AJ756" s="107"/>
      <c r="AK756" s="109" t="s">
        <v>4925</v>
      </c>
      <c r="AL756" s="41" t="str">
        <f t="shared" si="380"/>
        <v>SOLFEN KHA GLISERIN 250</v>
      </c>
      <c r="AM756" s="107">
        <v>0.27</v>
      </c>
      <c r="AN756" s="107">
        <f t="shared" si="403"/>
        <v>0.83883600000000014</v>
      </c>
    </row>
    <row r="757" spans="1:40" ht="15">
      <c r="A757" s="101"/>
      <c r="B757" s="41"/>
      <c r="C757" s="102"/>
      <c r="D757" s="103"/>
      <c r="E757" s="103"/>
      <c r="F757" s="103"/>
      <c r="G757" s="103"/>
      <c r="H757" s="103"/>
      <c r="I757" s="103"/>
      <c r="J757" s="103"/>
      <c r="K757" s="31"/>
      <c r="L757" s="103"/>
      <c r="M757" s="104"/>
      <c r="N757" s="105"/>
      <c r="O757" s="41"/>
      <c r="P757" s="106"/>
      <c r="Q757" s="106"/>
      <c r="R757" s="106"/>
      <c r="S757" s="41"/>
      <c r="T757" s="107"/>
      <c r="U757" s="41" t="s">
        <v>5192</v>
      </c>
      <c r="V757" s="41" t="s">
        <v>5193</v>
      </c>
      <c r="W757" s="107">
        <v>0.22</v>
      </c>
      <c r="X757" s="107">
        <f>K753*W757</f>
        <v>7.92</v>
      </c>
      <c r="Y757" s="107"/>
      <c r="Z757" s="107"/>
      <c r="AA757" s="107"/>
      <c r="AB757" s="107"/>
      <c r="AC757" s="107"/>
      <c r="AD757" s="107"/>
      <c r="AE757" s="107"/>
      <c r="AF757" s="107"/>
      <c r="AG757" s="41"/>
      <c r="AH757" s="41"/>
      <c r="AI757" s="108"/>
      <c r="AJ757" s="107"/>
      <c r="AK757" s="110" t="s">
        <v>4915</v>
      </c>
      <c r="AL757" s="41" t="str">
        <f t="shared" ref="AL757:AL759" si="404">VLOOKUP(AK757,db_solfen,2,FALSE)</f>
        <v>SHD METHANOL 156</v>
      </c>
      <c r="AM757" s="107">
        <v>0.56999999999999995</v>
      </c>
      <c r="AN757" s="107">
        <f>$X$757*AM757</f>
        <v>4.5143999999999993</v>
      </c>
    </row>
    <row r="758" spans="1:40" ht="15">
      <c r="A758" s="101"/>
      <c r="B758" s="41"/>
      <c r="C758" s="102"/>
      <c r="D758" s="103"/>
      <c r="E758" s="103"/>
      <c r="F758" s="103"/>
      <c r="G758" s="103"/>
      <c r="H758" s="103"/>
      <c r="I758" s="103"/>
      <c r="J758" s="103"/>
      <c r="K758" s="31"/>
      <c r="L758" s="103"/>
      <c r="M758" s="104"/>
      <c r="N758" s="105"/>
      <c r="O758" s="41"/>
      <c r="P758" s="106"/>
      <c r="Q758" s="106"/>
      <c r="R758" s="106"/>
      <c r="S758" s="41"/>
      <c r="T758" s="107"/>
      <c r="U758" s="41"/>
      <c r="V758" s="41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41"/>
      <c r="AH758" s="41"/>
      <c r="AI758" s="108"/>
      <c r="AJ758" s="107"/>
      <c r="AK758" s="110" t="s">
        <v>4925</v>
      </c>
      <c r="AL758" s="41" t="str">
        <f t="shared" si="404"/>
        <v>SOLFEN KHA GLISERIN 250</v>
      </c>
      <c r="AM758" s="107">
        <v>0.34</v>
      </c>
      <c r="AN758" s="107">
        <f t="shared" ref="AN758:AN759" si="405">$X$757*AM758</f>
        <v>2.6928000000000001</v>
      </c>
    </row>
    <row r="759" spans="1:40" ht="15">
      <c r="A759" s="101"/>
      <c r="B759" s="41"/>
      <c r="C759" s="102"/>
      <c r="D759" s="103"/>
      <c r="E759" s="103"/>
      <c r="F759" s="103"/>
      <c r="G759" s="103"/>
      <c r="H759" s="103"/>
      <c r="I759" s="103"/>
      <c r="J759" s="103"/>
      <c r="K759" s="31"/>
      <c r="L759" s="103"/>
      <c r="M759" s="104"/>
      <c r="N759" s="105"/>
      <c r="O759" s="41"/>
      <c r="P759" s="106"/>
      <c r="Q759" s="106"/>
      <c r="R759" s="106"/>
      <c r="S759" s="41"/>
      <c r="T759" s="107"/>
      <c r="U759" s="41"/>
      <c r="V759" s="41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41"/>
      <c r="AH759" s="41"/>
      <c r="AI759" s="108"/>
      <c r="AJ759" s="107"/>
      <c r="AK759" s="110" t="s">
        <v>4921</v>
      </c>
      <c r="AL759" s="41" t="str">
        <f t="shared" si="404"/>
        <v>SOLFEN KHA DEP 225</v>
      </c>
      <c r="AM759" s="107">
        <v>0.09</v>
      </c>
      <c r="AN759" s="107">
        <f t="shared" si="405"/>
        <v>0.71279999999999999</v>
      </c>
    </row>
    <row r="760" spans="1:40">
      <c r="A760" s="101">
        <v>219</v>
      </c>
      <c r="B760" s="41" t="s">
        <v>2316</v>
      </c>
      <c r="C760" s="102" t="s">
        <v>188</v>
      </c>
      <c r="D760" s="103">
        <v>11</v>
      </c>
      <c r="E760" s="103">
        <f t="shared" si="402"/>
        <v>0.30555555555555558</v>
      </c>
      <c r="F760" s="103">
        <v>16</v>
      </c>
      <c r="G760" s="103">
        <v>1</v>
      </c>
      <c r="H760" s="103">
        <v>18</v>
      </c>
      <c r="I760" s="103">
        <v>1</v>
      </c>
      <c r="J760" s="103" t="s">
        <v>510</v>
      </c>
      <c r="K760" s="31">
        <f>VLOOKUP(B760,tb_proyeksi,10,FALSE)</f>
        <v>36</v>
      </c>
      <c r="L760" s="103" t="s">
        <v>510</v>
      </c>
      <c r="M760" s="104">
        <f t="shared" si="260"/>
        <v>1</v>
      </c>
      <c r="N760" s="105" t="s">
        <v>506</v>
      </c>
      <c r="O760" s="41" t="s">
        <v>5230</v>
      </c>
      <c r="P760" s="106">
        <f t="shared" si="381"/>
        <v>27</v>
      </c>
      <c r="Q760" s="106">
        <f t="shared" si="382"/>
        <v>36</v>
      </c>
      <c r="R760" s="106"/>
      <c r="S760" s="41" t="s">
        <v>5225</v>
      </c>
      <c r="T760" s="107">
        <f t="shared" si="367"/>
        <v>1.2116520000000002</v>
      </c>
      <c r="U760" s="41" t="s">
        <v>4106</v>
      </c>
      <c r="V760" s="41" t="e">
        <f t="shared" si="360"/>
        <v>#NAME?</v>
      </c>
      <c r="W760" s="107">
        <v>8.6300000000000002E-2</v>
      </c>
      <c r="X760" s="107">
        <f t="shared" si="376"/>
        <v>3.1068000000000002</v>
      </c>
      <c r="Y760" s="107"/>
      <c r="Z760" s="107"/>
      <c r="AA760" s="107"/>
      <c r="AB760" s="107"/>
      <c r="AC760" s="107"/>
      <c r="AD760" s="107"/>
      <c r="AE760" s="107"/>
      <c r="AF760" s="107"/>
      <c r="AG760" s="41" t="s">
        <v>4303</v>
      </c>
      <c r="AH760" s="41" t="e">
        <f t="shared" si="361"/>
        <v>#NAME?</v>
      </c>
      <c r="AI760" s="108">
        <v>0.39</v>
      </c>
      <c r="AJ760" s="107">
        <f t="shared" si="377"/>
        <v>1.2116520000000002</v>
      </c>
      <c r="AK760" s="41"/>
      <c r="AL760" s="41"/>
      <c r="AM760" s="107"/>
      <c r="AN760" s="107"/>
    </row>
    <row r="761" spans="1:40" ht="15">
      <c r="A761" s="101"/>
      <c r="B761" s="41"/>
      <c r="C761" s="102"/>
      <c r="D761" s="103"/>
      <c r="E761" s="103"/>
      <c r="F761" s="103"/>
      <c r="G761" s="103"/>
      <c r="H761" s="103"/>
      <c r="I761" s="103"/>
      <c r="J761" s="103"/>
      <c r="K761" s="31"/>
      <c r="L761" s="103"/>
      <c r="M761" s="104"/>
      <c r="N761" s="105"/>
      <c r="O761" s="41"/>
      <c r="P761" s="106"/>
      <c r="Q761" s="106"/>
      <c r="R761" s="106"/>
      <c r="S761" s="41"/>
      <c r="T761" s="107"/>
      <c r="U761" s="41"/>
      <c r="V761" s="41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41"/>
      <c r="AH761" s="41"/>
      <c r="AI761" s="108"/>
      <c r="AJ761" s="107"/>
      <c r="AK761" s="109" t="s">
        <v>4921</v>
      </c>
      <c r="AL761" s="41" t="str">
        <f t="shared" si="380"/>
        <v>SOLFEN KHA DEP 225</v>
      </c>
      <c r="AM761" s="107">
        <v>0.2</v>
      </c>
      <c r="AN761" s="107">
        <f>$X$760*AM761</f>
        <v>0.62136000000000013</v>
      </c>
    </row>
    <row r="762" spans="1:40" ht="15">
      <c r="A762" s="101"/>
      <c r="B762" s="41"/>
      <c r="C762" s="102"/>
      <c r="D762" s="103"/>
      <c r="E762" s="103"/>
      <c r="F762" s="103"/>
      <c r="G762" s="103"/>
      <c r="H762" s="103"/>
      <c r="I762" s="103"/>
      <c r="J762" s="103"/>
      <c r="K762" s="31"/>
      <c r="L762" s="103"/>
      <c r="M762" s="104"/>
      <c r="N762" s="105"/>
      <c r="O762" s="41"/>
      <c r="P762" s="106"/>
      <c r="Q762" s="106"/>
      <c r="R762" s="106"/>
      <c r="S762" s="41"/>
      <c r="T762" s="107"/>
      <c r="U762" s="41"/>
      <c r="V762" s="41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41"/>
      <c r="AH762" s="41"/>
      <c r="AI762" s="108"/>
      <c r="AJ762" s="107"/>
      <c r="AK762" s="109" t="s">
        <v>4915</v>
      </c>
      <c r="AL762" s="41" t="str">
        <f t="shared" si="380"/>
        <v>SHD METHANOL 156</v>
      </c>
      <c r="AM762" s="107">
        <v>0.14000000000000001</v>
      </c>
      <c r="AN762" s="107">
        <f t="shared" ref="AN762:AN763" si="406">$X$760*AM762</f>
        <v>0.43495200000000006</v>
      </c>
    </row>
    <row r="763" spans="1:40" ht="15">
      <c r="A763" s="101"/>
      <c r="B763" s="41"/>
      <c r="C763" s="102"/>
      <c r="D763" s="103"/>
      <c r="E763" s="103"/>
      <c r="F763" s="103"/>
      <c r="G763" s="103"/>
      <c r="H763" s="103"/>
      <c r="I763" s="103"/>
      <c r="J763" s="103"/>
      <c r="K763" s="31"/>
      <c r="L763" s="103"/>
      <c r="M763" s="104"/>
      <c r="N763" s="105"/>
      <c r="O763" s="41"/>
      <c r="P763" s="106"/>
      <c r="Q763" s="106"/>
      <c r="R763" s="106"/>
      <c r="S763" s="41"/>
      <c r="T763" s="107"/>
      <c r="U763" s="41"/>
      <c r="V763" s="41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41"/>
      <c r="AH763" s="41"/>
      <c r="AI763" s="108"/>
      <c r="AJ763" s="107"/>
      <c r="AK763" s="109" t="s">
        <v>4925</v>
      </c>
      <c r="AL763" s="41" t="str">
        <f t="shared" si="380"/>
        <v>SOLFEN KHA GLISERIN 250</v>
      </c>
      <c r="AM763" s="107">
        <v>0.27</v>
      </c>
      <c r="AN763" s="107">
        <f t="shared" si="406"/>
        <v>0.83883600000000014</v>
      </c>
    </row>
    <row r="764" spans="1:40" ht="15">
      <c r="A764" s="101"/>
      <c r="B764" s="41"/>
      <c r="C764" s="102"/>
      <c r="D764" s="103"/>
      <c r="E764" s="103"/>
      <c r="F764" s="103"/>
      <c r="G764" s="103"/>
      <c r="H764" s="103"/>
      <c r="I764" s="103"/>
      <c r="J764" s="103"/>
      <c r="K764" s="31"/>
      <c r="L764" s="103"/>
      <c r="M764" s="104"/>
      <c r="N764" s="105"/>
      <c r="O764" s="41"/>
      <c r="P764" s="106"/>
      <c r="Q764" s="106"/>
      <c r="R764" s="106"/>
      <c r="S764" s="41"/>
      <c r="T764" s="107"/>
      <c r="U764" s="41" t="s">
        <v>5192</v>
      </c>
      <c r="V764" s="41" t="s">
        <v>5193</v>
      </c>
      <c r="W764" s="107">
        <v>0.254</v>
      </c>
      <c r="X764" s="107">
        <f>K760*W764</f>
        <v>9.1440000000000001</v>
      </c>
      <c r="Y764" s="107"/>
      <c r="Z764" s="107"/>
      <c r="AA764" s="107"/>
      <c r="AB764" s="107"/>
      <c r="AC764" s="107"/>
      <c r="AD764" s="107"/>
      <c r="AE764" s="107"/>
      <c r="AF764" s="107"/>
      <c r="AG764" s="41"/>
      <c r="AH764" s="41"/>
      <c r="AI764" s="108"/>
      <c r="AJ764" s="107"/>
      <c r="AK764" s="110" t="s">
        <v>4915</v>
      </c>
      <c r="AL764" s="41" t="str">
        <f t="shared" si="380"/>
        <v>SHD METHANOL 156</v>
      </c>
      <c r="AM764" s="107">
        <v>0.56999999999999995</v>
      </c>
      <c r="AN764" s="107">
        <f>$X$764*AM764</f>
        <v>5.2120799999999994</v>
      </c>
    </row>
    <row r="765" spans="1:40" ht="15">
      <c r="A765" s="101"/>
      <c r="B765" s="41"/>
      <c r="C765" s="102"/>
      <c r="D765" s="103"/>
      <c r="E765" s="103"/>
      <c r="F765" s="103"/>
      <c r="G765" s="103"/>
      <c r="H765" s="103"/>
      <c r="I765" s="103"/>
      <c r="J765" s="103"/>
      <c r="K765" s="31"/>
      <c r="L765" s="103"/>
      <c r="M765" s="104"/>
      <c r="N765" s="105"/>
      <c r="O765" s="41"/>
      <c r="P765" s="106"/>
      <c r="Q765" s="106"/>
      <c r="R765" s="106"/>
      <c r="S765" s="41"/>
      <c r="T765" s="107"/>
      <c r="U765" s="41"/>
      <c r="V765" s="41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41"/>
      <c r="AH765" s="41"/>
      <c r="AI765" s="108"/>
      <c r="AJ765" s="107"/>
      <c r="AK765" s="110" t="s">
        <v>4925</v>
      </c>
      <c r="AL765" s="41" t="str">
        <f t="shared" si="380"/>
        <v>SOLFEN KHA GLISERIN 250</v>
      </c>
      <c r="AM765" s="107">
        <v>0.34</v>
      </c>
      <c r="AN765" s="107">
        <f t="shared" ref="AN765:AN766" si="407">$X$764*AM765</f>
        <v>3.1089600000000002</v>
      </c>
    </row>
    <row r="766" spans="1:40" ht="15">
      <c r="A766" s="101"/>
      <c r="B766" s="41"/>
      <c r="C766" s="102"/>
      <c r="D766" s="103"/>
      <c r="E766" s="103"/>
      <c r="F766" s="103"/>
      <c r="G766" s="103"/>
      <c r="H766" s="103"/>
      <c r="I766" s="103"/>
      <c r="J766" s="103"/>
      <c r="K766" s="31"/>
      <c r="L766" s="103"/>
      <c r="M766" s="104"/>
      <c r="N766" s="105"/>
      <c r="O766" s="41"/>
      <c r="P766" s="106"/>
      <c r="Q766" s="106"/>
      <c r="R766" s="106"/>
      <c r="S766" s="41"/>
      <c r="T766" s="107"/>
      <c r="U766" s="41"/>
      <c r="V766" s="41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41"/>
      <c r="AH766" s="41"/>
      <c r="AI766" s="108"/>
      <c r="AJ766" s="107"/>
      <c r="AK766" s="110" t="s">
        <v>4921</v>
      </c>
      <c r="AL766" s="41" t="str">
        <f t="shared" si="380"/>
        <v>SOLFEN KHA DEP 225</v>
      </c>
      <c r="AM766" s="107">
        <v>0.09</v>
      </c>
      <c r="AN766" s="107">
        <f t="shared" si="407"/>
        <v>0.82296000000000002</v>
      </c>
    </row>
    <row r="767" spans="1:40">
      <c r="A767" s="101">
        <v>220</v>
      </c>
      <c r="B767" s="41" t="s">
        <v>2323</v>
      </c>
      <c r="C767" s="102" t="s">
        <v>189</v>
      </c>
      <c r="D767" s="103">
        <v>40</v>
      </c>
      <c r="E767" s="103">
        <f t="shared" si="402"/>
        <v>1.1111111111111112</v>
      </c>
      <c r="F767" s="103">
        <v>39</v>
      </c>
      <c r="G767" s="103">
        <v>1</v>
      </c>
      <c r="H767" s="103">
        <v>37</v>
      </c>
      <c r="I767" s="103">
        <v>1</v>
      </c>
      <c r="J767" s="103" t="s">
        <v>510</v>
      </c>
      <c r="K767" s="31">
        <f>VLOOKUP(B767,tb_proyeksi,10,FALSE)</f>
        <v>36</v>
      </c>
      <c r="L767" s="103" t="s">
        <v>510</v>
      </c>
      <c r="M767" s="104">
        <f t="shared" si="260"/>
        <v>1</v>
      </c>
      <c r="N767" s="105" t="s">
        <v>506</v>
      </c>
      <c r="O767" s="41" t="s">
        <v>5230</v>
      </c>
      <c r="P767" s="106">
        <f t="shared" si="381"/>
        <v>27</v>
      </c>
      <c r="Q767" s="106">
        <f t="shared" si="382"/>
        <v>36</v>
      </c>
      <c r="R767" s="106"/>
      <c r="S767" s="41" t="s">
        <v>534</v>
      </c>
      <c r="T767" s="107">
        <f t="shared" si="367"/>
        <v>0.96310800000000008</v>
      </c>
      <c r="U767" s="41" t="s">
        <v>4108</v>
      </c>
      <c r="V767" s="41" t="e">
        <f t="shared" si="360"/>
        <v>#NAME?</v>
      </c>
      <c r="W767" s="107">
        <v>8.6300000000000002E-2</v>
      </c>
      <c r="X767" s="107">
        <f t="shared" si="376"/>
        <v>3.1068000000000002</v>
      </c>
      <c r="Y767" s="107"/>
      <c r="Z767" s="107"/>
      <c r="AA767" s="107"/>
      <c r="AB767" s="107"/>
      <c r="AC767" s="107"/>
      <c r="AD767" s="107"/>
      <c r="AE767" s="107"/>
      <c r="AF767" s="107"/>
      <c r="AG767" s="41" t="s">
        <v>4311</v>
      </c>
      <c r="AH767" s="41" t="e">
        <f t="shared" si="361"/>
        <v>#NAME?</v>
      </c>
      <c r="AI767" s="108">
        <v>0.31</v>
      </c>
      <c r="AJ767" s="107">
        <f t="shared" si="377"/>
        <v>0.96310800000000008</v>
      </c>
      <c r="AK767" s="41"/>
      <c r="AL767" s="41"/>
      <c r="AM767" s="107"/>
      <c r="AN767" s="107"/>
    </row>
    <row r="768" spans="1:40" ht="15">
      <c r="A768" s="101"/>
      <c r="B768" s="41"/>
      <c r="C768" s="102"/>
      <c r="D768" s="103"/>
      <c r="E768" s="103"/>
      <c r="F768" s="103"/>
      <c r="G768" s="103"/>
      <c r="H768" s="103"/>
      <c r="I768" s="103"/>
      <c r="J768" s="103"/>
      <c r="K768" s="31"/>
      <c r="L768" s="103"/>
      <c r="M768" s="104"/>
      <c r="N768" s="105"/>
      <c r="O768" s="41"/>
      <c r="P768" s="106"/>
      <c r="Q768" s="106"/>
      <c r="R768" s="106"/>
      <c r="S768" s="41"/>
      <c r="T768" s="107"/>
      <c r="U768" s="41"/>
      <c r="V768" s="41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41"/>
      <c r="AH768" s="41"/>
      <c r="AI768" s="108"/>
      <c r="AJ768" s="107"/>
      <c r="AK768" s="109" t="s">
        <v>4921</v>
      </c>
      <c r="AL768" s="41" t="str">
        <f t="shared" si="380"/>
        <v>SOLFEN KHA DEP 225</v>
      </c>
      <c r="AM768" s="107">
        <v>0.35</v>
      </c>
      <c r="AN768" s="107">
        <f>$X$767*AM768</f>
        <v>1.08738</v>
      </c>
    </row>
    <row r="769" spans="1:40" ht="15">
      <c r="A769" s="101"/>
      <c r="B769" s="41"/>
      <c r="C769" s="102"/>
      <c r="D769" s="103"/>
      <c r="E769" s="103"/>
      <c r="F769" s="103"/>
      <c r="G769" s="103"/>
      <c r="H769" s="103"/>
      <c r="I769" s="103"/>
      <c r="J769" s="103"/>
      <c r="K769" s="31"/>
      <c r="L769" s="103"/>
      <c r="M769" s="104"/>
      <c r="N769" s="105"/>
      <c r="O769" s="41"/>
      <c r="P769" s="106"/>
      <c r="Q769" s="106"/>
      <c r="R769" s="106"/>
      <c r="S769" s="41"/>
      <c r="T769" s="107"/>
      <c r="U769" s="41"/>
      <c r="V769" s="41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41"/>
      <c r="AH769" s="41"/>
      <c r="AI769" s="108"/>
      <c r="AJ769" s="107"/>
      <c r="AK769" s="109" t="s">
        <v>4915</v>
      </c>
      <c r="AL769" s="41" t="str">
        <f t="shared" si="380"/>
        <v>SHD METHANOL 156</v>
      </c>
      <c r="AM769" s="107">
        <v>0.14000000000000001</v>
      </c>
      <c r="AN769" s="107">
        <f t="shared" ref="AN769:AN770" si="408">$X$767*AM769</f>
        <v>0.43495200000000006</v>
      </c>
    </row>
    <row r="770" spans="1:40" ht="15">
      <c r="A770" s="101"/>
      <c r="B770" s="41"/>
      <c r="C770" s="102"/>
      <c r="D770" s="103"/>
      <c r="E770" s="103"/>
      <c r="F770" s="103"/>
      <c r="G770" s="103"/>
      <c r="H770" s="103"/>
      <c r="I770" s="103"/>
      <c r="J770" s="103"/>
      <c r="K770" s="31"/>
      <c r="L770" s="103"/>
      <c r="M770" s="104"/>
      <c r="N770" s="105"/>
      <c r="O770" s="41"/>
      <c r="P770" s="106"/>
      <c r="Q770" s="106"/>
      <c r="R770" s="106"/>
      <c r="S770" s="41"/>
      <c r="T770" s="107"/>
      <c r="U770" s="41"/>
      <c r="V770" s="41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41"/>
      <c r="AH770" s="41"/>
      <c r="AI770" s="108"/>
      <c r="AJ770" s="107"/>
      <c r="AK770" s="109" t="s">
        <v>4925</v>
      </c>
      <c r="AL770" s="41" t="str">
        <f t="shared" si="380"/>
        <v>SOLFEN KHA GLISERIN 250</v>
      </c>
      <c r="AM770" s="107">
        <v>0.2</v>
      </c>
      <c r="AN770" s="107">
        <f t="shared" si="408"/>
        <v>0.62136000000000013</v>
      </c>
    </row>
    <row r="771" spans="1:40" ht="15">
      <c r="A771" s="101"/>
      <c r="B771" s="41"/>
      <c r="C771" s="102"/>
      <c r="D771" s="103"/>
      <c r="E771" s="103"/>
      <c r="F771" s="103"/>
      <c r="G771" s="103"/>
      <c r="H771" s="103"/>
      <c r="I771" s="103"/>
      <c r="J771" s="103"/>
      <c r="K771" s="31"/>
      <c r="L771" s="103"/>
      <c r="M771" s="104"/>
      <c r="N771" s="105"/>
      <c r="O771" s="41"/>
      <c r="P771" s="106"/>
      <c r="Q771" s="106"/>
      <c r="R771" s="106"/>
      <c r="S771" s="41"/>
      <c r="T771" s="107"/>
      <c r="U771" s="41" t="s">
        <v>5192</v>
      </c>
      <c r="V771" s="41" t="s">
        <v>5193</v>
      </c>
      <c r="W771" s="107">
        <v>0.254</v>
      </c>
      <c r="X771" s="107">
        <f>K767*W771</f>
        <v>9.1440000000000001</v>
      </c>
      <c r="Y771" s="107"/>
      <c r="Z771" s="107"/>
      <c r="AA771" s="107"/>
      <c r="AB771" s="107"/>
      <c r="AC771" s="107"/>
      <c r="AD771" s="107"/>
      <c r="AE771" s="107"/>
      <c r="AF771" s="107"/>
      <c r="AG771" s="41"/>
      <c r="AH771" s="41"/>
      <c r="AI771" s="108"/>
      <c r="AJ771" s="107"/>
      <c r="AK771" s="110" t="s">
        <v>4915</v>
      </c>
      <c r="AL771" s="41" t="str">
        <f t="shared" ref="AL771:AL773" si="409">VLOOKUP(AK771,db_solfen,2,FALSE)</f>
        <v>SHD METHANOL 156</v>
      </c>
      <c r="AM771" s="107">
        <v>0.56999999999999995</v>
      </c>
      <c r="AN771" s="107">
        <f>$X$771*AM771</f>
        <v>5.2120799999999994</v>
      </c>
    </row>
    <row r="772" spans="1:40" ht="15">
      <c r="A772" s="101"/>
      <c r="B772" s="41"/>
      <c r="C772" s="102"/>
      <c r="D772" s="103"/>
      <c r="E772" s="103"/>
      <c r="F772" s="103"/>
      <c r="G772" s="103"/>
      <c r="H772" s="103"/>
      <c r="I772" s="103"/>
      <c r="J772" s="103"/>
      <c r="K772" s="31"/>
      <c r="L772" s="103"/>
      <c r="M772" s="104"/>
      <c r="N772" s="105"/>
      <c r="O772" s="41"/>
      <c r="P772" s="106"/>
      <c r="Q772" s="106"/>
      <c r="R772" s="106"/>
      <c r="S772" s="41"/>
      <c r="T772" s="107"/>
      <c r="U772" s="41"/>
      <c r="V772" s="41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41"/>
      <c r="AH772" s="41"/>
      <c r="AI772" s="108"/>
      <c r="AJ772" s="107"/>
      <c r="AK772" s="110" t="s">
        <v>4925</v>
      </c>
      <c r="AL772" s="41" t="str">
        <f t="shared" si="409"/>
        <v>SOLFEN KHA GLISERIN 250</v>
      </c>
      <c r="AM772" s="107">
        <v>0.34</v>
      </c>
      <c r="AN772" s="107">
        <f t="shared" ref="AN772:AN773" si="410">$X$771*AM772</f>
        <v>3.1089600000000002</v>
      </c>
    </row>
    <row r="773" spans="1:40" ht="15">
      <c r="A773" s="101"/>
      <c r="B773" s="41"/>
      <c r="C773" s="102"/>
      <c r="D773" s="103"/>
      <c r="E773" s="103"/>
      <c r="F773" s="103"/>
      <c r="G773" s="103"/>
      <c r="H773" s="103"/>
      <c r="I773" s="103"/>
      <c r="J773" s="103"/>
      <c r="K773" s="31"/>
      <c r="L773" s="103"/>
      <c r="M773" s="104"/>
      <c r="N773" s="105"/>
      <c r="O773" s="41"/>
      <c r="P773" s="106"/>
      <c r="Q773" s="106"/>
      <c r="R773" s="106"/>
      <c r="S773" s="41"/>
      <c r="T773" s="107"/>
      <c r="U773" s="41"/>
      <c r="V773" s="41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41"/>
      <c r="AH773" s="41"/>
      <c r="AI773" s="108"/>
      <c r="AJ773" s="107"/>
      <c r="AK773" s="110" t="s">
        <v>4921</v>
      </c>
      <c r="AL773" s="41" t="str">
        <f t="shared" si="409"/>
        <v>SOLFEN KHA DEP 225</v>
      </c>
      <c r="AM773" s="107">
        <v>0.09</v>
      </c>
      <c r="AN773" s="107">
        <f t="shared" si="410"/>
        <v>0.82296000000000002</v>
      </c>
    </row>
    <row r="774" spans="1:40">
      <c r="A774" s="101">
        <v>221</v>
      </c>
      <c r="B774" s="41" t="s">
        <v>2330</v>
      </c>
      <c r="C774" s="102" t="s">
        <v>190</v>
      </c>
      <c r="D774" s="103">
        <v>26</v>
      </c>
      <c r="E774" s="103">
        <f t="shared" si="402"/>
        <v>0.72222222222222221</v>
      </c>
      <c r="F774" s="103">
        <v>25</v>
      </c>
      <c r="G774" s="103">
        <v>1</v>
      </c>
      <c r="H774" s="103"/>
      <c r="I774" s="103"/>
      <c r="J774" s="103" t="s">
        <v>510</v>
      </c>
      <c r="K774" s="31">
        <f>VLOOKUP(B774,tb_proyeksi,10,FALSE)</f>
        <v>36</v>
      </c>
      <c r="L774" s="103" t="s">
        <v>510</v>
      </c>
      <c r="M774" s="104">
        <f t="shared" si="260"/>
        <v>1</v>
      </c>
      <c r="N774" s="105" t="s">
        <v>506</v>
      </c>
      <c r="O774" s="41" t="s">
        <v>5230</v>
      </c>
      <c r="P774" s="106">
        <f t="shared" si="381"/>
        <v>27</v>
      </c>
      <c r="Q774" s="106">
        <f t="shared" si="382"/>
        <v>36</v>
      </c>
      <c r="R774" s="106"/>
      <c r="S774" s="41" t="s">
        <v>5224</v>
      </c>
      <c r="T774" s="107">
        <f t="shared" si="367"/>
        <v>0.55922400000000005</v>
      </c>
      <c r="U774" s="41" t="s">
        <v>4110</v>
      </c>
      <c r="V774" s="41" t="e">
        <f t="shared" si="360"/>
        <v>#NAME?</v>
      </c>
      <c r="W774" s="107">
        <v>8.6300000000000002E-2</v>
      </c>
      <c r="X774" s="107">
        <f t="shared" si="376"/>
        <v>3.1068000000000002</v>
      </c>
      <c r="Y774" s="107"/>
      <c r="Z774" s="107"/>
      <c r="AA774" s="107"/>
      <c r="AB774" s="107"/>
      <c r="AC774" s="107"/>
      <c r="AD774" s="107"/>
      <c r="AE774" s="107"/>
      <c r="AF774" s="107"/>
      <c r="AG774" s="41" t="s">
        <v>4309</v>
      </c>
      <c r="AH774" s="41" t="e">
        <f t="shared" si="361"/>
        <v>#NAME?</v>
      </c>
      <c r="AI774" s="108">
        <v>0.18</v>
      </c>
      <c r="AJ774" s="107">
        <f t="shared" si="377"/>
        <v>0.55922400000000005</v>
      </c>
      <c r="AK774" s="41"/>
      <c r="AL774" s="41"/>
      <c r="AM774" s="107"/>
      <c r="AN774" s="107"/>
    </row>
    <row r="775" spans="1:40" ht="15">
      <c r="A775" s="101"/>
      <c r="B775" s="41"/>
      <c r="C775" s="102"/>
      <c r="D775" s="103"/>
      <c r="E775" s="103"/>
      <c r="F775" s="103"/>
      <c r="G775" s="103"/>
      <c r="H775" s="103"/>
      <c r="I775" s="103"/>
      <c r="J775" s="103"/>
      <c r="K775" s="31"/>
      <c r="L775" s="103"/>
      <c r="M775" s="104"/>
      <c r="N775" s="105"/>
      <c r="O775" s="41"/>
      <c r="P775" s="106"/>
      <c r="Q775" s="106"/>
      <c r="R775" s="106"/>
      <c r="S775" s="41"/>
      <c r="T775" s="107"/>
      <c r="U775" s="41"/>
      <c r="V775" s="41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41"/>
      <c r="AH775" s="41"/>
      <c r="AI775" s="108"/>
      <c r="AJ775" s="107"/>
      <c r="AK775" s="109" t="s">
        <v>4921</v>
      </c>
      <c r="AL775" s="41" t="str">
        <f t="shared" si="380"/>
        <v>SOLFEN KHA DEP 225</v>
      </c>
      <c r="AM775" s="107">
        <v>0.3</v>
      </c>
      <c r="AN775" s="107">
        <f>$X$774*AM775</f>
        <v>0.93203999999999998</v>
      </c>
    </row>
    <row r="776" spans="1:40" ht="15">
      <c r="A776" s="101"/>
      <c r="B776" s="41"/>
      <c r="C776" s="102"/>
      <c r="D776" s="103"/>
      <c r="E776" s="103"/>
      <c r="F776" s="103"/>
      <c r="G776" s="103"/>
      <c r="H776" s="103"/>
      <c r="I776" s="103"/>
      <c r="J776" s="103"/>
      <c r="K776" s="31"/>
      <c r="L776" s="103"/>
      <c r="M776" s="104"/>
      <c r="N776" s="105"/>
      <c r="O776" s="41"/>
      <c r="P776" s="106"/>
      <c r="Q776" s="106"/>
      <c r="R776" s="106"/>
      <c r="S776" s="41"/>
      <c r="T776" s="107"/>
      <c r="U776" s="41"/>
      <c r="V776" s="41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41"/>
      <c r="AH776" s="41"/>
      <c r="AI776" s="108"/>
      <c r="AJ776" s="107"/>
      <c r="AK776" s="109" t="s">
        <v>4915</v>
      </c>
      <c r="AL776" s="41" t="str">
        <f t="shared" si="380"/>
        <v>SHD METHANOL 156</v>
      </c>
      <c r="AM776" s="107">
        <v>0.11</v>
      </c>
      <c r="AN776" s="107">
        <f t="shared" ref="AN776:AN777" si="411">$X$774*AM776</f>
        <v>0.34174800000000005</v>
      </c>
    </row>
    <row r="777" spans="1:40" ht="15">
      <c r="A777" s="101"/>
      <c r="B777" s="41"/>
      <c r="C777" s="102"/>
      <c r="D777" s="103"/>
      <c r="E777" s="103"/>
      <c r="F777" s="103"/>
      <c r="G777" s="103"/>
      <c r="H777" s="103"/>
      <c r="I777" s="103"/>
      <c r="J777" s="103"/>
      <c r="K777" s="31"/>
      <c r="L777" s="103"/>
      <c r="M777" s="104"/>
      <c r="N777" s="105"/>
      <c r="O777" s="41"/>
      <c r="P777" s="106"/>
      <c r="Q777" s="106"/>
      <c r="R777" s="106"/>
      <c r="S777" s="41"/>
      <c r="T777" s="107"/>
      <c r="U777" s="41"/>
      <c r="V777" s="41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41"/>
      <c r="AH777" s="41"/>
      <c r="AI777" s="108"/>
      <c r="AJ777" s="107"/>
      <c r="AK777" s="109" t="s">
        <v>4925</v>
      </c>
      <c r="AL777" s="41" t="str">
        <f t="shared" si="380"/>
        <v>SOLFEN KHA GLISERIN 250</v>
      </c>
      <c r="AM777" s="107">
        <v>0.41</v>
      </c>
      <c r="AN777" s="107">
        <f t="shared" si="411"/>
        <v>1.2737879999999999</v>
      </c>
    </row>
    <row r="778" spans="1:40" ht="15">
      <c r="A778" s="101"/>
      <c r="B778" s="41"/>
      <c r="C778" s="102"/>
      <c r="D778" s="103"/>
      <c r="E778" s="103"/>
      <c r="F778" s="103"/>
      <c r="G778" s="103"/>
      <c r="H778" s="103"/>
      <c r="I778" s="103"/>
      <c r="J778" s="103"/>
      <c r="K778" s="31"/>
      <c r="L778" s="103"/>
      <c r="M778" s="104"/>
      <c r="N778" s="105"/>
      <c r="O778" s="41"/>
      <c r="P778" s="106"/>
      <c r="Q778" s="106"/>
      <c r="R778" s="106"/>
      <c r="S778" s="41"/>
      <c r="T778" s="107"/>
      <c r="U778" s="41" t="s">
        <v>5192</v>
      </c>
      <c r="V778" s="41" t="s">
        <v>5193</v>
      </c>
      <c r="W778" s="107">
        <v>0.254</v>
      </c>
      <c r="X778" s="107">
        <f>K774*W778</f>
        <v>9.1440000000000001</v>
      </c>
      <c r="Y778" s="107"/>
      <c r="Z778" s="107"/>
      <c r="AA778" s="107"/>
      <c r="AB778" s="107"/>
      <c r="AC778" s="107"/>
      <c r="AD778" s="107"/>
      <c r="AE778" s="107"/>
      <c r="AF778" s="107"/>
      <c r="AG778" s="41"/>
      <c r="AH778" s="41"/>
      <c r="AI778" s="108"/>
      <c r="AJ778" s="107"/>
      <c r="AK778" s="110" t="s">
        <v>4915</v>
      </c>
      <c r="AL778" s="41" t="str">
        <f t="shared" si="380"/>
        <v>SHD METHANOL 156</v>
      </c>
      <c r="AM778" s="107">
        <v>0.56999999999999995</v>
      </c>
      <c r="AN778" s="107">
        <f>$X$778*AM778</f>
        <v>5.2120799999999994</v>
      </c>
    </row>
    <row r="779" spans="1:40" ht="15">
      <c r="A779" s="101"/>
      <c r="B779" s="41"/>
      <c r="C779" s="102"/>
      <c r="D779" s="103"/>
      <c r="E779" s="103"/>
      <c r="F779" s="103"/>
      <c r="G779" s="103"/>
      <c r="H779" s="103"/>
      <c r="I779" s="103"/>
      <c r="J779" s="103"/>
      <c r="K779" s="31"/>
      <c r="L779" s="103"/>
      <c r="M779" s="104"/>
      <c r="N779" s="105"/>
      <c r="O779" s="41"/>
      <c r="P779" s="106"/>
      <c r="Q779" s="106"/>
      <c r="R779" s="106"/>
      <c r="S779" s="41"/>
      <c r="T779" s="107"/>
      <c r="U779" s="41"/>
      <c r="V779" s="41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41"/>
      <c r="AH779" s="41"/>
      <c r="AI779" s="108"/>
      <c r="AJ779" s="107"/>
      <c r="AK779" s="110" t="s">
        <v>4925</v>
      </c>
      <c r="AL779" s="41" t="str">
        <f t="shared" si="380"/>
        <v>SOLFEN KHA GLISERIN 250</v>
      </c>
      <c r="AM779" s="107">
        <v>0.34</v>
      </c>
      <c r="AN779" s="107">
        <f t="shared" ref="AN779:AN780" si="412">$X$778*AM779</f>
        <v>3.1089600000000002</v>
      </c>
    </row>
    <row r="780" spans="1:40" ht="18" customHeight="1">
      <c r="A780" s="101"/>
      <c r="B780" s="41"/>
      <c r="C780" s="102"/>
      <c r="D780" s="103"/>
      <c r="E780" s="103"/>
      <c r="F780" s="103"/>
      <c r="G780" s="103"/>
      <c r="H780" s="103"/>
      <c r="I780" s="103"/>
      <c r="J780" s="103"/>
      <c r="K780" s="31"/>
      <c r="L780" s="103"/>
      <c r="M780" s="104"/>
      <c r="N780" s="105"/>
      <c r="O780" s="41"/>
      <c r="P780" s="106"/>
      <c r="Q780" s="106"/>
      <c r="R780" s="106"/>
      <c r="S780" s="41"/>
      <c r="T780" s="107"/>
      <c r="U780" s="41"/>
      <c r="V780" s="41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41"/>
      <c r="AH780" s="41"/>
      <c r="AI780" s="108"/>
      <c r="AJ780" s="107"/>
      <c r="AK780" s="110" t="s">
        <v>4921</v>
      </c>
      <c r="AL780" s="41" t="str">
        <f t="shared" si="380"/>
        <v>SOLFEN KHA DEP 225</v>
      </c>
      <c r="AM780" s="107">
        <v>0.09</v>
      </c>
      <c r="AN780" s="107">
        <f t="shared" si="412"/>
        <v>0.82296000000000002</v>
      </c>
    </row>
    <row r="781" spans="1:40">
      <c r="A781" s="101">
        <v>222</v>
      </c>
      <c r="B781" s="41" t="s">
        <v>2337</v>
      </c>
      <c r="C781" s="102" t="s">
        <v>191</v>
      </c>
      <c r="D781" s="103">
        <v>41</v>
      </c>
      <c r="E781" s="103">
        <f t="shared" si="402"/>
        <v>1.1388888888888888</v>
      </c>
      <c r="F781" s="103">
        <v>38</v>
      </c>
      <c r="G781" s="103">
        <v>1</v>
      </c>
      <c r="H781" s="103">
        <v>69</v>
      </c>
      <c r="I781" s="103">
        <v>1</v>
      </c>
      <c r="J781" s="103" t="s">
        <v>510</v>
      </c>
      <c r="K781" s="31">
        <f>VLOOKUP(B781,tb_proyeksi,10,FALSE)</f>
        <v>36</v>
      </c>
      <c r="L781" s="103" t="s">
        <v>510</v>
      </c>
      <c r="M781" s="104">
        <f t="shared" si="260"/>
        <v>1</v>
      </c>
      <c r="N781" s="105" t="s">
        <v>506</v>
      </c>
      <c r="O781" s="41" t="s">
        <v>5230</v>
      </c>
      <c r="P781" s="106">
        <f t="shared" si="381"/>
        <v>27</v>
      </c>
      <c r="Q781" s="106">
        <f t="shared" si="382"/>
        <v>36</v>
      </c>
      <c r="R781" s="106"/>
      <c r="S781" s="41" t="s">
        <v>535</v>
      </c>
      <c r="T781" s="107">
        <f t="shared" si="367"/>
        <v>0.62136000000000013</v>
      </c>
      <c r="U781" s="41" t="s">
        <v>4078</v>
      </c>
      <c r="V781" s="41"/>
      <c r="W781" s="107">
        <v>8.6300000000000002E-2</v>
      </c>
      <c r="X781" s="107">
        <f t="shared" si="376"/>
        <v>3.1068000000000002</v>
      </c>
      <c r="Y781" s="107"/>
      <c r="Z781" s="107"/>
      <c r="AA781" s="107"/>
      <c r="AB781" s="107"/>
      <c r="AC781" s="107"/>
      <c r="AD781" s="107"/>
      <c r="AE781" s="107"/>
      <c r="AF781" s="107"/>
      <c r="AG781" s="41" t="s">
        <v>4327</v>
      </c>
      <c r="AH781" s="41" t="e">
        <f t="shared" si="361"/>
        <v>#NAME?</v>
      </c>
      <c r="AI781" s="108">
        <v>0.2</v>
      </c>
      <c r="AJ781" s="107">
        <f t="shared" si="377"/>
        <v>0.62136000000000013</v>
      </c>
      <c r="AK781" s="41"/>
      <c r="AL781" s="41"/>
      <c r="AM781" s="107"/>
      <c r="AN781" s="107"/>
    </row>
    <row r="782" spans="1:40" ht="15">
      <c r="A782" s="101"/>
      <c r="B782" s="41"/>
      <c r="C782" s="102"/>
      <c r="D782" s="103"/>
      <c r="E782" s="103"/>
      <c r="F782" s="103"/>
      <c r="G782" s="103"/>
      <c r="H782" s="103"/>
      <c r="I782" s="103"/>
      <c r="J782" s="103"/>
      <c r="K782" s="31"/>
      <c r="L782" s="103"/>
      <c r="M782" s="104"/>
      <c r="N782" s="105"/>
      <c r="O782" s="41"/>
      <c r="P782" s="106"/>
      <c r="Q782" s="106"/>
      <c r="R782" s="106"/>
      <c r="S782" s="41"/>
      <c r="T782" s="107"/>
      <c r="U782" s="41"/>
      <c r="V782" s="41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41"/>
      <c r="AH782" s="41"/>
      <c r="AI782" s="108"/>
      <c r="AJ782" s="107"/>
      <c r="AK782" s="109" t="s">
        <v>4921</v>
      </c>
      <c r="AL782" s="41" t="str">
        <f t="shared" si="380"/>
        <v>SOLFEN KHA DEP 225</v>
      </c>
      <c r="AM782" s="107">
        <v>0.31</v>
      </c>
      <c r="AN782" s="107">
        <f>$X$781*AM782</f>
        <v>0.96310800000000008</v>
      </c>
    </row>
    <row r="783" spans="1:40" ht="15">
      <c r="A783" s="101"/>
      <c r="B783" s="41"/>
      <c r="C783" s="102"/>
      <c r="D783" s="103"/>
      <c r="E783" s="103"/>
      <c r="F783" s="103"/>
      <c r="G783" s="103"/>
      <c r="H783" s="103"/>
      <c r="I783" s="103"/>
      <c r="J783" s="103"/>
      <c r="K783" s="31"/>
      <c r="L783" s="103"/>
      <c r="M783" s="104"/>
      <c r="N783" s="105"/>
      <c r="O783" s="41"/>
      <c r="P783" s="106"/>
      <c r="Q783" s="106"/>
      <c r="R783" s="106"/>
      <c r="S783" s="41"/>
      <c r="T783" s="107"/>
      <c r="U783" s="41"/>
      <c r="V783" s="41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41"/>
      <c r="AH783" s="41"/>
      <c r="AI783" s="108"/>
      <c r="AJ783" s="107"/>
      <c r="AK783" s="109" t="s">
        <v>4915</v>
      </c>
      <c r="AL783" s="41" t="str">
        <f t="shared" si="380"/>
        <v>SHD METHANOL 156</v>
      </c>
      <c r="AM783" s="107">
        <v>0.14000000000000001</v>
      </c>
      <c r="AN783" s="107">
        <f t="shared" ref="AN783:AN784" si="413">$X$781*AM783</f>
        <v>0.43495200000000006</v>
      </c>
    </row>
    <row r="784" spans="1:40" ht="15">
      <c r="A784" s="101"/>
      <c r="B784" s="41"/>
      <c r="C784" s="102"/>
      <c r="D784" s="103"/>
      <c r="E784" s="103"/>
      <c r="F784" s="103"/>
      <c r="G784" s="103"/>
      <c r="H784" s="103"/>
      <c r="I784" s="103"/>
      <c r="J784" s="103"/>
      <c r="K784" s="31"/>
      <c r="L784" s="103"/>
      <c r="M784" s="104"/>
      <c r="N784" s="105"/>
      <c r="O784" s="41"/>
      <c r="P784" s="106"/>
      <c r="Q784" s="106"/>
      <c r="R784" s="106"/>
      <c r="S784" s="41"/>
      <c r="T784" s="107"/>
      <c r="U784" s="41"/>
      <c r="V784" s="41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41"/>
      <c r="AH784" s="41"/>
      <c r="AI784" s="108"/>
      <c r="AJ784" s="107"/>
      <c r="AK784" s="109" t="s">
        <v>4925</v>
      </c>
      <c r="AL784" s="41" t="str">
        <f t="shared" si="380"/>
        <v>SOLFEN KHA GLISERIN 250</v>
      </c>
      <c r="AM784" s="107">
        <v>0.35</v>
      </c>
      <c r="AN784" s="107">
        <f t="shared" si="413"/>
        <v>1.08738</v>
      </c>
    </row>
    <row r="785" spans="1:40" ht="15">
      <c r="A785" s="101"/>
      <c r="B785" s="41"/>
      <c r="C785" s="102"/>
      <c r="D785" s="103"/>
      <c r="E785" s="103"/>
      <c r="F785" s="103"/>
      <c r="G785" s="103"/>
      <c r="H785" s="103"/>
      <c r="I785" s="103"/>
      <c r="J785" s="103"/>
      <c r="K785" s="31"/>
      <c r="L785" s="103"/>
      <c r="M785" s="104"/>
      <c r="N785" s="105"/>
      <c r="O785" s="41"/>
      <c r="P785" s="106"/>
      <c r="Q785" s="106"/>
      <c r="R785" s="106"/>
      <c r="S785" s="41"/>
      <c r="T785" s="107"/>
      <c r="U785" s="41" t="s">
        <v>5192</v>
      </c>
      <c r="V785" s="41" t="s">
        <v>5193</v>
      </c>
      <c r="W785" s="107">
        <v>0.254</v>
      </c>
      <c r="X785" s="107">
        <f>K781*W785</f>
        <v>9.1440000000000001</v>
      </c>
      <c r="Y785" s="107"/>
      <c r="Z785" s="107"/>
      <c r="AA785" s="107"/>
      <c r="AB785" s="107"/>
      <c r="AC785" s="107"/>
      <c r="AD785" s="107"/>
      <c r="AE785" s="107"/>
      <c r="AF785" s="107"/>
      <c r="AG785" s="41"/>
      <c r="AH785" s="41"/>
      <c r="AI785" s="108"/>
      <c r="AJ785" s="107"/>
      <c r="AK785" s="110" t="s">
        <v>4915</v>
      </c>
      <c r="AL785" s="41" t="str">
        <f t="shared" ref="AL785:AL787" si="414">VLOOKUP(AK785,db_solfen,2,FALSE)</f>
        <v>SHD METHANOL 156</v>
      </c>
      <c r="AM785" s="107">
        <v>0.56999999999999995</v>
      </c>
      <c r="AN785" s="107">
        <f>$X$785*AM785</f>
        <v>5.2120799999999994</v>
      </c>
    </row>
    <row r="786" spans="1:40" ht="15">
      <c r="A786" s="101"/>
      <c r="B786" s="41"/>
      <c r="C786" s="102"/>
      <c r="D786" s="103"/>
      <c r="E786" s="103"/>
      <c r="F786" s="103"/>
      <c r="G786" s="103"/>
      <c r="H786" s="103"/>
      <c r="I786" s="103"/>
      <c r="J786" s="103"/>
      <c r="K786" s="31"/>
      <c r="L786" s="103"/>
      <c r="M786" s="104"/>
      <c r="N786" s="105"/>
      <c r="O786" s="41"/>
      <c r="P786" s="106"/>
      <c r="Q786" s="106"/>
      <c r="R786" s="106"/>
      <c r="S786" s="41"/>
      <c r="T786" s="107"/>
      <c r="U786" s="41"/>
      <c r="V786" s="41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41"/>
      <c r="AH786" s="41"/>
      <c r="AI786" s="108"/>
      <c r="AJ786" s="107"/>
      <c r="AK786" s="110" t="s">
        <v>4925</v>
      </c>
      <c r="AL786" s="41" t="str">
        <f t="shared" si="414"/>
        <v>SOLFEN KHA GLISERIN 250</v>
      </c>
      <c r="AM786" s="107">
        <v>0.34</v>
      </c>
      <c r="AN786" s="107">
        <f t="shared" ref="AN786:AN787" si="415">$X$785*AM786</f>
        <v>3.1089600000000002</v>
      </c>
    </row>
    <row r="787" spans="1:40" ht="15">
      <c r="A787" s="101"/>
      <c r="B787" s="41"/>
      <c r="C787" s="102"/>
      <c r="D787" s="103"/>
      <c r="E787" s="103"/>
      <c r="F787" s="103"/>
      <c r="G787" s="103"/>
      <c r="H787" s="103"/>
      <c r="I787" s="103"/>
      <c r="J787" s="103"/>
      <c r="K787" s="31"/>
      <c r="L787" s="103"/>
      <c r="M787" s="104"/>
      <c r="N787" s="105"/>
      <c r="O787" s="41"/>
      <c r="P787" s="106"/>
      <c r="Q787" s="106"/>
      <c r="R787" s="106"/>
      <c r="S787" s="41"/>
      <c r="T787" s="107"/>
      <c r="U787" s="41"/>
      <c r="V787" s="41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41"/>
      <c r="AH787" s="41"/>
      <c r="AI787" s="108"/>
      <c r="AJ787" s="107"/>
      <c r="AK787" s="110" t="s">
        <v>4921</v>
      </c>
      <c r="AL787" s="41" t="str">
        <f t="shared" si="414"/>
        <v>SOLFEN KHA DEP 225</v>
      </c>
      <c r="AM787" s="107">
        <v>0.09</v>
      </c>
      <c r="AN787" s="107">
        <f t="shared" si="415"/>
        <v>0.82296000000000002</v>
      </c>
    </row>
    <row r="788" spans="1:40">
      <c r="A788" s="101">
        <v>223</v>
      </c>
      <c r="B788" s="41" t="s">
        <v>2344</v>
      </c>
      <c r="C788" s="102" t="s">
        <v>192</v>
      </c>
      <c r="D788" s="103">
        <v>5</v>
      </c>
      <c r="E788" s="103">
        <f t="shared" si="402"/>
        <v>0.1388888888888889</v>
      </c>
      <c r="F788" s="103">
        <v>10</v>
      </c>
      <c r="G788" s="103">
        <v>1</v>
      </c>
      <c r="H788" s="103"/>
      <c r="I788" s="103"/>
      <c r="J788" s="103" t="s">
        <v>510</v>
      </c>
      <c r="K788" s="31">
        <v>0</v>
      </c>
      <c r="L788" s="103" t="s">
        <v>510</v>
      </c>
      <c r="M788" s="104">
        <f t="shared" ref="M788:M1164" si="416">K788/36</f>
        <v>0</v>
      </c>
      <c r="N788" s="105" t="s">
        <v>506</v>
      </c>
      <c r="O788" s="41"/>
      <c r="P788" s="106">
        <f t="shared" si="381"/>
        <v>0</v>
      </c>
      <c r="Q788" s="106">
        <f t="shared" si="382"/>
        <v>0</v>
      </c>
      <c r="R788" s="106"/>
      <c r="S788" s="41"/>
      <c r="T788" s="107"/>
      <c r="U788" s="41" t="s">
        <v>4112</v>
      </c>
      <c r="V788" s="41" t="e">
        <f t="shared" ref="V788" si="417">VLOOKUP(U788,tb_oplosan,2,FALSE)</f>
        <v>#NAME?</v>
      </c>
      <c r="W788" s="107">
        <v>0.11600000000000001</v>
      </c>
      <c r="X788" s="107">
        <f>K788*W788</f>
        <v>0</v>
      </c>
      <c r="Y788" s="107"/>
      <c r="Z788" s="107"/>
      <c r="AA788" s="107"/>
      <c r="AB788" s="107"/>
      <c r="AC788" s="107"/>
      <c r="AD788" s="107"/>
      <c r="AE788" s="107"/>
      <c r="AF788" s="107"/>
      <c r="AG788" s="41" t="s">
        <v>4217</v>
      </c>
      <c r="AH788" s="41" t="e">
        <f t="shared" ref="AH788" si="418">VLOOKUP(AG788,tb_parfum,2,FALSE)</f>
        <v>#NAME?</v>
      </c>
      <c r="AI788" s="108">
        <v>0.28999999999999998</v>
      </c>
      <c r="AJ788" s="107">
        <f>X788*AI788</f>
        <v>0</v>
      </c>
      <c r="AK788" s="41"/>
      <c r="AL788" s="41"/>
      <c r="AM788" s="107"/>
      <c r="AN788" s="107"/>
    </row>
    <row r="789" spans="1:40" ht="15">
      <c r="A789" s="101"/>
      <c r="B789" s="41"/>
      <c r="C789" s="102"/>
      <c r="D789" s="103"/>
      <c r="E789" s="103"/>
      <c r="F789" s="103"/>
      <c r="G789" s="103"/>
      <c r="H789" s="103"/>
      <c r="I789" s="103"/>
      <c r="J789" s="103"/>
      <c r="K789" s="31"/>
      <c r="L789" s="103"/>
      <c r="M789" s="104"/>
      <c r="N789" s="105"/>
      <c r="O789" s="41"/>
      <c r="P789" s="106"/>
      <c r="Q789" s="106"/>
      <c r="R789" s="106"/>
      <c r="S789" s="41"/>
      <c r="T789" s="107"/>
      <c r="U789" s="41"/>
      <c r="V789" s="41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41"/>
      <c r="AH789" s="41"/>
      <c r="AI789" s="108"/>
      <c r="AJ789" s="107"/>
      <c r="AK789" s="109" t="s">
        <v>4921</v>
      </c>
      <c r="AL789" s="41" t="str">
        <f t="shared" ref="AL789:AL794" si="419">VLOOKUP(AK789,db_solfen,2,FALSE)</f>
        <v>SOLFEN KHA DEP 225</v>
      </c>
      <c r="AM789" s="107">
        <v>0.24</v>
      </c>
      <c r="AN789" s="107">
        <f>$X$788*AM789</f>
        <v>0</v>
      </c>
    </row>
    <row r="790" spans="1:40" ht="15">
      <c r="A790" s="101"/>
      <c r="B790" s="41"/>
      <c r="C790" s="102"/>
      <c r="D790" s="103"/>
      <c r="E790" s="103"/>
      <c r="F790" s="103"/>
      <c r="G790" s="103"/>
      <c r="H790" s="103"/>
      <c r="I790" s="103"/>
      <c r="J790" s="103"/>
      <c r="K790" s="31"/>
      <c r="L790" s="103"/>
      <c r="M790" s="104"/>
      <c r="N790" s="105"/>
      <c r="O790" s="41"/>
      <c r="P790" s="106"/>
      <c r="Q790" s="106"/>
      <c r="R790" s="106"/>
      <c r="S790" s="41"/>
      <c r="T790" s="107"/>
      <c r="U790" s="41"/>
      <c r="V790" s="41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41"/>
      <c r="AH790" s="41"/>
      <c r="AI790" s="108"/>
      <c r="AJ790" s="107"/>
      <c r="AK790" s="109" t="s">
        <v>4915</v>
      </c>
      <c r="AL790" s="41" t="str">
        <f t="shared" si="419"/>
        <v>SHD METHANOL 156</v>
      </c>
      <c r="AM790" s="107">
        <v>0.13</v>
      </c>
      <c r="AN790" s="107">
        <f t="shared" ref="AN790:AN791" si="420">$X$788*AM790</f>
        <v>0</v>
      </c>
    </row>
    <row r="791" spans="1:40" ht="15">
      <c r="A791" s="101"/>
      <c r="B791" s="41"/>
      <c r="C791" s="102"/>
      <c r="D791" s="103"/>
      <c r="E791" s="103"/>
      <c r="F791" s="103"/>
      <c r="G791" s="103"/>
      <c r="H791" s="103"/>
      <c r="I791" s="103"/>
      <c r="J791" s="103"/>
      <c r="K791" s="31"/>
      <c r="L791" s="103"/>
      <c r="M791" s="104"/>
      <c r="N791" s="105"/>
      <c r="O791" s="41"/>
      <c r="P791" s="106"/>
      <c r="Q791" s="106"/>
      <c r="R791" s="106"/>
      <c r="S791" s="41"/>
      <c r="T791" s="107"/>
      <c r="U791" s="41"/>
      <c r="V791" s="41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41"/>
      <c r="AH791" s="41"/>
      <c r="AI791" s="108"/>
      <c r="AJ791" s="107"/>
      <c r="AK791" s="109" t="s">
        <v>4925</v>
      </c>
      <c r="AL791" s="41" t="str">
        <f t="shared" si="419"/>
        <v>SOLFEN KHA GLISERIN 250</v>
      </c>
      <c r="AM791" s="107">
        <v>0.34</v>
      </c>
      <c r="AN791" s="107">
        <f t="shared" si="420"/>
        <v>0</v>
      </c>
    </row>
    <row r="792" spans="1:40" ht="15">
      <c r="A792" s="101"/>
      <c r="B792" s="41"/>
      <c r="C792" s="102"/>
      <c r="D792" s="103"/>
      <c r="E792" s="103"/>
      <c r="F792" s="103"/>
      <c r="G792" s="103"/>
      <c r="H792" s="103"/>
      <c r="I792" s="103"/>
      <c r="J792" s="103"/>
      <c r="K792" s="31"/>
      <c r="L792" s="103"/>
      <c r="M792" s="104"/>
      <c r="N792" s="105"/>
      <c r="O792" s="41"/>
      <c r="P792" s="106"/>
      <c r="Q792" s="106"/>
      <c r="R792" s="106"/>
      <c r="S792" s="41"/>
      <c r="T792" s="107"/>
      <c r="U792" s="41" t="s">
        <v>5192</v>
      </c>
      <c r="V792" s="41" t="s">
        <v>5193</v>
      </c>
      <c r="W792" s="107">
        <v>0.254</v>
      </c>
      <c r="X792" s="107">
        <f>K788*W792</f>
        <v>0</v>
      </c>
      <c r="Y792" s="107"/>
      <c r="Z792" s="107"/>
      <c r="AA792" s="107"/>
      <c r="AB792" s="107"/>
      <c r="AC792" s="107"/>
      <c r="AD792" s="107"/>
      <c r="AE792" s="107"/>
      <c r="AF792" s="107"/>
      <c r="AG792" s="41"/>
      <c r="AH792" s="41"/>
      <c r="AI792" s="108"/>
      <c r="AJ792" s="107"/>
      <c r="AK792" s="110" t="s">
        <v>4915</v>
      </c>
      <c r="AL792" s="41" t="str">
        <f t="shared" si="419"/>
        <v>SHD METHANOL 156</v>
      </c>
      <c r="AM792" s="107">
        <v>0.56999999999999995</v>
      </c>
      <c r="AN792" s="107">
        <f>$X$792*AM792</f>
        <v>0</v>
      </c>
    </row>
    <row r="793" spans="1:40" ht="15">
      <c r="A793" s="101"/>
      <c r="B793" s="41"/>
      <c r="C793" s="102"/>
      <c r="D793" s="103"/>
      <c r="E793" s="103"/>
      <c r="F793" s="103"/>
      <c r="G793" s="103"/>
      <c r="H793" s="103"/>
      <c r="I793" s="103"/>
      <c r="J793" s="103"/>
      <c r="K793" s="31"/>
      <c r="L793" s="103"/>
      <c r="M793" s="104"/>
      <c r="N793" s="105"/>
      <c r="O793" s="41"/>
      <c r="P793" s="106"/>
      <c r="Q793" s="106"/>
      <c r="R793" s="106"/>
      <c r="S793" s="41"/>
      <c r="T793" s="107"/>
      <c r="U793" s="41"/>
      <c r="V793" s="41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41"/>
      <c r="AH793" s="41"/>
      <c r="AI793" s="108"/>
      <c r="AJ793" s="107"/>
      <c r="AK793" s="110" t="s">
        <v>4925</v>
      </c>
      <c r="AL793" s="41" t="str">
        <f t="shared" si="419"/>
        <v>SOLFEN KHA GLISERIN 250</v>
      </c>
      <c r="AM793" s="107">
        <v>0.34</v>
      </c>
      <c r="AN793" s="107">
        <f t="shared" ref="AN793:AN794" si="421">$X$792*AM793</f>
        <v>0</v>
      </c>
    </row>
    <row r="794" spans="1:40" ht="15">
      <c r="A794" s="101"/>
      <c r="B794" s="41"/>
      <c r="C794" s="102"/>
      <c r="D794" s="103"/>
      <c r="E794" s="103"/>
      <c r="F794" s="103"/>
      <c r="G794" s="103"/>
      <c r="H794" s="103"/>
      <c r="I794" s="103"/>
      <c r="J794" s="103"/>
      <c r="K794" s="31"/>
      <c r="L794" s="103"/>
      <c r="M794" s="104"/>
      <c r="N794" s="105"/>
      <c r="O794" s="41"/>
      <c r="P794" s="106"/>
      <c r="Q794" s="106"/>
      <c r="R794" s="106"/>
      <c r="S794" s="41"/>
      <c r="T794" s="107"/>
      <c r="U794" s="41"/>
      <c r="V794" s="41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41"/>
      <c r="AH794" s="41"/>
      <c r="AI794" s="108"/>
      <c r="AJ794" s="107"/>
      <c r="AK794" s="110" t="s">
        <v>4921</v>
      </c>
      <c r="AL794" s="41" t="str">
        <f t="shared" si="419"/>
        <v>SOLFEN KHA DEP 225</v>
      </c>
      <c r="AM794" s="107">
        <v>0.09</v>
      </c>
      <c r="AN794" s="107">
        <f t="shared" si="421"/>
        <v>0</v>
      </c>
    </row>
    <row r="795" spans="1:40" ht="15">
      <c r="A795" s="101">
        <v>224</v>
      </c>
      <c r="B795" s="41" t="s">
        <v>2345</v>
      </c>
      <c r="C795" s="102" t="s">
        <v>193</v>
      </c>
      <c r="D795" s="103">
        <v>4</v>
      </c>
      <c r="E795" s="103">
        <f t="shared" si="402"/>
        <v>0.1111111111111111</v>
      </c>
      <c r="F795" s="103">
        <v>5</v>
      </c>
      <c r="G795" s="103">
        <v>1</v>
      </c>
      <c r="H795" s="103"/>
      <c r="I795" s="103"/>
      <c r="J795" s="103" t="s">
        <v>510</v>
      </c>
      <c r="K795" s="31">
        <v>0</v>
      </c>
      <c r="L795" s="103" t="s">
        <v>510</v>
      </c>
      <c r="M795" s="104">
        <f t="shared" si="416"/>
        <v>0</v>
      </c>
      <c r="N795" s="105" t="s">
        <v>506</v>
      </c>
      <c r="O795" s="41"/>
      <c r="P795" s="106">
        <f t="shared" si="381"/>
        <v>0</v>
      </c>
      <c r="Q795" s="106">
        <f t="shared" si="382"/>
        <v>0</v>
      </c>
      <c r="R795" s="106"/>
      <c r="S795" s="41"/>
      <c r="T795" s="107"/>
      <c r="U795" s="110" t="s">
        <v>4080</v>
      </c>
      <c r="V795" s="41" t="e">
        <f t="shared" ref="V795" si="422">VLOOKUP(U795,tb_oplosan,2,FALSE)</f>
        <v>#NAME?</v>
      </c>
      <c r="W795" s="107">
        <v>0.09</v>
      </c>
      <c r="X795" s="107">
        <f>K795*W795</f>
        <v>0</v>
      </c>
      <c r="Y795" s="107"/>
      <c r="Z795" s="107"/>
      <c r="AA795" s="107"/>
      <c r="AB795" s="107"/>
      <c r="AC795" s="107"/>
      <c r="AD795" s="107"/>
      <c r="AE795" s="107"/>
      <c r="AF795" s="107"/>
      <c r="AG795" s="110" t="s">
        <v>4279</v>
      </c>
      <c r="AH795" s="41" t="e">
        <f t="shared" ref="AH795" si="423">VLOOKUP(AG795,tb_parfum,2,FALSE)</f>
        <v>#NAME?</v>
      </c>
      <c r="AI795" s="108">
        <v>0.37</v>
      </c>
      <c r="AJ795" s="107">
        <f>X795*AI795</f>
        <v>0</v>
      </c>
      <c r="AK795" s="41"/>
      <c r="AL795" s="41"/>
      <c r="AM795" s="107"/>
      <c r="AN795" s="107"/>
    </row>
    <row r="796" spans="1:40" ht="15">
      <c r="A796" s="101"/>
      <c r="B796" s="41"/>
      <c r="C796" s="102"/>
      <c r="D796" s="103"/>
      <c r="E796" s="103"/>
      <c r="F796" s="103"/>
      <c r="G796" s="103"/>
      <c r="H796" s="103"/>
      <c r="I796" s="103"/>
      <c r="J796" s="103"/>
      <c r="K796" s="31"/>
      <c r="L796" s="103"/>
      <c r="M796" s="104"/>
      <c r="N796" s="105"/>
      <c r="O796" s="41"/>
      <c r="P796" s="106"/>
      <c r="Q796" s="106"/>
      <c r="R796" s="106"/>
      <c r="S796" s="41"/>
      <c r="T796" s="107"/>
      <c r="U796" s="110"/>
      <c r="V796" s="41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10"/>
      <c r="AH796" s="41"/>
      <c r="AI796" s="108"/>
      <c r="AJ796" s="107"/>
      <c r="AK796" s="110" t="s">
        <v>4915</v>
      </c>
      <c r="AL796" s="41" t="str">
        <f t="shared" ref="AL796:AL801" si="424">VLOOKUP(AK796,db_solfen,2,FALSE)</f>
        <v>SHD METHANOL 156</v>
      </c>
      <c r="AM796" s="107">
        <v>0.14000000000000001</v>
      </c>
      <c r="AN796" s="107">
        <f>$X$795*AM796</f>
        <v>0</v>
      </c>
    </row>
    <row r="797" spans="1:40" ht="15">
      <c r="A797" s="101"/>
      <c r="B797" s="41"/>
      <c r="C797" s="102"/>
      <c r="D797" s="103"/>
      <c r="E797" s="103"/>
      <c r="F797" s="103"/>
      <c r="G797" s="103"/>
      <c r="H797" s="103"/>
      <c r="I797" s="103"/>
      <c r="J797" s="103"/>
      <c r="K797" s="31"/>
      <c r="L797" s="103"/>
      <c r="M797" s="104"/>
      <c r="N797" s="105"/>
      <c r="O797" s="41"/>
      <c r="P797" s="106"/>
      <c r="Q797" s="106"/>
      <c r="R797" s="106"/>
      <c r="S797" s="41"/>
      <c r="T797" s="107"/>
      <c r="U797" s="110"/>
      <c r="V797" s="41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10"/>
      <c r="AH797" s="41"/>
      <c r="AI797" s="108"/>
      <c r="AJ797" s="107"/>
      <c r="AK797" s="110" t="s">
        <v>4921</v>
      </c>
      <c r="AL797" s="41" t="str">
        <f t="shared" si="424"/>
        <v>SOLFEN KHA DEP 225</v>
      </c>
      <c r="AM797" s="107">
        <v>0.19</v>
      </c>
      <c r="AN797" s="107">
        <f t="shared" ref="AN797:AN798" si="425">$X$795*AM797</f>
        <v>0</v>
      </c>
    </row>
    <row r="798" spans="1:40" ht="15">
      <c r="A798" s="101"/>
      <c r="B798" s="41"/>
      <c r="C798" s="102"/>
      <c r="D798" s="103"/>
      <c r="E798" s="103"/>
      <c r="F798" s="103"/>
      <c r="G798" s="103"/>
      <c r="H798" s="103"/>
      <c r="I798" s="103"/>
      <c r="J798" s="103"/>
      <c r="K798" s="31"/>
      <c r="L798" s="103"/>
      <c r="M798" s="104"/>
      <c r="N798" s="105"/>
      <c r="O798" s="41"/>
      <c r="P798" s="106"/>
      <c r="Q798" s="106"/>
      <c r="R798" s="106"/>
      <c r="S798" s="41"/>
      <c r="T798" s="107"/>
      <c r="U798" s="110"/>
      <c r="V798" s="41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41"/>
      <c r="AH798" s="41"/>
      <c r="AI798" s="108"/>
      <c r="AJ798" s="107"/>
      <c r="AK798" s="110" t="s">
        <v>4925</v>
      </c>
      <c r="AL798" s="41" t="str">
        <f t="shared" si="424"/>
        <v>SOLFEN KHA GLISERIN 250</v>
      </c>
      <c r="AM798" s="107">
        <v>0.3</v>
      </c>
      <c r="AN798" s="107">
        <f t="shared" si="425"/>
        <v>0</v>
      </c>
    </row>
    <row r="799" spans="1:40" ht="15">
      <c r="A799" s="101"/>
      <c r="B799" s="41"/>
      <c r="C799" s="102"/>
      <c r="D799" s="103"/>
      <c r="E799" s="103"/>
      <c r="F799" s="103"/>
      <c r="G799" s="103"/>
      <c r="H799" s="103"/>
      <c r="I799" s="103"/>
      <c r="J799" s="103"/>
      <c r="K799" s="31"/>
      <c r="L799" s="103"/>
      <c r="M799" s="104"/>
      <c r="N799" s="105"/>
      <c r="O799" s="41"/>
      <c r="P799" s="106"/>
      <c r="Q799" s="106"/>
      <c r="R799" s="106"/>
      <c r="S799" s="41"/>
      <c r="T799" s="107"/>
      <c r="U799" s="41" t="s">
        <v>5192</v>
      </c>
      <c r="V799" s="41" t="s">
        <v>5193</v>
      </c>
      <c r="W799" s="107">
        <v>0.2722</v>
      </c>
      <c r="X799" s="107">
        <f>K795*W799</f>
        <v>0</v>
      </c>
      <c r="Y799" s="107"/>
      <c r="Z799" s="107"/>
      <c r="AA799" s="107"/>
      <c r="AB799" s="107"/>
      <c r="AC799" s="107"/>
      <c r="AD799" s="107"/>
      <c r="AE799" s="107"/>
      <c r="AF799" s="107"/>
      <c r="AG799" s="41"/>
      <c r="AH799" s="41"/>
      <c r="AI799" s="108"/>
      <c r="AJ799" s="107"/>
      <c r="AK799" s="110" t="s">
        <v>4915</v>
      </c>
      <c r="AL799" s="41" t="str">
        <f t="shared" si="424"/>
        <v>SHD METHANOL 156</v>
      </c>
      <c r="AM799" s="107">
        <v>0.56999999999999995</v>
      </c>
      <c r="AN799" s="107">
        <f>$X$799*AM799</f>
        <v>0</v>
      </c>
    </row>
    <row r="800" spans="1:40" ht="15">
      <c r="A800" s="101"/>
      <c r="B800" s="41"/>
      <c r="C800" s="102"/>
      <c r="D800" s="103"/>
      <c r="E800" s="103"/>
      <c r="F800" s="103"/>
      <c r="G800" s="103"/>
      <c r="H800" s="103"/>
      <c r="I800" s="103"/>
      <c r="J800" s="103"/>
      <c r="K800" s="31"/>
      <c r="L800" s="103"/>
      <c r="M800" s="104"/>
      <c r="N800" s="105"/>
      <c r="O800" s="41"/>
      <c r="P800" s="106"/>
      <c r="Q800" s="106"/>
      <c r="R800" s="106"/>
      <c r="S800" s="41"/>
      <c r="T800" s="107"/>
      <c r="U800" s="41"/>
      <c r="V800" s="41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41"/>
      <c r="AH800" s="41"/>
      <c r="AI800" s="108"/>
      <c r="AJ800" s="107"/>
      <c r="AK800" s="110" t="s">
        <v>4925</v>
      </c>
      <c r="AL800" s="41" t="str">
        <f t="shared" si="424"/>
        <v>SOLFEN KHA GLISERIN 250</v>
      </c>
      <c r="AM800" s="107">
        <v>0.34</v>
      </c>
      <c r="AN800" s="107">
        <f t="shared" ref="AN800:AN801" si="426">$X$799*AM800</f>
        <v>0</v>
      </c>
    </row>
    <row r="801" spans="1:40" ht="15">
      <c r="A801" s="101"/>
      <c r="B801" s="41"/>
      <c r="C801" s="102"/>
      <c r="D801" s="103"/>
      <c r="E801" s="103"/>
      <c r="F801" s="103"/>
      <c r="G801" s="103"/>
      <c r="H801" s="103"/>
      <c r="I801" s="103"/>
      <c r="J801" s="103"/>
      <c r="K801" s="31"/>
      <c r="L801" s="103"/>
      <c r="M801" s="104"/>
      <c r="N801" s="105"/>
      <c r="O801" s="41"/>
      <c r="P801" s="106"/>
      <c r="Q801" s="106"/>
      <c r="R801" s="106"/>
      <c r="S801" s="41"/>
      <c r="T801" s="107"/>
      <c r="U801" s="41"/>
      <c r="V801" s="41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41"/>
      <c r="AH801" s="41"/>
      <c r="AI801" s="108"/>
      <c r="AJ801" s="107"/>
      <c r="AK801" s="110" t="s">
        <v>4921</v>
      </c>
      <c r="AL801" s="41" t="str">
        <f t="shared" si="424"/>
        <v>SOLFEN KHA DEP 225</v>
      </c>
      <c r="AM801" s="107">
        <v>0.09</v>
      </c>
      <c r="AN801" s="107">
        <f t="shared" si="426"/>
        <v>0</v>
      </c>
    </row>
    <row r="802" spans="1:40">
      <c r="A802" s="101">
        <v>225</v>
      </c>
      <c r="B802" s="41" t="s">
        <v>2358</v>
      </c>
      <c r="C802" s="102" t="s">
        <v>194</v>
      </c>
      <c r="D802" s="103">
        <v>17</v>
      </c>
      <c r="E802" s="103">
        <f t="shared" si="402"/>
        <v>0.47222222222222221</v>
      </c>
      <c r="F802" s="103">
        <v>7</v>
      </c>
      <c r="G802" s="103">
        <v>1</v>
      </c>
      <c r="H802" s="103">
        <v>6</v>
      </c>
      <c r="I802" s="103">
        <v>1</v>
      </c>
      <c r="J802" s="103" t="s">
        <v>510</v>
      </c>
      <c r="K802" s="31">
        <v>0</v>
      </c>
      <c r="L802" s="103" t="s">
        <v>510</v>
      </c>
      <c r="M802" s="104">
        <f t="shared" si="416"/>
        <v>0</v>
      </c>
      <c r="N802" s="105" t="s">
        <v>506</v>
      </c>
      <c r="O802" s="41"/>
      <c r="P802" s="106">
        <f t="shared" si="381"/>
        <v>0</v>
      </c>
      <c r="Q802" s="106">
        <f t="shared" si="382"/>
        <v>0</v>
      </c>
      <c r="R802" s="106"/>
      <c r="S802" s="41"/>
      <c r="T802" s="107"/>
      <c r="U802" s="41" t="s">
        <v>4082</v>
      </c>
      <c r="V802" s="41" t="e">
        <f t="shared" ref="V802" si="427">VLOOKUP(U802,tb_oplosan,2,FALSE)</f>
        <v>#NAME?</v>
      </c>
      <c r="W802" s="107">
        <v>0.09</v>
      </c>
      <c r="X802" s="107">
        <f>K802*W802</f>
        <v>0</v>
      </c>
      <c r="Y802" s="107"/>
      <c r="Z802" s="107"/>
      <c r="AA802" s="107"/>
      <c r="AB802" s="107"/>
      <c r="AC802" s="107"/>
      <c r="AD802" s="107"/>
      <c r="AE802" s="107"/>
      <c r="AF802" s="107"/>
      <c r="AG802" s="41" t="s">
        <v>4281</v>
      </c>
      <c r="AH802" s="41" t="e">
        <f t="shared" ref="AH802" si="428">VLOOKUP(AG802,tb_parfum,2,FALSE)</f>
        <v>#NAME?</v>
      </c>
      <c r="AI802" s="108">
        <v>0.28000000000000003</v>
      </c>
      <c r="AJ802" s="107">
        <f t="shared" ref="AJ802" si="429">X802*AI802</f>
        <v>0</v>
      </c>
      <c r="AK802" s="41"/>
      <c r="AL802" s="41"/>
      <c r="AM802" s="107"/>
      <c r="AN802" s="107"/>
    </row>
    <row r="803" spans="1:40" ht="15">
      <c r="A803" s="101"/>
      <c r="B803" s="41"/>
      <c r="C803" s="102"/>
      <c r="D803" s="103"/>
      <c r="E803" s="103"/>
      <c r="F803" s="103"/>
      <c r="G803" s="103"/>
      <c r="H803" s="103"/>
      <c r="I803" s="103"/>
      <c r="J803" s="103"/>
      <c r="K803" s="31"/>
      <c r="L803" s="103"/>
      <c r="M803" s="104"/>
      <c r="N803" s="105"/>
      <c r="O803" s="41"/>
      <c r="P803" s="106"/>
      <c r="Q803" s="106"/>
      <c r="R803" s="106"/>
      <c r="S803" s="41"/>
      <c r="T803" s="107"/>
      <c r="U803" s="41"/>
      <c r="V803" s="41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41"/>
      <c r="AH803" s="41"/>
      <c r="AI803" s="108"/>
      <c r="AJ803" s="107"/>
      <c r="AK803" s="109" t="s">
        <v>4921</v>
      </c>
      <c r="AL803" s="41" t="str">
        <f t="shared" ref="AL803:AL808" si="430">VLOOKUP(AK803,db_solfen,2,FALSE)</f>
        <v>SOLFEN KHA DEP 225</v>
      </c>
      <c r="AM803" s="107">
        <v>0.25</v>
      </c>
      <c r="AN803" s="107">
        <f>$X$802*AM803</f>
        <v>0</v>
      </c>
    </row>
    <row r="804" spans="1:40" ht="15">
      <c r="A804" s="101"/>
      <c r="B804" s="41"/>
      <c r="C804" s="102"/>
      <c r="D804" s="103"/>
      <c r="E804" s="103"/>
      <c r="F804" s="103"/>
      <c r="G804" s="103"/>
      <c r="H804" s="103"/>
      <c r="I804" s="103"/>
      <c r="J804" s="103"/>
      <c r="K804" s="31"/>
      <c r="L804" s="103"/>
      <c r="M804" s="104"/>
      <c r="N804" s="105"/>
      <c r="O804" s="41"/>
      <c r="P804" s="106"/>
      <c r="Q804" s="106"/>
      <c r="R804" s="106"/>
      <c r="S804" s="41"/>
      <c r="T804" s="107"/>
      <c r="U804" s="41"/>
      <c r="V804" s="41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41"/>
      <c r="AH804" s="41"/>
      <c r="AI804" s="108"/>
      <c r="AJ804" s="107"/>
      <c r="AK804" s="109" t="s">
        <v>4915</v>
      </c>
      <c r="AL804" s="41" t="str">
        <f t="shared" si="430"/>
        <v>SHD METHANOL 156</v>
      </c>
      <c r="AM804" s="107">
        <v>0.16</v>
      </c>
      <c r="AN804" s="107">
        <f t="shared" ref="AN804:AN805" si="431">$X$802*AM804</f>
        <v>0</v>
      </c>
    </row>
    <row r="805" spans="1:40" ht="15">
      <c r="A805" s="101"/>
      <c r="B805" s="41"/>
      <c r="C805" s="102"/>
      <c r="D805" s="103"/>
      <c r="E805" s="103"/>
      <c r="F805" s="103"/>
      <c r="G805" s="103"/>
      <c r="H805" s="103"/>
      <c r="I805" s="103"/>
      <c r="J805" s="103"/>
      <c r="K805" s="31"/>
      <c r="L805" s="103"/>
      <c r="M805" s="104"/>
      <c r="N805" s="105"/>
      <c r="O805" s="41"/>
      <c r="P805" s="106"/>
      <c r="Q805" s="106"/>
      <c r="R805" s="106"/>
      <c r="S805" s="41"/>
      <c r="T805" s="107"/>
      <c r="U805" s="41"/>
      <c r="V805" s="41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41"/>
      <c r="AH805" s="41"/>
      <c r="AI805" s="108"/>
      <c r="AJ805" s="107"/>
      <c r="AK805" s="109" t="s">
        <v>4925</v>
      </c>
      <c r="AL805" s="41" t="str">
        <f t="shared" si="430"/>
        <v>SOLFEN KHA GLISERIN 250</v>
      </c>
      <c r="AM805" s="107">
        <v>0.31</v>
      </c>
      <c r="AN805" s="107">
        <f t="shared" si="431"/>
        <v>0</v>
      </c>
    </row>
    <row r="806" spans="1:40" ht="15">
      <c r="A806" s="101"/>
      <c r="B806" s="41"/>
      <c r="C806" s="102"/>
      <c r="D806" s="103"/>
      <c r="E806" s="103"/>
      <c r="F806" s="103"/>
      <c r="G806" s="103"/>
      <c r="H806" s="103"/>
      <c r="I806" s="103"/>
      <c r="J806" s="103"/>
      <c r="K806" s="31"/>
      <c r="L806" s="103"/>
      <c r="M806" s="104"/>
      <c r="N806" s="105"/>
      <c r="O806" s="41"/>
      <c r="P806" s="106"/>
      <c r="Q806" s="106"/>
      <c r="R806" s="106"/>
      <c r="S806" s="41"/>
      <c r="T806" s="107"/>
      <c r="U806" s="41" t="s">
        <v>5192</v>
      </c>
      <c r="V806" s="41" t="s">
        <v>5193</v>
      </c>
      <c r="W806" s="107">
        <v>0.2722</v>
      </c>
      <c r="X806" s="107">
        <f>K802*W806</f>
        <v>0</v>
      </c>
      <c r="Y806" s="107"/>
      <c r="Z806" s="107"/>
      <c r="AA806" s="107"/>
      <c r="AB806" s="107"/>
      <c r="AC806" s="107"/>
      <c r="AD806" s="107"/>
      <c r="AE806" s="107"/>
      <c r="AF806" s="107"/>
      <c r="AG806" s="41"/>
      <c r="AH806" s="41"/>
      <c r="AI806" s="108"/>
      <c r="AJ806" s="107"/>
      <c r="AK806" s="110" t="s">
        <v>4915</v>
      </c>
      <c r="AL806" s="41" t="str">
        <f t="shared" si="430"/>
        <v>SHD METHANOL 156</v>
      </c>
      <c r="AM806" s="107">
        <v>0.56999999999999995</v>
      </c>
      <c r="AN806" s="107">
        <f>$X$806*AM806</f>
        <v>0</v>
      </c>
    </row>
    <row r="807" spans="1:40" ht="15">
      <c r="A807" s="101"/>
      <c r="B807" s="41"/>
      <c r="C807" s="102"/>
      <c r="D807" s="103"/>
      <c r="E807" s="103"/>
      <c r="F807" s="103"/>
      <c r="G807" s="103"/>
      <c r="H807" s="103"/>
      <c r="I807" s="103"/>
      <c r="J807" s="103"/>
      <c r="K807" s="31"/>
      <c r="L807" s="103"/>
      <c r="M807" s="104"/>
      <c r="N807" s="105"/>
      <c r="O807" s="41"/>
      <c r="P807" s="106"/>
      <c r="Q807" s="106"/>
      <c r="R807" s="106"/>
      <c r="S807" s="41"/>
      <c r="T807" s="107"/>
      <c r="U807" s="41"/>
      <c r="V807" s="41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41"/>
      <c r="AH807" s="41"/>
      <c r="AI807" s="108"/>
      <c r="AJ807" s="107"/>
      <c r="AK807" s="110" t="s">
        <v>4925</v>
      </c>
      <c r="AL807" s="41" t="str">
        <f t="shared" si="430"/>
        <v>SOLFEN KHA GLISERIN 250</v>
      </c>
      <c r="AM807" s="107">
        <v>0.34</v>
      </c>
      <c r="AN807" s="107">
        <f t="shared" ref="AN807:AN808" si="432">$X$806*AM807</f>
        <v>0</v>
      </c>
    </row>
    <row r="808" spans="1:40" ht="15">
      <c r="A808" s="101"/>
      <c r="B808" s="41"/>
      <c r="C808" s="102"/>
      <c r="D808" s="103"/>
      <c r="E808" s="103"/>
      <c r="F808" s="103"/>
      <c r="G808" s="103"/>
      <c r="H808" s="103"/>
      <c r="I808" s="103"/>
      <c r="J808" s="103"/>
      <c r="K808" s="31"/>
      <c r="L808" s="103"/>
      <c r="M808" s="104"/>
      <c r="N808" s="105"/>
      <c r="O808" s="41"/>
      <c r="P808" s="106"/>
      <c r="Q808" s="106"/>
      <c r="R808" s="106"/>
      <c r="S808" s="41"/>
      <c r="T808" s="107"/>
      <c r="U808" s="41"/>
      <c r="V808" s="41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41"/>
      <c r="AH808" s="41"/>
      <c r="AI808" s="108"/>
      <c r="AJ808" s="107"/>
      <c r="AK808" s="110" t="s">
        <v>4921</v>
      </c>
      <c r="AL808" s="41" t="str">
        <f t="shared" si="430"/>
        <v>SOLFEN KHA DEP 225</v>
      </c>
      <c r="AM808" s="107">
        <v>0.09</v>
      </c>
      <c r="AN808" s="107">
        <f t="shared" si="432"/>
        <v>0</v>
      </c>
    </row>
    <row r="809" spans="1:40">
      <c r="A809" s="101">
        <v>226</v>
      </c>
      <c r="B809" s="41" t="s">
        <v>2359</v>
      </c>
      <c r="C809" s="102" t="s">
        <v>195</v>
      </c>
      <c r="D809" s="103">
        <v>49</v>
      </c>
      <c r="E809" s="103">
        <f t="shared" si="402"/>
        <v>1.3611111111111112</v>
      </c>
      <c r="F809" s="103">
        <v>63</v>
      </c>
      <c r="G809" s="103">
        <v>1</v>
      </c>
      <c r="H809" s="103">
        <v>4</v>
      </c>
      <c r="I809" s="103">
        <v>1</v>
      </c>
      <c r="J809" s="103" t="s">
        <v>510</v>
      </c>
      <c r="K809" s="31">
        <f>VLOOKUP(B809,tb_proyeksi,10,FALSE)</f>
        <v>36</v>
      </c>
      <c r="L809" s="103" t="s">
        <v>510</v>
      </c>
      <c r="M809" s="104">
        <f t="shared" si="416"/>
        <v>1</v>
      </c>
      <c r="N809" s="105" t="s">
        <v>506</v>
      </c>
      <c r="O809" s="41" t="s">
        <v>5233</v>
      </c>
      <c r="P809" s="106">
        <f t="shared" si="381"/>
        <v>27</v>
      </c>
      <c r="Q809" s="106">
        <f t="shared" si="382"/>
        <v>36</v>
      </c>
      <c r="R809" s="106"/>
      <c r="S809" s="41" t="s">
        <v>523</v>
      </c>
      <c r="T809" s="107">
        <f>AJ809</f>
        <v>0.8832239999999999</v>
      </c>
      <c r="U809" s="41" t="s">
        <v>4084</v>
      </c>
      <c r="V809" s="41" t="e">
        <f t="shared" si="360"/>
        <v>#NAME?</v>
      </c>
      <c r="W809" s="107">
        <v>8.4599999999999995E-2</v>
      </c>
      <c r="X809" s="107">
        <f t="shared" si="376"/>
        <v>3.0455999999999999</v>
      </c>
      <c r="Y809" s="107"/>
      <c r="Z809" s="107"/>
      <c r="AA809" s="107"/>
      <c r="AB809" s="107"/>
      <c r="AC809" s="107"/>
      <c r="AD809" s="107"/>
      <c r="AE809" s="107"/>
      <c r="AF809" s="107"/>
      <c r="AG809" s="41" t="s">
        <v>4331</v>
      </c>
      <c r="AH809" s="41" t="e">
        <f t="shared" si="361"/>
        <v>#NAME?</v>
      </c>
      <c r="AI809" s="108">
        <v>0.28999999999999998</v>
      </c>
      <c r="AJ809" s="107">
        <f t="shared" si="377"/>
        <v>0.8832239999999999</v>
      </c>
      <c r="AK809" s="41"/>
      <c r="AL809" s="41"/>
      <c r="AM809" s="107"/>
      <c r="AN809" s="107"/>
    </row>
    <row r="810" spans="1:40" ht="15">
      <c r="A810" s="101"/>
      <c r="B810" s="41"/>
      <c r="C810" s="102"/>
      <c r="D810" s="103"/>
      <c r="E810" s="103"/>
      <c r="F810" s="103"/>
      <c r="G810" s="103"/>
      <c r="H810" s="103"/>
      <c r="I810" s="103"/>
      <c r="J810" s="103"/>
      <c r="K810" s="31"/>
      <c r="L810" s="103"/>
      <c r="M810" s="104"/>
      <c r="N810" s="105"/>
      <c r="O810" s="41"/>
      <c r="P810" s="106"/>
      <c r="Q810" s="106"/>
      <c r="R810" s="106"/>
      <c r="S810" s="41"/>
      <c r="T810" s="107"/>
      <c r="U810" s="41"/>
      <c r="V810" s="41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41"/>
      <c r="AH810" s="41"/>
      <c r="AI810" s="108"/>
      <c r="AJ810" s="107"/>
      <c r="AK810" s="109" t="s">
        <v>4921</v>
      </c>
      <c r="AL810" s="41" t="str">
        <f t="shared" ref="AL810:AL815" si="433">VLOOKUP(AK810,db_solfen,2,FALSE)</f>
        <v>SOLFEN KHA DEP 225</v>
      </c>
      <c r="AM810" s="107">
        <v>0.24</v>
      </c>
      <c r="AN810" s="107">
        <f>$X$809*AM810</f>
        <v>0.73094399999999993</v>
      </c>
    </row>
    <row r="811" spans="1:40" ht="15">
      <c r="A811" s="101"/>
      <c r="B811" s="41"/>
      <c r="C811" s="102"/>
      <c r="D811" s="103"/>
      <c r="E811" s="103"/>
      <c r="F811" s="103"/>
      <c r="G811" s="103"/>
      <c r="H811" s="103"/>
      <c r="I811" s="103"/>
      <c r="J811" s="103"/>
      <c r="K811" s="31"/>
      <c r="L811" s="103"/>
      <c r="M811" s="104"/>
      <c r="N811" s="105"/>
      <c r="O811" s="41"/>
      <c r="P811" s="106"/>
      <c r="Q811" s="106"/>
      <c r="R811" s="106"/>
      <c r="S811" s="41"/>
      <c r="T811" s="107"/>
      <c r="U811" s="41"/>
      <c r="V811" s="41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41"/>
      <c r="AH811" s="41"/>
      <c r="AI811" s="108"/>
      <c r="AJ811" s="107"/>
      <c r="AK811" s="109" t="s">
        <v>4915</v>
      </c>
      <c r="AL811" s="41" t="str">
        <f t="shared" si="433"/>
        <v>SHD METHANOL 156</v>
      </c>
      <c r="AM811" s="107">
        <v>0.14000000000000001</v>
      </c>
      <c r="AN811" s="107">
        <f t="shared" ref="AN811:AN812" si="434">$X$809*AM811</f>
        <v>0.42638400000000004</v>
      </c>
    </row>
    <row r="812" spans="1:40" ht="15">
      <c r="A812" s="101"/>
      <c r="B812" s="41"/>
      <c r="C812" s="102"/>
      <c r="D812" s="103"/>
      <c r="E812" s="103"/>
      <c r="F812" s="103"/>
      <c r="G812" s="103"/>
      <c r="H812" s="103"/>
      <c r="I812" s="103"/>
      <c r="J812" s="103"/>
      <c r="K812" s="31"/>
      <c r="L812" s="103"/>
      <c r="M812" s="104"/>
      <c r="N812" s="105"/>
      <c r="O812" s="41"/>
      <c r="P812" s="106"/>
      <c r="Q812" s="106"/>
      <c r="R812" s="106"/>
      <c r="S812" s="41"/>
      <c r="T812" s="107"/>
      <c r="U812" s="41"/>
      <c r="V812" s="41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41"/>
      <c r="AH812" s="41"/>
      <c r="AI812" s="108"/>
      <c r="AJ812" s="107"/>
      <c r="AK812" s="109" t="s">
        <v>4925</v>
      </c>
      <c r="AL812" s="41" t="str">
        <f t="shared" si="433"/>
        <v>SOLFEN KHA GLISERIN 250</v>
      </c>
      <c r="AM812" s="107">
        <v>0.33</v>
      </c>
      <c r="AN812" s="107">
        <f t="shared" si="434"/>
        <v>1.0050479999999999</v>
      </c>
    </row>
    <row r="813" spans="1:40" ht="15">
      <c r="A813" s="101"/>
      <c r="B813" s="41"/>
      <c r="C813" s="102"/>
      <c r="D813" s="103"/>
      <c r="E813" s="103"/>
      <c r="F813" s="103"/>
      <c r="G813" s="103"/>
      <c r="H813" s="103"/>
      <c r="I813" s="103"/>
      <c r="J813" s="103"/>
      <c r="K813" s="31"/>
      <c r="L813" s="103"/>
      <c r="M813" s="104"/>
      <c r="N813" s="105"/>
      <c r="O813" s="41"/>
      <c r="P813" s="106"/>
      <c r="Q813" s="106"/>
      <c r="R813" s="106"/>
      <c r="S813" s="41"/>
      <c r="T813" s="107"/>
      <c r="U813" s="41" t="s">
        <v>5192</v>
      </c>
      <c r="V813" s="41" t="s">
        <v>5193</v>
      </c>
      <c r="W813" s="107">
        <v>0.2722</v>
      </c>
      <c r="X813" s="107">
        <f>K809*W813</f>
        <v>9.799199999999999</v>
      </c>
      <c r="Y813" s="107"/>
      <c r="Z813" s="107"/>
      <c r="AA813" s="107"/>
      <c r="AB813" s="107"/>
      <c r="AC813" s="107"/>
      <c r="AD813" s="107"/>
      <c r="AE813" s="107"/>
      <c r="AF813" s="107"/>
      <c r="AG813" s="41"/>
      <c r="AH813" s="41"/>
      <c r="AI813" s="108"/>
      <c r="AJ813" s="107"/>
      <c r="AK813" s="110" t="s">
        <v>4915</v>
      </c>
      <c r="AL813" s="41" t="str">
        <f t="shared" si="433"/>
        <v>SHD METHANOL 156</v>
      </c>
      <c r="AM813" s="107">
        <v>0.56999999999999995</v>
      </c>
      <c r="AN813" s="107">
        <f>$X$813*AM813</f>
        <v>5.5855439999999987</v>
      </c>
    </row>
    <row r="814" spans="1:40" ht="15">
      <c r="A814" s="101"/>
      <c r="B814" s="41"/>
      <c r="C814" s="102"/>
      <c r="D814" s="103"/>
      <c r="E814" s="103"/>
      <c r="F814" s="103"/>
      <c r="G814" s="103"/>
      <c r="H814" s="103"/>
      <c r="I814" s="103"/>
      <c r="J814" s="103"/>
      <c r="K814" s="31"/>
      <c r="L814" s="103"/>
      <c r="M814" s="104"/>
      <c r="N814" s="105"/>
      <c r="O814" s="41"/>
      <c r="P814" s="106"/>
      <c r="Q814" s="106"/>
      <c r="R814" s="106"/>
      <c r="S814" s="41"/>
      <c r="T814" s="107"/>
      <c r="U814" s="41"/>
      <c r="V814" s="41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41"/>
      <c r="AH814" s="41"/>
      <c r="AI814" s="108"/>
      <c r="AJ814" s="107"/>
      <c r="AK814" s="110" t="s">
        <v>4925</v>
      </c>
      <c r="AL814" s="41" t="str">
        <f t="shared" si="433"/>
        <v>SOLFEN KHA GLISERIN 250</v>
      </c>
      <c r="AM814" s="107">
        <v>0.34</v>
      </c>
      <c r="AN814" s="107">
        <f t="shared" ref="AN814:AN815" si="435">$X$813*AM814</f>
        <v>3.331728</v>
      </c>
    </row>
    <row r="815" spans="1:40" ht="15">
      <c r="A815" s="101"/>
      <c r="B815" s="41"/>
      <c r="C815" s="102"/>
      <c r="D815" s="103"/>
      <c r="E815" s="103"/>
      <c r="F815" s="103"/>
      <c r="G815" s="103"/>
      <c r="H815" s="103"/>
      <c r="I815" s="103"/>
      <c r="J815" s="103"/>
      <c r="K815" s="31"/>
      <c r="L815" s="103"/>
      <c r="M815" s="104"/>
      <c r="N815" s="105"/>
      <c r="O815" s="41"/>
      <c r="P815" s="106"/>
      <c r="Q815" s="106"/>
      <c r="R815" s="106"/>
      <c r="S815" s="41"/>
      <c r="T815" s="107"/>
      <c r="U815" s="41"/>
      <c r="V815" s="41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41"/>
      <c r="AH815" s="41"/>
      <c r="AI815" s="108"/>
      <c r="AJ815" s="107"/>
      <c r="AK815" s="110" t="s">
        <v>4921</v>
      </c>
      <c r="AL815" s="41" t="str">
        <f t="shared" si="433"/>
        <v>SOLFEN KHA DEP 225</v>
      </c>
      <c r="AM815" s="107">
        <v>0.09</v>
      </c>
      <c r="AN815" s="107">
        <f t="shared" si="435"/>
        <v>0.88192799999999993</v>
      </c>
    </row>
    <row r="816" spans="1:40">
      <c r="A816" s="101">
        <v>227</v>
      </c>
      <c r="B816" s="41" t="s">
        <v>2362</v>
      </c>
      <c r="C816" s="102" t="s">
        <v>196</v>
      </c>
      <c r="D816" s="103"/>
      <c r="E816" s="103">
        <f t="shared" si="402"/>
        <v>0</v>
      </c>
      <c r="F816" s="103">
        <v>8</v>
      </c>
      <c r="G816" s="103">
        <v>1</v>
      </c>
      <c r="H816" s="103"/>
      <c r="I816" s="103"/>
      <c r="J816" s="103" t="s">
        <v>510</v>
      </c>
      <c r="K816" s="31">
        <v>0</v>
      </c>
      <c r="L816" s="103" t="s">
        <v>510</v>
      </c>
      <c r="M816" s="104">
        <f t="shared" si="416"/>
        <v>0</v>
      </c>
      <c r="N816" s="105" t="s">
        <v>506</v>
      </c>
      <c r="O816" s="41"/>
      <c r="P816" s="106">
        <f t="shared" si="381"/>
        <v>0</v>
      </c>
      <c r="Q816" s="106">
        <f t="shared" si="382"/>
        <v>0</v>
      </c>
      <c r="R816" s="106"/>
      <c r="S816" s="41"/>
      <c r="T816" s="107"/>
      <c r="U816" s="41" t="s">
        <v>4084</v>
      </c>
      <c r="V816" s="41" t="e">
        <f t="shared" ref="V816" si="436">VLOOKUP(U816,tb_oplosan,2,FALSE)</f>
        <v>#NAME?</v>
      </c>
      <c r="W816" s="107">
        <v>8.4599999999999995E-2</v>
      </c>
      <c r="X816" s="107">
        <f>K816*W816</f>
        <v>0</v>
      </c>
      <c r="Y816" s="107"/>
      <c r="Z816" s="107"/>
      <c r="AA816" s="107"/>
      <c r="AB816" s="107"/>
      <c r="AC816" s="107"/>
      <c r="AD816" s="107"/>
      <c r="AE816" s="107"/>
      <c r="AF816" s="107"/>
      <c r="AG816" s="41" t="s">
        <v>4331</v>
      </c>
      <c r="AH816" s="41" t="e">
        <f t="shared" ref="AH816" si="437">VLOOKUP(AG816,tb_parfum,2,FALSE)</f>
        <v>#NAME?</v>
      </c>
      <c r="AI816" s="108">
        <v>0.28999999999999998</v>
      </c>
      <c r="AJ816" s="107">
        <f t="shared" ref="AJ816" si="438">X816*AI816</f>
        <v>0</v>
      </c>
      <c r="AK816" s="41"/>
      <c r="AL816" s="41"/>
      <c r="AM816" s="107"/>
      <c r="AN816" s="107"/>
    </row>
    <row r="817" spans="1:40" ht="15">
      <c r="A817" s="101"/>
      <c r="B817" s="41"/>
      <c r="C817" s="102"/>
      <c r="D817" s="103"/>
      <c r="E817" s="103"/>
      <c r="F817" s="103"/>
      <c r="G817" s="103"/>
      <c r="H817" s="103"/>
      <c r="I817" s="103"/>
      <c r="J817" s="103"/>
      <c r="K817" s="31"/>
      <c r="L817" s="103"/>
      <c r="M817" s="104"/>
      <c r="N817" s="105"/>
      <c r="O817" s="41"/>
      <c r="P817" s="106"/>
      <c r="Q817" s="106"/>
      <c r="R817" s="106"/>
      <c r="S817" s="41"/>
      <c r="T817" s="107"/>
      <c r="U817" s="41"/>
      <c r="V817" s="41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41"/>
      <c r="AH817" s="41"/>
      <c r="AI817" s="108"/>
      <c r="AJ817" s="107"/>
      <c r="AK817" s="117" t="s">
        <v>4921</v>
      </c>
      <c r="AL817" s="41" t="str">
        <f t="shared" ref="AL817:AL822" si="439">VLOOKUP(AK817,db_solfen,2,FALSE)</f>
        <v>SOLFEN KHA DEP 225</v>
      </c>
      <c r="AM817" s="107">
        <v>0.24</v>
      </c>
      <c r="AN817" s="107">
        <f>$X$816*AM817</f>
        <v>0</v>
      </c>
    </row>
    <row r="818" spans="1:40" ht="15">
      <c r="A818" s="101"/>
      <c r="B818" s="41"/>
      <c r="C818" s="102"/>
      <c r="D818" s="103"/>
      <c r="E818" s="103"/>
      <c r="F818" s="103"/>
      <c r="G818" s="103"/>
      <c r="H818" s="103"/>
      <c r="I818" s="103"/>
      <c r="J818" s="103"/>
      <c r="K818" s="31"/>
      <c r="L818" s="103"/>
      <c r="M818" s="104"/>
      <c r="N818" s="105"/>
      <c r="O818" s="41"/>
      <c r="P818" s="106"/>
      <c r="Q818" s="106"/>
      <c r="R818" s="106"/>
      <c r="S818" s="41"/>
      <c r="T818" s="107"/>
      <c r="U818" s="41"/>
      <c r="V818" s="41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41"/>
      <c r="AH818" s="41"/>
      <c r="AI818" s="108"/>
      <c r="AJ818" s="107"/>
      <c r="AK818" s="117" t="s">
        <v>4915</v>
      </c>
      <c r="AL818" s="41" t="str">
        <f t="shared" si="439"/>
        <v>SHD METHANOL 156</v>
      </c>
      <c r="AM818" s="107">
        <v>0.14000000000000001</v>
      </c>
      <c r="AN818" s="107">
        <f t="shared" ref="AN818:AN819" si="440">$X$816*AM818</f>
        <v>0</v>
      </c>
    </row>
    <row r="819" spans="1:40" ht="15">
      <c r="A819" s="101"/>
      <c r="B819" s="41"/>
      <c r="C819" s="102"/>
      <c r="D819" s="103"/>
      <c r="E819" s="103"/>
      <c r="F819" s="103"/>
      <c r="G819" s="103"/>
      <c r="H819" s="103"/>
      <c r="I819" s="103"/>
      <c r="J819" s="103"/>
      <c r="K819" s="31"/>
      <c r="L819" s="103"/>
      <c r="M819" s="104"/>
      <c r="N819" s="105"/>
      <c r="O819" s="41"/>
      <c r="P819" s="106"/>
      <c r="Q819" s="106"/>
      <c r="R819" s="106"/>
      <c r="S819" s="41"/>
      <c r="T819" s="107"/>
      <c r="U819" s="41"/>
      <c r="V819" s="41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41"/>
      <c r="AH819" s="41"/>
      <c r="AI819" s="108"/>
      <c r="AJ819" s="107"/>
      <c r="AK819" s="117" t="s">
        <v>4925</v>
      </c>
      <c r="AL819" s="41" t="str">
        <f t="shared" si="439"/>
        <v>SOLFEN KHA GLISERIN 250</v>
      </c>
      <c r="AM819" s="107">
        <v>0.33</v>
      </c>
      <c r="AN819" s="107">
        <f t="shared" si="440"/>
        <v>0</v>
      </c>
    </row>
    <row r="820" spans="1:40" ht="15">
      <c r="A820" s="101"/>
      <c r="B820" s="41"/>
      <c r="C820" s="102"/>
      <c r="D820" s="103"/>
      <c r="E820" s="103"/>
      <c r="F820" s="103"/>
      <c r="G820" s="103"/>
      <c r="H820" s="103"/>
      <c r="I820" s="103"/>
      <c r="J820" s="103"/>
      <c r="K820" s="31"/>
      <c r="L820" s="103"/>
      <c r="M820" s="104"/>
      <c r="N820" s="105"/>
      <c r="O820" s="41"/>
      <c r="P820" s="106"/>
      <c r="Q820" s="106"/>
      <c r="R820" s="106"/>
      <c r="S820" s="41"/>
      <c r="T820" s="107"/>
      <c r="U820" s="41" t="s">
        <v>5192</v>
      </c>
      <c r="V820" s="41" t="s">
        <v>5193</v>
      </c>
      <c r="W820" s="107">
        <v>0.2722</v>
      </c>
      <c r="X820" s="107">
        <f>K816*W820</f>
        <v>0</v>
      </c>
      <c r="Y820" s="107"/>
      <c r="Z820" s="107"/>
      <c r="AA820" s="107"/>
      <c r="AB820" s="107"/>
      <c r="AC820" s="107"/>
      <c r="AD820" s="107"/>
      <c r="AE820" s="107"/>
      <c r="AF820" s="107"/>
      <c r="AG820" s="41"/>
      <c r="AH820" s="41"/>
      <c r="AI820" s="108"/>
      <c r="AJ820" s="107"/>
      <c r="AK820" s="110" t="s">
        <v>4915</v>
      </c>
      <c r="AL820" s="41" t="str">
        <f t="shared" si="439"/>
        <v>SHD METHANOL 156</v>
      </c>
      <c r="AM820" s="107">
        <v>0.56999999999999995</v>
      </c>
      <c r="AN820" s="107">
        <f>$X$820*AM820</f>
        <v>0</v>
      </c>
    </row>
    <row r="821" spans="1:40" ht="15">
      <c r="A821" s="101"/>
      <c r="B821" s="41"/>
      <c r="C821" s="102"/>
      <c r="D821" s="103"/>
      <c r="E821" s="103"/>
      <c r="F821" s="103"/>
      <c r="G821" s="103"/>
      <c r="H821" s="103"/>
      <c r="I821" s="103"/>
      <c r="J821" s="103"/>
      <c r="K821" s="31"/>
      <c r="L821" s="103"/>
      <c r="M821" s="104"/>
      <c r="N821" s="105"/>
      <c r="O821" s="41"/>
      <c r="P821" s="106"/>
      <c r="Q821" s="106"/>
      <c r="R821" s="106"/>
      <c r="S821" s="41"/>
      <c r="T821" s="107"/>
      <c r="U821" s="41"/>
      <c r="V821" s="41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41"/>
      <c r="AH821" s="41"/>
      <c r="AI821" s="108"/>
      <c r="AJ821" s="107"/>
      <c r="AK821" s="110" t="s">
        <v>4925</v>
      </c>
      <c r="AL821" s="41" t="str">
        <f t="shared" si="439"/>
        <v>SOLFEN KHA GLISERIN 250</v>
      </c>
      <c r="AM821" s="107">
        <v>0.34</v>
      </c>
      <c r="AN821" s="107">
        <f t="shared" ref="AN821:AN822" si="441">$X$820*AM821</f>
        <v>0</v>
      </c>
    </row>
    <row r="822" spans="1:40" ht="15">
      <c r="A822" s="101"/>
      <c r="B822" s="41"/>
      <c r="C822" s="102"/>
      <c r="D822" s="103"/>
      <c r="E822" s="103"/>
      <c r="F822" s="103"/>
      <c r="G822" s="103"/>
      <c r="H822" s="103"/>
      <c r="I822" s="103"/>
      <c r="J822" s="103"/>
      <c r="K822" s="31"/>
      <c r="L822" s="103"/>
      <c r="M822" s="104"/>
      <c r="N822" s="105"/>
      <c r="O822" s="41"/>
      <c r="P822" s="106"/>
      <c r="Q822" s="106"/>
      <c r="R822" s="106"/>
      <c r="S822" s="41"/>
      <c r="T822" s="107"/>
      <c r="U822" s="41"/>
      <c r="V822" s="41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41"/>
      <c r="AH822" s="41"/>
      <c r="AI822" s="108"/>
      <c r="AJ822" s="107"/>
      <c r="AK822" s="110" t="s">
        <v>4921</v>
      </c>
      <c r="AL822" s="41" t="str">
        <f t="shared" si="439"/>
        <v>SOLFEN KHA DEP 225</v>
      </c>
      <c r="AM822" s="107">
        <v>0.09</v>
      </c>
      <c r="AN822" s="107">
        <f t="shared" si="441"/>
        <v>0</v>
      </c>
    </row>
    <row r="823" spans="1:40">
      <c r="A823" s="101">
        <v>228</v>
      </c>
      <c r="B823" s="41" t="s">
        <v>2363</v>
      </c>
      <c r="C823" s="102" t="s">
        <v>197</v>
      </c>
      <c r="D823" s="103"/>
      <c r="E823" s="103">
        <f t="shared" si="402"/>
        <v>0</v>
      </c>
      <c r="F823" s="103">
        <v>28</v>
      </c>
      <c r="G823" s="103">
        <v>1</v>
      </c>
      <c r="H823" s="103"/>
      <c r="I823" s="103"/>
      <c r="J823" s="103" t="s">
        <v>510</v>
      </c>
      <c r="K823" s="31">
        <f t="shared" ref="K823:K893" si="442">VLOOKUP(B823,tb_proyeksi,10,FALSE)</f>
        <v>36</v>
      </c>
      <c r="L823" s="103" t="s">
        <v>510</v>
      </c>
      <c r="M823" s="104">
        <f t="shared" si="416"/>
        <v>1</v>
      </c>
      <c r="N823" s="105" t="s">
        <v>506</v>
      </c>
      <c r="O823" s="41" t="s">
        <v>5234</v>
      </c>
      <c r="P823" s="106">
        <f t="shared" si="381"/>
        <v>27</v>
      </c>
      <c r="Q823" s="106">
        <f t="shared" si="382"/>
        <v>36</v>
      </c>
      <c r="R823" s="106"/>
      <c r="S823" s="41" t="s">
        <v>523</v>
      </c>
      <c r="T823" s="107">
        <f t="shared" ref="T823:T929" si="443">AJ823</f>
        <v>0.8832239999999999</v>
      </c>
      <c r="U823" s="41" t="s">
        <v>4084</v>
      </c>
      <c r="V823" s="41" t="e">
        <f t="shared" si="360"/>
        <v>#NAME?</v>
      </c>
      <c r="W823" s="107">
        <v>8.4599999999999995E-2</v>
      </c>
      <c r="X823" s="107">
        <f t="shared" si="376"/>
        <v>3.0455999999999999</v>
      </c>
      <c r="Y823" s="107"/>
      <c r="Z823" s="107"/>
      <c r="AA823" s="107"/>
      <c r="AB823" s="107"/>
      <c r="AC823" s="107"/>
      <c r="AD823" s="107"/>
      <c r="AE823" s="107"/>
      <c r="AF823" s="107"/>
      <c r="AG823" s="41" t="s">
        <v>4331</v>
      </c>
      <c r="AH823" s="41" t="e">
        <f t="shared" si="361"/>
        <v>#NAME?</v>
      </c>
      <c r="AI823" s="108">
        <v>0.28999999999999998</v>
      </c>
      <c r="AJ823" s="107">
        <f t="shared" si="377"/>
        <v>0.8832239999999999</v>
      </c>
      <c r="AK823" s="41"/>
      <c r="AL823" s="41"/>
      <c r="AM823" s="107"/>
      <c r="AN823" s="107"/>
    </row>
    <row r="824" spans="1:40" ht="15">
      <c r="A824" s="101"/>
      <c r="B824" s="41"/>
      <c r="C824" s="102"/>
      <c r="D824" s="103"/>
      <c r="E824" s="103"/>
      <c r="F824" s="103"/>
      <c r="G824" s="103"/>
      <c r="H824" s="103"/>
      <c r="I824" s="103"/>
      <c r="J824" s="103"/>
      <c r="K824" s="31"/>
      <c r="L824" s="103"/>
      <c r="M824" s="104"/>
      <c r="N824" s="105"/>
      <c r="O824" s="41"/>
      <c r="P824" s="106"/>
      <c r="Q824" s="106"/>
      <c r="R824" s="106"/>
      <c r="S824" s="41"/>
      <c r="T824" s="107"/>
      <c r="U824" s="41"/>
      <c r="V824" s="41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41"/>
      <c r="AH824" s="41"/>
      <c r="AI824" s="108"/>
      <c r="AJ824" s="107"/>
      <c r="AK824" s="109" t="s">
        <v>4921</v>
      </c>
      <c r="AL824" s="41" t="str">
        <f t="shared" ref="AL824:AL833" si="444">VLOOKUP(AK824,db_solfen,2,FALSE)</f>
        <v>SOLFEN KHA DEP 225</v>
      </c>
      <c r="AM824" s="107">
        <v>0.24</v>
      </c>
      <c r="AN824" s="107">
        <f>$X$823*AM824</f>
        <v>0.73094399999999993</v>
      </c>
    </row>
    <row r="825" spans="1:40" ht="15">
      <c r="A825" s="101"/>
      <c r="B825" s="41"/>
      <c r="C825" s="102"/>
      <c r="D825" s="103"/>
      <c r="E825" s="103"/>
      <c r="F825" s="103"/>
      <c r="G825" s="103"/>
      <c r="H825" s="103"/>
      <c r="I825" s="103"/>
      <c r="J825" s="103"/>
      <c r="K825" s="31"/>
      <c r="L825" s="103"/>
      <c r="M825" s="104"/>
      <c r="N825" s="105"/>
      <c r="O825" s="41"/>
      <c r="P825" s="106"/>
      <c r="Q825" s="106"/>
      <c r="R825" s="106"/>
      <c r="S825" s="41"/>
      <c r="T825" s="107"/>
      <c r="U825" s="41"/>
      <c r="V825" s="41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41"/>
      <c r="AH825" s="41"/>
      <c r="AI825" s="108"/>
      <c r="AJ825" s="107"/>
      <c r="AK825" s="109" t="s">
        <v>4915</v>
      </c>
      <c r="AL825" s="41" t="str">
        <f t="shared" si="444"/>
        <v>SHD METHANOL 156</v>
      </c>
      <c r="AM825" s="107">
        <v>0.14000000000000001</v>
      </c>
      <c r="AN825" s="107">
        <f t="shared" ref="AN825:AN826" si="445">$X$823*AM825</f>
        <v>0.42638400000000004</v>
      </c>
    </row>
    <row r="826" spans="1:40" ht="15">
      <c r="A826" s="101"/>
      <c r="B826" s="41"/>
      <c r="C826" s="102"/>
      <c r="D826" s="103"/>
      <c r="E826" s="103"/>
      <c r="F826" s="103"/>
      <c r="G826" s="103"/>
      <c r="H826" s="103"/>
      <c r="I826" s="103"/>
      <c r="J826" s="103"/>
      <c r="K826" s="31"/>
      <c r="L826" s="103"/>
      <c r="M826" s="104"/>
      <c r="N826" s="105"/>
      <c r="O826" s="41"/>
      <c r="P826" s="106"/>
      <c r="Q826" s="106"/>
      <c r="R826" s="106"/>
      <c r="S826" s="41"/>
      <c r="T826" s="107"/>
      <c r="U826" s="41"/>
      <c r="V826" s="41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41"/>
      <c r="AH826" s="41"/>
      <c r="AI826" s="108"/>
      <c r="AJ826" s="107"/>
      <c r="AK826" s="109" t="s">
        <v>4925</v>
      </c>
      <c r="AL826" s="41" t="str">
        <f t="shared" si="444"/>
        <v>SOLFEN KHA GLISERIN 250</v>
      </c>
      <c r="AM826" s="107">
        <v>0.33</v>
      </c>
      <c r="AN826" s="107">
        <f t="shared" si="445"/>
        <v>1.0050479999999999</v>
      </c>
    </row>
    <row r="827" spans="1:40" ht="15">
      <c r="A827" s="101"/>
      <c r="B827" s="41"/>
      <c r="C827" s="102"/>
      <c r="D827" s="103"/>
      <c r="E827" s="103"/>
      <c r="F827" s="103"/>
      <c r="G827" s="103"/>
      <c r="H827" s="103"/>
      <c r="I827" s="103"/>
      <c r="J827" s="103"/>
      <c r="K827" s="31"/>
      <c r="L827" s="103"/>
      <c r="M827" s="104"/>
      <c r="N827" s="105"/>
      <c r="O827" s="41"/>
      <c r="P827" s="106"/>
      <c r="Q827" s="106"/>
      <c r="R827" s="106"/>
      <c r="S827" s="41"/>
      <c r="T827" s="107"/>
      <c r="U827" s="41" t="s">
        <v>5192</v>
      </c>
      <c r="V827" s="41" t="s">
        <v>5193</v>
      </c>
      <c r="W827" s="107">
        <v>0.2722</v>
      </c>
      <c r="X827" s="107">
        <f>K823*W827</f>
        <v>9.799199999999999</v>
      </c>
      <c r="Y827" s="107"/>
      <c r="Z827" s="107"/>
      <c r="AA827" s="107"/>
      <c r="AB827" s="107"/>
      <c r="AC827" s="107"/>
      <c r="AD827" s="107"/>
      <c r="AE827" s="107"/>
      <c r="AF827" s="107"/>
      <c r="AG827" s="41"/>
      <c r="AH827" s="41"/>
      <c r="AI827" s="108"/>
      <c r="AJ827" s="107"/>
      <c r="AK827" s="110" t="s">
        <v>4915</v>
      </c>
      <c r="AL827" s="41" t="str">
        <f t="shared" si="444"/>
        <v>SHD METHANOL 156</v>
      </c>
      <c r="AM827" s="107">
        <v>0.56999999999999995</v>
      </c>
      <c r="AN827" s="107">
        <f>$X$827*AM827</f>
        <v>5.5855439999999987</v>
      </c>
    </row>
    <row r="828" spans="1:40" ht="15">
      <c r="A828" s="101"/>
      <c r="B828" s="41"/>
      <c r="C828" s="102"/>
      <c r="D828" s="103"/>
      <c r="E828" s="103"/>
      <c r="F828" s="103"/>
      <c r="G828" s="103"/>
      <c r="H828" s="103"/>
      <c r="I828" s="103"/>
      <c r="J828" s="103"/>
      <c r="K828" s="31"/>
      <c r="L828" s="103"/>
      <c r="M828" s="104"/>
      <c r="N828" s="105"/>
      <c r="O828" s="41"/>
      <c r="P828" s="106"/>
      <c r="Q828" s="106"/>
      <c r="R828" s="106"/>
      <c r="S828" s="41"/>
      <c r="T828" s="107"/>
      <c r="U828" s="41"/>
      <c r="V828" s="41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41"/>
      <c r="AH828" s="41"/>
      <c r="AI828" s="108"/>
      <c r="AJ828" s="107"/>
      <c r="AK828" s="110" t="s">
        <v>4925</v>
      </c>
      <c r="AL828" s="41" t="str">
        <f t="shared" si="444"/>
        <v>SOLFEN KHA GLISERIN 250</v>
      </c>
      <c r="AM828" s="107">
        <v>0.34</v>
      </c>
      <c r="AN828" s="107">
        <f t="shared" ref="AN828:AN829" si="446">$X$827*AM828</f>
        <v>3.331728</v>
      </c>
    </row>
    <row r="829" spans="1:40" ht="15">
      <c r="A829" s="101"/>
      <c r="B829" s="41"/>
      <c r="C829" s="102"/>
      <c r="D829" s="103"/>
      <c r="E829" s="103"/>
      <c r="F829" s="103"/>
      <c r="G829" s="103"/>
      <c r="H829" s="103"/>
      <c r="I829" s="103"/>
      <c r="J829" s="103"/>
      <c r="K829" s="31"/>
      <c r="L829" s="103"/>
      <c r="M829" s="104"/>
      <c r="N829" s="105"/>
      <c r="O829" s="41"/>
      <c r="P829" s="106"/>
      <c r="Q829" s="106"/>
      <c r="R829" s="106"/>
      <c r="S829" s="41"/>
      <c r="T829" s="107"/>
      <c r="U829" s="41"/>
      <c r="V829" s="41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41"/>
      <c r="AH829" s="41"/>
      <c r="AI829" s="108"/>
      <c r="AJ829" s="107"/>
      <c r="AK829" s="110" t="s">
        <v>4921</v>
      </c>
      <c r="AL829" s="41" t="str">
        <f t="shared" si="444"/>
        <v>SOLFEN KHA DEP 225</v>
      </c>
      <c r="AM829" s="107">
        <v>0.09</v>
      </c>
      <c r="AN829" s="107">
        <f t="shared" si="446"/>
        <v>0.88192799999999993</v>
      </c>
    </row>
    <row r="830" spans="1:40">
      <c r="A830" s="101">
        <v>229</v>
      </c>
      <c r="B830" s="41" t="s">
        <v>2364</v>
      </c>
      <c r="C830" s="102" t="s">
        <v>198</v>
      </c>
      <c r="D830" s="103">
        <v>197</v>
      </c>
      <c r="E830" s="103">
        <f t="shared" si="402"/>
        <v>5.4722222222222223</v>
      </c>
      <c r="F830" s="103">
        <v>246</v>
      </c>
      <c r="G830" s="103">
        <v>1</v>
      </c>
      <c r="H830" s="103">
        <v>249</v>
      </c>
      <c r="I830" s="103">
        <v>1</v>
      </c>
      <c r="J830" s="103" t="s">
        <v>510</v>
      </c>
      <c r="K830" s="31">
        <f t="shared" si="442"/>
        <v>144</v>
      </c>
      <c r="L830" s="103" t="s">
        <v>510</v>
      </c>
      <c r="M830" s="104">
        <f t="shared" si="416"/>
        <v>4</v>
      </c>
      <c r="N830" s="105" t="s">
        <v>506</v>
      </c>
      <c r="O830" s="41" t="s">
        <v>5233</v>
      </c>
      <c r="P830" s="106">
        <f t="shared" si="381"/>
        <v>108</v>
      </c>
      <c r="Q830" s="106">
        <f t="shared" si="382"/>
        <v>144</v>
      </c>
      <c r="R830" s="106"/>
      <c r="S830" s="41" t="s">
        <v>523</v>
      </c>
      <c r="T830" s="107">
        <f t="shared" si="443"/>
        <v>3.5328959999999996</v>
      </c>
      <c r="U830" s="41" t="s">
        <v>4084</v>
      </c>
      <c r="V830" s="41" t="e">
        <f t="shared" si="360"/>
        <v>#NAME?</v>
      </c>
      <c r="W830" s="107">
        <v>8.4599999999999995E-2</v>
      </c>
      <c r="X830" s="107">
        <f t="shared" si="376"/>
        <v>12.182399999999999</v>
      </c>
      <c r="Y830" s="107"/>
      <c r="Z830" s="107"/>
      <c r="AA830" s="107"/>
      <c r="AB830" s="107"/>
      <c r="AC830" s="107"/>
      <c r="AD830" s="107"/>
      <c r="AE830" s="107"/>
      <c r="AF830" s="107"/>
      <c r="AG830" s="41" t="s">
        <v>4331</v>
      </c>
      <c r="AH830" s="41" t="e">
        <f t="shared" si="361"/>
        <v>#NAME?</v>
      </c>
      <c r="AI830" s="108">
        <v>0.28999999999999998</v>
      </c>
      <c r="AJ830" s="107">
        <f t="shared" si="377"/>
        <v>3.5328959999999996</v>
      </c>
      <c r="AK830" s="41"/>
      <c r="AL830" s="41"/>
      <c r="AM830" s="107"/>
      <c r="AN830" s="107"/>
    </row>
    <row r="831" spans="1:40" ht="15">
      <c r="A831" s="101"/>
      <c r="B831" s="41"/>
      <c r="C831" s="102"/>
      <c r="D831" s="103"/>
      <c r="E831" s="103"/>
      <c r="F831" s="103"/>
      <c r="G831" s="103"/>
      <c r="H831" s="103"/>
      <c r="I831" s="103"/>
      <c r="J831" s="103"/>
      <c r="K831" s="31"/>
      <c r="L831" s="103"/>
      <c r="M831" s="104"/>
      <c r="N831" s="105"/>
      <c r="O831" s="41"/>
      <c r="P831" s="106"/>
      <c r="Q831" s="106"/>
      <c r="R831" s="106"/>
      <c r="S831" s="41"/>
      <c r="T831" s="107"/>
      <c r="U831" s="41"/>
      <c r="V831" s="41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41"/>
      <c r="AH831" s="41"/>
      <c r="AI831" s="108"/>
      <c r="AJ831" s="107"/>
      <c r="AK831" s="109" t="s">
        <v>4921</v>
      </c>
      <c r="AL831" s="41" t="str">
        <f t="shared" si="444"/>
        <v>SOLFEN KHA DEP 225</v>
      </c>
      <c r="AM831" s="107">
        <v>0.24</v>
      </c>
      <c r="AN831" s="107">
        <f>$X$830*AM831</f>
        <v>2.9237759999999997</v>
      </c>
    </row>
    <row r="832" spans="1:40" ht="15">
      <c r="A832" s="101"/>
      <c r="B832" s="41"/>
      <c r="C832" s="102"/>
      <c r="D832" s="103"/>
      <c r="E832" s="103"/>
      <c r="F832" s="103"/>
      <c r="G832" s="103"/>
      <c r="H832" s="103"/>
      <c r="I832" s="103"/>
      <c r="J832" s="103"/>
      <c r="K832" s="31"/>
      <c r="L832" s="103"/>
      <c r="M832" s="104"/>
      <c r="N832" s="105"/>
      <c r="O832" s="41"/>
      <c r="P832" s="106"/>
      <c r="Q832" s="106"/>
      <c r="R832" s="106"/>
      <c r="S832" s="41"/>
      <c r="T832" s="107"/>
      <c r="U832" s="41"/>
      <c r="V832" s="41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41"/>
      <c r="AH832" s="41"/>
      <c r="AI832" s="108"/>
      <c r="AJ832" s="107"/>
      <c r="AK832" s="109" t="s">
        <v>4915</v>
      </c>
      <c r="AL832" s="41" t="str">
        <f t="shared" si="444"/>
        <v>SHD METHANOL 156</v>
      </c>
      <c r="AM832" s="107">
        <v>0.14000000000000001</v>
      </c>
      <c r="AN832" s="107">
        <f t="shared" ref="AN832:AN833" si="447">$X$830*AM832</f>
        <v>1.7055360000000002</v>
      </c>
    </row>
    <row r="833" spans="1:40" ht="15">
      <c r="A833" s="101"/>
      <c r="B833" s="41"/>
      <c r="C833" s="102"/>
      <c r="D833" s="103"/>
      <c r="E833" s="103"/>
      <c r="F833" s="103"/>
      <c r="G833" s="103"/>
      <c r="H833" s="103"/>
      <c r="I833" s="103"/>
      <c r="J833" s="103"/>
      <c r="K833" s="31"/>
      <c r="L833" s="103"/>
      <c r="M833" s="104"/>
      <c r="N833" s="105"/>
      <c r="O833" s="41"/>
      <c r="P833" s="106"/>
      <c r="Q833" s="106"/>
      <c r="R833" s="106"/>
      <c r="S833" s="41"/>
      <c r="T833" s="107"/>
      <c r="U833" s="41"/>
      <c r="V833" s="41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41"/>
      <c r="AH833" s="41"/>
      <c r="AI833" s="108"/>
      <c r="AJ833" s="107"/>
      <c r="AK833" s="109" t="s">
        <v>4925</v>
      </c>
      <c r="AL833" s="41" t="str">
        <f t="shared" si="444"/>
        <v>SOLFEN KHA GLISERIN 250</v>
      </c>
      <c r="AM833" s="107">
        <v>0.33</v>
      </c>
      <c r="AN833" s="107">
        <f t="shared" si="447"/>
        <v>4.0201919999999998</v>
      </c>
    </row>
    <row r="834" spans="1:40" ht="15">
      <c r="A834" s="101"/>
      <c r="B834" s="41"/>
      <c r="C834" s="102"/>
      <c r="D834" s="103"/>
      <c r="E834" s="103"/>
      <c r="F834" s="103"/>
      <c r="G834" s="103"/>
      <c r="H834" s="103"/>
      <c r="I834" s="103"/>
      <c r="J834" s="103"/>
      <c r="K834" s="31"/>
      <c r="L834" s="103"/>
      <c r="M834" s="104"/>
      <c r="N834" s="105"/>
      <c r="O834" s="41"/>
      <c r="P834" s="106"/>
      <c r="Q834" s="106"/>
      <c r="R834" s="106"/>
      <c r="S834" s="41"/>
      <c r="T834" s="107"/>
      <c r="U834" s="41" t="s">
        <v>5192</v>
      </c>
      <c r="V834" s="41" t="s">
        <v>5193</v>
      </c>
      <c r="W834" s="107">
        <v>0.2722</v>
      </c>
      <c r="X834" s="107">
        <f>K830*W834</f>
        <v>39.196799999999996</v>
      </c>
      <c r="Y834" s="107"/>
      <c r="Z834" s="107"/>
      <c r="AA834" s="107"/>
      <c r="AB834" s="107"/>
      <c r="AC834" s="107"/>
      <c r="AD834" s="107"/>
      <c r="AE834" s="107"/>
      <c r="AF834" s="107"/>
      <c r="AG834" s="41"/>
      <c r="AH834" s="41"/>
      <c r="AI834" s="108"/>
      <c r="AJ834" s="107"/>
      <c r="AK834" s="110" t="s">
        <v>4915</v>
      </c>
      <c r="AL834" s="41" t="str">
        <f t="shared" ref="AL834:AL836" si="448">VLOOKUP(AK834,db_solfen,2,FALSE)</f>
        <v>SHD METHANOL 156</v>
      </c>
      <c r="AM834" s="107">
        <v>0.56999999999999995</v>
      </c>
      <c r="AN834" s="107">
        <f>$X$834*AM834</f>
        <v>22.342175999999995</v>
      </c>
    </row>
    <row r="835" spans="1:40" ht="15">
      <c r="A835" s="101"/>
      <c r="B835" s="41"/>
      <c r="C835" s="102"/>
      <c r="D835" s="103"/>
      <c r="E835" s="103"/>
      <c r="F835" s="103"/>
      <c r="G835" s="103"/>
      <c r="H835" s="103"/>
      <c r="I835" s="103"/>
      <c r="J835" s="103"/>
      <c r="K835" s="31"/>
      <c r="L835" s="103"/>
      <c r="M835" s="104"/>
      <c r="N835" s="105"/>
      <c r="O835" s="41"/>
      <c r="P835" s="106"/>
      <c r="Q835" s="106"/>
      <c r="R835" s="106"/>
      <c r="S835" s="41"/>
      <c r="T835" s="107"/>
      <c r="U835" s="41"/>
      <c r="V835" s="41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41"/>
      <c r="AH835" s="41"/>
      <c r="AI835" s="108"/>
      <c r="AJ835" s="107"/>
      <c r="AK835" s="110" t="s">
        <v>4925</v>
      </c>
      <c r="AL835" s="41" t="str">
        <f t="shared" si="448"/>
        <v>SOLFEN KHA GLISERIN 250</v>
      </c>
      <c r="AM835" s="107">
        <v>0.34</v>
      </c>
      <c r="AN835" s="107">
        <f t="shared" ref="AN835:AN836" si="449">$X$834*AM835</f>
        <v>13.326912</v>
      </c>
    </row>
    <row r="836" spans="1:40" ht="15">
      <c r="A836" s="101"/>
      <c r="B836" s="41"/>
      <c r="C836" s="102"/>
      <c r="D836" s="103"/>
      <c r="E836" s="103"/>
      <c r="F836" s="103"/>
      <c r="G836" s="103"/>
      <c r="H836" s="103"/>
      <c r="I836" s="103"/>
      <c r="J836" s="103"/>
      <c r="K836" s="31"/>
      <c r="L836" s="103"/>
      <c r="M836" s="104"/>
      <c r="N836" s="105"/>
      <c r="O836" s="41"/>
      <c r="P836" s="106"/>
      <c r="Q836" s="106"/>
      <c r="R836" s="106"/>
      <c r="S836" s="41"/>
      <c r="T836" s="107"/>
      <c r="U836" s="41"/>
      <c r="V836" s="41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41"/>
      <c r="AH836" s="41"/>
      <c r="AI836" s="108"/>
      <c r="AJ836" s="107"/>
      <c r="AK836" s="110" t="s">
        <v>4921</v>
      </c>
      <c r="AL836" s="41" t="str">
        <f t="shared" si="448"/>
        <v>SOLFEN KHA DEP 225</v>
      </c>
      <c r="AM836" s="107">
        <v>0.09</v>
      </c>
      <c r="AN836" s="107">
        <f t="shared" si="449"/>
        <v>3.5277119999999997</v>
      </c>
    </row>
    <row r="837" spans="1:40">
      <c r="A837" s="101">
        <v>230</v>
      </c>
      <c r="B837" s="41" t="s">
        <v>2371</v>
      </c>
      <c r="C837" s="102" t="s">
        <v>199</v>
      </c>
      <c r="D837" s="103">
        <v>70</v>
      </c>
      <c r="E837" s="103">
        <f t="shared" si="402"/>
        <v>1.9444444444444444</v>
      </c>
      <c r="F837" s="103">
        <v>113</v>
      </c>
      <c r="G837" s="103">
        <v>1</v>
      </c>
      <c r="H837" s="103">
        <v>71</v>
      </c>
      <c r="I837" s="103">
        <v>1</v>
      </c>
      <c r="J837" s="103" t="s">
        <v>510</v>
      </c>
      <c r="K837" s="31">
        <f t="shared" si="442"/>
        <v>180</v>
      </c>
      <c r="L837" s="103" t="s">
        <v>510</v>
      </c>
      <c r="M837" s="104">
        <f t="shared" si="416"/>
        <v>5</v>
      </c>
      <c r="N837" s="105" t="s">
        <v>506</v>
      </c>
      <c r="O837" s="41" t="s">
        <v>5233</v>
      </c>
      <c r="P837" s="106">
        <f t="shared" si="381"/>
        <v>135</v>
      </c>
      <c r="Q837" s="106">
        <f t="shared" si="382"/>
        <v>180</v>
      </c>
      <c r="R837" s="106"/>
      <c r="S837" s="41" t="s">
        <v>524</v>
      </c>
      <c r="T837" s="107">
        <f t="shared" si="443"/>
        <v>6.2434799999999999</v>
      </c>
      <c r="U837" s="41" t="s">
        <v>4086</v>
      </c>
      <c r="V837" s="41" t="e">
        <f t="shared" si="360"/>
        <v>#NAME?</v>
      </c>
      <c r="W837" s="107">
        <v>8.4599999999999995E-2</v>
      </c>
      <c r="X837" s="107">
        <f t="shared" si="376"/>
        <v>15.228</v>
      </c>
      <c r="Y837" s="107"/>
      <c r="Z837" s="107"/>
      <c r="AA837" s="107"/>
      <c r="AB837" s="107"/>
      <c r="AC837" s="107"/>
      <c r="AD837" s="107"/>
      <c r="AE837" s="107"/>
      <c r="AF837" s="107"/>
      <c r="AG837" s="41" t="s">
        <v>4337</v>
      </c>
      <c r="AH837" s="41" t="e">
        <f t="shared" si="361"/>
        <v>#NAME?</v>
      </c>
      <c r="AI837" s="108">
        <v>0.41</v>
      </c>
      <c r="AJ837" s="107">
        <f t="shared" si="377"/>
        <v>6.2434799999999999</v>
      </c>
      <c r="AK837" s="41"/>
      <c r="AL837" s="41"/>
      <c r="AM837" s="107"/>
      <c r="AN837" s="107"/>
    </row>
    <row r="838" spans="1:40" ht="15">
      <c r="A838" s="101"/>
      <c r="B838" s="41"/>
      <c r="C838" s="102"/>
      <c r="D838" s="103"/>
      <c r="E838" s="103"/>
      <c r="F838" s="103"/>
      <c r="G838" s="103"/>
      <c r="H838" s="103"/>
      <c r="I838" s="103"/>
      <c r="J838" s="103"/>
      <c r="K838" s="31"/>
      <c r="L838" s="103"/>
      <c r="M838" s="104"/>
      <c r="N838" s="105"/>
      <c r="O838" s="41"/>
      <c r="P838" s="106"/>
      <c r="Q838" s="106"/>
      <c r="R838" s="106"/>
      <c r="S838" s="41"/>
      <c r="T838" s="107"/>
      <c r="U838" s="41"/>
      <c r="V838" s="41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41"/>
      <c r="AH838" s="41"/>
      <c r="AI838" s="108"/>
      <c r="AJ838" s="107"/>
      <c r="AK838" s="109" t="s">
        <v>4915</v>
      </c>
      <c r="AL838" s="41" t="str">
        <f t="shared" ref="AL838:AL843" si="450">VLOOKUP(AK838,db_solfen,2,FALSE)</f>
        <v>SHD METHANOL 156</v>
      </c>
      <c r="AM838" s="107">
        <v>0.12</v>
      </c>
      <c r="AN838" s="107">
        <f>$X$837*AM838</f>
        <v>1.8273599999999999</v>
      </c>
    </row>
    <row r="839" spans="1:40" ht="15">
      <c r="A839" s="101"/>
      <c r="B839" s="41"/>
      <c r="C839" s="102"/>
      <c r="D839" s="103"/>
      <c r="E839" s="103"/>
      <c r="F839" s="103"/>
      <c r="G839" s="103"/>
      <c r="H839" s="103"/>
      <c r="I839" s="103"/>
      <c r="J839" s="103"/>
      <c r="K839" s="31"/>
      <c r="L839" s="103"/>
      <c r="M839" s="104"/>
      <c r="N839" s="105"/>
      <c r="O839" s="41"/>
      <c r="P839" s="106"/>
      <c r="Q839" s="106"/>
      <c r="R839" s="106"/>
      <c r="S839" s="41"/>
      <c r="T839" s="107"/>
      <c r="U839" s="41"/>
      <c r="V839" s="41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41"/>
      <c r="AH839" s="41"/>
      <c r="AI839" s="108"/>
      <c r="AJ839" s="107"/>
      <c r="AK839" s="109" t="s">
        <v>4921</v>
      </c>
      <c r="AL839" s="41" t="str">
        <f t="shared" si="450"/>
        <v>SOLFEN KHA DEP 225</v>
      </c>
      <c r="AM839" s="107">
        <v>0.17</v>
      </c>
      <c r="AN839" s="107">
        <f t="shared" ref="AN839:AN840" si="451">$X$837*AM839</f>
        <v>2.5887600000000002</v>
      </c>
    </row>
    <row r="840" spans="1:40" ht="15">
      <c r="A840" s="101"/>
      <c r="B840" s="41"/>
      <c r="C840" s="102"/>
      <c r="D840" s="103"/>
      <c r="E840" s="103"/>
      <c r="F840" s="103"/>
      <c r="G840" s="103"/>
      <c r="H840" s="103"/>
      <c r="I840" s="103"/>
      <c r="J840" s="103"/>
      <c r="K840" s="31"/>
      <c r="L840" s="103"/>
      <c r="M840" s="104"/>
      <c r="N840" s="105"/>
      <c r="O840" s="41"/>
      <c r="P840" s="106"/>
      <c r="Q840" s="106"/>
      <c r="R840" s="106"/>
      <c r="S840" s="41"/>
      <c r="T840" s="107"/>
      <c r="U840" s="41"/>
      <c r="V840" s="41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41"/>
      <c r="AH840" s="41"/>
      <c r="AI840" s="108"/>
      <c r="AJ840" s="107"/>
      <c r="AK840" s="109" t="s">
        <v>4925</v>
      </c>
      <c r="AL840" s="41" t="str">
        <f t="shared" si="450"/>
        <v>SOLFEN KHA GLISERIN 250</v>
      </c>
      <c r="AM840" s="107">
        <v>0.3</v>
      </c>
      <c r="AN840" s="107">
        <f t="shared" si="451"/>
        <v>4.5683999999999996</v>
      </c>
    </row>
    <row r="841" spans="1:40" ht="15">
      <c r="A841" s="101"/>
      <c r="B841" s="41"/>
      <c r="C841" s="102"/>
      <c r="D841" s="103"/>
      <c r="E841" s="103"/>
      <c r="F841" s="103"/>
      <c r="G841" s="103"/>
      <c r="H841" s="103"/>
      <c r="I841" s="103"/>
      <c r="J841" s="103"/>
      <c r="K841" s="31"/>
      <c r="L841" s="103"/>
      <c r="M841" s="104"/>
      <c r="N841" s="105"/>
      <c r="O841" s="41"/>
      <c r="P841" s="106"/>
      <c r="Q841" s="106"/>
      <c r="R841" s="106"/>
      <c r="S841" s="41"/>
      <c r="T841" s="107"/>
      <c r="U841" s="41" t="s">
        <v>5192</v>
      </c>
      <c r="V841" s="41" t="s">
        <v>5193</v>
      </c>
      <c r="W841" s="107">
        <v>0.2722</v>
      </c>
      <c r="X841" s="107">
        <f>K837*W841</f>
        <v>48.996000000000002</v>
      </c>
      <c r="Y841" s="107"/>
      <c r="Z841" s="107"/>
      <c r="AA841" s="107"/>
      <c r="AB841" s="107"/>
      <c r="AC841" s="107"/>
      <c r="AD841" s="107"/>
      <c r="AE841" s="107"/>
      <c r="AF841" s="107"/>
      <c r="AG841" s="41"/>
      <c r="AH841" s="41"/>
      <c r="AI841" s="108"/>
      <c r="AJ841" s="107"/>
      <c r="AK841" s="110" t="s">
        <v>4915</v>
      </c>
      <c r="AL841" s="41" t="str">
        <f t="shared" si="450"/>
        <v>SHD METHANOL 156</v>
      </c>
      <c r="AM841" s="107">
        <v>0.56999999999999995</v>
      </c>
      <c r="AN841" s="107">
        <f>$X$841*AM841</f>
        <v>27.927719999999997</v>
      </c>
    </row>
    <row r="842" spans="1:40" ht="15">
      <c r="A842" s="101"/>
      <c r="B842" s="41"/>
      <c r="C842" s="102"/>
      <c r="D842" s="103"/>
      <c r="E842" s="103"/>
      <c r="F842" s="103"/>
      <c r="G842" s="103"/>
      <c r="H842" s="103"/>
      <c r="I842" s="103"/>
      <c r="J842" s="103"/>
      <c r="K842" s="31"/>
      <c r="L842" s="103"/>
      <c r="M842" s="104"/>
      <c r="N842" s="105"/>
      <c r="O842" s="41"/>
      <c r="P842" s="106"/>
      <c r="Q842" s="106"/>
      <c r="R842" s="106"/>
      <c r="S842" s="41"/>
      <c r="T842" s="107"/>
      <c r="U842" s="41"/>
      <c r="V842" s="41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41"/>
      <c r="AH842" s="41"/>
      <c r="AI842" s="108"/>
      <c r="AJ842" s="107"/>
      <c r="AK842" s="110" t="s">
        <v>4925</v>
      </c>
      <c r="AL842" s="41" t="str">
        <f t="shared" si="450"/>
        <v>SOLFEN KHA GLISERIN 250</v>
      </c>
      <c r="AM842" s="107">
        <v>0.34</v>
      </c>
      <c r="AN842" s="107">
        <f t="shared" ref="AN842:AN843" si="452">$X$841*AM842</f>
        <v>16.658640000000002</v>
      </c>
    </row>
    <row r="843" spans="1:40" ht="15">
      <c r="A843" s="101"/>
      <c r="B843" s="41"/>
      <c r="C843" s="102"/>
      <c r="D843" s="103"/>
      <c r="E843" s="103"/>
      <c r="F843" s="103"/>
      <c r="G843" s="103"/>
      <c r="H843" s="103"/>
      <c r="I843" s="103"/>
      <c r="J843" s="103"/>
      <c r="K843" s="31"/>
      <c r="L843" s="103"/>
      <c r="M843" s="104"/>
      <c r="N843" s="105"/>
      <c r="O843" s="41"/>
      <c r="P843" s="106"/>
      <c r="Q843" s="106"/>
      <c r="R843" s="106"/>
      <c r="S843" s="41"/>
      <c r="T843" s="107"/>
      <c r="U843" s="41"/>
      <c r="V843" s="41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41"/>
      <c r="AH843" s="41"/>
      <c r="AI843" s="108"/>
      <c r="AJ843" s="107"/>
      <c r="AK843" s="110" t="s">
        <v>4921</v>
      </c>
      <c r="AL843" s="41" t="str">
        <f t="shared" si="450"/>
        <v>SOLFEN KHA DEP 225</v>
      </c>
      <c r="AM843" s="107">
        <v>0.09</v>
      </c>
      <c r="AN843" s="107">
        <f t="shared" si="452"/>
        <v>4.4096400000000004</v>
      </c>
    </row>
    <row r="844" spans="1:40">
      <c r="A844" s="101">
        <v>231</v>
      </c>
      <c r="B844" s="41" t="s">
        <v>2376</v>
      </c>
      <c r="C844" s="102" t="s">
        <v>200</v>
      </c>
      <c r="D844" s="103">
        <v>20</v>
      </c>
      <c r="E844" s="103">
        <f t="shared" si="402"/>
        <v>0.55555555555555558</v>
      </c>
      <c r="F844" s="103">
        <v>34</v>
      </c>
      <c r="G844" s="103">
        <v>1</v>
      </c>
      <c r="H844" s="103"/>
      <c r="I844" s="103"/>
      <c r="J844" s="103" t="s">
        <v>510</v>
      </c>
      <c r="K844" s="31">
        <f t="shared" si="442"/>
        <v>36</v>
      </c>
      <c r="L844" s="103" t="s">
        <v>510</v>
      </c>
      <c r="M844" s="104">
        <f t="shared" si="416"/>
        <v>1</v>
      </c>
      <c r="N844" s="105" t="s">
        <v>506</v>
      </c>
      <c r="O844" s="41" t="s">
        <v>5234</v>
      </c>
      <c r="P844" s="106">
        <f t="shared" si="381"/>
        <v>27</v>
      </c>
      <c r="Q844" s="106">
        <f t="shared" si="382"/>
        <v>36</v>
      </c>
      <c r="R844" s="106"/>
      <c r="S844" s="41" t="s">
        <v>5220</v>
      </c>
      <c r="T844" s="107">
        <f t="shared" si="443"/>
        <v>0.51775199999999999</v>
      </c>
      <c r="U844" s="41" t="s">
        <v>4088</v>
      </c>
      <c r="V844" s="41" t="e">
        <f t="shared" si="360"/>
        <v>#NAME?</v>
      </c>
      <c r="W844" s="107">
        <v>8.4599999999999995E-2</v>
      </c>
      <c r="X844" s="107">
        <f t="shared" si="376"/>
        <v>3.0455999999999999</v>
      </c>
      <c r="Y844" s="107"/>
      <c r="Z844" s="107"/>
      <c r="AA844" s="107"/>
      <c r="AB844" s="107"/>
      <c r="AC844" s="107"/>
      <c r="AD844" s="107"/>
      <c r="AE844" s="107"/>
      <c r="AF844" s="107"/>
      <c r="AG844" s="41" t="s">
        <v>4301</v>
      </c>
      <c r="AH844" s="41" t="e">
        <f t="shared" si="361"/>
        <v>#NAME?</v>
      </c>
      <c r="AI844" s="108">
        <v>0.17</v>
      </c>
      <c r="AJ844" s="107">
        <f t="shared" si="377"/>
        <v>0.51775199999999999</v>
      </c>
      <c r="AK844" s="41"/>
      <c r="AL844" s="41"/>
      <c r="AM844" s="107"/>
      <c r="AN844" s="107"/>
    </row>
    <row r="845" spans="1:40" ht="15">
      <c r="A845" s="101"/>
      <c r="B845" s="41"/>
      <c r="C845" s="102"/>
      <c r="D845" s="103"/>
      <c r="E845" s="103"/>
      <c r="F845" s="103"/>
      <c r="G845" s="103"/>
      <c r="H845" s="103"/>
      <c r="I845" s="103"/>
      <c r="J845" s="103"/>
      <c r="K845" s="31"/>
      <c r="L845" s="103"/>
      <c r="M845" s="104"/>
      <c r="N845" s="105"/>
      <c r="O845" s="41"/>
      <c r="P845" s="106"/>
      <c r="Q845" s="106"/>
      <c r="R845" s="106"/>
      <c r="S845" s="41"/>
      <c r="T845" s="107"/>
      <c r="U845" s="41"/>
      <c r="V845" s="41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41"/>
      <c r="AH845" s="41"/>
      <c r="AI845" s="108"/>
      <c r="AJ845" s="107"/>
      <c r="AK845" s="109" t="s">
        <v>4921</v>
      </c>
      <c r="AL845" s="41" t="str">
        <f t="shared" ref="AL845:AL854" si="453">VLOOKUP(AK845,db_solfen,2,FALSE)</f>
        <v>SOLFEN KHA DEP 225</v>
      </c>
      <c r="AM845" s="107">
        <v>0.3</v>
      </c>
      <c r="AN845" s="107">
        <f>$X$844*AM845</f>
        <v>0.91367999999999994</v>
      </c>
    </row>
    <row r="846" spans="1:40" ht="15">
      <c r="A846" s="101"/>
      <c r="B846" s="41"/>
      <c r="C846" s="102"/>
      <c r="D846" s="103"/>
      <c r="E846" s="103"/>
      <c r="F846" s="103"/>
      <c r="G846" s="103"/>
      <c r="H846" s="103"/>
      <c r="I846" s="103"/>
      <c r="J846" s="103"/>
      <c r="K846" s="31"/>
      <c r="L846" s="103"/>
      <c r="M846" s="104"/>
      <c r="N846" s="105"/>
      <c r="O846" s="41"/>
      <c r="P846" s="106"/>
      <c r="Q846" s="106"/>
      <c r="R846" s="106"/>
      <c r="S846" s="41"/>
      <c r="T846" s="107"/>
      <c r="U846" s="41"/>
      <c r="V846" s="41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41"/>
      <c r="AH846" s="41"/>
      <c r="AI846" s="108"/>
      <c r="AJ846" s="107"/>
      <c r="AK846" s="109" t="s">
        <v>4915</v>
      </c>
      <c r="AL846" s="41" t="str">
        <f t="shared" si="453"/>
        <v>SHD METHANOL 156</v>
      </c>
      <c r="AM846" s="107">
        <v>0.11</v>
      </c>
      <c r="AN846" s="107">
        <f t="shared" ref="AN846:AN847" si="454">$X$844*AM846</f>
        <v>0.33501599999999998</v>
      </c>
    </row>
    <row r="847" spans="1:40" ht="15">
      <c r="A847" s="101"/>
      <c r="B847" s="41"/>
      <c r="C847" s="102"/>
      <c r="D847" s="103"/>
      <c r="E847" s="103"/>
      <c r="F847" s="103"/>
      <c r="G847" s="103"/>
      <c r="H847" s="103"/>
      <c r="I847" s="103"/>
      <c r="J847" s="103"/>
      <c r="K847" s="31"/>
      <c r="L847" s="103"/>
      <c r="M847" s="104"/>
      <c r="N847" s="105"/>
      <c r="O847" s="41"/>
      <c r="P847" s="106"/>
      <c r="Q847" s="106"/>
      <c r="R847" s="106"/>
      <c r="S847" s="41"/>
      <c r="T847" s="107"/>
      <c r="U847" s="41"/>
      <c r="V847" s="41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41"/>
      <c r="AH847" s="41"/>
      <c r="AI847" s="108"/>
      <c r="AJ847" s="107"/>
      <c r="AK847" s="109" t="s">
        <v>4925</v>
      </c>
      <c r="AL847" s="41" t="str">
        <f t="shared" si="453"/>
        <v>SOLFEN KHA GLISERIN 250</v>
      </c>
      <c r="AM847" s="107">
        <v>0.42</v>
      </c>
      <c r="AN847" s="107">
        <f t="shared" si="454"/>
        <v>1.2791519999999998</v>
      </c>
    </row>
    <row r="848" spans="1:40" ht="15">
      <c r="A848" s="101"/>
      <c r="B848" s="41"/>
      <c r="C848" s="102"/>
      <c r="D848" s="103"/>
      <c r="E848" s="103"/>
      <c r="F848" s="103"/>
      <c r="G848" s="103"/>
      <c r="H848" s="103"/>
      <c r="I848" s="103"/>
      <c r="J848" s="103"/>
      <c r="K848" s="31"/>
      <c r="L848" s="103"/>
      <c r="M848" s="104"/>
      <c r="N848" s="105"/>
      <c r="O848" s="41"/>
      <c r="P848" s="106"/>
      <c r="Q848" s="106"/>
      <c r="R848" s="106"/>
      <c r="S848" s="41"/>
      <c r="T848" s="107"/>
      <c r="U848" s="41" t="s">
        <v>5192</v>
      </c>
      <c r="V848" s="41" t="s">
        <v>5193</v>
      </c>
      <c r="W848" s="107">
        <v>0.2722</v>
      </c>
      <c r="X848" s="107">
        <f>K844*W848</f>
        <v>9.799199999999999</v>
      </c>
      <c r="Y848" s="107"/>
      <c r="Z848" s="107"/>
      <c r="AA848" s="107"/>
      <c r="AB848" s="107"/>
      <c r="AC848" s="107"/>
      <c r="AD848" s="107"/>
      <c r="AE848" s="107"/>
      <c r="AF848" s="107"/>
      <c r="AG848" s="41"/>
      <c r="AH848" s="41"/>
      <c r="AI848" s="108"/>
      <c r="AJ848" s="107"/>
      <c r="AK848" s="110" t="s">
        <v>4915</v>
      </c>
      <c r="AL848" s="41" t="str">
        <f t="shared" si="453"/>
        <v>SHD METHANOL 156</v>
      </c>
      <c r="AM848" s="107">
        <v>0.56999999999999995</v>
      </c>
      <c r="AN848" s="107">
        <f>$X$848*AM848</f>
        <v>5.5855439999999987</v>
      </c>
    </row>
    <row r="849" spans="1:40" ht="15">
      <c r="A849" s="101"/>
      <c r="B849" s="41"/>
      <c r="C849" s="102"/>
      <c r="D849" s="103"/>
      <c r="E849" s="103"/>
      <c r="F849" s="103"/>
      <c r="G849" s="103"/>
      <c r="H849" s="103"/>
      <c r="I849" s="103"/>
      <c r="J849" s="103"/>
      <c r="K849" s="31"/>
      <c r="L849" s="103"/>
      <c r="M849" s="104"/>
      <c r="N849" s="105"/>
      <c r="O849" s="41"/>
      <c r="P849" s="106"/>
      <c r="Q849" s="106"/>
      <c r="R849" s="106"/>
      <c r="S849" s="41"/>
      <c r="T849" s="107"/>
      <c r="U849" s="41"/>
      <c r="V849" s="41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41"/>
      <c r="AH849" s="41"/>
      <c r="AI849" s="108"/>
      <c r="AJ849" s="107"/>
      <c r="AK849" s="110" t="s">
        <v>4925</v>
      </c>
      <c r="AL849" s="41" t="str">
        <f t="shared" si="453"/>
        <v>SOLFEN KHA GLISERIN 250</v>
      </c>
      <c r="AM849" s="107">
        <v>0.34</v>
      </c>
      <c r="AN849" s="107">
        <f t="shared" ref="AN849:AN850" si="455">$X$848*AM849</f>
        <v>3.331728</v>
      </c>
    </row>
    <row r="850" spans="1:40" ht="15">
      <c r="A850" s="101"/>
      <c r="B850" s="41"/>
      <c r="C850" s="102"/>
      <c r="D850" s="103"/>
      <c r="E850" s="103"/>
      <c r="F850" s="103"/>
      <c r="G850" s="103"/>
      <c r="H850" s="103"/>
      <c r="I850" s="103"/>
      <c r="J850" s="103"/>
      <c r="K850" s="31"/>
      <c r="L850" s="103"/>
      <c r="M850" s="104"/>
      <c r="N850" s="105"/>
      <c r="O850" s="41"/>
      <c r="P850" s="106"/>
      <c r="Q850" s="106"/>
      <c r="R850" s="106"/>
      <c r="S850" s="41"/>
      <c r="T850" s="107"/>
      <c r="U850" s="41"/>
      <c r="V850" s="41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41"/>
      <c r="AH850" s="41"/>
      <c r="AI850" s="108"/>
      <c r="AJ850" s="107"/>
      <c r="AK850" s="110" t="s">
        <v>4921</v>
      </c>
      <c r="AL850" s="41" t="str">
        <f t="shared" si="453"/>
        <v>SOLFEN KHA DEP 225</v>
      </c>
      <c r="AM850" s="107">
        <v>0.09</v>
      </c>
      <c r="AN850" s="107">
        <f t="shared" si="455"/>
        <v>0.88192799999999993</v>
      </c>
    </row>
    <row r="851" spans="1:40">
      <c r="A851" s="101">
        <v>232</v>
      </c>
      <c r="B851" s="41" t="s">
        <v>2377</v>
      </c>
      <c r="C851" s="102" t="s">
        <v>201</v>
      </c>
      <c r="D851" s="103">
        <v>108</v>
      </c>
      <c r="E851" s="103">
        <f t="shared" si="402"/>
        <v>3</v>
      </c>
      <c r="F851" s="103">
        <v>114</v>
      </c>
      <c r="G851" s="103">
        <v>1</v>
      </c>
      <c r="H851" s="103">
        <v>154</v>
      </c>
      <c r="I851" s="103">
        <v>1</v>
      </c>
      <c r="J851" s="103" t="s">
        <v>510</v>
      </c>
      <c r="K851" s="31">
        <f t="shared" si="442"/>
        <v>36</v>
      </c>
      <c r="L851" s="103" t="s">
        <v>510</v>
      </c>
      <c r="M851" s="104">
        <f t="shared" si="416"/>
        <v>1</v>
      </c>
      <c r="N851" s="105" t="s">
        <v>506</v>
      </c>
      <c r="O851" s="41" t="s">
        <v>5233</v>
      </c>
      <c r="P851" s="106">
        <f t="shared" si="381"/>
        <v>27</v>
      </c>
      <c r="Q851" s="106">
        <f t="shared" si="382"/>
        <v>36</v>
      </c>
      <c r="R851" s="106"/>
      <c r="S851" s="41" t="s">
        <v>5220</v>
      </c>
      <c r="T851" s="107">
        <f t="shared" si="443"/>
        <v>0.51775199999999999</v>
      </c>
      <c r="U851" s="41" t="s">
        <v>4088</v>
      </c>
      <c r="V851" s="41" t="e">
        <f t="shared" si="360"/>
        <v>#NAME?</v>
      </c>
      <c r="W851" s="107">
        <v>8.4599999999999995E-2</v>
      </c>
      <c r="X851" s="107">
        <f t="shared" si="376"/>
        <v>3.0455999999999999</v>
      </c>
      <c r="Y851" s="107"/>
      <c r="Z851" s="107"/>
      <c r="AA851" s="107"/>
      <c r="AB851" s="107"/>
      <c r="AC851" s="107"/>
      <c r="AD851" s="107"/>
      <c r="AE851" s="107"/>
      <c r="AF851" s="107"/>
      <c r="AG851" s="41" t="s">
        <v>4301</v>
      </c>
      <c r="AH851" s="41" t="e">
        <f t="shared" si="361"/>
        <v>#NAME?</v>
      </c>
      <c r="AI851" s="108">
        <v>0.17</v>
      </c>
      <c r="AJ851" s="107">
        <f t="shared" si="377"/>
        <v>0.51775199999999999</v>
      </c>
      <c r="AK851" s="41"/>
      <c r="AL851" s="41"/>
      <c r="AM851" s="107"/>
      <c r="AN851" s="107"/>
    </row>
    <row r="852" spans="1:40" ht="15">
      <c r="A852" s="101"/>
      <c r="B852" s="41"/>
      <c r="C852" s="102"/>
      <c r="D852" s="103"/>
      <c r="E852" s="103"/>
      <c r="F852" s="103"/>
      <c r="G852" s="103"/>
      <c r="H852" s="103"/>
      <c r="I852" s="103"/>
      <c r="J852" s="103"/>
      <c r="K852" s="31"/>
      <c r="L852" s="103"/>
      <c r="M852" s="104"/>
      <c r="N852" s="105"/>
      <c r="O852" s="41"/>
      <c r="P852" s="106"/>
      <c r="Q852" s="106"/>
      <c r="R852" s="106"/>
      <c r="S852" s="41"/>
      <c r="T852" s="107"/>
      <c r="U852" s="41"/>
      <c r="V852" s="41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41"/>
      <c r="AH852" s="41"/>
      <c r="AI852" s="108"/>
      <c r="AJ852" s="107"/>
      <c r="AK852" s="109" t="s">
        <v>4921</v>
      </c>
      <c r="AL852" s="41" t="str">
        <f t="shared" si="453"/>
        <v>SOLFEN KHA DEP 225</v>
      </c>
      <c r="AM852" s="107">
        <v>0.3</v>
      </c>
      <c r="AN852" s="107">
        <f>$X$851*AM852</f>
        <v>0.91367999999999994</v>
      </c>
    </row>
    <row r="853" spans="1:40" ht="15">
      <c r="A853" s="101"/>
      <c r="B853" s="41"/>
      <c r="C853" s="102"/>
      <c r="D853" s="103"/>
      <c r="E853" s="103"/>
      <c r="F853" s="103"/>
      <c r="G853" s="103"/>
      <c r="H853" s="103"/>
      <c r="I853" s="103"/>
      <c r="J853" s="103"/>
      <c r="K853" s="31"/>
      <c r="L853" s="103"/>
      <c r="M853" s="104"/>
      <c r="N853" s="105"/>
      <c r="O853" s="41"/>
      <c r="P853" s="106"/>
      <c r="Q853" s="106"/>
      <c r="R853" s="106"/>
      <c r="S853" s="41"/>
      <c r="T853" s="107"/>
      <c r="U853" s="41"/>
      <c r="V853" s="41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41"/>
      <c r="AH853" s="41"/>
      <c r="AI853" s="108"/>
      <c r="AJ853" s="107"/>
      <c r="AK853" s="109" t="s">
        <v>4915</v>
      </c>
      <c r="AL853" s="41" t="str">
        <f t="shared" si="453"/>
        <v>SHD METHANOL 156</v>
      </c>
      <c r="AM853" s="107">
        <v>0.11</v>
      </c>
      <c r="AN853" s="107">
        <f t="shared" ref="AN853:AN854" si="456">$X$851*AM853</f>
        <v>0.33501599999999998</v>
      </c>
    </row>
    <row r="854" spans="1:40" ht="15">
      <c r="A854" s="101"/>
      <c r="B854" s="41"/>
      <c r="C854" s="102"/>
      <c r="D854" s="103"/>
      <c r="E854" s="103"/>
      <c r="F854" s="103"/>
      <c r="G854" s="103"/>
      <c r="H854" s="103"/>
      <c r="I854" s="103"/>
      <c r="J854" s="103"/>
      <c r="K854" s="31"/>
      <c r="L854" s="103"/>
      <c r="M854" s="104"/>
      <c r="N854" s="105"/>
      <c r="O854" s="41"/>
      <c r="P854" s="106"/>
      <c r="Q854" s="106"/>
      <c r="R854" s="106"/>
      <c r="S854" s="41"/>
      <c r="T854" s="107"/>
      <c r="U854" s="41"/>
      <c r="V854" s="41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41"/>
      <c r="AH854" s="41"/>
      <c r="AI854" s="108"/>
      <c r="AJ854" s="107"/>
      <c r="AK854" s="109" t="s">
        <v>4925</v>
      </c>
      <c r="AL854" s="41" t="str">
        <f t="shared" si="453"/>
        <v>SOLFEN KHA GLISERIN 250</v>
      </c>
      <c r="AM854" s="107">
        <v>0.42</v>
      </c>
      <c r="AN854" s="107">
        <f t="shared" si="456"/>
        <v>1.2791519999999998</v>
      </c>
    </row>
    <row r="855" spans="1:40" ht="15">
      <c r="A855" s="101"/>
      <c r="B855" s="41"/>
      <c r="C855" s="102"/>
      <c r="D855" s="103"/>
      <c r="E855" s="103"/>
      <c r="F855" s="103"/>
      <c r="G855" s="103"/>
      <c r="H855" s="103"/>
      <c r="I855" s="103"/>
      <c r="J855" s="103"/>
      <c r="K855" s="31"/>
      <c r="L855" s="103"/>
      <c r="M855" s="104"/>
      <c r="N855" s="105"/>
      <c r="O855" s="41"/>
      <c r="P855" s="106"/>
      <c r="Q855" s="106"/>
      <c r="R855" s="106"/>
      <c r="S855" s="41"/>
      <c r="T855" s="107"/>
      <c r="U855" s="41" t="s">
        <v>5192</v>
      </c>
      <c r="V855" s="41" t="s">
        <v>5193</v>
      </c>
      <c r="W855" s="107">
        <v>0.2722</v>
      </c>
      <c r="X855" s="107">
        <f>K851*W855</f>
        <v>9.799199999999999</v>
      </c>
      <c r="Y855" s="107"/>
      <c r="Z855" s="107"/>
      <c r="AA855" s="107"/>
      <c r="AB855" s="107"/>
      <c r="AC855" s="107"/>
      <c r="AD855" s="107"/>
      <c r="AE855" s="107"/>
      <c r="AF855" s="107"/>
      <c r="AG855" s="41"/>
      <c r="AH855" s="41"/>
      <c r="AI855" s="108"/>
      <c r="AJ855" s="107"/>
      <c r="AK855" s="110" t="s">
        <v>4915</v>
      </c>
      <c r="AL855" s="41" t="str">
        <f t="shared" ref="AL855:AL857" si="457">VLOOKUP(AK855,db_solfen,2,FALSE)</f>
        <v>SHD METHANOL 156</v>
      </c>
      <c r="AM855" s="107">
        <v>0.56999999999999995</v>
      </c>
      <c r="AN855" s="107">
        <f>$X$855*AM855</f>
        <v>5.5855439999999987</v>
      </c>
    </row>
    <row r="856" spans="1:40" ht="15">
      <c r="A856" s="101"/>
      <c r="B856" s="41"/>
      <c r="C856" s="102"/>
      <c r="D856" s="103"/>
      <c r="E856" s="103"/>
      <c r="F856" s="103"/>
      <c r="G856" s="103"/>
      <c r="H856" s="103"/>
      <c r="I856" s="103"/>
      <c r="J856" s="103"/>
      <c r="K856" s="31"/>
      <c r="L856" s="103"/>
      <c r="M856" s="104"/>
      <c r="N856" s="105"/>
      <c r="O856" s="41"/>
      <c r="P856" s="106"/>
      <c r="Q856" s="106"/>
      <c r="R856" s="106"/>
      <c r="S856" s="41"/>
      <c r="T856" s="107"/>
      <c r="U856" s="41"/>
      <c r="V856" s="41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41"/>
      <c r="AH856" s="41"/>
      <c r="AI856" s="108"/>
      <c r="AJ856" s="107"/>
      <c r="AK856" s="110" t="s">
        <v>4925</v>
      </c>
      <c r="AL856" s="41" t="str">
        <f t="shared" si="457"/>
        <v>SOLFEN KHA GLISERIN 250</v>
      </c>
      <c r="AM856" s="107">
        <v>0.34</v>
      </c>
      <c r="AN856" s="107">
        <f t="shared" ref="AN856:AN857" si="458">$X$855*AM856</f>
        <v>3.331728</v>
      </c>
    </row>
    <row r="857" spans="1:40" ht="15">
      <c r="A857" s="101"/>
      <c r="B857" s="41"/>
      <c r="C857" s="102"/>
      <c r="D857" s="103"/>
      <c r="E857" s="103"/>
      <c r="F857" s="103"/>
      <c r="G857" s="103"/>
      <c r="H857" s="103"/>
      <c r="I857" s="103"/>
      <c r="J857" s="103"/>
      <c r="K857" s="31"/>
      <c r="L857" s="103"/>
      <c r="M857" s="104"/>
      <c r="N857" s="105"/>
      <c r="O857" s="41"/>
      <c r="P857" s="106"/>
      <c r="Q857" s="106"/>
      <c r="R857" s="106"/>
      <c r="S857" s="41"/>
      <c r="T857" s="107"/>
      <c r="U857" s="41"/>
      <c r="V857" s="41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41"/>
      <c r="AH857" s="41"/>
      <c r="AI857" s="108"/>
      <c r="AJ857" s="107"/>
      <c r="AK857" s="110" t="s">
        <v>4921</v>
      </c>
      <c r="AL857" s="41" t="str">
        <f t="shared" si="457"/>
        <v>SOLFEN KHA DEP 225</v>
      </c>
      <c r="AM857" s="107">
        <v>0.09</v>
      </c>
      <c r="AN857" s="107">
        <f t="shared" si="458"/>
        <v>0.88192799999999993</v>
      </c>
    </row>
    <row r="858" spans="1:40">
      <c r="A858" s="101">
        <v>233</v>
      </c>
      <c r="B858" s="41" t="s">
        <v>2392</v>
      </c>
      <c r="C858" s="102" t="s">
        <v>202</v>
      </c>
      <c r="D858" s="103">
        <v>45</v>
      </c>
      <c r="E858" s="103">
        <f t="shared" si="402"/>
        <v>1.25</v>
      </c>
      <c r="F858" s="103">
        <v>37</v>
      </c>
      <c r="G858" s="103">
        <v>1</v>
      </c>
      <c r="H858" s="103"/>
      <c r="I858" s="103"/>
      <c r="J858" s="103" t="s">
        <v>510</v>
      </c>
      <c r="K858" s="31">
        <f t="shared" si="442"/>
        <v>36</v>
      </c>
      <c r="L858" s="103" t="s">
        <v>510</v>
      </c>
      <c r="M858" s="104">
        <f t="shared" si="416"/>
        <v>1</v>
      </c>
      <c r="N858" s="105" t="s">
        <v>506</v>
      </c>
      <c r="O858" s="41" t="s">
        <v>5233</v>
      </c>
      <c r="P858" s="106">
        <f t="shared" si="381"/>
        <v>27</v>
      </c>
      <c r="Q858" s="106">
        <f t="shared" si="382"/>
        <v>36</v>
      </c>
      <c r="R858" s="106"/>
      <c r="S858" s="41" t="s">
        <v>5229</v>
      </c>
      <c r="T858" s="107">
        <f t="shared" si="443"/>
        <v>1.583712</v>
      </c>
      <c r="U858" s="41" t="s">
        <v>4092</v>
      </c>
      <c r="V858" s="41" t="e">
        <f t="shared" si="360"/>
        <v>#NAME?</v>
      </c>
      <c r="W858" s="107">
        <v>8.4599999999999995E-2</v>
      </c>
      <c r="X858" s="107">
        <f t="shared" si="376"/>
        <v>3.0455999999999999</v>
      </c>
      <c r="Y858" s="107"/>
      <c r="Z858" s="107"/>
      <c r="AA858" s="107"/>
      <c r="AB858" s="107"/>
      <c r="AC858" s="107"/>
      <c r="AD858" s="107"/>
      <c r="AE858" s="107"/>
      <c r="AF858" s="107"/>
      <c r="AG858" s="41" t="s">
        <v>4307</v>
      </c>
      <c r="AH858" s="41" t="e">
        <f t="shared" si="361"/>
        <v>#NAME?</v>
      </c>
      <c r="AI858" s="108">
        <v>0.52</v>
      </c>
      <c r="AJ858" s="107">
        <f t="shared" si="377"/>
        <v>1.583712</v>
      </c>
      <c r="AK858" s="41"/>
      <c r="AL858" s="41"/>
      <c r="AM858" s="107"/>
      <c r="AN858" s="107"/>
    </row>
    <row r="859" spans="1:40" ht="15">
      <c r="A859" s="101"/>
      <c r="B859" s="41"/>
      <c r="C859" s="102"/>
      <c r="D859" s="103"/>
      <c r="E859" s="103"/>
      <c r="F859" s="103"/>
      <c r="G859" s="103"/>
      <c r="H859" s="103"/>
      <c r="I859" s="103"/>
      <c r="J859" s="103"/>
      <c r="K859" s="31"/>
      <c r="L859" s="103"/>
      <c r="M859" s="104"/>
      <c r="N859" s="105"/>
      <c r="O859" s="41"/>
      <c r="P859" s="106"/>
      <c r="Q859" s="106"/>
      <c r="R859" s="106"/>
      <c r="S859" s="41"/>
      <c r="T859" s="107"/>
      <c r="U859" s="41"/>
      <c r="V859" s="41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41"/>
      <c r="AH859" s="41"/>
      <c r="AI859" s="108"/>
      <c r="AJ859" s="107"/>
      <c r="AK859" s="109" t="s">
        <v>4915</v>
      </c>
      <c r="AL859" s="41" t="str">
        <f t="shared" ref="AL859:AL868" si="459">VLOOKUP(AK859,db_solfen,2,FALSE)</f>
        <v>SHD METHANOL 156</v>
      </c>
      <c r="AM859" s="107">
        <v>0.1</v>
      </c>
      <c r="AN859" s="107">
        <f>$X$858*AM859</f>
        <v>0.30456</v>
      </c>
    </row>
    <row r="860" spans="1:40" ht="15">
      <c r="A860" s="101"/>
      <c r="B860" s="41"/>
      <c r="C860" s="102"/>
      <c r="D860" s="103"/>
      <c r="E860" s="103"/>
      <c r="F860" s="103"/>
      <c r="G860" s="103"/>
      <c r="H860" s="103"/>
      <c r="I860" s="103"/>
      <c r="J860" s="103"/>
      <c r="K860" s="31"/>
      <c r="L860" s="103"/>
      <c r="M860" s="104"/>
      <c r="N860" s="105"/>
      <c r="O860" s="41"/>
      <c r="P860" s="106"/>
      <c r="Q860" s="106"/>
      <c r="R860" s="106"/>
      <c r="S860" s="41"/>
      <c r="T860" s="107"/>
      <c r="U860" s="41"/>
      <c r="V860" s="41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41"/>
      <c r="AH860" s="41"/>
      <c r="AI860" s="108"/>
      <c r="AJ860" s="107"/>
      <c r="AK860" s="109" t="s">
        <v>4921</v>
      </c>
      <c r="AL860" s="41" t="str">
        <f t="shared" si="459"/>
        <v>SOLFEN KHA DEP 225</v>
      </c>
      <c r="AM860" s="107">
        <v>0.12</v>
      </c>
      <c r="AN860" s="107">
        <f t="shared" ref="AN860:AN861" si="460">$X$858*AM860</f>
        <v>0.36547199999999996</v>
      </c>
    </row>
    <row r="861" spans="1:40" ht="15">
      <c r="A861" s="101"/>
      <c r="B861" s="41"/>
      <c r="C861" s="102"/>
      <c r="D861" s="103"/>
      <c r="E861" s="103"/>
      <c r="F861" s="103"/>
      <c r="G861" s="103"/>
      <c r="H861" s="103"/>
      <c r="I861" s="103"/>
      <c r="J861" s="103"/>
      <c r="K861" s="31"/>
      <c r="L861" s="103"/>
      <c r="M861" s="104"/>
      <c r="N861" s="105"/>
      <c r="O861" s="41"/>
      <c r="P861" s="106"/>
      <c r="Q861" s="106"/>
      <c r="R861" s="106"/>
      <c r="S861" s="41"/>
      <c r="T861" s="107"/>
      <c r="U861" s="41"/>
      <c r="V861" s="41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41"/>
      <c r="AH861" s="41"/>
      <c r="AI861" s="108"/>
      <c r="AJ861" s="107"/>
      <c r="AK861" s="109" t="s">
        <v>4925</v>
      </c>
      <c r="AL861" s="41" t="str">
        <f t="shared" si="459"/>
        <v>SOLFEN KHA GLISERIN 250</v>
      </c>
      <c r="AM861" s="107">
        <v>0.26</v>
      </c>
      <c r="AN861" s="107">
        <f t="shared" si="460"/>
        <v>0.791856</v>
      </c>
    </row>
    <row r="862" spans="1:40" ht="15">
      <c r="A862" s="101"/>
      <c r="B862" s="41"/>
      <c r="C862" s="102"/>
      <c r="D862" s="103"/>
      <c r="E862" s="103"/>
      <c r="F862" s="103"/>
      <c r="G862" s="103"/>
      <c r="H862" s="103"/>
      <c r="I862" s="103"/>
      <c r="J862" s="103"/>
      <c r="K862" s="31"/>
      <c r="L862" s="103"/>
      <c r="M862" s="104"/>
      <c r="N862" s="105"/>
      <c r="O862" s="41"/>
      <c r="P862" s="106"/>
      <c r="Q862" s="106"/>
      <c r="R862" s="106"/>
      <c r="S862" s="41"/>
      <c r="T862" s="107"/>
      <c r="U862" s="41" t="s">
        <v>5192</v>
      </c>
      <c r="V862" s="41" t="s">
        <v>5193</v>
      </c>
      <c r="W862" s="107">
        <v>0.2722</v>
      </c>
      <c r="X862" s="107">
        <f>K858*W862</f>
        <v>9.799199999999999</v>
      </c>
      <c r="Y862" s="107"/>
      <c r="Z862" s="107"/>
      <c r="AA862" s="107"/>
      <c r="AB862" s="107"/>
      <c r="AC862" s="107"/>
      <c r="AD862" s="107"/>
      <c r="AE862" s="107"/>
      <c r="AF862" s="107"/>
      <c r="AG862" s="41"/>
      <c r="AH862" s="41"/>
      <c r="AI862" s="108"/>
      <c r="AJ862" s="107"/>
      <c r="AK862" s="110" t="s">
        <v>4915</v>
      </c>
      <c r="AL862" s="41" t="str">
        <f t="shared" si="459"/>
        <v>SHD METHANOL 156</v>
      </c>
      <c r="AM862" s="107">
        <v>0.56999999999999995</v>
      </c>
      <c r="AN862" s="107">
        <f>$X$862*AM862</f>
        <v>5.5855439999999987</v>
      </c>
    </row>
    <row r="863" spans="1:40" ht="15">
      <c r="A863" s="101"/>
      <c r="B863" s="41"/>
      <c r="C863" s="102"/>
      <c r="D863" s="103"/>
      <c r="E863" s="103"/>
      <c r="F863" s="103"/>
      <c r="G863" s="103"/>
      <c r="H863" s="103"/>
      <c r="I863" s="103"/>
      <c r="J863" s="103"/>
      <c r="K863" s="31"/>
      <c r="L863" s="103"/>
      <c r="M863" s="104"/>
      <c r="N863" s="105"/>
      <c r="O863" s="41"/>
      <c r="P863" s="106"/>
      <c r="Q863" s="106"/>
      <c r="R863" s="106"/>
      <c r="S863" s="41"/>
      <c r="T863" s="107"/>
      <c r="U863" s="41"/>
      <c r="V863" s="41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41"/>
      <c r="AH863" s="41"/>
      <c r="AI863" s="108"/>
      <c r="AJ863" s="107"/>
      <c r="AK863" s="110" t="s">
        <v>4925</v>
      </c>
      <c r="AL863" s="41" t="str">
        <f t="shared" si="459"/>
        <v>SOLFEN KHA GLISERIN 250</v>
      </c>
      <c r="AM863" s="107">
        <v>0.34</v>
      </c>
      <c r="AN863" s="107">
        <f t="shared" ref="AN863:AN864" si="461">$X$862*AM863</f>
        <v>3.331728</v>
      </c>
    </row>
    <row r="864" spans="1:40" ht="15">
      <c r="A864" s="101"/>
      <c r="B864" s="41"/>
      <c r="C864" s="102"/>
      <c r="D864" s="103"/>
      <c r="E864" s="103"/>
      <c r="F864" s="103"/>
      <c r="G864" s="103"/>
      <c r="H864" s="103"/>
      <c r="I864" s="103"/>
      <c r="J864" s="103"/>
      <c r="K864" s="31"/>
      <c r="L864" s="103"/>
      <c r="M864" s="104"/>
      <c r="N864" s="105"/>
      <c r="O864" s="41"/>
      <c r="P864" s="106"/>
      <c r="Q864" s="106"/>
      <c r="R864" s="106"/>
      <c r="S864" s="41"/>
      <c r="T864" s="107"/>
      <c r="U864" s="41"/>
      <c r="V864" s="41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41"/>
      <c r="AH864" s="41"/>
      <c r="AI864" s="108"/>
      <c r="AJ864" s="107"/>
      <c r="AK864" s="110" t="s">
        <v>4921</v>
      </c>
      <c r="AL864" s="41" t="str">
        <f t="shared" si="459"/>
        <v>SOLFEN KHA DEP 225</v>
      </c>
      <c r="AM864" s="107">
        <v>0.09</v>
      </c>
      <c r="AN864" s="107">
        <f t="shared" si="461"/>
        <v>0.88192799999999993</v>
      </c>
    </row>
    <row r="865" spans="1:40">
      <c r="A865" s="101">
        <v>234</v>
      </c>
      <c r="B865" s="41" t="s">
        <v>2393</v>
      </c>
      <c r="C865" s="102" t="s">
        <v>203</v>
      </c>
      <c r="D865" s="103">
        <v>118</v>
      </c>
      <c r="E865" s="103">
        <f t="shared" si="402"/>
        <v>3.2777777777777777</v>
      </c>
      <c r="F865" s="103">
        <v>140</v>
      </c>
      <c r="G865" s="103">
        <v>1</v>
      </c>
      <c r="H865" s="103">
        <v>110</v>
      </c>
      <c r="I865" s="103">
        <v>1</v>
      </c>
      <c r="J865" s="103" t="s">
        <v>510</v>
      </c>
      <c r="K865" s="31">
        <f t="shared" si="442"/>
        <v>108</v>
      </c>
      <c r="L865" s="103" t="s">
        <v>510</v>
      </c>
      <c r="M865" s="104">
        <f t="shared" si="416"/>
        <v>3</v>
      </c>
      <c r="N865" s="105" t="s">
        <v>506</v>
      </c>
      <c r="O865" s="41" t="s">
        <v>5233</v>
      </c>
      <c r="P865" s="106">
        <f t="shared" si="381"/>
        <v>81</v>
      </c>
      <c r="Q865" s="106">
        <f t="shared" si="382"/>
        <v>108</v>
      </c>
      <c r="R865" s="106"/>
      <c r="S865" s="41" t="s">
        <v>5229</v>
      </c>
      <c r="T865" s="107">
        <f t="shared" si="443"/>
        <v>4.7511359999999998</v>
      </c>
      <c r="U865" s="41" t="s">
        <v>4092</v>
      </c>
      <c r="V865" s="41" t="e">
        <f t="shared" si="360"/>
        <v>#NAME?</v>
      </c>
      <c r="W865" s="107">
        <v>8.4599999999999995E-2</v>
      </c>
      <c r="X865" s="107">
        <f t="shared" si="376"/>
        <v>9.1367999999999991</v>
      </c>
      <c r="Y865" s="107"/>
      <c r="Z865" s="107"/>
      <c r="AA865" s="107"/>
      <c r="AB865" s="107"/>
      <c r="AC865" s="107"/>
      <c r="AD865" s="107"/>
      <c r="AE865" s="107"/>
      <c r="AF865" s="107"/>
      <c r="AG865" s="41" t="s">
        <v>4307</v>
      </c>
      <c r="AH865" s="41" t="e">
        <f t="shared" si="361"/>
        <v>#NAME?</v>
      </c>
      <c r="AI865" s="108">
        <v>0.52</v>
      </c>
      <c r="AJ865" s="107">
        <f t="shared" si="377"/>
        <v>4.7511359999999998</v>
      </c>
      <c r="AK865" s="41"/>
      <c r="AL865" s="41"/>
      <c r="AM865" s="107"/>
      <c r="AN865" s="107"/>
    </row>
    <row r="866" spans="1:40" ht="15">
      <c r="A866" s="101"/>
      <c r="B866" s="41"/>
      <c r="C866" s="102"/>
      <c r="D866" s="103"/>
      <c r="E866" s="103"/>
      <c r="F866" s="103"/>
      <c r="G866" s="103"/>
      <c r="H866" s="103"/>
      <c r="I866" s="103"/>
      <c r="J866" s="103"/>
      <c r="K866" s="31"/>
      <c r="L866" s="103"/>
      <c r="M866" s="104"/>
      <c r="N866" s="105"/>
      <c r="O866" s="41"/>
      <c r="P866" s="106"/>
      <c r="Q866" s="106"/>
      <c r="R866" s="106"/>
      <c r="S866" s="41"/>
      <c r="T866" s="107"/>
      <c r="U866" s="41"/>
      <c r="V866" s="41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41"/>
      <c r="AH866" s="41"/>
      <c r="AI866" s="108"/>
      <c r="AJ866" s="107"/>
      <c r="AK866" s="109" t="s">
        <v>4915</v>
      </c>
      <c r="AL866" s="41" t="str">
        <f t="shared" si="459"/>
        <v>SHD METHANOL 156</v>
      </c>
      <c r="AM866" s="107">
        <v>0.1</v>
      </c>
      <c r="AN866" s="107">
        <f>$X$865*AM866</f>
        <v>0.91367999999999994</v>
      </c>
    </row>
    <row r="867" spans="1:40" ht="15">
      <c r="A867" s="101"/>
      <c r="B867" s="41"/>
      <c r="C867" s="102"/>
      <c r="D867" s="103"/>
      <c r="E867" s="103"/>
      <c r="F867" s="103"/>
      <c r="G867" s="103"/>
      <c r="H867" s="103"/>
      <c r="I867" s="103"/>
      <c r="J867" s="103"/>
      <c r="K867" s="31"/>
      <c r="L867" s="103"/>
      <c r="M867" s="104"/>
      <c r="N867" s="105"/>
      <c r="O867" s="41"/>
      <c r="P867" s="106"/>
      <c r="Q867" s="106"/>
      <c r="R867" s="106"/>
      <c r="S867" s="41"/>
      <c r="T867" s="107"/>
      <c r="U867" s="41"/>
      <c r="V867" s="41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41"/>
      <c r="AH867" s="41"/>
      <c r="AI867" s="108"/>
      <c r="AJ867" s="107"/>
      <c r="AK867" s="109" t="s">
        <v>4921</v>
      </c>
      <c r="AL867" s="41" t="str">
        <f t="shared" si="459"/>
        <v>SOLFEN KHA DEP 225</v>
      </c>
      <c r="AM867" s="107">
        <v>0.12</v>
      </c>
      <c r="AN867" s="107">
        <f t="shared" ref="AN867:AN868" si="462">$X$865*AM867</f>
        <v>1.0964159999999998</v>
      </c>
    </row>
    <row r="868" spans="1:40" ht="15">
      <c r="A868" s="101"/>
      <c r="B868" s="41"/>
      <c r="C868" s="102"/>
      <c r="D868" s="103"/>
      <c r="E868" s="103"/>
      <c r="F868" s="103"/>
      <c r="G868" s="103"/>
      <c r="H868" s="103"/>
      <c r="I868" s="103"/>
      <c r="J868" s="103"/>
      <c r="K868" s="31"/>
      <c r="L868" s="103"/>
      <c r="M868" s="104"/>
      <c r="N868" s="105"/>
      <c r="O868" s="41"/>
      <c r="P868" s="106"/>
      <c r="Q868" s="106"/>
      <c r="R868" s="106"/>
      <c r="S868" s="41"/>
      <c r="T868" s="107"/>
      <c r="U868" s="41"/>
      <c r="V868" s="41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41"/>
      <c r="AH868" s="41"/>
      <c r="AI868" s="108"/>
      <c r="AJ868" s="107"/>
      <c r="AK868" s="109" t="s">
        <v>4925</v>
      </c>
      <c r="AL868" s="41" t="str">
        <f t="shared" si="459"/>
        <v>SOLFEN KHA GLISERIN 250</v>
      </c>
      <c r="AM868" s="107">
        <v>0.26</v>
      </c>
      <c r="AN868" s="107">
        <f t="shared" si="462"/>
        <v>2.3755679999999999</v>
      </c>
    </row>
    <row r="869" spans="1:40" ht="15">
      <c r="A869" s="101"/>
      <c r="B869" s="41"/>
      <c r="C869" s="102"/>
      <c r="D869" s="103"/>
      <c r="E869" s="103"/>
      <c r="F869" s="103"/>
      <c r="G869" s="103"/>
      <c r="H869" s="103"/>
      <c r="I869" s="103"/>
      <c r="J869" s="103"/>
      <c r="K869" s="31"/>
      <c r="L869" s="103"/>
      <c r="M869" s="104"/>
      <c r="N869" s="105"/>
      <c r="O869" s="41"/>
      <c r="P869" s="106"/>
      <c r="Q869" s="106"/>
      <c r="R869" s="106"/>
      <c r="S869" s="41"/>
      <c r="T869" s="107"/>
      <c r="U869" s="41" t="s">
        <v>5192</v>
      </c>
      <c r="V869" s="41" t="s">
        <v>5193</v>
      </c>
      <c r="W869" s="107">
        <v>0.2722</v>
      </c>
      <c r="X869" s="107">
        <f>K865*W869</f>
        <v>29.397600000000001</v>
      </c>
      <c r="Y869" s="107"/>
      <c r="Z869" s="107"/>
      <c r="AA869" s="107"/>
      <c r="AB869" s="107"/>
      <c r="AC869" s="107"/>
      <c r="AD869" s="107"/>
      <c r="AE869" s="107"/>
      <c r="AF869" s="107"/>
      <c r="AG869" s="41"/>
      <c r="AH869" s="41"/>
      <c r="AI869" s="108"/>
      <c r="AJ869" s="107"/>
      <c r="AK869" s="110" t="s">
        <v>4915</v>
      </c>
      <c r="AL869" s="41" t="str">
        <f t="shared" ref="AL869:AL871" si="463">VLOOKUP(AK869,db_solfen,2,FALSE)</f>
        <v>SHD METHANOL 156</v>
      </c>
      <c r="AM869" s="107">
        <v>0.56999999999999995</v>
      </c>
      <c r="AN869" s="107">
        <f>$X$869*AM869</f>
        <v>16.756632</v>
      </c>
    </row>
    <row r="870" spans="1:40" ht="15">
      <c r="A870" s="101"/>
      <c r="B870" s="41"/>
      <c r="C870" s="102"/>
      <c r="D870" s="103"/>
      <c r="E870" s="103"/>
      <c r="F870" s="103"/>
      <c r="G870" s="103"/>
      <c r="H870" s="103"/>
      <c r="I870" s="103"/>
      <c r="J870" s="103"/>
      <c r="K870" s="31"/>
      <c r="L870" s="103"/>
      <c r="M870" s="104"/>
      <c r="N870" s="105"/>
      <c r="O870" s="41"/>
      <c r="P870" s="106"/>
      <c r="Q870" s="106"/>
      <c r="R870" s="106"/>
      <c r="S870" s="41"/>
      <c r="T870" s="107"/>
      <c r="U870" s="41"/>
      <c r="V870" s="41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41"/>
      <c r="AH870" s="41"/>
      <c r="AI870" s="108"/>
      <c r="AJ870" s="107"/>
      <c r="AK870" s="110" t="s">
        <v>4925</v>
      </c>
      <c r="AL870" s="41" t="str">
        <f t="shared" si="463"/>
        <v>SOLFEN KHA GLISERIN 250</v>
      </c>
      <c r="AM870" s="107">
        <v>0.34</v>
      </c>
      <c r="AN870" s="107">
        <f t="shared" ref="AN870:AN871" si="464">$X$869*AM870</f>
        <v>9.9951840000000001</v>
      </c>
    </row>
    <row r="871" spans="1:40" ht="15">
      <c r="A871" s="101"/>
      <c r="B871" s="41"/>
      <c r="C871" s="102"/>
      <c r="D871" s="103"/>
      <c r="E871" s="103"/>
      <c r="F871" s="103"/>
      <c r="G871" s="103"/>
      <c r="H871" s="103"/>
      <c r="I871" s="103"/>
      <c r="J871" s="103"/>
      <c r="K871" s="31"/>
      <c r="L871" s="103"/>
      <c r="M871" s="104"/>
      <c r="N871" s="105"/>
      <c r="O871" s="41"/>
      <c r="P871" s="106"/>
      <c r="Q871" s="106"/>
      <c r="R871" s="106"/>
      <c r="S871" s="41"/>
      <c r="T871" s="107"/>
      <c r="U871" s="41"/>
      <c r="V871" s="41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41"/>
      <c r="AH871" s="41"/>
      <c r="AI871" s="108"/>
      <c r="AJ871" s="107"/>
      <c r="AK871" s="110" t="s">
        <v>4921</v>
      </c>
      <c r="AL871" s="41" t="str">
        <f t="shared" si="463"/>
        <v>SOLFEN KHA DEP 225</v>
      </c>
      <c r="AM871" s="107">
        <v>0.09</v>
      </c>
      <c r="AN871" s="107">
        <f t="shared" si="464"/>
        <v>2.6457839999999999</v>
      </c>
    </row>
    <row r="872" spans="1:40">
      <c r="A872" s="101">
        <v>235</v>
      </c>
      <c r="B872" s="41" t="s">
        <v>2400</v>
      </c>
      <c r="C872" s="102" t="s">
        <v>204</v>
      </c>
      <c r="D872" s="103">
        <v>35</v>
      </c>
      <c r="E872" s="103">
        <f t="shared" si="402"/>
        <v>0.97222222222222221</v>
      </c>
      <c r="F872" s="103">
        <v>31</v>
      </c>
      <c r="G872" s="103">
        <v>1</v>
      </c>
      <c r="H872" s="103">
        <v>27</v>
      </c>
      <c r="I872" s="103">
        <v>1</v>
      </c>
      <c r="J872" s="103" t="s">
        <v>510</v>
      </c>
      <c r="K872" s="31">
        <f t="shared" si="442"/>
        <v>36</v>
      </c>
      <c r="L872" s="103" t="s">
        <v>510</v>
      </c>
      <c r="M872" s="104">
        <f t="shared" si="416"/>
        <v>1</v>
      </c>
      <c r="N872" s="105" t="s">
        <v>506</v>
      </c>
      <c r="O872" s="41" t="s">
        <v>5233</v>
      </c>
      <c r="P872" s="106">
        <f t="shared" si="381"/>
        <v>27</v>
      </c>
      <c r="Q872" s="106">
        <f t="shared" si="382"/>
        <v>36</v>
      </c>
      <c r="R872" s="106"/>
      <c r="S872" s="41" t="s">
        <v>528</v>
      </c>
      <c r="T872" s="107">
        <f t="shared" si="443"/>
        <v>1.1573279999999999</v>
      </c>
      <c r="U872" s="41" t="s">
        <v>4094</v>
      </c>
      <c r="V872" s="41" t="e">
        <f t="shared" si="360"/>
        <v>#NAME?</v>
      </c>
      <c r="W872" s="107">
        <v>8.4599999999999995E-2</v>
      </c>
      <c r="X872" s="107">
        <f t="shared" si="376"/>
        <v>3.0455999999999999</v>
      </c>
      <c r="Y872" s="107"/>
      <c r="Z872" s="107"/>
      <c r="AA872" s="107"/>
      <c r="AB872" s="107"/>
      <c r="AC872" s="107"/>
      <c r="AD872" s="107"/>
      <c r="AE872" s="107"/>
      <c r="AF872" s="107"/>
      <c r="AG872" s="41" t="s">
        <v>4257</v>
      </c>
      <c r="AH872" s="41" t="e">
        <f t="shared" si="361"/>
        <v>#NAME?</v>
      </c>
      <c r="AI872" s="108">
        <v>0.38</v>
      </c>
      <c r="AJ872" s="107">
        <f t="shared" si="377"/>
        <v>1.1573279999999999</v>
      </c>
      <c r="AK872" s="41"/>
      <c r="AL872" s="41"/>
      <c r="AM872" s="107"/>
      <c r="AN872" s="107"/>
    </row>
    <row r="873" spans="1:40" ht="15">
      <c r="A873" s="101"/>
      <c r="B873" s="41"/>
      <c r="C873" s="102"/>
      <c r="D873" s="103"/>
      <c r="E873" s="103"/>
      <c r="F873" s="103"/>
      <c r="G873" s="103"/>
      <c r="H873" s="103"/>
      <c r="I873" s="103"/>
      <c r="J873" s="103"/>
      <c r="K873" s="31"/>
      <c r="L873" s="103"/>
      <c r="M873" s="104"/>
      <c r="N873" s="105"/>
      <c r="O873" s="41"/>
      <c r="P873" s="106"/>
      <c r="Q873" s="106"/>
      <c r="R873" s="106"/>
      <c r="S873" s="41"/>
      <c r="T873" s="107"/>
      <c r="U873" s="41"/>
      <c r="V873" s="41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41"/>
      <c r="AH873" s="41"/>
      <c r="AI873" s="108"/>
      <c r="AJ873" s="107"/>
      <c r="AK873" s="109" t="s">
        <v>4921</v>
      </c>
      <c r="AL873" s="41" t="str">
        <f t="shared" ref="AL873:AL878" si="465">VLOOKUP(AK873,db_solfen,2,FALSE)</f>
        <v>SOLFEN KHA DEP 225</v>
      </c>
      <c r="AM873" s="107">
        <v>0.24</v>
      </c>
      <c r="AN873" s="107">
        <f>$X$872*AM873</f>
        <v>0.73094399999999993</v>
      </c>
    </row>
    <row r="874" spans="1:40" ht="15">
      <c r="A874" s="101"/>
      <c r="B874" s="41"/>
      <c r="C874" s="102"/>
      <c r="D874" s="103"/>
      <c r="E874" s="103"/>
      <c r="F874" s="103"/>
      <c r="G874" s="103"/>
      <c r="H874" s="103"/>
      <c r="I874" s="103"/>
      <c r="J874" s="103"/>
      <c r="K874" s="31"/>
      <c r="L874" s="103"/>
      <c r="M874" s="104"/>
      <c r="N874" s="105"/>
      <c r="O874" s="41"/>
      <c r="P874" s="106"/>
      <c r="Q874" s="106"/>
      <c r="R874" s="106"/>
      <c r="S874" s="41"/>
      <c r="T874" s="107"/>
      <c r="U874" s="41"/>
      <c r="V874" s="41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41"/>
      <c r="AH874" s="41"/>
      <c r="AI874" s="108"/>
      <c r="AJ874" s="107"/>
      <c r="AK874" s="109" t="s">
        <v>4915</v>
      </c>
      <c r="AL874" s="41" t="str">
        <f t="shared" si="465"/>
        <v>SHD METHANOL 156</v>
      </c>
      <c r="AM874" s="107">
        <v>0.16</v>
      </c>
      <c r="AN874" s="107">
        <f t="shared" ref="AN874:AN875" si="466">$X$872*AM874</f>
        <v>0.48729600000000001</v>
      </c>
    </row>
    <row r="875" spans="1:40" ht="15">
      <c r="A875" s="101"/>
      <c r="B875" s="41"/>
      <c r="C875" s="102"/>
      <c r="D875" s="103"/>
      <c r="E875" s="103"/>
      <c r="F875" s="103"/>
      <c r="G875" s="103"/>
      <c r="H875" s="103"/>
      <c r="I875" s="103"/>
      <c r="J875" s="103"/>
      <c r="K875" s="31"/>
      <c r="L875" s="103"/>
      <c r="M875" s="104"/>
      <c r="N875" s="105"/>
      <c r="O875" s="41"/>
      <c r="P875" s="106"/>
      <c r="Q875" s="106"/>
      <c r="R875" s="106"/>
      <c r="S875" s="41"/>
      <c r="T875" s="107"/>
      <c r="U875" s="41"/>
      <c r="V875" s="41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41"/>
      <c r="AH875" s="41"/>
      <c r="AI875" s="108"/>
      <c r="AJ875" s="107"/>
      <c r="AK875" s="109" t="s">
        <v>4925</v>
      </c>
      <c r="AL875" s="41" t="str">
        <f t="shared" si="465"/>
        <v>SOLFEN KHA GLISERIN 250</v>
      </c>
      <c r="AM875" s="107">
        <v>0.22</v>
      </c>
      <c r="AN875" s="107">
        <f t="shared" si="466"/>
        <v>0.67003199999999996</v>
      </c>
    </row>
    <row r="876" spans="1:40" ht="15">
      <c r="A876" s="101"/>
      <c r="B876" s="41"/>
      <c r="C876" s="102"/>
      <c r="D876" s="103"/>
      <c r="E876" s="103"/>
      <c r="F876" s="103"/>
      <c r="G876" s="103"/>
      <c r="H876" s="103"/>
      <c r="I876" s="103"/>
      <c r="J876" s="103"/>
      <c r="K876" s="31"/>
      <c r="L876" s="103"/>
      <c r="M876" s="104"/>
      <c r="N876" s="105"/>
      <c r="O876" s="41"/>
      <c r="P876" s="106"/>
      <c r="Q876" s="106"/>
      <c r="R876" s="106"/>
      <c r="S876" s="41"/>
      <c r="T876" s="107"/>
      <c r="U876" s="41" t="s">
        <v>5192</v>
      </c>
      <c r="V876" s="41" t="s">
        <v>5193</v>
      </c>
      <c r="W876" s="107">
        <v>0.2722</v>
      </c>
      <c r="X876" s="107">
        <f>K872*W876</f>
        <v>9.799199999999999</v>
      </c>
      <c r="Y876" s="107"/>
      <c r="Z876" s="107"/>
      <c r="AA876" s="107"/>
      <c r="AB876" s="107"/>
      <c r="AC876" s="107"/>
      <c r="AD876" s="107"/>
      <c r="AE876" s="107"/>
      <c r="AF876" s="107"/>
      <c r="AG876" s="41"/>
      <c r="AH876" s="41"/>
      <c r="AI876" s="108"/>
      <c r="AJ876" s="107"/>
      <c r="AK876" s="110" t="s">
        <v>4915</v>
      </c>
      <c r="AL876" s="41" t="str">
        <f t="shared" si="465"/>
        <v>SHD METHANOL 156</v>
      </c>
      <c r="AM876" s="107">
        <v>0.56999999999999995</v>
      </c>
      <c r="AN876" s="107">
        <f>$X$876*AM876</f>
        <v>5.5855439999999987</v>
      </c>
    </row>
    <row r="877" spans="1:40" ht="15">
      <c r="A877" s="101"/>
      <c r="B877" s="41"/>
      <c r="C877" s="102"/>
      <c r="D877" s="103"/>
      <c r="E877" s="103"/>
      <c r="F877" s="103"/>
      <c r="G877" s="103"/>
      <c r="H877" s="103"/>
      <c r="I877" s="103"/>
      <c r="J877" s="103"/>
      <c r="K877" s="31"/>
      <c r="L877" s="103"/>
      <c r="M877" s="104"/>
      <c r="N877" s="105"/>
      <c r="O877" s="41"/>
      <c r="P877" s="106"/>
      <c r="Q877" s="106"/>
      <c r="R877" s="106"/>
      <c r="S877" s="41"/>
      <c r="T877" s="107"/>
      <c r="U877" s="41"/>
      <c r="V877" s="41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41"/>
      <c r="AH877" s="41"/>
      <c r="AI877" s="108"/>
      <c r="AJ877" s="107"/>
      <c r="AK877" s="110" t="s">
        <v>4925</v>
      </c>
      <c r="AL877" s="41" t="str">
        <f t="shared" si="465"/>
        <v>SOLFEN KHA GLISERIN 250</v>
      </c>
      <c r="AM877" s="107">
        <v>0.34</v>
      </c>
      <c r="AN877" s="107">
        <f t="shared" ref="AN877:AN878" si="467">$X$876*AM877</f>
        <v>3.331728</v>
      </c>
    </row>
    <row r="878" spans="1:40" ht="15">
      <c r="A878" s="101"/>
      <c r="B878" s="41"/>
      <c r="C878" s="102"/>
      <c r="D878" s="103"/>
      <c r="E878" s="103"/>
      <c r="F878" s="103"/>
      <c r="G878" s="103"/>
      <c r="H878" s="103"/>
      <c r="I878" s="103"/>
      <c r="J878" s="103"/>
      <c r="K878" s="31"/>
      <c r="L878" s="103"/>
      <c r="M878" s="104"/>
      <c r="N878" s="105"/>
      <c r="O878" s="41"/>
      <c r="P878" s="106"/>
      <c r="Q878" s="106"/>
      <c r="R878" s="106"/>
      <c r="S878" s="41"/>
      <c r="T878" s="107"/>
      <c r="U878" s="41"/>
      <c r="V878" s="41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41"/>
      <c r="AH878" s="41"/>
      <c r="AI878" s="108"/>
      <c r="AJ878" s="107"/>
      <c r="AK878" s="110" t="s">
        <v>4921</v>
      </c>
      <c r="AL878" s="41" t="str">
        <f t="shared" si="465"/>
        <v>SOLFEN KHA DEP 225</v>
      </c>
      <c r="AM878" s="107">
        <v>0.09</v>
      </c>
      <c r="AN878" s="107">
        <f t="shared" si="467"/>
        <v>0.88192799999999993</v>
      </c>
    </row>
    <row r="879" spans="1:40">
      <c r="A879" s="101">
        <v>236</v>
      </c>
      <c r="B879" s="41" t="s">
        <v>2407</v>
      </c>
      <c r="C879" s="102" t="s">
        <v>205</v>
      </c>
      <c r="D879" s="103">
        <v>27</v>
      </c>
      <c r="E879" s="103">
        <f t="shared" si="402"/>
        <v>0.75</v>
      </c>
      <c r="F879" s="103">
        <v>14</v>
      </c>
      <c r="G879" s="103">
        <v>1</v>
      </c>
      <c r="H879" s="103">
        <v>31</v>
      </c>
      <c r="I879" s="103">
        <v>1</v>
      </c>
      <c r="J879" s="103" t="s">
        <v>510</v>
      </c>
      <c r="K879" s="31">
        <f t="shared" si="442"/>
        <v>36</v>
      </c>
      <c r="L879" s="103" t="s">
        <v>510</v>
      </c>
      <c r="M879" s="104">
        <f t="shared" si="416"/>
        <v>1</v>
      </c>
      <c r="N879" s="105" t="s">
        <v>506</v>
      </c>
      <c r="O879" s="41" t="s">
        <v>5233</v>
      </c>
      <c r="P879" s="106">
        <f t="shared" si="381"/>
        <v>27</v>
      </c>
      <c r="Q879" s="106">
        <f t="shared" si="382"/>
        <v>36</v>
      </c>
      <c r="R879" s="106"/>
      <c r="S879" s="41" t="s">
        <v>529</v>
      </c>
      <c r="T879" s="107">
        <f t="shared" si="443"/>
        <v>0.63957599999999992</v>
      </c>
      <c r="U879" s="41" t="s">
        <v>4096</v>
      </c>
      <c r="V879" s="41" t="e">
        <f t="shared" si="360"/>
        <v>#NAME?</v>
      </c>
      <c r="W879" s="107">
        <v>8.4599999999999995E-2</v>
      </c>
      <c r="X879" s="107">
        <f t="shared" si="376"/>
        <v>3.0455999999999999</v>
      </c>
      <c r="Y879" s="107"/>
      <c r="Z879" s="107"/>
      <c r="AA879" s="107"/>
      <c r="AB879" s="107"/>
      <c r="AC879" s="107"/>
      <c r="AD879" s="107"/>
      <c r="AE879" s="107"/>
      <c r="AF879" s="107"/>
      <c r="AG879" s="41" t="s">
        <v>4313</v>
      </c>
      <c r="AH879" s="41" t="e">
        <f t="shared" si="361"/>
        <v>#NAME?</v>
      </c>
      <c r="AI879" s="108">
        <v>0.21</v>
      </c>
      <c r="AJ879" s="107">
        <f t="shared" si="377"/>
        <v>0.63957599999999992</v>
      </c>
      <c r="AK879" s="41"/>
      <c r="AL879" s="41"/>
      <c r="AM879" s="107"/>
      <c r="AN879" s="107"/>
    </row>
    <row r="880" spans="1:40" ht="15">
      <c r="A880" s="101"/>
      <c r="B880" s="41"/>
      <c r="C880" s="102"/>
      <c r="D880" s="103"/>
      <c r="E880" s="103"/>
      <c r="F880" s="103"/>
      <c r="G880" s="103"/>
      <c r="H880" s="103"/>
      <c r="I880" s="103"/>
      <c r="J880" s="103"/>
      <c r="K880" s="31"/>
      <c r="L880" s="103"/>
      <c r="M880" s="104"/>
      <c r="N880" s="105"/>
      <c r="O880" s="41"/>
      <c r="P880" s="106"/>
      <c r="Q880" s="106"/>
      <c r="R880" s="106"/>
      <c r="S880" s="41"/>
      <c r="T880" s="107"/>
      <c r="U880" s="41"/>
      <c r="V880" s="41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41"/>
      <c r="AH880" s="41"/>
      <c r="AI880" s="108"/>
      <c r="AJ880" s="107"/>
      <c r="AK880" s="109" t="s">
        <v>4921</v>
      </c>
      <c r="AL880" s="41" t="str">
        <f t="shared" ref="AL880:AL885" si="468">VLOOKUP(AK880,db_solfen,2,FALSE)</f>
        <v>SOLFEN KHA DEP 225</v>
      </c>
      <c r="AM880" s="107">
        <v>0.3</v>
      </c>
      <c r="AN880" s="107">
        <f>$X$879*AM880</f>
        <v>0.91367999999999994</v>
      </c>
    </row>
    <row r="881" spans="1:40" ht="15">
      <c r="A881" s="101"/>
      <c r="B881" s="41"/>
      <c r="C881" s="102"/>
      <c r="D881" s="103"/>
      <c r="E881" s="103"/>
      <c r="F881" s="103"/>
      <c r="G881" s="103"/>
      <c r="H881" s="103"/>
      <c r="I881" s="103"/>
      <c r="J881" s="103"/>
      <c r="K881" s="31"/>
      <c r="L881" s="103"/>
      <c r="M881" s="104"/>
      <c r="N881" s="105"/>
      <c r="O881" s="41"/>
      <c r="P881" s="106"/>
      <c r="Q881" s="106"/>
      <c r="R881" s="106"/>
      <c r="S881" s="41"/>
      <c r="T881" s="107"/>
      <c r="U881" s="41"/>
      <c r="V881" s="41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41"/>
      <c r="AH881" s="41"/>
      <c r="AI881" s="108"/>
      <c r="AJ881" s="107"/>
      <c r="AK881" s="109" t="s">
        <v>4915</v>
      </c>
      <c r="AL881" s="41" t="str">
        <f t="shared" si="468"/>
        <v>SHD METHANOL 156</v>
      </c>
      <c r="AM881" s="107">
        <v>0.14000000000000001</v>
      </c>
      <c r="AN881" s="107">
        <f t="shared" ref="AN881:AN882" si="469">$X$879*AM881</f>
        <v>0.42638400000000004</v>
      </c>
    </row>
    <row r="882" spans="1:40" ht="15">
      <c r="A882" s="101"/>
      <c r="B882" s="41"/>
      <c r="C882" s="102"/>
      <c r="D882" s="103"/>
      <c r="E882" s="103"/>
      <c r="F882" s="103"/>
      <c r="G882" s="103"/>
      <c r="H882" s="103"/>
      <c r="I882" s="103"/>
      <c r="J882" s="103"/>
      <c r="K882" s="31"/>
      <c r="L882" s="103"/>
      <c r="M882" s="104"/>
      <c r="N882" s="105"/>
      <c r="O882" s="41"/>
      <c r="P882" s="106"/>
      <c r="Q882" s="106"/>
      <c r="R882" s="106"/>
      <c r="S882" s="41"/>
      <c r="T882" s="107"/>
      <c r="U882" s="41"/>
      <c r="V882" s="41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41"/>
      <c r="AH882" s="41"/>
      <c r="AI882" s="108"/>
      <c r="AJ882" s="107"/>
      <c r="AK882" s="109" t="s">
        <v>4925</v>
      </c>
      <c r="AL882" s="41" t="str">
        <f t="shared" si="468"/>
        <v>SOLFEN KHA GLISERIN 250</v>
      </c>
      <c r="AM882" s="107">
        <v>0.35</v>
      </c>
      <c r="AN882" s="107">
        <f t="shared" si="469"/>
        <v>1.0659599999999998</v>
      </c>
    </row>
    <row r="883" spans="1:40" ht="15">
      <c r="A883" s="101"/>
      <c r="B883" s="41"/>
      <c r="C883" s="102"/>
      <c r="D883" s="103"/>
      <c r="E883" s="103"/>
      <c r="F883" s="103"/>
      <c r="G883" s="103"/>
      <c r="H883" s="103"/>
      <c r="I883" s="103"/>
      <c r="J883" s="103"/>
      <c r="K883" s="31"/>
      <c r="L883" s="103"/>
      <c r="M883" s="104"/>
      <c r="N883" s="105"/>
      <c r="O883" s="41"/>
      <c r="P883" s="106"/>
      <c r="Q883" s="106"/>
      <c r="R883" s="106"/>
      <c r="S883" s="41"/>
      <c r="T883" s="107"/>
      <c r="U883" s="41" t="s">
        <v>5192</v>
      </c>
      <c r="V883" s="41" t="s">
        <v>5193</v>
      </c>
      <c r="W883" s="107">
        <v>0.2722</v>
      </c>
      <c r="X883" s="107">
        <f>K879*W883</f>
        <v>9.799199999999999</v>
      </c>
      <c r="Y883" s="107"/>
      <c r="Z883" s="107"/>
      <c r="AA883" s="107"/>
      <c r="AB883" s="107"/>
      <c r="AC883" s="107"/>
      <c r="AD883" s="107"/>
      <c r="AE883" s="107"/>
      <c r="AF883" s="107"/>
      <c r="AG883" s="41"/>
      <c r="AH883" s="41"/>
      <c r="AI883" s="108"/>
      <c r="AJ883" s="107"/>
      <c r="AK883" s="110" t="s">
        <v>4915</v>
      </c>
      <c r="AL883" s="41" t="str">
        <f t="shared" si="468"/>
        <v>SHD METHANOL 156</v>
      </c>
      <c r="AM883" s="107">
        <v>0.56999999999999995</v>
      </c>
      <c r="AN883" s="107">
        <f>$X$883*AM883</f>
        <v>5.5855439999999987</v>
      </c>
    </row>
    <row r="884" spans="1:40" ht="15">
      <c r="A884" s="101"/>
      <c r="B884" s="41"/>
      <c r="C884" s="102"/>
      <c r="D884" s="103"/>
      <c r="E884" s="103"/>
      <c r="F884" s="103"/>
      <c r="G884" s="103"/>
      <c r="H884" s="103"/>
      <c r="I884" s="103"/>
      <c r="J884" s="103"/>
      <c r="K884" s="31"/>
      <c r="L884" s="103"/>
      <c r="M884" s="104"/>
      <c r="N884" s="105"/>
      <c r="O884" s="41"/>
      <c r="P884" s="106"/>
      <c r="Q884" s="106"/>
      <c r="R884" s="106"/>
      <c r="S884" s="41"/>
      <c r="T884" s="107"/>
      <c r="U884" s="41"/>
      <c r="V884" s="41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41"/>
      <c r="AH884" s="41"/>
      <c r="AI884" s="108"/>
      <c r="AJ884" s="107"/>
      <c r="AK884" s="110" t="s">
        <v>4925</v>
      </c>
      <c r="AL884" s="41" t="str">
        <f t="shared" si="468"/>
        <v>SOLFEN KHA GLISERIN 250</v>
      </c>
      <c r="AM884" s="107">
        <v>0.34</v>
      </c>
      <c r="AN884" s="107">
        <f t="shared" ref="AN884:AN885" si="470">$X$883*AM884</f>
        <v>3.331728</v>
      </c>
    </row>
    <row r="885" spans="1:40" ht="15">
      <c r="A885" s="101"/>
      <c r="B885" s="41"/>
      <c r="C885" s="102"/>
      <c r="D885" s="103"/>
      <c r="E885" s="103"/>
      <c r="F885" s="103"/>
      <c r="G885" s="103"/>
      <c r="H885" s="103"/>
      <c r="I885" s="103"/>
      <c r="J885" s="103"/>
      <c r="K885" s="31"/>
      <c r="L885" s="103"/>
      <c r="M885" s="104"/>
      <c r="N885" s="105"/>
      <c r="O885" s="41"/>
      <c r="P885" s="106"/>
      <c r="Q885" s="106"/>
      <c r="R885" s="106"/>
      <c r="S885" s="41"/>
      <c r="T885" s="107"/>
      <c r="U885" s="41"/>
      <c r="V885" s="41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41"/>
      <c r="AH885" s="41"/>
      <c r="AI885" s="108"/>
      <c r="AJ885" s="107"/>
      <c r="AK885" s="110" t="s">
        <v>4921</v>
      </c>
      <c r="AL885" s="41" t="str">
        <f t="shared" si="468"/>
        <v>SOLFEN KHA DEP 225</v>
      </c>
      <c r="AM885" s="107">
        <v>0.09</v>
      </c>
      <c r="AN885" s="107">
        <f t="shared" si="470"/>
        <v>0.88192799999999993</v>
      </c>
    </row>
    <row r="886" spans="1:40">
      <c r="A886" s="101">
        <v>237</v>
      </c>
      <c r="B886" s="41" t="s">
        <v>2414</v>
      </c>
      <c r="C886" s="102" t="s">
        <v>206</v>
      </c>
      <c r="D886" s="103">
        <v>32</v>
      </c>
      <c r="E886" s="103">
        <f t="shared" si="402"/>
        <v>0.88888888888888884</v>
      </c>
      <c r="F886" s="103">
        <v>44</v>
      </c>
      <c r="G886" s="103">
        <v>1</v>
      </c>
      <c r="H886" s="103">
        <v>41</v>
      </c>
      <c r="I886" s="103">
        <v>1</v>
      </c>
      <c r="J886" s="103" t="s">
        <v>510</v>
      </c>
      <c r="K886" s="31">
        <f t="shared" si="442"/>
        <v>36</v>
      </c>
      <c r="L886" s="103" t="s">
        <v>510</v>
      </c>
      <c r="M886" s="104">
        <f t="shared" si="416"/>
        <v>1</v>
      </c>
      <c r="N886" s="105" t="s">
        <v>506</v>
      </c>
      <c r="O886" s="41" t="s">
        <v>5233</v>
      </c>
      <c r="P886" s="106">
        <f t="shared" si="381"/>
        <v>27</v>
      </c>
      <c r="Q886" s="106">
        <f t="shared" si="382"/>
        <v>36</v>
      </c>
      <c r="R886" s="106"/>
      <c r="S886" s="41" t="s">
        <v>530</v>
      </c>
      <c r="T886" s="107">
        <f t="shared" si="443"/>
        <v>1.614168</v>
      </c>
      <c r="U886" s="41" t="s">
        <v>4098</v>
      </c>
      <c r="V886" s="41" t="e">
        <f t="shared" si="360"/>
        <v>#NAME?</v>
      </c>
      <c r="W886" s="107">
        <v>8.4599999999999995E-2</v>
      </c>
      <c r="X886" s="107">
        <f t="shared" si="376"/>
        <v>3.0455999999999999</v>
      </c>
      <c r="Y886" s="107"/>
      <c r="Z886" s="107"/>
      <c r="AA886" s="107"/>
      <c r="AB886" s="107"/>
      <c r="AC886" s="107"/>
      <c r="AD886" s="107"/>
      <c r="AE886" s="107"/>
      <c r="AF886" s="107"/>
      <c r="AG886" s="41" t="s">
        <v>4317</v>
      </c>
      <c r="AH886" s="41" t="e">
        <f t="shared" si="361"/>
        <v>#NAME?</v>
      </c>
      <c r="AI886" s="108">
        <v>0.53</v>
      </c>
      <c r="AJ886" s="107">
        <f t="shared" si="377"/>
        <v>1.614168</v>
      </c>
      <c r="AK886" s="41"/>
      <c r="AL886" s="41"/>
      <c r="AM886" s="107"/>
      <c r="AN886" s="107"/>
    </row>
    <row r="887" spans="1:40" ht="15">
      <c r="A887" s="101"/>
      <c r="B887" s="41"/>
      <c r="C887" s="102"/>
      <c r="D887" s="103"/>
      <c r="E887" s="103"/>
      <c r="F887" s="103"/>
      <c r="G887" s="103"/>
      <c r="H887" s="103"/>
      <c r="I887" s="103"/>
      <c r="J887" s="103"/>
      <c r="K887" s="31"/>
      <c r="L887" s="103"/>
      <c r="M887" s="104"/>
      <c r="N887" s="105"/>
      <c r="O887" s="41"/>
      <c r="P887" s="106"/>
      <c r="Q887" s="106"/>
      <c r="R887" s="106"/>
      <c r="S887" s="41"/>
      <c r="T887" s="107"/>
      <c r="U887" s="41"/>
      <c r="V887" s="41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41"/>
      <c r="AH887" s="41"/>
      <c r="AI887" s="108"/>
      <c r="AJ887" s="107"/>
      <c r="AK887" s="109" t="s">
        <v>4921</v>
      </c>
      <c r="AL887" s="41" t="str">
        <f t="shared" ref="AL887:AL892" si="471">VLOOKUP(AK887,db_solfen,2,FALSE)</f>
        <v>SOLFEN KHA DEP 225</v>
      </c>
      <c r="AM887" s="107">
        <v>0.16</v>
      </c>
      <c r="AN887" s="107">
        <f>$X$886*AM887</f>
        <v>0.48729600000000001</v>
      </c>
    </row>
    <row r="888" spans="1:40" ht="15">
      <c r="A888" s="101"/>
      <c r="B888" s="41"/>
      <c r="C888" s="102"/>
      <c r="D888" s="103"/>
      <c r="E888" s="103"/>
      <c r="F888" s="103"/>
      <c r="G888" s="103"/>
      <c r="H888" s="103"/>
      <c r="I888" s="103"/>
      <c r="J888" s="103"/>
      <c r="K888" s="31"/>
      <c r="L888" s="103"/>
      <c r="M888" s="104"/>
      <c r="N888" s="105"/>
      <c r="O888" s="41"/>
      <c r="P888" s="106"/>
      <c r="Q888" s="106"/>
      <c r="R888" s="106"/>
      <c r="S888" s="41"/>
      <c r="T888" s="107"/>
      <c r="U888" s="41"/>
      <c r="V888" s="41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41"/>
      <c r="AH888" s="41"/>
      <c r="AI888" s="108"/>
      <c r="AJ888" s="107"/>
      <c r="AK888" s="109" t="s">
        <v>4915</v>
      </c>
      <c r="AL888" s="41" t="str">
        <f t="shared" si="471"/>
        <v>SHD METHANOL 156</v>
      </c>
      <c r="AM888" s="107">
        <v>0.12</v>
      </c>
      <c r="AN888" s="107">
        <f t="shared" ref="AN888:AN889" si="472">$X$886*AM888</f>
        <v>0.36547199999999996</v>
      </c>
    </row>
    <row r="889" spans="1:40" ht="15">
      <c r="A889" s="101"/>
      <c r="B889" s="41"/>
      <c r="C889" s="102"/>
      <c r="D889" s="103"/>
      <c r="E889" s="103"/>
      <c r="F889" s="103"/>
      <c r="G889" s="103"/>
      <c r="H889" s="103"/>
      <c r="I889" s="103"/>
      <c r="J889" s="103"/>
      <c r="K889" s="31"/>
      <c r="L889" s="103"/>
      <c r="M889" s="104"/>
      <c r="N889" s="105"/>
      <c r="O889" s="41"/>
      <c r="P889" s="106"/>
      <c r="Q889" s="106"/>
      <c r="R889" s="106"/>
      <c r="S889" s="41"/>
      <c r="T889" s="107"/>
      <c r="U889" s="41"/>
      <c r="V889" s="41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41"/>
      <c r="AH889" s="41"/>
      <c r="AI889" s="108"/>
      <c r="AJ889" s="107"/>
      <c r="AK889" s="109" t="s">
        <v>4925</v>
      </c>
      <c r="AL889" s="41" t="str">
        <f t="shared" si="471"/>
        <v>SOLFEN KHA GLISERIN 250</v>
      </c>
      <c r="AM889" s="107">
        <v>0.19</v>
      </c>
      <c r="AN889" s="107">
        <f t="shared" si="472"/>
        <v>0.57866399999999996</v>
      </c>
    </row>
    <row r="890" spans="1:40" ht="15">
      <c r="A890" s="101"/>
      <c r="B890" s="41"/>
      <c r="C890" s="102"/>
      <c r="D890" s="103"/>
      <c r="E890" s="103"/>
      <c r="F890" s="103"/>
      <c r="G890" s="103"/>
      <c r="H890" s="103"/>
      <c r="I890" s="103"/>
      <c r="J890" s="103"/>
      <c r="K890" s="31"/>
      <c r="L890" s="103"/>
      <c r="M890" s="104"/>
      <c r="N890" s="105"/>
      <c r="O890" s="41"/>
      <c r="P890" s="106"/>
      <c r="Q890" s="106"/>
      <c r="R890" s="106"/>
      <c r="S890" s="41"/>
      <c r="T890" s="107"/>
      <c r="U890" s="41" t="s">
        <v>5192</v>
      </c>
      <c r="V890" s="41" t="s">
        <v>5193</v>
      </c>
      <c r="W890" s="107">
        <v>0.2722</v>
      </c>
      <c r="X890" s="107">
        <f>K886*W890</f>
        <v>9.799199999999999</v>
      </c>
      <c r="Y890" s="107"/>
      <c r="Z890" s="107"/>
      <c r="AA890" s="107"/>
      <c r="AB890" s="107"/>
      <c r="AC890" s="107"/>
      <c r="AD890" s="107"/>
      <c r="AE890" s="107"/>
      <c r="AF890" s="107"/>
      <c r="AG890" s="41"/>
      <c r="AH890" s="41"/>
      <c r="AI890" s="108"/>
      <c r="AJ890" s="107"/>
      <c r="AK890" s="110" t="s">
        <v>4915</v>
      </c>
      <c r="AL890" s="41" t="str">
        <f t="shared" si="471"/>
        <v>SHD METHANOL 156</v>
      </c>
      <c r="AM890" s="107">
        <v>0.56999999999999995</v>
      </c>
      <c r="AN890" s="107">
        <f>$X$890*AM890</f>
        <v>5.5855439999999987</v>
      </c>
    </row>
    <row r="891" spans="1:40" ht="15">
      <c r="A891" s="101"/>
      <c r="B891" s="41"/>
      <c r="C891" s="102"/>
      <c r="D891" s="103"/>
      <c r="E891" s="103"/>
      <c r="F891" s="103"/>
      <c r="G891" s="103"/>
      <c r="H891" s="103"/>
      <c r="I891" s="103"/>
      <c r="J891" s="103"/>
      <c r="K891" s="31"/>
      <c r="L891" s="103"/>
      <c r="M891" s="104"/>
      <c r="N891" s="105"/>
      <c r="O891" s="41"/>
      <c r="P891" s="106"/>
      <c r="Q891" s="106"/>
      <c r="R891" s="106"/>
      <c r="S891" s="41"/>
      <c r="T891" s="107"/>
      <c r="U891" s="41"/>
      <c r="V891" s="41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41"/>
      <c r="AH891" s="41"/>
      <c r="AI891" s="108"/>
      <c r="AJ891" s="107"/>
      <c r="AK891" s="110" t="s">
        <v>4925</v>
      </c>
      <c r="AL891" s="41" t="str">
        <f t="shared" si="471"/>
        <v>SOLFEN KHA GLISERIN 250</v>
      </c>
      <c r="AM891" s="107">
        <v>0.34</v>
      </c>
      <c r="AN891" s="107">
        <f t="shared" ref="AN891:AN892" si="473">$X$890*AM891</f>
        <v>3.331728</v>
      </c>
    </row>
    <row r="892" spans="1:40" ht="15">
      <c r="A892" s="101"/>
      <c r="B892" s="41"/>
      <c r="C892" s="102"/>
      <c r="D892" s="103"/>
      <c r="E892" s="103"/>
      <c r="F892" s="103"/>
      <c r="G892" s="103"/>
      <c r="H892" s="103"/>
      <c r="I892" s="103"/>
      <c r="J892" s="103"/>
      <c r="K892" s="31"/>
      <c r="L892" s="103"/>
      <c r="M892" s="104"/>
      <c r="N892" s="105"/>
      <c r="O892" s="41"/>
      <c r="P892" s="106"/>
      <c r="Q892" s="106"/>
      <c r="R892" s="106"/>
      <c r="S892" s="41"/>
      <c r="T892" s="107"/>
      <c r="U892" s="41"/>
      <c r="V892" s="41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41"/>
      <c r="AH892" s="41"/>
      <c r="AI892" s="108"/>
      <c r="AJ892" s="107"/>
      <c r="AK892" s="110" t="s">
        <v>4921</v>
      </c>
      <c r="AL892" s="41" t="str">
        <f t="shared" si="471"/>
        <v>SOLFEN KHA DEP 225</v>
      </c>
      <c r="AM892" s="107">
        <v>0.09</v>
      </c>
      <c r="AN892" s="107">
        <f t="shared" si="473"/>
        <v>0.88192799999999993</v>
      </c>
    </row>
    <row r="893" spans="1:40">
      <c r="A893" s="101">
        <v>238</v>
      </c>
      <c r="B893" s="41" t="s">
        <v>2421</v>
      </c>
      <c r="C893" s="102" t="s">
        <v>207</v>
      </c>
      <c r="D893" s="103">
        <v>50</v>
      </c>
      <c r="E893" s="103">
        <f t="shared" si="402"/>
        <v>1.3888888888888888</v>
      </c>
      <c r="F893" s="103">
        <v>56</v>
      </c>
      <c r="G893" s="103">
        <v>1</v>
      </c>
      <c r="H893" s="103">
        <v>43</v>
      </c>
      <c r="I893" s="103">
        <v>1</v>
      </c>
      <c r="J893" s="103" t="s">
        <v>510</v>
      </c>
      <c r="K893" s="31">
        <f t="shared" si="442"/>
        <v>72</v>
      </c>
      <c r="L893" s="103" t="s">
        <v>510</v>
      </c>
      <c r="M893" s="104">
        <f t="shared" si="416"/>
        <v>2</v>
      </c>
      <c r="N893" s="105" t="s">
        <v>506</v>
      </c>
      <c r="O893" s="41" t="s">
        <v>5233</v>
      </c>
      <c r="P893" s="106">
        <f t="shared" si="381"/>
        <v>54</v>
      </c>
      <c r="Q893" s="106">
        <f t="shared" si="382"/>
        <v>72</v>
      </c>
      <c r="R893" s="106"/>
      <c r="S893" s="41" t="s">
        <v>531</v>
      </c>
      <c r="T893" s="107">
        <f t="shared" si="443"/>
        <v>0.82158105599999998</v>
      </c>
      <c r="U893" s="41" t="s">
        <v>4100</v>
      </c>
      <c r="V893" s="41" t="e">
        <f t="shared" si="360"/>
        <v>#NAME?</v>
      </c>
      <c r="W893" s="107">
        <v>8.4599999999999995E-2</v>
      </c>
      <c r="X893" s="107">
        <f>K893*W893</f>
        <v>6.0911999999999997</v>
      </c>
      <c r="Y893" s="41" t="s">
        <v>3940</v>
      </c>
      <c r="Z893" s="41" t="s">
        <v>3941</v>
      </c>
      <c r="AA893" s="107">
        <v>0.16</v>
      </c>
      <c r="AB893" s="107">
        <f>X893*AA893</f>
        <v>0.97459200000000001</v>
      </c>
      <c r="AC893" s="107"/>
      <c r="AD893" s="107"/>
      <c r="AE893" s="107"/>
      <c r="AF893" s="107"/>
      <c r="AG893" s="41" t="s">
        <v>4283</v>
      </c>
      <c r="AH893" s="41" t="s">
        <v>4284</v>
      </c>
      <c r="AI893" s="108">
        <v>0.84299999999999997</v>
      </c>
      <c r="AJ893" s="107">
        <f>$AB$893*AI893</f>
        <v>0.82158105599999998</v>
      </c>
      <c r="AK893" s="41"/>
      <c r="AL893" s="41"/>
      <c r="AM893" s="107"/>
      <c r="AN893" s="107"/>
    </row>
    <row r="894" spans="1:40">
      <c r="A894" s="101"/>
      <c r="B894" s="41"/>
      <c r="C894" s="102"/>
      <c r="D894" s="103"/>
      <c r="E894" s="103"/>
      <c r="F894" s="103"/>
      <c r="G894" s="103"/>
      <c r="H894" s="103"/>
      <c r="I894" s="103"/>
      <c r="J894" s="103"/>
      <c r="K894" s="31"/>
      <c r="L894" s="103"/>
      <c r="M894" s="104"/>
      <c r="N894" s="105"/>
      <c r="O894" s="41"/>
      <c r="P894" s="106"/>
      <c r="Q894" s="106"/>
      <c r="R894" s="106"/>
      <c r="S894" s="41"/>
      <c r="T894" s="107">
        <f t="shared" si="443"/>
        <v>0.15301094400000001</v>
      </c>
      <c r="U894" s="41"/>
      <c r="V894" s="41"/>
      <c r="W894" s="107"/>
      <c r="X894" s="107"/>
      <c r="Y894" s="41"/>
      <c r="Z894" s="41"/>
      <c r="AA894" s="107"/>
      <c r="AB894" s="107"/>
      <c r="AC894" s="107"/>
      <c r="AD894" s="107"/>
      <c r="AE894" s="107"/>
      <c r="AF894" s="107"/>
      <c r="AG894" s="41" t="s">
        <v>4339</v>
      </c>
      <c r="AH894" s="41" t="s">
        <v>4340</v>
      </c>
      <c r="AI894" s="108">
        <v>0.157</v>
      </c>
      <c r="AJ894" s="107">
        <f>$AB$893*AI894</f>
        <v>0.15301094400000001</v>
      </c>
      <c r="AK894" s="41"/>
      <c r="AL894" s="41"/>
      <c r="AM894" s="107"/>
      <c r="AN894" s="107"/>
    </row>
    <row r="895" spans="1:40" ht="15">
      <c r="A895" s="101"/>
      <c r="B895" s="41"/>
      <c r="C895" s="102"/>
      <c r="D895" s="103"/>
      <c r="E895" s="103"/>
      <c r="F895" s="103"/>
      <c r="G895" s="103"/>
      <c r="H895" s="103"/>
      <c r="I895" s="103"/>
      <c r="J895" s="103"/>
      <c r="K895" s="31"/>
      <c r="L895" s="103"/>
      <c r="M895" s="104"/>
      <c r="N895" s="105"/>
      <c r="O895" s="41"/>
      <c r="P895" s="106"/>
      <c r="Q895" s="106"/>
      <c r="R895" s="106"/>
      <c r="S895" s="41"/>
      <c r="T895" s="107"/>
      <c r="U895" s="41"/>
      <c r="V895" s="41"/>
      <c r="W895" s="107"/>
      <c r="X895" s="107"/>
      <c r="Y895" s="41"/>
      <c r="Z895" s="41"/>
      <c r="AA895" s="107"/>
      <c r="AB895" s="107"/>
      <c r="AC895" s="107"/>
      <c r="AD895" s="107"/>
      <c r="AE895" s="107"/>
      <c r="AF895" s="107"/>
      <c r="AG895" s="41"/>
      <c r="AH895" s="41"/>
      <c r="AI895" s="108"/>
      <c r="AJ895" s="107"/>
      <c r="AK895" s="109" t="s">
        <v>4921</v>
      </c>
      <c r="AL895" s="41" t="str">
        <f t="shared" ref="AL895:AL904" si="474">VLOOKUP(AK895,db_solfen,2,FALSE)</f>
        <v>SOLFEN KHA DEP 225</v>
      </c>
      <c r="AM895" s="107">
        <v>0.36</v>
      </c>
      <c r="AN895" s="107">
        <f>$X$893*AM895</f>
        <v>2.1928319999999997</v>
      </c>
    </row>
    <row r="896" spans="1:40" ht="15">
      <c r="A896" s="101"/>
      <c r="B896" s="41"/>
      <c r="C896" s="102"/>
      <c r="D896" s="103"/>
      <c r="E896" s="103"/>
      <c r="F896" s="103"/>
      <c r="G896" s="103"/>
      <c r="H896" s="103"/>
      <c r="I896" s="103"/>
      <c r="J896" s="103"/>
      <c r="K896" s="31"/>
      <c r="L896" s="103"/>
      <c r="M896" s="104"/>
      <c r="N896" s="105"/>
      <c r="O896" s="41"/>
      <c r="P896" s="106"/>
      <c r="Q896" s="106"/>
      <c r="R896" s="106"/>
      <c r="S896" s="41"/>
      <c r="T896" s="107"/>
      <c r="U896" s="41"/>
      <c r="V896" s="41"/>
      <c r="W896" s="107"/>
      <c r="X896" s="107"/>
      <c r="Y896" s="41"/>
      <c r="Z896" s="41"/>
      <c r="AA896" s="107"/>
      <c r="AB896" s="107"/>
      <c r="AC896" s="107"/>
      <c r="AD896" s="107"/>
      <c r="AE896" s="107"/>
      <c r="AF896" s="107"/>
      <c r="AG896" s="41"/>
      <c r="AH896" s="41"/>
      <c r="AI896" s="108"/>
      <c r="AJ896" s="107"/>
      <c r="AK896" s="109" t="s">
        <v>4915</v>
      </c>
      <c r="AL896" s="41" t="str">
        <f t="shared" si="474"/>
        <v>SHD METHANOL 156</v>
      </c>
      <c r="AM896" s="107">
        <v>0.1</v>
      </c>
      <c r="AN896" s="107">
        <f t="shared" ref="AN896:AN897" si="475">$X$893*AM896</f>
        <v>0.60911999999999999</v>
      </c>
    </row>
    <row r="897" spans="1:40" ht="15">
      <c r="A897" s="101"/>
      <c r="B897" s="41"/>
      <c r="C897" s="102"/>
      <c r="D897" s="103"/>
      <c r="E897" s="103"/>
      <c r="F897" s="103"/>
      <c r="G897" s="103"/>
      <c r="H897" s="103"/>
      <c r="I897" s="103"/>
      <c r="J897" s="103"/>
      <c r="K897" s="31"/>
      <c r="L897" s="103"/>
      <c r="M897" s="104"/>
      <c r="N897" s="105"/>
      <c r="O897" s="41"/>
      <c r="P897" s="106"/>
      <c r="Q897" s="106"/>
      <c r="R897" s="106"/>
      <c r="S897" s="41"/>
      <c r="T897" s="107"/>
      <c r="U897" s="41"/>
      <c r="V897" s="41"/>
      <c r="W897" s="107"/>
      <c r="X897" s="107"/>
      <c r="Y897" s="41"/>
      <c r="Z897" s="41"/>
      <c r="AA897" s="107"/>
      <c r="AB897" s="107"/>
      <c r="AC897" s="107"/>
      <c r="AD897" s="107"/>
      <c r="AE897" s="107"/>
      <c r="AF897" s="107"/>
      <c r="AG897" s="41"/>
      <c r="AH897" s="41"/>
      <c r="AI897" s="108"/>
      <c r="AJ897" s="107"/>
      <c r="AK897" s="109" t="s">
        <v>4925</v>
      </c>
      <c r="AL897" s="41" t="str">
        <f t="shared" si="474"/>
        <v>SOLFEN KHA GLISERIN 250</v>
      </c>
      <c r="AM897" s="107">
        <v>0.38</v>
      </c>
      <c r="AN897" s="107">
        <f t="shared" si="475"/>
        <v>2.3146559999999998</v>
      </c>
    </row>
    <row r="898" spans="1:40" ht="15">
      <c r="A898" s="101"/>
      <c r="B898" s="41"/>
      <c r="C898" s="102"/>
      <c r="D898" s="103"/>
      <c r="E898" s="103"/>
      <c r="F898" s="103"/>
      <c r="G898" s="103"/>
      <c r="H898" s="103"/>
      <c r="I898" s="103"/>
      <c r="J898" s="103"/>
      <c r="K898" s="31"/>
      <c r="L898" s="103"/>
      <c r="M898" s="104"/>
      <c r="N898" s="105"/>
      <c r="O898" s="41"/>
      <c r="P898" s="106"/>
      <c r="Q898" s="106"/>
      <c r="R898" s="106"/>
      <c r="S898" s="41"/>
      <c r="T898" s="107"/>
      <c r="U898" s="41" t="s">
        <v>5192</v>
      </c>
      <c r="V898" s="41" t="s">
        <v>5193</v>
      </c>
      <c r="W898" s="107">
        <v>0.2722</v>
      </c>
      <c r="X898" s="107">
        <f>K893*W898</f>
        <v>19.598399999999998</v>
      </c>
      <c r="Y898" s="107"/>
      <c r="Z898" s="107"/>
      <c r="AA898" s="107"/>
      <c r="AB898" s="107"/>
      <c r="AC898" s="107"/>
      <c r="AD898" s="107"/>
      <c r="AE898" s="107"/>
      <c r="AF898" s="107"/>
      <c r="AG898" s="41"/>
      <c r="AH898" s="41"/>
      <c r="AI898" s="108"/>
      <c r="AJ898" s="107"/>
      <c r="AK898" s="110" t="s">
        <v>4915</v>
      </c>
      <c r="AL898" s="41" t="str">
        <f t="shared" si="474"/>
        <v>SHD METHANOL 156</v>
      </c>
      <c r="AM898" s="107">
        <v>0.56999999999999995</v>
      </c>
      <c r="AN898" s="107">
        <f>$X$898*AM898</f>
        <v>11.171087999999997</v>
      </c>
    </row>
    <row r="899" spans="1:40" ht="15">
      <c r="A899" s="101"/>
      <c r="B899" s="41"/>
      <c r="C899" s="102"/>
      <c r="D899" s="103"/>
      <c r="E899" s="103"/>
      <c r="F899" s="103"/>
      <c r="G899" s="103"/>
      <c r="H899" s="103"/>
      <c r="I899" s="103"/>
      <c r="J899" s="103"/>
      <c r="K899" s="31"/>
      <c r="L899" s="103"/>
      <c r="M899" s="104"/>
      <c r="N899" s="105"/>
      <c r="O899" s="41"/>
      <c r="P899" s="106"/>
      <c r="Q899" s="106"/>
      <c r="R899" s="106"/>
      <c r="S899" s="41"/>
      <c r="T899" s="107"/>
      <c r="U899" s="41"/>
      <c r="V899" s="41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41"/>
      <c r="AH899" s="41"/>
      <c r="AI899" s="108"/>
      <c r="AJ899" s="107"/>
      <c r="AK899" s="110" t="s">
        <v>4925</v>
      </c>
      <c r="AL899" s="41" t="str">
        <f t="shared" si="474"/>
        <v>SOLFEN KHA GLISERIN 250</v>
      </c>
      <c r="AM899" s="107">
        <v>0.34</v>
      </c>
      <c r="AN899" s="107">
        <f t="shared" ref="AN899:AN900" si="476">$X$898*AM899</f>
        <v>6.663456</v>
      </c>
    </row>
    <row r="900" spans="1:40" ht="15">
      <c r="A900" s="101"/>
      <c r="B900" s="41"/>
      <c r="C900" s="102"/>
      <c r="D900" s="103"/>
      <c r="E900" s="103"/>
      <c r="F900" s="103"/>
      <c r="G900" s="103"/>
      <c r="H900" s="103"/>
      <c r="I900" s="103"/>
      <c r="J900" s="103"/>
      <c r="K900" s="31"/>
      <c r="L900" s="103"/>
      <c r="M900" s="104"/>
      <c r="N900" s="105"/>
      <c r="O900" s="41"/>
      <c r="P900" s="106"/>
      <c r="Q900" s="106"/>
      <c r="R900" s="106"/>
      <c r="S900" s="41"/>
      <c r="T900" s="107"/>
      <c r="U900" s="41"/>
      <c r="V900" s="41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41"/>
      <c r="AH900" s="41"/>
      <c r="AI900" s="108"/>
      <c r="AJ900" s="107"/>
      <c r="AK900" s="110" t="s">
        <v>4921</v>
      </c>
      <c r="AL900" s="41" t="str">
        <f t="shared" si="474"/>
        <v>SOLFEN KHA DEP 225</v>
      </c>
      <c r="AM900" s="107">
        <v>0.09</v>
      </c>
      <c r="AN900" s="107">
        <f t="shared" si="476"/>
        <v>1.7638559999999999</v>
      </c>
    </row>
    <row r="901" spans="1:40">
      <c r="A901" s="101">
        <v>239</v>
      </c>
      <c r="B901" s="41" t="s">
        <v>2428</v>
      </c>
      <c r="C901" s="102" t="s">
        <v>208</v>
      </c>
      <c r="D901" s="103">
        <v>8</v>
      </c>
      <c r="E901" s="103">
        <f t="shared" si="402"/>
        <v>0.22222222222222221</v>
      </c>
      <c r="F901" s="103">
        <v>14</v>
      </c>
      <c r="G901" s="103">
        <v>1</v>
      </c>
      <c r="H901" s="103">
        <v>8</v>
      </c>
      <c r="I901" s="103">
        <v>1</v>
      </c>
      <c r="J901" s="103" t="s">
        <v>510</v>
      </c>
      <c r="K901" s="31">
        <f>VLOOKUP(B901,tb_proyeksi,10,FALSE)</f>
        <v>36</v>
      </c>
      <c r="L901" s="103" t="s">
        <v>510</v>
      </c>
      <c r="M901" s="104">
        <f t="shared" si="416"/>
        <v>1</v>
      </c>
      <c r="N901" s="105" t="s">
        <v>506</v>
      </c>
      <c r="O901" s="41" t="s">
        <v>5233</v>
      </c>
      <c r="P901" s="106">
        <f t="shared" si="381"/>
        <v>27</v>
      </c>
      <c r="Q901" s="106">
        <f t="shared" si="382"/>
        <v>36</v>
      </c>
      <c r="R901" s="106"/>
      <c r="S901" s="41" t="s">
        <v>5226</v>
      </c>
      <c r="T901" s="107">
        <f t="shared" si="443"/>
        <v>0.54820799999999992</v>
      </c>
      <c r="U901" s="41" t="s">
        <v>4102</v>
      </c>
      <c r="V901" s="41" t="e">
        <f t="shared" si="360"/>
        <v>#NAME?</v>
      </c>
      <c r="W901" s="107">
        <v>8.4599999999999995E-2</v>
      </c>
      <c r="X901" s="107">
        <f t="shared" si="376"/>
        <v>3.0455999999999999</v>
      </c>
      <c r="Y901" s="107"/>
      <c r="Z901" s="107"/>
      <c r="AA901" s="107"/>
      <c r="AB901" s="107"/>
      <c r="AC901" s="107"/>
      <c r="AD901" s="107"/>
      <c r="AE901" s="107"/>
      <c r="AF901" s="107"/>
      <c r="AG901" s="41" t="s">
        <v>4299</v>
      </c>
      <c r="AH901" s="41" t="e">
        <f>VLOOKUP(AG901,tb_parfum,2,FALSE)</f>
        <v>#NAME?</v>
      </c>
      <c r="AI901" s="108">
        <v>0.18</v>
      </c>
      <c r="AJ901" s="107">
        <f t="shared" si="377"/>
        <v>0.54820799999999992</v>
      </c>
      <c r="AK901" s="41"/>
      <c r="AL901" s="41"/>
      <c r="AM901" s="107"/>
      <c r="AN901" s="107"/>
    </row>
    <row r="902" spans="1:40" ht="15">
      <c r="A902" s="101"/>
      <c r="B902" s="41"/>
      <c r="C902" s="102"/>
      <c r="D902" s="103"/>
      <c r="E902" s="103"/>
      <c r="F902" s="103"/>
      <c r="G902" s="103"/>
      <c r="H902" s="103"/>
      <c r="I902" s="103"/>
      <c r="J902" s="103"/>
      <c r="K902" s="31"/>
      <c r="L902" s="103"/>
      <c r="M902" s="104"/>
      <c r="N902" s="105"/>
      <c r="O902" s="41"/>
      <c r="P902" s="106"/>
      <c r="Q902" s="106"/>
      <c r="R902" s="106"/>
      <c r="S902" s="41"/>
      <c r="T902" s="107"/>
      <c r="U902" s="41"/>
      <c r="V902" s="41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41"/>
      <c r="AH902" s="41"/>
      <c r="AI902" s="108"/>
      <c r="AJ902" s="107"/>
      <c r="AK902" s="109" t="s">
        <v>4915</v>
      </c>
      <c r="AL902" s="41" t="str">
        <f t="shared" si="474"/>
        <v>SHD METHANOL 156</v>
      </c>
      <c r="AM902" s="107">
        <v>0.13</v>
      </c>
      <c r="AN902" s="107">
        <f>$X$901*AM902</f>
        <v>0.395928</v>
      </c>
    </row>
    <row r="903" spans="1:40" ht="15">
      <c r="A903" s="101"/>
      <c r="B903" s="41"/>
      <c r="C903" s="102"/>
      <c r="D903" s="103"/>
      <c r="E903" s="103"/>
      <c r="F903" s="103"/>
      <c r="G903" s="103"/>
      <c r="H903" s="103"/>
      <c r="I903" s="103"/>
      <c r="J903" s="103"/>
      <c r="K903" s="31"/>
      <c r="L903" s="103"/>
      <c r="M903" s="104"/>
      <c r="N903" s="105"/>
      <c r="O903" s="41"/>
      <c r="P903" s="106"/>
      <c r="Q903" s="106"/>
      <c r="R903" s="106"/>
      <c r="S903" s="41"/>
      <c r="T903" s="107"/>
      <c r="U903" s="41"/>
      <c r="V903" s="41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41"/>
      <c r="AH903" s="41"/>
      <c r="AI903" s="108"/>
      <c r="AJ903" s="107"/>
      <c r="AK903" s="109" t="s">
        <v>4921</v>
      </c>
      <c r="AL903" s="41" t="str">
        <f t="shared" si="474"/>
        <v>SOLFEN KHA DEP 225</v>
      </c>
      <c r="AM903" s="107">
        <v>0.3</v>
      </c>
      <c r="AN903" s="107">
        <f t="shared" ref="AN903:AN904" si="477">$X$901*AM903</f>
        <v>0.91367999999999994</v>
      </c>
    </row>
    <row r="904" spans="1:40" ht="15">
      <c r="A904" s="101"/>
      <c r="B904" s="41"/>
      <c r="C904" s="102"/>
      <c r="D904" s="103"/>
      <c r="E904" s="103"/>
      <c r="F904" s="103"/>
      <c r="G904" s="103"/>
      <c r="H904" s="103"/>
      <c r="I904" s="103"/>
      <c r="J904" s="103"/>
      <c r="K904" s="31"/>
      <c r="L904" s="103"/>
      <c r="M904" s="104"/>
      <c r="N904" s="105"/>
      <c r="O904" s="41"/>
      <c r="P904" s="106"/>
      <c r="Q904" s="106"/>
      <c r="R904" s="106"/>
      <c r="S904" s="41"/>
      <c r="T904" s="107"/>
      <c r="U904" s="41"/>
      <c r="V904" s="41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41"/>
      <c r="AH904" s="41"/>
      <c r="AI904" s="108"/>
      <c r="AJ904" s="107"/>
      <c r="AK904" s="109" t="s">
        <v>4925</v>
      </c>
      <c r="AL904" s="41" t="str">
        <f t="shared" si="474"/>
        <v>SOLFEN KHA GLISERIN 250</v>
      </c>
      <c r="AM904" s="107">
        <v>0.39</v>
      </c>
      <c r="AN904" s="107">
        <f t="shared" si="477"/>
        <v>1.187784</v>
      </c>
    </row>
    <row r="905" spans="1:40" ht="15">
      <c r="A905" s="101"/>
      <c r="B905" s="41"/>
      <c r="C905" s="102"/>
      <c r="D905" s="103"/>
      <c r="E905" s="103"/>
      <c r="F905" s="103"/>
      <c r="G905" s="103"/>
      <c r="H905" s="103"/>
      <c r="I905" s="103"/>
      <c r="J905" s="103"/>
      <c r="K905" s="31"/>
      <c r="L905" s="103"/>
      <c r="M905" s="104"/>
      <c r="N905" s="105"/>
      <c r="O905" s="41"/>
      <c r="P905" s="106"/>
      <c r="Q905" s="106"/>
      <c r="R905" s="106"/>
      <c r="S905" s="41"/>
      <c r="T905" s="107"/>
      <c r="U905" s="41" t="s">
        <v>5192</v>
      </c>
      <c r="V905" s="41" t="s">
        <v>5193</v>
      </c>
      <c r="W905" s="107">
        <v>0.2722</v>
      </c>
      <c r="X905" s="107">
        <f>K901*W905</f>
        <v>9.799199999999999</v>
      </c>
      <c r="Y905" s="107"/>
      <c r="Z905" s="107"/>
      <c r="AA905" s="107"/>
      <c r="AB905" s="107"/>
      <c r="AC905" s="107"/>
      <c r="AD905" s="107"/>
      <c r="AE905" s="107"/>
      <c r="AF905" s="107"/>
      <c r="AG905" s="41"/>
      <c r="AH905" s="41"/>
      <c r="AI905" s="108"/>
      <c r="AJ905" s="107"/>
      <c r="AK905" s="110" t="s">
        <v>4915</v>
      </c>
      <c r="AL905" s="41" t="str">
        <f t="shared" ref="AL905:AL907" si="478">VLOOKUP(AK905,db_solfen,2,FALSE)</f>
        <v>SHD METHANOL 156</v>
      </c>
      <c r="AM905" s="107">
        <v>0.56999999999999995</v>
      </c>
      <c r="AN905" s="107">
        <f>$X$905*AM905</f>
        <v>5.5855439999999987</v>
      </c>
    </row>
    <row r="906" spans="1:40" ht="15">
      <c r="A906" s="101"/>
      <c r="B906" s="41"/>
      <c r="C906" s="102"/>
      <c r="D906" s="103"/>
      <c r="E906" s="103"/>
      <c r="F906" s="103"/>
      <c r="G906" s="103"/>
      <c r="H906" s="103"/>
      <c r="I906" s="103"/>
      <c r="J906" s="103"/>
      <c r="K906" s="31"/>
      <c r="L906" s="103"/>
      <c r="M906" s="104"/>
      <c r="N906" s="105"/>
      <c r="O906" s="41"/>
      <c r="P906" s="106"/>
      <c r="Q906" s="106"/>
      <c r="R906" s="106"/>
      <c r="S906" s="41"/>
      <c r="T906" s="107"/>
      <c r="U906" s="41"/>
      <c r="V906" s="41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41"/>
      <c r="AH906" s="41"/>
      <c r="AI906" s="108"/>
      <c r="AJ906" s="107"/>
      <c r="AK906" s="110" t="s">
        <v>4925</v>
      </c>
      <c r="AL906" s="41" t="str">
        <f t="shared" si="478"/>
        <v>SOLFEN KHA GLISERIN 250</v>
      </c>
      <c r="AM906" s="107">
        <v>0.34</v>
      </c>
      <c r="AN906" s="107">
        <f t="shared" ref="AN906:AN907" si="479">$X$905*AM906</f>
        <v>3.331728</v>
      </c>
    </row>
    <row r="907" spans="1:40" ht="15">
      <c r="A907" s="101"/>
      <c r="B907" s="41"/>
      <c r="C907" s="102"/>
      <c r="D907" s="103"/>
      <c r="E907" s="103"/>
      <c r="F907" s="103"/>
      <c r="G907" s="103"/>
      <c r="H907" s="103"/>
      <c r="I907" s="103"/>
      <c r="J907" s="103"/>
      <c r="K907" s="31"/>
      <c r="L907" s="103"/>
      <c r="M907" s="104"/>
      <c r="N907" s="105"/>
      <c r="O907" s="41"/>
      <c r="P907" s="106"/>
      <c r="Q907" s="106"/>
      <c r="R907" s="106"/>
      <c r="S907" s="41"/>
      <c r="T907" s="107"/>
      <c r="U907" s="41"/>
      <c r="V907" s="41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41"/>
      <c r="AH907" s="41"/>
      <c r="AI907" s="108"/>
      <c r="AJ907" s="107"/>
      <c r="AK907" s="110" t="s">
        <v>4921</v>
      </c>
      <c r="AL907" s="41" t="str">
        <f t="shared" si="478"/>
        <v>SOLFEN KHA DEP 225</v>
      </c>
      <c r="AM907" s="107">
        <v>0.09</v>
      </c>
      <c r="AN907" s="107">
        <f t="shared" si="479"/>
        <v>0.88192799999999993</v>
      </c>
    </row>
    <row r="908" spans="1:40">
      <c r="A908" s="101">
        <v>240</v>
      </c>
      <c r="B908" s="41" t="s">
        <v>2435</v>
      </c>
      <c r="C908" s="102" t="s">
        <v>209</v>
      </c>
      <c r="D908" s="103">
        <v>24</v>
      </c>
      <c r="E908" s="103">
        <f t="shared" si="402"/>
        <v>0.66666666666666663</v>
      </c>
      <c r="F908" s="103">
        <v>20</v>
      </c>
      <c r="G908" s="103">
        <v>1</v>
      </c>
      <c r="H908" s="103">
        <v>30</v>
      </c>
      <c r="I908" s="103">
        <v>1</v>
      </c>
      <c r="J908" s="103" t="s">
        <v>510</v>
      </c>
      <c r="K908" s="31">
        <f>VLOOKUP(B908,tb_proyeksi,10,FALSE)</f>
        <v>36</v>
      </c>
      <c r="L908" s="103" t="s">
        <v>510</v>
      </c>
      <c r="M908" s="104">
        <f t="shared" si="416"/>
        <v>1</v>
      </c>
      <c r="N908" s="105" t="s">
        <v>506</v>
      </c>
      <c r="O908" s="41" t="s">
        <v>5233</v>
      </c>
      <c r="P908" s="106">
        <f t="shared" si="381"/>
        <v>27</v>
      </c>
      <c r="Q908" s="106">
        <f t="shared" si="382"/>
        <v>36</v>
      </c>
      <c r="R908" s="106"/>
      <c r="S908" s="41" t="s">
        <v>532</v>
      </c>
      <c r="T908" s="107">
        <f t="shared" si="443"/>
        <v>1.187784</v>
      </c>
      <c r="U908" s="41" t="s">
        <v>4104</v>
      </c>
      <c r="V908" s="41" t="e">
        <f t="shared" si="360"/>
        <v>#NAME?</v>
      </c>
      <c r="W908" s="107">
        <v>8.4599999999999995E-2</v>
      </c>
      <c r="X908" s="107">
        <f t="shared" si="376"/>
        <v>3.0455999999999999</v>
      </c>
      <c r="Y908" s="107"/>
      <c r="Z908" s="107"/>
      <c r="AA908" s="107"/>
      <c r="AB908" s="107"/>
      <c r="AC908" s="107"/>
      <c r="AD908" s="107"/>
      <c r="AE908" s="107"/>
      <c r="AF908" s="107"/>
      <c r="AG908" s="41" t="s">
        <v>4271</v>
      </c>
      <c r="AH908" s="41" t="e">
        <f t="shared" si="361"/>
        <v>#NAME?</v>
      </c>
      <c r="AI908" s="108">
        <v>0.39</v>
      </c>
      <c r="AJ908" s="107">
        <f t="shared" si="377"/>
        <v>1.187784</v>
      </c>
      <c r="AK908" s="41"/>
      <c r="AL908" s="41"/>
      <c r="AM908" s="107"/>
      <c r="AN908" s="107"/>
    </row>
    <row r="909" spans="1:40" ht="15">
      <c r="A909" s="101"/>
      <c r="B909" s="41"/>
      <c r="C909" s="102"/>
      <c r="D909" s="103"/>
      <c r="E909" s="103"/>
      <c r="F909" s="103"/>
      <c r="G909" s="103"/>
      <c r="H909" s="103"/>
      <c r="I909" s="103"/>
      <c r="J909" s="103"/>
      <c r="K909" s="31"/>
      <c r="L909" s="103"/>
      <c r="M909" s="104"/>
      <c r="N909" s="105"/>
      <c r="O909" s="41"/>
      <c r="P909" s="106"/>
      <c r="Q909" s="106"/>
      <c r="R909" s="106"/>
      <c r="S909" s="41"/>
      <c r="T909" s="107"/>
      <c r="U909" s="41"/>
      <c r="V909" s="41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41"/>
      <c r="AH909" s="41"/>
      <c r="AI909" s="108"/>
      <c r="AJ909" s="107"/>
      <c r="AK909" s="109" t="s">
        <v>4915</v>
      </c>
      <c r="AL909" s="41" t="str">
        <f t="shared" ref="AL909:AL914" si="480">VLOOKUP(AK909,db_solfen,2,FALSE)</f>
        <v>SHD METHANOL 156</v>
      </c>
      <c r="AM909" s="107">
        <v>0.14000000000000001</v>
      </c>
      <c r="AN909" s="107">
        <f>$X$908*AM909</f>
        <v>0.42638400000000004</v>
      </c>
    </row>
    <row r="910" spans="1:40" ht="15">
      <c r="A910" s="101"/>
      <c r="B910" s="41"/>
      <c r="C910" s="102"/>
      <c r="D910" s="103"/>
      <c r="E910" s="103"/>
      <c r="F910" s="103"/>
      <c r="G910" s="103"/>
      <c r="H910" s="103"/>
      <c r="I910" s="103"/>
      <c r="J910" s="103"/>
      <c r="K910" s="31"/>
      <c r="L910" s="103"/>
      <c r="M910" s="104"/>
      <c r="N910" s="105"/>
      <c r="O910" s="41"/>
      <c r="P910" s="106"/>
      <c r="Q910" s="106"/>
      <c r="R910" s="106"/>
      <c r="S910" s="41"/>
      <c r="T910" s="107"/>
      <c r="U910" s="41"/>
      <c r="V910" s="41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41"/>
      <c r="AH910" s="41"/>
      <c r="AI910" s="108"/>
      <c r="AJ910" s="107"/>
      <c r="AK910" s="109" t="s">
        <v>4921</v>
      </c>
      <c r="AL910" s="41" t="str">
        <f t="shared" si="480"/>
        <v>SOLFEN KHA DEP 225</v>
      </c>
      <c r="AM910" s="107">
        <v>0.2</v>
      </c>
      <c r="AN910" s="107">
        <f t="shared" ref="AN910:AN911" si="481">$X$908*AM910</f>
        <v>0.60911999999999999</v>
      </c>
    </row>
    <row r="911" spans="1:40" ht="15">
      <c r="A911" s="101"/>
      <c r="B911" s="41"/>
      <c r="C911" s="102"/>
      <c r="D911" s="103"/>
      <c r="E911" s="103"/>
      <c r="F911" s="103"/>
      <c r="G911" s="103"/>
      <c r="H911" s="103"/>
      <c r="I911" s="103"/>
      <c r="J911" s="103"/>
      <c r="K911" s="31"/>
      <c r="L911" s="103"/>
      <c r="M911" s="104"/>
      <c r="N911" s="105"/>
      <c r="O911" s="41"/>
      <c r="P911" s="106"/>
      <c r="Q911" s="106"/>
      <c r="R911" s="106"/>
      <c r="S911" s="41"/>
      <c r="T911" s="107"/>
      <c r="U911" s="41"/>
      <c r="V911" s="41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41"/>
      <c r="AH911" s="41"/>
      <c r="AI911" s="108"/>
      <c r="AJ911" s="107"/>
      <c r="AK911" s="109" t="s">
        <v>4925</v>
      </c>
      <c r="AL911" s="41" t="str">
        <f t="shared" si="480"/>
        <v>SOLFEN KHA GLISERIN 250</v>
      </c>
      <c r="AM911" s="107">
        <v>0.27</v>
      </c>
      <c r="AN911" s="107">
        <f t="shared" si="481"/>
        <v>0.82231200000000004</v>
      </c>
    </row>
    <row r="912" spans="1:40" ht="15">
      <c r="A912" s="101"/>
      <c r="B912" s="41"/>
      <c r="C912" s="102"/>
      <c r="D912" s="103"/>
      <c r="E912" s="103"/>
      <c r="F912" s="103"/>
      <c r="G912" s="103"/>
      <c r="H912" s="103"/>
      <c r="I912" s="103"/>
      <c r="J912" s="103"/>
      <c r="K912" s="31"/>
      <c r="L912" s="103"/>
      <c r="M912" s="104"/>
      <c r="N912" s="105"/>
      <c r="O912" s="41"/>
      <c r="P912" s="106"/>
      <c r="Q912" s="106"/>
      <c r="R912" s="106"/>
      <c r="S912" s="41"/>
      <c r="T912" s="107"/>
      <c r="U912" s="41" t="s">
        <v>5192</v>
      </c>
      <c r="V912" s="41" t="s">
        <v>5193</v>
      </c>
      <c r="W912" s="107">
        <v>0.2722</v>
      </c>
      <c r="X912" s="107">
        <f>K908*W912</f>
        <v>9.799199999999999</v>
      </c>
      <c r="Y912" s="107"/>
      <c r="Z912" s="107"/>
      <c r="AA912" s="107"/>
      <c r="AB912" s="107"/>
      <c r="AC912" s="107"/>
      <c r="AD912" s="107"/>
      <c r="AE912" s="107"/>
      <c r="AF912" s="107"/>
      <c r="AG912" s="41"/>
      <c r="AH912" s="41"/>
      <c r="AI912" s="108"/>
      <c r="AJ912" s="107"/>
      <c r="AK912" s="110" t="s">
        <v>4915</v>
      </c>
      <c r="AL912" s="41" t="str">
        <f t="shared" si="480"/>
        <v>SHD METHANOL 156</v>
      </c>
      <c r="AM912" s="107">
        <v>0.56999999999999995</v>
      </c>
      <c r="AN912" s="107">
        <f>$X$912*AM912</f>
        <v>5.5855439999999987</v>
      </c>
    </row>
    <row r="913" spans="1:40" ht="15">
      <c r="A913" s="101"/>
      <c r="B913" s="41"/>
      <c r="C913" s="102"/>
      <c r="D913" s="103"/>
      <c r="E913" s="103"/>
      <c r="F913" s="103"/>
      <c r="G913" s="103"/>
      <c r="H913" s="103"/>
      <c r="I913" s="103"/>
      <c r="J913" s="103"/>
      <c r="K913" s="31"/>
      <c r="L913" s="103"/>
      <c r="M913" s="104"/>
      <c r="N913" s="105"/>
      <c r="O913" s="41"/>
      <c r="P913" s="106"/>
      <c r="Q913" s="106"/>
      <c r="R913" s="106"/>
      <c r="S913" s="41"/>
      <c r="T913" s="107"/>
      <c r="U913" s="41"/>
      <c r="V913" s="41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41"/>
      <c r="AH913" s="41"/>
      <c r="AI913" s="108"/>
      <c r="AJ913" s="107"/>
      <c r="AK913" s="110" t="s">
        <v>4925</v>
      </c>
      <c r="AL913" s="41" t="str">
        <f t="shared" si="480"/>
        <v>SOLFEN KHA GLISERIN 250</v>
      </c>
      <c r="AM913" s="107">
        <v>0.34</v>
      </c>
      <c r="AN913" s="107">
        <f t="shared" ref="AN913:AN914" si="482">$X$912*AM913</f>
        <v>3.331728</v>
      </c>
    </row>
    <row r="914" spans="1:40" ht="15">
      <c r="A914" s="101"/>
      <c r="B914" s="41"/>
      <c r="C914" s="102"/>
      <c r="D914" s="103"/>
      <c r="E914" s="103"/>
      <c r="F914" s="103"/>
      <c r="G914" s="103"/>
      <c r="H914" s="103"/>
      <c r="I914" s="103"/>
      <c r="J914" s="103"/>
      <c r="K914" s="31"/>
      <c r="L914" s="103"/>
      <c r="M914" s="104"/>
      <c r="N914" s="105"/>
      <c r="O914" s="41"/>
      <c r="P914" s="106"/>
      <c r="Q914" s="106"/>
      <c r="R914" s="106"/>
      <c r="S914" s="41"/>
      <c r="T914" s="107"/>
      <c r="U914" s="41"/>
      <c r="V914" s="41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41"/>
      <c r="AH914" s="41"/>
      <c r="AI914" s="108"/>
      <c r="AJ914" s="107"/>
      <c r="AK914" s="110" t="s">
        <v>4921</v>
      </c>
      <c r="AL914" s="41" t="str">
        <f t="shared" si="480"/>
        <v>SOLFEN KHA DEP 225</v>
      </c>
      <c r="AM914" s="107">
        <v>0.09</v>
      </c>
      <c r="AN914" s="107">
        <f t="shared" si="482"/>
        <v>0.88192799999999993</v>
      </c>
    </row>
    <row r="915" spans="1:40">
      <c r="A915" s="101">
        <v>241</v>
      </c>
      <c r="B915" s="41" t="s">
        <v>2440</v>
      </c>
      <c r="C915" s="102" t="s">
        <v>210</v>
      </c>
      <c r="D915" s="103">
        <v>50</v>
      </c>
      <c r="E915" s="103">
        <f t="shared" si="402"/>
        <v>1.3888888888888888</v>
      </c>
      <c r="F915" s="103">
        <v>35</v>
      </c>
      <c r="G915" s="103">
        <v>1</v>
      </c>
      <c r="H915" s="103">
        <v>44</v>
      </c>
      <c r="I915" s="103">
        <v>1</v>
      </c>
      <c r="J915" s="103" t="s">
        <v>510</v>
      </c>
      <c r="K915" s="31">
        <f>VLOOKUP(B915,tb_proyeksi,10,FALSE)</f>
        <v>72</v>
      </c>
      <c r="L915" s="103" t="s">
        <v>510</v>
      </c>
      <c r="M915" s="104">
        <f t="shared" si="416"/>
        <v>2</v>
      </c>
      <c r="N915" s="105" t="s">
        <v>506</v>
      </c>
      <c r="O915" s="41" t="s">
        <v>5233</v>
      </c>
      <c r="P915" s="106">
        <f t="shared" si="381"/>
        <v>54</v>
      </c>
      <c r="Q915" s="106">
        <f t="shared" si="382"/>
        <v>72</v>
      </c>
      <c r="R915" s="106"/>
      <c r="S915" s="41" t="s">
        <v>5225</v>
      </c>
      <c r="T915" s="107">
        <f t="shared" si="443"/>
        <v>2.3755679999999999</v>
      </c>
      <c r="U915" s="41" t="s">
        <v>4106</v>
      </c>
      <c r="V915" s="41" t="e">
        <f t="shared" si="360"/>
        <v>#NAME?</v>
      </c>
      <c r="W915" s="107">
        <v>8.4599999999999995E-2</v>
      </c>
      <c r="X915" s="107">
        <f t="shared" si="376"/>
        <v>6.0911999999999997</v>
      </c>
      <c r="Y915" s="107"/>
      <c r="Z915" s="107"/>
      <c r="AA915" s="107"/>
      <c r="AB915" s="107"/>
      <c r="AC915" s="107"/>
      <c r="AD915" s="107"/>
      <c r="AE915" s="107"/>
      <c r="AF915" s="107"/>
      <c r="AG915" s="41" t="s">
        <v>4303</v>
      </c>
      <c r="AH915" s="41" t="e">
        <f t="shared" si="361"/>
        <v>#NAME?</v>
      </c>
      <c r="AI915" s="108">
        <v>0.39</v>
      </c>
      <c r="AJ915" s="107">
        <f t="shared" si="377"/>
        <v>2.3755679999999999</v>
      </c>
      <c r="AK915" s="41"/>
      <c r="AL915" s="41"/>
      <c r="AM915" s="107"/>
      <c r="AN915" s="107"/>
    </row>
    <row r="916" spans="1:40" ht="15">
      <c r="A916" s="101"/>
      <c r="B916" s="41"/>
      <c r="C916" s="102"/>
      <c r="D916" s="103"/>
      <c r="E916" s="103"/>
      <c r="F916" s="103"/>
      <c r="G916" s="103"/>
      <c r="H916" s="103"/>
      <c r="I916" s="103"/>
      <c r="J916" s="103"/>
      <c r="K916" s="31"/>
      <c r="L916" s="103"/>
      <c r="M916" s="104"/>
      <c r="N916" s="105"/>
      <c r="O916" s="41"/>
      <c r="P916" s="106"/>
      <c r="Q916" s="106"/>
      <c r="R916" s="106"/>
      <c r="S916" s="41"/>
      <c r="T916" s="107"/>
      <c r="U916" s="41"/>
      <c r="V916" s="41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41"/>
      <c r="AH916" s="41"/>
      <c r="AI916" s="108"/>
      <c r="AJ916" s="107"/>
      <c r="AK916" s="109" t="s">
        <v>4921</v>
      </c>
      <c r="AL916" s="41" t="str">
        <f t="shared" ref="AL916:AL921" si="483">VLOOKUP(AK916,db_solfen,2,FALSE)</f>
        <v>SOLFEN KHA DEP 225</v>
      </c>
      <c r="AM916" s="107">
        <v>0.2</v>
      </c>
      <c r="AN916" s="107">
        <f>$X$915*AM916</f>
        <v>1.21824</v>
      </c>
    </row>
    <row r="917" spans="1:40" ht="15">
      <c r="A917" s="101"/>
      <c r="B917" s="41"/>
      <c r="C917" s="102"/>
      <c r="D917" s="103"/>
      <c r="E917" s="103"/>
      <c r="F917" s="103"/>
      <c r="G917" s="103"/>
      <c r="H917" s="103"/>
      <c r="I917" s="103"/>
      <c r="J917" s="103"/>
      <c r="K917" s="31"/>
      <c r="L917" s="103"/>
      <c r="M917" s="104"/>
      <c r="N917" s="105"/>
      <c r="O917" s="41"/>
      <c r="P917" s="106"/>
      <c r="Q917" s="106"/>
      <c r="R917" s="106"/>
      <c r="S917" s="41"/>
      <c r="T917" s="107"/>
      <c r="U917" s="41"/>
      <c r="V917" s="41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41"/>
      <c r="AH917" s="41"/>
      <c r="AI917" s="108"/>
      <c r="AJ917" s="107"/>
      <c r="AK917" s="109" t="s">
        <v>4915</v>
      </c>
      <c r="AL917" s="41" t="str">
        <f t="shared" si="483"/>
        <v>SHD METHANOL 156</v>
      </c>
      <c r="AM917" s="107">
        <v>0.14000000000000001</v>
      </c>
      <c r="AN917" s="107">
        <f t="shared" ref="AN917:AN918" si="484">$X$915*AM917</f>
        <v>0.85276800000000008</v>
      </c>
    </row>
    <row r="918" spans="1:40" ht="15">
      <c r="A918" s="101"/>
      <c r="B918" s="41"/>
      <c r="C918" s="102"/>
      <c r="D918" s="103"/>
      <c r="E918" s="103"/>
      <c r="F918" s="103"/>
      <c r="G918" s="103"/>
      <c r="H918" s="103"/>
      <c r="I918" s="103"/>
      <c r="J918" s="103"/>
      <c r="K918" s="31"/>
      <c r="L918" s="103"/>
      <c r="M918" s="104"/>
      <c r="N918" s="105"/>
      <c r="O918" s="41"/>
      <c r="P918" s="106"/>
      <c r="Q918" s="106"/>
      <c r="R918" s="106"/>
      <c r="S918" s="41"/>
      <c r="T918" s="107"/>
      <c r="U918" s="41"/>
      <c r="V918" s="41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41"/>
      <c r="AH918" s="41"/>
      <c r="AI918" s="108"/>
      <c r="AJ918" s="107"/>
      <c r="AK918" s="109" t="s">
        <v>4925</v>
      </c>
      <c r="AL918" s="41" t="str">
        <f t="shared" si="483"/>
        <v>SOLFEN KHA GLISERIN 250</v>
      </c>
      <c r="AM918" s="107">
        <v>0.27</v>
      </c>
      <c r="AN918" s="107">
        <f t="shared" si="484"/>
        <v>1.6446240000000001</v>
      </c>
    </row>
    <row r="919" spans="1:40" ht="15">
      <c r="A919" s="101"/>
      <c r="B919" s="41"/>
      <c r="C919" s="102"/>
      <c r="D919" s="103"/>
      <c r="E919" s="103"/>
      <c r="F919" s="103"/>
      <c r="G919" s="103"/>
      <c r="H919" s="103"/>
      <c r="I919" s="103"/>
      <c r="J919" s="103"/>
      <c r="K919" s="31"/>
      <c r="L919" s="103"/>
      <c r="M919" s="104"/>
      <c r="N919" s="105"/>
      <c r="O919" s="41"/>
      <c r="P919" s="106"/>
      <c r="Q919" s="106"/>
      <c r="R919" s="106"/>
      <c r="S919" s="41"/>
      <c r="T919" s="107"/>
      <c r="U919" s="41" t="s">
        <v>5192</v>
      </c>
      <c r="V919" s="41" t="s">
        <v>5193</v>
      </c>
      <c r="W919" s="107">
        <v>0.2722</v>
      </c>
      <c r="X919" s="107">
        <f>K915*W919</f>
        <v>19.598399999999998</v>
      </c>
      <c r="Y919" s="107"/>
      <c r="Z919" s="107"/>
      <c r="AA919" s="107"/>
      <c r="AB919" s="107"/>
      <c r="AC919" s="107"/>
      <c r="AD919" s="107"/>
      <c r="AE919" s="107"/>
      <c r="AF919" s="107"/>
      <c r="AG919" s="41"/>
      <c r="AH919" s="41"/>
      <c r="AI919" s="108"/>
      <c r="AJ919" s="107"/>
      <c r="AK919" s="110" t="s">
        <v>4915</v>
      </c>
      <c r="AL919" s="41" t="str">
        <f t="shared" si="483"/>
        <v>SHD METHANOL 156</v>
      </c>
      <c r="AM919" s="107">
        <v>0.56999999999999995</v>
      </c>
      <c r="AN919" s="107">
        <f>$X$919*AM919</f>
        <v>11.171087999999997</v>
      </c>
    </row>
    <row r="920" spans="1:40" ht="15">
      <c r="A920" s="101"/>
      <c r="B920" s="41"/>
      <c r="C920" s="102"/>
      <c r="D920" s="103"/>
      <c r="E920" s="103"/>
      <c r="F920" s="103"/>
      <c r="G920" s="103"/>
      <c r="H920" s="103"/>
      <c r="I920" s="103"/>
      <c r="J920" s="103"/>
      <c r="K920" s="31"/>
      <c r="L920" s="103"/>
      <c r="M920" s="104"/>
      <c r="N920" s="105"/>
      <c r="O920" s="41"/>
      <c r="P920" s="106"/>
      <c r="Q920" s="106"/>
      <c r="R920" s="106"/>
      <c r="S920" s="41"/>
      <c r="T920" s="107"/>
      <c r="U920" s="41"/>
      <c r="V920" s="41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41"/>
      <c r="AH920" s="41"/>
      <c r="AI920" s="108"/>
      <c r="AJ920" s="107"/>
      <c r="AK920" s="110" t="s">
        <v>4925</v>
      </c>
      <c r="AL920" s="41" t="str">
        <f t="shared" si="483"/>
        <v>SOLFEN KHA GLISERIN 250</v>
      </c>
      <c r="AM920" s="107">
        <v>0.34</v>
      </c>
      <c r="AN920" s="107">
        <f t="shared" ref="AN920:AN921" si="485">$X$919*AM920</f>
        <v>6.663456</v>
      </c>
    </row>
    <row r="921" spans="1:40" ht="15">
      <c r="A921" s="101"/>
      <c r="B921" s="41"/>
      <c r="C921" s="102"/>
      <c r="D921" s="103"/>
      <c r="E921" s="103"/>
      <c r="F921" s="103"/>
      <c r="G921" s="103"/>
      <c r="H921" s="103"/>
      <c r="I921" s="103"/>
      <c r="J921" s="103"/>
      <c r="K921" s="31"/>
      <c r="L921" s="103"/>
      <c r="M921" s="104"/>
      <c r="N921" s="105"/>
      <c r="O921" s="41"/>
      <c r="P921" s="106"/>
      <c r="Q921" s="106"/>
      <c r="R921" s="106"/>
      <c r="S921" s="41"/>
      <c r="T921" s="107"/>
      <c r="U921" s="41"/>
      <c r="V921" s="41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41"/>
      <c r="AH921" s="41"/>
      <c r="AI921" s="108"/>
      <c r="AJ921" s="107"/>
      <c r="AK921" s="110" t="s">
        <v>4921</v>
      </c>
      <c r="AL921" s="41" t="str">
        <f t="shared" si="483"/>
        <v>SOLFEN KHA DEP 225</v>
      </c>
      <c r="AM921" s="107">
        <v>0.09</v>
      </c>
      <c r="AN921" s="107">
        <f t="shared" si="485"/>
        <v>1.7638559999999999</v>
      </c>
    </row>
    <row r="922" spans="1:40">
      <c r="A922" s="101">
        <v>242</v>
      </c>
      <c r="B922" s="41" t="s">
        <v>2441</v>
      </c>
      <c r="C922" s="102" t="s">
        <v>472</v>
      </c>
      <c r="D922" s="103">
        <v>9</v>
      </c>
      <c r="E922" s="103">
        <f t="shared" si="402"/>
        <v>0.25</v>
      </c>
      <c r="F922" s="103"/>
      <c r="G922" s="103"/>
      <c r="H922" s="103"/>
      <c r="I922" s="103"/>
      <c r="J922" s="103" t="s">
        <v>510</v>
      </c>
      <c r="K922" s="31">
        <f>VLOOKUP(B922,tb_proyeksi,10,FALSE)</f>
        <v>36</v>
      </c>
      <c r="L922" s="103" t="s">
        <v>510</v>
      </c>
      <c r="M922" s="104">
        <f t="shared" si="416"/>
        <v>1</v>
      </c>
      <c r="N922" s="105" t="s">
        <v>506</v>
      </c>
      <c r="O922" s="41" t="s">
        <v>5235</v>
      </c>
      <c r="P922" s="106">
        <f t="shared" si="381"/>
        <v>27</v>
      </c>
      <c r="Q922" s="106">
        <f t="shared" si="382"/>
        <v>36</v>
      </c>
      <c r="R922" s="106"/>
      <c r="S922" s="41" t="s">
        <v>534</v>
      </c>
      <c r="T922" s="107">
        <f t="shared" si="443"/>
        <v>0.94413599999999998</v>
      </c>
      <c r="U922" s="41" t="s">
        <v>4108</v>
      </c>
      <c r="V922" s="41" t="e">
        <f t="shared" si="360"/>
        <v>#NAME?</v>
      </c>
      <c r="W922" s="107">
        <v>8.4599999999999995E-2</v>
      </c>
      <c r="X922" s="107">
        <f>K922*W922</f>
        <v>3.0455999999999999</v>
      </c>
      <c r="Y922" s="107"/>
      <c r="Z922" s="107"/>
      <c r="AA922" s="107"/>
      <c r="AB922" s="107"/>
      <c r="AC922" s="107"/>
      <c r="AD922" s="107"/>
      <c r="AE922" s="107"/>
      <c r="AF922" s="107"/>
      <c r="AG922" s="41" t="s">
        <v>4311</v>
      </c>
      <c r="AH922" s="41" t="e">
        <f t="shared" si="361"/>
        <v>#NAME?</v>
      </c>
      <c r="AI922" s="108">
        <v>0.31</v>
      </c>
      <c r="AJ922" s="107">
        <f t="shared" si="377"/>
        <v>0.94413599999999998</v>
      </c>
      <c r="AK922" s="41"/>
      <c r="AL922" s="41"/>
      <c r="AM922" s="107"/>
      <c r="AN922" s="107"/>
    </row>
    <row r="923" spans="1:40" ht="15">
      <c r="A923" s="101"/>
      <c r="B923" s="41"/>
      <c r="C923" s="102"/>
      <c r="D923" s="103"/>
      <c r="E923" s="103"/>
      <c r="F923" s="103"/>
      <c r="G923" s="103"/>
      <c r="H923" s="103"/>
      <c r="I923" s="103"/>
      <c r="J923" s="103"/>
      <c r="K923" s="31"/>
      <c r="L923" s="103"/>
      <c r="M923" s="104"/>
      <c r="N923" s="105"/>
      <c r="O923" s="41"/>
      <c r="P923" s="106"/>
      <c r="Q923" s="106"/>
      <c r="R923" s="106"/>
      <c r="S923" s="41"/>
      <c r="T923" s="107"/>
      <c r="U923" s="41"/>
      <c r="V923" s="41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41"/>
      <c r="AH923" s="41"/>
      <c r="AI923" s="108"/>
      <c r="AJ923" s="107"/>
      <c r="AK923" s="109" t="s">
        <v>4921</v>
      </c>
      <c r="AL923" s="41" t="str">
        <f t="shared" ref="AL923:AL928" si="486">VLOOKUP(AK923,db_solfen,2,FALSE)</f>
        <v>SOLFEN KHA DEP 225</v>
      </c>
      <c r="AM923" s="107">
        <v>0.35</v>
      </c>
      <c r="AN923" s="107">
        <f>$X$922*AM923</f>
        <v>1.0659599999999998</v>
      </c>
    </row>
    <row r="924" spans="1:40" ht="15">
      <c r="A924" s="101"/>
      <c r="B924" s="41"/>
      <c r="C924" s="102"/>
      <c r="D924" s="103"/>
      <c r="E924" s="103"/>
      <c r="F924" s="103"/>
      <c r="G924" s="103"/>
      <c r="H924" s="103"/>
      <c r="I924" s="103"/>
      <c r="J924" s="103"/>
      <c r="K924" s="31"/>
      <c r="L924" s="103"/>
      <c r="M924" s="104"/>
      <c r="N924" s="105"/>
      <c r="O924" s="41"/>
      <c r="P924" s="106"/>
      <c r="Q924" s="106"/>
      <c r="R924" s="106"/>
      <c r="S924" s="41"/>
      <c r="T924" s="107"/>
      <c r="U924" s="41"/>
      <c r="V924" s="41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41"/>
      <c r="AH924" s="41"/>
      <c r="AI924" s="108"/>
      <c r="AJ924" s="107"/>
      <c r="AK924" s="109" t="s">
        <v>4915</v>
      </c>
      <c r="AL924" s="41" t="str">
        <f t="shared" si="486"/>
        <v>SHD METHANOL 156</v>
      </c>
      <c r="AM924" s="107">
        <v>0.14000000000000001</v>
      </c>
      <c r="AN924" s="107">
        <f t="shared" ref="AN924:AN925" si="487">$X$922*AM924</f>
        <v>0.42638400000000004</v>
      </c>
    </row>
    <row r="925" spans="1:40" ht="15">
      <c r="A925" s="101"/>
      <c r="B925" s="41"/>
      <c r="C925" s="102"/>
      <c r="D925" s="103"/>
      <c r="E925" s="103"/>
      <c r="F925" s="103"/>
      <c r="G925" s="103"/>
      <c r="H925" s="103"/>
      <c r="I925" s="103"/>
      <c r="J925" s="103"/>
      <c r="K925" s="31"/>
      <c r="L925" s="103"/>
      <c r="M925" s="104"/>
      <c r="N925" s="105"/>
      <c r="O925" s="41"/>
      <c r="P925" s="106"/>
      <c r="Q925" s="106"/>
      <c r="R925" s="106"/>
      <c r="S925" s="41"/>
      <c r="T925" s="107"/>
      <c r="U925" s="41"/>
      <c r="V925" s="41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41"/>
      <c r="AH925" s="41"/>
      <c r="AI925" s="108"/>
      <c r="AJ925" s="107"/>
      <c r="AK925" s="109" t="s">
        <v>4925</v>
      </c>
      <c r="AL925" s="41" t="str">
        <f t="shared" si="486"/>
        <v>SOLFEN KHA GLISERIN 250</v>
      </c>
      <c r="AM925" s="107">
        <v>0.2</v>
      </c>
      <c r="AN925" s="107">
        <f t="shared" si="487"/>
        <v>0.60911999999999999</v>
      </c>
    </row>
    <row r="926" spans="1:40" ht="15">
      <c r="A926" s="101"/>
      <c r="B926" s="41"/>
      <c r="C926" s="102"/>
      <c r="D926" s="103"/>
      <c r="E926" s="103"/>
      <c r="F926" s="103"/>
      <c r="G926" s="103"/>
      <c r="H926" s="103"/>
      <c r="I926" s="103"/>
      <c r="J926" s="103"/>
      <c r="K926" s="31"/>
      <c r="L926" s="103"/>
      <c r="M926" s="104"/>
      <c r="N926" s="105"/>
      <c r="O926" s="41"/>
      <c r="P926" s="106"/>
      <c r="Q926" s="106"/>
      <c r="R926" s="106"/>
      <c r="S926" s="41"/>
      <c r="T926" s="107"/>
      <c r="U926" s="41" t="s">
        <v>5192</v>
      </c>
      <c r="V926" s="41" t="s">
        <v>5193</v>
      </c>
      <c r="W926" s="107">
        <v>0.2722</v>
      </c>
      <c r="X926" s="107">
        <f>K922*W926</f>
        <v>9.799199999999999</v>
      </c>
      <c r="Y926" s="107"/>
      <c r="Z926" s="107"/>
      <c r="AA926" s="107"/>
      <c r="AB926" s="107"/>
      <c r="AC926" s="107"/>
      <c r="AD926" s="107"/>
      <c r="AE926" s="107"/>
      <c r="AF926" s="107"/>
      <c r="AG926" s="41"/>
      <c r="AH926" s="41"/>
      <c r="AI926" s="108"/>
      <c r="AJ926" s="107"/>
      <c r="AK926" s="110" t="s">
        <v>4915</v>
      </c>
      <c r="AL926" s="41" t="str">
        <f t="shared" si="486"/>
        <v>SHD METHANOL 156</v>
      </c>
      <c r="AM926" s="107">
        <v>0.56999999999999995</v>
      </c>
      <c r="AN926" s="107">
        <f>$X$926*AM926</f>
        <v>5.5855439999999987</v>
      </c>
    </row>
    <row r="927" spans="1:40" ht="15">
      <c r="A927" s="101"/>
      <c r="B927" s="41"/>
      <c r="C927" s="102"/>
      <c r="D927" s="103"/>
      <c r="E927" s="103"/>
      <c r="F927" s="103"/>
      <c r="G927" s="103"/>
      <c r="H927" s="103"/>
      <c r="I927" s="103"/>
      <c r="J927" s="103"/>
      <c r="K927" s="31"/>
      <c r="L927" s="103"/>
      <c r="M927" s="104"/>
      <c r="N927" s="105"/>
      <c r="O927" s="41"/>
      <c r="P927" s="106"/>
      <c r="Q927" s="106"/>
      <c r="R927" s="106"/>
      <c r="S927" s="41"/>
      <c r="T927" s="107"/>
      <c r="U927" s="41"/>
      <c r="V927" s="41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41"/>
      <c r="AH927" s="41"/>
      <c r="AI927" s="108"/>
      <c r="AJ927" s="107"/>
      <c r="AK927" s="110" t="s">
        <v>4925</v>
      </c>
      <c r="AL927" s="41" t="str">
        <f t="shared" si="486"/>
        <v>SOLFEN KHA GLISERIN 250</v>
      </c>
      <c r="AM927" s="107">
        <v>0.34</v>
      </c>
      <c r="AN927" s="107">
        <f t="shared" ref="AN927:AN928" si="488">$X$926*AM927</f>
        <v>3.331728</v>
      </c>
    </row>
    <row r="928" spans="1:40" ht="15">
      <c r="A928" s="101"/>
      <c r="B928" s="41"/>
      <c r="C928" s="102"/>
      <c r="D928" s="103"/>
      <c r="E928" s="103"/>
      <c r="F928" s="103"/>
      <c r="G928" s="103"/>
      <c r="H928" s="103"/>
      <c r="I928" s="103"/>
      <c r="J928" s="103"/>
      <c r="K928" s="31"/>
      <c r="L928" s="103"/>
      <c r="M928" s="104"/>
      <c r="N928" s="105"/>
      <c r="O928" s="41"/>
      <c r="P928" s="106"/>
      <c r="Q928" s="106"/>
      <c r="R928" s="106"/>
      <c r="S928" s="41"/>
      <c r="T928" s="107"/>
      <c r="U928" s="41"/>
      <c r="V928" s="41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41"/>
      <c r="AH928" s="41"/>
      <c r="AI928" s="108"/>
      <c r="AJ928" s="107"/>
      <c r="AK928" s="110" t="s">
        <v>4921</v>
      </c>
      <c r="AL928" s="41" t="str">
        <f t="shared" si="486"/>
        <v>SOLFEN KHA DEP 225</v>
      </c>
      <c r="AM928" s="107">
        <v>0.09</v>
      </c>
      <c r="AN928" s="107">
        <f t="shared" si="488"/>
        <v>0.88192799999999993</v>
      </c>
    </row>
    <row r="929" spans="1:40">
      <c r="A929" s="101">
        <v>243</v>
      </c>
      <c r="B929" s="41" t="s">
        <v>2446</v>
      </c>
      <c r="C929" s="102" t="s">
        <v>211</v>
      </c>
      <c r="D929" s="103">
        <v>76</v>
      </c>
      <c r="E929" s="103">
        <f t="shared" si="402"/>
        <v>2.1111111111111112</v>
      </c>
      <c r="F929" s="103">
        <v>76</v>
      </c>
      <c r="G929" s="103">
        <v>1</v>
      </c>
      <c r="H929" s="103">
        <v>102</v>
      </c>
      <c r="I929" s="103">
        <v>1</v>
      </c>
      <c r="J929" s="103" t="s">
        <v>510</v>
      </c>
      <c r="K929" s="31">
        <f>VLOOKUP(B929,tb_proyeksi,10,FALSE)</f>
        <v>108</v>
      </c>
      <c r="L929" s="103" t="s">
        <v>510</v>
      </c>
      <c r="M929" s="104">
        <f t="shared" si="416"/>
        <v>3</v>
      </c>
      <c r="N929" s="105" t="s">
        <v>506</v>
      </c>
      <c r="O929" s="41" t="s">
        <v>5233</v>
      </c>
      <c r="P929" s="106">
        <f t="shared" si="381"/>
        <v>81</v>
      </c>
      <c r="Q929" s="106">
        <f t="shared" si="382"/>
        <v>108</v>
      </c>
      <c r="R929" s="106"/>
      <c r="S929" s="41" t="s">
        <v>534</v>
      </c>
      <c r="T929" s="107">
        <f t="shared" si="443"/>
        <v>2.8324079999999996</v>
      </c>
      <c r="U929" s="41" t="s">
        <v>4108</v>
      </c>
      <c r="V929" s="41" t="e">
        <f t="shared" si="360"/>
        <v>#NAME?</v>
      </c>
      <c r="W929" s="107">
        <v>8.4599999999999995E-2</v>
      </c>
      <c r="X929" s="107">
        <f t="shared" si="376"/>
        <v>9.1367999999999991</v>
      </c>
      <c r="Y929" s="107"/>
      <c r="Z929" s="107"/>
      <c r="AA929" s="107"/>
      <c r="AB929" s="107"/>
      <c r="AC929" s="107"/>
      <c r="AD929" s="107"/>
      <c r="AE929" s="107"/>
      <c r="AF929" s="107"/>
      <c r="AG929" s="41" t="s">
        <v>4311</v>
      </c>
      <c r="AH929" s="41" t="e">
        <f t="shared" si="361"/>
        <v>#NAME?</v>
      </c>
      <c r="AI929" s="108">
        <v>0.31</v>
      </c>
      <c r="AJ929" s="107">
        <f t="shared" si="377"/>
        <v>2.8324079999999996</v>
      </c>
      <c r="AK929" s="41"/>
      <c r="AL929" s="41"/>
      <c r="AM929" s="107"/>
      <c r="AN929" s="107"/>
    </row>
    <row r="930" spans="1:40" ht="15">
      <c r="A930" s="101"/>
      <c r="B930" s="41"/>
      <c r="C930" s="102"/>
      <c r="D930" s="103"/>
      <c r="E930" s="103"/>
      <c r="F930" s="103"/>
      <c r="G930" s="103"/>
      <c r="H930" s="103"/>
      <c r="I930" s="103"/>
      <c r="J930" s="103"/>
      <c r="K930" s="31"/>
      <c r="L930" s="103"/>
      <c r="M930" s="104"/>
      <c r="N930" s="105"/>
      <c r="O930" s="41"/>
      <c r="P930" s="106"/>
      <c r="Q930" s="106"/>
      <c r="R930" s="106"/>
      <c r="S930" s="41"/>
      <c r="T930" s="107"/>
      <c r="U930" s="41"/>
      <c r="V930" s="41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41"/>
      <c r="AH930" s="41"/>
      <c r="AI930" s="108"/>
      <c r="AJ930" s="107"/>
      <c r="AK930" s="109" t="s">
        <v>4921</v>
      </c>
      <c r="AL930" s="41" t="str">
        <f t="shared" ref="AL930:AL935" si="489">VLOOKUP(AK930,db_solfen,2,FALSE)</f>
        <v>SOLFEN KHA DEP 225</v>
      </c>
      <c r="AM930" s="107">
        <v>0.35</v>
      </c>
      <c r="AN930" s="107">
        <f>$X$929*AM930</f>
        <v>3.1978799999999996</v>
      </c>
    </row>
    <row r="931" spans="1:40" ht="15">
      <c r="A931" s="101"/>
      <c r="B931" s="41"/>
      <c r="C931" s="102"/>
      <c r="D931" s="103"/>
      <c r="E931" s="103"/>
      <c r="F931" s="103"/>
      <c r="G931" s="103"/>
      <c r="H931" s="103"/>
      <c r="I931" s="103"/>
      <c r="J931" s="103"/>
      <c r="K931" s="31"/>
      <c r="L931" s="103"/>
      <c r="M931" s="104"/>
      <c r="N931" s="105"/>
      <c r="O931" s="41"/>
      <c r="P931" s="106"/>
      <c r="Q931" s="106"/>
      <c r="R931" s="106"/>
      <c r="S931" s="41"/>
      <c r="T931" s="107"/>
      <c r="U931" s="41"/>
      <c r="V931" s="41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41"/>
      <c r="AH931" s="41"/>
      <c r="AI931" s="108"/>
      <c r="AJ931" s="107"/>
      <c r="AK931" s="109" t="s">
        <v>4915</v>
      </c>
      <c r="AL931" s="41" t="str">
        <f t="shared" si="489"/>
        <v>SHD METHANOL 156</v>
      </c>
      <c r="AM931" s="107">
        <v>0.14000000000000001</v>
      </c>
      <c r="AN931" s="107">
        <f t="shared" ref="AN931:AN932" si="490">$X$929*AM931</f>
        <v>1.2791520000000001</v>
      </c>
    </row>
    <row r="932" spans="1:40" ht="15">
      <c r="A932" s="101"/>
      <c r="B932" s="41"/>
      <c r="C932" s="102"/>
      <c r="D932" s="103"/>
      <c r="E932" s="103"/>
      <c r="F932" s="103"/>
      <c r="G932" s="103"/>
      <c r="H932" s="103"/>
      <c r="I932" s="103"/>
      <c r="J932" s="103"/>
      <c r="K932" s="31"/>
      <c r="L932" s="103"/>
      <c r="M932" s="104"/>
      <c r="N932" s="105"/>
      <c r="O932" s="41"/>
      <c r="P932" s="106"/>
      <c r="Q932" s="106"/>
      <c r="R932" s="106"/>
      <c r="S932" s="41"/>
      <c r="T932" s="107"/>
      <c r="U932" s="41"/>
      <c r="V932" s="41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41"/>
      <c r="AH932" s="41"/>
      <c r="AI932" s="108"/>
      <c r="AJ932" s="107"/>
      <c r="AK932" s="109" t="s">
        <v>4925</v>
      </c>
      <c r="AL932" s="41" t="str">
        <f t="shared" si="489"/>
        <v>SOLFEN KHA GLISERIN 250</v>
      </c>
      <c r="AM932" s="107">
        <v>0.2</v>
      </c>
      <c r="AN932" s="107">
        <f t="shared" si="490"/>
        <v>1.8273599999999999</v>
      </c>
    </row>
    <row r="933" spans="1:40" ht="15">
      <c r="A933" s="101"/>
      <c r="B933" s="41"/>
      <c r="C933" s="102"/>
      <c r="D933" s="103"/>
      <c r="E933" s="103"/>
      <c r="F933" s="103"/>
      <c r="G933" s="103"/>
      <c r="H933" s="103"/>
      <c r="I933" s="103"/>
      <c r="J933" s="103"/>
      <c r="K933" s="31"/>
      <c r="L933" s="103"/>
      <c r="M933" s="104"/>
      <c r="N933" s="105"/>
      <c r="O933" s="41"/>
      <c r="P933" s="106"/>
      <c r="Q933" s="106"/>
      <c r="R933" s="106"/>
      <c r="S933" s="41"/>
      <c r="T933" s="107"/>
      <c r="U933" s="41" t="s">
        <v>5192</v>
      </c>
      <c r="V933" s="41" t="s">
        <v>5193</v>
      </c>
      <c r="W933" s="107">
        <v>0.2722</v>
      </c>
      <c r="X933" s="107">
        <f>K929*W933</f>
        <v>29.397600000000001</v>
      </c>
      <c r="Y933" s="107"/>
      <c r="Z933" s="107"/>
      <c r="AA933" s="107"/>
      <c r="AB933" s="107"/>
      <c r="AC933" s="107"/>
      <c r="AD933" s="107"/>
      <c r="AE933" s="107"/>
      <c r="AF933" s="107"/>
      <c r="AG933" s="41"/>
      <c r="AH933" s="41"/>
      <c r="AI933" s="108"/>
      <c r="AJ933" s="107"/>
      <c r="AK933" s="110" t="s">
        <v>4915</v>
      </c>
      <c r="AL933" s="41" t="str">
        <f t="shared" si="489"/>
        <v>SHD METHANOL 156</v>
      </c>
      <c r="AM933" s="107">
        <v>0.56999999999999995</v>
      </c>
      <c r="AN933" s="107">
        <f>$X$933*AM933</f>
        <v>16.756632</v>
      </c>
    </row>
    <row r="934" spans="1:40" ht="15">
      <c r="A934" s="101"/>
      <c r="B934" s="41"/>
      <c r="C934" s="102"/>
      <c r="D934" s="103"/>
      <c r="E934" s="103"/>
      <c r="F934" s="103"/>
      <c r="G934" s="103"/>
      <c r="H934" s="103"/>
      <c r="I934" s="103"/>
      <c r="J934" s="103"/>
      <c r="K934" s="31"/>
      <c r="L934" s="103"/>
      <c r="M934" s="104"/>
      <c r="N934" s="105"/>
      <c r="O934" s="41"/>
      <c r="P934" s="106"/>
      <c r="Q934" s="106"/>
      <c r="R934" s="106"/>
      <c r="S934" s="41"/>
      <c r="T934" s="107"/>
      <c r="U934" s="41"/>
      <c r="V934" s="41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41"/>
      <c r="AH934" s="41"/>
      <c r="AI934" s="108"/>
      <c r="AJ934" s="107"/>
      <c r="AK934" s="110" t="s">
        <v>4925</v>
      </c>
      <c r="AL934" s="41" t="str">
        <f t="shared" si="489"/>
        <v>SOLFEN KHA GLISERIN 250</v>
      </c>
      <c r="AM934" s="107">
        <v>0.34</v>
      </c>
      <c r="AN934" s="107">
        <f t="shared" ref="AN934:AN935" si="491">$X$933*AM934</f>
        <v>9.9951840000000001</v>
      </c>
    </row>
    <row r="935" spans="1:40" ht="15">
      <c r="A935" s="101"/>
      <c r="B935" s="41"/>
      <c r="C935" s="102"/>
      <c r="D935" s="103"/>
      <c r="E935" s="103"/>
      <c r="F935" s="103"/>
      <c r="G935" s="103"/>
      <c r="H935" s="103"/>
      <c r="I935" s="103"/>
      <c r="J935" s="103"/>
      <c r="K935" s="31"/>
      <c r="L935" s="103"/>
      <c r="M935" s="104"/>
      <c r="N935" s="105"/>
      <c r="O935" s="41"/>
      <c r="P935" s="106"/>
      <c r="Q935" s="106"/>
      <c r="R935" s="106"/>
      <c r="S935" s="41"/>
      <c r="T935" s="107"/>
      <c r="U935" s="41"/>
      <c r="V935" s="41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41"/>
      <c r="AH935" s="41"/>
      <c r="AI935" s="108"/>
      <c r="AJ935" s="107"/>
      <c r="AK935" s="110" t="s">
        <v>4921</v>
      </c>
      <c r="AL935" s="41" t="str">
        <f t="shared" si="489"/>
        <v>SOLFEN KHA DEP 225</v>
      </c>
      <c r="AM935" s="107">
        <v>0.09</v>
      </c>
      <c r="AN935" s="107">
        <f t="shared" si="491"/>
        <v>2.6457839999999999</v>
      </c>
    </row>
    <row r="936" spans="1:40">
      <c r="A936" s="101">
        <v>244</v>
      </c>
      <c r="B936" s="41" t="s">
        <v>2447</v>
      </c>
      <c r="C936" s="102" t="s">
        <v>212</v>
      </c>
      <c r="D936" s="103">
        <v>10</v>
      </c>
      <c r="E936" s="103">
        <f t="shared" si="402"/>
        <v>0.27777777777777779</v>
      </c>
      <c r="F936" s="103">
        <v>7</v>
      </c>
      <c r="G936" s="103">
        <v>1</v>
      </c>
      <c r="H936" s="103"/>
      <c r="I936" s="103"/>
      <c r="J936" s="103" t="s">
        <v>510</v>
      </c>
      <c r="K936" s="31">
        <v>0</v>
      </c>
      <c r="L936" s="103" t="s">
        <v>510</v>
      </c>
      <c r="M936" s="104">
        <f t="shared" si="416"/>
        <v>0</v>
      </c>
      <c r="N936" s="105" t="s">
        <v>506</v>
      </c>
      <c r="O936" s="41" t="s">
        <v>5233</v>
      </c>
      <c r="P936" s="106">
        <f t="shared" si="381"/>
        <v>0</v>
      </c>
      <c r="Q936" s="106">
        <f t="shared" si="382"/>
        <v>0</v>
      </c>
      <c r="R936" s="106"/>
      <c r="S936" s="41"/>
      <c r="T936" s="107"/>
      <c r="U936" s="41" t="s">
        <v>4108</v>
      </c>
      <c r="V936" s="41" t="e">
        <f t="shared" ref="V936" si="492">VLOOKUP(U936,tb_oplosan,2,FALSE)</f>
        <v>#NAME?</v>
      </c>
      <c r="W936" s="107">
        <v>8.4599999999999995E-2</v>
      </c>
      <c r="X936" s="107">
        <f>K936*W936</f>
        <v>0</v>
      </c>
      <c r="Y936" s="107"/>
      <c r="Z936" s="107"/>
      <c r="AA936" s="107"/>
      <c r="AB936" s="107"/>
      <c r="AC936" s="107"/>
      <c r="AD936" s="107"/>
      <c r="AE936" s="107"/>
      <c r="AF936" s="107"/>
      <c r="AG936" s="41" t="s">
        <v>4311</v>
      </c>
      <c r="AH936" s="41" t="e">
        <f t="shared" ref="AH936" si="493">VLOOKUP(AG936,tb_parfum,2,FALSE)</f>
        <v>#NAME?</v>
      </c>
      <c r="AI936" s="108">
        <v>0.31</v>
      </c>
      <c r="AJ936" s="107">
        <f t="shared" ref="AJ936" si="494">X936*AI936</f>
        <v>0</v>
      </c>
      <c r="AK936" s="41"/>
      <c r="AL936" s="41"/>
      <c r="AM936" s="107"/>
      <c r="AN936" s="107"/>
    </row>
    <row r="937" spans="1:40" ht="15">
      <c r="A937" s="101"/>
      <c r="B937" s="41"/>
      <c r="C937" s="102"/>
      <c r="D937" s="103"/>
      <c r="E937" s="103"/>
      <c r="F937" s="103"/>
      <c r="G937" s="103"/>
      <c r="H937" s="103"/>
      <c r="I937" s="103"/>
      <c r="J937" s="103"/>
      <c r="K937" s="31"/>
      <c r="L937" s="103"/>
      <c r="M937" s="104"/>
      <c r="N937" s="105"/>
      <c r="O937" s="41"/>
      <c r="P937" s="106"/>
      <c r="Q937" s="106"/>
      <c r="R937" s="106"/>
      <c r="S937" s="41"/>
      <c r="T937" s="107"/>
      <c r="U937" s="41"/>
      <c r="V937" s="41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41"/>
      <c r="AH937" s="41"/>
      <c r="AI937" s="108"/>
      <c r="AJ937" s="107"/>
      <c r="AK937" s="109" t="s">
        <v>4921</v>
      </c>
      <c r="AL937" s="41" t="str">
        <f t="shared" ref="AL937:AL942" si="495">VLOOKUP(AK937,db_solfen,2,FALSE)</f>
        <v>SOLFEN KHA DEP 225</v>
      </c>
      <c r="AM937" s="107">
        <v>0.35</v>
      </c>
      <c r="AN937" s="107">
        <f>$X$936*AM937</f>
        <v>0</v>
      </c>
    </row>
    <row r="938" spans="1:40" ht="15">
      <c r="A938" s="101"/>
      <c r="B938" s="41"/>
      <c r="C938" s="102"/>
      <c r="D938" s="103"/>
      <c r="E938" s="103"/>
      <c r="F938" s="103"/>
      <c r="G938" s="103"/>
      <c r="H938" s="103"/>
      <c r="I938" s="103"/>
      <c r="J938" s="103"/>
      <c r="K938" s="31"/>
      <c r="L938" s="103"/>
      <c r="M938" s="104"/>
      <c r="N938" s="105"/>
      <c r="O938" s="41"/>
      <c r="P938" s="106"/>
      <c r="Q938" s="106"/>
      <c r="R938" s="106"/>
      <c r="S938" s="41"/>
      <c r="T938" s="107"/>
      <c r="U938" s="41"/>
      <c r="V938" s="41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41"/>
      <c r="AH938" s="41"/>
      <c r="AI938" s="108"/>
      <c r="AJ938" s="107"/>
      <c r="AK938" s="109" t="s">
        <v>4915</v>
      </c>
      <c r="AL938" s="41" t="str">
        <f t="shared" si="495"/>
        <v>SHD METHANOL 156</v>
      </c>
      <c r="AM938" s="107">
        <v>0.14000000000000001</v>
      </c>
      <c r="AN938" s="107">
        <f t="shared" ref="AN938:AN939" si="496">$X$936*AM938</f>
        <v>0</v>
      </c>
    </row>
    <row r="939" spans="1:40" ht="15">
      <c r="A939" s="101"/>
      <c r="B939" s="41"/>
      <c r="C939" s="102"/>
      <c r="D939" s="103"/>
      <c r="E939" s="103"/>
      <c r="F939" s="103"/>
      <c r="G939" s="103"/>
      <c r="H939" s="103"/>
      <c r="I939" s="103"/>
      <c r="J939" s="103"/>
      <c r="K939" s="31"/>
      <c r="L939" s="103"/>
      <c r="M939" s="104"/>
      <c r="N939" s="105"/>
      <c r="O939" s="41"/>
      <c r="P939" s="106"/>
      <c r="Q939" s="106"/>
      <c r="R939" s="106"/>
      <c r="S939" s="41"/>
      <c r="T939" s="107"/>
      <c r="U939" s="41"/>
      <c r="V939" s="41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41"/>
      <c r="AH939" s="41"/>
      <c r="AI939" s="108"/>
      <c r="AJ939" s="107"/>
      <c r="AK939" s="109" t="s">
        <v>4925</v>
      </c>
      <c r="AL939" s="41" t="str">
        <f t="shared" si="495"/>
        <v>SOLFEN KHA GLISERIN 250</v>
      </c>
      <c r="AM939" s="107">
        <v>0.2</v>
      </c>
      <c r="AN939" s="107">
        <f t="shared" si="496"/>
        <v>0</v>
      </c>
    </row>
    <row r="940" spans="1:40" ht="15">
      <c r="A940" s="101"/>
      <c r="B940" s="41"/>
      <c r="C940" s="102"/>
      <c r="D940" s="103"/>
      <c r="E940" s="103"/>
      <c r="F940" s="103"/>
      <c r="G940" s="103"/>
      <c r="H940" s="103"/>
      <c r="I940" s="103"/>
      <c r="J940" s="103"/>
      <c r="K940" s="31"/>
      <c r="L940" s="103"/>
      <c r="M940" s="104"/>
      <c r="N940" s="105"/>
      <c r="O940" s="41"/>
      <c r="P940" s="106"/>
      <c r="Q940" s="106"/>
      <c r="R940" s="106"/>
      <c r="S940" s="41"/>
      <c r="T940" s="107"/>
      <c r="U940" s="41" t="s">
        <v>5192</v>
      </c>
      <c r="V940" s="41" t="s">
        <v>5193</v>
      </c>
      <c r="W940" s="107">
        <v>0.2722</v>
      </c>
      <c r="X940" s="107">
        <f>K936*W940</f>
        <v>0</v>
      </c>
      <c r="Y940" s="107"/>
      <c r="Z940" s="107"/>
      <c r="AA940" s="107"/>
      <c r="AB940" s="107"/>
      <c r="AC940" s="107"/>
      <c r="AD940" s="107"/>
      <c r="AE940" s="107"/>
      <c r="AF940" s="107"/>
      <c r="AG940" s="41"/>
      <c r="AH940" s="41"/>
      <c r="AI940" s="108"/>
      <c r="AJ940" s="107"/>
      <c r="AK940" s="110" t="s">
        <v>4915</v>
      </c>
      <c r="AL940" s="41" t="str">
        <f t="shared" si="495"/>
        <v>SHD METHANOL 156</v>
      </c>
      <c r="AM940" s="107">
        <v>0.56999999999999995</v>
      </c>
      <c r="AN940" s="107">
        <f>$X$940*AM940</f>
        <v>0</v>
      </c>
    </row>
    <row r="941" spans="1:40" ht="15">
      <c r="A941" s="101"/>
      <c r="B941" s="41"/>
      <c r="C941" s="102"/>
      <c r="D941" s="103"/>
      <c r="E941" s="103"/>
      <c r="F941" s="103"/>
      <c r="G941" s="103"/>
      <c r="H941" s="103"/>
      <c r="I941" s="103"/>
      <c r="J941" s="103"/>
      <c r="K941" s="31"/>
      <c r="L941" s="103"/>
      <c r="M941" s="104"/>
      <c r="N941" s="105"/>
      <c r="O941" s="41"/>
      <c r="P941" s="106"/>
      <c r="Q941" s="106"/>
      <c r="R941" s="106"/>
      <c r="S941" s="41"/>
      <c r="T941" s="107"/>
      <c r="U941" s="41"/>
      <c r="V941" s="41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41"/>
      <c r="AH941" s="41"/>
      <c r="AI941" s="108"/>
      <c r="AJ941" s="107"/>
      <c r="AK941" s="110" t="s">
        <v>4925</v>
      </c>
      <c r="AL941" s="41" t="str">
        <f t="shared" si="495"/>
        <v>SOLFEN KHA GLISERIN 250</v>
      </c>
      <c r="AM941" s="107">
        <v>0.34</v>
      </c>
      <c r="AN941" s="107">
        <f t="shared" ref="AN941:AN942" si="497">$X$940*AM941</f>
        <v>0</v>
      </c>
    </row>
    <row r="942" spans="1:40" ht="15">
      <c r="A942" s="101"/>
      <c r="B942" s="41"/>
      <c r="C942" s="102"/>
      <c r="D942" s="103"/>
      <c r="E942" s="103"/>
      <c r="F942" s="103"/>
      <c r="G942" s="103"/>
      <c r="H942" s="103"/>
      <c r="I942" s="103"/>
      <c r="J942" s="103"/>
      <c r="K942" s="31"/>
      <c r="L942" s="103"/>
      <c r="M942" s="104"/>
      <c r="N942" s="105"/>
      <c r="O942" s="41"/>
      <c r="P942" s="106"/>
      <c r="Q942" s="106"/>
      <c r="R942" s="106"/>
      <c r="S942" s="41"/>
      <c r="T942" s="107"/>
      <c r="U942" s="41"/>
      <c r="V942" s="41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41"/>
      <c r="AH942" s="41"/>
      <c r="AI942" s="108"/>
      <c r="AJ942" s="107"/>
      <c r="AK942" s="110" t="s">
        <v>4921</v>
      </c>
      <c r="AL942" s="41" t="str">
        <f t="shared" si="495"/>
        <v>SOLFEN KHA DEP 225</v>
      </c>
      <c r="AM942" s="107">
        <v>0.09</v>
      </c>
      <c r="AN942" s="107">
        <f t="shared" si="497"/>
        <v>0</v>
      </c>
    </row>
    <row r="943" spans="1:40">
      <c r="A943" s="101">
        <v>245</v>
      </c>
      <c r="B943" s="41" t="s">
        <v>2454</v>
      </c>
      <c r="C943" s="102" t="s">
        <v>213</v>
      </c>
      <c r="D943" s="103">
        <v>12</v>
      </c>
      <c r="E943" s="103">
        <f t="shared" si="402"/>
        <v>0.33333333333333331</v>
      </c>
      <c r="F943" s="103">
        <v>35</v>
      </c>
      <c r="G943" s="103">
        <v>1</v>
      </c>
      <c r="H943" s="103">
        <v>29</v>
      </c>
      <c r="I943" s="103">
        <v>1</v>
      </c>
      <c r="J943" s="103" t="s">
        <v>510</v>
      </c>
      <c r="K943" s="31">
        <f>VLOOKUP(B943,tb_proyeksi,10,FALSE)</f>
        <v>36</v>
      </c>
      <c r="L943" s="103" t="s">
        <v>510</v>
      </c>
      <c r="M943" s="104">
        <f t="shared" si="416"/>
        <v>1</v>
      </c>
      <c r="N943" s="105" t="s">
        <v>506</v>
      </c>
      <c r="O943" s="41" t="s">
        <v>5233</v>
      </c>
      <c r="P943" s="106">
        <f t="shared" si="381"/>
        <v>27</v>
      </c>
      <c r="Q943" s="106">
        <f t="shared" si="382"/>
        <v>36</v>
      </c>
      <c r="R943" s="106"/>
      <c r="S943" s="41" t="s">
        <v>5224</v>
      </c>
      <c r="T943" s="107">
        <f>AJ943</f>
        <v>0.54820799999999992</v>
      </c>
      <c r="U943" s="41" t="s">
        <v>4110</v>
      </c>
      <c r="V943" s="41" t="e">
        <f t="shared" si="360"/>
        <v>#NAME?</v>
      </c>
      <c r="W943" s="107">
        <v>8.4599999999999995E-2</v>
      </c>
      <c r="X943" s="107">
        <f t="shared" si="376"/>
        <v>3.0455999999999999</v>
      </c>
      <c r="Y943" s="107"/>
      <c r="Z943" s="107"/>
      <c r="AA943" s="107"/>
      <c r="AB943" s="107"/>
      <c r="AC943" s="107"/>
      <c r="AD943" s="107"/>
      <c r="AE943" s="107"/>
      <c r="AF943" s="107"/>
      <c r="AG943" s="41" t="s">
        <v>4309</v>
      </c>
      <c r="AH943" s="41" t="e">
        <f t="shared" si="361"/>
        <v>#NAME?</v>
      </c>
      <c r="AI943" s="108">
        <v>0.18</v>
      </c>
      <c r="AJ943" s="107">
        <f t="shared" si="377"/>
        <v>0.54820799999999992</v>
      </c>
      <c r="AK943" s="41"/>
      <c r="AL943" s="41"/>
      <c r="AM943" s="107"/>
      <c r="AN943" s="107"/>
    </row>
    <row r="944" spans="1:40" ht="15">
      <c r="A944" s="101"/>
      <c r="B944" s="41"/>
      <c r="C944" s="102"/>
      <c r="D944" s="103"/>
      <c r="E944" s="103"/>
      <c r="F944" s="103"/>
      <c r="G944" s="103"/>
      <c r="H944" s="103"/>
      <c r="I944" s="103"/>
      <c r="J944" s="103"/>
      <c r="K944" s="31"/>
      <c r="L944" s="103"/>
      <c r="M944" s="104"/>
      <c r="N944" s="105"/>
      <c r="O944" s="41"/>
      <c r="P944" s="106"/>
      <c r="Q944" s="106"/>
      <c r="R944" s="106"/>
      <c r="S944" s="41"/>
      <c r="T944" s="107"/>
      <c r="U944" s="41"/>
      <c r="V944" s="41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41"/>
      <c r="AH944" s="41"/>
      <c r="AI944" s="108"/>
      <c r="AJ944" s="107"/>
      <c r="AK944" s="109" t="s">
        <v>4921</v>
      </c>
      <c r="AL944" s="41" t="str">
        <f t="shared" ref="AL944:AL949" si="498">VLOOKUP(AK944,db_solfen,2,FALSE)</f>
        <v>SOLFEN KHA DEP 225</v>
      </c>
      <c r="AM944" s="107">
        <v>0.3</v>
      </c>
      <c r="AN944" s="107">
        <f>$X$943*AM944</f>
        <v>0.91367999999999994</v>
      </c>
    </row>
    <row r="945" spans="1:40" ht="15">
      <c r="A945" s="101"/>
      <c r="B945" s="41"/>
      <c r="C945" s="102"/>
      <c r="D945" s="103"/>
      <c r="E945" s="103"/>
      <c r="F945" s="103"/>
      <c r="G945" s="103"/>
      <c r="H945" s="103"/>
      <c r="I945" s="103"/>
      <c r="J945" s="103"/>
      <c r="K945" s="31"/>
      <c r="L945" s="103"/>
      <c r="M945" s="104"/>
      <c r="N945" s="105"/>
      <c r="O945" s="41"/>
      <c r="P945" s="106"/>
      <c r="Q945" s="106"/>
      <c r="R945" s="106"/>
      <c r="S945" s="41"/>
      <c r="T945" s="107"/>
      <c r="U945" s="41"/>
      <c r="V945" s="41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41"/>
      <c r="AH945" s="41"/>
      <c r="AI945" s="108"/>
      <c r="AJ945" s="107"/>
      <c r="AK945" s="109" t="s">
        <v>4915</v>
      </c>
      <c r="AL945" s="41" t="str">
        <f t="shared" si="498"/>
        <v>SHD METHANOL 156</v>
      </c>
      <c r="AM945" s="107">
        <v>0.11</v>
      </c>
      <c r="AN945" s="107">
        <f t="shared" ref="AN945:AN946" si="499">$X$943*AM945</f>
        <v>0.33501599999999998</v>
      </c>
    </row>
    <row r="946" spans="1:40" ht="15">
      <c r="A946" s="101"/>
      <c r="B946" s="41"/>
      <c r="C946" s="102"/>
      <c r="D946" s="103"/>
      <c r="E946" s="103"/>
      <c r="F946" s="103"/>
      <c r="G946" s="103"/>
      <c r="H946" s="103"/>
      <c r="I946" s="103"/>
      <c r="J946" s="103"/>
      <c r="K946" s="31"/>
      <c r="L946" s="103"/>
      <c r="M946" s="104"/>
      <c r="N946" s="105"/>
      <c r="O946" s="41"/>
      <c r="P946" s="106"/>
      <c r="Q946" s="106"/>
      <c r="R946" s="106"/>
      <c r="S946" s="41"/>
      <c r="T946" s="107"/>
      <c r="U946" s="41"/>
      <c r="V946" s="41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41"/>
      <c r="AH946" s="41"/>
      <c r="AI946" s="108"/>
      <c r="AJ946" s="107"/>
      <c r="AK946" s="109" t="s">
        <v>4925</v>
      </c>
      <c r="AL946" s="41" t="str">
        <f t="shared" si="498"/>
        <v>SOLFEN KHA GLISERIN 250</v>
      </c>
      <c r="AM946" s="107">
        <v>0.41</v>
      </c>
      <c r="AN946" s="107">
        <f t="shared" si="499"/>
        <v>1.2486959999999998</v>
      </c>
    </row>
    <row r="947" spans="1:40" ht="15">
      <c r="A947" s="101"/>
      <c r="B947" s="41"/>
      <c r="C947" s="102"/>
      <c r="D947" s="103"/>
      <c r="E947" s="103"/>
      <c r="F947" s="103"/>
      <c r="G947" s="103"/>
      <c r="H947" s="103"/>
      <c r="I947" s="103"/>
      <c r="J947" s="103"/>
      <c r="K947" s="31"/>
      <c r="L947" s="103"/>
      <c r="M947" s="104"/>
      <c r="N947" s="105"/>
      <c r="O947" s="41"/>
      <c r="P947" s="106"/>
      <c r="Q947" s="106"/>
      <c r="R947" s="106"/>
      <c r="S947" s="41"/>
      <c r="T947" s="107"/>
      <c r="U947" s="41" t="s">
        <v>5192</v>
      </c>
      <c r="V947" s="41" t="s">
        <v>5193</v>
      </c>
      <c r="W947" s="107">
        <v>0.2722</v>
      </c>
      <c r="X947" s="107">
        <f>K943*W947</f>
        <v>9.799199999999999</v>
      </c>
      <c r="Y947" s="107"/>
      <c r="Z947" s="107"/>
      <c r="AA947" s="107"/>
      <c r="AB947" s="107"/>
      <c r="AC947" s="107"/>
      <c r="AD947" s="107"/>
      <c r="AE947" s="107"/>
      <c r="AF947" s="107"/>
      <c r="AG947" s="41"/>
      <c r="AH947" s="41"/>
      <c r="AI947" s="108"/>
      <c r="AJ947" s="107"/>
      <c r="AK947" s="110" t="s">
        <v>4915</v>
      </c>
      <c r="AL947" s="41" t="str">
        <f t="shared" si="498"/>
        <v>SHD METHANOL 156</v>
      </c>
      <c r="AM947" s="107">
        <v>0.56999999999999995</v>
      </c>
      <c r="AN947" s="107">
        <f>$X$947*AM947</f>
        <v>5.5855439999999987</v>
      </c>
    </row>
    <row r="948" spans="1:40" ht="15">
      <c r="A948" s="101"/>
      <c r="B948" s="41"/>
      <c r="C948" s="102"/>
      <c r="D948" s="103"/>
      <c r="E948" s="103"/>
      <c r="F948" s="103"/>
      <c r="G948" s="103"/>
      <c r="H948" s="103"/>
      <c r="I948" s="103"/>
      <c r="J948" s="103"/>
      <c r="K948" s="31"/>
      <c r="L948" s="103"/>
      <c r="M948" s="104"/>
      <c r="N948" s="105"/>
      <c r="O948" s="41"/>
      <c r="P948" s="106"/>
      <c r="Q948" s="106"/>
      <c r="R948" s="106"/>
      <c r="S948" s="41"/>
      <c r="T948" s="107"/>
      <c r="U948" s="41"/>
      <c r="V948" s="41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41"/>
      <c r="AH948" s="41"/>
      <c r="AI948" s="108"/>
      <c r="AJ948" s="107"/>
      <c r="AK948" s="110" t="s">
        <v>4925</v>
      </c>
      <c r="AL948" s="41" t="str">
        <f t="shared" si="498"/>
        <v>SOLFEN KHA GLISERIN 250</v>
      </c>
      <c r="AM948" s="107">
        <v>0.34</v>
      </c>
      <c r="AN948" s="107">
        <f t="shared" ref="AN948:AN949" si="500">$X$947*AM948</f>
        <v>3.331728</v>
      </c>
    </row>
    <row r="949" spans="1:40" ht="15">
      <c r="A949" s="101"/>
      <c r="B949" s="41"/>
      <c r="C949" s="102"/>
      <c r="D949" s="103"/>
      <c r="E949" s="103"/>
      <c r="F949" s="103"/>
      <c r="G949" s="103"/>
      <c r="H949" s="103"/>
      <c r="I949" s="103"/>
      <c r="J949" s="103"/>
      <c r="K949" s="31"/>
      <c r="L949" s="103"/>
      <c r="M949" s="104"/>
      <c r="N949" s="105"/>
      <c r="O949" s="41"/>
      <c r="P949" s="106"/>
      <c r="Q949" s="106"/>
      <c r="R949" s="106"/>
      <c r="S949" s="41"/>
      <c r="T949" s="107"/>
      <c r="U949" s="41"/>
      <c r="V949" s="41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41"/>
      <c r="AH949" s="41"/>
      <c r="AI949" s="108"/>
      <c r="AJ949" s="107"/>
      <c r="AK949" s="110" t="s">
        <v>4921</v>
      </c>
      <c r="AL949" s="41" t="str">
        <f t="shared" si="498"/>
        <v>SOLFEN KHA DEP 225</v>
      </c>
      <c r="AM949" s="107">
        <v>0.09</v>
      </c>
      <c r="AN949" s="107">
        <f t="shared" si="500"/>
        <v>0.88192799999999993</v>
      </c>
    </row>
    <row r="950" spans="1:40">
      <c r="A950" s="101">
        <v>246</v>
      </c>
      <c r="B950" s="41" t="s">
        <v>2461</v>
      </c>
      <c r="C950" s="102" t="s">
        <v>214</v>
      </c>
      <c r="D950" s="103">
        <v>79</v>
      </c>
      <c r="E950" s="103">
        <f t="shared" si="402"/>
        <v>2.1944444444444446</v>
      </c>
      <c r="F950" s="103">
        <v>81</v>
      </c>
      <c r="G950" s="103">
        <v>1</v>
      </c>
      <c r="H950" s="103">
        <v>53</v>
      </c>
      <c r="I950" s="103">
        <v>1</v>
      </c>
      <c r="J950" s="103" t="s">
        <v>510</v>
      </c>
      <c r="K950" s="31">
        <f>VLOOKUP(B950,tb_proyeksi,10,FALSE)</f>
        <v>36</v>
      </c>
      <c r="L950" s="103" t="s">
        <v>510</v>
      </c>
      <c r="M950" s="104">
        <f t="shared" si="416"/>
        <v>1</v>
      </c>
      <c r="N950" s="105" t="s">
        <v>506</v>
      </c>
      <c r="O950" s="41" t="s">
        <v>5233</v>
      </c>
      <c r="P950" s="106">
        <f t="shared" si="381"/>
        <v>27</v>
      </c>
      <c r="Q950" s="106">
        <f t="shared" si="382"/>
        <v>36</v>
      </c>
      <c r="R950" s="106"/>
      <c r="S950" s="41" t="s">
        <v>535</v>
      </c>
      <c r="T950" s="107">
        <f>AJ950</f>
        <v>0.60911999999999999</v>
      </c>
      <c r="U950" s="41" t="s">
        <v>4078</v>
      </c>
      <c r="V950" s="41" t="e">
        <f t="shared" si="360"/>
        <v>#NAME?</v>
      </c>
      <c r="W950" s="107">
        <v>8.4599999999999995E-2</v>
      </c>
      <c r="X950" s="107">
        <f t="shared" si="376"/>
        <v>3.0455999999999999</v>
      </c>
      <c r="Y950" s="107"/>
      <c r="Z950" s="107"/>
      <c r="AA950" s="107"/>
      <c r="AB950" s="107"/>
      <c r="AC950" s="107"/>
      <c r="AD950" s="107"/>
      <c r="AE950" s="107"/>
      <c r="AF950" s="107"/>
      <c r="AG950" s="41" t="s">
        <v>4327</v>
      </c>
      <c r="AH950" s="41" t="e">
        <f t="shared" si="361"/>
        <v>#NAME?</v>
      </c>
      <c r="AI950" s="108">
        <v>0.2</v>
      </c>
      <c r="AJ950" s="107">
        <f t="shared" si="377"/>
        <v>0.60911999999999999</v>
      </c>
      <c r="AK950" s="41"/>
      <c r="AL950" s="41"/>
      <c r="AM950" s="107"/>
      <c r="AN950" s="107"/>
    </row>
    <row r="951" spans="1:40" ht="15">
      <c r="A951" s="101"/>
      <c r="B951" s="41"/>
      <c r="C951" s="102"/>
      <c r="D951" s="103"/>
      <c r="E951" s="103"/>
      <c r="F951" s="103"/>
      <c r="G951" s="103"/>
      <c r="H951" s="103"/>
      <c r="I951" s="103"/>
      <c r="J951" s="103"/>
      <c r="K951" s="31"/>
      <c r="L951" s="103"/>
      <c r="M951" s="104"/>
      <c r="N951" s="105"/>
      <c r="O951" s="41"/>
      <c r="P951" s="106"/>
      <c r="Q951" s="106"/>
      <c r="R951" s="106"/>
      <c r="S951" s="41"/>
      <c r="T951" s="107"/>
      <c r="U951" s="41"/>
      <c r="V951" s="41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41"/>
      <c r="AH951" s="41"/>
      <c r="AI951" s="108"/>
      <c r="AJ951" s="107"/>
      <c r="AK951" s="109" t="s">
        <v>4921</v>
      </c>
      <c r="AL951" s="41" t="str">
        <f t="shared" ref="AL951:AL956" si="501">VLOOKUP(AK951,db_solfen,2,FALSE)</f>
        <v>SOLFEN KHA DEP 225</v>
      </c>
      <c r="AM951" s="107">
        <v>0.31</v>
      </c>
      <c r="AN951" s="107">
        <f>$X$950*AM951</f>
        <v>0.94413599999999998</v>
      </c>
    </row>
    <row r="952" spans="1:40" ht="15">
      <c r="A952" s="101"/>
      <c r="B952" s="41"/>
      <c r="C952" s="102"/>
      <c r="D952" s="103"/>
      <c r="E952" s="103"/>
      <c r="F952" s="103"/>
      <c r="G952" s="103"/>
      <c r="H952" s="103"/>
      <c r="I952" s="103"/>
      <c r="J952" s="103"/>
      <c r="K952" s="31"/>
      <c r="L952" s="103"/>
      <c r="M952" s="104"/>
      <c r="N952" s="105"/>
      <c r="O952" s="41"/>
      <c r="P952" s="106"/>
      <c r="Q952" s="106"/>
      <c r="R952" s="106"/>
      <c r="S952" s="41"/>
      <c r="T952" s="107"/>
      <c r="U952" s="41"/>
      <c r="V952" s="41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41"/>
      <c r="AH952" s="41"/>
      <c r="AI952" s="108"/>
      <c r="AJ952" s="107"/>
      <c r="AK952" s="109" t="s">
        <v>4915</v>
      </c>
      <c r="AL952" s="41" t="str">
        <f t="shared" si="501"/>
        <v>SHD METHANOL 156</v>
      </c>
      <c r="AM952" s="107">
        <v>0.14000000000000001</v>
      </c>
      <c r="AN952" s="107">
        <f t="shared" ref="AN952:AN953" si="502">$X$950*AM952</f>
        <v>0.42638400000000004</v>
      </c>
    </row>
    <row r="953" spans="1:40" ht="15">
      <c r="A953" s="101"/>
      <c r="B953" s="41"/>
      <c r="C953" s="102"/>
      <c r="D953" s="103"/>
      <c r="E953" s="103"/>
      <c r="F953" s="103"/>
      <c r="G953" s="103"/>
      <c r="H953" s="103"/>
      <c r="I953" s="103"/>
      <c r="J953" s="103"/>
      <c r="K953" s="31"/>
      <c r="L953" s="103"/>
      <c r="M953" s="104"/>
      <c r="N953" s="105"/>
      <c r="O953" s="41"/>
      <c r="P953" s="106"/>
      <c r="Q953" s="106"/>
      <c r="R953" s="106"/>
      <c r="S953" s="41"/>
      <c r="T953" s="107"/>
      <c r="U953" s="41"/>
      <c r="V953" s="41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41"/>
      <c r="AH953" s="41"/>
      <c r="AI953" s="108"/>
      <c r="AJ953" s="107"/>
      <c r="AK953" s="109" t="s">
        <v>4925</v>
      </c>
      <c r="AL953" s="41" t="str">
        <f t="shared" si="501"/>
        <v>SOLFEN KHA GLISERIN 250</v>
      </c>
      <c r="AM953" s="107">
        <v>0.35</v>
      </c>
      <c r="AN953" s="107">
        <f t="shared" si="502"/>
        <v>1.0659599999999998</v>
      </c>
    </row>
    <row r="954" spans="1:40" ht="15">
      <c r="A954" s="101"/>
      <c r="B954" s="41"/>
      <c r="C954" s="102"/>
      <c r="D954" s="103"/>
      <c r="E954" s="103"/>
      <c r="F954" s="103"/>
      <c r="G954" s="103"/>
      <c r="H954" s="103"/>
      <c r="I954" s="103"/>
      <c r="J954" s="103"/>
      <c r="K954" s="31"/>
      <c r="L954" s="103"/>
      <c r="M954" s="104"/>
      <c r="N954" s="105"/>
      <c r="O954" s="41"/>
      <c r="P954" s="106"/>
      <c r="Q954" s="106"/>
      <c r="R954" s="106"/>
      <c r="S954" s="41"/>
      <c r="T954" s="107"/>
      <c r="U954" s="41" t="s">
        <v>5192</v>
      </c>
      <c r="V954" s="41" t="s">
        <v>5193</v>
      </c>
      <c r="W954" s="107">
        <v>0.2722</v>
      </c>
      <c r="X954" s="107">
        <f>K950*W954</f>
        <v>9.799199999999999</v>
      </c>
      <c r="Y954" s="107"/>
      <c r="Z954" s="107"/>
      <c r="AA954" s="107"/>
      <c r="AB954" s="107"/>
      <c r="AC954" s="107"/>
      <c r="AD954" s="107"/>
      <c r="AE954" s="107"/>
      <c r="AF954" s="107"/>
      <c r="AG954" s="41"/>
      <c r="AH954" s="41"/>
      <c r="AI954" s="108"/>
      <c r="AJ954" s="107"/>
      <c r="AK954" s="110" t="s">
        <v>4915</v>
      </c>
      <c r="AL954" s="41" t="str">
        <f t="shared" si="501"/>
        <v>SHD METHANOL 156</v>
      </c>
      <c r="AM954" s="107">
        <v>0.56999999999999995</v>
      </c>
      <c r="AN954" s="107">
        <f>$X$954*AM954</f>
        <v>5.5855439999999987</v>
      </c>
    </row>
    <row r="955" spans="1:40" ht="15">
      <c r="A955" s="101"/>
      <c r="B955" s="41"/>
      <c r="C955" s="102"/>
      <c r="D955" s="103"/>
      <c r="E955" s="103"/>
      <c r="F955" s="103"/>
      <c r="G955" s="103"/>
      <c r="H955" s="103"/>
      <c r="I955" s="103"/>
      <c r="J955" s="103"/>
      <c r="K955" s="31"/>
      <c r="L955" s="103"/>
      <c r="M955" s="104"/>
      <c r="N955" s="105"/>
      <c r="O955" s="41"/>
      <c r="P955" s="106"/>
      <c r="Q955" s="106"/>
      <c r="R955" s="106"/>
      <c r="S955" s="41"/>
      <c r="T955" s="107"/>
      <c r="U955" s="41"/>
      <c r="V955" s="41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41"/>
      <c r="AH955" s="41"/>
      <c r="AI955" s="108"/>
      <c r="AJ955" s="107"/>
      <c r="AK955" s="110" t="s">
        <v>4925</v>
      </c>
      <c r="AL955" s="41" t="str">
        <f t="shared" si="501"/>
        <v>SOLFEN KHA GLISERIN 250</v>
      </c>
      <c r="AM955" s="107">
        <v>0.34</v>
      </c>
      <c r="AN955" s="107">
        <f t="shared" ref="AN955:AN956" si="503">$X$954*AM955</f>
        <v>3.331728</v>
      </c>
    </row>
    <row r="956" spans="1:40" ht="15">
      <c r="A956" s="101"/>
      <c r="B956" s="41"/>
      <c r="C956" s="102"/>
      <c r="D956" s="103"/>
      <c r="E956" s="103"/>
      <c r="F956" s="103"/>
      <c r="G956" s="103"/>
      <c r="H956" s="103"/>
      <c r="I956" s="103"/>
      <c r="J956" s="103"/>
      <c r="K956" s="31"/>
      <c r="L956" s="103"/>
      <c r="M956" s="104"/>
      <c r="N956" s="105"/>
      <c r="O956" s="41"/>
      <c r="P956" s="106"/>
      <c r="Q956" s="106"/>
      <c r="R956" s="106"/>
      <c r="S956" s="41"/>
      <c r="T956" s="107"/>
      <c r="U956" s="41"/>
      <c r="V956" s="41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41"/>
      <c r="AH956" s="41"/>
      <c r="AI956" s="108"/>
      <c r="AJ956" s="107"/>
      <c r="AK956" s="110" t="s">
        <v>4921</v>
      </c>
      <c r="AL956" s="41" t="str">
        <f t="shared" si="501"/>
        <v>SOLFEN KHA DEP 225</v>
      </c>
      <c r="AM956" s="107">
        <v>0.09</v>
      </c>
      <c r="AN956" s="107">
        <f t="shared" si="503"/>
        <v>0.88192799999999993</v>
      </c>
    </row>
    <row r="957" spans="1:40">
      <c r="A957" s="101">
        <v>247</v>
      </c>
      <c r="B957" s="41" t="s">
        <v>2468</v>
      </c>
      <c r="C957" s="102" t="s">
        <v>215</v>
      </c>
      <c r="D957" s="103">
        <v>5</v>
      </c>
      <c r="E957" s="103">
        <f t="shared" si="402"/>
        <v>0.1388888888888889</v>
      </c>
      <c r="F957" s="103">
        <v>12</v>
      </c>
      <c r="G957" s="103">
        <v>1</v>
      </c>
      <c r="H957" s="103">
        <v>12</v>
      </c>
      <c r="I957" s="103">
        <v>1</v>
      </c>
      <c r="J957" s="103" t="s">
        <v>510</v>
      </c>
      <c r="K957" s="31">
        <f>VLOOKUP(B957,tb_proyeksi,10,FALSE)</f>
        <v>0</v>
      </c>
      <c r="L957" s="103" t="s">
        <v>510</v>
      </c>
      <c r="M957" s="104">
        <f t="shared" si="416"/>
        <v>0</v>
      </c>
      <c r="N957" s="105" t="s">
        <v>506</v>
      </c>
      <c r="O957" s="41" t="s">
        <v>5233</v>
      </c>
      <c r="P957" s="106">
        <f t="shared" si="381"/>
        <v>0</v>
      </c>
      <c r="Q957" s="106">
        <f t="shared" si="382"/>
        <v>0</v>
      </c>
      <c r="R957" s="106"/>
      <c r="S957" s="41" t="s">
        <v>536</v>
      </c>
      <c r="T957" s="107">
        <f>AJ957</f>
        <v>0</v>
      </c>
      <c r="U957" s="41" t="s">
        <v>4112</v>
      </c>
      <c r="V957" s="41" t="e">
        <f t="shared" si="360"/>
        <v>#NAME?</v>
      </c>
      <c r="W957" s="107">
        <v>0.11600000000000001</v>
      </c>
      <c r="X957" s="107">
        <f t="shared" si="376"/>
        <v>0</v>
      </c>
      <c r="Y957" s="107"/>
      <c r="Z957" s="107"/>
      <c r="AA957" s="107"/>
      <c r="AB957" s="107"/>
      <c r="AC957" s="107"/>
      <c r="AD957" s="107"/>
      <c r="AE957" s="107"/>
      <c r="AF957" s="107"/>
      <c r="AG957" s="41" t="s">
        <v>4217</v>
      </c>
      <c r="AH957" s="41" t="e">
        <f t="shared" ref="AH957:AH964" si="504">VLOOKUP(AG957,tb_parfum,2,FALSE)</f>
        <v>#NAME?</v>
      </c>
      <c r="AI957" s="108">
        <v>0.28999999999999998</v>
      </c>
      <c r="AJ957" s="107">
        <f>X957*AI957</f>
        <v>0</v>
      </c>
      <c r="AK957" s="41"/>
      <c r="AL957" s="41"/>
      <c r="AM957" s="107"/>
      <c r="AN957" s="107"/>
    </row>
    <row r="958" spans="1:40" ht="15">
      <c r="A958" s="101"/>
      <c r="B958" s="41"/>
      <c r="C958" s="102"/>
      <c r="D958" s="103"/>
      <c r="E958" s="103"/>
      <c r="F958" s="103"/>
      <c r="G958" s="103"/>
      <c r="H958" s="103"/>
      <c r="I958" s="103"/>
      <c r="J958" s="103"/>
      <c r="K958" s="31"/>
      <c r="L958" s="103"/>
      <c r="M958" s="104"/>
      <c r="N958" s="105"/>
      <c r="O958" s="41"/>
      <c r="P958" s="106"/>
      <c r="Q958" s="106"/>
      <c r="R958" s="106"/>
      <c r="S958" s="41"/>
      <c r="T958" s="107"/>
      <c r="U958" s="41"/>
      <c r="V958" s="41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41"/>
      <c r="AH958" s="41"/>
      <c r="AI958" s="108"/>
      <c r="AJ958" s="107"/>
      <c r="AK958" s="109" t="s">
        <v>4921</v>
      </c>
      <c r="AL958" s="41" t="str">
        <f t="shared" ref="AL958:AL967" si="505">VLOOKUP(AK958,db_solfen,2,FALSE)</f>
        <v>SOLFEN KHA DEP 225</v>
      </c>
      <c r="AM958" s="107">
        <v>0.24</v>
      </c>
      <c r="AN958" s="107">
        <f>$X$957*AM958</f>
        <v>0</v>
      </c>
    </row>
    <row r="959" spans="1:40" ht="15">
      <c r="A959" s="101"/>
      <c r="B959" s="41"/>
      <c r="C959" s="102"/>
      <c r="D959" s="103"/>
      <c r="E959" s="103"/>
      <c r="F959" s="103"/>
      <c r="G959" s="103"/>
      <c r="H959" s="103"/>
      <c r="I959" s="103"/>
      <c r="J959" s="103"/>
      <c r="K959" s="31"/>
      <c r="L959" s="103"/>
      <c r="M959" s="104"/>
      <c r="N959" s="105"/>
      <c r="O959" s="41"/>
      <c r="P959" s="106"/>
      <c r="Q959" s="106"/>
      <c r="R959" s="106"/>
      <c r="S959" s="41"/>
      <c r="T959" s="107"/>
      <c r="U959" s="41"/>
      <c r="V959" s="41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41"/>
      <c r="AH959" s="41"/>
      <c r="AI959" s="108"/>
      <c r="AJ959" s="107"/>
      <c r="AK959" s="109" t="s">
        <v>4915</v>
      </c>
      <c r="AL959" s="41" t="str">
        <f t="shared" si="505"/>
        <v>SHD METHANOL 156</v>
      </c>
      <c r="AM959" s="107">
        <v>0.13</v>
      </c>
      <c r="AN959" s="107">
        <f t="shared" ref="AN959:AN960" si="506">$X$957*AM959</f>
        <v>0</v>
      </c>
    </row>
    <row r="960" spans="1:40" ht="15">
      <c r="A960" s="101"/>
      <c r="B960" s="41"/>
      <c r="C960" s="102"/>
      <c r="D960" s="103"/>
      <c r="E960" s="103"/>
      <c r="F960" s="103"/>
      <c r="G960" s="103"/>
      <c r="H960" s="103"/>
      <c r="I960" s="103"/>
      <c r="J960" s="103"/>
      <c r="K960" s="31"/>
      <c r="L960" s="103"/>
      <c r="M960" s="104"/>
      <c r="N960" s="105"/>
      <c r="O960" s="41"/>
      <c r="P960" s="106"/>
      <c r="Q960" s="106"/>
      <c r="R960" s="106"/>
      <c r="S960" s="41"/>
      <c r="T960" s="107"/>
      <c r="U960" s="41"/>
      <c r="V960" s="41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41"/>
      <c r="AH960" s="41"/>
      <c r="AI960" s="108"/>
      <c r="AJ960" s="107"/>
      <c r="AK960" s="109" t="s">
        <v>4925</v>
      </c>
      <c r="AL960" s="41" t="str">
        <f t="shared" si="505"/>
        <v>SOLFEN KHA GLISERIN 250</v>
      </c>
      <c r="AM960" s="107">
        <v>0.34</v>
      </c>
      <c r="AN960" s="107">
        <f t="shared" si="506"/>
        <v>0</v>
      </c>
    </row>
    <row r="961" spans="1:40" ht="15">
      <c r="A961" s="101"/>
      <c r="B961" s="41"/>
      <c r="C961" s="102"/>
      <c r="D961" s="103"/>
      <c r="E961" s="103"/>
      <c r="F961" s="103"/>
      <c r="G961" s="103"/>
      <c r="H961" s="103"/>
      <c r="I961" s="103"/>
      <c r="J961" s="103"/>
      <c r="K961" s="31"/>
      <c r="L961" s="103"/>
      <c r="M961" s="104"/>
      <c r="N961" s="105"/>
      <c r="O961" s="41"/>
      <c r="P961" s="106"/>
      <c r="Q961" s="106"/>
      <c r="R961" s="106"/>
      <c r="S961" s="41"/>
      <c r="T961" s="107"/>
      <c r="U961" s="41" t="s">
        <v>5192</v>
      </c>
      <c r="V961" s="41" t="s">
        <v>5193</v>
      </c>
      <c r="W961" s="107">
        <v>0.2722</v>
      </c>
      <c r="X961" s="107">
        <f>K957*W961</f>
        <v>0</v>
      </c>
      <c r="Y961" s="107"/>
      <c r="Z961" s="107"/>
      <c r="AA961" s="107"/>
      <c r="AB961" s="107"/>
      <c r="AC961" s="107"/>
      <c r="AD961" s="107"/>
      <c r="AE961" s="107"/>
      <c r="AF961" s="107"/>
      <c r="AG961" s="41"/>
      <c r="AH961" s="41"/>
      <c r="AI961" s="108"/>
      <c r="AJ961" s="107"/>
      <c r="AK961" s="110" t="s">
        <v>4915</v>
      </c>
      <c r="AL961" s="41" t="str">
        <f t="shared" si="505"/>
        <v>SHD METHANOL 156</v>
      </c>
      <c r="AM961" s="107">
        <v>0.56999999999999995</v>
      </c>
      <c r="AN961" s="107">
        <f>$X$961*AM961</f>
        <v>0</v>
      </c>
    </row>
    <row r="962" spans="1:40" ht="15">
      <c r="A962" s="101"/>
      <c r="B962" s="41"/>
      <c r="C962" s="102"/>
      <c r="D962" s="103"/>
      <c r="E962" s="103"/>
      <c r="F962" s="103"/>
      <c r="G962" s="103"/>
      <c r="H962" s="103"/>
      <c r="I962" s="103"/>
      <c r="J962" s="103"/>
      <c r="K962" s="31"/>
      <c r="L962" s="103"/>
      <c r="M962" s="104"/>
      <c r="N962" s="105"/>
      <c r="O962" s="41"/>
      <c r="P962" s="106"/>
      <c r="Q962" s="106"/>
      <c r="R962" s="106"/>
      <c r="S962" s="41"/>
      <c r="T962" s="107"/>
      <c r="U962" s="41"/>
      <c r="V962" s="41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41"/>
      <c r="AH962" s="41"/>
      <c r="AI962" s="108"/>
      <c r="AJ962" s="107"/>
      <c r="AK962" s="110" t="s">
        <v>4925</v>
      </c>
      <c r="AL962" s="41" t="str">
        <f t="shared" si="505"/>
        <v>SOLFEN KHA GLISERIN 250</v>
      </c>
      <c r="AM962" s="107">
        <v>0.34</v>
      </c>
      <c r="AN962" s="107">
        <f t="shared" ref="AN962:AN963" si="507">$X$961*AM962</f>
        <v>0</v>
      </c>
    </row>
    <row r="963" spans="1:40" ht="15">
      <c r="A963" s="101"/>
      <c r="B963" s="41"/>
      <c r="C963" s="102"/>
      <c r="D963" s="103"/>
      <c r="E963" s="103"/>
      <c r="F963" s="103"/>
      <c r="G963" s="103"/>
      <c r="H963" s="103"/>
      <c r="I963" s="103"/>
      <c r="J963" s="103"/>
      <c r="K963" s="31"/>
      <c r="L963" s="103"/>
      <c r="M963" s="104"/>
      <c r="N963" s="105"/>
      <c r="O963" s="41"/>
      <c r="P963" s="106"/>
      <c r="Q963" s="106"/>
      <c r="R963" s="106"/>
      <c r="S963" s="41"/>
      <c r="T963" s="107"/>
      <c r="U963" s="41"/>
      <c r="V963" s="41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41"/>
      <c r="AH963" s="41"/>
      <c r="AI963" s="108"/>
      <c r="AJ963" s="107"/>
      <c r="AK963" s="110" t="s">
        <v>4921</v>
      </c>
      <c r="AL963" s="41" t="str">
        <f t="shared" si="505"/>
        <v>SOLFEN KHA DEP 225</v>
      </c>
      <c r="AM963" s="107">
        <v>0.09</v>
      </c>
      <c r="AN963" s="107">
        <f t="shared" si="507"/>
        <v>0</v>
      </c>
    </row>
    <row r="964" spans="1:40" ht="15">
      <c r="A964" s="101">
        <v>248</v>
      </c>
      <c r="B964" s="41" t="s">
        <v>2469</v>
      </c>
      <c r="C964" s="102" t="s">
        <v>216</v>
      </c>
      <c r="D964" s="103">
        <v>4</v>
      </c>
      <c r="E964" s="103">
        <f t="shared" si="402"/>
        <v>0.1111111111111111</v>
      </c>
      <c r="F964" s="103">
        <v>5</v>
      </c>
      <c r="G964" s="103">
        <v>1</v>
      </c>
      <c r="H964" s="103">
        <v>1</v>
      </c>
      <c r="I964" s="103">
        <v>1</v>
      </c>
      <c r="J964" s="103" t="s">
        <v>510</v>
      </c>
      <c r="K964" s="31">
        <v>0</v>
      </c>
      <c r="L964" s="103" t="s">
        <v>510</v>
      </c>
      <c r="M964" s="104">
        <f t="shared" si="416"/>
        <v>0</v>
      </c>
      <c r="N964" s="105" t="s">
        <v>506</v>
      </c>
      <c r="O964" s="41" t="s">
        <v>5228</v>
      </c>
      <c r="P964" s="106">
        <f t="shared" ref="P964:P1105" si="508">0.76*K964</f>
        <v>0</v>
      </c>
      <c r="Q964" s="106">
        <f t="shared" si="382"/>
        <v>0</v>
      </c>
      <c r="R964" s="106"/>
      <c r="S964" s="41"/>
      <c r="T964" s="107"/>
      <c r="U964" s="110" t="s">
        <v>4080</v>
      </c>
      <c r="V964" s="41" t="e">
        <f t="shared" si="360"/>
        <v>#NAME?</v>
      </c>
      <c r="W964" s="107">
        <v>8.7400000000000005E-2</v>
      </c>
      <c r="X964" s="107">
        <f>K964*W964</f>
        <v>0</v>
      </c>
      <c r="Y964" s="107"/>
      <c r="Z964" s="107"/>
      <c r="AA964" s="107"/>
      <c r="AB964" s="107"/>
      <c r="AC964" s="107"/>
      <c r="AD964" s="107"/>
      <c r="AE964" s="107"/>
      <c r="AF964" s="107"/>
      <c r="AG964" s="110" t="s">
        <v>4279</v>
      </c>
      <c r="AH964" s="41" t="e">
        <f t="shared" si="504"/>
        <v>#NAME?</v>
      </c>
      <c r="AI964" s="108">
        <v>0.37</v>
      </c>
      <c r="AJ964" s="107">
        <f>X964*AI964</f>
        <v>0</v>
      </c>
      <c r="AK964" s="41"/>
      <c r="AL964" s="41"/>
      <c r="AM964" s="107"/>
      <c r="AN964" s="107"/>
    </row>
    <row r="965" spans="1:40" ht="15">
      <c r="A965" s="101"/>
      <c r="B965" s="41"/>
      <c r="C965" s="102"/>
      <c r="D965" s="103"/>
      <c r="E965" s="103"/>
      <c r="F965" s="103"/>
      <c r="G965" s="103"/>
      <c r="H965" s="103"/>
      <c r="I965" s="103"/>
      <c r="J965" s="103"/>
      <c r="K965" s="31"/>
      <c r="L965" s="103"/>
      <c r="M965" s="104"/>
      <c r="N965" s="105"/>
      <c r="O965" s="41"/>
      <c r="P965" s="106"/>
      <c r="Q965" s="106"/>
      <c r="R965" s="106"/>
      <c r="S965" s="41"/>
      <c r="T965" s="107"/>
      <c r="U965" s="110"/>
      <c r="V965" s="41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10"/>
      <c r="AH965" s="41"/>
      <c r="AI965" s="108"/>
      <c r="AJ965" s="107"/>
      <c r="AK965" s="110" t="s">
        <v>4915</v>
      </c>
      <c r="AL965" s="41" t="str">
        <f t="shared" si="505"/>
        <v>SHD METHANOL 156</v>
      </c>
      <c r="AM965" s="107">
        <v>0.14000000000000001</v>
      </c>
      <c r="AN965" s="107">
        <f>$X$964*AM965</f>
        <v>0</v>
      </c>
    </row>
    <row r="966" spans="1:40" ht="15">
      <c r="A966" s="101"/>
      <c r="B966" s="41"/>
      <c r="C966" s="102"/>
      <c r="D966" s="103"/>
      <c r="E966" s="103"/>
      <c r="F966" s="103"/>
      <c r="G966" s="103"/>
      <c r="H966" s="103"/>
      <c r="I966" s="103"/>
      <c r="J966" s="103"/>
      <c r="K966" s="31"/>
      <c r="L966" s="103"/>
      <c r="M966" s="104"/>
      <c r="N966" s="105"/>
      <c r="O966" s="41"/>
      <c r="P966" s="106"/>
      <c r="Q966" s="106"/>
      <c r="R966" s="106"/>
      <c r="S966" s="41"/>
      <c r="T966" s="107"/>
      <c r="U966" s="110"/>
      <c r="V966" s="41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10"/>
      <c r="AH966" s="41"/>
      <c r="AI966" s="108"/>
      <c r="AJ966" s="107"/>
      <c r="AK966" s="110" t="s">
        <v>4921</v>
      </c>
      <c r="AL966" s="41" t="str">
        <f t="shared" si="505"/>
        <v>SOLFEN KHA DEP 225</v>
      </c>
      <c r="AM966" s="107">
        <v>0.19</v>
      </c>
      <c r="AN966" s="107">
        <f t="shared" ref="AN966:AN967" si="509">$X$964*AM966</f>
        <v>0</v>
      </c>
    </row>
    <row r="967" spans="1:40" ht="15">
      <c r="A967" s="101"/>
      <c r="B967" s="41"/>
      <c r="C967" s="102"/>
      <c r="D967" s="103"/>
      <c r="E967" s="103"/>
      <c r="F967" s="103"/>
      <c r="G967" s="103"/>
      <c r="H967" s="103"/>
      <c r="I967" s="103"/>
      <c r="J967" s="103"/>
      <c r="K967" s="31"/>
      <c r="L967" s="103"/>
      <c r="M967" s="104"/>
      <c r="N967" s="105"/>
      <c r="O967" s="41"/>
      <c r="P967" s="106"/>
      <c r="Q967" s="106"/>
      <c r="R967" s="106"/>
      <c r="S967" s="41"/>
      <c r="T967" s="107"/>
      <c r="U967" s="110"/>
      <c r="V967" s="41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41"/>
      <c r="AH967" s="41"/>
      <c r="AI967" s="108"/>
      <c r="AJ967" s="107"/>
      <c r="AK967" s="110" t="s">
        <v>4925</v>
      </c>
      <c r="AL967" s="41" t="str">
        <f t="shared" si="505"/>
        <v>SOLFEN KHA GLISERIN 250</v>
      </c>
      <c r="AM967" s="107">
        <v>0.3</v>
      </c>
      <c r="AN967" s="107">
        <f t="shared" si="509"/>
        <v>0</v>
      </c>
    </row>
    <row r="968" spans="1:40" ht="15">
      <c r="A968" s="101"/>
      <c r="B968" s="41"/>
      <c r="C968" s="102"/>
      <c r="D968" s="103"/>
      <c r="E968" s="103"/>
      <c r="F968" s="103"/>
      <c r="G968" s="103"/>
      <c r="H968" s="103"/>
      <c r="I968" s="103"/>
      <c r="J968" s="103"/>
      <c r="K968" s="31"/>
      <c r="L968" s="103"/>
      <c r="M968" s="104"/>
      <c r="N968" s="105"/>
      <c r="O968" s="41"/>
      <c r="P968" s="106"/>
      <c r="Q968" s="106"/>
      <c r="R968" s="106"/>
      <c r="S968" s="41"/>
      <c r="T968" s="107"/>
      <c r="U968" s="41" t="s">
        <v>5192</v>
      </c>
      <c r="V968" s="41" t="s">
        <v>5193</v>
      </c>
      <c r="W968" s="107">
        <v>0.28749999999999998</v>
      </c>
      <c r="X968" s="107">
        <f>K964*W968</f>
        <v>0</v>
      </c>
      <c r="Y968" s="107"/>
      <c r="Z968" s="107"/>
      <c r="AA968" s="107"/>
      <c r="AB968" s="107"/>
      <c r="AC968" s="107"/>
      <c r="AD968" s="107"/>
      <c r="AE968" s="107"/>
      <c r="AF968" s="107"/>
      <c r="AG968" s="41"/>
      <c r="AH968" s="41"/>
      <c r="AI968" s="108"/>
      <c r="AJ968" s="107"/>
      <c r="AK968" s="110" t="s">
        <v>4915</v>
      </c>
      <c r="AL968" s="41" t="str">
        <f t="shared" ref="AL968:AL970" si="510">VLOOKUP(AK968,db_solfen,2,FALSE)</f>
        <v>SHD METHANOL 156</v>
      </c>
      <c r="AM968" s="107">
        <v>0.56999999999999995</v>
      </c>
      <c r="AN968" s="107">
        <f>$X$968*AM968</f>
        <v>0</v>
      </c>
    </row>
    <row r="969" spans="1:40" ht="15">
      <c r="A969" s="101"/>
      <c r="B969" s="41"/>
      <c r="C969" s="102"/>
      <c r="D969" s="103"/>
      <c r="E969" s="103"/>
      <c r="F969" s="103"/>
      <c r="G969" s="103"/>
      <c r="H969" s="103"/>
      <c r="I969" s="103"/>
      <c r="J969" s="103"/>
      <c r="K969" s="31"/>
      <c r="L969" s="103"/>
      <c r="M969" s="104"/>
      <c r="N969" s="105"/>
      <c r="O969" s="41"/>
      <c r="P969" s="106"/>
      <c r="Q969" s="106"/>
      <c r="R969" s="106"/>
      <c r="S969" s="41"/>
      <c r="T969" s="107"/>
      <c r="U969" s="41"/>
      <c r="V969" s="41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41"/>
      <c r="AH969" s="41"/>
      <c r="AI969" s="108"/>
      <c r="AJ969" s="107"/>
      <c r="AK969" s="110" t="s">
        <v>4925</v>
      </c>
      <c r="AL969" s="41" t="str">
        <f t="shared" si="510"/>
        <v>SOLFEN KHA GLISERIN 250</v>
      </c>
      <c r="AM969" s="107">
        <v>0.34</v>
      </c>
      <c r="AN969" s="107">
        <f t="shared" ref="AN969:AN970" si="511">$X$968*AM969</f>
        <v>0</v>
      </c>
    </row>
    <row r="970" spans="1:40" ht="15">
      <c r="A970" s="101"/>
      <c r="B970" s="41"/>
      <c r="C970" s="102"/>
      <c r="D970" s="103"/>
      <c r="E970" s="103"/>
      <c r="F970" s="103"/>
      <c r="G970" s="103"/>
      <c r="H970" s="103"/>
      <c r="I970" s="103"/>
      <c r="J970" s="103"/>
      <c r="K970" s="31"/>
      <c r="L970" s="103"/>
      <c r="M970" s="104"/>
      <c r="N970" s="105"/>
      <c r="O970" s="41"/>
      <c r="P970" s="106"/>
      <c r="Q970" s="106"/>
      <c r="R970" s="106"/>
      <c r="S970" s="41"/>
      <c r="T970" s="107"/>
      <c r="U970" s="41"/>
      <c r="V970" s="41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41"/>
      <c r="AH970" s="41"/>
      <c r="AI970" s="108"/>
      <c r="AJ970" s="107"/>
      <c r="AK970" s="110" t="s">
        <v>4921</v>
      </c>
      <c r="AL970" s="41" t="str">
        <f t="shared" si="510"/>
        <v>SOLFEN KHA DEP 225</v>
      </c>
      <c r="AM970" s="107">
        <v>0.09</v>
      </c>
      <c r="AN970" s="107">
        <f t="shared" si="511"/>
        <v>0</v>
      </c>
    </row>
    <row r="971" spans="1:40">
      <c r="A971" s="101">
        <v>249</v>
      </c>
      <c r="B971" s="41" t="s">
        <v>2482</v>
      </c>
      <c r="C971" s="102" t="s">
        <v>217</v>
      </c>
      <c r="D971" s="103">
        <v>9</v>
      </c>
      <c r="E971" s="103">
        <f t="shared" si="402"/>
        <v>0.25</v>
      </c>
      <c r="F971" s="103">
        <v>8</v>
      </c>
      <c r="G971" s="103">
        <v>1</v>
      </c>
      <c r="H971" s="103">
        <v>6</v>
      </c>
      <c r="I971" s="103">
        <v>1</v>
      </c>
      <c r="J971" s="103" t="s">
        <v>510</v>
      </c>
      <c r="K971" s="31">
        <v>0</v>
      </c>
      <c r="L971" s="103" t="s">
        <v>510</v>
      </c>
      <c r="M971" s="104">
        <f t="shared" si="416"/>
        <v>0</v>
      </c>
      <c r="N971" s="105" t="s">
        <v>506</v>
      </c>
      <c r="O971" s="41" t="s">
        <v>5228</v>
      </c>
      <c r="P971" s="106">
        <f t="shared" si="508"/>
        <v>0</v>
      </c>
      <c r="Q971" s="106">
        <f t="shared" si="382"/>
        <v>0</v>
      </c>
      <c r="R971" s="106"/>
      <c r="S971" s="41"/>
      <c r="T971" s="107"/>
      <c r="U971" s="41" t="s">
        <v>4082</v>
      </c>
      <c r="V971" s="41" t="e">
        <f t="shared" ref="V971" si="512">VLOOKUP(U971,tb_oplosan,2,FALSE)</f>
        <v>#NAME?</v>
      </c>
      <c r="W971" s="107">
        <v>8.7400000000000005E-2</v>
      </c>
      <c r="X971" s="107">
        <f>K971*W971</f>
        <v>0</v>
      </c>
      <c r="Y971" s="107"/>
      <c r="Z971" s="107"/>
      <c r="AA971" s="107"/>
      <c r="AB971" s="107"/>
      <c r="AC971" s="107"/>
      <c r="AD971" s="107"/>
      <c r="AE971" s="107"/>
      <c r="AF971" s="107"/>
      <c r="AG971" s="41" t="s">
        <v>4281</v>
      </c>
      <c r="AH971" s="41" t="e">
        <f t="shared" ref="AH971" si="513">VLOOKUP(AG971,tb_parfum,2,FALSE)</f>
        <v>#NAME?</v>
      </c>
      <c r="AI971" s="108">
        <v>0.28000000000000003</v>
      </c>
      <c r="AJ971" s="107">
        <f t="shared" ref="AJ971" si="514">X971*AI971</f>
        <v>0</v>
      </c>
      <c r="AK971" s="41"/>
      <c r="AL971" s="41"/>
      <c r="AM971" s="107"/>
      <c r="AN971" s="107"/>
    </row>
    <row r="972" spans="1:40" ht="15">
      <c r="A972" s="101"/>
      <c r="B972" s="41"/>
      <c r="C972" s="102"/>
      <c r="D972" s="103"/>
      <c r="E972" s="103"/>
      <c r="F972" s="103"/>
      <c r="G972" s="103"/>
      <c r="H972" s="103"/>
      <c r="I972" s="103"/>
      <c r="J972" s="103"/>
      <c r="K972" s="31"/>
      <c r="L972" s="103"/>
      <c r="M972" s="104"/>
      <c r="N972" s="105"/>
      <c r="O972" s="41"/>
      <c r="P972" s="106"/>
      <c r="Q972" s="106"/>
      <c r="R972" s="106"/>
      <c r="S972" s="41"/>
      <c r="T972" s="107"/>
      <c r="U972" s="41"/>
      <c r="V972" s="41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41"/>
      <c r="AH972" s="41"/>
      <c r="AI972" s="108"/>
      <c r="AJ972" s="107"/>
      <c r="AK972" s="109" t="s">
        <v>4921</v>
      </c>
      <c r="AL972" s="41" t="str">
        <f t="shared" ref="AL972:AL977" si="515">VLOOKUP(AK972,db_solfen,2,FALSE)</f>
        <v>SOLFEN KHA DEP 225</v>
      </c>
      <c r="AM972" s="107">
        <v>0.25</v>
      </c>
      <c r="AN972" s="107">
        <f>$X$971*AM972</f>
        <v>0</v>
      </c>
    </row>
    <row r="973" spans="1:40" ht="15">
      <c r="A973" s="101"/>
      <c r="B973" s="41"/>
      <c r="C973" s="102"/>
      <c r="D973" s="103"/>
      <c r="E973" s="103"/>
      <c r="F973" s="103"/>
      <c r="G973" s="103"/>
      <c r="H973" s="103"/>
      <c r="I973" s="103"/>
      <c r="J973" s="103"/>
      <c r="K973" s="31"/>
      <c r="L973" s="103"/>
      <c r="M973" s="104"/>
      <c r="N973" s="105"/>
      <c r="O973" s="41"/>
      <c r="P973" s="106"/>
      <c r="Q973" s="106"/>
      <c r="R973" s="106"/>
      <c r="S973" s="41"/>
      <c r="T973" s="107"/>
      <c r="U973" s="41"/>
      <c r="V973" s="41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41"/>
      <c r="AH973" s="41"/>
      <c r="AI973" s="108"/>
      <c r="AJ973" s="107"/>
      <c r="AK973" s="109" t="s">
        <v>4915</v>
      </c>
      <c r="AL973" s="41" t="str">
        <f t="shared" si="515"/>
        <v>SHD METHANOL 156</v>
      </c>
      <c r="AM973" s="107">
        <v>0.16</v>
      </c>
      <c r="AN973" s="107">
        <f t="shared" ref="AN973:AN974" si="516">$X$971*AM973</f>
        <v>0</v>
      </c>
    </row>
    <row r="974" spans="1:40" ht="15">
      <c r="A974" s="101"/>
      <c r="B974" s="41"/>
      <c r="C974" s="102"/>
      <c r="D974" s="103"/>
      <c r="E974" s="103"/>
      <c r="F974" s="103"/>
      <c r="G974" s="103"/>
      <c r="H974" s="103"/>
      <c r="I974" s="103"/>
      <c r="J974" s="103"/>
      <c r="K974" s="31"/>
      <c r="L974" s="103"/>
      <c r="M974" s="104"/>
      <c r="N974" s="105"/>
      <c r="O974" s="41"/>
      <c r="P974" s="106"/>
      <c r="Q974" s="106"/>
      <c r="R974" s="106"/>
      <c r="S974" s="41"/>
      <c r="T974" s="107"/>
      <c r="U974" s="41"/>
      <c r="V974" s="41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41"/>
      <c r="AH974" s="41"/>
      <c r="AI974" s="108"/>
      <c r="AJ974" s="107"/>
      <c r="AK974" s="109" t="s">
        <v>4925</v>
      </c>
      <c r="AL974" s="41" t="str">
        <f t="shared" si="515"/>
        <v>SOLFEN KHA GLISERIN 250</v>
      </c>
      <c r="AM974" s="107">
        <v>0.31</v>
      </c>
      <c r="AN974" s="107">
        <f t="shared" si="516"/>
        <v>0</v>
      </c>
    </row>
    <row r="975" spans="1:40" ht="15">
      <c r="A975" s="101"/>
      <c r="B975" s="41"/>
      <c r="C975" s="102"/>
      <c r="D975" s="103"/>
      <c r="E975" s="103"/>
      <c r="F975" s="103"/>
      <c r="G975" s="103"/>
      <c r="H975" s="103"/>
      <c r="I975" s="103"/>
      <c r="J975" s="103"/>
      <c r="K975" s="31"/>
      <c r="L975" s="103"/>
      <c r="M975" s="104"/>
      <c r="N975" s="105"/>
      <c r="O975" s="41"/>
      <c r="P975" s="106"/>
      <c r="Q975" s="106"/>
      <c r="R975" s="106"/>
      <c r="S975" s="41"/>
      <c r="T975" s="107"/>
      <c r="U975" s="41" t="s">
        <v>5192</v>
      </c>
      <c r="V975" s="41" t="s">
        <v>5193</v>
      </c>
      <c r="W975" s="107">
        <v>0.28749999999999998</v>
      </c>
      <c r="X975" s="107">
        <f>K971*W975</f>
        <v>0</v>
      </c>
      <c r="Y975" s="107"/>
      <c r="Z975" s="107"/>
      <c r="AA975" s="107"/>
      <c r="AB975" s="107"/>
      <c r="AC975" s="107"/>
      <c r="AD975" s="107"/>
      <c r="AE975" s="107"/>
      <c r="AF975" s="107"/>
      <c r="AG975" s="41"/>
      <c r="AH975" s="41"/>
      <c r="AI975" s="108"/>
      <c r="AJ975" s="107"/>
      <c r="AK975" s="110" t="s">
        <v>4915</v>
      </c>
      <c r="AL975" s="41" t="str">
        <f t="shared" si="515"/>
        <v>SHD METHANOL 156</v>
      </c>
      <c r="AM975" s="107">
        <v>0.56999999999999995</v>
      </c>
      <c r="AN975" s="107">
        <f>$X$975*AM975</f>
        <v>0</v>
      </c>
    </row>
    <row r="976" spans="1:40" ht="15">
      <c r="A976" s="101"/>
      <c r="B976" s="41"/>
      <c r="C976" s="102"/>
      <c r="D976" s="103"/>
      <c r="E976" s="103"/>
      <c r="F976" s="103"/>
      <c r="G976" s="103"/>
      <c r="H976" s="103"/>
      <c r="I976" s="103"/>
      <c r="J976" s="103"/>
      <c r="K976" s="31"/>
      <c r="L976" s="103"/>
      <c r="M976" s="104"/>
      <c r="N976" s="105"/>
      <c r="O976" s="41"/>
      <c r="P976" s="106"/>
      <c r="Q976" s="106"/>
      <c r="R976" s="106"/>
      <c r="S976" s="41"/>
      <c r="T976" s="107"/>
      <c r="U976" s="41"/>
      <c r="V976" s="41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41"/>
      <c r="AH976" s="41"/>
      <c r="AI976" s="108"/>
      <c r="AJ976" s="107"/>
      <c r="AK976" s="110" t="s">
        <v>4925</v>
      </c>
      <c r="AL976" s="41" t="str">
        <f t="shared" si="515"/>
        <v>SOLFEN KHA GLISERIN 250</v>
      </c>
      <c r="AM976" s="107">
        <v>0.34</v>
      </c>
      <c r="AN976" s="107">
        <f t="shared" ref="AN976:AN977" si="517">$X$975*AM976</f>
        <v>0</v>
      </c>
    </row>
    <row r="977" spans="1:40" ht="15">
      <c r="A977" s="101"/>
      <c r="B977" s="41"/>
      <c r="C977" s="102"/>
      <c r="D977" s="103"/>
      <c r="E977" s="103"/>
      <c r="F977" s="103"/>
      <c r="G977" s="103"/>
      <c r="H977" s="103"/>
      <c r="I977" s="103"/>
      <c r="J977" s="103"/>
      <c r="K977" s="31"/>
      <c r="L977" s="103"/>
      <c r="M977" s="104"/>
      <c r="N977" s="105"/>
      <c r="O977" s="41"/>
      <c r="P977" s="106"/>
      <c r="Q977" s="106"/>
      <c r="R977" s="106"/>
      <c r="S977" s="41"/>
      <c r="T977" s="107"/>
      <c r="U977" s="41"/>
      <c r="V977" s="41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41"/>
      <c r="AH977" s="41"/>
      <c r="AI977" s="108"/>
      <c r="AJ977" s="107"/>
      <c r="AK977" s="110" t="s">
        <v>4921</v>
      </c>
      <c r="AL977" s="41" t="str">
        <f t="shared" si="515"/>
        <v>SOLFEN KHA DEP 225</v>
      </c>
      <c r="AM977" s="107">
        <v>0.09</v>
      </c>
      <c r="AN977" s="107">
        <f t="shared" si="517"/>
        <v>0</v>
      </c>
    </row>
    <row r="978" spans="1:40">
      <c r="A978" s="101">
        <v>250</v>
      </c>
      <c r="B978" s="41" t="s">
        <v>2483</v>
      </c>
      <c r="C978" s="102" t="s">
        <v>218</v>
      </c>
      <c r="D978" s="103">
        <v>13</v>
      </c>
      <c r="E978" s="103">
        <f t="shared" si="402"/>
        <v>0.3611111111111111</v>
      </c>
      <c r="F978" s="103">
        <v>23</v>
      </c>
      <c r="G978" s="103">
        <v>1</v>
      </c>
      <c r="H978" s="103"/>
      <c r="I978" s="103"/>
      <c r="J978" s="103" t="s">
        <v>510</v>
      </c>
      <c r="K978" s="31">
        <v>0</v>
      </c>
      <c r="L978" s="103" t="s">
        <v>510</v>
      </c>
      <c r="M978" s="104">
        <f t="shared" si="416"/>
        <v>0</v>
      </c>
      <c r="N978" s="105" t="s">
        <v>506</v>
      </c>
      <c r="O978" s="41" t="s">
        <v>5228</v>
      </c>
      <c r="P978" s="106">
        <f t="shared" si="508"/>
        <v>0</v>
      </c>
      <c r="Q978" s="106">
        <f t="shared" si="382"/>
        <v>0</v>
      </c>
      <c r="R978" s="106"/>
      <c r="S978" s="41"/>
      <c r="T978" s="107"/>
      <c r="U978" s="41" t="s">
        <v>4084</v>
      </c>
      <c r="V978" s="41" t="e">
        <f t="shared" ref="V978" si="518">VLOOKUP(U978,tb_oplosan,2,FALSE)</f>
        <v>#NAME?</v>
      </c>
      <c r="W978" s="107">
        <v>8.7400000000000005E-2</v>
      </c>
      <c r="X978" s="107">
        <f>K978*W978</f>
        <v>0</v>
      </c>
      <c r="Y978" s="107"/>
      <c r="Z978" s="107"/>
      <c r="AA978" s="107"/>
      <c r="AB978" s="107"/>
      <c r="AC978" s="107"/>
      <c r="AD978" s="107"/>
      <c r="AE978" s="107"/>
      <c r="AF978" s="107"/>
      <c r="AG978" s="41" t="s">
        <v>4331</v>
      </c>
      <c r="AH978" s="41" t="e">
        <f t="shared" ref="AH978" si="519">VLOOKUP(AG978,tb_parfum,2,FALSE)</f>
        <v>#NAME?</v>
      </c>
      <c r="AI978" s="108">
        <v>0.28999999999999998</v>
      </c>
      <c r="AJ978" s="107">
        <f t="shared" ref="AJ978" si="520">X978*AI978</f>
        <v>0</v>
      </c>
      <c r="AK978" s="41"/>
      <c r="AL978" s="41"/>
      <c r="AM978" s="107"/>
      <c r="AN978" s="107"/>
    </row>
    <row r="979" spans="1:40" ht="15">
      <c r="A979" s="101"/>
      <c r="B979" s="41"/>
      <c r="C979" s="102"/>
      <c r="D979" s="103"/>
      <c r="E979" s="103"/>
      <c r="F979" s="103"/>
      <c r="G979" s="103"/>
      <c r="H979" s="103"/>
      <c r="I979" s="103"/>
      <c r="J979" s="103"/>
      <c r="K979" s="31"/>
      <c r="L979" s="103"/>
      <c r="M979" s="104"/>
      <c r="N979" s="105"/>
      <c r="O979" s="41"/>
      <c r="P979" s="106"/>
      <c r="Q979" s="106"/>
      <c r="R979" s="106"/>
      <c r="S979" s="41"/>
      <c r="T979" s="107"/>
      <c r="U979" s="41"/>
      <c r="V979" s="41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41"/>
      <c r="AH979" s="41"/>
      <c r="AI979" s="108"/>
      <c r="AJ979" s="107"/>
      <c r="AK979" s="117" t="s">
        <v>4921</v>
      </c>
      <c r="AL979" s="41" t="str">
        <f t="shared" ref="AL979:AL984" si="521">VLOOKUP(AK979,db_solfen,2,FALSE)</f>
        <v>SOLFEN KHA DEP 225</v>
      </c>
      <c r="AM979" s="107">
        <v>0.24</v>
      </c>
      <c r="AN979" s="107">
        <f>$X$978*AM979</f>
        <v>0</v>
      </c>
    </row>
    <row r="980" spans="1:40" ht="15">
      <c r="A980" s="101"/>
      <c r="B980" s="41"/>
      <c r="C980" s="102"/>
      <c r="D980" s="103"/>
      <c r="E980" s="103"/>
      <c r="F980" s="103"/>
      <c r="G980" s="103"/>
      <c r="H980" s="103"/>
      <c r="I980" s="103"/>
      <c r="J980" s="103"/>
      <c r="K980" s="31"/>
      <c r="L980" s="103"/>
      <c r="M980" s="104"/>
      <c r="N980" s="105"/>
      <c r="O980" s="41"/>
      <c r="P980" s="106"/>
      <c r="Q980" s="106"/>
      <c r="R980" s="106"/>
      <c r="S980" s="41"/>
      <c r="T980" s="107"/>
      <c r="U980" s="41"/>
      <c r="V980" s="41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41"/>
      <c r="AH980" s="41"/>
      <c r="AI980" s="108"/>
      <c r="AJ980" s="107"/>
      <c r="AK980" s="117" t="s">
        <v>4915</v>
      </c>
      <c r="AL980" s="41" t="str">
        <f t="shared" si="521"/>
        <v>SHD METHANOL 156</v>
      </c>
      <c r="AM980" s="107">
        <v>0.14000000000000001</v>
      </c>
      <c r="AN980" s="107">
        <f t="shared" ref="AN980:AN981" si="522">$X$978*AM980</f>
        <v>0</v>
      </c>
    </row>
    <row r="981" spans="1:40" ht="15">
      <c r="A981" s="101"/>
      <c r="B981" s="41"/>
      <c r="C981" s="102"/>
      <c r="D981" s="103"/>
      <c r="E981" s="103"/>
      <c r="F981" s="103"/>
      <c r="G981" s="103"/>
      <c r="H981" s="103"/>
      <c r="I981" s="103"/>
      <c r="J981" s="103"/>
      <c r="K981" s="31"/>
      <c r="L981" s="103"/>
      <c r="M981" s="104"/>
      <c r="N981" s="105"/>
      <c r="O981" s="41"/>
      <c r="P981" s="106"/>
      <c r="Q981" s="106"/>
      <c r="R981" s="106"/>
      <c r="S981" s="41"/>
      <c r="T981" s="107"/>
      <c r="U981" s="41"/>
      <c r="V981" s="41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41"/>
      <c r="AH981" s="41"/>
      <c r="AI981" s="108"/>
      <c r="AJ981" s="107"/>
      <c r="AK981" s="117" t="s">
        <v>4925</v>
      </c>
      <c r="AL981" s="41" t="str">
        <f t="shared" si="521"/>
        <v>SOLFEN KHA GLISERIN 250</v>
      </c>
      <c r="AM981" s="107">
        <v>0.33</v>
      </c>
      <c r="AN981" s="107">
        <f t="shared" si="522"/>
        <v>0</v>
      </c>
    </row>
    <row r="982" spans="1:40" ht="15">
      <c r="A982" s="101"/>
      <c r="B982" s="41"/>
      <c r="C982" s="102"/>
      <c r="D982" s="103"/>
      <c r="E982" s="103"/>
      <c r="F982" s="103"/>
      <c r="G982" s="103"/>
      <c r="H982" s="103"/>
      <c r="I982" s="103"/>
      <c r="J982" s="103"/>
      <c r="K982" s="31"/>
      <c r="L982" s="103"/>
      <c r="M982" s="104"/>
      <c r="N982" s="105"/>
      <c r="O982" s="41"/>
      <c r="P982" s="106"/>
      <c r="Q982" s="106"/>
      <c r="R982" s="106"/>
      <c r="S982" s="41"/>
      <c r="T982" s="107"/>
      <c r="U982" s="41" t="s">
        <v>5192</v>
      </c>
      <c r="V982" s="41" t="s">
        <v>5193</v>
      </c>
      <c r="W982" s="107">
        <v>0.28749999999999998</v>
      </c>
      <c r="X982" s="107">
        <f>K978*W982</f>
        <v>0</v>
      </c>
      <c r="Y982" s="107"/>
      <c r="Z982" s="107"/>
      <c r="AA982" s="107"/>
      <c r="AB982" s="107"/>
      <c r="AC982" s="107"/>
      <c r="AD982" s="107"/>
      <c r="AE982" s="107"/>
      <c r="AF982" s="107"/>
      <c r="AG982" s="41"/>
      <c r="AH982" s="41"/>
      <c r="AI982" s="108"/>
      <c r="AJ982" s="107"/>
      <c r="AK982" s="110" t="s">
        <v>4915</v>
      </c>
      <c r="AL982" s="41" t="str">
        <f t="shared" si="521"/>
        <v>SHD METHANOL 156</v>
      </c>
      <c r="AM982" s="107">
        <v>0.56999999999999995</v>
      </c>
      <c r="AN982" s="107">
        <f>$X$982*AM982</f>
        <v>0</v>
      </c>
    </row>
    <row r="983" spans="1:40" ht="15">
      <c r="A983" s="101"/>
      <c r="B983" s="41"/>
      <c r="C983" s="102"/>
      <c r="D983" s="103"/>
      <c r="E983" s="103"/>
      <c r="F983" s="103"/>
      <c r="G983" s="103"/>
      <c r="H983" s="103"/>
      <c r="I983" s="103"/>
      <c r="J983" s="103"/>
      <c r="K983" s="31"/>
      <c r="L983" s="103"/>
      <c r="M983" s="104"/>
      <c r="N983" s="105"/>
      <c r="O983" s="41"/>
      <c r="P983" s="106"/>
      <c r="Q983" s="106"/>
      <c r="R983" s="106"/>
      <c r="S983" s="41"/>
      <c r="T983" s="107"/>
      <c r="U983" s="41"/>
      <c r="V983" s="41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41"/>
      <c r="AH983" s="41"/>
      <c r="AI983" s="108"/>
      <c r="AJ983" s="107"/>
      <c r="AK983" s="110" t="s">
        <v>4925</v>
      </c>
      <c r="AL983" s="41" t="str">
        <f t="shared" si="521"/>
        <v>SOLFEN KHA GLISERIN 250</v>
      </c>
      <c r="AM983" s="107">
        <v>0.34</v>
      </c>
      <c r="AN983" s="107">
        <f t="shared" ref="AN983:AN984" si="523">$X$982*AM983</f>
        <v>0</v>
      </c>
    </row>
    <row r="984" spans="1:40" ht="15">
      <c r="A984" s="101"/>
      <c r="B984" s="41"/>
      <c r="C984" s="102"/>
      <c r="D984" s="103"/>
      <c r="E984" s="103"/>
      <c r="F984" s="103"/>
      <c r="G984" s="103"/>
      <c r="H984" s="103"/>
      <c r="I984" s="103"/>
      <c r="J984" s="103"/>
      <c r="K984" s="31"/>
      <c r="L984" s="103"/>
      <c r="M984" s="104"/>
      <c r="N984" s="105"/>
      <c r="O984" s="41"/>
      <c r="P984" s="106"/>
      <c r="Q984" s="106"/>
      <c r="R984" s="106"/>
      <c r="S984" s="41"/>
      <c r="T984" s="107"/>
      <c r="U984" s="41"/>
      <c r="V984" s="41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41"/>
      <c r="AH984" s="41"/>
      <c r="AI984" s="108"/>
      <c r="AJ984" s="107"/>
      <c r="AK984" s="110" t="s">
        <v>4921</v>
      </c>
      <c r="AL984" s="41" t="str">
        <f t="shared" si="521"/>
        <v>SOLFEN KHA DEP 225</v>
      </c>
      <c r="AM984" s="107">
        <v>0.09</v>
      </c>
      <c r="AN984" s="107">
        <f t="shared" si="523"/>
        <v>0</v>
      </c>
    </row>
    <row r="985" spans="1:40">
      <c r="A985" s="101">
        <v>251</v>
      </c>
      <c r="B985" s="41" t="s">
        <v>2486</v>
      </c>
      <c r="C985" s="102" t="s">
        <v>219</v>
      </c>
      <c r="D985" s="103">
        <v>25</v>
      </c>
      <c r="E985" s="103">
        <f t="shared" si="402"/>
        <v>0.69444444444444442</v>
      </c>
      <c r="F985" s="103">
        <v>21</v>
      </c>
      <c r="G985" s="103">
        <v>1</v>
      </c>
      <c r="H985" s="103"/>
      <c r="I985" s="103"/>
      <c r="J985" s="103" t="s">
        <v>510</v>
      </c>
      <c r="K985" s="31">
        <v>0</v>
      </c>
      <c r="L985" s="103" t="s">
        <v>510</v>
      </c>
      <c r="M985" s="104">
        <f t="shared" si="416"/>
        <v>0</v>
      </c>
      <c r="N985" s="105" t="s">
        <v>506</v>
      </c>
      <c r="O985" s="41" t="s">
        <v>5228</v>
      </c>
      <c r="P985" s="106">
        <f t="shared" si="508"/>
        <v>0</v>
      </c>
      <c r="Q985" s="106">
        <f t="shared" si="382"/>
        <v>0</v>
      </c>
      <c r="R985" s="106"/>
      <c r="S985" s="41"/>
      <c r="T985" s="107"/>
      <c r="U985" s="41" t="s">
        <v>4084</v>
      </c>
      <c r="V985" s="41" t="e">
        <f t="shared" ref="V985" si="524">VLOOKUP(U985,tb_oplosan,2,FALSE)</f>
        <v>#NAME?</v>
      </c>
      <c r="W985" s="107">
        <v>8.7400000000000005E-2</v>
      </c>
      <c r="X985" s="107">
        <f>K985*W985</f>
        <v>0</v>
      </c>
      <c r="Y985" s="107"/>
      <c r="Z985" s="107"/>
      <c r="AA985" s="107"/>
      <c r="AB985" s="107"/>
      <c r="AC985" s="107"/>
      <c r="AD985" s="107"/>
      <c r="AE985" s="107"/>
      <c r="AF985" s="107"/>
      <c r="AG985" s="41" t="s">
        <v>4331</v>
      </c>
      <c r="AH985" s="41" t="e">
        <f t="shared" ref="AH985" si="525">VLOOKUP(AG985,tb_parfum,2,FALSE)</f>
        <v>#NAME?</v>
      </c>
      <c r="AI985" s="108">
        <v>0.28999999999999998</v>
      </c>
      <c r="AJ985" s="107">
        <f t="shared" ref="AJ985" si="526">X985*AI985</f>
        <v>0</v>
      </c>
      <c r="AK985" s="41"/>
      <c r="AL985" s="41"/>
      <c r="AM985" s="107"/>
      <c r="AN985" s="107"/>
    </row>
    <row r="986" spans="1:40" ht="15">
      <c r="A986" s="101"/>
      <c r="B986" s="41"/>
      <c r="C986" s="102"/>
      <c r="D986" s="103"/>
      <c r="E986" s="103"/>
      <c r="F986" s="103"/>
      <c r="G986" s="103"/>
      <c r="H986" s="103"/>
      <c r="I986" s="103"/>
      <c r="J986" s="103"/>
      <c r="K986" s="31"/>
      <c r="L986" s="103"/>
      <c r="M986" s="104"/>
      <c r="N986" s="105"/>
      <c r="O986" s="41"/>
      <c r="P986" s="106"/>
      <c r="Q986" s="106"/>
      <c r="R986" s="106"/>
      <c r="S986" s="41"/>
      <c r="T986" s="107"/>
      <c r="U986" s="41"/>
      <c r="V986" s="41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41"/>
      <c r="AH986" s="41"/>
      <c r="AI986" s="108"/>
      <c r="AJ986" s="107"/>
      <c r="AK986" s="117" t="s">
        <v>4921</v>
      </c>
      <c r="AL986" s="41" t="str">
        <f t="shared" ref="AL986:AL991" si="527">VLOOKUP(AK986,db_solfen,2,FALSE)</f>
        <v>SOLFEN KHA DEP 225</v>
      </c>
      <c r="AM986" s="107">
        <v>0.24</v>
      </c>
      <c r="AN986" s="107">
        <f>$X$985*AM986</f>
        <v>0</v>
      </c>
    </row>
    <row r="987" spans="1:40" ht="15">
      <c r="A987" s="101"/>
      <c r="B987" s="41"/>
      <c r="C987" s="102"/>
      <c r="D987" s="103"/>
      <c r="E987" s="103"/>
      <c r="F987" s="103"/>
      <c r="G987" s="103"/>
      <c r="H987" s="103"/>
      <c r="I987" s="103"/>
      <c r="J987" s="103"/>
      <c r="K987" s="31"/>
      <c r="L987" s="103"/>
      <c r="M987" s="104"/>
      <c r="N987" s="105"/>
      <c r="O987" s="41"/>
      <c r="P987" s="106"/>
      <c r="Q987" s="106"/>
      <c r="R987" s="106"/>
      <c r="S987" s="41"/>
      <c r="T987" s="107"/>
      <c r="U987" s="41"/>
      <c r="V987" s="41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41"/>
      <c r="AH987" s="41"/>
      <c r="AI987" s="108"/>
      <c r="AJ987" s="107"/>
      <c r="AK987" s="117" t="s">
        <v>4915</v>
      </c>
      <c r="AL987" s="41" t="str">
        <f t="shared" si="527"/>
        <v>SHD METHANOL 156</v>
      </c>
      <c r="AM987" s="107">
        <v>0.14000000000000001</v>
      </c>
      <c r="AN987" s="107">
        <f t="shared" ref="AN987:AN988" si="528">$X$985*AM987</f>
        <v>0</v>
      </c>
    </row>
    <row r="988" spans="1:40" ht="15">
      <c r="A988" s="101"/>
      <c r="B988" s="41"/>
      <c r="C988" s="102"/>
      <c r="D988" s="103"/>
      <c r="E988" s="103"/>
      <c r="F988" s="103"/>
      <c r="G988" s="103"/>
      <c r="H988" s="103"/>
      <c r="I988" s="103"/>
      <c r="J988" s="103"/>
      <c r="K988" s="31"/>
      <c r="L988" s="103"/>
      <c r="M988" s="104"/>
      <c r="N988" s="105"/>
      <c r="O988" s="41"/>
      <c r="P988" s="106"/>
      <c r="Q988" s="106"/>
      <c r="R988" s="106"/>
      <c r="S988" s="41"/>
      <c r="T988" s="107"/>
      <c r="U988" s="41"/>
      <c r="V988" s="41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41"/>
      <c r="AH988" s="41"/>
      <c r="AI988" s="108"/>
      <c r="AJ988" s="107"/>
      <c r="AK988" s="117" t="s">
        <v>4925</v>
      </c>
      <c r="AL988" s="41" t="str">
        <f t="shared" si="527"/>
        <v>SOLFEN KHA GLISERIN 250</v>
      </c>
      <c r="AM988" s="107">
        <v>0.33</v>
      </c>
      <c r="AN988" s="107">
        <f t="shared" si="528"/>
        <v>0</v>
      </c>
    </row>
    <row r="989" spans="1:40" ht="15">
      <c r="A989" s="101"/>
      <c r="B989" s="41"/>
      <c r="C989" s="102"/>
      <c r="D989" s="103"/>
      <c r="E989" s="103"/>
      <c r="F989" s="103"/>
      <c r="G989" s="103"/>
      <c r="H989" s="103"/>
      <c r="I989" s="103"/>
      <c r="J989" s="103"/>
      <c r="K989" s="31"/>
      <c r="L989" s="103"/>
      <c r="M989" s="104"/>
      <c r="N989" s="105"/>
      <c r="O989" s="41"/>
      <c r="P989" s="106"/>
      <c r="Q989" s="106"/>
      <c r="R989" s="106"/>
      <c r="S989" s="41"/>
      <c r="T989" s="107"/>
      <c r="U989" s="41" t="s">
        <v>5192</v>
      </c>
      <c r="V989" s="41" t="s">
        <v>5193</v>
      </c>
      <c r="W989" s="107">
        <v>0.28749999999999998</v>
      </c>
      <c r="X989" s="107">
        <f>K985*W989</f>
        <v>0</v>
      </c>
      <c r="Y989" s="107"/>
      <c r="Z989" s="107"/>
      <c r="AA989" s="107"/>
      <c r="AB989" s="107"/>
      <c r="AC989" s="107"/>
      <c r="AD989" s="107"/>
      <c r="AE989" s="107"/>
      <c r="AF989" s="107"/>
      <c r="AG989" s="41"/>
      <c r="AH989" s="41"/>
      <c r="AI989" s="108"/>
      <c r="AJ989" s="107"/>
      <c r="AK989" s="110" t="s">
        <v>4915</v>
      </c>
      <c r="AL989" s="41" t="str">
        <f t="shared" si="527"/>
        <v>SHD METHANOL 156</v>
      </c>
      <c r="AM989" s="107">
        <v>0.56999999999999995</v>
      </c>
      <c r="AN989" s="107">
        <f>$X$989*AM989</f>
        <v>0</v>
      </c>
    </row>
    <row r="990" spans="1:40" ht="15">
      <c r="A990" s="101"/>
      <c r="B990" s="41"/>
      <c r="C990" s="102"/>
      <c r="D990" s="103"/>
      <c r="E990" s="103"/>
      <c r="F990" s="103"/>
      <c r="G990" s="103"/>
      <c r="H990" s="103"/>
      <c r="I990" s="103"/>
      <c r="J990" s="103"/>
      <c r="K990" s="31"/>
      <c r="L990" s="103"/>
      <c r="M990" s="104"/>
      <c r="N990" s="105"/>
      <c r="O990" s="41"/>
      <c r="P990" s="106"/>
      <c r="Q990" s="106"/>
      <c r="R990" s="106"/>
      <c r="S990" s="41"/>
      <c r="T990" s="107"/>
      <c r="U990" s="41"/>
      <c r="V990" s="41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41"/>
      <c r="AH990" s="41"/>
      <c r="AI990" s="108"/>
      <c r="AJ990" s="107"/>
      <c r="AK990" s="110" t="s">
        <v>4925</v>
      </c>
      <c r="AL990" s="41" t="str">
        <f t="shared" si="527"/>
        <v>SOLFEN KHA GLISERIN 250</v>
      </c>
      <c r="AM990" s="107">
        <v>0.34</v>
      </c>
      <c r="AN990" s="107">
        <f t="shared" ref="AN990:AN991" si="529">$X$989*AM990</f>
        <v>0</v>
      </c>
    </row>
    <row r="991" spans="1:40" ht="15">
      <c r="A991" s="101"/>
      <c r="B991" s="41"/>
      <c r="C991" s="102"/>
      <c r="D991" s="103"/>
      <c r="E991" s="103"/>
      <c r="F991" s="103"/>
      <c r="G991" s="103"/>
      <c r="H991" s="103"/>
      <c r="I991" s="103"/>
      <c r="J991" s="103"/>
      <c r="K991" s="31"/>
      <c r="L991" s="103"/>
      <c r="M991" s="104"/>
      <c r="N991" s="105"/>
      <c r="O991" s="41"/>
      <c r="P991" s="106"/>
      <c r="Q991" s="106"/>
      <c r="R991" s="106"/>
      <c r="S991" s="41"/>
      <c r="T991" s="107"/>
      <c r="U991" s="41"/>
      <c r="V991" s="41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41"/>
      <c r="AH991" s="41"/>
      <c r="AI991" s="108"/>
      <c r="AJ991" s="107"/>
      <c r="AK991" s="110" t="s">
        <v>4921</v>
      </c>
      <c r="AL991" s="41" t="str">
        <f t="shared" si="527"/>
        <v>SOLFEN KHA DEP 225</v>
      </c>
      <c r="AM991" s="107">
        <v>0.09</v>
      </c>
      <c r="AN991" s="107">
        <f t="shared" si="529"/>
        <v>0</v>
      </c>
    </row>
    <row r="992" spans="1:40">
      <c r="A992" s="101">
        <v>252</v>
      </c>
      <c r="B992" s="41" t="s">
        <v>2487</v>
      </c>
      <c r="C992" s="102" t="s">
        <v>220</v>
      </c>
      <c r="D992" s="103">
        <v>530</v>
      </c>
      <c r="E992" s="103">
        <f t="shared" si="402"/>
        <v>14.722222222222221</v>
      </c>
      <c r="F992" s="103">
        <v>276</v>
      </c>
      <c r="G992" s="103">
        <v>1</v>
      </c>
      <c r="H992" s="103">
        <v>587</v>
      </c>
      <c r="I992" s="103">
        <v>1</v>
      </c>
      <c r="J992" s="103" t="s">
        <v>510</v>
      </c>
      <c r="K992" s="31">
        <f>VLOOKUP(B992,tb_proyeksi,10,FALSE)</f>
        <v>216</v>
      </c>
      <c r="L992" s="103" t="s">
        <v>510</v>
      </c>
      <c r="M992" s="104">
        <f t="shared" si="416"/>
        <v>6</v>
      </c>
      <c r="N992" s="105" t="s">
        <v>506</v>
      </c>
      <c r="O992" s="41" t="s">
        <v>5228</v>
      </c>
      <c r="P992" s="106">
        <f t="shared" si="508"/>
        <v>164.16</v>
      </c>
      <c r="Q992" s="106">
        <f t="shared" si="382"/>
        <v>216</v>
      </c>
      <c r="R992" s="106"/>
      <c r="S992" s="41" t="s">
        <v>523</v>
      </c>
      <c r="T992" s="107">
        <f>AJ992</f>
        <v>5.474736</v>
      </c>
      <c r="U992" s="41" t="s">
        <v>4084</v>
      </c>
      <c r="V992" s="41" t="e">
        <f t="shared" si="360"/>
        <v>#NAME?</v>
      </c>
      <c r="W992" s="107">
        <v>8.7400000000000005E-2</v>
      </c>
      <c r="X992" s="107">
        <f t="shared" si="376"/>
        <v>18.878400000000003</v>
      </c>
      <c r="Y992" s="107"/>
      <c r="Z992" s="107"/>
      <c r="AA992" s="107"/>
      <c r="AB992" s="107"/>
      <c r="AC992" s="107"/>
      <c r="AD992" s="107"/>
      <c r="AE992" s="107"/>
      <c r="AF992" s="107"/>
      <c r="AG992" s="41" t="s">
        <v>4331</v>
      </c>
      <c r="AH992" s="41" t="e">
        <f t="shared" si="361"/>
        <v>#NAME?</v>
      </c>
      <c r="AI992" s="108">
        <v>0.28999999999999998</v>
      </c>
      <c r="AJ992" s="107">
        <f t="shared" si="377"/>
        <v>5.474736</v>
      </c>
      <c r="AK992" s="41"/>
      <c r="AL992" s="41"/>
      <c r="AM992" s="107"/>
      <c r="AN992" s="107"/>
    </row>
    <row r="993" spans="1:40" ht="15">
      <c r="A993" s="101"/>
      <c r="B993" s="41"/>
      <c r="C993" s="102"/>
      <c r="D993" s="103"/>
      <c r="E993" s="103"/>
      <c r="F993" s="103"/>
      <c r="G993" s="103"/>
      <c r="H993" s="103"/>
      <c r="I993" s="103"/>
      <c r="J993" s="103"/>
      <c r="K993" s="31"/>
      <c r="L993" s="103"/>
      <c r="M993" s="104"/>
      <c r="N993" s="105"/>
      <c r="O993" s="41"/>
      <c r="P993" s="106"/>
      <c r="Q993" s="106"/>
      <c r="R993" s="106"/>
      <c r="S993" s="41"/>
      <c r="T993" s="107"/>
      <c r="U993" s="41"/>
      <c r="V993" s="41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41"/>
      <c r="AH993" s="41"/>
      <c r="AI993" s="108"/>
      <c r="AJ993" s="107"/>
      <c r="AK993" s="109" t="s">
        <v>4921</v>
      </c>
      <c r="AL993" s="41" t="str">
        <f t="shared" ref="AL993:AL998" si="530">VLOOKUP(AK993,db_solfen,2,FALSE)</f>
        <v>SOLFEN KHA DEP 225</v>
      </c>
      <c r="AM993" s="107">
        <v>0.24</v>
      </c>
      <c r="AN993" s="107">
        <f>$X$992*AM993</f>
        <v>4.5308160000000006</v>
      </c>
    </row>
    <row r="994" spans="1:40" ht="15">
      <c r="A994" s="101"/>
      <c r="B994" s="41"/>
      <c r="C994" s="102"/>
      <c r="D994" s="103"/>
      <c r="E994" s="103"/>
      <c r="F994" s="103"/>
      <c r="G994" s="103"/>
      <c r="H994" s="103"/>
      <c r="I994" s="103"/>
      <c r="J994" s="103"/>
      <c r="K994" s="31"/>
      <c r="L994" s="103"/>
      <c r="M994" s="104"/>
      <c r="N994" s="105"/>
      <c r="O994" s="41"/>
      <c r="P994" s="106"/>
      <c r="Q994" s="106"/>
      <c r="R994" s="106"/>
      <c r="S994" s="41"/>
      <c r="T994" s="107"/>
      <c r="U994" s="41"/>
      <c r="V994" s="41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41"/>
      <c r="AH994" s="41"/>
      <c r="AI994" s="108"/>
      <c r="AJ994" s="107"/>
      <c r="AK994" s="109" t="s">
        <v>4915</v>
      </c>
      <c r="AL994" s="41" t="str">
        <f t="shared" si="530"/>
        <v>SHD METHANOL 156</v>
      </c>
      <c r="AM994" s="107">
        <v>0.14000000000000001</v>
      </c>
      <c r="AN994" s="107">
        <f t="shared" ref="AN994:AN995" si="531">$X$992*AM994</f>
        <v>2.6429760000000004</v>
      </c>
    </row>
    <row r="995" spans="1:40" ht="15">
      <c r="A995" s="101"/>
      <c r="B995" s="41"/>
      <c r="C995" s="102"/>
      <c r="D995" s="103"/>
      <c r="E995" s="103"/>
      <c r="F995" s="103"/>
      <c r="G995" s="103"/>
      <c r="H995" s="103"/>
      <c r="I995" s="103"/>
      <c r="J995" s="103"/>
      <c r="K995" s="31"/>
      <c r="L995" s="103"/>
      <c r="M995" s="104"/>
      <c r="N995" s="105"/>
      <c r="O995" s="41"/>
      <c r="P995" s="106"/>
      <c r="Q995" s="106"/>
      <c r="R995" s="106"/>
      <c r="S995" s="41"/>
      <c r="T995" s="107"/>
      <c r="U995" s="41"/>
      <c r="V995" s="41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41"/>
      <c r="AH995" s="41"/>
      <c r="AI995" s="108"/>
      <c r="AJ995" s="107"/>
      <c r="AK995" s="109" t="s">
        <v>4925</v>
      </c>
      <c r="AL995" s="41" t="str">
        <f t="shared" si="530"/>
        <v>SOLFEN KHA GLISERIN 250</v>
      </c>
      <c r="AM995" s="107">
        <v>0.33</v>
      </c>
      <c r="AN995" s="107">
        <f t="shared" si="531"/>
        <v>6.2298720000000012</v>
      </c>
    </row>
    <row r="996" spans="1:40" ht="15">
      <c r="A996" s="101"/>
      <c r="B996" s="41"/>
      <c r="C996" s="102"/>
      <c r="D996" s="103"/>
      <c r="E996" s="103"/>
      <c r="F996" s="103"/>
      <c r="G996" s="103"/>
      <c r="H996" s="103"/>
      <c r="I996" s="103"/>
      <c r="J996" s="103"/>
      <c r="K996" s="31"/>
      <c r="L996" s="103"/>
      <c r="M996" s="104"/>
      <c r="N996" s="105"/>
      <c r="O996" s="41"/>
      <c r="P996" s="106"/>
      <c r="Q996" s="106"/>
      <c r="R996" s="106"/>
      <c r="S996" s="41"/>
      <c r="T996" s="107"/>
      <c r="U996" s="41" t="s">
        <v>5192</v>
      </c>
      <c r="V996" s="41" t="s">
        <v>5193</v>
      </c>
      <c r="W996" s="107">
        <v>0.28749999999999998</v>
      </c>
      <c r="X996" s="107">
        <f>K992*W996</f>
        <v>62.099999999999994</v>
      </c>
      <c r="Y996" s="107"/>
      <c r="Z996" s="107"/>
      <c r="AA996" s="107"/>
      <c r="AB996" s="107"/>
      <c r="AC996" s="107"/>
      <c r="AD996" s="107"/>
      <c r="AE996" s="107"/>
      <c r="AF996" s="107"/>
      <c r="AG996" s="41"/>
      <c r="AH996" s="41"/>
      <c r="AI996" s="108"/>
      <c r="AJ996" s="107"/>
      <c r="AK996" s="110" t="s">
        <v>4915</v>
      </c>
      <c r="AL996" s="41" t="str">
        <f t="shared" si="530"/>
        <v>SHD METHANOL 156</v>
      </c>
      <c r="AM996" s="107">
        <v>0.56999999999999995</v>
      </c>
      <c r="AN996" s="107">
        <f>$X$996*AM996</f>
        <v>35.396999999999991</v>
      </c>
    </row>
    <row r="997" spans="1:40" ht="15">
      <c r="A997" s="101"/>
      <c r="B997" s="41"/>
      <c r="C997" s="102"/>
      <c r="D997" s="103"/>
      <c r="E997" s="103"/>
      <c r="F997" s="103"/>
      <c r="G997" s="103"/>
      <c r="H997" s="103"/>
      <c r="I997" s="103"/>
      <c r="J997" s="103"/>
      <c r="K997" s="31"/>
      <c r="L997" s="103"/>
      <c r="M997" s="104"/>
      <c r="N997" s="105"/>
      <c r="O997" s="41"/>
      <c r="P997" s="106"/>
      <c r="Q997" s="106"/>
      <c r="R997" s="106"/>
      <c r="S997" s="41"/>
      <c r="T997" s="107"/>
      <c r="U997" s="41"/>
      <c r="V997" s="41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41"/>
      <c r="AH997" s="41"/>
      <c r="AI997" s="108"/>
      <c r="AJ997" s="107"/>
      <c r="AK997" s="110" t="s">
        <v>4925</v>
      </c>
      <c r="AL997" s="41" t="str">
        <f t="shared" si="530"/>
        <v>SOLFEN KHA GLISERIN 250</v>
      </c>
      <c r="AM997" s="107">
        <v>0.34</v>
      </c>
      <c r="AN997" s="107">
        <f t="shared" ref="AN997:AN998" si="532">$X$996*AM997</f>
        <v>21.114000000000001</v>
      </c>
    </row>
    <row r="998" spans="1:40" ht="15">
      <c r="A998" s="101"/>
      <c r="B998" s="41"/>
      <c r="C998" s="102"/>
      <c r="D998" s="103"/>
      <c r="E998" s="103"/>
      <c r="F998" s="103"/>
      <c r="G998" s="103"/>
      <c r="H998" s="103"/>
      <c r="I998" s="103"/>
      <c r="J998" s="103"/>
      <c r="K998" s="31"/>
      <c r="L998" s="103"/>
      <c r="M998" s="104"/>
      <c r="N998" s="105"/>
      <c r="O998" s="41"/>
      <c r="P998" s="106"/>
      <c r="Q998" s="106"/>
      <c r="R998" s="106"/>
      <c r="S998" s="41"/>
      <c r="T998" s="107"/>
      <c r="U998" s="41"/>
      <c r="V998" s="41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41"/>
      <c r="AH998" s="41"/>
      <c r="AI998" s="108"/>
      <c r="AJ998" s="107"/>
      <c r="AK998" s="110" t="s">
        <v>4921</v>
      </c>
      <c r="AL998" s="41" t="str">
        <f t="shared" si="530"/>
        <v>SOLFEN KHA DEP 225</v>
      </c>
      <c r="AM998" s="107">
        <v>0.09</v>
      </c>
      <c r="AN998" s="107">
        <f t="shared" si="532"/>
        <v>5.5889999999999995</v>
      </c>
    </row>
    <row r="999" spans="1:40">
      <c r="A999" s="101">
        <v>253</v>
      </c>
      <c r="B999" s="41" t="s">
        <v>2496</v>
      </c>
      <c r="C999" s="102" t="s">
        <v>221</v>
      </c>
      <c r="D999" s="103">
        <v>20</v>
      </c>
      <c r="E999" s="103">
        <f t="shared" si="402"/>
        <v>0.55555555555555558</v>
      </c>
      <c r="F999" s="103">
        <v>89</v>
      </c>
      <c r="G999" s="103">
        <v>1</v>
      </c>
      <c r="H999" s="103">
        <v>46</v>
      </c>
      <c r="I999" s="103">
        <v>1</v>
      </c>
      <c r="J999" s="103" t="s">
        <v>510</v>
      </c>
      <c r="K999" s="31">
        <f>VLOOKUP(B999,tb_proyeksi,10,FALSE)</f>
        <v>108</v>
      </c>
      <c r="L999" s="103" t="s">
        <v>510</v>
      </c>
      <c r="M999" s="104">
        <f t="shared" si="416"/>
        <v>3</v>
      </c>
      <c r="N999" s="105" t="s">
        <v>506</v>
      </c>
      <c r="O999" s="41" t="s">
        <v>5228</v>
      </c>
      <c r="P999" s="106">
        <f t="shared" si="508"/>
        <v>82.08</v>
      </c>
      <c r="Q999" s="106">
        <f t="shared" si="382"/>
        <v>108</v>
      </c>
      <c r="R999" s="106"/>
      <c r="S999" s="41" t="s">
        <v>524</v>
      </c>
      <c r="T999" s="107">
        <f>AJ999</f>
        <v>3.8700720000000004</v>
      </c>
      <c r="U999" s="41" t="s">
        <v>4086</v>
      </c>
      <c r="V999" s="41" t="e">
        <f t="shared" si="360"/>
        <v>#NAME?</v>
      </c>
      <c r="W999" s="107">
        <v>8.7400000000000005E-2</v>
      </c>
      <c r="X999" s="107">
        <f t="shared" si="376"/>
        <v>9.4392000000000014</v>
      </c>
      <c r="Y999" s="107"/>
      <c r="Z999" s="107"/>
      <c r="AA999" s="107"/>
      <c r="AB999" s="107"/>
      <c r="AC999" s="107"/>
      <c r="AD999" s="107"/>
      <c r="AE999" s="107"/>
      <c r="AF999" s="107"/>
      <c r="AG999" s="41" t="s">
        <v>4337</v>
      </c>
      <c r="AH999" s="41" t="e">
        <f t="shared" si="361"/>
        <v>#NAME?</v>
      </c>
      <c r="AI999" s="108">
        <v>0.41</v>
      </c>
      <c r="AJ999" s="107">
        <f t="shared" si="377"/>
        <v>3.8700720000000004</v>
      </c>
      <c r="AK999" s="41"/>
      <c r="AL999" s="41"/>
      <c r="AM999" s="107"/>
      <c r="AN999" s="107"/>
    </row>
    <row r="1000" spans="1:40" ht="15">
      <c r="A1000" s="101"/>
      <c r="B1000" s="41"/>
      <c r="C1000" s="102"/>
      <c r="D1000" s="103"/>
      <c r="E1000" s="103"/>
      <c r="F1000" s="103"/>
      <c r="G1000" s="103"/>
      <c r="H1000" s="103"/>
      <c r="I1000" s="103"/>
      <c r="J1000" s="103"/>
      <c r="K1000" s="31"/>
      <c r="L1000" s="103"/>
      <c r="M1000" s="104"/>
      <c r="N1000" s="105"/>
      <c r="O1000" s="41"/>
      <c r="P1000" s="106"/>
      <c r="Q1000" s="106"/>
      <c r="R1000" s="106"/>
      <c r="S1000" s="41"/>
      <c r="T1000" s="107"/>
      <c r="U1000" s="41"/>
      <c r="V1000" s="41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41"/>
      <c r="AH1000" s="41"/>
      <c r="AI1000" s="108"/>
      <c r="AJ1000" s="107"/>
      <c r="AK1000" s="109" t="s">
        <v>4915</v>
      </c>
      <c r="AL1000" s="41" t="str">
        <f t="shared" ref="AL1000:AL1005" si="533">VLOOKUP(AK1000,db_solfen,2,FALSE)</f>
        <v>SHD METHANOL 156</v>
      </c>
      <c r="AM1000" s="107">
        <v>0.12</v>
      </c>
      <c r="AN1000" s="107">
        <f>$X$999*AM1000</f>
        <v>1.1327040000000002</v>
      </c>
    </row>
    <row r="1001" spans="1:40" ht="15">
      <c r="A1001" s="101"/>
      <c r="B1001" s="41"/>
      <c r="C1001" s="102"/>
      <c r="D1001" s="103"/>
      <c r="E1001" s="103"/>
      <c r="F1001" s="103"/>
      <c r="G1001" s="103"/>
      <c r="H1001" s="103"/>
      <c r="I1001" s="103"/>
      <c r="J1001" s="103"/>
      <c r="K1001" s="31"/>
      <c r="L1001" s="103"/>
      <c r="M1001" s="104"/>
      <c r="N1001" s="105"/>
      <c r="O1001" s="41"/>
      <c r="P1001" s="106"/>
      <c r="Q1001" s="106"/>
      <c r="R1001" s="106"/>
      <c r="S1001" s="41"/>
      <c r="T1001" s="107"/>
      <c r="U1001" s="41"/>
      <c r="V1001" s="41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41"/>
      <c r="AH1001" s="41"/>
      <c r="AI1001" s="108"/>
      <c r="AJ1001" s="107"/>
      <c r="AK1001" s="109" t="s">
        <v>4921</v>
      </c>
      <c r="AL1001" s="41" t="str">
        <f t="shared" si="533"/>
        <v>SOLFEN KHA DEP 225</v>
      </c>
      <c r="AM1001" s="107">
        <v>0.17</v>
      </c>
      <c r="AN1001" s="107">
        <f t="shared" ref="AN1001:AN1002" si="534">$X$999*AM1001</f>
        <v>1.6046640000000003</v>
      </c>
    </row>
    <row r="1002" spans="1:40" ht="15">
      <c r="A1002" s="101"/>
      <c r="B1002" s="41"/>
      <c r="C1002" s="102"/>
      <c r="D1002" s="103"/>
      <c r="E1002" s="103"/>
      <c r="F1002" s="103"/>
      <c r="G1002" s="103"/>
      <c r="H1002" s="103"/>
      <c r="I1002" s="103"/>
      <c r="J1002" s="103"/>
      <c r="K1002" s="31"/>
      <c r="L1002" s="103"/>
      <c r="M1002" s="104"/>
      <c r="N1002" s="105"/>
      <c r="O1002" s="41"/>
      <c r="P1002" s="106"/>
      <c r="Q1002" s="106"/>
      <c r="R1002" s="106"/>
      <c r="S1002" s="41"/>
      <c r="T1002" s="107"/>
      <c r="U1002" s="41"/>
      <c r="V1002" s="41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41"/>
      <c r="AH1002" s="41"/>
      <c r="AI1002" s="108"/>
      <c r="AJ1002" s="107"/>
      <c r="AK1002" s="109" t="s">
        <v>4925</v>
      </c>
      <c r="AL1002" s="41" t="str">
        <f t="shared" si="533"/>
        <v>SOLFEN KHA GLISERIN 250</v>
      </c>
      <c r="AM1002" s="107">
        <v>0.3</v>
      </c>
      <c r="AN1002" s="107">
        <f t="shared" si="534"/>
        <v>2.8317600000000005</v>
      </c>
    </row>
    <row r="1003" spans="1:40" ht="15">
      <c r="A1003" s="101"/>
      <c r="B1003" s="41"/>
      <c r="C1003" s="102"/>
      <c r="D1003" s="103"/>
      <c r="E1003" s="103"/>
      <c r="F1003" s="103"/>
      <c r="G1003" s="103"/>
      <c r="H1003" s="103"/>
      <c r="I1003" s="103"/>
      <c r="J1003" s="103"/>
      <c r="K1003" s="31"/>
      <c r="L1003" s="103"/>
      <c r="M1003" s="104"/>
      <c r="N1003" s="105"/>
      <c r="O1003" s="41"/>
      <c r="P1003" s="106"/>
      <c r="Q1003" s="106"/>
      <c r="R1003" s="106"/>
      <c r="S1003" s="41"/>
      <c r="T1003" s="107"/>
      <c r="U1003" s="41" t="s">
        <v>5192</v>
      </c>
      <c r="V1003" s="41" t="s">
        <v>5193</v>
      </c>
      <c r="W1003" s="107">
        <v>0.28749999999999998</v>
      </c>
      <c r="X1003" s="107">
        <f>K999*W1003</f>
        <v>31.049999999999997</v>
      </c>
      <c r="Y1003" s="107"/>
      <c r="Z1003" s="107"/>
      <c r="AA1003" s="107"/>
      <c r="AB1003" s="107"/>
      <c r="AC1003" s="107"/>
      <c r="AD1003" s="107"/>
      <c r="AE1003" s="107"/>
      <c r="AF1003" s="107"/>
      <c r="AG1003" s="41"/>
      <c r="AH1003" s="41"/>
      <c r="AI1003" s="108"/>
      <c r="AJ1003" s="107"/>
      <c r="AK1003" s="110" t="s">
        <v>4915</v>
      </c>
      <c r="AL1003" s="41" t="str">
        <f t="shared" si="533"/>
        <v>SHD METHANOL 156</v>
      </c>
      <c r="AM1003" s="107">
        <v>0.56999999999999995</v>
      </c>
      <c r="AN1003" s="107">
        <f>$X$1003*AM1003</f>
        <v>17.698499999999996</v>
      </c>
    </row>
    <row r="1004" spans="1:40" ht="15">
      <c r="A1004" s="101"/>
      <c r="B1004" s="41"/>
      <c r="C1004" s="102"/>
      <c r="D1004" s="103"/>
      <c r="E1004" s="103"/>
      <c r="F1004" s="103"/>
      <c r="G1004" s="103"/>
      <c r="H1004" s="103"/>
      <c r="I1004" s="103"/>
      <c r="J1004" s="103"/>
      <c r="K1004" s="31"/>
      <c r="L1004" s="103"/>
      <c r="M1004" s="104"/>
      <c r="N1004" s="105"/>
      <c r="O1004" s="41"/>
      <c r="P1004" s="106"/>
      <c r="Q1004" s="106"/>
      <c r="R1004" s="106"/>
      <c r="S1004" s="41"/>
      <c r="T1004" s="107"/>
      <c r="U1004" s="41"/>
      <c r="V1004" s="41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41"/>
      <c r="AH1004" s="41"/>
      <c r="AI1004" s="108"/>
      <c r="AJ1004" s="107"/>
      <c r="AK1004" s="110" t="s">
        <v>4925</v>
      </c>
      <c r="AL1004" s="41" t="str">
        <f t="shared" si="533"/>
        <v>SOLFEN KHA GLISERIN 250</v>
      </c>
      <c r="AM1004" s="107">
        <v>0.34</v>
      </c>
      <c r="AN1004" s="107">
        <f t="shared" ref="AN1004:AN1005" si="535">$X$1003*AM1004</f>
        <v>10.557</v>
      </c>
    </row>
    <row r="1005" spans="1:40" ht="15">
      <c r="A1005" s="101"/>
      <c r="B1005" s="41"/>
      <c r="C1005" s="102"/>
      <c r="D1005" s="103"/>
      <c r="E1005" s="103"/>
      <c r="F1005" s="103"/>
      <c r="G1005" s="103"/>
      <c r="H1005" s="103"/>
      <c r="I1005" s="103"/>
      <c r="J1005" s="103"/>
      <c r="K1005" s="31"/>
      <c r="L1005" s="103"/>
      <c r="M1005" s="104"/>
      <c r="N1005" s="105"/>
      <c r="O1005" s="41"/>
      <c r="P1005" s="106"/>
      <c r="Q1005" s="106"/>
      <c r="R1005" s="106"/>
      <c r="S1005" s="41"/>
      <c r="T1005" s="107"/>
      <c r="U1005" s="41"/>
      <c r="V1005" s="41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41"/>
      <c r="AH1005" s="41"/>
      <c r="AI1005" s="108"/>
      <c r="AJ1005" s="107"/>
      <c r="AK1005" s="110" t="s">
        <v>4921</v>
      </c>
      <c r="AL1005" s="41" t="str">
        <f t="shared" si="533"/>
        <v>SOLFEN KHA DEP 225</v>
      </c>
      <c r="AM1005" s="107">
        <v>0.09</v>
      </c>
      <c r="AN1005" s="107">
        <f t="shared" si="535"/>
        <v>2.7944999999999998</v>
      </c>
    </row>
    <row r="1006" spans="1:40">
      <c r="A1006" s="101">
        <v>254</v>
      </c>
      <c r="B1006" s="41" t="s">
        <v>2503</v>
      </c>
      <c r="C1006" s="102" t="s">
        <v>222</v>
      </c>
      <c r="D1006" s="103">
        <v>60</v>
      </c>
      <c r="E1006" s="103">
        <f t="shared" si="402"/>
        <v>1.6666666666666667</v>
      </c>
      <c r="F1006" s="103">
        <v>158</v>
      </c>
      <c r="G1006" s="103">
        <v>1</v>
      </c>
      <c r="H1006" s="103">
        <v>57</v>
      </c>
      <c r="I1006" s="103">
        <v>1</v>
      </c>
      <c r="J1006" s="103" t="s">
        <v>510</v>
      </c>
      <c r="K1006" s="31">
        <f>VLOOKUP(B1006,tb_proyeksi,10,FALSE)</f>
        <v>180</v>
      </c>
      <c r="L1006" s="103" t="s">
        <v>510</v>
      </c>
      <c r="M1006" s="104">
        <f t="shared" si="416"/>
        <v>5</v>
      </c>
      <c r="N1006" s="105" t="s">
        <v>506</v>
      </c>
      <c r="O1006" s="41" t="s">
        <v>5228</v>
      </c>
      <c r="P1006" s="106">
        <f t="shared" si="508"/>
        <v>136.80000000000001</v>
      </c>
      <c r="Q1006" s="106">
        <f t="shared" si="382"/>
        <v>180</v>
      </c>
      <c r="R1006" s="106"/>
      <c r="S1006" s="41" t="s">
        <v>5220</v>
      </c>
      <c r="T1006" s="107">
        <f>AJ1006</f>
        <v>2.6744400000000006</v>
      </c>
      <c r="U1006" s="41" t="s">
        <v>4088</v>
      </c>
      <c r="V1006" s="41"/>
      <c r="W1006" s="107">
        <v>8.7400000000000005E-2</v>
      </c>
      <c r="X1006" s="107">
        <f t="shared" si="376"/>
        <v>15.732000000000001</v>
      </c>
      <c r="Y1006" s="107"/>
      <c r="Z1006" s="107"/>
      <c r="AA1006" s="107"/>
      <c r="AB1006" s="107"/>
      <c r="AC1006" s="107"/>
      <c r="AD1006" s="107"/>
      <c r="AE1006" s="107"/>
      <c r="AF1006" s="107"/>
      <c r="AG1006" s="41" t="s">
        <v>4301</v>
      </c>
      <c r="AH1006" s="41" t="e">
        <f t="shared" si="361"/>
        <v>#NAME?</v>
      </c>
      <c r="AI1006" s="108">
        <v>0.17</v>
      </c>
      <c r="AJ1006" s="107">
        <f t="shared" si="377"/>
        <v>2.6744400000000006</v>
      </c>
      <c r="AK1006" s="41"/>
      <c r="AL1006" s="41"/>
      <c r="AM1006" s="107"/>
      <c r="AN1006" s="107"/>
    </row>
    <row r="1007" spans="1:40" ht="15">
      <c r="A1007" s="101"/>
      <c r="B1007" s="41"/>
      <c r="C1007" s="102"/>
      <c r="D1007" s="103"/>
      <c r="E1007" s="103"/>
      <c r="F1007" s="103"/>
      <c r="G1007" s="103"/>
      <c r="H1007" s="103"/>
      <c r="I1007" s="103"/>
      <c r="J1007" s="103"/>
      <c r="K1007" s="31"/>
      <c r="L1007" s="103"/>
      <c r="M1007" s="104"/>
      <c r="N1007" s="105"/>
      <c r="O1007" s="41"/>
      <c r="P1007" s="106"/>
      <c r="Q1007" s="106"/>
      <c r="R1007" s="106"/>
      <c r="S1007" s="41"/>
      <c r="T1007" s="107"/>
      <c r="U1007" s="41"/>
      <c r="V1007" s="41"/>
      <c r="W1007" s="107"/>
      <c r="X1007" s="107"/>
      <c r="Y1007" s="107"/>
      <c r="Z1007" s="107"/>
      <c r="AA1007" s="107"/>
      <c r="AB1007" s="107"/>
      <c r="AC1007" s="107"/>
      <c r="AD1007" s="107"/>
      <c r="AE1007" s="107"/>
      <c r="AF1007" s="107"/>
      <c r="AG1007" s="41"/>
      <c r="AH1007" s="41"/>
      <c r="AI1007" s="108"/>
      <c r="AJ1007" s="107"/>
      <c r="AK1007" s="109" t="s">
        <v>4921</v>
      </c>
      <c r="AL1007" s="41" t="str">
        <f t="shared" ref="AL1007:AL1016" si="536">VLOOKUP(AK1007,db_solfen,2,FALSE)</f>
        <v>SOLFEN KHA DEP 225</v>
      </c>
      <c r="AM1007" s="107">
        <v>0.3</v>
      </c>
      <c r="AN1007" s="107">
        <f>$X$1006*AM1007</f>
        <v>4.7195999999999998</v>
      </c>
    </row>
    <row r="1008" spans="1:40" ht="15">
      <c r="A1008" s="101"/>
      <c r="B1008" s="41"/>
      <c r="C1008" s="102"/>
      <c r="D1008" s="103"/>
      <c r="E1008" s="103"/>
      <c r="F1008" s="103"/>
      <c r="G1008" s="103"/>
      <c r="H1008" s="103"/>
      <c r="I1008" s="103"/>
      <c r="J1008" s="103"/>
      <c r="K1008" s="31"/>
      <c r="L1008" s="103"/>
      <c r="M1008" s="104"/>
      <c r="N1008" s="105"/>
      <c r="O1008" s="41"/>
      <c r="P1008" s="106"/>
      <c r="Q1008" s="106"/>
      <c r="R1008" s="106"/>
      <c r="S1008" s="41"/>
      <c r="T1008" s="107"/>
      <c r="U1008" s="41"/>
      <c r="V1008" s="41"/>
      <c r="W1008" s="107"/>
      <c r="X1008" s="107"/>
      <c r="Y1008" s="107"/>
      <c r="Z1008" s="107"/>
      <c r="AA1008" s="107"/>
      <c r="AB1008" s="107"/>
      <c r="AC1008" s="107"/>
      <c r="AD1008" s="107"/>
      <c r="AE1008" s="107"/>
      <c r="AF1008" s="107"/>
      <c r="AG1008" s="41"/>
      <c r="AH1008" s="41"/>
      <c r="AI1008" s="108"/>
      <c r="AJ1008" s="107"/>
      <c r="AK1008" s="109" t="s">
        <v>4915</v>
      </c>
      <c r="AL1008" s="41" t="str">
        <f t="shared" si="536"/>
        <v>SHD METHANOL 156</v>
      </c>
      <c r="AM1008" s="107">
        <v>0.11</v>
      </c>
      <c r="AN1008" s="107">
        <f t="shared" ref="AN1008:AN1009" si="537">$X$1006*AM1008</f>
        <v>1.7305200000000001</v>
      </c>
    </row>
    <row r="1009" spans="1:40" ht="15">
      <c r="A1009" s="101"/>
      <c r="B1009" s="41"/>
      <c r="C1009" s="102"/>
      <c r="D1009" s="103"/>
      <c r="E1009" s="103"/>
      <c r="F1009" s="103"/>
      <c r="G1009" s="103"/>
      <c r="H1009" s="103"/>
      <c r="I1009" s="103"/>
      <c r="J1009" s="103"/>
      <c r="K1009" s="31"/>
      <c r="L1009" s="103"/>
      <c r="M1009" s="104"/>
      <c r="N1009" s="105"/>
      <c r="O1009" s="41"/>
      <c r="P1009" s="106"/>
      <c r="Q1009" s="106"/>
      <c r="R1009" s="106"/>
      <c r="S1009" s="41"/>
      <c r="T1009" s="107"/>
      <c r="U1009" s="41"/>
      <c r="V1009" s="41"/>
      <c r="W1009" s="107"/>
      <c r="X1009" s="107"/>
      <c r="Y1009" s="107"/>
      <c r="Z1009" s="107"/>
      <c r="AA1009" s="107"/>
      <c r="AB1009" s="107"/>
      <c r="AC1009" s="107"/>
      <c r="AD1009" s="107"/>
      <c r="AE1009" s="107"/>
      <c r="AF1009" s="107"/>
      <c r="AG1009" s="41"/>
      <c r="AH1009" s="41"/>
      <c r="AI1009" s="108"/>
      <c r="AJ1009" s="107"/>
      <c r="AK1009" s="109" t="s">
        <v>4925</v>
      </c>
      <c r="AL1009" s="41" t="str">
        <f t="shared" si="536"/>
        <v>SOLFEN KHA GLISERIN 250</v>
      </c>
      <c r="AM1009" s="107">
        <v>0.42</v>
      </c>
      <c r="AN1009" s="107">
        <f t="shared" si="537"/>
        <v>6.6074400000000004</v>
      </c>
    </row>
    <row r="1010" spans="1:40" ht="15">
      <c r="A1010" s="101"/>
      <c r="B1010" s="41"/>
      <c r="C1010" s="102"/>
      <c r="D1010" s="103"/>
      <c r="E1010" s="103"/>
      <c r="F1010" s="103"/>
      <c r="G1010" s="103"/>
      <c r="H1010" s="103"/>
      <c r="I1010" s="103"/>
      <c r="J1010" s="103"/>
      <c r="K1010" s="31"/>
      <c r="L1010" s="103"/>
      <c r="M1010" s="104"/>
      <c r="N1010" s="105"/>
      <c r="O1010" s="41"/>
      <c r="P1010" s="106"/>
      <c r="Q1010" s="106"/>
      <c r="R1010" s="106"/>
      <c r="S1010" s="41"/>
      <c r="T1010" s="107"/>
      <c r="U1010" s="41" t="s">
        <v>5192</v>
      </c>
      <c r="V1010" s="41" t="s">
        <v>5193</v>
      </c>
      <c r="W1010" s="107">
        <v>0.28749999999999998</v>
      </c>
      <c r="X1010" s="107">
        <f>K1006*W1010</f>
        <v>51.749999999999993</v>
      </c>
      <c r="Y1010" s="107"/>
      <c r="Z1010" s="107"/>
      <c r="AA1010" s="107"/>
      <c r="AB1010" s="107"/>
      <c r="AC1010" s="107"/>
      <c r="AD1010" s="107"/>
      <c r="AE1010" s="107"/>
      <c r="AF1010" s="107"/>
      <c r="AG1010" s="41"/>
      <c r="AH1010" s="41"/>
      <c r="AI1010" s="108"/>
      <c r="AJ1010" s="107"/>
      <c r="AK1010" s="110" t="s">
        <v>4915</v>
      </c>
      <c r="AL1010" s="41" t="str">
        <f t="shared" si="536"/>
        <v>SHD METHANOL 156</v>
      </c>
      <c r="AM1010" s="107">
        <v>0.56999999999999995</v>
      </c>
      <c r="AN1010" s="107">
        <f>$X$1010*AM1010</f>
        <v>29.497499999999995</v>
      </c>
    </row>
    <row r="1011" spans="1:40" ht="15">
      <c r="A1011" s="101"/>
      <c r="B1011" s="41"/>
      <c r="C1011" s="102"/>
      <c r="D1011" s="103"/>
      <c r="E1011" s="103"/>
      <c r="F1011" s="103"/>
      <c r="G1011" s="103"/>
      <c r="H1011" s="103"/>
      <c r="I1011" s="103"/>
      <c r="J1011" s="103"/>
      <c r="K1011" s="31"/>
      <c r="L1011" s="103"/>
      <c r="M1011" s="104"/>
      <c r="N1011" s="105"/>
      <c r="O1011" s="41"/>
      <c r="P1011" s="106"/>
      <c r="Q1011" s="106"/>
      <c r="R1011" s="106"/>
      <c r="S1011" s="41"/>
      <c r="T1011" s="107"/>
      <c r="U1011" s="41"/>
      <c r="V1011" s="41"/>
      <c r="W1011" s="107"/>
      <c r="X1011" s="107"/>
      <c r="Y1011" s="107"/>
      <c r="Z1011" s="107"/>
      <c r="AA1011" s="107"/>
      <c r="AB1011" s="107"/>
      <c r="AC1011" s="107"/>
      <c r="AD1011" s="107"/>
      <c r="AE1011" s="107"/>
      <c r="AF1011" s="107"/>
      <c r="AG1011" s="41"/>
      <c r="AH1011" s="41"/>
      <c r="AI1011" s="108"/>
      <c r="AJ1011" s="107"/>
      <c r="AK1011" s="110" t="s">
        <v>4925</v>
      </c>
      <c r="AL1011" s="41" t="str">
        <f t="shared" si="536"/>
        <v>SOLFEN KHA GLISERIN 250</v>
      </c>
      <c r="AM1011" s="107">
        <v>0.34</v>
      </c>
      <c r="AN1011" s="107">
        <f t="shared" ref="AN1011:AN1012" si="538">$X$1010*AM1011</f>
        <v>17.594999999999999</v>
      </c>
    </row>
    <row r="1012" spans="1:40" ht="15">
      <c r="A1012" s="101"/>
      <c r="B1012" s="41"/>
      <c r="C1012" s="102"/>
      <c r="D1012" s="103"/>
      <c r="E1012" s="103"/>
      <c r="F1012" s="103"/>
      <c r="G1012" s="103"/>
      <c r="H1012" s="103"/>
      <c r="I1012" s="103"/>
      <c r="J1012" s="103"/>
      <c r="K1012" s="31"/>
      <c r="L1012" s="103"/>
      <c r="M1012" s="104"/>
      <c r="N1012" s="105"/>
      <c r="O1012" s="41"/>
      <c r="P1012" s="106"/>
      <c r="Q1012" s="106"/>
      <c r="R1012" s="106"/>
      <c r="S1012" s="41"/>
      <c r="T1012" s="107"/>
      <c r="U1012" s="41"/>
      <c r="V1012" s="41"/>
      <c r="W1012" s="107"/>
      <c r="X1012" s="107"/>
      <c r="Y1012" s="107"/>
      <c r="Z1012" s="107"/>
      <c r="AA1012" s="107"/>
      <c r="AB1012" s="107"/>
      <c r="AC1012" s="107"/>
      <c r="AD1012" s="107"/>
      <c r="AE1012" s="107"/>
      <c r="AF1012" s="107"/>
      <c r="AG1012" s="41"/>
      <c r="AH1012" s="41"/>
      <c r="AI1012" s="108"/>
      <c r="AJ1012" s="107"/>
      <c r="AK1012" s="110" t="s">
        <v>4921</v>
      </c>
      <c r="AL1012" s="41" t="str">
        <f t="shared" si="536"/>
        <v>SOLFEN KHA DEP 225</v>
      </c>
      <c r="AM1012" s="107">
        <v>0.09</v>
      </c>
      <c r="AN1012" s="107">
        <f t="shared" si="538"/>
        <v>4.6574999999999989</v>
      </c>
    </row>
    <row r="1013" spans="1:40" ht="15">
      <c r="A1013" s="101">
        <v>255</v>
      </c>
      <c r="B1013" s="41" t="s">
        <v>2510</v>
      </c>
      <c r="C1013" s="102" t="s">
        <v>223</v>
      </c>
      <c r="D1013" s="103">
        <v>1</v>
      </c>
      <c r="E1013" s="103">
        <f t="shared" si="402"/>
        <v>2.7777777777777776E-2</v>
      </c>
      <c r="F1013" s="103">
        <v>2</v>
      </c>
      <c r="G1013" s="103">
        <v>1</v>
      </c>
      <c r="H1013" s="103"/>
      <c r="I1013" s="103"/>
      <c r="J1013" s="103" t="s">
        <v>510</v>
      </c>
      <c r="K1013" s="31">
        <v>0</v>
      </c>
      <c r="L1013" s="103" t="s">
        <v>510</v>
      </c>
      <c r="M1013" s="104">
        <f t="shared" si="416"/>
        <v>0</v>
      </c>
      <c r="N1013" s="105" t="s">
        <v>506</v>
      </c>
      <c r="O1013" s="41" t="s">
        <v>5228</v>
      </c>
      <c r="P1013" s="106">
        <f t="shared" si="508"/>
        <v>0</v>
      </c>
      <c r="Q1013" s="106">
        <f t="shared" si="382"/>
        <v>0</v>
      </c>
      <c r="R1013" s="106"/>
      <c r="S1013" s="41"/>
      <c r="T1013" s="107"/>
      <c r="U1013" t="s">
        <v>4090</v>
      </c>
      <c r="V1013" s="41" t="e">
        <f t="shared" si="360"/>
        <v>#NAME?</v>
      </c>
      <c r="W1013" s="107">
        <v>8.7400000000000005E-2</v>
      </c>
      <c r="X1013" s="107">
        <f>K1013*W1013</f>
        <v>0</v>
      </c>
      <c r="Y1013" s="107"/>
      <c r="Z1013" s="107"/>
      <c r="AA1013" s="107"/>
      <c r="AB1013" s="107"/>
      <c r="AC1013" s="107"/>
      <c r="AD1013" s="107"/>
      <c r="AE1013" s="107"/>
      <c r="AF1013" s="107"/>
      <c r="AG1013" t="s">
        <v>4255</v>
      </c>
      <c r="AH1013" s="41" t="e">
        <f t="shared" si="361"/>
        <v>#NAME?</v>
      </c>
      <c r="AI1013" s="108">
        <v>0.34</v>
      </c>
      <c r="AJ1013" s="107">
        <f>X1013*AI1013</f>
        <v>0</v>
      </c>
      <c r="AK1013" s="41"/>
      <c r="AL1013" s="41"/>
      <c r="AM1013" s="107"/>
      <c r="AN1013" s="107"/>
    </row>
    <row r="1014" spans="1:40" ht="15">
      <c r="A1014" s="101"/>
      <c r="B1014" s="41"/>
      <c r="C1014" s="102"/>
      <c r="D1014" s="103"/>
      <c r="E1014" s="103"/>
      <c r="F1014" s="103"/>
      <c r="G1014" s="103"/>
      <c r="H1014" s="103"/>
      <c r="I1014" s="103"/>
      <c r="J1014" s="103"/>
      <c r="K1014" s="31"/>
      <c r="L1014" s="103"/>
      <c r="M1014" s="104"/>
      <c r="N1014" s="105"/>
      <c r="O1014" s="41"/>
      <c r="P1014" s="106"/>
      <c r="Q1014" s="106"/>
      <c r="R1014" s="106"/>
      <c r="S1014" s="41"/>
      <c r="T1014" s="107"/>
      <c r="U1014" s="41"/>
      <c r="V1014" s="41"/>
      <c r="W1014" s="107"/>
      <c r="X1014" s="107"/>
      <c r="Y1014" s="107"/>
      <c r="Z1014" s="107"/>
      <c r="AA1014" s="107"/>
      <c r="AB1014" s="107"/>
      <c r="AC1014" s="107"/>
      <c r="AD1014" s="107"/>
      <c r="AE1014" s="107"/>
      <c r="AF1014" s="107"/>
      <c r="AG1014" s="41"/>
      <c r="AH1014" s="41"/>
      <c r="AI1014" s="108"/>
      <c r="AJ1014" s="107"/>
      <c r="AK1014" t="s">
        <v>4921</v>
      </c>
      <c r="AL1014" s="41" t="str">
        <f t="shared" si="536"/>
        <v>SOLFEN KHA DEP 225</v>
      </c>
      <c r="AM1014" s="107">
        <v>0.22</v>
      </c>
      <c r="AN1014" s="107">
        <f>$X$1013*AM1014</f>
        <v>0</v>
      </c>
    </row>
    <row r="1015" spans="1:40" ht="15">
      <c r="A1015" s="101"/>
      <c r="B1015" s="41"/>
      <c r="C1015" s="102"/>
      <c r="D1015" s="103"/>
      <c r="E1015" s="103"/>
      <c r="F1015" s="103"/>
      <c r="G1015" s="103"/>
      <c r="H1015" s="103"/>
      <c r="I1015" s="103"/>
      <c r="J1015" s="103"/>
      <c r="K1015" s="31"/>
      <c r="L1015" s="103"/>
      <c r="M1015" s="104"/>
      <c r="N1015" s="105"/>
      <c r="O1015" s="41"/>
      <c r="P1015" s="106"/>
      <c r="Q1015" s="106"/>
      <c r="R1015" s="106"/>
      <c r="S1015" s="41"/>
      <c r="T1015" s="107"/>
      <c r="U1015" s="41"/>
      <c r="V1015" s="41"/>
      <c r="W1015" s="107"/>
      <c r="X1015" s="107"/>
      <c r="Y1015" s="107"/>
      <c r="Z1015" s="107"/>
      <c r="AA1015" s="107"/>
      <c r="AB1015" s="107"/>
      <c r="AC1015" s="107"/>
      <c r="AD1015" s="107"/>
      <c r="AE1015" s="107"/>
      <c r="AF1015" s="107"/>
      <c r="AG1015" s="41"/>
      <c r="AH1015" s="41"/>
      <c r="AI1015" s="108"/>
      <c r="AJ1015" s="107"/>
      <c r="AK1015" t="s">
        <v>4915</v>
      </c>
      <c r="AL1015" s="41" t="str">
        <f t="shared" si="536"/>
        <v>SHD METHANOL 156</v>
      </c>
      <c r="AM1015" s="107">
        <v>0.13</v>
      </c>
      <c r="AN1015" s="107">
        <f t="shared" ref="AN1015:AN1016" si="539">$X$1013*AM1015</f>
        <v>0</v>
      </c>
    </row>
    <row r="1016" spans="1:40" ht="15">
      <c r="A1016" s="101"/>
      <c r="B1016" s="41"/>
      <c r="C1016" s="102"/>
      <c r="D1016" s="103"/>
      <c r="E1016" s="103"/>
      <c r="F1016" s="103"/>
      <c r="G1016" s="103"/>
      <c r="H1016" s="103"/>
      <c r="I1016" s="103"/>
      <c r="J1016" s="103"/>
      <c r="K1016" s="31"/>
      <c r="L1016" s="103"/>
      <c r="M1016" s="104"/>
      <c r="N1016" s="105"/>
      <c r="O1016" s="41"/>
      <c r="P1016" s="106"/>
      <c r="Q1016" s="106"/>
      <c r="R1016" s="106"/>
      <c r="S1016" s="41"/>
      <c r="T1016" s="107"/>
      <c r="U1016" s="41"/>
      <c r="V1016" s="41"/>
      <c r="W1016" s="107"/>
      <c r="X1016" s="107"/>
      <c r="Y1016" s="107"/>
      <c r="Z1016" s="107"/>
      <c r="AA1016" s="107"/>
      <c r="AB1016" s="107"/>
      <c r="AC1016" s="107"/>
      <c r="AD1016" s="107"/>
      <c r="AE1016" s="107"/>
      <c r="AF1016" s="107"/>
      <c r="AG1016" s="41"/>
      <c r="AH1016" s="41"/>
      <c r="AI1016" s="108"/>
      <c r="AJ1016" s="107"/>
      <c r="AK1016" t="s">
        <v>4925</v>
      </c>
      <c r="AL1016" s="41" t="str">
        <f t="shared" si="536"/>
        <v>SOLFEN KHA GLISERIN 250</v>
      </c>
      <c r="AM1016" s="107">
        <v>0.31</v>
      </c>
      <c r="AN1016" s="107">
        <f t="shared" si="539"/>
        <v>0</v>
      </c>
    </row>
    <row r="1017" spans="1:40" ht="15">
      <c r="A1017" s="101"/>
      <c r="B1017" s="41"/>
      <c r="C1017" s="102"/>
      <c r="D1017" s="103"/>
      <c r="E1017" s="103"/>
      <c r="F1017" s="103"/>
      <c r="G1017" s="103"/>
      <c r="H1017" s="103"/>
      <c r="I1017" s="103"/>
      <c r="J1017" s="103"/>
      <c r="K1017" s="31"/>
      <c r="L1017" s="103"/>
      <c r="M1017" s="104"/>
      <c r="N1017" s="105"/>
      <c r="O1017" s="41"/>
      <c r="P1017" s="106"/>
      <c r="Q1017" s="106"/>
      <c r="R1017" s="106"/>
      <c r="S1017" s="41"/>
      <c r="T1017" s="107"/>
      <c r="U1017" s="41" t="s">
        <v>5192</v>
      </c>
      <c r="V1017" s="41" t="s">
        <v>5193</v>
      </c>
      <c r="W1017" s="107">
        <v>0.28749999999999998</v>
      </c>
      <c r="X1017" s="107">
        <f>K1013*W1017</f>
        <v>0</v>
      </c>
      <c r="Y1017" s="107"/>
      <c r="Z1017" s="107"/>
      <c r="AA1017" s="107"/>
      <c r="AB1017" s="107"/>
      <c r="AC1017" s="107"/>
      <c r="AD1017" s="107"/>
      <c r="AE1017" s="107"/>
      <c r="AF1017" s="107"/>
      <c r="AG1017" s="41"/>
      <c r="AH1017" s="41"/>
      <c r="AI1017" s="108"/>
      <c r="AJ1017" s="107"/>
      <c r="AK1017" s="110" t="s">
        <v>4915</v>
      </c>
      <c r="AL1017" s="41" t="str">
        <f t="shared" ref="AL1017:AL1019" si="540">VLOOKUP(AK1017,db_solfen,2,FALSE)</f>
        <v>SHD METHANOL 156</v>
      </c>
      <c r="AM1017" s="107">
        <v>0.56999999999999995</v>
      </c>
      <c r="AN1017" s="107">
        <f>$X$1017*AM1017</f>
        <v>0</v>
      </c>
    </row>
    <row r="1018" spans="1:40" ht="15">
      <c r="A1018" s="101"/>
      <c r="B1018" s="41"/>
      <c r="C1018" s="102"/>
      <c r="D1018" s="103"/>
      <c r="E1018" s="103"/>
      <c r="F1018" s="103"/>
      <c r="G1018" s="103"/>
      <c r="H1018" s="103"/>
      <c r="I1018" s="103"/>
      <c r="J1018" s="103"/>
      <c r="K1018" s="31"/>
      <c r="L1018" s="103"/>
      <c r="M1018" s="104"/>
      <c r="N1018" s="105"/>
      <c r="O1018" s="41"/>
      <c r="P1018" s="106"/>
      <c r="Q1018" s="106"/>
      <c r="R1018" s="106"/>
      <c r="S1018" s="41"/>
      <c r="T1018" s="107"/>
      <c r="U1018" s="41"/>
      <c r="V1018" s="41"/>
      <c r="W1018" s="107"/>
      <c r="X1018" s="107"/>
      <c r="Y1018" s="107"/>
      <c r="Z1018" s="107"/>
      <c r="AA1018" s="107"/>
      <c r="AB1018" s="107"/>
      <c r="AC1018" s="107"/>
      <c r="AD1018" s="107"/>
      <c r="AE1018" s="107"/>
      <c r="AF1018" s="107"/>
      <c r="AG1018" s="41"/>
      <c r="AH1018" s="41"/>
      <c r="AI1018" s="108"/>
      <c r="AJ1018" s="107"/>
      <c r="AK1018" s="110" t="s">
        <v>4925</v>
      </c>
      <c r="AL1018" s="41" t="str">
        <f t="shared" si="540"/>
        <v>SOLFEN KHA GLISERIN 250</v>
      </c>
      <c r="AM1018" s="107">
        <v>0.34</v>
      </c>
      <c r="AN1018" s="107">
        <f t="shared" ref="AN1018:AN1019" si="541">$X$1017*AM1018</f>
        <v>0</v>
      </c>
    </row>
    <row r="1019" spans="1:40" ht="15">
      <c r="A1019" s="101"/>
      <c r="B1019" s="41"/>
      <c r="C1019" s="102"/>
      <c r="D1019" s="103"/>
      <c r="E1019" s="103"/>
      <c r="F1019" s="103"/>
      <c r="G1019" s="103"/>
      <c r="H1019" s="103"/>
      <c r="I1019" s="103"/>
      <c r="J1019" s="103"/>
      <c r="K1019" s="31"/>
      <c r="L1019" s="103"/>
      <c r="M1019" s="104"/>
      <c r="N1019" s="105"/>
      <c r="O1019" s="41"/>
      <c r="P1019" s="106"/>
      <c r="Q1019" s="106"/>
      <c r="R1019" s="106"/>
      <c r="S1019" s="41"/>
      <c r="T1019" s="107"/>
      <c r="U1019" s="41"/>
      <c r="V1019" s="41"/>
      <c r="W1019" s="107"/>
      <c r="X1019" s="107"/>
      <c r="Y1019" s="107"/>
      <c r="Z1019" s="107"/>
      <c r="AA1019" s="107"/>
      <c r="AB1019" s="107"/>
      <c r="AC1019" s="107"/>
      <c r="AD1019" s="107"/>
      <c r="AE1019" s="107"/>
      <c r="AF1019" s="107"/>
      <c r="AG1019" s="41"/>
      <c r="AH1019" s="41"/>
      <c r="AI1019" s="108"/>
      <c r="AJ1019" s="107"/>
      <c r="AK1019" s="110" t="s">
        <v>4921</v>
      </c>
      <c r="AL1019" s="41" t="str">
        <f t="shared" si="540"/>
        <v>SOLFEN KHA DEP 225</v>
      </c>
      <c r="AM1019" s="107">
        <v>0.09</v>
      </c>
      <c r="AN1019" s="107">
        <f t="shared" si="541"/>
        <v>0</v>
      </c>
    </row>
    <row r="1020" spans="1:40">
      <c r="A1020" s="101">
        <v>256</v>
      </c>
      <c r="B1020" s="41" t="s">
        <v>2519</v>
      </c>
      <c r="C1020" s="102" t="s">
        <v>224</v>
      </c>
      <c r="D1020" s="103">
        <v>27</v>
      </c>
      <c r="E1020" s="103">
        <f t="shared" si="402"/>
        <v>0.75</v>
      </c>
      <c r="F1020" s="103">
        <v>153</v>
      </c>
      <c r="G1020" s="103">
        <v>1</v>
      </c>
      <c r="H1020" s="103">
        <v>75</v>
      </c>
      <c r="I1020" s="103">
        <v>1</v>
      </c>
      <c r="J1020" s="103" t="s">
        <v>510</v>
      </c>
      <c r="K1020" s="31">
        <f>VLOOKUP(B1020,tb_proyeksi,10,FALSE)</f>
        <v>180</v>
      </c>
      <c r="L1020" s="103" t="s">
        <v>510</v>
      </c>
      <c r="M1020" s="104">
        <f t="shared" si="416"/>
        <v>5</v>
      </c>
      <c r="N1020" s="105" t="s">
        <v>506</v>
      </c>
      <c r="O1020" s="41" t="s">
        <v>5228</v>
      </c>
      <c r="P1020" s="106">
        <f t="shared" si="508"/>
        <v>136.80000000000001</v>
      </c>
      <c r="Q1020" s="106">
        <f t="shared" si="382"/>
        <v>180</v>
      </c>
      <c r="R1020" s="106"/>
      <c r="S1020" s="41" t="s">
        <v>5229</v>
      </c>
      <c r="T1020" s="107">
        <f t="shared" ref="T1020:T1098" si="542">AJ1020</f>
        <v>8.1806400000000004</v>
      </c>
      <c r="U1020" s="41" t="s">
        <v>4092</v>
      </c>
      <c r="V1020" s="41" t="e">
        <f t="shared" si="360"/>
        <v>#NAME?</v>
      </c>
      <c r="W1020" s="107">
        <v>8.7400000000000005E-2</v>
      </c>
      <c r="X1020" s="107">
        <f>K1020*W1020</f>
        <v>15.732000000000001</v>
      </c>
      <c r="Y1020" s="107"/>
      <c r="Z1020" s="107"/>
      <c r="AA1020" s="107"/>
      <c r="AB1020" s="107"/>
      <c r="AC1020" s="107"/>
      <c r="AD1020" s="107"/>
      <c r="AE1020" s="107"/>
      <c r="AF1020" s="107"/>
      <c r="AG1020" s="41" t="s">
        <v>4307</v>
      </c>
      <c r="AH1020" s="41" t="e">
        <f t="shared" si="361"/>
        <v>#NAME?</v>
      </c>
      <c r="AI1020" s="108">
        <v>0.52</v>
      </c>
      <c r="AJ1020" s="107">
        <f t="shared" si="377"/>
        <v>8.1806400000000004</v>
      </c>
      <c r="AK1020" s="41"/>
      <c r="AL1020" s="41"/>
      <c r="AM1020" s="107"/>
      <c r="AN1020" s="107"/>
    </row>
    <row r="1021" spans="1:40" ht="15">
      <c r="A1021" s="101"/>
      <c r="B1021" s="41"/>
      <c r="C1021" s="102"/>
      <c r="D1021" s="103"/>
      <c r="E1021" s="103"/>
      <c r="F1021" s="103"/>
      <c r="G1021" s="103"/>
      <c r="H1021" s="103"/>
      <c r="I1021" s="103"/>
      <c r="J1021" s="103"/>
      <c r="K1021" s="31"/>
      <c r="L1021" s="103"/>
      <c r="M1021" s="104"/>
      <c r="N1021" s="105"/>
      <c r="O1021" s="41"/>
      <c r="P1021" s="106"/>
      <c r="Q1021" s="106"/>
      <c r="R1021" s="106"/>
      <c r="S1021" s="41"/>
      <c r="T1021" s="107"/>
      <c r="U1021" s="41"/>
      <c r="V1021" s="41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41"/>
      <c r="AH1021" s="41"/>
      <c r="AI1021" s="108"/>
      <c r="AJ1021" s="107"/>
      <c r="AK1021" s="109" t="s">
        <v>4915</v>
      </c>
      <c r="AL1021" s="41" t="str">
        <f t="shared" ref="AL1021:AL1026" si="543">VLOOKUP(AK1021,db_solfen,2,FALSE)</f>
        <v>SHD METHANOL 156</v>
      </c>
      <c r="AM1021" s="107">
        <v>0.1</v>
      </c>
      <c r="AN1021" s="107">
        <f>$X$1020*AM1021</f>
        <v>1.5732000000000002</v>
      </c>
    </row>
    <row r="1022" spans="1:40" ht="15">
      <c r="A1022" s="101"/>
      <c r="B1022" s="41"/>
      <c r="C1022" s="102"/>
      <c r="D1022" s="103"/>
      <c r="E1022" s="103"/>
      <c r="F1022" s="103"/>
      <c r="G1022" s="103"/>
      <c r="H1022" s="103"/>
      <c r="I1022" s="103"/>
      <c r="J1022" s="103"/>
      <c r="K1022" s="31"/>
      <c r="L1022" s="103"/>
      <c r="M1022" s="104"/>
      <c r="N1022" s="105"/>
      <c r="O1022" s="41"/>
      <c r="P1022" s="106"/>
      <c r="Q1022" s="106"/>
      <c r="R1022" s="106"/>
      <c r="S1022" s="41"/>
      <c r="T1022" s="107"/>
      <c r="U1022" s="41"/>
      <c r="V1022" s="41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41"/>
      <c r="AH1022" s="41"/>
      <c r="AI1022" s="108"/>
      <c r="AJ1022" s="107"/>
      <c r="AK1022" s="109" t="s">
        <v>4921</v>
      </c>
      <c r="AL1022" s="41" t="str">
        <f t="shared" si="543"/>
        <v>SOLFEN KHA DEP 225</v>
      </c>
      <c r="AM1022" s="107">
        <v>0.12</v>
      </c>
      <c r="AN1022" s="107">
        <f t="shared" ref="AN1022:AN1023" si="544">$X$1020*AM1022</f>
        <v>1.88784</v>
      </c>
    </row>
    <row r="1023" spans="1:40" ht="15">
      <c r="A1023" s="101"/>
      <c r="B1023" s="41"/>
      <c r="C1023" s="102"/>
      <c r="D1023" s="103"/>
      <c r="E1023" s="103"/>
      <c r="F1023" s="103"/>
      <c r="G1023" s="103"/>
      <c r="H1023" s="103"/>
      <c r="I1023" s="103"/>
      <c r="J1023" s="103"/>
      <c r="K1023" s="31"/>
      <c r="L1023" s="103"/>
      <c r="M1023" s="104"/>
      <c r="N1023" s="105"/>
      <c r="O1023" s="41"/>
      <c r="P1023" s="106"/>
      <c r="Q1023" s="106"/>
      <c r="R1023" s="106"/>
      <c r="S1023" s="41"/>
      <c r="T1023" s="107"/>
      <c r="U1023" s="41"/>
      <c r="V1023" s="41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41"/>
      <c r="AH1023" s="41"/>
      <c r="AI1023" s="108"/>
      <c r="AJ1023" s="107"/>
      <c r="AK1023" s="109" t="s">
        <v>4925</v>
      </c>
      <c r="AL1023" s="41" t="str">
        <f t="shared" si="543"/>
        <v>SOLFEN KHA GLISERIN 250</v>
      </c>
      <c r="AM1023" s="107">
        <v>0.26</v>
      </c>
      <c r="AN1023" s="107">
        <f t="shared" si="544"/>
        <v>4.0903200000000002</v>
      </c>
    </row>
    <row r="1024" spans="1:40" ht="15">
      <c r="A1024" s="101"/>
      <c r="B1024" s="41"/>
      <c r="C1024" s="102"/>
      <c r="D1024" s="103"/>
      <c r="E1024" s="103"/>
      <c r="F1024" s="103"/>
      <c r="G1024" s="103"/>
      <c r="H1024" s="103"/>
      <c r="I1024" s="103"/>
      <c r="J1024" s="103"/>
      <c r="K1024" s="31"/>
      <c r="L1024" s="103"/>
      <c r="M1024" s="104"/>
      <c r="N1024" s="105"/>
      <c r="O1024" s="41"/>
      <c r="P1024" s="106"/>
      <c r="Q1024" s="106"/>
      <c r="R1024" s="106"/>
      <c r="S1024" s="41"/>
      <c r="T1024" s="107"/>
      <c r="U1024" s="41" t="s">
        <v>5192</v>
      </c>
      <c r="V1024" s="41" t="s">
        <v>5193</v>
      </c>
      <c r="W1024" s="107">
        <v>0.28749999999999998</v>
      </c>
      <c r="X1024" s="107">
        <f>K1020*W1024</f>
        <v>51.749999999999993</v>
      </c>
      <c r="Y1024" s="107"/>
      <c r="Z1024" s="107"/>
      <c r="AA1024" s="107"/>
      <c r="AB1024" s="107"/>
      <c r="AC1024" s="107"/>
      <c r="AD1024" s="107"/>
      <c r="AE1024" s="107"/>
      <c r="AF1024" s="107"/>
      <c r="AG1024" s="41"/>
      <c r="AH1024" s="41"/>
      <c r="AI1024" s="108"/>
      <c r="AJ1024" s="107"/>
      <c r="AK1024" s="110" t="s">
        <v>4915</v>
      </c>
      <c r="AL1024" s="41" t="str">
        <f t="shared" si="543"/>
        <v>SHD METHANOL 156</v>
      </c>
      <c r="AM1024" s="107">
        <v>0.56999999999999995</v>
      </c>
      <c r="AN1024" s="107">
        <f>$X$1024*AM1024</f>
        <v>29.497499999999995</v>
      </c>
    </row>
    <row r="1025" spans="1:40" ht="15">
      <c r="A1025" s="101"/>
      <c r="B1025" s="41"/>
      <c r="C1025" s="102"/>
      <c r="D1025" s="103"/>
      <c r="E1025" s="103"/>
      <c r="F1025" s="103"/>
      <c r="G1025" s="103"/>
      <c r="H1025" s="103"/>
      <c r="I1025" s="103"/>
      <c r="J1025" s="103"/>
      <c r="K1025" s="31"/>
      <c r="L1025" s="103"/>
      <c r="M1025" s="104"/>
      <c r="N1025" s="105"/>
      <c r="O1025" s="41"/>
      <c r="P1025" s="106"/>
      <c r="Q1025" s="106"/>
      <c r="R1025" s="106"/>
      <c r="S1025" s="41"/>
      <c r="T1025" s="107"/>
      <c r="U1025" s="41"/>
      <c r="V1025" s="41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41"/>
      <c r="AH1025" s="41"/>
      <c r="AI1025" s="108"/>
      <c r="AJ1025" s="107"/>
      <c r="AK1025" s="110" t="s">
        <v>4925</v>
      </c>
      <c r="AL1025" s="41" t="str">
        <f t="shared" si="543"/>
        <v>SOLFEN KHA GLISERIN 250</v>
      </c>
      <c r="AM1025" s="107">
        <v>0.34</v>
      </c>
      <c r="AN1025" s="107">
        <f t="shared" ref="AN1025:AN1026" si="545">$X$1024*AM1025</f>
        <v>17.594999999999999</v>
      </c>
    </row>
    <row r="1026" spans="1:40" ht="15">
      <c r="A1026" s="101"/>
      <c r="B1026" s="41"/>
      <c r="C1026" s="102"/>
      <c r="D1026" s="103"/>
      <c r="E1026" s="103"/>
      <c r="F1026" s="103"/>
      <c r="G1026" s="103"/>
      <c r="H1026" s="103"/>
      <c r="I1026" s="103"/>
      <c r="J1026" s="103"/>
      <c r="K1026" s="31"/>
      <c r="L1026" s="103"/>
      <c r="M1026" s="104"/>
      <c r="N1026" s="105"/>
      <c r="O1026" s="41"/>
      <c r="P1026" s="106"/>
      <c r="Q1026" s="106"/>
      <c r="R1026" s="106"/>
      <c r="S1026" s="41"/>
      <c r="T1026" s="107"/>
      <c r="U1026" s="41"/>
      <c r="V1026" s="41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41"/>
      <c r="AH1026" s="41"/>
      <c r="AI1026" s="108"/>
      <c r="AJ1026" s="107"/>
      <c r="AK1026" s="110" t="s">
        <v>4921</v>
      </c>
      <c r="AL1026" s="41" t="str">
        <f t="shared" si="543"/>
        <v>SOLFEN KHA DEP 225</v>
      </c>
      <c r="AM1026" s="107">
        <v>0.09</v>
      </c>
      <c r="AN1026" s="107">
        <f t="shared" si="545"/>
        <v>4.6574999999999989</v>
      </c>
    </row>
    <row r="1027" spans="1:40">
      <c r="A1027" s="101">
        <v>257</v>
      </c>
      <c r="B1027" s="41" t="s">
        <v>2528</v>
      </c>
      <c r="C1027" s="102" t="s">
        <v>225</v>
      </c>
      <c r="D1027" s="103">
        <v>21</v>
      </c>
      <c r="E1027" s="103">
        <f t="shared" si="402"/>
        <v>0.58333333333333337</v>
      </c>
      <c r="F1027" s="103">
        <v>16</v>
      </c>
      <c r="G1027" s="103">
        <v>1</v>
      </c>
      <c r="H1027" s="103">
        <v>7</v>
      </c>
      <c r="I1027" s="103">
        <v>1</v>
      </c>
      <c r="J1027" s="103" t="s">
        <v>510</v>
      </c>
      <c r="K1027" s="31">
        <f>VLOOKUP(B1027,tb_proyeksi,10,FALSE)</f>
        <v>36</v>
      </c>
      <c r="L1027" s="103" t="s">
        <v>510</v>
      </c>
      <c r="M1027" s="104">
        <f t="shared" si="416"/>
        <v>1</v>
      </c>
      <c r="N1027" s="105" t="s">
        <v>506</v>
      </c>
      <c r="O1027" s="41" t="s">
        <v>5228</v>
      </c>
      <c r="P1027" s="106">
        <f t="shared" si="508"/>
        <v>27.36</v>
      </c>
      <c r="Q1027" s="106">
        <f t="shared" si="382"/>
        <v>36</v>
      </c>
      <c r="R1027" s="106"/>
      <c r="S1027" s="41" t="s">
        <v>528</v>
      </c>
      <c r="T1027" s="107">
        <f t="shared" si="542"/>
        <v>1.195632</v>
      </c>
      <c r="U1027" s="41" t="s">
        <v>4094</v>
      </c>
      <c r="V1027" s="41" t="e">
        <f t="shared" si="360"/>
        <v>#NAME?</v>
      </c>
      <c r="W1027" s="107">
        <v>8.7400000000000005E-2</v>
      </c>
      <c r="X1027" s="107">
        <f t="shared" si="376"/>
        <v>3.1464000000000003</v>
      </c>
      <c r="Y1027" s="107"/>
      <c r="Z1027" s="107"/>
      <c r="AA1027" s="107"/>
      <c r="AB1027" s="107"/>
      <c r="AC1027" s="107"/>
      <c r="AD1027" s="107"/>
      <c r="AE1027" s="107"/>
      <c r="AF1027" s="107"/>
      <c r="AG1027" s="41" t="s">
        <v>4257</v>
      </c>
      <c r="AH1027" s="41" t="e">
        <f t="shared" si="361"/>
        <v>#NAME?</v>
      </c>
      <c r="AI1027" s="108">
        <v>0.38</v>
      </c>
      <c r="AJ1027" s="107">
        <f t="shared" si="377"/>
        <v>1.195632</v>
      </c>
      <c r="AK1027" s="41"/>
      <c r="AL1027" s="41"/>
      <c r="AM1027" s="107"/>
      <c r="AN1027" s="107"/>
    </row>
    <row r="1028" spans="1:40" ht="15">
      <c r="A1028" s="101"/>
      <c r="B1028" s="41"/>
      <c r="C1028" s="102"/>
      <c r="D1028" s="103"/>
      <c r="E1028" s="103"/>
      <c r="F1028" s="103"/>
      <c r="G1028" s="103"/>
      <c r="H1028" s="103"/>
      <c r="I1028" s="103"/>
      <c r="J1028" s="103"/>
      <c r="K1028" s="31"/>
      <c r="L1028" s="103"/>
      <c r="M1028" s="104"/>
      <c r="N1028" s="105"/>
      <c r="O1028" s="41"/>
      <c r="P1028" s="106"/>
      <c r="Q1028" s="106"/>
      <c r="R1028" s="106"/>
      <c r="S1028" s="41"/>
      <c r="T1028" s="107"/>
      <c r="U1028" s="41"/>
      <c r="V1028" s="41"/>
      <c r="W1028" s="107"/>
      <c r="X1028" s="107"/>
      <c r="Y1028" s="107"/>
      <c r="Z1028" s="107"/>
      <c r="AA1028" s="107"/>
      <c r="AB1028" s="107"/>
      <c r="AC1028" s="107"/>
      <c r="AD1028" s="107"/>
      <c r="AE1028" s="107"/>
      <c r="AF1028" s="107"/>
      <c r="AG1028" s="41"/>
      <c r="AH1028" s="41"/>
      <c r="AI1028" s="108"/>
      <c r="AJ1028" s="107"/>
      <c r="AK1028" s="109" t="s">
        <v>4921</v>
      </c>
      <c r="AL1028" s="41" t="str">
        <f t="shared" ref="AL1028:AL1033" si="546">VLOOKUP(AK1028,db_solfen,2,FALSE)</f>
        <v>SOLFEN KHA DEP 225</v>
      </c>
      <c r="AM1028" s="107">
        <v>0.24</v>
      </c>
      <c r="AN1028" s="107">
        <f>$X$1027*AM1028</f>
        <v>0.75513600000000003</v>
      </c>
    </row>
    <row r="1029" spans="1:40" ht="15">
      <c r="A1029" s="101"/>
      <c r="B1029" s="41"/>
      <c r="C1029" s="102"/>
      <c r="D1029" s="103"/>
      <c r="E1029" s="103"/>
      <c r="F1029" s="103"/>
      <c r="G1029" s="103"/>
      <c r="H1029" s="103"/>
      <c r="I1029" s="103"/>
      <c r="J1029" s="103"/>
      <c r="K1029" s="31"/>
      <c r="L1029" s="103"/>
      <c r="M1029" s="104"/>
      <c r="N1029" s="105"/>
      <c r="O1029" s="41"/>
      <c r="P1029" s="106"/>
      <c r="Q1029" s="106"/>
      <c r="R1029" s="106"/>
      <c r="S1029" s="41"/>
      <c r="T1029" s="107"/>
      <c r="U1029" s="41"/>
      <c r="V1029" s="41"/>
      <c r="W1029" s="107"/>
      <c r="X1029" s="107"/>
      <c r="Y1029" s="107"/>
      <c r="Z1029" s="107"/>
      <c r="AA1029" s="107"/>
      <c r="AB1029" s="107"/>
      <c r="AC1029" s="107"/>
      <c r="AD1029" s="107"/>
      <c r="AE1029" s="107"/>
      <c r="AF1029" s="107"/>
      <c r="AG1029" s="41"/>
      <c r="AH1029" s="41"/>
      <c r="AI1029" s="108"/>
      <c r="AJ1029" s="107"/>
      <c r="AK1029" s="109" t="s">
        <v>4915</v>
      </c>
      <c r="AL1029" s="41" t="str">
        <f t="shared" si="546"/>
        <v>SHD METHANOL 156</v>
      </c>
      <c r="AM1029" s="107">
        <v>0.16</v>
      </c>
      <c r="AN1029" s="107">
        <f t="shared" ref="AN1029:AN1030" si="547">$X$1027*AM1029</f>
        <v>0.50342400000000009</v>
      </c>
    </row>
    <row r="1030" spans="1:40" ht="15">
      <c r="A1030" s="101"/>
      <c r="B1030" s="41"/>
      <c r="C1030" s="102"/>
      <c r="D1030" s="103"/>
      <c r="E1030" s="103"/>
      <c r="F1030" s="103"/>
      <c r="G1030" s="103"/>
      <c r="H1030" s="103"/>
      <c r="I1030" s="103"/>
      <c r="J1030" s="103"/>
      <c r="K1030" s="31"/>
      <c r="L1030" s="103"/>
      <c r="M1030" s="104"/>
      <c r="N1030" s="105"/>
      <c r="O1030" s="41"/>
      <c r="P1030" s="106"/>
      <c r="Q1030" s="106"/>
      <c r="R1030" s="106"/>
      <c r="S1030" s="41"/>
      <c r="T1030" s="107"/>
      <c r="U1030" s="41"/>
      <c r="V1030" s="41"/>
      <c r="W1030" s="107"/>
      <c r="X1030" s="107"/>
      <c r="Y1030" s="107"/>
      <c r="Z1030" s="107"/>
      <c r="AA1030" s="107"/>
      <c r="AB1030" s="107"/>
      <c r="AC1030" s="107"/>
      <c r="AD1030" s="107"/>
      <c r="AE1030" s="107"/>
      <c r="AF1030" s="107"/>
      <c r="AG1030" s="41"/>
      <c r="AH1030" s="41"/>
      <c r="AI1030" s="108"/>
      <c r="AJ1030" s="107"/>
      <c r="AK1030" s="109" t="s">
        <v>4925</v>
      </c>
      <c r="AL1030" s="41" t="str">
        <f t="shared" si="546"/>
        <v>SOLFEN KHA GLISERIN 250</v>
      </c>
      <c r="AM1030" s="107">
        <v>0.22</v>
      </c>
      <c r="AN1030" s="107">
        <f t="shared" si="547"/>
        <v>0.69220800000000005</v>
      </c>
    </row>
    <row r="1031" spans="1:40" ht="15">
      <c r="A1031" s="101"/>
      <c r="B1031" s="41"/>
      <c r="C1031" s="102"/>
      <c r="D1031" s="103"/>
      <c r="E1031" s="103"/>
      <c r="F1031" s="103"/>
      <c r="G1031" s="103"/>
      <c r="H1031" s="103"/>
      <c r="I1031" s="103"/>
      <c r="J1031" s="103"/>
      <c r="K1031" s="31"/>
      <c r="L1031" s="103"/>
      <c r="M1031" s="104"/>
      <c r="N1031" s="105"/>
      <c r="O1031" s="41"/>
      <c r="P1031" s="106"/>
      <c r="Q1031" s="106"/>
      <c r="R1031" s="106"/>
      <c r="S1031" s="41"/>
      <c r="T1031" s="107"/>
      <c r="U1031" s="41" t="s">
        <v>5192</v>
      </c>
      <c r="V1031" s="41" t="s">
        <v>5193</v>
      </c>
      <c r="W1031" s="107">
        <v>0.28749999999999998</v>
      </c>
      <c r="X1031" s="107">
        <f>K1027*W1031</f>
        <v>10.35</v>
      </c>
      <c r="Y1031" s="107"/>
      <c r="Z1031" s="107"/>
      <c r="AA1031" s="107"/>
      <c r="AB1031" s="107"/>
      <c r="AC1031" s="107"/>
      <c r="AD1031" s="107"/>
      <c r="AE1031" s="107"/>
      <c r="AF1031" s="107"/>
      <c r="AG1031" s="41"/>
      <c r="AH1031" s="41"/>
      <c r="AI1031" s="108"/>
      <c r="AJ1031" s="107"/>
      <c r="AK1031" s="110" t="s">
        <v>4915</v>
      </c>
      <c r="AL1031" s="41" t="str">
        <f t="shared" si="546"/>
        <v>SHD METHANOL 156</v>
      </c>
      <c r="AM1031" s="107">
        <v>0.56999999999999995</v>
      </c>
      <c r="AN1031" s="107">
        <f>$X$1031*AM1031</f>
        <v>5.8994999999999989</v>
      </c>
    </row>
    <row r="1032" spans="1:40" ht="15">
      <c r="A1032" s="101"/>
      <c r="B1032" s="41"/>
      <c r="C1032" s="102"/>
      <c r="D1032" s="103"/>
      <c r="E1032" s="103"/>
      <c r="F1032" s="103"/>
      <c r="G1032" s="103"/>
      <c r="H1032" s="103"/>
      <c r="I1032" s="103"/>
      <c r="J1032" s="103"/>
      <c r="K1032" s="31"/>
      <c r="L1032" s="103"/>
      <c r="M1032" s="104"/>
      <c r="N1032" s="105"/>
      <c r="O1032" s="41"/>
      <c r="P1032" s="106"/>
      <c r="Q1032" s="106"/>
      <c r="R1032" s="106"/>
      <c r="S1032" s="41"/>
      <c r="T1032" s="107"/>
      <c r="U1032" s="41"/>
      <c r="V1032" s="41"/>
      <c r="W1032" s="107"/>
      <c r="X1032" s="107"/>
      <c r="Y1032" s="107"/>
      <c r="Z1032" s="107"/>
      <c r="AA1032" s="107"/>
      <c r="AB1032" s="107"/>
      <c r="AC1032" s="107"/>
      <c r="AD1032" s="107"/>
      <c r="AE1032" s="107"/>
      <c r="AF1032" s="107"/>
      <c r="AG1032" s="41"/>
      <c r="AH1032" s="41"/>
      <c r="AI1032" s="108"/>
      <c r="AJ1032" s="107"/>
      <c r="AK1032" s="110" t="s">
        <v>4925</v>
      </c>
      <c r="AL1032" s="41" t="str">
        <f t="shared" si="546"/>
        <v>SOLFEN KHA GLISERIN 250</v>
      </c>
      <c r="AM1032" s="107">
        <v>0.34</v>
      </c>
      <c r="AN1032" s="107">
        <f t="shared" ref="AN1032:AN1033" si="548">$X$1031*AM1032</f>
        <v>3.5190000000000001</v>
      </c>
    </row>
    <row r="1033" spans="1:40" ht="15">
      <c r="A1033" s="101"/>
      <c r="B1033" s="41"/>
      <c r="C1033" s="102"/>
      <c r="D1033" s="103"/>
      <c r="E1033" s="103"/>
      <c r="F1033" s="103"/>
      <c r="G1033" s="103"/>
      <c r="H1033" s="103"/>
      <c r="I1033" s="103"/>
      <c r="J1033" s="103"/>
      <c r="K1033" s="31"/>
      <c r="L1033" s="103"/>
      <c r="M1033" s="104"/>
      <c r="N1033" s="105"/>
      <c r="O1033" s="41"/>
      <c r="P1033" s="106"/>
      <c r="Q1033" s="106"/>
      <c r="R1033" s="106"/>
      <c r="S1033" s="41"/>
      <c r="T1033" s="107"/>
      <c r="U1033" s="41"/>
      <c r="V1033" s="41"/>
      <c r="W1033" s="107"/>
      <c r="X1033" s="107"/>
      <c r="Y1033" s="107"/>
      <c r="Z1033" s="107"/>
      <c r="AA1033" s="107"/>
      <c r="AB1033" s="107"/>
      <c r="AC1033" s="107"/>
      <c r="AD1033" s="107"/>
      <c r="AE1033" s="107"/>
      <c r="AF1033" s="107"/>
      <c r="AG1033" s="41"/>
      <c r="AH1033" s="41"/>
      <c r="AI1033" s="108"/>
      <c r="AJ1033" s="107"/>
      <c r="AK1033" s="110" t="s">
        <v>4921</v>
      </c>
      <c r="AL1033" s="41" t="str">
        <f t="shared" si="546"/>
        <v>SOLFEN KHA DEP 225</v>
      </c>
      <c r="AM1033" s="107">
        <v>0.09</v>
      </c>
      <c r="AN1033" s="107">
        <f t="shared" si="548"/>
        <v>0.93149999999999988</v>
      </c>
    </row>
    <row r="1034" spans="1:40">
      <c r="A1034" s="101">
        <v>258</v>
      </c>
      <c r="B1034" s="41" t="s">
        <v>2535</v>
      </c>
      <c r="C1034" s="102" t="s">
        <v>226</v>
      </c>
      <c r="D1034" s="103">
        <v>18</v>
      </c>
      <c r="E1034" s="103">
        <f t="shared" si="402"/>
        <v>0.5</v>
      </c>
      <c r="F1034" s="103">
        <v>20</v>
      </c>
      <c r="G1034" s="103">
        <v>1</v>
      </c>
      <c r="H1034" s="103">
        <v>19</v>
      </c>
      <c r="I1034" s="103">
        <v>1</v>
      </c>
      <c r="J1034" s="103" t="s">
        <v>510</v>
      </c>
      <c r="K1034" s="31">
        <f>VLOOKUP(B1034,tb_proyeksi,10,FALSE)</f>
        <v>36</v>
      </c>
      <c r="L1034" s="103" t="s">
        <v>510</v>
      </c>
      <c r="M1034" s="104">
        <f t="shared" si="416"/>
        <v>1</v>
      </c>
      <c r="N1034" s="105" t="s">
        <v>506</v>
      </c>
      <c r="O1034" s="41" t="s">
        <v>5228</v>
      </c>
      <c r="P1034" s="106">
        <f t="shared" si="508"/>
        <v>27.36</v>
      </c>
      <c r="Q1034" s="106">
        <f t="shared" si="382"/>
        <v>36</v>
      </c>
      <c r="R1034" s="106"/>
      <c r="S1034" s="41" t="s">
        <v>529</v>
      </c>
      <c r="T1034" s="107">
        <f t="shared" si="542"/>
        <v>0.660744</v>
      </c>
      <c r="U1034" s="41" t="s">
        <v>4096</v>
      </c>
      <c r="V1034" s="41" t="e">
        <f t="shared" si="360"/>
        <v>#NAME?</v>
      </c>
      <c r="W1034" s="107">
        <v>8.7400000000000005E-2</v>
      </c>
      <c r="X1034" s="107">
        <f t="shared" si="376"/>
        <v>3.1464000000000003</v>
      </c>
      <c r="Y1034" s="107"/>
      <c r="Z1034" s="107"/>
      <c r="AA1034" s="107"/>
      <c r="AB1034" s="107"/>
      <c r="AC1034" s="107"/>
      <c r="AD1034" s="107"/>
      <c r="AE1034" s="107"/>
      <c r="AF1034" s="107"/>
      <c r="AG1034" s="41" t="s">
        <v>4313</v>
      </c>
      <c r="AH1034" s="41" t="e">
        <f t="shared" si="361"/>
        <v>#NAME?</v>
      </c>
      <c r="AI1034" s="108">
        <v>0.21</v>
      </c>
      <c r="AJ1034" s="107">
        <f t="shared" si="377"/>
        <v>0.660744</v>
      </c>
      <c r="AK1034" s="41"/>
      <c r="AL1034" s="41"/>
      <c r="AM1034" s="107"/>
      <c r="AN1034" s="107"/>
    </row>
    <row r="1035" spans="1:40" ht="15">
      <c r="A1035" s="101"/>
      <c r="B1035" s="41"/>
      <c r="C1035" s="102"/>
      <c r="D1035" s="103"/>
      <c r="E1035" s="103"/>
      <c r="F1035" s="103"/>
      <c r="G1035" s="103"/>
      <c r="H1035" s="103"/>
      <c r="I1035" s="103"/>
      <c r="J1035" s="103"/>
      <c r="K1035" s="31"/>
      <c r="L1035" s="103"/>
      <c r="M1035" s="104"/>
      <c r="N1035" s="105"/>
      <c r="O1035" s="41"/>
      <c r="P1035" s="106"/>
      <c r="Q1035" s="106"/>
      <c r="R1035" s="106"/>
      <c r="S1035" s="41"/>
      <c r="T1035" s="107"/>
      <c r="U1035" s="41"/>
      <c r="V1035" s="41"/>
      <c r="W1035" s="107"/>
      <c r="X1035" s="107"/>
      <c r="Y1035" s="107"/>
      <c r="Z1035" s="107"/>
      <c r="AA1035" s="107"/>
      <c r="AB1035" s="107"/>
      <c r="AC1035" s="107"/>
      <c r="AD1035" s="107"/>
      <c r="AE1035" s="107"/>
      <c r="AF1035" s="107"/>
      <c r="AG1035" s="41"/>
      <c r="AH1035" s="41"/>
      <c r="AI1035" s="108"/>
      <c r="AJ1035" s="107"/>
      <c r="AK1035" s="109" t="s">
        <v>4921</v>
      </c>
      <c r="AL1035" s="41" t="str">
        <f t="shared" ref="AL1035:AL1040" si="549">VLOOKUP(AK1035,db_solfen,2,FALSE)</f>
        <v>SOLFEN KHA DEP 225</v>
      </c>
      <c r="AM1035" s="107">
        <v>0.3</v>
      </c>
      <c r="AN1035" s="107">
        <f>$X$1034*AM1035</f>
        <v>0.94392000000000009</v>
      </c>
    </row>
    <row r="1036" spans="1:40" ht="15">
      <c r="A1036" s="101"/>
      <c r="B1036" s="41"/>
      <c r="C1036" s="102"/>
      <c r="D1036" s="103"/>
      <c r="E1036" s="103"/>
      <c r="F1036" s="103"/>
      <c r="G1036" s="103"/>
      <c r="H1036" s="103"/>
      <c r="I1036" s="103"/>
      <c r="J1036" s="103"/>
      <c r="K1036" s="31"/>
      <c r="L1036" s="103"/>
      <c r="M1036" s="104"/>
      <c r="N1036" s="105"/>
      <c r="O1036" s="41"/>
      <c r="P1036" s="106"/>
      <c r="Q1036" s="106"/>
      <c r="R1036" s="106"/>
      <c r="S1036" s="41"/>
      <c r="T1036" s="107"/>
      <c r="U1036" s="41"/>
      <c r="V1036" s="41"/>
      <c r="W1036" s="107"/>
      <c r="X1036" s="107"/>
      <c r="Y1036" s="107"/>
      <c r="Z1036" s="107"/>
      <c r="AA1036" s="107"/>
      <c r="AB1036" s="107"/>
      <c r="AC1036" s="107"/>
      <c r="AD1036" s="107"/>
      <c r="AE1036" s="107"/>
      <c r="AF1036" s="107"/>
      <c r="AG1036" s="41"/>
      <c r="AH1036" s="41"/>
      <c r="AI1036" s="108"/>
      <c r="AJ1036" s="107"/>
      <c r="AK1036" s="109" t="s">
        <v>4915</v>
      </c>
      <c r="AL1036" s="41" t="str">
        <f t="shared" si="549"/>
        <v>SHD METHANOL 156</v>
      </c>
      <c r="AM1036" s="107">
        <v>0.14000000000000001</v>
      </c>
      <c r="AN1036" s="107">
        <f t="shared" ref="AN1036:AN1037" si="550">$X$1034*AM1036</f>
        <v>0.44049600000000011</v>
      </c>
    </row>
    <row r="1037" spans="1:40" ht="15">
      <c r="A1037" s="101"/>
      <c r="B1037" s="41"/>
      <c r="C1037" s="102"/>
      <c r="D1037" s="103"/>
      <c r="E1037" s="103"/>
      <c r="F1037" s="103"/>
      <c r="G1037" s="103"/>
      <c r="H1037" s="103"/>
      <c r="I1037" s="103"/>
      <c r="J1037" s="103"/>
      <c r="K1037" s="31"/>
      <c r="L1037" s="103"/>
      <c r="M1037" s="104"/>
      <c r="N1037" s="105"/>
      <c r="O1037" s="41"/>
      <c r="P1037" s="106"/>
      <c r="Q1037" s="106"/>
      <c r="R1037" s="106"/>
      <c r="S1037" s="41"/>
      <c r="T1037" s="107"/>
      <c r="U1037" s="41"/>
      <c r="V1037" s="41"/>
      <c r="W1037" s="107"/>
      <c r="X1037" s="107"/>
      <c r="Y1037" s="107"/>
      <c r="Z1037" s="107"/>
      <c r="AA1037" s="107"/>
      <c r="AB1037" s="107"/>
      <c r="AC1037" s="107"/>
      <c r="AD1037" s="107"/>
      <c r="AE1037" s="107"/>
      <c r="AF1037" s="107"/>
      <c r="AG1037" s="41"/>
      <c r="AH1037" s="41"/>
      <c r="AI1037" s="108"/>
      <c r="AJ1037" s="107"/>
      <c r="AK1037" s="109" t="s">
        <v>4925</v>
      </c>
      <c r="AL1037" s="41" t="str">
        <f t="shared" si="549"/>
        <v>SOLFEN KHA GLISERIN 250</v>
      </c>
      <c r="AM1037" s="107">
        <v>0.35</v>
      </c>
      <c r="AN1037" s="107">
        <f t="shared" si="550"/>
        <v>1.10124</v>
      </c>
    </row>
    <row r="1038" spans="1:40" ht="15">
      <c r="A1038" s="101"/>
      <c r="B1038" s="41"/>
      <c r="C1038" s="102"/>
      <c r="D1038" s="103"/>
      <c r="E1038" s="103"/>
      <c r="F1038" s="103"/>
      <c r="G1038" s="103"/>
      <c r="H1038" s="103"/>
      <c r="I1038" s="103"/>
      <c r="J1038" s="103"/>
      <c r="K1038" s="31"/>
      <c r="L1038" s="103"/>
      <c r="M1038" s="104"/>
      <c r="N1038" s="105"/>
      <c r="O1038" s="41"/>
      <c r="P1038" s="106"/>
      <c r="Q1038" s="106"/>
      <c r="R1038" s="106"/>
      <c r="S1038" s="41"/>
      <c r="T1038" s="107"/>
      <c r="U1038" s="41" t="s">
        <v>5192</v>
      </c>
      <c r="V1038" s="41" t="s">
        <v>5193</v>
      </c>
      <c r="W1038" s="107">
        <v>0.28749999999999998</v>
      </c>
      <c r="X1038" s="107">
        <f>K1034*W1038</f>
        <v>10.35</v>
      </c>
      <c r="Y1038" s="107"/>
      <c r="Z1038" s="107"/>
      <c r="AA1038" s="107"/>
      <c r="AB1038" s="107"/>
      <c r="AC1038" s="107"/>
      <c r="AD1038" s="107"/>
      <c r="AE1038" s="107"/>
      <c r="AF1038" s="107"/>
      <c r="AG1038" s="41"/>
      <c r="AH1038" s="41"/>
      <c r="AI1038" s="108"/>
      <c r="AJ1038" s="107"/>
      <c r="AK1038" s="110" t="s">
        <v>4915</v>
      </c>
      <c r="AL1038" s="41" t="str">
        <f t="shared" si="549"/>
        <v>SHD METHANOL 156</v>
      </c>
      <c r="AM1038" s="107">
        <v>0.56999999999999995</v>
      </c>
      <c r="AN1038" s="107">
        <f>$X$1038*AM1038</f>
        <v>5.8994999999999989</v>
      </c>
    </row>
    <row r="1039" spans="1:40" ht="15">
      <c r="A1039" s="101"/>
      <c r="B1039" s="41"/>
      <c r="C1039" s="102"/>
      <c r="D1039" s="103"/>
      <c r="E1039" s="103"/>
      <c r="F1039" s="103"/>
      <c r="G1039" s="103"/>
      <c r="H1039" s="103"/>
      <c r="I1039" s="103"/>
      <c r="J1039" s="103"/>
      <c r="K1039" s="31"/>
      <c r="L1039" s="103"/>
      <c r="M1039" s="104"/>
      <c r="N1039" s="105"/>
      <c r="O1039" s="41"/>
      <c r="P1039" s="106"/>
      <c r="Q1039" s="106"/>
      <c r="R1039" s="106"/>
      <c r="S1039" s="41"/>
      <c r="T1039" s="107"/>
      <c r="U1039" s="41"/>
      <c r="V1039" s="41"/>
      <c r="W1039" s="107"/>
      <c r="X1039" s="107"/>
      <c r="Y1039" s="107"/>
      <c r="Z1039" s="107"/>
      <c r="AA1039" s="107"/>
      <c r="AB1039" s="107"/>
      <c r="AC1039" s="107"/>
      <c r="AD1039" s="107"/>
      <c r="AE1039" s="107"/>
      <c r="AF1039" s="107"/>
      <c r="AG1039" s="41"/>
      <c r="AH1039" s="41"/>
      <c r="AI1039" s="108"/>
      <c r="AJ1039" s="107"/>
      <c r="AK1039" s="110" t="s">
        <v>4925</v>
      </c>
      <c r="AL1039" s="41" t="str">
        <f t="shared" si="549"/>
        <v>SOLFEN KHA GLISERIN 250</v>
      </c>
      <c r="AM1039" s="107">
        <v>0.34</v>
      </c>
      <c r="AN1039" s="107">
        <f t="shared" ref="AN1039:AN1040" si="551">$X$1038*AM1039</f>
        <v>3.5190000000000001</v>
      </c>
    </row>
    <row r="1040" spans="1:40" ht="15">
      <c r="A1040" s="101"/>
      <c r="B1040" s="41"/>
      <c r="C1040" s="102"/>
      <c r="D1040" s="103"/>
      <c r="E1040" s="103"/>
      <c r="F1040" s="103"/>
      <c r="G1040" s="103"/>
      <c r="H1040" s="103"/>
      <c r="I1040" s="103"/>
      <c r="J1040" s="103"/>
      <c r="K1040" s="31"/>
      <c r="L1040" s="103"/>
      <c r="M1040" s="104"/>
      <c r="N1040" s="105"/>
      <c r="O1040" s="41"/>
      <c r="P1040" s="106"/>
      <c r="Q1040" s="106"/>
      <c r="R1040" s="106"/>
      <c r="S1040" s="41"/>
      <c r="T1040" s="107"/>
      <c r="U1040" s="41"/>
      <c r="V1040" s="41"/>
      <c r="W1040" s="107"/>
      <c r="X1040" s="107"/>
      <c r="Y1040" s="107"/>
      <c r="Z1040" s="107"/>
      <c r="AA1040" s="107"/>
      <c r="AB1040" s="107"/>
      <c r="AC1040" s="107"/>
      <c r="AD1040" s="107"/>
      <c r="AE1040" s="107"/>
      <c r="AF1040" s="107"/>
      <c r="AG1040" s="41"/>
      <c r="AH1040" s="41"/>
      <c r="AI1040" s="108"/>
      <c r="AJ1040" s="107"/>
      <c r="AK1040" s="110" t="s">
        <v>4921</v>
      </c>
      <c r="AL1040" s="41" t="str">
        <f t="shared" si="549"/>
        <v>SOLFEN KHA DEP 225</v>
      </c>
      <c r="AM1040" s="107">
        <v>0.09</v>
      </c>
      <c r="AN1040" s="107">
        <f t="shared" si="551"/>
        <v>0.93149999999999988</v>
      </c>
    </row>
    <row r="1041" spans="1:40">
      <c r="A1041" s="101">
        <v>259</v>
      </c>
      <c r="B1041" s="41" t="s">
        <v>2542</v>
      </c>
      <c r="C1041" s="102" t="s">
        <v>227</v>
      </c>
      <c r="D1041" s="103">
        <v>10</v>
      </c>
      <c r="E1041" s="103">
        <f t="shared" si="402"/>
        <v>0.27777777777777779</v>
      </c>
      <c r="F1041" s="103">
        <v>19</v>
      </c>
      <c r="G1041" s="103">
        <v>1</v>
      </c>
      <c r="H1041" s="103">
        <v>14</v>
      </c>
      <c r="I1041" s="103">
        <v>1</v>
      </c>
      <c r="J1041" s="103" t="s">
        <v>510</v>
      </c>
      <c r="K1041" s="31">
        <f>VLOOKUP(B1041,tb_proyeksi,10,FALSE)</f>
        <v>36</v>
      </c>
      <c r="L1041" s="103" t="s">
        <v>510</v>
      </c>
      <c r="M1041" s="104">
        <f t="shared" si="416"/>
        <v>1</v>
      </c>
      <c r="N1041" s="105" t="s">
        <v>506</v>
      </c>
      <c r="O1041" s="41" t="s">
        <v>5228</v>
      </c>
      <c r="P1041" s="106">
        <f t="shared" si="508"/>
        <v>27.36</v>
      </c>
      <c r="Q1041" s="106">
        <f t="shared" si="382"/>
        <v>36</v>
      </c>
      <c r="R1041" s="106"/>
      <c r="S1041" s="41" t="s">
        <v>530</v>
      </c>
      <c r="T1041" s="107">
        <f t="shared" si="542"/>
        <v>1.6675920000000002</v>
      </c>
      <c r="U1041" s="41" t="s">
        <v>4098</v>
      </c>
      <c r="V1041" s="41" t="e">
        <f t="shared" si="360"/>
        <v>#NAME?</v>
      </c>
      <c r="W1041" s="107">
        <v>8.7400000000000005E-2</v>
      </c>
      <c r="X1041" s="107">
        <f t="shared" si="376"/>
        <v>3.1464000000000003</v>
      </c>
      <c r="Y1041" s="107"/>
      <c r="Z1041" s="107"/>
      <c r="AA1041" s="107"/>
      <c r="AB1041" s="107"/>
      <c r="AC1041" s="107"/>
      <c r="AD1041" s="107"/>
      <c r="AE1041" s="107"/>
      <c r="AF1041" s="107"/>
      <c r="AG1041" s="41" t="s">
        <v>4317</v>
      </c>
      <c r="AH1041" s="41" t="e">
        <f t="shared" si="361"/>
        <v>#NAME?</v>
      </c>
      <c r="AI1041" s="108">
        <v>0.53</v>
      </c>
      <c r="AJ1041" s="107">
        <f t="shared" si="377"/>
        <v>1.6675920000000002</v>
      </c>
      <c r="AK1041" s="41"/>
      <c r="AL1041" s="41"/>
      <c r="AM1041" s="107"/>
      <c r="AN1041" s="107"/>
    </row>
    <row r="1042" spans="1:40" ht="15">
      <c r="A1042" s="101"/>
      <c r="B1042" s="41"/>
      <c r="C1042" s="102"/>
      <c r="D1042" s="103"/>
      <c r="E1042" s="103"/>
      <c r="F1042" s="103"/>
      <c r="G1042" s="103"/>
      <c r="H1042" s="103"/>
      <c r="I1042" s="103"/>
      <c r="J1042" s="103"/>
      <c r="K1042" s="31"/>
      <c r="L1042" s="103"/>
      <c r="M1042" s="104"/>
      <c r="N1042" s="105"/>
      <c r="O1042" s="41"/>
      <c r="P1042" s="106"/>
      <c r="Q1042" s="106"/>
      <c r="R1042" s="106"/>
      <c r="S1042" s="41"/>
      <c r="T1042" s="107"/>
      <c r="U1042" s="41"/>
      <c r="V1042" s="41"/>
      <c r="W1042" s="107"/>
      <c r="X1042" s="107"/>
      <c r="Y1042" s="107"/>
      <c r="Z1042" s="107"/>
      <c r="AA1042" s="107"/>
      <c r="AB1042" s="107"/>
      <c r="AC1042" s="107"/>
      <c r="AD1042" s="107"/>
      <c r="AE1042" s="107"/>
      <c r="AF1042" s="107"/>
      <c r="AG1042" s="41"/>
      <c r="AH1042" s="41"/>
      <c r="AI1042" s="108"/>
      <c r="AJ1042" s="107"/>
      <c r="AK1042" s="109" t="s">
        <v>4921</v>
      </c>
      <c r="AL1042" s="41" t="str">
        <f t="shared" ref="AL1042:AL1047" si="552">VLOOKUP(AK1042,db_solfen,2,FALSE)</f>
        <v>SOLFEN KHA DEP 225</v>
      </c>
      <c r="AM1042" s="107">
        <v>0.16</v>
      </c>
      <c r="AN1042" s="107">
        <f>$X$1041*AM1042</f>
        <v>0.50342400000000009</v>
      </c>
    </row>
    <row r="1043" spans="1:40" ht="15">
      <c r="A1043" s="101"/>
      <c r="B1043" s="41"/>
      <c r="C1043" s="102"/>
      <c r="D1043" s="103"/>
      <c r="E1043" s="103"/>
      <c r="F1043" s="103"/>
      <c r="G1043" s="103"/>
      <c r="H1043" s="103"/>
      <c r="I1043" s="103"/>
      <c r="J1043" s="103"/>
      <c r="K1043" s="31"/>
      <c r="L1043" s="103"/>
      <c r="M1043" s="104"/>
      <c r="N1043" s="105"/>
      <c r="O1043" s="41"/>
      <c r="P1043" s="106"/>
      <c r="Q1043" s="106"/>
      <c r="R1043" s="106"/>
      <c r="S1043" s="41"/>
      <c r="T1043" s="107"/>
      <c r="U1043" s="41"/>
      <c r="V1043" s="41"/>
      <c r="W1043" s="107"/>
      <c r="X1043" s="107"/>
      <c r="Y1043" s="107"/>
      <c r="Z1043" s="107"/>
      <c r="AA1043" s="107"/>
      <c r="AB1043" s="107"/>
      <c r="AC1043" s="107"/>
      <c r="AD1043" s="107"/>
      <c r="AE1043" s="107"/>
      <c r="AF1043" s="107"/>
      <c r="AG1043" s="41"/>
      <c r="AH1043" s="41"/>
      <c r="AI1043" s="108"/>
      <c r="AJ1043" s="107"/>
      <c r="AK1043" s="109" t="s">
        <v>4915</v>
      </c>
      <c r="AL1043" s="41" t="str">
        <f t="shared" si="552"/>
        <v>SHD METHANOL 156</v>
      </c>
      <c r="AM1043" s="107">
        <v>0.12</v>
      </c>
      <c r="AN1043" s="107">
        <f t="shared" ref="AN1043:AN1044" si="553">$X$1041*AM1043</f>
        <v>0.37756800000000001</v>
      </c>
    </row>
    <row r="1044" spans="1:40" ht="15">
      <c r="A1044" s="101"/>
      <c r="B1044" s="41"/>
      <c r="C1044" s="102"/>
      <c r="D1044" s="103"/>
      <c r="E1044" s="103"/>
      <c r="F1044" s="103"/>
      <c r="G1044" s="103"/>
      <c r="H1044" s="103"/>
      <c r="I1044" s="103"/>
      <c r="J1044" s="103"/>
      <c r="K1044" s="31"/>
      <c r="L1044" s="103"/>
      <c r="M1044" s="104"/>
      <c r="N1044" s="105"/>
      <c r="O1044" s="41"/>
      <c r="P1044" s="106"/>
      <c r="Q1044" s="106"/>
      <c r="R1044" s="106"/>
      <c r="S1044" s="41"/>
      <c r="T1044" s="107"/>
      <c r="U1044" s="41"/>
      <c r="V1044" s="41"/>
      <c r="W1044" s="107"/>
      <c r="X1044" s="107"/>
      <c r="Y1044" s="107"/>
      <c r="Z1044" s="107"/>
      <c r="AA1044" s="107"/>
      <c r="AB1044" s="107"/>
      <c r="AC1044" s="107"/>
      <c r="AD1044" s="107"/>
      <c r="AE1044" s="107"/>
      <c r="AF1044" s="107"/>
      <c r="AG1044" s="41"/>
      <c r="AH1044" s="41"/>
      <c r="AI1044" s="108"/>
      <c r="AJ1044" s="107"/>
      <c r="AK1044" s="109" t="s">
        <v>4925</v>
      </c>
      <c r="AL1044" s="41" t="str">
        <f t="shared" si="552"/>
        <v>SOLFEN KHA GLISERIN 250</v>
      </c>
      <c r="AM1044" s="107">
        <v>0.19</v>
      </c>
      <c r="AN1044" s="107">
        <f t="shared" si="553"/>
        <v>0.59781600000000001</v>
      </c>
    </row>
    <row r="1045" spans="1:40" ht="15">
      <c r="A1045" s="101"/>
      <c r="B1045" s="41"/>
      <c r="C1045" s="102"/>
      <c r="D1045" s="103"/>
      <c r="E1045" s="103"/>
      <c r="F1045" s="103"/>
      <c r="G1045" s="103"/>
      <c r="H1045" s="103"/>
      <c r="I1045" s="103"/>
      <c r="J1045" s="103"/>
      <c r="K1045" s="31"/>
      <c r="L1045" s="103"/>
      <c r="M1045" s="104"/>
      <c r="N1045" s="105"/>
      <c r="O1045" s="41"/>
      <c r="P1045" s="106"/>
      <c r="Q1045" s="106"/>
      <c r="R1045" s="106"/>
      <c r="S1045" s="41"/>
      <c r="T1045" s="107"/>
      <c r="U1045" s="41" t="s">
        <v>5192</v>
      </c>
      <c r="V1045" s="41" t="s">
        <v>5193</v>
      </c>
      <c r="W1045" s="107">
        <v>0.28749999999999998</v>
      </c>
      <c r="X1045" s="107">
        <f>K1041*W1045</f>
        <v>10.35</v>
      </c>
      <c r="Y1045" s="107"/>
      <c r="Z1045" s="107"/>
      <c r="AA1045" s="107"/>
      <c r="AB1045" s="107"/>
      <c r="AC1045" s="107"/>
      <c r="AD1045" s="107"/>
      <c r="AE1045" s="107"/>
      <c r="AF1045" s="107"/>
      <c r="AG1045" s="41"/>
      <c r="AH1045" s="41"/>
      <c r="AI1045" s="108"/>
      <c r="AJ1045" s="107"/>
      <c r="AK1045" s="110" t="s">
        <v>4915</v>
      </c>
      <c r="AL1045" s="41" t="str">
        <f t="shared" si="552"/>
        <v>SHD METHANOL 156</v>
      </c>
      <c r="AM1045" s="107">
        <v>0.56999999999999995</v>
      </c>
      <c r="AN1045" s="107">
        <f>$X$1045*AM1045</f>
        <v>5.8994999999999989</v>
      </c>
    </row>
    <row r="1046" spans="1:40" ht="15">
      <c r="A1046" s="101"/>
      <c r="B1046" s="41"/>
      <c r="C1046" s="102"/>
      <c r="D1046" s="103"/>
      <c r="E1046" s="103"/>
      <c r="F1046" s="103"/>
      <c r="G1046" s="103"/>
      <c r="H1046" s="103"/>
      <c r="I1046" s="103"/>
      <c r="J1046" s="103"/>
      <c r="K1046" s="31"/>
      <c r="L1046" s="103"/>
      <c r="M1046" s="104"/>
      <c r="N1046" s="105"/>
      <c r="O1046" s="41"/>
      <c r="P1046" s="106"/>
      <c r="Q1046" s="106"/>
      <c r="R1046" s="106"/>
      <c r="S1046" s="41"/>
      <c r="T1046" s="107"/>
      <c r="U1046" s="41"/>
      <c r="V1046" s="41"/>
      <c r="W1046" s="107"/>
      <c r="X1046" s="107"/>
      <c r="Y1046" s="107"/>
      <c r="Z1046" s="107"/>
      <c r="AA1046" s="107"/>
      <c r="AB1046" s="107"/>
      <c r="AC1046" s="107"/>
      <c r="AD1046" s="107"/>
      <c r="AE1046" s="107"/>
      <c r="AF1046" s="107"/>
      <c r="AG1046" s="41"/>
      <c r="AH1046" s="41"/>
      <c r="AI1046" s="108"/>
      <c r="AJ1046" s="107"/>
      <c r="AK1046" s="110" t="s">
        <v>4925</v>
      </c>
      <c r="AL1046" s="41" t="str">
        <f t="shared" si="552"/>
        <v>SOLFEN KHA GLISERIN 250</v>
      </c>
      <c r="AM1046" s="107">
        <v>0.34</v>
      </c>
      <c r="AN1046" s="107">
        <f t="shared" ref="AN1046:AN1047" si="554">$X$1045*AM1046</f>
        <v>3.5190000000000001</v>
      </c>
    </row>
    <row r="1047" spans="1:40" ht="15">
      <c r="A1047" s="101"/>
      <c r="B1047" s="41"/>
      <c r="C1047" s="102"/>
      <c r="D1047" s="103"/>
      <c r="E1047" s="103"/>
      <c r="F1047" s="103"/>
      <c r="G1047" s="103"/>
      <c r="H1047" s="103"/>
      <c r="I1047" s="103"/>
      <c r="J1047" s="103"/>
      <c r="K1047" s="31"/>
      <c r="L1047" s="103"/>
      <c r="M1047" s="104"/>
      <c r="N1047" s="105"/>
      <c r="O1047" s="41"/>
      <c r="P1047" s="106"/>
      <c r="Q1047" s="106"/>
      <c r="R1047" s="106"/>
      <c r="S1047" s="41"/>
      <c r="T1047" s="107"/>
      <c r="U1047" s="41"/>
      <c r="V1047" s="41"/>
      <c r="W1047" s="107"/>
      <c r="X1047" s="107"/>
      <c r="Y1047" s="107"/>
      <c r="Z1047" s="107"/>
      <c r="AA1047" s="107"/>
      <c r="AB1047" s="107"/>
      <c r="AC1047" s="107"/>
      <c r="AD1047" s="107"/>
      <c r="AE1047" s="107"/>
      <c r="AF1047" s="107"/>
      <c r="AG1047" s="41"/>
      <c r="AH1047" s="41"/>
      <c r="AI1047" s="108"/>
      <c r="AJ1047" s="107"/>
      <c r="AK1047" s="110" t="s">
        <v>4921</v>
      </c>
      <c r="AL1047" s="41" t="str">
        <f t="shared" si="552"/>
        <v>SOLFEN KHA DEP 225</v>
      </c>
      <c r="AM1047" s="107">
        <v>0.09</v>
      </c>
      <c r="AN1047" s="107">
        <f t="shared" si="554"/>
        <v>0.93149999999999988</v>
      </c>
    </row>
    <row r="1048" spans="1:40">
      <c r="A1048" s="101">
        <v>260</v>
      </c>
      <c r="B1048" s="41" t="s">
        <v>2549</v>
      </c>
      <c r="C1048" s="102" t="s">
        <v>228</v>
      </c>
      <c r="D1048" s="103">
        <v>17</v>
      </c>
      <c r="E1048" s="103">
        <f t="shared" si="402"/>
        <v>0.47222222222222221</v>
      </c>
      <c r="F1048" s="103">
        <v>20</v>
      </c>
      <c r="G1048" s="103">
        <v>1</v>
      </c>
      <c r="H1048" s="103">
        <v>28</v>
      </c>
      <c r="I1048" s="103">
        <v>1</v>
      </c>
      <c r="J1048" s="103" t="s">
        <v>510</v>
      </c>
      <c r="K1048" s="31">
        <f>VLOOKUP(B1048,tb_proyeksi,10,FALSE)</f>
        <v>36</v>
      </c>
      <c r="L1048" s="103" t="s">
        <v>510</v>
      </c>
      <c r="M1048" s="104">
        <f t="shared" si="416"/>
        <v>1</v>
      </c>
      <c r="N1048" s="105" t="s">
        <v>506</v>
      </c>
      <c r="O1048" s="41" t="s">
        <v>5228</v>
      </c>
      <c r="P1048" s="106">
        <f t="shared" si="508"/>
        <v>27.36</v>
      </c>
      <c r="Q1048" s="106">
        <f t="shared" si="382"/>
        <v>36</v>
      </c>
      <c r="R1048" s="106"/>
      <c r="S1048" s="41" t="s">
        <v>531</v>
      </c>
      <c r="T1048" s="107">
        <f t="shared" si="542"/>
        <v>0.42438643200000009</v>
      </c>
      <c r="U1048" s="41" t="s">
        <v>4100</v>
      </c>
      <c r="V1048" s="41" t="e">
        <f t="shared" ref="V1048:V1351" si="555">VLOOKUP(U1048,tb_oplosan,2,FALSE)</f>
        <v>#NAME?</v>
      </c>
      <c r="W1048" s="107">
        <v>8.7400000000000005E-2</v>
      </c>
      <c r="X1048" s="107">
        <f t="shared" si="376"/>
        <v>3.1464000000000003</v>
      </c>
      <c r="Y1048" s="41" t="s">
        <v>3940</v>
      </c>
      <c r="Z1048" s="41" t="s">
        <v>3941</v>
      </c>
      <c r="AA1048" s="107">
        <v>0.16</v>
      </c>
      <c r="AB1048" s="107">
        <f>X1048*AA1048</f>
        <v>0.50342400000000009</v>
      </c>
      <c r="AC1048" s="107"/>
      <c r="AD1048" s="107"/>
      <c r="AE1048" s="107"/>
      <c r="AF1048" s="107"/>
      <c r="AG1048" s="41" t="s">
        <v>4283</v>
      </c>
      <c r="AH1048" s="41" t="s">
        <v>4284</v>
      </c>
      <c r="AI1048" s="108">
        <v>0.84299999999999997</v>
      </c>
      <c r="AJ1048" s="107">
        <f>$AB$1048*AI1048</f>
        <v>0.42438643200000009</v>
      </c>
      <c r="AK1048" s="41"/>
      <c r="AL1048" s="41"/>
      <c r="AM1048" s="107"/>
      <c r="AN1048" s="107"/>
    </row>
    <row r="1049" spans="1:40">
      <c r="A1049" s="101"/>
      <c r="B1049" s="41"/>
      <c r="C1049" s="102"/>
      <c r="D1049" s="103"/>
      <c r="E1049" s="103"/>
      <c r="F1049" s="103"/>
      <c r="G1049" s="103"/>
      <c r="H1049" s="103"/>
      <c r="I1049" s="103"/>
      <c r="J1049" s="103"/>
      <c r="K1049" s="31"/>
      <c r="L1049" s="103"/>
      <c r="M1049" s="104"/>
      <c r="N1049" s="105"/>
      <c r="O1049" s="41"/>
      <c r="P1049" s="106"/>
      <c r="Q1049" s="106"/>
      <c r="R1049" s="106"/>
      <c r="S1049" s="41"/>
      <c r="T1049" s="107">
        <f t="shared" si="542"/>
        <v>7.9037568000000016E-2</v>
      </c>
      <c r="U1049" s="41"/>
      <c r="V1049" s="41"/>
      <c r="W1049" s="107"/>
      <c r="X1049" s="107"/>
      <c r="Y1049" s="107"/>
      <c r="Z1049" s="107"/>
      <c r="AA1049" s="107"/>
      <c r="AB1049" s="107"/>
      <c r="AC1049" s="107"/>
      <c r="AD1049" s="107"/>
      <c r="AE1049" s="107"/>
      <c r="AF1049" s="107"/>
      <c r="AG1049" s="41" t="s">
        <v>4339</v>
      </c>
      <c r="AH1049" s="41" t="s">
        <v>4340</v>
      </c>
      <c r="AI1049" s="108">
        <v>0.157</v>
      </c>
      <c r="AJ1049" s="107">
        <f>$AB$1048*AI1049</f>
        <v>7.9037568000000016E-2</v>
      </c>
      <c r="AK1049" s="41"/>
      <c r="AL1049" s="41"/>
      <c r="AM1049" s="107"/>
      <c r="AN1049" s="107"/>
    </row>
    <row r="1050" spans="1:40" ht="15">
      <c r="A1050" s="101"/>
      <c r="B1050" s="41"/>
      <c r="C1050" s="102"/>
      <c r="D1050" s="103"/>
      <c r="E1050" s="103"/>
      <c r="F1050" s="103"/>
      <c r="G1050" s="103"/>
      <c r="H1050" s="103"/>
      <c r="I1050" s="103"/>
      <c r="J1050" s="103"/>
      <c r="K1050" s="31"/>
      <c r="L1050" s="103"/>
      <c r="M1050" s="104"/>
      <c r="N1050" s="105"/>
      <c r="O1050" s="41"/>
      <c r="P1050" s="106"/>
      <c r="Q1050" s="106"/>
      <c r="R1050" s="106"/>
      <c r="S1050" s="41"/>
      <c r="T1050" s="107"/>
      <c r="U1050" s="41"/>
      <c r="V1050" s="41"/>
      <c r="W1050" s="107"/>
      <c r="X1050" s="107"/>
      <c r="Y1050" s="107"/>
      <c r="Z1050" s="107"/>
      <c r="AA1050" s="107"/>
      <c r="AB1050" s="107"/>
      <c r="AC1050" s="107"/>
      <c r="AD1050" s="107"/>
      <c r="AE1050" s="107"/>
      <c r="AF1050" s="107"/>
      <c r="AG1050" s="41"/>
      <c r="AH1050" s="41"/>
      <c r="AI1050" s="108"/>
      <c r="AJ1050" s="107"/>
      <c r="AK1050" s="109" t="s">
        <v>4921</v>
      </c>
      <c r="AL1050" s="41" t="str">
        <f t="shared" ref="AL1050:AL1059" si="556">VLOOKUP(AK1050,db_solfen,2,FALSE)</f>
        <v>SOLFEN KHA DEP 225</v>
      </c>
      <c r="AM1050" s="107">
        <v>0.36</v>
      </c>
      <c r="AN1050" s="107">
        <f>$X$1048*AM1050</f>
        <v>1.1327040000000002</v>
      </c>
    </row>
    <row r="1051" spans="1:40" ht="15">
      <c r="A1051" s="101"/>
      <c r="B1051" s="41"/>
      <c r="C1051" s="102"/>
      <c r="D1051" s="103"/>
      <c r="E1051" s="103"/>
      <c r="F1051" s="103"/>
      <c r="G1051" s="103"/>
      <c r="H1051" s="103"/>
      <c r="I1051" s="103"/>
      <c r="J1051" s="103"/>
      <c r="K1051" s="31"/>
      <c r="L1051" s="103"/>
      <c r="M1051" s="104"/>
      <c r="N1051" s="105"/>
      <c r="O1051" s="41"/>
      <c r="P1051" s="106"/>
      <c r="Q1051" s="106"/>
      <c r="R1051" s="106"/>
      <c r="S1051" s="41"/>
      <c r="T1051" s="107"/>
      <c r="U1051" s="41"/>
      <c r="V1051" s="41"/>
      <c r="W1051" s="107"/>
      <c r="X1051" s="107"/>
      <c r="Y1051" s="107"/>
      <c r="Z1051" s="107"/>
      <c r="AA1051" s="107"/>
      <c r="AB1051" s="107"/>
      <c r="AC1051" s="107"/>
      <c r="AD1051" s="107"/>
      <c r="AE1051" s="107"/>
      <c r="AF1051" s="107"/>
      <c r="AG1051" s="41"/>
      <c r="AH1051" s="41"/>
      <c r="AI1051" s="108"/>
      <c r="AJ1051" s="107"/>
      <c r="AK1051" s="109" t="s">
        <v>4915</v>
      </c>
      <c r="AL1051" s="41" t="str">
        <f t="shared" si="556"/>
        <v>SHD METHANOL 156</v>
      </c>
      <c r="AM1051" s="107">
        <v>0.1</v>
      </c>
      <c r="AN1051" s="107">
        <f t="shared" ref="AN1051:AN1052" si="557">$X$1048*AM1051</f>
        <v>0.31464000000000003</v>
      </c>
    </row>
    <row r="1052" spans="1:40" ht="15">
      <c r="A1052" s="101"/>
      <c r="B1052" s="41"/>
      <c r="C1052" s="102"/>
      <c r="D1052" s="103"/>
      <c r="E1052" s="103"/>
      <c r="F1052" s="103"/>
      <c r="G1052" s="103"/>
      <c r="H1052" s="103"/>
      <c r="I1052" s="103"/>
      <c r="J1052" s="103"/>
      <c r="K1052" s="31"/>
      <c r="L1052" s="103"/>
      <c r="M1052" s="104"/>
      <c r="N1052" s="105"/>
      <c r="O1052" s="41"/>
      <c r="P1052" s="106"/>
      <c r="Q1052" s="106"/>
      <c r="R1052" s="106"/>
      <c r="S1052" s="41"/>
      <c r="T1052" s="107"/>
      <c r="U1052" s="41"/>
      <c r="V1052" s="41"/>
      <c r="W1052" s="107"/>
      <c r="X1052" s="107"/>
      <c r="Y1052" s="107"/>
      <c r="Z1052" s="107"/>
      <c r="AA1052" s="107"/>
      <c r="AB1052" s="107"/>
      <c r="AC1052" s="107"/>
      <c r="AD1052" s="107"/>
      <c r="AE1052" s="107"/>
      <c r="AF1052" s="107"/>
      <c r="AG1052" s="41"/>
      <c r="AH1052" s="41"/>
      <c r="AI1052" s="108"/>
      <c r="AJ1052" s="107"/>
      <c r="AK1052" s="109" t="s">
        <v>4925</v>
      </c>
      <c r="AL1052" s="41" t="str">
        <f t="shared" si="556"/>
        <v>SOLFEN KHA GLISERIN 250</v>
      </c>
      <c r="AM1052" s="107">
        <v>0.38</v>
      </c>
      <c r="AN1052" s="107">
        <f t="shared" si="557"/>
        <v>1.195632</v>
      </c>
    </row>
    <row r="1053" spans="1:40" ht="15">
      <c r="A1053" s="101"/>
      <c r="B1053" s="41"/>
      <c r="C1053" s="102"/>
      <c r="D1053" s="103"/>
      <c r="E1053" s="103"/>
      <c r="F1053" s="103"/>
      <c r="G1053" s="103"/>
      <c r="H1053" s="103"/>
      <c r="I1053" s="103"/>
      <c r="J1053" s="103"/>
      <c r="K1053" s="31"/>
      <c r="L1053" s="103"/>
      <c r="M1053" s="104"/>
      <c r="N1053" s="105"/>
      <c r="O1053" s="41"/>
      <c r="P1053" s="106"/>
      <c r="Q1053" s="106"/>
      <c r="R1053" s="106"/>
      <c r="S1053" s="41"/>
      <c r="T1053" s="107"/>
      <c r="U1053" s="41" t="s">
        <v>5192</v>
      </c>
      <c r="V1053" s="41" t="s">
        <v>5193</v>
      </c>
      <c r="W1053" s="107">
        <v>0.28749999999999998</v>
      </c>
      <c r="X1053" s="107">
        <f>K1048*W1053</f>
        <v>10.35</v>
      </c>
      <c r="Y1053" s="107"/>
      <c r="Z1053" s="107"/>
      <c r="AA1053" s="107"/>
      <c r="AB1053" s="107"/>
      <c r="AC1053" s="107"/>
      <c r="AD1053" s="107"/>
      <c r="AE1053" s="107"/>
      <c r="AF1053" s="107"/>
      <c r="AG1053" s="41"/>
      <c r="AH1053" s="41"/>
      <c r="AI1053" s="108"/>
      <c r="AJ1053" s="107"/>
      <c r="AK1053" s="110" t="s">
        <v>4915</v>
      </c>
      <c r="AL1053" s="41" t="str">
        <f t="shared" si="556"/>
        <v>SHD METHANOL 156</v>
      </c>
      <c r="AM1053" s="107">
        <v>0.56999999999999995</v>
      </c>
      <c r="AN1053" s="107">
        <f>$X$1053*AM1053</f>
        <v>5.8994999999999989</v>
      </c>
    </row>
    <row r="1054" spans="1:40" ht="15">
      <c r="A1054" s="101"/>
      <c r="B1054" s="41"/>
      <c r="C1054" s="102"/>
      <c r="D1054" s="103"/>
      <c r="E1054" s="103"/>
      <c r="F1054" s="103"/>
      <c r="G1054" s="103"/>
      <c r="H1054" s="103"/>
      <c r="I1054" s="103"/>
      <c r="J1054" s="103"/>
      <c r="K1054" s="31"/>
      <c r="L1054" s="103"/>
      <c r="M1054" s="104"/>
      <c r="N1054" s="105"/>
      <c r="O1054" s="41"/>
      <c r="P1054" s="106"/>
      <c r="Q1054" s="106"/>
      <c r="R1054" s="106"/>
      <c r="S1054" s="41"/>
      <c r="T1054" s="107"/>
      <c r="U1054" s="41"/>
      <c r="V1054" s="41"/>
      <c r="W1054" s="107"/>
      <c r="X1054" s="107"/>
      <c r="Y1054" s="107"/>
      <c r="Z1054" s="107"/>
      <c r="AA1054" s="107"/>
      <c r="AB1054" s="107"/>
      <c r="AC1054" s="107"/>
      <c r="AD1054" s="107"/>
      <c r="AE1054" s="107"/>
      <c r="AF1054" s="107"/>
      <c r="AG1054" s="41"/>
      <c r="AH1054" s="41"/>
      <c r="AI1054" s="108"/>
      <c r="AJ1054" s="107"/>
      <c r="AK1054" s="110" t="s">
        <v>4925</v>
      </c>
      <c r="AL1054" s="41" t="str">
        <f t="shared" si="556"/>
        <v>SOLFEN KHA GLISERIN 250</v>
      </c>
      <c r="AM1054" s="107">
        <v>0.34</v>
      </c>
      <c r="AN1054" s="107">
        <f t="shared" ref="AN1054:AN1055" si="558">$X$1053*AM1054</f>
        <v>3.5190000000000001</v>
      </c>
    </row>
    <row r="1055" spans="1:40" ht="15">
      <c r="A1055" s="101"/>
      <c r="B1055" s="41"/>
      <c r="C1055" s="102"/>
      <c r="D1055" s="103"/>
      <c r="E1055" s="103"/>
      <c r="F1055" s="103"/>
      <c r="G1055" s="103"/>
      <c r="H1055" s="103"/>
      <c r="I1055" s="103"/>
      <c r="J1055" s="103"/>
      <c r="K1055" s="31"/>
      <c r="L1055" s="103"/>
      <c r="M1055" s="104"/>
      <c r="N1055" s="105"/>
      <c r="O1055" s="41"/>
      <c r="P1055" s="106"/>
      <c r="Q1055" s="106"/>
      <c r="R1055" s="106"/>
      <c r="S1055" s="41"/>
      <c r="T1055" s="107"/>
      <c r="U1055" s="41"/>
      <c r="V1055" s="41"/>
      <c r="W1055" s="107"/>
      <c r="X1055" s="107"/>
      <c r="Y1055" s="107"/>
      <c r="Z1055" s="107"/>
      <c r="AA1055" s="107"/>
      <c r="AB1055" s="107"/>
      <c r="AC1055" s="107"/>
      <c r="AD1055" s="107"/>
      <c r="AE1055" s="107"/>
      <c r="AF1055" s="107"/>
      <c r="AG1055" s="41"/>
      <c r="AH1055" s="41"/>
      <c r="AI1055" s="108"/>
      <c r="AJ1055" s="107"/>
      <c r="AK1055" s="110" t="s">
        <v>4921</v>
      </c>
      <c r="AL1055" s="41" t="str">
        <f t="shared" si="556"/>
        <v>SOLFEN KHA DEP 225</v>
      </c>
      <c r="AM1055" s="107">
        <v>0.09</v>
      </c>
      <c r="AN1055" s="107">
        <f t="shared" si="558"/>
        <v>0.93149999999999988</v>
      </c>
    </row>
    <row r="1056" spans="1:40">
      <c r="A1056" s="101">
        <v>261</v>
      </c>
      <c r="B1056" s="41" t="s">
        <v>2556</v>
      </c>
      <c r="C1056" s="102" t="s">
        <v>229</v>
      </c>
      <c r="D1056" s="103">
        <v>7</v>
      </c>
      <c r="E1056" s="103">
        <f t="shared" si="402"/>
        <v>0.19444444444444445</v>
      </c>
      <c r="F1056" s="103">
        <v>6</v>
      </c>
      <c r="G1056" s="103">
        <v>1</v>
      </c>
      <c r="H1056" s="103">
        <v>6</v>
      </c>
      <c r="I1056" s="103">
        <v>1</v>
      </c>
      <c r="J1056" s="103" t="s">
        <v>510</v>
      </c>
      <c r="K1056" s="31">
        <f t="shared" ref="K1056:K1098" si="559">VLOOKUP(B1056,tb_proyeksi,10,FALSE)</f>
        <v>36</v>
      </c>
      <c r="L1056" s="103" t="s">
        <v>510</v>
      </c>
      <c r="M1056" s="104">
        <f t="shared" si="416"/>
        <v>1</v>
      </c>
      <c r="N1056" s="105" t="s">
        <v>506</v>
      </c>
      <c r="O1056" s="41" t="s">
        <v>5228</v>
      </c>
      <c r="P1056" s="106">
        <f t="shared" si="508"/>
        <v>27.36</v>
      </c>
      <c r="Q1056" s="106">
        <f t="shared" si="382"/>
        <v>36</v>
      </c>
      <c r="R1056" s="106"/>
      <c r="S1056" s="41" t="s">
        <v>5226</v>
      </c>
      <c r="T1056" s="107">
        <f t="shared" si="542"/>
        <v>0.56635200000000008</v>
      </c>
      <c r="U1056" s="41" t="s">
        <v>4102</v>
      </c>
      <c r="V1056" s="41" t="e">
        <f t="shared" si="555"/>
        <v>#NAME?</v>
      </c>
      <c r="W1056" s="107">
        <v>8.7400000000000005E-2</v>
      </c>
      <c r="X1056" s="107">
        <f t="shared" si="376"/>
        <v>3.1464000000000003</v>
      </c>
      <c r="Y1056" s="107"/>
      <c r="Z1056" s="107"/>
      <c r="AA1056" s="107"/>
      <c r="AB1056" s="107"/>
      <c r="AC1056" s="107"/>
      <c r="AD1056" s="107"/>
      <c r="AE1056" s="107"/>
      <c r="AF1056" s="107"/>
      <c r="AG1056" s="41" t="s">
        <v>4299</v>
      </c>
      <c r="AH1056" s="41" t="e">
        <f t="shared" ref="AH1056:AH1351" si="560">VLOOKUP(AG1056,tb_parfum,2,FALSE)</f>
        <v>#NAME?</v>
      </c>
      <c r="AI1056" s="108">
        <v>0.18</v>
      </c>
      <c r="AJ1056" s="107">
        <f t="shared" si="377"/>
        <v>0.56635200000000008</v>
      </c>
      <c r="AK1056" s="41"/>
      <c r="AL1056" s="41"/>
      <c r="AM1056" s="107"/>
      <c r="AN1056" s="107"/>
    </row>
    <row r="1057" spans="1:40" ht="15">
      <c r="A1057" s="101"/>
      <c r="B1057" s="41"/>
      <c r="C1057" s="102"/>
      <c r="D1057" s="103"/>
      <c r="E1057" s="103"/>
      <c r="F1057" s="103"/>
      <c r="G1057" s="103"/>
      <c r="H1057" s="103"/>
      <c r="I1057" s="103"/>
      <c r="J1057" s="103"/>
      <c r="K1057" s="31"/>
      <c r="L1057" s="103"/>
      <c r="M1057" s="104"/>
      <c r="N1057" s="105"/>
      <c r="O1057" s="41"/>
      <c r="P1057" s="106"/>
      <c r="Q1057" s="106"/>
      <c r="R1057" s="106"/>
      <c r="S1057" s="41"/>
      <c r="T1057" s="107"/>
      <c r="U1057" s="41"/>
      <c r="V1057" s="41"/>
      <c r="W1057" s="107"/>
      <c r="X1057" s="107"/>
      <c r="Y1057" s="107"/>
      <c r="Z1057" s="107"/>
      <c r="AA1057" s="107"/>
      <c r="AB1057" s="107"/>
      <c r="AC1057" s="107"/>
      <c r="AD1057" s="107"/>
      <c r="AE1057" s="107"/>
      <c r="AF1057" s="107"/>
      <c r="AG1057" s="41"/>
      <c r="AH1057" s="41"/>
      <c r="AI1057" s="108"/>
      <c r="AJ1057" s="107"/>
      <c r="AK1057" s="109" t="s">
        <v>4915</v>
      </c>
      <c r="AL1057" s="41" t="str">
        <f t="shared" si="556"/>
        <v>SHD METHANOL 156</v>
      </c>
      <c r="AM1057" s="107">
        <v>0.13</v>
      </c>
      <c r="AN1057" s="107">
        <f>$X$1056*AM1057</f>
        <v>0.40903200000000006</v>
      </c>
    </row>
    <row r="1058" spans="1:40" ht="15">
      <c r="A1058" s="101"/>
      <c r="B1058" s="41"/>
      <c r="C1058" s="102"/>
      <c r="D1058" s="103"/>
      <c r="E1058" s="103"/>
      <c r="F1058" s="103"/>
      <c r="G1058" s="103"/>
      <c r="H1058" s="103"/>
      <c r="I1058" s="103"/>
      <c r="J1058" s="103"/>
      <c r="K1058" s="31"/>
      <c r="L1058" s="103"/>
      <c r="M1058" s="104"/>
      <c r="N1058" s="105"/>
      <c r="O1058" s="41"/>
      <c r="P1058" s="106"/>
      <c r="Q1058" s="106"/>
      <c r="R1058" s="106"/>
      <c r="S1058" s="41"/>
      <c r="T1058" s="107"/>
      <c r="U1058" s="41"/>
      <c r="V1058" s="41"/>
      <c r="W1058" s="107"/>
      <c r="X1058" s="107"/>
      <c r="Y1058" s="107"/>
      <c r="Z1058" s="107"/>
      <c r="AA1058" s="107"/>
      <c r="AB1058" s="107"/>
      <c r="AC1058" s="107"/>
      <c r="AD1058" s="107"/>
      <c r="AE1058" s="107"/>
      <c r="AF1058" s="107"/>
      <c r="AG1058" s="41"/>
      <c r="AH1058" s="41"/>
      <c r="AI1058" s="108"/>
      <c r="AJ1058" s="107"/>
      <c r="AK1058" s="109" t="s">
        <v>4921</v>
      </c>
      <c r="AL1058" s="41" t="str">
        <f t="shared" si="556"/>
        <v>SOLFEN KHA DEP 225</v>
      </c>
      <c r="AM1058" s="107">
        <v>0.3</v>
      </c>
      <c r="AN1058" s="107">
        <f t="shared" ref="AN1058:AN1059" si="561">$X$1056*AM1058</f>
        <v>0.94392000000000009</v>
      </c>
    </row>
    <row r="1059" spans="1:40" ht="15">
      <c r="A1059" s="101"/>
      <c r="B1059" s="41"/>
      <c r="C1059" s="102"/>
      <c r="D1059" s="103"/>
      <c r="E1059" s="103"/>
      <c r="F1059" s="103"/>
      <c r="G1059" s="103"/>
      <c r="H1059" s="103"/>
      <c r="I1059" s="103"/>
      <c r="J1059" s="103"/>
      <c r="K1059" s="31"/>
      <c r="L1059" s="103"/>
      <c r="M1059" s="104"/>
      <c r="N1059" s="105"/>
      <c r="O1059" s="41"/>
      <c r="P1059" s="106"/>
      <c r="Q1059" s="106"/>
      <c r="R1059" s="106"/>
      <c r="S1059" s="41"/>
      <c r="T1059" s="107"/>
      <c r="U1059" s="41"/>
      <c r="V1059" s="41"/>
      <c r="W1059" s="107"/>
      <c r="X1059" s="107"/>
      <c r="Y1059" s="107"/>
      <c r="Z1059" s="107"/>
      <c r="AA1059" s="107"/>
      <c r="AB1059" s="107"/>
      <c r="AC1059" s="107"/>
      <c r="AD1059" s="107"/>
      <c r="AE1059" s="107"/>
      <c r="AF1059" s="107"/>
      <c r="AG1059" s="41"/>
      <c r="AH1059" s="41"/>
      <c r="AI1059" s="108"/>
      <c r="AJ1059" s="107"/>
      <c r="AK1059" s="109" t="s">
        <v>4925</v>
      </c>
      <c r="AL1059" s="41" t="str">
        <f t="shared" si="556"/>
        <v>SOLFEN KHA GLISERIN 250</v>
      </c>
      <c r="AM1059" s="107">
        <v>0.39</v>
      </c>
      <c r="AN1059" s="107">
        <f t="shared" si="561"/>
        <v>1.2270960000000002</v>
      </c>
    </row>
    <row r="1060" spans="1:40" ht="15">
      <c r="A1060" s="101"/>
      <c r="B1060" s="41"/>
      <c r="C1060" s="102"/>
      <c r="D1060" s="103"/>
      <c r="E1060" s="103"/>
      <c r="F1060" s="103"/>
      <c r="G1060" s="103"/>
      <c r="H1060" s="103"/>
      <c r="I1060" s="103"/>
      <c r="J1060" s="103"/>
      <c r="K1060" s="31"/>
      <c r="L1060" s="103"/>
      <c r="M1060" s="104"/>
      <c r="N1060" s="105"/>
      <c r="O1060" s="41"/>
      <c r="P1060" s="106"/>
      <c r="Q1060" s="106"/>
      <c r="R1060" s="106"/>
      <c r="S1060" s="41"/>
      <c r="T1060" s="107"/>
      <c r="U1060" s="41" t="s">
        <v>5192</v>
      </c>
      <c r="V1060" s="41" t="s">
        <v>5193</v>
      </c>
      <c r="W1060" s="107">
        <v>0.28749999999999998</v>
      </c>
      <c r="X1060" s="107">
        <f>K1056*W1060</f>
        <v>10.35</v>
      </c>
      <c r="Y1060" s="107"/>
      <c r="Z1060" s="107"/>
      <c r="AA1060" s="107"/>
      <c r="AB1060" s="107"/>
      <c r="AC1060" s="107"/>
      <c r="AD1060" s="107"/>
      <c r="AE1060" s="107"/>
      <c r="AF1060" s="107"/>
      <c r="AG1060" s="41"/>
      <c r="AH1060" s="41"/>
      <c r="AI1060" s="108"/>
      <c r="AJ1060" s="107"/>
      <c r="AK1060" s="110" t="s">
        <v>4915</v>
      </c>
      <c r="AL1060" s="41" t="str">
        <f t="shared" ref="AL1060:AL1062" si="562">VLOOKUP(AK1060,db_solfen,2,FALSE)</f>
        <v>SHD METHANOL 156</v>
      </c>
      <c r="AM1060" s="107">
        <v>0.56999999999999995</v>
      </c>
      <c r="AN1060" s="107">
        <f>$X$1060*AM1060</f>
        <v>5.8994999999999989</v>
      </c>
    </row>
    <row r="1061" spans="1:40" ht="15">
      <c r="A1061" s="101"/>
      <c r="B1061" s="41"/>
      <c r="C1061" s="102"/>
      <c r="D1061" s="103"/>
      <c r="E1061" s="103"/>
      <c r="F1061" s="103"/>
      <c r="G1061" s="103"/>
      <c r="H1061" s="103"/>
      <c r="I1061" s="103"/>
      <c r="J1061" s="103"/>
      <c r="K1061" s="31"/>
      <c r="L1061" s="103"/>
      <c r="M1061" s="104"/>
      <c r="N1061" s="105"/>
      <c r="O1061" s="41"/>
      <c r="P1061" s="106"/>
      <c r="Q1061" s="106"/>
      <c r="R1061" s="106"/>
      <c r="S1061" s="41"/>
      <c r="T1061" s="107"/>
      <c r="U1061" s="41"/>
      <c r="V1061" s="41"/>
      <c r="W1061" s="107"/>
      <c r="X1061" s="107"/>
      <c r="Y1061" s="107"/>
      <c r="Z1061" s="107"/>
      <c r="AA1061" s="107"/>
      <c r="AB1061" s="107"/>
      <c r="AC1061" s="107"/>
      <c r="AD1061" s="107"/>
      <c r="AE1061" s="107"/>
      <c r="AF1061" s="107"/>
      <c r="AG1061" s="41"/>
      <c r="AH1061" s="41"/>
      <c r="AI1061" s="108"/>
      <c r="AJ1061" s="107"/>
      <c r="AK1061" s="110" t="s">
        <v>4925</v>
      </c>
      <c r="AL1061" s="41" t="str">
        <f t="shared" si="562"/>
        <v>SOLFEN KHA GLISERIN 250</v>
      </c>
      <c r="AM1061" s="107">
        <v>0.34</v>
      </c>
      <c r="AN1061" s="107">
        <f>$X$1060*AM1061</f>
        <v>3.5190000000000001</v>
      </c>
    </row>
    <row r="1062" spans="1:40" ht="15">
      <c r="A1062" s="101"/>
      <c r="B1062" s="41"/>
      <c r="C1062" s="102"/>
      <c r="D1062" s="103"/>
      <c r="E1062" s="103"/>
      <c r="F1062" s="103"/>
      <c r="G1062" s="103"/>
      <c r="H1062" s="103"/>
      <c r="I1062" s="103"/>
      <c r="J1062" s="103"/>
      <c r="K1062" s="31"/>
      <c r="L1062" s="103"/>
      <c r="M1062" s="104"/>
      <c r="N1062" s="105"/>
      <c r="O1062" s="41"/>
      <c r="P1062" s="106"/>
      <c r="Q1062" s="106"/>
      <c r="R1062" s="106"/>
      <c r="S1062" s="41"/>
      <c r="T1062" s="107"/>
      <c r="U1062" s="41"/>
      <c r="V1062" s="41"/>
      <c r="W1062" s="107"/>
      <c r="X1062" s="107"/>
      <c r="Y1062" s="107"/>
      <c r="Z1062" s="107"/>
      <c r="AA1062" s="107"/>
      <c r="AB1062" s="107"/>
      <c r="AC1062" s="107"/>
      <c r="AD1062" s="107"/>
      <c r="AE1062" s="107"/>
      <c r="AF1062" s="107"/>
      <c r="AG1062" s="41"/>
      <c r="AH1062" s="41"/>
      <c r="AI1062" s="108"/>
      <c r="AJ1062" s="107"/>
      <c r="AK1062" s="110" t="s">
        <v>4921</v>
      </c>
      <c r="AL1062" s="41" t="str">
        <f t="shared" si="562"/>
        <v>SOLFEN KHA DEP 225</v>
      </c>
      <c r="AM1062" s="107">
        <v>0.09</v>
      </c>
      <c r="AN1062" s="107">
        <f t="shared" ref="AN1062" si="563">$X$1060*AM1062</f>
        <v>0.93149999999999988</v>
      </c>
    </row>
    <row r="1063" spans="1:40">
      <c r="A1063" s="101">
        <v>262</v>
      </c>
      <c r="B1063" s="41" t="s">
        <v>2563</v>
      </c>
      <c r="C1063" s="102" t="s">
        <v>230</v>
      </c>
      <c r="D1063" s="103">
        <v>16</v>
      </c>
      <c r="E1063" s="103">
        <f t="shared" si="402"/>
        <v>0.44444444444444442</v>
      </c>
      <c r="F1063" s="103">
        <v>26</v>
      </c>
      <c r="G1063" s="103">
        <v>1</v>
      </c>
      <c r="H1063" s="103">
        <v>43</v>
      </c>
      <c r="I1063" s="103">
        <v>1</v>
      </c>
      <c r="J1063" s="103" t="s">
        <v>510</v>
      </c>
      <c r="K1063" s="31">
        <f t="shared" si="559"/>
        <v>36</v>
      </c>
      <c r="L1063" s="103" t="s">
        <v>510</v>
      </c>
      <c r="M1063" s="104">
        <f t="shared" si="416"/>
        <v>1</v>
      </c>
      <c r="N1063" s="105" t="s">
        <v>506</v>
      </c>
      <c r="O1063" s="41" t="s">
        <v>5228</v>
      </c>
      <c r="P1063" s="106">
        <f t="shared" si="508"/>
        <v>27.36</v>
      </c>
      <c r="Q1063" s="106">
        <f t="shared" si="382"/>
        <v>36</v>
      </c>
      <c r="R1063" s="106"/>
      <c r="S1063" s="41" t="s">
        <v>532</v>
      </c>
      <c r="T1063" s="107">
        <f t="shared" si="542"/>
        <v>1.2270960000000002</v>
      </c>
      <c r="U1063" s="41" t="s">
        <v>4104</v>
      </c>
      <c r="V1063" s="41" t="e">
        <f t="shared" si="555"/>
        <v>#NAME?</v>
      </c>
      <c r="W1063" s="107">
        <v>8.7400000000000005E-2</v>
      </c>
      <c r="X1063" s="107">
        <f t="shared" si="376"/>
        <v>3.1464000000000003</v>
      </c>
      <c r="Y1063" s="107"/>
      <c r="Z1063" s="107"/>
      <c r="AA1063" s="107"/>
      <c r="AB1063" s="107"/>
      <c r="AC1063" s="107"/>
      <c r="AD1063" s="107"/>
      <c r="AE1063" s="107"/>
      <c r="AF1063" s="107"/>
      <c r="AG1063" s="41" t="s">
        <v>4271</v>
      </c>
      <c r="AH1063" s="41" t="e">
        <f t="shared" si="560"/>
        <v>#NAME?</v>
      </c>
      <c r="AI1063" s="108">
        <v>0.39</v>
      </c>
      <c r="AJ1063" s="107">
        <f t="shared" si="377"/>
        <v>1.2270960000000002</v>
      </c>
      <c r="AK1063" s="41"/>
      <c r="AL1063" s="41"/>
      <c r="AM1063" s="107"/>
      <c r="AN1063" s="107"/>
    </row>
    <row r="1064" spans="1:40" ht="15">
      <c r="A1064" s="101"/>
      <c r="B1064" s="41"/>
      <c r="C1064" s="102"/>
      <c r="D1064" s="103"/>
      <c r="E1064" s="103"/>
      <c r="F1064" s="103"/>
      <c r="G1064" s="103"/>
      <c r="H1064" s="103"/>
      <c r="I1064" s="103"/>
      <c r="J1064" s="103"/>
      <c r="K1064" s="31"/>
      <c r="L1064" s="103"/>
      <c r="M1064" s="104"/>
      <c r="N1064" s="105"/>
      <c r="O1064" s="41"/>
      <c r="P1064" s="106"/>
      <c r="Q1064" s="106"/>
      <c r="R1064" s="106"/>
      <c r="S1064" s="41"/>
      <c r="T1064" s="107"/>
      <c r="U1064" s="41"/>
      <c r="V1064" s="41"/>
      <c r="W1064" s="107"/>
      <c r="X1064" s="107"/>
      <c r="Y1064" s="107"/>
      <c r="Z1064" s="107"/>
      <c r="AA1064" s="107"/>
      <c r="AB1064" s="107"/>
      <c r="AC1064" s="107"/>
      <c r="AD1064" s="107"/>
      <c r="AE1064" s="107"/>
      <c r="AF1064" s="107"/>
      <c r="AG1064" s="41"/>
      <c r="AH1064" s="41"/>
      <c r="AI1064" s="108"/>
      <c r="AJ1064" s="107"/>
      <c r="AK1064" s="109" t="s">
        <v>4915</v>
      </c>
      <c r="AL1064" s="41" t="str">
        <f t="shared" ref="AL1064:AL1069" si="564">VLOOKUP(AK1064,db_solfen,2,FALSE)</f>
        <v>SHD METHANOL 156</v>
      </c>
      <c r="AM1064" s="107">
        <v>0.14000000000000001</v>
      </c>
      <c r="AN1064" s="107">
        <f>$X$1063*AM1064</f>
        <v>0.44049600000000011</v>
      </c>
    </row>
    <row r="1065" spans="1:40" ht="15">
      <c r="A1065" s="101"/>
      <c r="B1065" s="41"/>
      <c r="C1065" s="102"/>
      <c r="D1065" s="103"/>
      <c r="E1065" s="103"/>
      <c r="F1065" s="103"/>
      <c r="G1065" s="103"/>
      <c r="H1065" s="103"/>
      <c r="I1065" s="103"/>
      <c r="J1065" s="103"/>
      <c r="K1065" s="31"/>
      <c r="L1065" s="103"/>
      <c r="M1065" s="104"/>
      <c r="N1065" s="105"/>
      <c r="O1065" s="41"/>
      <c r="P1065" s="106"/>
      <c r="Q1065" s="106"/>
      <c r="R1065" s="106"/>
      <c r="S1065" s="41"/>
      <c r="T1065" s="107"/>
      <c r="U1065" s="41"/>
      <c r="V1065" s="41"/>
      <c r="W1065" s="107"/>
      <c r="X1065" s="107"/>
      <c r="Y1065" s="107"/>
      <c r="Z1065" s="107"/>
      <c r="AA1065" s="107"/>
      <c r="AB1065" s="107"/>
      <c r="AC1065" s="107"/>
      <c r="AD1065" s="107"/>
      <c r="AE1065" s="107"/>
      <c r="AF1065" s="107"/>
      <c r="AG1065" s="41"/>
      <c r="AH1065" s="41"/>
      <c r="AI1065" s="108"/>
      <c r="AJ1065" s="107"/>
      <c r="AK1065" s="109" t="s">
        <v>4921</v>
      </c>
      <c r="AL1065" s="41" t="str">
        <f t="shared" si="564"/>
        <v>SOLFEN KHA DEP 225</v>
      </c>
      <c r="AM1065" s="107">
        <v>0.2</v>
      </c>
      <c r="AN1065" s="107">
        <f t="shared" ref="AN1065:AN1066" si="565">$X$1063*AM1065</f>
        <v>0.62928000000000006</v>
      </c>
    </row>
    <row r="1066" spans="1:40" ht="15">
      <c r="A1066" s="101"/>
      <c r="B1066" s="41"/>
      <c r="C1066" s="102"/>
      <c r="D1066" s="103"/>
      <c r="E1066" s="103"/>
      <c r="F1066" s="103"/>
      <c r="G1066" s="103"/>
      <c r="H1066" s="103"/>
      <c r="I1066" s="103"/>
      <c r="J1066" s="103"/>
      <c r="K1066" s="31"/>
      <c r="L1066" s="103"/>
      <c r="M1066" s="104"/>
      <c r="N1066" s="105"/>
      <c r="O1066" s="41"/>
      <c r="P1066" s="106"/>
      <c r="Q1066" s="106"/>
      <c r="R1066" s="106"/>
      <c r="S1066" s="41"/>
      <c r="T1066" s="107"/>
      <c r="U1066" s="41"/>
      <c r="V1066" s="41"/>
      <c r="W1066" s="107"/>
      <c r="X1066" s="107"/>
      <c r="Y1066" s="107"/>
      <c r="Z1066" s="107"/>
      <c r="AA1066" s="107"/>
      <c r="AB1066" s="107"/>
      <c r="AC1066" s="107"/>
      <c r="AD1066" s="107"/>
      <c r="AE1066" s="107"/>
      <c r="AF1066" s="107"/>
      <c r="AG1066" s="41"/>
      <c r="AH1066" s="41"/>
      <c r="AI1066" s="108"/>
      <c r="AJ1066" s="107"/>
      <c r="AK1066" s="109" t="s">
        <v>4925</v>
      </c>
      <c r="AL1066" s="41" t="str">
        <f t="shared" si="564"/>
        <v>SOLFEN KHA GLISERIN 250</v>
      </c>
      <c r="AM1066" s="107">
        <v>0.27</v>
      </c>
      <c r="AN1066" s="107">
        <f t="shared" si="565"/>
        <v>0.84952800000000017</v>
      </c>
    </row>
    <row r="1067" spans="1:40" ht="15">
      <c r="A1067" s="101"/>
      <c r="B1067" s="41"/>
      <c r="C1067" s="102"/>
      <c r="D1067" s="103"/>
      <c r="E1067" s="103"/>
      <c r="F1067" s="103"/>
      <c r="G1067" s="103"/>
      <c r="H1067" s="103"/>
      <c r="I1067" s="103"/>
      <c r="J1067" s="103"/>
      <c r="K1067" s="31"/>
      <c r="L1067" s="103"/>
      <c r="M1067" s="104"/>
      <c r="N1067" s="105"/>
      <c r="O1067" s="41"/>
      <c r="P1067" s="106"/>
      <c r="Q1067" s="106"/>
      <c r="R1067" s="106"/>
      <c r="S1067" s="41"/>
      <c r="T1067" s="107"/>
      <c r="U1067" s="41" t="s">
        <v>5192</v>
      </c>
      <c r="V1067" s="41" t="s">
        <v>5193</v>
      </c>
      <c r="W1067" s="107">
        <v>0.28749999999999998</v>
      </c>
      <c r="X1067" s="107">
        <f>K1063*W1067</f>
        <v>10.35</v>
      </c>
      <c r="Y1067" s="107"/>
      <c r="Z1067" s="107"/>
      <c r="AA1067" s="107"/>
      <c r="AB1067" s="107"/>
      <c r="AC1067" s="107"/>
      <c r="AD1067" s="107"/>
      <c r="AE1067" s="107"/>
      <c r="AF1067" s="107"/>
      <c r="AG1067" s="41"/>
      <c r="AH1067" s="41"/>
      <c r="AI1067" s="108"/>
      <c r="AJ1067" s="107"/>
      <c r="AK1067" s="110" t="s">
        <v>4915</v>
      </c>
      <c r="AL1067" s="41" t="str">
        <f t="shared" si="564"/>
        <v>SHD METHANOL 156</v>
      </c>
      <c r="AM1067" s="107">
        <v>0.56999999999999995</v>
      </c>
      <c r="AN1067" s="107">
        <f>$X$1067*AM1067</f>
        <v>5.8994999999999989</v>
      </c>
    </row>
    <row r="1068" spans="1:40" ht="15">
      <c r="A1068" s="101"/>
      <c r="B1068" s="41"/>
      <c r="C1068" s="102"/>
      <c r="D1068" s="103"/>
      <c r="E1068" s="103"/>
      <c r="F1068" s="103"/>
      <c r="G1068" s="103"/>
      <c r="H1068" s="103"/>
      <c r="I1068" s="103"/>
      <c r="J1068" s="103"/>
      <c r="K1068" s="31"/>
      <c r="L1068" s="103"/>
      <c r="M1068" s="104"/>
      <c r="N1068" s="105"/>
      <c r="O1068" s="41"/>
      <c r="P1068" s="106"/>
      <c r="Q1068" s="106"/>
      <c r="R1068" s="106"/>
      <c r="S1068" s="41"/>
      <c r="T1068" s="107"/>
      <c r="U1068" s="41"/>
      <c r="V1068" s="41"/>
      <c r="W1068" s="107"/>
      <c r="X1068" s="107"/>
      <c r="Y1068" s="107"/>
      <c r="Z1068" s="107"/>
      <c r="AA1068" s="107"/>
      <c r="AB1068" s="107"/>
      <c r="AC1068" s="107"/>
      <c r="AD1068" s="107"/>
      <c r="AE1068" s="107"/>
      <c r="AF1068" s="107"/>
      <c r="AG1068" s="41"/>
      <c r="AH1068" s="41"/>
      <c r="AI1068" s="108"/>
      <c r="AJ1068" s="107"/>
      <c r="AK1068" s="110" t="s">
        <v>4925</v>
      </c>
      <c r="AL1068" s="41" t="str">
        <f t="shared" si="564"/>
        <v>SOLFEN KHA GLISERIN 250</v>
      </c>
      <c r="AM1068" s="107">
        <v>0.34</v>
      </c>
      <c r="AN1068" s="107">
        <f t="shared" ref="AN1068:AN1069" si="566">$X$1067*AM1068</f>
        <v>3.5190000000000001</v>
      </c>
    </row>
    <row r="1069" spans="1:40" ht="15">
      <c r="A1069" s="101"/>
      <c r="B1069" s="41"/>
      <c r="C1069" s="102"/>
      <c r="D1069" s="103"/>
      <c r="E1069" s="103"/>
      <c r="F1069" s="103"/>
      <c r="G1069" s="103"/>
      <c r="H1069" s="103"/>
      <c r="I1069" s="103"/>
      <c r="J1069" s="103"/>
      <c r="K1069" s="31"/>
      <c r="L1069" s="103"/>
      <c r="M1069" s="104"/>
      <c r="N1069" s="105"/>
      <c r="O1069" s="41"/>
      <c r="P1069" s="106"/>
      <c r="Q1069" s="106"/>
      <c r="R1069" s="106"/>
      <c r="S1069" s="41"/>
      <c r="T1069" s="107"/>
      <c r="U1069" s="41"/>
      <c r="V1069" s="41"/>
      <c r="W1069" s="107"/>
      <c r="X1069" s="107"/>
      <c r="Y1069" s="107"/>
      <c r="Z1069" s="107"/>
      <c r="AA1069" s="107"/>
      <c r="AB1069" s="107"/>
      <c r="AC1069" s="107"/>
      <c r="AD1069" s="107"/>
      <c r="AE1069" s="107"/>
      <c r="AF1069" s="107"/>
      <c r="AG1069" s="41"/>
      <c r="AH1069" s="41"/>
      <c r="AI1069" s="108"/>
      <c r="AJ1069" s="107"/>
      <c r="AK1069" s="110" t="s">
        <v>4921</v>
      </c>
      <c r="AL1069" s="41" t="str">
        <f t="shared" si="564"/>
        <v>SOLFEN KHA DEP 225</v>
      </c>
      <c r="AM1069" s="107">
        <v>0.09</v>
      </c>
      <c r="AN1069" s="107">
        <f t="shared" si="566"/>
        <v>0.93149999999999988</v>
      </c>
    </row>
    <row r="1070" spans="1:40">
      <c r="A1070" s="101">
        <v>263</v>
      </c>
      <c r="B1070" s="41" t="s">
        <v>2570</v>
      </c>
      <c r="C1070" s="102" t="s">
        <v>231</v>
      </c>
      <c r="D1070" s="103">
        <v>21</v>
      </c>
      <c r="E1070" s="103">
        <f t="shared" si="402"/>
        <v>0.58333333333333337</v>
      </c>
      <c r="F1070" s="103">
        <v>31</v>
      </c>
      <c r="G1070" s="103">
        <v>1</v>
      </c>
      <c r="H1070" s="103">
        <v>13</v>
      </c>
      <c r="I1070" s="103">
        <v>1</v>
      </c>
      <c r="J1070" s="103" t="s">
        <v>510</v>
      </c>
      <c r="K1070" s="31">
        <f t="shared" si="559"/>
        <v>36</v>
      </c>
      <c r="L1070" s="103" t="s">
        <v>510</v>
      </c>
      <c r="M1070" s="104">
        <f t="shared" si="416"/>
        <v>1</v>
      </c>
      <c r="N1070" s="105" t="s">
        <v>506</v>
      </c>
      <c r="O1070" s="41" t="s">
        <v>5228</v>
      </c>
      <c r="P1070" s="106">
        <f t="shared" si="508"/>
        <v>27.36</v>
      </c>
      <c r="Q1070" s="106">
        <f t="shared" si="382"/>
        <v>36</v>
      </c>
      <c r="R1070" s="106"/>
      <c r="S1070" s="41" t="s">
        <v>5225</v>
      </c>
      <c r="T1070" s="107">
        <f t="shared" si="542"/>
        <v>1.2270960000000002</v>
      </c>
      <c r="U1070" s="41" t="s">
        <v>4106</v>
      </c>
      <c r="V1070" s="41" t="e">
        <f t="shared" si="555"/>
        <v>#NAME?</v>
      </c>
      <c r="W1070" s="107">
        <v>8.7400000000000005E-2</v>
      </c>
      <c r="X1070" s="107">
        <f t="shared" si="376"/>
        <v>3.1464000000000003</v>
      </c>
      <c r="Y1070" s="107"/>
      <c r="Z1070" s="107"/>
      <c r="AA1070" s="107"/>
      <c r="AB1070" s="107"/>
      <c r="AC1070" s="107"/>
      <c r="AD1070" s="107"/>
      <c r="AE1070" s="107"/>
      <c r="AF1070" s="107"/>
      <c r="AG1070" s="41" t="s">
        <v>4303</v>
      </c>
      <c r="AH1070" s="41" t="e">
        <f t="shared" si="560"/>
        <v>#NAME?</v>
      </c>
      <c r="AI1070" s="108">
        <v>0.39</v>
      </c>
      <c r="AJ1070" s="107">
        <f t="shared" si="377"/>
        <v>1.2270960000000002</v>
      </c>
      <c r="AK1070" s="41"/>
      <c r="AL1070" s="41"/>
      <c r="AM1070" s="107"/>
      <c r="AN1070" s="107"/>
    </row>
    <row r="1071" spans="1:40" ht="15">
      <c r="A1071" s="101"/>
      <c r="B1071" s="41"/>
      <c r="C1071" s="102"/>
      <c r="D1071" s="103"/>
      <c r="E1071" s="103"/>
      <c r="F1071" s="103"/>
      <c r="G1071" s="103"/>
      <c r="H1071" s="103"/>
      <c r="I1071" s="103"/>
      <c r="J1071" s="103"/>
      <c r="K1071" s="31"/>
      <c r="L1071" s="103"/>
      <c r="M1071" s="104"/>
      <c r="N1071" s="105"/>
      <c r="O1071" s="41"/>
      <c r="P1071" s="106"/>
      <c r="Q1071" s="106"/>
      <c r="R1071" s="106"/>
      <c r="S1071" s="41"/>
      <c r="T1071" s="107"/>
      <c r="U1071" s="41"/>
      <c r="V1071" s="41"/>
      <c r="W1071" s="107"/>
      <c r="X1071" s="107"/>
      <c r="Y1071" s="107"/>
      <c r="Z1071" s="107"/>
      <c r="AA1071" s="107"/>
      <c r="AB1071" s="107"/>
      <c r="AC1071" s="107"/>
      <c r="AD1071" s="107"/>
      <c r="AE1071" s="107"/>
      <c r="AF1071" s="107"/>
      <c r="AG1071" s="41"/>
      <c r="AH1071" s="41"/>
      <c r="AI1071" s="108"/>
      <c r="AJ1071" s="107"/>
      <c r="AK1071" s="109" t="s">
        <v>4921</v>
      </c>
      <c r="AL1071" s="41" t="str">
        <f t="shared" ref="AL1071:AL1076" si="567">VLOOKUP(AK1071,db_solfen,2,FALSE)</f>
        <v>SOLFEN KHA DEP 225</v>
      </c>
      <c r="AM1071" s="107">
        <v>0.2</v>
      </c>
      <c r="AN1071" s="107">
        <f>$X$1070*AM1071</f>
        <v>0.62928000000000006</v>
      </c>
    </row>
    <row r="1072" spans="1:40" ht="15">
      <c r="A1072" s="101"/>
      <c r="B1072" s="41"/>
      <c r="C1072" s="102"/>
      <c r="D1072" s="103"/>
      <c r="E1072" s="103"/>
      <c r="F1072" s="103"/>
      <c r="G1072" s="103"/>
      <c r="H1072" s="103"/>
      <c r="I1072" s="103"/>
      <c r="J1072" s="103"/>
      <c r="K1072" s="31"/>
      <c r="L1072" s="103"/>
      <c r="M1072" s="104"/>
      <c r="N1072" s="105"/>
      <c r="O1072" s="41"/>
      <c r="P1072" s="106"/>
      <c r="Q1072" s="106"/>
      <c r="R1072" s="106"/>
      <c r="S1072" s="41"/>
      <c r="T1072" s="107"/>
      <c r="U1072" s="41"/>
      <c r="V1072" s="41"/>
      <c r="W1072" s="107"/>
      <c r="X1072" s="107"/>
      <c r="Y1072" s="107"/>
      <c r="Z1072" s="107"/>
      <c r="AA1072" s="107"/>
      <c r="AB1072" s="107"/>
      <c r="AC1072" s="107"/>
      <c r="AD1072" s="107"/>
      <c r="AE1072" s="107"/>
      <c r="AF1072" s="107"/>
      <c r="AG1072" s="41"/>
      <c r="AH1072" s="41"/>
      <c r="AI1072" s="108"/>
      <c r="AJ1072" s="107"/>
      <c r="AK1072" s="109" t="s">
        <v>4915</v>
      </c>
      <c r="AL1072" s="41" t="str">
        <f t="shared" si="567"/>
        <v>SHD METHANOL 156</v>
      </c>
      <c r="AM1072" s="107">
        <v>0.14000000000000001</v>
      </c>
      <c r="AN1072" s="107">
        <f t="shared" ref="AN1072:AN1073" si="568">$X$1070*AM1072</f>
        <v>0.44049600000000011</v>
      </c>
    </row>
    <row r="1073" spans="1:40" ht="15">
      <c r="A1073" s="101"/>
      <c r="B1073" s="41"/>
      <c r="C1073" s="102"/>
      <c r="D1073" s="103"/>
      <c r="E1073" s="103"/>
      <c r="F1073" s="103"/>
      <c r="G1073" s="103"/>
      <c r="H1073" s="103"/>
      <c r="I1073" s="103"/>
      <c r="J1073" s="103"/>
      <c r="K1073" s="31"/>
      <c r="L1073" s="103"/>
      <c r="M1073" s="104"/>
      <c r="N1073" s="105"/>
      <c r="O1073" s="41"/>
      <c r="P1073" s="106"/>
      <c r="Q1073" s="106"/>
      <c r="R1073" s="106"/>
      <c r="S1073" s="41"/>
      <c r="T1073" s="107"/>
      <c r="U1073" s="41"/>
      <c r="V1073" s="41"/>
      <c r="W1073" s="107"/>
      <c r="X1073" s="107"/>
      <c r="Y1073" s="107"/>
      <c r="Z1073" s="107"/>
      <c r="AA1073" s="107"/>
      <c r="AB1073" s="107"/>
      <c r="AC1073" s="107"/>
      <c r="AD1073" s="107"/>
      <c r="AE1073" s="107"/>
      <c r="AF1073" s="107"/>
      <c r="AG1073" s="41"/>
      <c r="AH1073" s="41"/>
      <c r="AI1073" s="108"/>
      <c r="AJ1073" s="107"/>
      <c r="AK1073" s="109" t="s">
        <v>4925</v>
      </c>
      <c r="AL1073" s="41" t="str">
        <f t="shared" si="567"/>
        <v>SOLFEN KHA GLISERIN 250</v>
      </c>
      <c r="AM1073" s="107">
        <v>0.27</v>
      </c>
      <c r="AN1073" s="107">
        <f t="shared" si="568"/>
        <v>0.84952800000000017</v>
      </c>
    </row>
    <row r="1074" spans="1:40" ht="15">
      <c r="A1074" s="101"/>
      <c r="B1074" s="41"/>
      <c r="C1074" s="102"/>
      <c r="D1074" s="103"/>
      <c r="E1074" s="103"/>
      <c r="F1074" s="103"/>
      <c r="G1074" s="103"/>
      <c r="H1074" s="103"/>
      <c r="I1074" s="103"/>
      <c r="J1074" s="103"/>
      <c r="K1074" s="31"/>
      <c r="L1074" s="103"/>
      <c r="M1074" s="104"/>
      <c r="N1074" s="105"/>
      <c r="O1074" s="41"/>
      <c r="P1074" s="106"/>
      <c r="Q1074" s="106"/>
      <c r="R1074" s="106"/>
      <c r="S1074" s="41"/>
      <c r="T1074" s="107"/>
      <c r="U1074" s="41" t="s">
        <v>5192</v>
      </c>
      <c r="V1074" s="41" t="s">
        <v>5193</v>
      </c>
      <c r="W1074" s="107">
        <v>0.28749999999999998</v>
      </c>
      <c r="X1074" s="107">
        <f>K1070*W1074</f>
        <v>10.35</v>
      </c>
      <c r="Y1074" s="107"/>
      <c r="Z1074" s="107"/>
      <c r="AA1074" s="107"/>
      <c r="AB1074" s="107"/>
      <c r="AC1074" s="107"/>
      <c r="AD1074" s="107"/>
      <c r="AE1074" s="107"/>
      <c r="AF1074" s="107"/>
      <c r="AG1074" s="41"/>
      <c r="AH1074" s="41"/>
      <c r="AI1074" s="108"/>
      <c r="AJ1074" s="107"/>
      <c r="AK1074" s="110" t="s">
        <v>4915</v>
      </c>
      <c r="AL1074" s="41" t="str">
        <f t="shared" si="567"/>
        <v>SHD METHANOL 156</v>
      </c>
      <c r="AM1074" s="107">
        <v>0.56999999999999995</v>
      </c>
      <c r="AN1074" s="107">
        <f>$X$1074*AM1074</f>
        <v>5.8994999999999989</v>
      </c>
    </row>
    <row r="1075" spans="1:40" ht="15">
      <c r="A1075" s="101"/>
      <c r="B1075" s="41"/>
      <c r="C1075" s="102"/>
      <c r="D1075" s="103"/>
      <c r="E1075" s="103"/>
      <c r="F1075" s="103"/>
      <c r="G1075" s="103"/>
      <c r="H1075" s="103"/>
      <c r="I1075" s="103"/>
      <c r="J1075" s="103"/>
      <c r="K1075" s="31"/>
      <c r="L1075" s="103"/>
      <c r="M1075" s="104"/>
      <c r="N1075" s="105"/>
      <c r="O1075" s="41"/>
      <c r="P1075" s="106"/>
      <c r="Q1075" s="106"/>
      <c r="R1075" s="106"/>
      <c r="S1075" s="41"/>
      <c r="T1075" s="107"/>
      <c r="U1075" s="41"/>
      <c r="V1075" s="41"/>
      <c r="W1075" s="107"/>
      <c r="X1075" s="107"/>
      <c r="Y1075" s="107"/>
      <c r="Z1075" s="107"/>
      <c r="AA1075" s="107"/>
      <c r="AB1075" s="107"/>
      <c r="AC1075" s="107"/>
      <c r="AD1075" s="107"/>
      <c r="AE1075" s="107"/>
      <c r="AF1075" s="107"/>
      <c r="AG1075" s="41"/>
      <c r="AH1075" s="41"/>
      <c r="AI1075" s="108"/>
      <c r="AJ1075" s="107"/>
      <c r="AK1075" s="110" t="s">
        <v>4925</v>
      </c>
      <c r="AL1075" s="41" t="str">
        <f t="shared" si="567"/>
        <v>SOLFEN KHA GLISERIN 250</v>
      </c>
      <c r="AM1075" s="107">
        <v>0.34</v>
      </c>
      <c r="AN1075" s="107">
        <f t="shared" ref="AN1075:AN1076" si="569">$X$1074*AM1075</f>
        <v>3.5190000000000001</v>
      </c>
    </row>
    <row r="1076" spans="1:40" ht="15">
      <c r="A1076" s="101"/>
      <c r="B1076" s="41"/>
      <c r="C1076" s="102"/>
      <c r="D1076" s="103"/>
      <c r="E1076" s="103"/>
      <c r="F1076" s="103"/>
      <c r="G1076" s="103"/>
      <c r="H1076" s="103"/>
      <c r="I1076" s="103"/>
      <c r="J1076" s="103"/>
      <c r="K1076" s="31"/>
      <c r="L1076" s="103"/>
      <c r="M1076" s="104"/>
      <c r="N1076" s="105"/>
      <c r="O1076" s="41"/>
      <c r="P1076" s="106"/>
      <c r="Q1076" s="106"/>
      <c r="R1076" s="106"/>
      <c r="S1076" s="41"/>
      <c r="T1076" s="107"/>
      <c r="U1076" s="41"/>
      <c r="V1076" s="41"/>
      <c r="W1076" s="107"/>
      <c r="X1076" s="107"/>
      <c r="Y1076" s="107"/>
      <c r="Z1076" s="107"/>
      <c r="AA1076" s="107"/>
      <c r="AB1076" s="107"/>
      <c r="AC1076" s="107"/>
      <c r="AD1076" s="107"/>
      <c r="AE1076" s="107"/>
      <c r="AF1076" s="107"/>
      <c r="AG1076" s="41"/>
      <c r="AH1076" s="41"/>
      <c r="AI1076" s="108"/>
      <c r="AJ1076" s="107"/>
      <c r="AK1076" s="110" t="s">
        <v>4921</v>
      </c>
      <c r="AL1076" s="41" t="str">
        <f t="shared" si="567"/>
        <v>SOLFEN KHA DEP 225</v>
      </c>
      <c r="AM1076" s="107">
        <v>0.09</v>
      </c>
      <c r="AN1076" s="107">
        <f t="shared" si="569"/>
        <v>0.93149999999999988</v>
      </c>
    </row>
    <row r="1077" spans="1:40">
      <c r="A1077" s="101">
        <v>264</v>
      </c>
      <c r="B1077" s="41" t="s">
        <v>2575</v>
      </c>
      <c r="C1077" s="102" t="s">
        <v>232</v>
      </c>
      <c r="D1077" s="103">
        <v>16</v>
      </c>
      <c r="E1077" s="103">
        <f t="shared" si="402"/>
        <v>0.44444444444444442</v>
      </c>
      <c r="F1077" s="103">
        <v>18</v>
      </c>
      <c r="G1077" s="103">
        <v>1</v>
      </c>
      <c r="H1077" s="103"/>
      <c r="I1077" s="103"/>
      <c r="J1077" s="103" t="s">
        <v>510</v>
      </c>
      <c r="K1077" s="31">
        <f t="shared" si="559"/>
        <v>36</v>
      </c>
      <c r="L1077" s="103" t="s">
        <v>510</v>
      </c>
      <c r="M1077" s="104">
        <f t="shared" si="416"/>
        <v>1</v>
      </c>
      <c r="N1077" s="105" t="s">
        <v>506</v>
      </c>
      <c r="O1077" s="41" t="s">
        <v>5245</v>
      </c>
      <c r="P1077" s="106">
        <f t="shared" si="508"/>
        <v>27.36</v>
      </c>
      <c r="Q1077" s="106">
        <f t="shared" si="382"/>
        <v>36</v>
      </c>
      <c r="R1077" s="106"/>
      <c r="S1077" s="41" t="s">
        <v>534</v>
      </c>
      <c r="T1077" s="107">
        <f t="shared" si="542"/>
        <v>0.97538400000000014</v>
      </c>
      <c r="U1077" s="41" t="s">
        <v>4108</v>
      </c>
      <c r="V1077" s="41" t="e">
        <f t="shared" si="555"/>
        <v>#NAME?</v>
      </c>
      <c r="W1077" s="107">
        <v>8.7400000000000005E-2</v>
      </c>
      <c r="X1077" s="107">
        <f t="shared" si="376"/>
        <v>3.1464000000000003</v>
      </c>
      <c r="Y1077" s="107"/>
      <c r="Z1077" s="107"/>
      <c r="AA1077" s="107"/>
      <c r="AB1077" s="107"/>
      <c r="AC1077" s="107"/>
      <c r="AD1077" s="107"/>
      <c r="AE1077" s="107"/>
      <c r="AF1077" s="107"/>
      <c r="AG1077" s="41" t="s">
        <v>4311</v>
      </c>
      <c r="AH1077" s="41" t="e">
        <f t="shared" si="560"/>
        <v>#NAME?</v>
      </c>
      <c r="AI1077" s="108">
        <v>0.31</v>
      </c>
      <c r="AJ1077" s="107">
        <f t="shared" si="377"/>
        <v>0.97538400000000014</v>
      </c>
      <c r="AK1077" s="41"/>
      <c r="AL1077" s="41"/>
      <c r="AM1077" s="107"/>
      <c r="AN1077" s="107"/>
    </row>
    <row r="1078" spans="1:40" ht="15">
      <c r="A1078" s="101"/>
      <c r="B1078" s="41"/>
      <c r="C1078" s="102"/>
      <c r="D1078" s="103"/>
      <c r="E1078" s="103"/>
      <c r="F1078" s="103"/>
      <c r="G1078" s="103"/>
      <c r="H1078" s="103"/>
      <c r="I1078" s="103"/>
      <c r="J1078" s="103"/>
      <c r="K1078" s="31"/>
      <c r="L1078" s="103"/>
      <c r="M1078" s="104"/>
      <c r="N1078" s="105"/>
      <c r="O1078" s="41"/>
      <c r="P1078" s="106"/>
      <c r="Q1078" s="106"/>
      <c r="R1078" s="106"/>
      <c r="S1078" s="41"/>
      <c r="T1078" s="107"/>
      <c r="U1078" s="41"/>
      <c r="V1078" s="41"/>
      <c r="W1078" s="107"/>
      <c r="X1078" s="107"/>
      <c r="Y1078" s="107"/>
      <c r="Z1078" s="107"/>
      <c r="AA1078" s="107"/>
      <c r="AB1078" s="107"/>
      <c r="AC1078" s="107"/>
      <c r="AD1078" s="107"/>
      <c r="AE1078" s="107"/>
      <c r="AF1078" s="107"/>
      <c r="AG1078" s="41"/>
      <c r="AH1078" s="41"/>
      <c r="AI1078" s="108"/>
      <c r="AJ1078" s="107"/>
      <c r="AK1078" s="109" t="s">
        <v>4921</v>
      </c>
      <c r="AL1078" s="41" t="str">
        <f t="shared" ref="AL1078:AL1083" si="570">VLOOKUP(AK1078,db_solfen,2,FALSE)</f>
        <v>SOLFEN KHA DEP 225</v>
      </c>
      <c r="AM1078" s="107">
        <v>0.35</v>
      </c>
      <c r="AN1078" s="107">
        <f>$X$1077*AM1078</f>
        <v>1.10124</v>
      </c>
    </row>
    <row r="1079" spans="1:40" ht="15">
      <c r="A1079" s="101"/>
      <c r="B1079" s="41"/>
      <c r="C1079" s="102"/>
      <c r="D1079" s="103"/>
      <c r="E1079" s="103"/>
      <c r="F1079" s="103"/>
      <c r="G1079" s="103"/>
      <c r="H1079" s="103"/>
      <c r="I1079" s="103"/>
      <c r="J1079" s="103"/>
      <c r="K1079" s="31"/>
      <c r="L1079" s="103"/>
      <c r="M1079" s="104"/>
      <c r="N1079" s="105"/>
      <c r="O1079" s="41"/>
      <c r="P1079" s="106"/>
      <c r="Q1079" s="106"/>
      <c r="R1079" s="106"/>
      <c r="S1079" s="41"/>
      <c r="T1079" s="107"/>
      <c r="U1079" s="41"/>
      <c r="V1079" s="41"/>
      <c r="W1079" s="107"/>
      <c r="X1079" s="107"/>
      <c r="Y1079" s="107"/>
      <c r="Z1079" s="107"/>
      <c r="AA1079" s="107"/>
      <c r="AB1079" s="107"/>
      <c r="AC1079" s="107"/>
      <c r="AD1079" s="107"/>
      <c r="AE1079" s="107"/>
      <c r="AF1079" s="107"/>
      <c r="AG1079" s="41"/>
      <c r="AH1079" s="41"/>
      <c r="AI1079" s="108"/>
      <c r="AJ1079" s="107"/>
      <c r="AK1079" s="109" t="s">
        <v>4915</v>
      </c>
      <c r="AL1079" s="41" t="str">
        <f t="shared" si="570"/>
        <v>SHD METHANOL 156</v>
      </c>
      <c r="AM1079" s="107">
        <v>0.14000000000000001</v>
      </c>
      <c r="AN1079" s="107">
        <f t="shared" ref="AN1079:AN1080" si="571">$X$1077*AM1079</f>
        <v>0.44049600000000011</v>
      </c>
    </row>
    <row r="1080" spans="1:40" ht="15">
      <c r="A1080" s="101"/>
      <c r="B1080" s="41"/>
      <c r="C1080" s="102"/>
      <c r="D1080" s="103"/>
      <c r="E1080" s="103"/>
      <c r="F1080" s="103"/>
      <c r="G1080" s="103"/>
      <c r="H1080" s="103"/>
      <c r="I1080" s="103"/>
      <c r="J1080" s="103"/>
      <c r="K1080" s="31"/>
      <c r="L1080" s="103"/>
      <c r="M1080" s="104"/>
      <c r="N1080" s="105"/>
      <c r="O1080" s="41"/>
      <c r="P1080" s="106"/>
      <c r="Q1080" s="106"/>
      <c r="R1080" s="106"/>
      <c r="S1080" s="41"/>
      <c r="T1080" s="107"/>
      <c r="U1080" s="41"/>
      <c r="V1080" s="41"/>
      <c r="W1080" s="107"/>
      <c r="X1080" s="107"/>
      <c r="Y1080" s="107"/>
      <c r="Z1080" s="107"/>
      <c r="AA1080" s="107"/>
      <c r="AB1080" s="107"/>
      <c r="AC1080" s="107"/>
      <c r="AD1080" s="107"/>
      <c r="AE1080" s="107"/>
      <c r="AF1080" s="107"/>
      <c r="AG1080" s="41"/>
      <c r="AH1080" s="41"/>
      <c r="AI1080" s="108"/>
      <c r="AJ1080" s="107"/>
      <c r="AK1080" s="109" t="s">
        <v>4925</v>
      </c>
      <c r="AL1080" s="41" t="str">
        <f t="shared" si="570"/>
        <v>SOLFEN KHA GLISERIN 250</v>
      </c>
      <c r="AM1080" s="107">
        <v>0.2</v>
      </c>
      <c r="AN1080" s="107">
        <f t="shared" si="571"/>
        <v>0.62928000000000006</v>
      </c>
    </row>
    <row r="1081" spans="1:40" ht="15">
      <c r="A1081" s="101"/>
      <c r="B1081" s="41"/>
      <c r="C1081" s="102"/>
      <c r="D1081" s="103"/>
      <c r="E1081" s="103"/>
      <c r="F1081" s="103"/>
      <c r="G1081" s="103"/>
      <c r="H1081" s="103"/>
      <c r="I1081" s="103"/>
      <c r="J1081" s="103"/>
      <c r="K1081" s="31"/>
      <c r="L1081" s="103"/>
      <c r="M1081" s="104"/>
      <c r="N1081" s="105"/>
      <c r="O1081" s="41"/>
      <c r="P1081" s="106"/>
      <c r="Q1081" s="106"/>
      <c r="R1081" s="106"/>
      <c r="S1081" s="41"/>
      <c r="T1081" s="107"/>
      <c r="U1081" s="41" t="s">
        <v>5192</v>
      </c>
      <c r="V1081" s="41" t="s">
        <v>5193</v>
      </c>
      <c r="W1081" s="107">
        <v>0.28749999999999998</v>
      </c>
      <c r="X1081" s="107">
        <f>K1077*W1081</f>
        <v>10.35</v>
      </c>
      <c r="Y1081" s="107"/>
      <c r="Z1081" s="107"/>
      <c r="AA1081" s="107"/>
      <c r="AB1081" s="107"/>
      <c r="AC1081" s="107"/>
      <c r="AD1081" s="107"/>
      <c r="AE1081" s="107"/>
      <c r="AF1081" s="107"/>
      <c r="AG1081" s="41"/>
      <c r="AH1081" s="41"/>
      <c r="AI1081" s="108"/>
      <c r="AJ1081" s="107"/>
      <c r="AK1081" s="110" t="s">
        <v>4915</v>
      </c>
      <c r="AL1081" s="41" t="str">
        <f t="shared" si="570"/>
        <v>SHD METHANOL 156</v>
      </c>
      <c r="AM1081" s="107">
        <v>0.56999999999999995</v>
      </c>
      <c r="AN1081" s="107">
        <f>$X$1081*AM1081</f>
        <v>5.8994999999999989</v>
      </c>
    </row>
    <row r="1082" spans="1:40" ht="15">
      <c r="A1082" s="101"/>
      <c r="B1082" s="41"/>
      <c r="C1082" s="102"/>
      <c r="D1082" s="103"/>
      <c r="E1082" s="103"/>
      <c r="F1082" s="103"/>
      <c r="G1082" s="103"/>
      <c r="H1082" s="103"/>
      <c r="I1082" s="103"/>
      <c r="J1082" s="103"/>
      <c r="K1082" s="31"/>
      <c r="L1082" s="103"/>
      <c r="M1082" s="104"/>
      <c r="N1082" s="105"/>
      <c r="O1082" s="41"/>
      <c r="P1082" s="106"/>
      <c r="Q1082" s="106"/>
      <c r="R1082" s="106"/>
      <c r="S1082" s="41"/>
      <c r="T1082" s="107"/>
      <c r="U1082" s="41"/>
      <c r="V1082" s="41"/>
      <c r="W1082" s="107"/>
      <c r="X1082" s="107"/>
      <c r="Y1082" s="107"/>
      <c r="Z1082" s="107"/>
      <c r="AA1082" s="107"/>
      <c r="AB1082" s="107"/>
      <c r="AC1082" s="107"/>
      <c r="AD1082" s="107"/>
      <c r="AE1082" s="107"/>
      <c r="AF1082" s="107"/>
      <c r="AG1082" s="41"/>
      <c r="AH1082" s="41"/>
      <c r="AI1082" s="108"/>
      <c r="AJ1082" s="107"/>
      <c r="AK1082" s="110" t="s">
        <v>4925</v>
      </c>
      <c r="AL1082" s="41" t="str">
        <f t="shared" si="570"/>
        <v>SOLFEN KHA GLISERIN 250</v>
      </c>
      <c r="AM1082" s="107">
        <v>0.34</v>
      </c>
      <c r="AN1082" s="107">
        <f>$X$1081*AM1082</f>
        <v>3.5190000000000001</v>
      </c>
    </row>
    <row r="1083" spans="1:40" ht="15">
      <c r="A1083" s="101"/>
      <c r="B1083" s="41"/>
      <c r="C1083" s="102"/>
      <c r="D1083" s="103"/>
      <c r="E1083" s="103"/>
      <c r="F1083" s="103"/>
      <c r="G1083" s="103"/>
      <c r="H1083" s="103"/>
      <c r="I1083" s="103"/>
      <c r="J1083" s="103"/>
      <c r="K1083" s="31"/>
      <c r="L1083" s="103"/>
      <c r="M1083" s="104"/>
      <c r="N1083" s="105"/>
      <c r="O1083" s="41"/>
      <c r="P1083" s="106"/>
      <c r="Q1083" s="106"/>
      <c r="R1083" s="106"/>
      <c r="S1083" s="41"/>
      <c r="T1083" s="107"/>
      <c r="U1083" s="41"/>
      <c r="V1083" s="41"/>
      <c r="W1083" s="107"/>
      <c r="X1083" s="107"/>
      <c r="Y1083" s="107"/>
      <c r="Z1083" s="107"/>
      <c r="AA1083" s="107"/>
      <c r="AB1083" s="107"/>
      <c r="AC1083" s="107"/>
      <c r="AD1083" s="107"/>
      <c r="AE1083" s="107"/>
      <c r="AF1083" s="107"/>
      <c r="AG1083" s="41"/>
      <c r="AH1083" s="41"/>
      <c r="AI1083" s="108"/>
      <c r="AJ1083" s="107"/>
      <c r="AK1083" s="110" t="s">
        <v>4921</v>
      </c>
      <c r="AL1083" s="41" t="str">
        <f t="shared" si="570"/>
        <v>SOLFEN KHA DEP 225</v>
      </c>
      <c r="AM1083" s="107">
        <v>0.09</v>
      </c>
      <c r="AN1083" s="107">
        <f>$X$1081*AM1083</f>
        <v>0.93149999999999988</v>
      </c>
    </row>
    <row r="1084" spans="1:40">
      <c r="A1084" s="101">
        <v>265</v>
      </c>
      <c r="B1084" s="41" t="s">
        <v>2576</v>
      </c>
      <c r="C1084" s="102" t="s">
        <v>233</v>
      </c>
      <c r="D1084" s="103">
        <v>89</v>
      </c>
      <c r="E1084" s="103">
        <f t="shared" si="402"/>
        <v>2.4722222222222223</v>
      </c>
      <c r="F1084" s="103">
        <v>196</v>
      </c>
      <c r="G1084" s="103">
        <v>1</v>
      </c>
      <c r="H1084" s="103">
        <v>114</v>
      </c>
      <c r="I1084" s="103">
        <v>1</v>
      </c>
      <c r="J1084" s="103" t="s">
        <v>510</v>
      </c>
      <c r="K1084" s="31">
        <f t="shared" si="559"/>
        <v>144</v>
      </c>
      <c r="L1084" s="103" t="s">
        <v>510</v>
      </c>
      <c r="M1084" s="104">
        <f t="shared" si="416"/>
        <v>4</v>
      </c>
      <c r="N1084" s="105" t="s">
        <v>506</v>
      </c>
      <c r="O1084" s="41" t="s">
        <v>5228</v>
      </c>
      <c r="P1084" s="106">
        <f t="shared" si="508"/>
        <v>109.44</v>
      </c>
      <c r="Q1084" s="106">
        <f t="shared" si="382"/>
        <v>144</v>
      </c>
      <c r="R1084" s="106"/>
      <c r="S1084" s="41" t="s">
        <v>534</v>
      </c>
      <c r="T1084" s="107">
        <f t="shared" si="542"/>
        <v>3.9015360000000006</v>
      </c>
      <c r="U1084" s="41" t="s">
        <v>4108</v>
      </c>
      <c r="V1084" s="41" t="e">
        <f t="shared" si="555"/>
        <v>#NAME?</v>
      </c>
      <c r="W1084" s="107">
        <v>8.7400000000000005E-2</v>
      </c>
      <c r="X1084" s="107">
        <f t="shared" si="376"/>
        <v>12.585600000000001</v>
      </c>
      <c r="Y1084" s="107"/>
      <c r="Z1084" s="107"/>
      <c r="AA1084" s="107"/>
      <c r="AB1084" s="107"/>
      <c r="AC1084" s="107"/>
      <c r="AD1084" s="107"/>
      <c r="AE1084" s="107"/>
      <c r="AF1084" s="107"/>
      <c r="AG1084" s="41" t="s">
        <v>4311</v>
      </c>
      <c r="AH1084" s="41" t="e">
        <f t="shared" si="560"/>
        <v>#NAME?</v>
      </c>
      <c r="AI1084" s="108">
        <v>0.31</v>
      </c>
      <c r="AJ1084" s="107">
        <f t="shared" si="377"/>
        <v>3.9015360000000006</v>
      </c>
      <c r="AK1084" s="41"/>
      <c r="AL1084" s="41"/>
      <c r="AM1084" s="107"/>
      <c r="AN1084" s="107"/>
    </row>
    <row r="1085" spans="1:40" ht="15">
      <c r="A1085" s="101"/>
      <c r="B1085" s="41"/>
      <c r="C1085" s="102"/>
      <c r="D1085" s="103"/>
      <c r="E1085" s="103"/>
      <c r="F1085" s="103"/>
      <c r="G1085" s="103"/>
      <c r="H1085" s="103"/>
      <c r="I1085" s="103"/>
      <c r="J1085" s="103"/>
      <c r="K1085" s="31"/>
      <c r="L1085" s="103"/>
      <c r="M1085" s="104"/>
      <c r="N1085" s="105"/>
      <c r="O1085" s="41"/>
      <c r="P1085" s="106"/>
      <c r="Q1085" s="106"/>
      <c r="R1085" s="106"/>
      <c r="S1085" s="41"/>
      <c r="T1085" s="107"/>
      <c r="U1085" s="41"/>
      <c r="V1085" s="41"/>
      <c r="W1085" s="107"/>
      <c r="X1085" s="107"/>
      <c r="Y1085" s="107"/>
      <c r="Z1085" s="107"/>
      <c r="AA1085" s="107"/>
      <c r="AB1085" s="107"/>
      <c r="AC1085" s="107"/>
      <c r="AD1085" s="107"/>
      <c r="AE1085" s="107"/>
      <c r="AF1085" s="107"/>
      <c r="AG1085" s="41"/>
      <c r="AH1085" s="41"/>
      <c r="AI1085" s="108"/>
      <c r="AJ1085" s="107"/>
      <c r="AK1085" s="109" t="s">
        <v>4921</v>
      </c>
      <c r="AL1085" s="41" t="str">
        <f t="shared" ref="AL1085:AL1090" si="572">VLOOKUP(AK1085,db_solfen,2,FALSE)</f>
        <v>SOLFEN KHA DEP 225</v>
      </c>
      <c r="AM1085" s="107">
        <v>0.35</v>
      </c>
      <c r="AN1085" s="107">
        <f>$X$1084*AM1085</f>
        <v>4.40496</v>
      </c>
    </row>
    <row r="1086" spans="1:40" ht="15">
      <c r="A1086" s="101"/>
      <c r="B1086" s="41"/>
      <c r="C1086" s="102"/>
      <c r="D1086" s="103"/>
      <c r="E1086" s="103"/>
      <c r="F1086" s="103"/>
      <c r="G1086" s="103"/>
      <c r="H1086" s="103"/>
      <c r="I1086" s="103"/>
      <c r="J1086" s="103"/>
      <c r="K1086" s="31"/>
      <c r="L1086" s="103"/>
      <c r="M1086" s="104"/>
      <c r="N1086" s="105"/>
      <c r="O1086" s="41"/>
      <c r="P1086" s="106"/>
      <c r="Q1086" s="106"/>
      <c r="R1086" s="106"/>
      <c r="S1086" s="41"/>
      <c r="T1086" s="107"/>
      <c r="U1086" s="41"/>
      <c r="V1086" s="41"/>
      <c r="W1086" s="107"/>
      <c r="X1086" s="107"/>
      <c r="Y1086" s="107"/>
      <c r="Z1086" s="107"/>
      <c r="AA1086" s="107"/>
      <c r="AB1086" s="107"/>
      <c r="AC1086" s="107"/>
      <c r="AD1086" s="107"/>
      <c r="AE1086" s="107"/>
      <c r="AF1086" s="107"/>
      <c r="AG1086" s="41"/>
      <c r="AH1086" s="41"/>
      <c r="AI1086" s="108"/>
      <c r="AJ1086" s="107"/>
      <c r="AK1086" s="109" t="s">
        <v>4915</v>
      </c>
      <c r="AL1086" s="41" t="str">
        <f t="shared" si="572"/>
        <v>SHD METHANOL 156</v>
      </c>
      <c r="AM1086" s="107">
        <v>0.14000000000000001</v>
      </c>
      <c r="AN1086" s="107">
        <f t="shared" ref="AN1086:AN1087" si="573">$X$1084*AM1086</f>
        <v>1.7619840000000004</v>
      </c>
    </row>
    <row r="1087" spans="1:40" ht="15">
      <c r="A1087" s="101"/>
      <c r="B1087" s="41"/>
      <c r="C1087" s="102"/>
      <c r="D1087" s="103"/>
      <c r="E1087" s="103"/>
      <c r="F1087" s="103"/>
      <c r="G1087" s="103"/>
      <c r="H1087" s="103"/>
      <c r="I1087" s="103"/>
      <c r="J1087" s="103"/>
      <c r="K1087" s="31"/>
      <c r="L1087" s="103"/>
      <c r="M1087" s="104"/>
      <c r="N1087" s="105"/>
      <c r="O1087" s="41"/>
      <c r="P1087" s="106"/>
      <c r="Q1087" s="106"/>
      <c r="R1087" s="106"/>
      <c r="S1087" s="41"/>
      <c r="T1087" s="107"/>
      <c r="U1087" s="41"/>
      <c r="V1087" s="41"/>
      <c r="W1087" s="107"/>
      <c r="X1087" s="107"/>
      <c r="Y1087" s="107"/>
      <c r="Z1087" s="107"/>
      <c r="AA1087" s="107"/>
      <c r="AB1087" s="107"/>
      <c r="AC1087" s="107"/>
      <c r="AD1087" s="107"/>
      <c r="AE1087" s="107"/>
      <c r="AF1087" s="107"/>
      <c r="AG1087" s="41"/>
      <c r="AH1087" s="41"/>
      <c r="AI1087" s="108"/>
      <c r="AJ1087" s="107"/>
      <c r="AK1087" s="109" t="s">
        <v>4925</v>
      </c>
      <c r="AL1087" s="41" t="str">
        <f t="shared" si="572"/>
        <v>SOLFEN KHA GLISERIN 250</v>
      </c>
      <c r="AM1087" s="107">
        <v>0.2</v>
      </c>
      <c r="AN1087" s="107">
        <f t="shared" si="573"/>
        <v>2.5171200000000002</v>
      </c>
    </row>
    <row r="1088" spans="1:40" ht="15">
      <c r="A1088" s="101"/>
      <c r="B1088" s="41"/>
      <c r="C1088" s="102"/>
      <c r="D1088" s="103"/>
      <c r="E1088" s="103"/>
      <c r="F1088" s="103"/>
      <c r="G1088" s="103"/>
      <c r="H1088" s="103"/>
      <c r="I1088" s="103"/>
      <c r="J1088" s="103"/>
      <c r="K1088" s="31"/>
      <c r="L1088" s="103"/>
      <c r="M1088" s="104"/>
      <c r="N1088" s="105"/>
      <c r="O1088" s="41"/>
      <c r="P1088" s="106"/>
      <c r="Q1088" s="106"/>
      <c r="R1088" s="106"/>
      <c r="S1088" s="41"/>
      <c r="T1088" s="107"/>
      <c r="U1088" s="41" t="s">
        <v>5192</v>
      </c>
      <c r="V1088" s="41" t="s">
        <v>5193</v>
      </c>
      <c r="W1088" s="107">
        <v>0.28749999999999998</v>
      </c>
      <c r="X1088" s="107">
        <f>K1084*W1088</f>
        <v>41.4</v>
      </c>
      <c r="Y1088" s="107"/>
      <c r="Z1088" s="107"/>
      <c r="AA1088" s="107"/>
      <c r="AB1088" s="107"/>
      <c r="AC1088" s="107"/>
      <c r="AD1088" s="107"/>
      <c r="AE1088" s="107"/>
      <c r="AF1088" s="107"/>
      <c r="AG1088" s="41"/>
      <c r="AH1088" s="41"/>
      <c r="AI1088" s="108"/>
      <c r="AJ1088" s="107"/>
      <c r="AK1088" s="110" t="s">
        <v>4915</v>
      </c>
      <c r="AL1088" s="41" t="str">
        <f t="shared" si="572"/>
        <v>SHD METHANOL 156</v>
      </c>
      <c r="AM1088" s="107">
        <v>0.56999999999999995</v>
      </c>
      <c r="AN1088" s="107">
        <f>$X$1088*AM1088</f>
        <v>23.597999999999995</v>
      </c>
    </row>
    <row r="1089" spans="1:40" ht="15">
      <c r="A1089" s="101"/>
      <c r="B1089" s="41"/>
      <c r="C1089" s="102"/>
      <c r="D1089" s="103"/>
      <c r="E1089" s="103"/>
      <c r="F1089" s="103"/>
      <c r="G1089" s="103"/>
      <c r="H1089" s="103"/>
      <c r="I1089" s="103"/>
      <c r="J1089" s="103"/>
      <c r="K1089" s="31"/>
      <c r="L1089" s="103"/>
      <c r="M1089" s="104"/>
      <c r="N1089" s="105"/>
      <c r="O1089" s="41"/>
      <c r="P1089" s="106"/>
      <c r="Q1089" s="106"/>
      <c r="R1089" s="106"/>
      <c r="S1089" s="41"/>
      <c r="T1089" s="107"/>
      <c r="U1089" s="41"/>
      <c r="V1089" s="41"/>
      <c r="W1089" s="107"/>
      <c r="X1089" s="107"/>
      <c r="Y1089" s="107"/>
      <c r="Z1089" s="107"/>
      <c r="AA1089" s="107"/>
      <c r="AB1089" s="107"/>
      <c r="AC1089" s="107"/>
      <c r="AD1089" s="107"/>
      <c r="AE1089" s="107"/>
      <c r="AF1089" s="107"/>
      <c r="AG1089" s="41"/>
      <c r="AH1089" s="41"/>
      <c r="AI1089" s="108"/>
      <c r="AJ1089" s="107"/>
      <c r="AK1089" s="110" t="s">
        <v>4925</v>
      </c>
      <c r="AL1089" s="41" t="str">
        <f t="shared" si="572"/>
        <v>SOLFEN KHA GLISERIN 250</v>
      </c>
      <c r="AM1089" s="107">
        <v>0.34</v>
      </c>
      <c r="AN1089" s="107">
        <f t="shared" ref="AN1089:AN1090" si="574">$X$1088*AM1089</f>
        <v>14.076000000000001</v>
      </c>
    </row>
    <row r="1090" spans="1:40" ht="15">
      <c r="A1090" s="101"/>
      <c r="B1090" s="41"/>
      <c r="C1090" s="102"/>
      <c r="D1090" s="103"/>
      <c r="E1090" s="103"/>
      <c r="F1090" s="103"/>
      <c r="G1090" s="103"/>
      <c r="H1090" s="103"/>
      <c r="I1090" s="103"/>
      <c r="J1090" s="103"/>
      <c r="K1090" s="31"/>
      <c r="L1090" s="103"/>
      <c r="M1090" s="104"/>
      <c r="N1090" s="105"/>
      <c r="O1090" s="41"/>
      <c r="P1090" s="106"/>
      <c r="Q1090" s="106"/>
      <c r="R1090" s="106"/>
      <c r="S1090" s="41"/>
      <c r="T1090" s="107"/>
      <c r="U1090" s="41"/>
      <c r="V1090" s="41"/>
      <c r="W1090" s="107"/>
      <c r="X1090" s="107"/>
      <c r="Y1090" s="107"/>
      <c r="Z1090" s="107"/>
      <c r="AA1090" s="107"/>
      <c r="AB1090" s="107"/>
      <c r="AC1090" s="107"/>
      <c r="AD1090" s="107"/>
      <c r="AE1090" s="107"/>
      <c r="AF1090" s="107"/>
      <c r="AG1090" s="41"/>
      <c r="AH1090" s="41"/>
      <c r="AI1090" s="108"/>
      <c r="AJ1090" s="107"/>
      <c r="AK1090" s="110" t="s">
        <v>4921</v>
      </c>
      <c r="AL1090" s="41" t="str">
        <f t="shared" si="572"/>
        <v>SOLFEN KHA DEP 225</v>
      </c>
      <c r="AM1090" s="107">
        <v>0.09</v>
      </c>
      <c r="AN1090" s="107">
        <f t="shared" si="574"/>
        <v>3.7259999999999995</v>
      </c>
    </row>
    <row r="1091" spans="1:40">
      <c r="A1091" s="101">
        <v>266</v>
      </c>
      <c r="B1091" s="41" t="s">
        <v>2583</v>
      </c>
      <c r="C1091" s="102" t="s">
        <v>234</v>
      </c>
      <c r="D1091" s="103">
        <v>9</v>
      </c>
      <c r="E1091" s="103">
        <f t="shared" si="402"/>
        <v>0.25</v>
      </c>
      <c r="F1091" s="103">
        <v>90</v>
      </c>
      <c r="G1091" s="103">
        <v>1</v>
      </c>
      <c r="H1091" s="103">
        <v>7</v>
      </c>
      <c r="I1091" s="103">
        <v>1</v>
      </c>
      <c r="J1091" s="103" t="s">
        <v>510</v>
      </c>
      <c r="K1091" s="31">
        <f t="shared" si="559"/>
        <v>108</v>
      </c>
      <c r="L1091" s="103" t="s">
        <v>510</v>
      </c>
      <c r="M1091" s="104">
        <f t="shared" si="416"/>
        <v>3</v>
      </c>
      <c r="N1091" s="105" t="s">
        <v>506</v>
      </c>
      <c r="O1091" s="41" t="s">
        <v>5228</v>
      </c>
      <c r="P1091" s="106">
        <f t="shared" si="508"/>
        <v>82.08</v>
      </c>
      <c r="Q1091" s="106">
        <f t="shared" si="382"/>
        <v>108</v>
      </c>
      <c r="R1091" s="106"/>
      <c r="S1091" s="41" t="s">
        <v>5224</v>
      </c>
      <c r="T1091" s="107">
        <f t="shared" si="542"/>
        <v>1.6990560000000001</v>
      </c>
      <c r="U1091" s="41" t="s">
        <v>4110</v>
      </c>
      <c r="V1091" s="41" t="e">
        <f t="shared" si="555"/>
        <v>#NAME?</v>
      </c>
      <c r="W1091" s="107">
        <v>8.7400000000000005E-2</v>
      </c>
      <c r="X1091" s="107">
        <f t="shared" si="376"/>
        <v>9.4392000000000014</v>
      </c>
      <c r="Y1091" s="107"/>
      <c r="Z1091" s="107"/>
      <c r="AA1091" s="107"/>
      <c r="AB1091" s="107"/>
      <c r="AC1091" s="107"/>
      <c r="AD1091" s="107"/>
      <c r="AE1091" s="107"/>
      <c r="AF1091" s="107"/>
      <c r="AG1091" s="41" t="s">
        <v>4309</v>
      </c>
      <c r="AH1091" s="41" t="e">
        <f t="shared" si="560"/>
        <v>#NAME?</v>
      </c>
      <c r="AI1091" s="108">
        <v>0.18</v>
      </c>
      <c r="AJ1091" s="107">
        <f t="shared" si="377"/>
        <v>1.6990560000000001</v>
      </c>
      <c r="AK1091" s="41"/>
      <c r="AL1091" s="41"/>
      <c r="AM1091" s="107"/>
      <c r="AN1091" s="107"/>
    </row>
    <row r="1092" spans="1:40" ht="15">
      <c r="A1092" s="101"/>
      <c r="B1092" s="41"/>
      <c r="C1092" s="102"/>
      <c r="D1092" s="103"/>
      <c r="E1092" s="103"/>
      <c r="F1092" s="103"/>
      <c r="G1092" s="103"/>
      <c r="H1092" s="103"/>
      <c r="I1092" s="103"/>
      <c r="J1092" s="103"/>
      <c r="K1092" s="31"/>
      <c r="L1092" s="103"/>
      <c r="M1092" s="104"/>
      <c r="N1092" s="105"/>
      <c r="O1092" s="41"/>
      <c r="P1092" s="106"/>
      <c r="Q1092" s="106"/>
      <c r="R1092" s="106"/>
      <c r="S1092" s="41"/>
      <c r="T1092" s="107"/>
      <c r="U1092" s="41"/>
      <c r="V1092" s="41"/>
      <c r="W1092" s="107"/>
      <c r="X1092" s="107"/>
      <c r="Y1092" s="107"/>
      <c r="Z1092" s="107"/>
      <c r="AA1092" s="107"/>
      <c r="AB1092" s="107"/>
      <c r="AC1092" s="107"/>
      <c r="AD1092" s="107"/>
      <c r="AE1092" s="107"/>
      <c r="AF1092" s="107"/>
      <c r="AG1092" s="41"/>
      <c r="AH1092" s="41"/>
      <c r="AI1092" s="108"/>
      <c r="AJ1092" s="107"/>
      <c r="AK1092" s="109" t="s">
        <v>4921</v>
      </c>
      <c r="AL1092" s="41" t="str">
        <f t="shared" ref="AL1092:AL1097" si="575">VLOOKUP(AK1092,db_solfen,2,FALSE)</f>
        <v>SOLFEN KHA DEP 225</v>
      </c>
      <c r="AM1092" s="107">
        <v>0.3</v>
      </c>
      <c r="AN1092" s="107">
        <f>$X$1091*AM1092</f>
        <v>2.8317600000000005</v>
      </c>
    </row>
    <row r="1093" spans="1:40" ht="15">
      <c r="A1093" s="101"/>
      <c r="B1093" s="41"/>
      <c r="C1093" s="102"/>
      <c r="D1093" s="103"/>
      <c r="E1093" s="103"/>
      <c r="F1093" s="103"/>
      <c r="G1093" s="103"/>
      <c r="H1093" s="103"/>
      <c r="I1093" s="103"/>
      <c r="J1093" s="103"/>
      <c r="K1093" s="31"/>
      <c r="L1093" s="103"/>
      <c r="M1093" s="104"/>
      <c r="N1093" s="105"/>
      <c r="O1093" s="41"/>
      <c r="P1093" s="106"/>
      <c r="Q1093" s="106"/>
      <c r="R1093" s="106"/>
      <c r="S1093" s="41"/>
      <c r="T1093" s="107"/>
      <c r="U1093" s="41"/>
      <c r="V1093" s="41"/>
      <c r="W1093" s="107"/>
      <c r="X1093" s="107"/>
      <c r="Y1093" s="107"/>
      <c r="Z1093" s="107"/>
      <c r="AA1093" s="107"/>
      <c r="AB1093" s="107"/>
      <c r="AC1093" s="107"/>
      <c r="AD1093" s="107"/>
      <c r="AE1093" s="107"/>
      <c r="AF1093" s="107"/>
      <c r="AG1093" s="41"/>
      <c r="AH1093" s="41"/>
      <c r="AI1093" s="108"/>
      <c r="AJ1093" s="107"/>
      <c r="AK1093" s="109" t="s">
        <v>4915</v>
      </c>
      <c r="AL1093" s="41" t="str">
        <f t="shared" si="575"/>
        <v>SHD METHANOL 156</v>
      </c>
      <c r="AM1093" s="107">
        <v>0.11</v>
      </c>
      <c r="AN1093" s="107">
        <f t="shared" ref="AN1093:AN1094" si="576">$X$1091*AM1093</f>
        <v>1.0383120000000001</v>
      </c>
    </row>
    <row r="1094" spans="1:40" ht="15">
      <c r="A1094" s="101"/>
      <c r="B1094" s="41"/>
      <c r="C1094" s="102"/>
      <c r="D1094" s="103"/>
      <c r="E1094" s="103"/>
      <c r="F1094" s="103"/>
      <c r="G1094" s="103"/>
      <c r="H1094" s="103"/>
      <c r="I1094" s="103"/>
      <c r="J1094" s="103"/>
      <c r="K1094" s="31"/>
      <c r="L1094" s="103"/>
      <c r="M1094" s="104"/>
      <c r="N1094" s="105"/>
      <c r="O1094" s="41"/>
      <c r="P1094" s="106"/>
      <c r="Q1094" s="106"/>
      <c r="R1094" s="106"/>
      <c r="S1094" s="41"/>
      <c r="T1094" s="107"/>
      <c r="U1094" s="41"/>
      <c r="V1094" s="41"/>
      <c r="W1094" s="107"/>
      <c r="X1094" s="107"/>
      <c r="Y1094" s="107"/>
      <c r="Z1094" s="107"/>
      <c r="AA1094" s="107"/>
      <c r="AB1094" s="107"/>
      <c r="AC1094" s="107"/>
      <c r="AD1094" s="107"/>
      <c r="AE1094" s="107"/>
      <c r="AF1094" s="107"/>
      <c r="AG1094" s="41"/>
      <c r="AH1094" s="41"/>
      <c r="AI1094" s="108"/>
      <c r="AJ1094" s="107"/>
      <c r="AK1094" s="109" t="s">
        <v>4925</v>
      </c>
      <c r="AL1094" s="41" t="str">
        <f t="shared" si="575"/>
        <v>SOLFEN KHA GLISERIN 250</v>
      </c>
      <c r="AM1094" s="107">
        <v>0.41</v>
      </c>
      <c r="AN1094" s="107">
        <f t="shared" si="576"/>
        <v>3.8700720000000004</v>
      </c>
    </row>
    <row r="1095" spans="1:40" ht="15">
      <c r="A1095" s="101"/>
      <c r="B1095" s="41"/>
      <c r="C1095" s="102"/>
      <c r="D1095" s="103"/>
      <c r="E1095" s="103"/>
      <c r="F1095" s="103"/>
      <c r="G1095" s="103"/>
      <c r="H1095" s="103"/>
      <c r="I1095" s="103"/>
      <c r="J1095" s="103"/>
      <c r="K1095" s="31"/>
      <c r="L1095" s="103"/>
      <c r="M1095" s="104"/>
      <c r="N1095" s="105"/>
      <c r="O1095" s="41"/>
      <c r="P1095" s="106"/>
      <c r="Q1095" s="106"/>
      <c r="R1095" s="106"/>
      <c r="S1095" s="41"/>
      <c r="T1095" s="107"/>
      <c r="U1095" s="41" t="s">
        <v>5192</v>
      </c>
      <c r="V1095" s="41" t="s">
        <v>5193</v>
      </c>
      <c r="W1095" s="107">
        <v>0.28749999999999998</v>
      </c>
      <c r="X1095" s="107">
        <f>K1091*W1095</f>
        <v>31.049999999999997</v>
      </c>
      <c r="Y1095" s="107"/>
      <c r="Z1095" s="107"/>
      <c r="AA1095" s="107"/>
      <c r="AB1095" s="107"/>
      <c r="AC1095" s="107"/>
      <c r="AD1095" s="107"/>
      <c r="AE1095" s="107"/>
      <c r="AF1095" s="107"/>
      <c r="AG1095" s="41"/>
      <c r="AH1095" s="41"/>
      <c r="AI1095" s="108"/>
      <c r="AJ1095" s="107"/>
      <c r="AK1095" s="110" t="s">
        <v>4915</v>
      </c>
      <c r="AL1095" s="41" t="str">
        <f t="shared" si="575"/>
        <v>SHD METHANOL 156</v>
      </c>
      <c r="AM1095" s="107">
        <v>0.56999999999999995</v>
      </c>
      <c r="AN1095" s="107">
        <f>$X$1095*AM1095</f>
        <v>17.698499999999996</v>
      </c>
    </row>
    <row r="1096" spans="1:40" ht="15">
      <c r="A1096" s="101"/>
      <c r="B1096" s="41"/>
      <c r="C1096" s="102"/>
      <c r="D1096" s="103"/>
      <c r="E1096" s="103"/>
      <c r="F1096" s="103"/>
      <c r="G1096" s="103"/>
      <c r="H1096" s="103"/>
      <c r="I1096" s="103"/>
      <c r="J1096" s="103"/>
      <c r="K1096" s="31"/>
      <c r="L1096" s="103"/>
      <c r="M1096" s="104"/>
      <c r="N1096" s="105"/>
      <c r="O1096" s="41"/>
      <c r="P1096" s="106"/>
      <c r="Q1096" s="106"/>
      <c r="R1096" s="106"/>
      <c r="S1096" s="41"/>
      <c r="T1096" s="107"/>
      <c r="U1096" s="41"/>
      <c r="V1096" s="41"/>
      <c r="W1096" s="107"/>
      <c r="X1096" s="107"/>
      <c r="Y1096" s="107"/>
      <c r="Z1096" s="107"/>
      <c r="AA1096" s="107"/>
      <c r="AB1096" s="107"/>
      <c r="AC1096" s="107"/>
      <c r="AD1096" s="107"/>
      <c r="AE1096" s="107"/>
      <c r="AF1096" s="107"/>
      <c r="AG1096" s="41"/>
      <c r="AH1096" s="41"/>
      <c r="AI1096" s="108"/>
      <c r="AJ1096" s="107"/>
      <c r="AK1096" s="110" t="s">
        <v>4925</v>
      </c>
      <c r="AL1096" s="41" t="str">
        <f t="shared" si="575"/>
        <v>SOLFEN KHA GLISERIN 250</v>
      </c>
      <c r="AM1096" s="107">
        <v>0.34</v>
      </c>
      <c r="AN1096" s="107">
        <f t="shared" ref="AN1096:AN1097" si="577">$X$1095*AM1096</f>
        <v>10.557</v>
      </c>
    </row>
    <row r="1097" spans="1:40" ht="15">
      <c r="A1097" s="101"/>
      <c r="B1097" s="41"/>
      <c r="C1097" s="102"/>
      <c r="D1097" s="103"/>
      <c r="E1097" s="103"/>
      <c r="F1097" s="103"/>
      <c r="G1097" s="103"/>
      <c r="H1097" s="103"/>
      <c r="I1097" s="103"/>
      <c r="J1097" s="103"/>
      <c r="K1097" s="31"/>
      <c r="L1097" s="103"/>
      <c r="M1097" s="104"/>
      <c r="N1097" s="105"/>
      <c r="O1097" s="41"/>
      <c r="P1097" s="106"/>
      <c r="Q1097" s="106"/>
      <c r="R1097" s="106"/>
      <c r="S1097" s="41"/>
      <c r="T1097" s="107"/>
      <c r="U1097" s="41"/>
      <c r="V1097" s="41"/>
      <c r="W1097" s="107"/>
      <c r="X1097" s="107"/>
      <c r="Y1097" s="107"/>
      <c r="Z1097" s="107"/>
      <c r="AA1097" s="107"/>
      <c r="AB1097" s="107"/>
      <c r="AC1097" s="107"/>
      <c r="AD1097" s="107"/>
      <c r="AE1097" s="107"/>
      <c r="AF1097" s="107"/>
      <c r="AG1097" s="41"/>
      <c r="AH1097" s="41"/>
      <c r="AI1097" s="108"/>
      <c r="AJ1097" s="107"/>
      <c r="AK1097" s="110" t="s">
        <v>4921</v>
      </c>
      <c r="AL1097" s="41" t="str">
        <f t="shared" si="575"/>
        <v>SOLFEN KHA DEP 225</v>
      </c>
      <c r="AM1097" s="107">
        <v>0.09</v>
      </c>
      <c r="AN1097" s="107">
        <f t="shared" si="577"/>
        <v>2.7944999999999998</v>
      </c>
    </row>
    <row r="1098" spans="1:40">
      <c r="A1098" s="101">
        <v>267</v>
      </c>
      <c r="B1098" s="41" t="s">
        <v>2590</v>
      </c>
      <c r="C1098" s="102" t="s">
        <v>235</v>
      </c>
      <c r="D1098" s="103">
        <v>20</v>
      </c>
      <c r="E1098" s="103">
        <f t="shared" si="402"/>
        <v>0.55555555555555558</v>
      </c>
      <c r="F1098" s="103">
        <v>73</v>
      </c>
      <c r="G1098" s="103">
        <v>1</v>
      </c>
      <c r="H1098" s="103">
        <v>30</v>
      </c>
      <c r="I1098" s="103">
        <v>1</v>
      </c>
      <c r="J1098" s="103" t="s">
        <v>510</v>
      </c>
      <c r="K1098" s="31">
        <f t="shared" si="559"/>
        <v>108</v>
      </c>
      <c r="L1098" s="103" t="s">
        <v>510</v>
      </c>
      <c r="M1098" s="104">
        <f t="shared" si="416"/>
        <v>3</v>
      </c>
      <c r="N1098" s="105" t="s">
        <v>506</v>
      </c>
      <c r="O1098" s="41" t="s">
        <v>5228</v>
      </c>
      <c r="P1098" s="106">
        <f t="shared" si="508"/>
        <v>82.08</v>
      </c>
      <c r="Q1098" s="106">
        <f t="shared" si="382"/>
        <v>108</v>
      </c>
      <c r="R1098" s="106"/>
      <c r="S1098" s="41" t="s">
        <v>535</v>
      </c>
      <c r="T1098" s="107">
        <f t="shared" si="542"/>
        <v>1.8878400000000004</v>
      </c>
      <c r="U1098" s="41" t="s">
        <v>4078</v>
      </c>
      <c r="V1098" s="41" t="e">
        <f t="shared" si="555"/>
        <v>#NAME?</v>
      </c>
      <c r="W1098" s="107">
        <v>8.7400000000000005E-2</v>
      </c>
      <c r="X1098" s="107">
        <f t="shared" si="376"/>
        <v>9.4392000000000014</v>
      </c>
      <c r="Y1098" s="107"/>
      <c r="Z1098" s="107"/>
      <c r="AA1098" s="107"/>
      <c r="AB1098" s="107"/>
      <c r="AC1098" s="107"/>
      <c r="AD1098" s="107"/>
      <c r="AE1098" s="107"/>
      <c r="AF1098" s="107"/>
      <c r="AG1098" s="41" t="s">
        <v>4327</v>
      </c>
      <c r="AH1098" s="41" t="e">
        <f t="shared" si="560"/>
        <v>#NAME?</v>
      </c>
      <c r="AI1098" s="108">
        <v>0.2</v>
      </c>
      <c r="AJ1098" s="107">
        <f t="shared" si="377"/>
        <v>1.8878400000000004</v>
      </c>
      <c r="AK1098" s="41"/>
      <c r="AL1098" s="41"/>
      <c r="AM1098" s="107"/>
      <c r="AN1098" s="107"/>
    </row>
    <row r="1099" spans="1:40" ht="15">
      <c r="A1099" s="101"/>
      <c r="B1099" s="41"/>
      <c r="C1099" s="102"/>
      <c r="D1099" s="103"/>
      <c r="E1099" s="103"/>
      <c r="F1099" s="103"/>
      <c r="G1099" s="103"/>
      <c r="H1099" s="103"/>
      <c r="I1099" s="103"/>
      <c r="J1099" s="103"/>
      <c r="K1099" s="31"/>
      <c r="L1099" s="103"/>
      <c r="M1099" s="104"/>
      <c r="N1099" s="105"/>
      <c r="O1099" s="41"/>
      <c r="P1099" s="106"/>
      <c r="Q1099" s="106"/>
      <c r="R1099" s="106"/>
      <c r="S1099" s="41"/>
      <c r="T1099" s="107"/>
      <c r="U1099" s="41"/>
      <c r="V1099" s="41"/>
      <c r="W1099" s="107"/>
      <c r="X1099" s="107"/>
      <c r="Y1099" s="107"/>
      <c r="Z1099" s="107"/>
      <c r="AA1099" s="107"/>
      <c r="AB1099" s="107"/>
      <c r="AC1099" s="107"/>
      <c r="AD1099" s="107"/>
      <c r="AE1099" s="107"/>
      <c r="AF1099" s="107"/>
      <c r="AG1099" s="41"/>
      <c r="AH1099" s="41"/>
      <c r="AI1099" s="108"/>
      <c r="AJ1099" s="107"/>
      <c r="AK1099" s="109" t="s">
        <v>4921</v>
      </c>
      <c r="AL1099" s="41" t="str">
        <f t="shared" ref="AL1099:AL1152" si="578">VLOOKUP(AK1099,db_solfen,2,FALSE)</f>
        <v>SOLFEN KHA DEP 225</v>
      </c>
      <c r="AM1099" s="107">
        <v>0.31</v>
      </c>
      <c r="AN1099" s="107">
        <f>$X$1098*AM1099</f>
        <v>2.9261520000000005</v>
      </c>
    </row>
    <row r="1100" spans="1:40" ht="15">
      <c r="A1100" s="101"/>
      <c r="B1100" s="41"/>
      <c r="C1100" s="102"/>
      <c r="D1100" s="103"/>
      <c r="E1100" s="103"/>
      <c r="F1100" s="103"/>
      <c r="G1100" s="103"/>
      <c r="H1100" s="103"/>
      <c r="I1100" s="103"/>
      <c r="J1100" s="103"/>
      <c r="K1100" s="31"/>
      <c r="L1100" s="103"/>
      <c r="M1100" s="104"/>
      <c r="N1100" s="105"/>
      <c r="O1100" s="41"/>
      <c r="P1100" s="106"/>
      <c r="Q1100" s="106"/>
      <c r="R1100" s="106"/>
      <c r="S1100" s="41"/>
      <c r="T1100" s="107"/>
      <c r="U1100" s="41"/>
      <c r="V1100" s="41"/>
      <c r="W1100" s="107"/>
      <c r="X1100" s="107"/>
      <c r="Y1100" s="107"/>
      <c r="Z1100" s="107"/>
      <c r="AA1100" s="107"/>
      <c r="AB1100" s="107"/>
      <c r="AC1100" s="107"/>
      <c r="AD1100" s="107"/>
      <c r="AE1100" s="107"/>
      <c r="AF1100" s="107"/>
      <c r="AG1100" s="41"/>
      <c r="AH1100" s="41"/>
      <c r="AI1100" s="108"/>
      <c r="AJ1100" s="107"/>
      <c r="AK1100" s="109" t="s">
        <v>4915</v>
      </c>
      <c r="AL1100" s="41" t="str">
        <f t="shared" si="578"/>
        <v>SHD METHANOL 156</v>
      </c>
      <c r="AM1100" s="107">
        <v>0.14000000000000001</v>
      </c>
      <c r="AN1100" s="107">
        <f t="shared" ref="AN1100:AN1101" si="579">$X$1098*AM1100</f>
        <v>1.3214880000000002</v>
      </c>
    </row>
    <row r="1101" spans="1:40" ht="15">
      <c r="A1101" s="101"/>
      <c r="B1101" s="41"/>
      <c r="C1101" s="102"/>
      <c r="D1101" s="103"/>
      <c r="E1101" s="103"/>
      <c r="F1101" s="103"/>
      <c r="G1101" s="103"/>
      <c r="H1101" s="103"/>
      <c r="I1101" s="103"/>
      <c r="J1101" s="103"/>
      <c r="K1101" s="31"/>
      <c r="L1101" s="103"/>
      <c r="M1101" s="104"/>
      <c r="N1101" s="105"/>
      <c r="O1101" s="41"/>
      <c r="P1101" s="106"/>
      <c r="Q1101" s="106"/>
      <c r="R1101" s="106"/>
      <c r="S1101" s="41"/>
      <c r="T1101" s="107"/>
      <c r="U1101" s="41"/>
      <c r="V1101" s="41"/>
      <c r="W1101" s="107"/>
      <c r="X1101" s="107"/>
      <c r="Y1101" s="107"/>
      <c r="Z1101" s="107"/>
      <c r="AA1101" s="107"/>
      <c r="AB1101" s="107"/>
      <c r="AC1101" s="107"/>
      <c r="AD1101" s="107"/>
      <c r="AE1101" s="107"/>
      <c r="AF1101" s="107"/>
      <c r="AG1101" s="41"/>
      <c r="AH1101" s="41"/>
      <c r="AI1101" s="108"/>
      <c r="AJ1101" s="107"/>
      <c r="AK1101" s="109" t="s">
        <v>4925</v>
      </c>
      <c r="AL1101" s="41" t="str">
        <f t="shared" si="578"/>
        <v>SOLFEN KHA GLISERIN 250</v>
      </c>
      <c r="AM1101" s="107">
        <v>0.35</v>
      </c>
      <c r="AN1101" s="107">
        <f t="shared" si="579"/>
        <v>3.3037200000000002</v>
      </c>
    </row>
    <row r="1102" spans="1:40" ht="15">
      <c r="A1102" s="101"/>
      <c r="B1102" s="41"/>
      <c r="C1102" s="102"/>
      <c r="D1102" s="103"/>
      <c r="E1102" s="103"/>
      <c r="F1102" s="103"/>
      <c r="G1102" s="103"/>
      <c r="H1102" s="103"/>
      <c r="I1102" s="103"/>
      <c r="J1102" s="103"/>
      <c r="K1102" s="31"/>
      <c r="L1102" s="103"/>
      <c r="M1102" s="104"/>
      <c r="N1102" s="105"/>
      <c r="O1102" s="41"/>
      <c r="P1102" s="106"/>
      <c r="Q1102" s="106"/>
      <c r="R1102" s="106"/>
      <c r="S1102" s="41"/>
      <c r="T1102" s="107"/>
      <c r="U1102" s="41" t="s">
        <v>5192</v>
      </c>
      <c r="V1102" s="41" t="s">
        <v>5193</v>
      </c>
      <c r="W1102" s="107">
        <v>0.28749999999999998</v>
      </c>
      <c r="X1102" s="107">
        <f>K1098*W1102</f>
        <v>31.049999999999997</v>
      </c>
      <c r="Y1102" s="107"/>
      <c r="Z1102" s="107"/>
      <c r="AA1102" s="107"/>
      <c r="AB1102" s="107"/>
      <c r="AC1102" s="107"/>
      <c r="AD1102" s="107"/>
      <c r="AE1102" s="107"/>
      <c r="AF1102" s="107"/>
      <c r="AG1102" s="41"/>
      <c r="AH1102" s="41"/>
      <c r="AI1102" s="108"/>
      <c r="AJ1102" s="107"/>
      <c r="AK1102" s="110" t="s">
        <v>4915</v>
      </c>
      <c r="AL1102" s="41" t="str">
        <f t="shared" si="578"/>
        <v>SHD METHANOL 156</v>
      </c>
      <c r="AM1102" s="107">
        <v>0.56999999999999995</v>
      </c>
      <c r="AN1102" s="107">
        <f>$X$1102*AM1102</f>
        <v>17.698499999999996</v>
      </c>
    </row>
    <row r="1103" spans="1:40" ht="15">
      <c r="A1103" s="101"/>
      <c r="B1103" s="41"/>
      <c r="C1103" s="102"/>
      <c r="D1103" s="103"/>
      <c r="E1103" s="103"/>
      <c r="F1103" s="103"/>
      <c r="G1103" s="103"/>
      <c r="H1103" s="103"/>
      <c r="I1103" s="103"/>
      <c r="J1103" s="103"/>
      <c r="K1103" s="31"/>
      <c r="L1103" s="103"/>
      <c r="M1103" s="104"/>
      <c r="N1103" s="105"/>
      <c r="O1103" s="41"/>
      <c r="P1103" s="106"/>
      <c r="Q1103" s="106"/>
      <c r="R1103" s="106"/>
      <c r="S1103" s="41"/>
      <c r="T1103" s="107"/>
      <c r="U1103" s="41"/>
      <c r="V1103" s="41"/>
      <c r="W1103" s="107"/>
      <c r="X1103" s="107"/>
      <c r="Y1103" s="107"/>
      <c r="Z1103" s="107"/>
      <c r="AA1103" s="107"/>
      <c r="AB1103" s="107"/>
      <c r="AC1103" s="107"/>
      <c r="AD1103" s="107"/>
      <c r="AE1103" s="107"/>
      <c r="AF1103" s="107"/>
      <c r="AG1103" s="41"/>
      <c r="AH1103" s="41"/>
      <c r="AI1103" s="108"/>
      <c r="AJ1103" s="107"/>
      <c r="AK1103" s="110" t="s">
        <v>4925</v>
      </c>
      <c r="AL1103" s="41" t="str">
        <f t="shared" si="578"/>
        <v>SOLFEN KHA GLISERIN 250</v>
      </c>
      <c r="AM1103" s="107">
        <v>0.34</v>
      </c>
      <c r="AN1103" s="107">
        <f t="shared" ref="AN1103:AN1104" si="580">$X$1102*AM1103</f>
        <v>10.557</v>
      </c>
    </row>
    <row r="1104" spans="1:40" ht="15">
      <c r="A1104" s="101"/>
      <c r="B1104" s="41"/>
      <c r="C1104" s="102"/>
      <c r="D1104" s="103"/>
      <c r="E1104" s="103"/>
      <c r="F1104" s="103"/>
      <c r="G1104" s="103"/>
      <c r="H1104" s="103"/>
      <c r="I1104" s="103"/>
      <c r="J1104" s="103"/>
      <c r="K1104" s="31"/>
      <c r="L1104" s="103"/>
      <c r="M1104" s="104"/>
      <c r="N1104" s="105"/>
      <c r="O1104" s="41"/>
      <c r="P1104" s="106"/>
      <c r="Q1104" s="106"/>
      <c r="R1104" s="106"/>
      <c r="S1104" s="41"/>
      <c r="T1104" s="107"/>
      <c r="U1104" s="41"/>
      <c r="V1104" s="41"/>
      <c r="W1104" s="107"/>
      <c r="X1104" s="107"/>
      <c r="Y1104" s="107"/>
      <c r="Z1104" s="107"/>
      <c r="AA1104" s="107"/>
      <c r="AB1104" s="107"/>
      <c r="AC1104" s="107"/>
      <c r="AD1104" s="107"/>
      <c r="AE1104" s="107"/>
      <c r="AF1104" s="107"/>
      <c r="AG1104" s="41"/>
      <c r="AH1104" s="41"/>
      <c r="AI1104" s="108"/>
      <c r="AJ1104" s="107"/>
      <c r="AK1104" s="110" t="s">
        <v>4921</v>
      </c>
      <c r="AL1104" s="41" t="str">
        <f t="shared" si="578"/>
        <v>SOLFEN KHA DEP 225</v>
      </c>
      <c r="AM1104" s="107">
        <v>0.09</v>
      </c>
      <c r="AN1104" s="107">
        <f t="shared" si="580"/>
        <v>2.7944999999999998</v>
      </c>
    </row>
    <row r="1105" spans="1:40">
      <c r="A1105" s="101">
        <v>268</v>
      </c>
      <c r="B1105" s="41" t="s">
        <v>2597</v>
      </c>
      <c r="C1105" s="102" t="s">
        <v>236</v>
      </c>
      <c r="D1105" s="103">
        <v>8</v>
      </c>
      <c r="E1105" s="103">
        <f t="shared" si="402"/>
        <v>0.22222222222222221</v>
      </c>
      <c r="F1105" s="103">
        <v>8</v>
      </c>
      <c r="G1105" s="103">
        <v>1</v>
      </c>
      <c r="H1105" s="103">
        <v>7</v>
      </c>
      <c r="I1105" s="103">
        <v>1</v>
      </c>
      <c r="J1105" s="103" t="s">
        <v>510</v>
      </c>
      <c r="K1105" s="31">
        <v>0</v>
      </c>
      <c r="L1105" s="103" t="s">
        <v>510</v>
      </c>
      <c r="M1105" s="104">
        <f t="shared" si="416"/>
        <v>0</v>
      </c>
      <c r="N1105" s="105" t="s">
        <v>506</v>
      </c>
      <c r="O1105" s="41"/>
      <c r="P1105" s="106">
        <f t="shared" si="508"/>
        <v>0</v>
      </c>
      <c r="Q1105" s="106">
        <f t="shared" si="382"/>
        <v>0</v>
      </c>
      <c r="R1105" s="106"/>
      <c r="S1105" s="41"/>
      <c r="T1105" s="107"/>
      <c r="U1105" s="41" t="s">
        <v>4112</v>
      </c>
      <c r="V1105" s="41" t="e">
        <f t="shared" ref="V1105" si="581">VLOOKUP(U1105,tb_oplosan,2,FALSE)</f>
        <v>#NAME?</v>
      </c>
      <c r="W1105" s="107">
        <v>8.7400000000000005E-2</v>
      </c>
      <c r="X1105" s="107">
        <f>K1105*W1105</f>
        <v>0</v>
      </c>
      <c r="Y1105" s="107"/>
      <c r="Z1105" s="107"/>
      <c r="AA1105" s="107"/>
      <c r="AB1105" s="107"/>
      <c r="AC1105" s="107"/>
      <c r="AD1105" s="107"/>
      <c r="AE1105" s="107"/>
      <c r="AF1105" s="107"/>
      <c r="AG1105" s="41" t="s">
        <v>4217</v>
      </c>
      <c r="AH1105" s="41" t="e">
        <f t="shared" ref="AH1105" si="582">VLOOKUP(AG1105,tb_parfum,2,FALSE)</f>
        <v>#NAME?</v>
      </c>
      <c r="AI1105" s="108">
        <v>0.28999999999999998</v>
      </c>
      <c r="AJ1105" s="107">
        <f>X1105*AI1105</f>
        <v>0</v>
      </c>
      <c r="AK1105" s="41"/>
      <c r="AL1105" s="41"/>
      <c r="AM1105" s="107"/>
      <c r="AN1105" s="107"/>
    </row>
    <row r="1106" spans="1:40" ht="15">
      <c r="A1106" s="101"/>
      <c r="B1106" s="41"/>
      <c r="C1106" s="102"/>
      <c r="D1106" s="103"/>
      <c r="E1106" s="103"/>
      <c r="F1106" s="103"/>
      <c r="G1106" s="103"/>
      <c r="H1106" s="103"/>
      <c r="I1106" s="103"/>
      <c r="J1106" s="103"/>
      <c r="K1106" s="31"/>
      <c r="L1106" s="103"/>
      <c r="M1106" s="104"/>
      <c r="N1106" s="105"/>
      <c r="O1106" s="41"/>
      <c r="P1106" s="106"/>
      <c r="Q1106" s="106"/>
      <c r="R1106" s="106"/>
      <c r="S1106" s="41"/>
      <c r="T1106" s="107"/>
      <c r="U1106" s="41"/>
      <c r="V1106" s="41"/>
      <c r="W1106" s="107"/>
      <c r="X1106" s="107"/>
      <c r="Y1106" s="107"/>
      <c r="Z1106" s="107"/>
      <c r="AA1106" s="107"/>
      <c r="AB1106" s="107"/>
      <c r="AC1106" s="107"/>
      <c r="AD1106" s="107"/>
      <c r="AE1106" s="107"/>
      <c r="AF1106" s="107"/>
      <c r="AG1106" s="41"/>
      <c r="AH1106" s="41"/>
      <c r="AI1106" s="108"/>
      <c r="AJ1106" s="107"/>
      <c r="AK1106" s="109" t="s">
        <v>4921</v>
      </c>
      <c r="AL1106" s="41" t="str">
        <f t="shared" ref="AL1106:AL1111" si="583">VLOOKUP(AK1106,db_solfen,2,FALSE)</f>
        <v>SOLFEN KHA DEP 225</v>
      </c>
      <c r="AM1106" s="107">
        <v>0.24</v>
      </c>
      <c r="AN1106" s="107">
        <f>$X$1105*AM1106</f>
        <v>0</v>
      </c>
    </row>
    <row r="1107" spans="1:40" ht="15">
      <c r="A1107" s="101"/>
      <c r="B1107" s="41"/>
      <c r="C1107" s="102"/>
      <c r="D1107" s="103"/>
      <c r="E1107" s="103"/>
      <c r="F1107" s="103"/>
      <c r="G1107" s="103"/>
      <c r="H1107" s="103"/>
      <c r="I1107" s="103"/>
      <c r="J1107" s="103"/>
      <c r="K1107" s="31"/>
      <c r="L1107" s="103"/>
      <c r="M1107" s="104"/>
      <c r="N1107" s="105"/>
      <c r="O1107" s="41"/>
      <c r="P1107" s="106"/>
      <c r="Q1107" s="106"/>
      <c r="R1107" s="106"/>
      <c r="S1107" s="41"/>
      <c r="T1107" s="107"/>
      <c r="U1107" s="41"/>
      <c r="V1107" s="41"/>
      <c r="W1107" s="107"/>
      <c r="X1107" s="107"/>
      <c r="Y1107" s="107"/>
      <c r="Z1107" s="107"/>
      <c r="AA1107" s="107"/>
      <c r="AB1107" s="107"/>
      <c r="AC1107" s="107"/>
      <c r="AD1107" s="107"/>
      <c r="AE1107" s="107"/>
      <c r="AF1107" s="107"/>
      <c r="AG1107" s="41"/>
      <c r="AH1107" s="41"/>
      <c r="AI1107" s="108"/>
      <c r="AJ1107" s="107"/>
      <c r="AK1107" s="109" t="s">
        <v>4915</v>
      </c>
      <c r="AL1107" s="41" t="str">
        <f t="shared" si="583"/>
        <v>SHD METHANOL 156</v>
      </c>
      <c r="AM1107" s="107">
        <v>0.13</v>
      </c>
      <c r="AN1107" s="107">
        <f t="shared" ref="AN1107:AN1108" si="584">$X$1105*AM1107</f>
        <v>0</v>
      </c>
    </row>
    <row r="1108" spans="1:40" ht="15">
      <c r="A1108" s="101"/>
      <c r="B1108" s="41"/>
      <c r="C1108" s="102"/>
      <c r="D1108" s="103"/>
      <c r="E1108" s="103"/>
      <c r="F1108" s="103"/>
      <c r="G1108" s="103"/>
      <c r="H1108" s="103"/>
      <c r="I1108" s="103"/>
      <c r="J1108" s="103"/>
      <c r="K1108" s="31"/>
      <c r="L1108" s="103"/>
      <c r="M1108" s="104"/>
      <c r="N1108" s="105"/>
      <c r="O1108" s="41"/>
      <c r="P1108" s="106"/>
      <c r="Q1108" s="106"/>
      <c r="R1108" s="106"/>
      <c r="S1108" s="41"/>
      <c r="T1108" s="107"/>
      <c r="U1108" s="41"/>
      <c r="V1108" s="41"/>
      <c r="W1108" s="107"/>
      <c r="X1108" s="107"/>
      <c r="Y1108" s="107"/>
      <c r="Z1108" s="107"/>
      <c r="AA1108" s="107"/>
      <c r="AB1108" s="107"/>
      <c r="AC1108" s="107"/>
      <c r="AD1108" s="107"/>
      <c r="AE1108" s="107"/>
      <c r="AF1108" s="107"/>
      <c r="AG1108" s="41"/>
      <c r="AH1108" s="41"/>
      <c r="AI1108" s="108"/>
      <c r="AJ1108" s="107"/>
      <c r="AK1108" s="109" t="s">
        <v>4925</v>
      </c>
      <c r="AL1108" s="41" t="str">
        <f t="shared" si="583"/>
        <v>SOLFEN KHA GLISERIN 250</v>
      </c>
      <c r="AM1108" s="107">
        <v>0.34</v>
      </c>
      <c r="AN1108" s="107">
        <f t="shared" si="584"/>
        <v>0</v>
      </c>
    </row>
    <row r="1109" spans="1:40" ht="15">
      <c r="A1109" s="101"/>
      <c r="B1109" s="41"/>
      <c r="C1109" s="102"/>
      <c r="D1109" s="103"/>
      <c r="E1109" s="103"/>
      <c r="F1109" s="103"/>
      <c r="G1109" s="103"/>
      <c r="H1109" s="103"/>
      <c r="I1109" s="103"/>
      <c r="J1109" s="103"/>
      <c r="K1109" s="31"/>
      <c r="L1109" s="103"/>
      <c r="M1109" s="104"/>
      <c r="N1109" s="105"/>
      <c r="O1109" s="41"/>
      <c r="P1109" s="106"/>
      <c r="Q1109" s="106"/>
      <c r="R1109" s="106"/>
      <c r="S1109" s="41"/>
      <c r="T1109" s="107"/>
      <c r="U1109" s="41" t="s">
        <v>5192</v>
      </c>
      <c r="V1109" s="41" t="s">
        <v>5193</v>
      </c>
      <c r="W1109" s="107">
        <v>0.28749999999999998</v>
      </c>
      <c r="X1109" s="107">
        <f>K1105*W1109</f>
        <v>0</v>
      </c>
      <c r="Y1109" s="107"/>
      <c r="Z1109" s="107"/>
      <c r="AA1109" s="107"/>
      <c r="AB1109" s="107"/>
      <c r="AC1109" s="107"/>
      <c r="AD1109" s="107"/>
      <c r="AE1109" s="107"/>
      <c r="AF1109" s="107"/>
      <c r="AG1109" s="41"/>
      <c r="AH1109" s="41"/>
      <c r="AI1109" s="108"/>
      <c r="AJ1109" s="107"/>
      <c r="AK1109" s="110" t="s">
        <v>4915</v>
      </c>
      <c r="AL1109" s="41" t="str">
        <f t="shared" si="583"/>
        <v>SHD METHANOL 156</v>
      </c>
      <c r="AM1109" s="107">
        <v>0.56999999999999995</v>
      </c>
      <c r="AN1109" s="107">
        <f>$X$1109*AM1109</f>
        <v>0</v>
      </c>
    </row>
    <row r="1110" spans="1:40" ht="15">
      <c r="A1110" s="101"/>
      <c r="B1110" s="41"/>
      <c r="C1110" s="102"/>
      <c r="D1110" s="103"/>
      <c r="E1110" s="103"/>
      <c r="F1110" s="103"/>
      <c r="G1110" s="103"/>
      <c r="H1110" s="103"/>
      <c r="I1110" s="103"/>
      <c r="J1110" s="103"/>
      <c r="K1110" s="31"/>
      <c r="L1110" s="103"/>
      <c r="M1110" s="104"/>
      <c r="N1110" s="105"/>
      <c r="O1110" s="41"/>
      <c r="P1110" s="106"/>
      <c r="Q1110" s="106"/>
      <c r="R1110" s="106"/>
      <c r="S1110" s="41"/>
      <c r="T1110" s="107"/>
      <c r="U1110" s="41"/>
      <c r="V1110" s="41"/>
      <c r="W1110" s="107"/>
      <c r="X1110" s="107"/>
      <c r="Y1110" s="107"/>
      <c r="Z1110" s="107"/>
      <c r="AA1110" s="107"/>
      <c r="AB1110" s="107"/>
      <c r="AC1110" s="107"/>
      <c r="AD1110" s="107"/>
      <c r="AE1110" s="107"/>
      <c r="AF1110" s="107"/>
      <c r="AG1110" s="41"/>
      <c r="AH1110" s="41"/>
      <c r="AI1110" s="108"/>
      <c r="AJ1110" s="107"/>
      <c r="AK1110" s="110" t="s">
        <v>4925</v>
      </c>
      <c r="AL1110" s="41" t="str">
        <f t="shared" si="583"/>
        <v>SOLFEN KHA GLISERIN 250</v>
      </c>
      <c r="AM1110" s="107">
        <v>0.34</v>
      </c>
      <c r="AN1110" s="107">
        <f t="shared" ref="AN1110:AN1111" si="585">$X$1109*AM1110</f>
        <v>0</v>
      </c>
    </row>
    <row r="1111" spans="1:40" ht="15">
      <c r="A1111" s="101"/>
      <c r="B1111" s="41"/>
      <c r="C1111" s="102"/>
      <c r="D1111" s="103"/>
      <c r="E1111" s="103"/>
      <c r="F1111" s="103"/>
      <c r="G1111" s="103"/>
      <c r="H1111" s="103"/>
      <c r="I1111" s="103"/>
      <c r="J1111" s="103"/>
      <c r="K1111" s="31"/>
      <c r="L1111" s="103"/>
      <c r="M1111" s="104"/>
      <c r="N1111" s="105"/>
      <c r="O1111" s="41"/>
      <c r="P1111" s="106"/>
      <c r="Q1111" s="106"/>
      <c r="R1111" s="106"/>
      <c r="S1111" s="41"/>
      <c r="T1111" s="107"/>
      <c r="U1111" s="41"/>
      <c r="V1111" s="41"/>
      <c r="W1111" s="107"/>
      <c r="X1111" s="107"/>
      <c r="Y1111" s="107"/>
      <c r="Z1111" s="107"/>
      <c r="AA1111" s="107"/>
      <c r="AB1111" s="107"/>
      <c r="AC1111" s="107"/>
      <c r="AD1111" s="107"/>
      <c r="AE1111" s="107"/>
      <c r="AF1111" s="107"/>
      <c r="AG1111" s="41"/>
      <c r="AH1111" s="41"/>
      <c r="AI1111" s="108"/>
      <c r="AJ1111" s="107"/>
      <c r="AK1111" s="110" t="s">
        <v>4921</v>
      </c>
      <c r="AL1111" s="41" t="str">
        <f t="shared" si="583"/>
        <v>SOLFEN KHA DEP 225</v>
      </c>
      <c r="AM1111" s="107">
        <v>0.09</v>
      </c>
      <c r="AN1111" s="107">
        <f t="shared" si="585"/>
        <v>0</v>
      </c>
    </row>
    <row r="1112" spans="1:40">
      <c r="A1112" s="101">
        <v>269</v>
      </c>
      <c r="B1112" s="41" t="s">
        <v>2620</v>
      </c>
      <c r="C1112" s="102" t="s">
        <v>237</v>
      </c>
      <c r="D1112" s="103">
        <v>23</v>
      </c>
      <c r="E1112" s="103">
        <f t="shared" si="402"/>
        <v>0.63888888888888884</v>
      </c>
      <c r="F1112" s="103">
        <v>35</v>
      </c>
      <c r="G1112" s="103">
        <v>1</v>
      </c>
      <c r="H1112" s="103"/>
      <c r="I1112" s="103"/>
      <c r="J1112" s="103" t="s">
        <v>510</v>
      </c>
      <c r="K1112" s="31">
        <v>0</v>
      </c>
      <c r="L1112" s="103" t="s">
        <v>510</v>
      </c>
      <c r="M1112" s="104">
        <f t="shared" si="416"/>
        <v>0</v>
      </c>
      <c r="N1112" s="105" t="s">
        <v>506</v>
      </c>
      <c r="O1112" s="41"/>
      <c r="P1112" s="41"/>
      <c r="Q1112" s="41"/>
      <c r="R1112" s="41"/>
      <c r="S1112" s="41"/>
      <c r="T1112" s="107"/>
      <c r="U1112" s="41" t="s">
        <v>4084</v>
      </c>
      <c r="V1112" s="41" t="e">
        <f t="shared" ref="V1112" si="586">VLOOKUP(U1112,tb_oplosan,2,FALSE)</f>
        <v>#NAME?</v>
      </c>
      <c r="W1112" s="107">
        <v>0.105</v>
      </c>
      <c r="X1112" s="107">
        <f>K1112*W1112</f>
        <v>0</v>
      </c>
      <c r="Y1112" s="107"/>
      <c r="Z1112" s="107"/>
      <c r="AA1112" s="107"/>
      <c r="AB1112" s="107"/>
      <c r="AC1112" s="107"/>
      <c r="AD1112" s="107"/>
      <c r="AE1112" s="107"/>
      <c r="AF1112" s="107"/>
      <c r="AG1112" s="41" t="s">
        <v>4331</v>
      </c>
      <c r="AH1112" s="41" t="e">
        <f t="shared" ref="AH1112" si="587">VLOOKUP(AG1112,tb_parfum,2,FALSE)</f>
        <v>#NAME?</v>
      </c>
      <c r="AI1112" s="108">
        <v>0.28999999999999998</v>
      </c>
      <c r="AJ1112" s="107">
        <f t="shared" ref="AJ1112" si="588">X1112*AI1112</f>
        <v>0</v>
      </c>
      <c r="AK1112" s="41"/>
      <c r="AL1112" s="41"/>
      <c r="AM1112" s="107"/>
      <c r="AN1112" s="107"/>
    </row>
    <row r="1113" spans="1:40" ht="15">
      <c r="A1113" s="101"/>
      <c r="B1113" s="41"/>
      <c r="C1113" s="102"/>
      <c r="D1113" s="103"/>
      <c r="E1113" s="103"/>
      <c r="F1113" s="103"/>
      <c r="G1113" s="103"/>
      <c r="H1113" s="103"/>
      <c r="I1113" s="103"/>
      <c r="J1113" s="103"/>
      <c r="K1113" s="31"/>
      <c r="L1113" s="103"/>
      <c r="M1113" s="104"/>
      <c r="N1113" s="105"/>
      <c r="O1113" s="41"/>
      <c r="P1113" s="41"/>
      <c r="Q1113" s="41"/>
      <c r="R1113" s="41"/>
      <c r="S1113" s="41"/>
      <c r="T1113" s="107"/>
      <c r="U1113" s="41"/>
      <c r="V1113" s="41"/>
      <c r="W1113" s="107"/>
      <c r="X1113" s="107"/>
      <c r="Y1113" s="107"/>
      <c r="Z1113" s="107"/>
      <c r="AA1113" s="107"/>
      <c r="AB1113" s="107"/>
      <c r="AC1113" s="107"/>
      <c r="AD1113" s="107"/>
      <c r="AE1113" s="107"/>
      <c r="AF1113" s="107"/>
      <c r="AG1113" s="41"/>
      <c r="AH1113" s="41"/>
      <c r="AI1113" s="108"/>
      <c r="AJ1113" s="107"/>
      <c r="AK1113" s="117" t="s">
        <v>4921</v>
      </c>
      <c r="AL1113" s="41" t="str">
        <f t="shared" ref="AL1113:AL1118" si="589">VLOOKUP(AK1113,db_solfen,2,FALSE)</f>
        <v>SOLFEN KHA DEP 225</v>
      </c>
      <c r="AM1113" s="107">
        <v>0.24</v>
      </c>
      <c r="AN1113" s="107">
        <f>$X$1112*AM1113</f>
        <v>0</v>
      </c>
    </row>
    <row r="1114" spans="1:40" ht="15">
      <c r="A1114" s="101"/>
      <c r="B1114" s="41"/>
      <c r="C1114" s="102"/>
      <c r="D1114" s="103"/>
      <c r="E1114" s="103"/>
      <c r="F1114" s="103"/>
      <c r="G1114" s="103"/>
      <c r="H1114" s="103"/>
      <c r="I1114" s="103"/>
      <c r="J1114" s="103"/>
      <c r="K1114" s="31"/>
      <c r="L1114" s="103"/>
      <c r="M1114" s="104"/>
      <c r="N1114" s="105"/>
      <c r="O1114" s="41"/>
      <c r="P1114" s="41"/>
      <c r="Q1114" s="41"/>
      <c r="R1114" s="41"/>
      <c r="S1114" s="41"/>
      <c r="T1114" s="107"/>
      <c r="U1114" s="41"/>
      <c r="V1114" s="41"/>
      <c r="W1114" s="107"/>
      <c r="X1114" s="107"/>
      <c r="Y1114" s="107"/>
      <c r="Z1114" s="107"/>
      <c r="AA1114" s="107"/>
      <c r="AB1114" s="107"/>
      <c r="AC1114" s="107"/>
      <c r="AD1114" s="107"/>
      <c r="AE1114" s="107"/>
      <c r="AF1114" s="107"/>
      <c r="AG1114" s="41"/>
      <c r="AH1114" s="41"/>
      <c r="AI1114" s="108"/>
      <c r="AJ1114" s="107"/>
      <c r="AK1114" s="117" t="s">
        <v>4915</v>
      </c>
      <c r="AL1114" s="41" t="str">
        <f t="shared" si="589"/>
        <v>SHD METHANOL 156</v>
      </c>
      <c r="AM1114" s="107">
        <v>0.14000000000000001</v>
      </c>
      <c r="AN1114" s="107">
        <f t="shared" ref="AN1114:AN1115" si="590">$X$1112*AM1114</f>
        <v>0</v>
      </c>
    </row>
    <row r="1115" spans="1:40" ht="15">
      <c r="A1115" s="101"/>
      <c r="B1115" s="41"/>
      <c r="C1115" s="102"/>
      <c r="D1115" s="103"/>
      <c r="E1115" s="103"/>
      <c r="F1115" s="103"/>
      <c r="G1115" s="103"/>
      <c r="H1115" s="103"/>
      <c r="I1115" s="103"/>
      <c r="J1115" s="103"/>
      <c r="K1115" s="31"/>
      <c r="L1115" s="103"/>
      <c r="M1115" s="104"/>
      <c r="N1115" s="105"/>
      <c r="O1115" s="41"/>
      <c r="P1115" s="41"/>
      <c r="Q1115" s="41"/>
      <c r="R1115" s="41"/>
      <c r="S1115" s="41"/>
      <c r="T1115" s="107"/>
      <c r="U1115" s="41"/>
      <c r="V1115" s="41"/>
      <c r="W1115" s="107"/>
      <c r="X1115" s="107"/>
      <c r="Y1115" s="107"/>
      <c r="Z1115" s="107"/>
      <c r="AA1115" s="107"/>
      <c r="AB1115" s="107"/>
      <c r="AC1115" s="107"/>
      <c r="AD1115" s="107"/>
      <c r="AE1115" s="107"/>
      <c r="AF1115" s="107"/>
      <c r="AG1115" s="41"/>
      <c r="AH1115" s="41"/>
      <c r="AI1115" s="108"/>
      <c r="AJ1115" s="107"/>
      <c r="AK1115" s="117" t="s">
        <v>4925</v>
      </c>
      <c r="AL1115" s="41" t="str">
        <f t="shared" si="589"/>
        <v>SOLFEN KHA GLISERIN 250</v>
      </c>
      <c r="AM1115" s="107">
        <v>0.33</v>
      </c>
      <c r="AN1115" s="107">
        <f t="shared" si="590"/>
        <v>0</v>
      </c>
    </row>
    <row r="1116" spans="1:40" ht="15">
      <c r="A1116" s="101"/>
      <c r="B1116" s="41"/>
      <c r="C1116" s="102"/>
      <c r="D1116" s="103"/>
      <c r="E1116" s="103"/>
      <c r="F1116" s="103"/>
      <c r="G1116" s="103"/>
      <c r="H1116" s="103"/>
      <c r="I1116" s="103"/>
      <c r="J1116" s="103"/>
      <c r="K1116" s="31"/>
      <c r="L1116" s="103"/>
      <c r="M1116" s="104"/>
      <c r="N1116" s="105"/>
      <c r="O1116" s="41"/>
      <c r="P1116" s="41"/>
      <c r="Q1116" s="41"/>
      <c r="R1116" s="41"/>
      <c r="S1116" s="41"/>
      <c r="T1116" s="107"/>
      <c r="U1116" s="41" t="s">
        <v>5192</v>
      </c>
      <c r="V1116" s="41" t="s">
        <v>5193</v>
      </c>
      <c r="W1116" s="107">
        <v>0.58499999999999996</v>
      </c>
      <c r="X1116" s="107">
        <f>K1112*W1116</f>
        <v>0</v>
      </c>
      <c r="Y1116" s="107"/>
      <c r="Z1116" s="107"/>
      <c r="AA1116" s="107"/>
      <c r="AB1116" s="107"/>
      <c r="AC1116" s="107"/>
      <c r="AD1116" s="107"/>
      <c r="AE1116" s="107"/>
      <c r="AF1116" s="107"/>
      <c r="AG1116" s="41"/>
      <c r="AH1116" s="41"/>
      <c r="AI1116" s="108"/>
      <c r="AJ1116" s="107"/>
      <c r="AK1116" s="110" t="s">
        <v>4915</v>
      </c>
      <c r="AL1116" s="41" t="str">
        <f t="shared" si="589"/>
        <v>SHD METHANOL 156</v>
      </c>
      <c r="AM1116" s="107">
        <v>0.56999999999999995</v>
      </c>
      <c r="AN1116" s="107">
        <f>$X$1116*AM1116</f>
        <v>0</v>
      </c>
    </row>
    <row r="1117" spans="1:40" ht="15">
      <c r="A1117" s="101"/>
      <c r="B1117" s="41"/>
      <c r="C1117" s="102"/>
      <c r="D1117" s="103"/>
      <c r="E1117" s="103"/>
      <c r="F1117" s="103"/>
      <c r="G1117" s="103"/>
      <c r="H1117" s="103"/>
      <c r="I1117" s="103"/>
      <c r="J1117" s="103"/>
      <c r="K1117" s="31"/>
      <c r="L1117" s="103"/>
      <c r="M1117" s="104"/>
      <c r="N1117" s="105"/>
      <c r="O1117" s="41"/>
      <c r="P1117" s="41"/>
      <c r="Q1117" s="41"/>
      <c r="R1117" s="41"/>
      <c r="S1117" s="41"/>
      <c r="T1117" s="107"/>
      <c r="U1117" s="41"/>
      <c r="V1117" s="41"/>
      <c r="W1117" s="107"/>
      <c r="X1117" s="107"/>
      <c r="Y1117" s="107"/>
      <c r="Z1117" s="107"/>
      <c r="AA1117" s="107"/>
      <c r="AB1117" s="107"/>
      <c r="AC1117" s="107"/>
      <c r="AD1117" s="107"/>
      <c r="AE1117" s="107"/>
      <c r="AF1117" s="107"/>
      <c r="AG1117" s="41"/>
      <c r="AH1117" s="41"/>
      <c r="AI1117" s="108"/>
      <c r="AJ1117" s="107"/>
      <c r="AK1117" s="110" t="s">
        <v>4925</v>
      </c>
      <c r="AL1117" s="41" t="str">
        <f t="shared" si="589"/>
        <v>SOLFEN KHA GLISERIN 250</v>
      </c>
      <c r="AM1117" s="107">
        <v>0.34</v>
      </c>
      <c r="AN1117" s="107">
        <f t="shared" ref="AN1117:AN1118" si="591">$X$1116*AM1117</f>
        <v>0</v>
      </c>
    </row>
    <row r="1118" spans="1:40" ht="15">
      <c r="A1118" s="101"/>
      <c r="B1118" s="41"/>
      <c r="C1118" s="102"/>
      <c r="D1118" s="103"/>
      <c r="E1118" s="103"/>
      <c r="F1118" s="103"/>
      <c r="G1118" s="103"/>
      <c r="H1118" s="103"/>
      <c r="I1118" s="103"/>
      <c r="J1118" s="103"/>
      <c r="K1118" s="31"/>
      <c r="L1118" s="103"/>
      <c r="M1118" s="104"/>
      <c r="N1118" s="105"/>
      <c r="O1118" s="41"/>
      <c r="P1118" s="41"/>
      <c r="Q1118" s="41"/>
      <c r="R1118" s="41"/>
      <c r="S1118" s="41"/>
      <c r="T1118" s="107"/>
      <c r="U1118" s="41"/>
      <c r="V1118" s="41"/>
      <c r="W1118" s="107"/>
      <c r="X1118" s="107"/>
      <c r="Y1118" s="107"/>
      <c r="Z1118" s="107"/>
      <c r="AA1118" s="107"/>
      <c r="AB1118" s="107"/>
      <c r="AC1118" s="107"/>
      <c r="AD1118" s="107"/>
      <c r="AE1118" s="107"/>
      <c r="AF1118" s="107"/>
      <c r="AG1118" s="41"/>
      <c r="AH1118" s="41"/>
      <c r="AI1118" s="108"/>
      <c r="AJ1118" s="107"/>
      <c r="AK1118" s="110" t="s">
        <v>4921</v>
      </c>
      <c r="AL1118" s="41" t="str">
        <f t="shared" si="589"/>
        <v>SOLFEN KHA DEP 225</v>
      </c>
      <c r="AM1118" s="107">
        <v>0.09</v>
      </c>
      <c r="AN1118" s="107">
        <f t="shared" si="591"/>
        <v>0</v>
      </c>
    </row>
    <row r="1119" spans="1:40">
      <c r="A1119" s="101">
        <v>270</v>
      </c>
      <c r="B1119" s="41" t="s">
        <v>2635</v>
      </c>
      <c r="C1119" s="102" t="s">
        <v>238</v>
      </c>
      <c r="D1119" s="103">
        <v>23</v>
      </c>
      <c r="E1119" s="103">
        <f t="shared" si="402"/>
        <v>0.63888888888888884</v>
      </c>
      <c r="F1119" s="103">
        <v>9</v>
      </c>
      <c r="G1119" s="103">
        <v>1</v>
      </c>
      <c r="H1119" s="103"/>
      <c r="I1119" s="103"/>
      <c r="J1119" s="103" t="s">
        <v>510</v>
      </c>
      <c r="K1119" s="31">
        <v>0</v>
      </c>
      <c r="L1119" s="103" t="s">
        <v>510</v>
      </c>
      <c r="M1119" s="104">
        <f t="shared" si="416"/>
        <v>0</v>
      </c>
      <c r="N1119" s="105" t="s">
        <v>506</v>
      </c>
      <c r="O1119" s="41"/>
      <c r="P1119" s="41"/>
      <c r="Q1119" s="41"/>
      <c r="R1119" s="41"/>
      <c r="S1119" s="41"/>
      <c r="T1119" s="107"/>
      <c r="U1119" s="41" t="s">
        <v>4088</v>
      </c>
      <c r="V1119" s="41" t="e">
        <f t="shared" ref="V1119" si="592">VLOOKUP(U1119,tb_oplosan,2,FALSE)</f>
        <v>#NAME?</v>
      </c>
      <c r="W1119" s="107">
        <v>0.105</v>
      </c>
      <c r="X1119" s="107">
        <f t="shared" ref="X1119" si="593">K1119*W1119</f>
        <v>0</v>
      </c>
      <c r="Y1119" s="107"/>
      <c r="Z1119" s="107"/>
      <c r="AA1119" s="107"/>
      <c r="AB1119" s="107"/>
      <c r="AC1119" s="107"/>
      <c r="AD1119" s="107"/>
      <c r="AE1119" s="107"/>
      <c r="AF1119" s="107"/>
      <c r="AG1119" s="41" t="s">
        <v>4301</v>
      </c>
      <c r="AH1119" s="41" t="e">
        <f t="shared" ref="AH1119" si="594">VLOOKUP(AG1119,tb_parfum,2,FALSE)</f>
        <v>#NAME?</v>
      </c>
      <c r="AI1119" s="108">
        <v>0.17</v>
      </c>
      <c r="AJ1119" s="107">
        <f t="shared" ref="AJ1119" si="595">X1119*AI1119</f>
        <v>0</v>
      </c>
      <c r="AK1119" s="41"/>
      <c r="AL1119" s="41"/>
      <c r="AM1119" s="107"/>
      <c r="AN1119" s="107"/>
    </row>
    <row r="1120" spans="1:40" ht="15">
      <c r="A1120" s="101"/>
      <c r="B1120" s="41"/>
      <c r="C1120" s="102"/>
      <c r="D1120" s="103"/>
      <c r="E1120" s="103"/>
      <c r="F1120" s="103"/>
      <c r="G1120" s="103"/>
      <c r="H1120" s="103"/>
      <c r="I1120" s="103"/>
      <c r="J1120" s="103"/>
      <c r="K1120" s="31"/>
      <c r="L1120" s="103"/>
      <c r="M1120" s="104"/>
      <c r="N1120" s="105"/>
      <c r="O1120" s="41"/>
      <c r="P1120" s="41"/>
      <c r="Q1120" s="41"/>
      <c r="R1120" s="41"/>
      <c r="S1120" s="41"/>
      <c r="T1120" s="107"/>
      <c r="U1120" s="41"/>
      <c r="V1120" s="41"/>
      <c r="W1120" s="107"/>
      <c r="X1120" s="107"/>
      <c r="Y1120" s="107"/>
      <c r="Z1120" s="107"/>
      <c r="AA1120" s="107"/>
      <c r="AB1120" s="107"/>
      <c r="AC1120" s="107"/>
      <c r="AD1120" s="107"/>
      <c r="AE1120" s="107"/>
      <c r="AF1120" s="107"/>
      <c r="AG1120" s="41"/>
      <c r="AH1120" s="41"/>
      <c r="AI1120" s="108"/>
      <c r="AJ1120" s="107"/>
      <c r="AK1120" s="109" t="s">
        <v>4921</v>
      </c>
      <c r="AL1120" s="41" t="str">
        <f t="shared" ref="AL1120:AL1125" si="596">VLOOKUP(AK1120,db_solfen,2,FALSE)</f>
        <v>SOLFEN KHA DEP 225</v>
      </c>
      <c r="AM1120" s="107">
        <v>0.3</v>
      </c>
      <c r="AN1120" s="107">
        <f>$X$1119*AM1120</f>
        <v>0</v>
      </c>
    </row>
    <row r="1121" spans="1:40" ht="15">
      <c r="A1121" s="101"/>
      <c r="B1121" s="41"/>
      <c r="C1121" s="102"/>
      <c r="D1121" s="103"/>
      <c r="E1121" s="103"/>
      <c r="F1121" s="103"/>
      <c r="G1121" s="103"/>
      <c r="H1121" s="103"/>
      <c r="I1121" s="103"/>
      <c r="J1121" s="103"/>
      <c r="K1121" s="31"/>
      <c r="L1121" s="103"/>
      <c r="M1121" s="104"/>
      <c r="N1121" s="105"/>
      <c r="O1121" s="41"/>
      <c r="P1121" s="41"/>
      <c r="Q1121" s="41"/>
      <c r="R1121" s="41"/>
      <c r="S1121" s="41"/>
      <c r="T1121" s="107"/>
      <c r="U1121" s="41"/>
      <c r="V1121" s="41"/>
      <c r="W1121" s="107"/>
      <c r="X1121" s="107"/>
      <c r="Y1121" s="107"/>
      <c r="Z1121" s="107"/>
      <c r="AA1121" s="107"/>
      <c r="AB1121" s="107"/>
      <c r="AC1121" s="107"/>
      <c r="AD1121" s="107"/>
      <c r="AE1121" s="107"/>
      <c r="AF1121" s="107"/>
      <c r="AG1121" s="41"/>
      <c r="AH1121" s="41"/>
      <c r="AI1121" s="108"/>
      <c r="AJ1121" s="107"/>
      <c r="AK1121" s="109" t="s">
        <v>4915</v>
      </c>
      <c r="AL1121" s="41" t="str">
        <f t="shared" si="596"/>
        <v>SHD METHANOL 156</v>
      </c>
      <c r="AM1121" s="107">
        <v>0.11</v>
      </c>
      <c r="AN1121" s="107">
        <f t="shared" ref="AN1121:AN1122" si="597">$X$1119*AM1121</f>
        <v>0</v>
      </c>
    </row>
    <row r="1122" spans="1:40" ht="15">
      <c r="A1122" s="101"/>
      <c r="B1122" s="41"/>
      <c r="C1122" s="102"/>
      <c r="D1122" s="103"/>
      <c r="E1122" s="103"/>
      <c r="F1122" s="103"/>
      <c r="G1122" s="103"/>
      <c r="H1122" s="103"/>
      <c r="I1122" s="103"/>
      <c r="J1122" s="103"/>
      <c r="K1122" s="31"/>
      <c r="L1122" s="103"/>
      <c r="M1122" s="104"/>
      <c r="N1122" s="105"/>
      <c r="O1122" s="41"/>
      <c r="P1122" s="41"/>
      <c r="Q1122" s="41"/>
      <c r="R1122" s="41"/>
      <c r="S1122" s="41"/>
      <c r="T1122" s="107"/>
      <c r="U1122" s="41"/>
      <c r="V1122" s="41"/>
      <c r="W1122" s="107"/>
      <c r="X1122" s="107"/>
      <c r="Y1122" s="107"/>
      <c r="Z1122" s="107"/>
      <c r="AA1122" s="107"/>
      <c r="AB1122" s="107"/>
      <c r="AC1122" s="107"/>
      <c r="AD1122" s="107"/>
      <c r="AE1122" s="107"/>
      <c r="AF1122" s="107"/>
      <c r="AG1122" s="41"/>
      <c r="AH1122" s="41"/>
      <c r="AI1122" s="108"/>
      <c r="AJ1122" s="107"/>
      <c r="AK1122" s="109" t="s">
        <v>4925</v>
      </c>
      <c r="AL1122" s="41" t="str">
        <f t="shared" si="596"/>
        <v>SOLFEN KHA GLISERIN 250</v>
      </c>
      <c r="AM1122" s="107">
        <v>0.42</v>
      </c>
      <c r="AN1122" s="107">
        <f t="shared" si="597"/>
        <v>0</v>
      </c>
    </row>
    <row r="1123" spans="1:40" ht="15">
      <c r="A1123" s="101"/>
      <c r="B1123" s="41"/>
      <c r="C1123" s="102"/>
      <c r="D1123" s="103"/>
      <c r="E1123" s="103"/>
      <c r="F1123" s="103"/>
      <c r="G1123" s="103"/>
      <c r="H1123" s="103"/>
      <c r="I1123" s="103"/>
      <c r="J1123" s="103"/>
      <c r="K1123" s="31"/>
      <c r="L1123" s="103"/>
      <c r="M1123" s="104"/>
      <c r="N1123" s="105"/>
      <c r="O1123" s="41"/>
      <c r="P1123" s="41"/>
      <c r="Q1123" s="41"/>
      <c r="R1123" s="41"/>
      <c r="S1123" s="41"/>
      <c r="T1123" s="107"/>
      <c r="U1123" s="41" t="s">
        <v>5192</v>
      </c>
      <c r="V1123" s="41" t="s">
        <v>5193</v>
      </c>
      <c r="W1123" s="107">
        <v>0.58499999999999996</v>
      </c>
      <c r="X1123" s="107">
        <f>K1119*W1123</f>
        <v>0</v>
      </c>
      <c r="Y1123" s="107"/>
      <c r="Z1123" s="107"/>
      <c r="AA1123" s="107"/>
      <c r="AB1123" s="107"/>
      <c r="AC1123" s="107"/>
      <c r="AD1123" s="107"/>
      <c r="AE1123" s="107"/>
      <c r="AF1123" s="107"/>
      <c r="AG1123" s="41"/>
      <c r="AH1123" s="41"/>
      <c r="AI1123" s="108"/>
      <c r="AJ1123" s="107"/>
      <c r="AK1123" s="110" t="s">
        <v>4915</v>
      </c>
      <c r="AL1123" s="41" t="str">
        <f t="shared" si="596"/>
        <v>SHD METHANOL 156</v>
      </c>
      <c r="AM1123" s="107">
        <v>0.56999999999999995</v>
      </c>
      <c r="AN1123" s="107">
        <f>$X$1123*AM1123</f>
        <v>0</v>
      </c>
    </row>
    <row r="1124" spans="1:40" ht="15">
      <c r="A1124" s="101"/>
      <c r="B1124" s="41"/>
      <c r="C1124" s="102"/>
      <c r="D1124" s="103"/>
      <c r="E1124" s="103"/>
      <c r="F1124" s="103"/>
      <c r="G1124" s="103"/>
      <c r="H1124" s="103"/>
      <c r="I1124" s="103"/>
      <c r="J1124" s="103"/>
      <c r="K1124" s="31"/>
      <c r="L1124" s="103"/>
      <c r="M1124" s="104"/>
      <c r="N1124" s="105"/>
      <c r="O1124" s="41"/>
      <c r="P1124" s="41"/>
      <c r="Q1124" s="41"/>
      <c r="R1124" s="41"/>
      <c r="S1124" s="41"/>
      <c r="T1124" s="107"/>
      <c r="U1124" s="41"/>
      <c r="V1124" s="41"/>
      <c r="W1124" s="107"/>
      <c r="X1124" s="107"/>
      <c r="Y1124" s="107"/>
      <c r="Z1124" s="107"/>
      <c r="AA1124" s="107"/>
      <c r="AB1124" s="107"/>
      <c r="AC1124" s="107"/>
      <c r="AD1124" s="107"/>
      <c r="AE1124" s="107"/>
      <c r="AF1124" s="107"/>
      <c r="AG1124" s="41"/>
      <c r="AH1124" s="41"/>
      <c r="AI1124" s="108"/>
      <c r="AJ1124" s="107"/>
      <c r="AK1124" s="110" t="s">
        <v>4925</v>
      </c>
      <c r="AL1124" s="41" t="str">
        <f t="shared" si="596"/>
        <v>SOLFEN KHA GLISERIN 250</v>
      </c>
      <c r="AM1124" s="107">
        <v>0.34</v>
      </c>
      <c r="AN1124" s="107">
        <f t="shared" ref="AN1124:AN1125" si="598">$X$1123*AM1124</f>
        <v>0</v>
      </c>
    </row>
    <row r="1125" spans="1:40" ht="15">
      <c r="A1125" s="101"/>
      <c r="B1125" s="41"/>
      <c r="C1125" s="102"/>
      <c r="D1125" s="103"/>
      <c r="E1125" s="103"/>
      <c r="F1125" s="103"/>
      <c r="G1125" s="103"/>
      <c r="H1125" s="103"/>
      <c r="I1125" s="103"/>
      <c r="J1125" s="103"/>
      <c r="K1125" s="31"/>
      <c r="L1125" s="103"/>
      <c r="M1125" s="104"/>
      <c r="N1125" s="105"/>
      <c r="O1125" s="41"/>
      <c r="P1125" s="41"/>
      <c r="Q1125" s="41"/>
      <c r="R1125" s="41"/>
      <c r="S1125" s="41"/>
      <c r="T1125" s="107"/>
      <c r="U1125" s="41"/>
      <c r="V1125" s="41"/>
      <c r="W1125" s="107"/>
      <c r="X1125" s="107"/>
      <c r="Y1125" s="107"/>
      <c r="Z1125" s="107"/>
      <c r="AA1125" s="107"/>
      <c r="AB1125" s="107"/>
      <c r="AC1125" s="107"/>
      <c r="AD1125" s="107"/>
      <c r="AE1125" s="107"/>
      <c r="AF1125" s="107"/>
      <c r="AG1125" s="41"/>
      <c r="AH1125" s="41"/>
      <c r="AI1125" s="108"/>
      <c r="AJ1125" s="107"/>
      <c r="AK1125" s="110" t="s">
        <v>4921</v>
      </c>
      <c r="AL1125" s="41" t="str">
        <f t="shared" si="596"/>
        <v>SOLFEN KHA DEP 225</v>
      </c>
      <c r="AM1125" s="107">
        <v>0.09</v>
      </c>
      <c r="AN1125" s="107">
        <f t="shared" si="598"/>
        <v>0</v>
      </c>
    </row>
    <row r="1126" spans="1:40">
      <c r="A1126" s="101">
        <v>271</v>
      </c>
      <c r="B1126" s="41" t="s">
        <v>2650</v>
      </c>
      <c r="C1126" s="102" t="s">
        <v>239</v>
      </c>
      <c r="D1126" s="103">
        <v>18</v>
      </c>
      <c r="E1126" s="103">
        <f t="shared" si="402"/>
        <v>0.5</v>
      </c>
      <c r="F1126" s="103">
        <v>8</v>
      </c>
      <c r="G1126" s="103">
        <v>1</v>
      </c>
      <c r="H1126" s="103"/>
      <c r="I1126" s="103"/>
      <c r="J1126" s="103" t="s">
        <v>510</v>
      </c>
      <c r="K1126" s="31">
        <v>0</v>
      </c>
      <c r="L1126" s="103" t="s">
        <v>510</v>
      </c>
      <c r="M1126" s="104">
        <f t="shared" si="416"/>
        <v>0</v>
      </c>
      <c r="N1126" s="105" t="s">
        <v>506</v>
      </c>
      <c r="O1126" s="41"/>
      <c r="P1126" s="41"/>
      <c r="Q1126" s="41"/>
      <c r="R1126" s="41"/>
      <c r="S1126" s="41"/>
      <c r="T1126" s="107"/>
      <c r="U1126" s="41" t="s">
        <v>4092</v>
      </c>
      <c r="V1126" s="41" t="e">
        <f t="shared" ref="V1126" si="599">VLOOKUP(U1126,tb_oplosan,2,FALSE)</f>
        <v>#NAME?</v>
      </c>
      <c r="W1126" s="107">
        <v>0.105</v>
      </c>
      <c r="X1126" s="107">
        <f>K1126*W1126</f>
        <v>0</v>
      </c>
      <c r="Y1126" s="107"/>
      <c r="Z1126" s="107"/>
      <c r="AA1126" s="107"/>
      <c r="AB1126" s="107"/>
      <c r="AC1126" s="107"/>
      <c r="AD1126" s="107"/>
      <c r="AE1126" s="107"/>
      <c r="AF1126" s="107"/>
      <c r="AG1126" s="41" t="s">
        <v>4307</v>
      </c>
      <c r="AH1126" s="41" t="e">
        <f t="shared" ref="AH1126" si="600">VLOOKUP(AG1126,tb_parfum,2,FALSE)</f>
        <v>#NAME?</v>
      </c>
      <c r="AI1126" s="108">
        <v>0.52</v>
      </c>
      <c r="AJ1126" s="107">
        <f t="shared" ref="AJ1126" si="601">X1126*AI1126</f>
        <v>0</v>
      </c>
      <c r="AK1126" s="41"/>
      <c r="AL1126" s="41"/>
      <c r="AM1126" s="107"/>
      <c r="AN1126" s="107"/>
    </row>
    <row r="1127" spans="1:40" ht="15">
      <c r="A1127" s="101"/>
      <c r="B1127" s="41"/>
      <c r="C1127" s="102"/>
      <c r="D1127" s="103"/>
      <c r="E1127" s="103"/>
      <c r="F1127" s="103"/>
      <c r="G1127" s="103"/>
      <c r="H1127" s="103"/>
      <c r="I1127" s="103"/>
      <c r="J1127" s="103"/>
      <c r="K1127" s="31"/>
      <c r="L1127" s="103"/>
      <c r="M1127" s="104"/>
      <c r="N1127" s="105"/>
      <c r="O1127" s="41"/>
      <c r="P1127" s="41"/>
      <c r="Q1127" s="41"/>
      <c r="R1127" s="41"/>
      <c r="S1127" s="41"/>
      <c r="T1127" s="107"/>
      <c r="U1127" s="41"/>
      <c r="V1127" s="41"/>
      <c r="W1127" s="107"/>
      <c r="X1127" s="107"/>
      <c r="Y1127" s="107"/>
      <c r="Z1127" s="107"/>
      <c r="AA1127" s="107"/>
      <c r="AB1127" s="107"/>
      <c r="AC1127" s="107"/>
      <c r="AD1127" s="107"/>
      <c r="AE1127" s="107"/>
      <c r="AF1127" s="107"/>
      <c r="AG1127" s="41"/>
      <c r="AH1127" s="41"/>
      <c r="AI1127" s="108"/>
      <c r="AJ1127" s="107"/>
      <c r="AK1127" s="109" t="s">
        <v>4915</v>
      </c>
      <c r="AL1127" s="41" t="str">
        <f t="shared" ref="AL1127:AL1132" si="602">VLOOKUP(AK1127,db_solfen,2,FALSE)</f>
        <v>SHD METHANOL 156</v>
      </c>
      <c r="AM1127" s="107">
        <v>0.1</v>
      </c>
      <c r="AN1127" s="107">
        <f>$X$1126*AM1127</f>
        <v>0</v>
      </c>
    </row>
    <row r="1128" spans="1:40" ht="15">
      <c r="A1128" s="101"/>
      <c r="B1128" s="41"/>
      <c r="C1128" s="102"/>
      <c r="D1128" s="103"/>
      <c r="E1128" s="103"/>
      <c r="F1128" s="103"/>
      <c r="G1128" s="103"/>
      <c r="H1128" s="103"/>
      <c r="I1128" s="103"/>
      <c r="J1128" s="103"/>
      <c r="K1128" s="31"/>
      <c r="L1128" s="103"/>
      <c r="M1128" s="104"/>
      <c r="N1128" s="105"/>
      <c r="O1128" s="41"/>
      <c r="P1128" s="41"/>
      <c r="Q1128" s="41"/>
      <c r="R1128" s="41"/>
      <c r="S1128" s="41"/>
      <c r="T1128" s="107"/>
      <c r="U1128" s="41"/>
      <c r="V1128" s="41"/>
      <c r="W1128" s="107"/>
      <c r="X1128" s="107"/>
      <c r="Y1128" s="107"/>
      <c r="Z1128" s="107"/>
      <c r="AA1128" s="107"/>
      <c r="AB1128" s="107"/>
      <c r="AC1128" s="107"/>
      <c r="AD1128" s="107"/>
      <c r="AE1128" s="107"/>
      <c r="AF1128" s="107"/>
      <c r="AG1128" s="41"/>
      <c r="AH1128" s="41"/>
      <c r="AI1128" s="108"/>
      <c r="AJ1128" s="107"/>
      <c r="AK1128" s="109" t="s">
        <v>4921</v>
      </c>
      <c r="AL1128" s="41" t="str">
        <f t="shared" si="602"/>
        <v>SOLFEN KHA DEP 225</v>
      </c>
      <c r="AM1128" s="107">
        <v>0.12</v>
      </c>
      <c r="AN1128" s="107">
        <f t="shared" ref="AN1128:AN1129" si="603">$X$1126*AM1128</f>
        <v>0</v>
      </c>
    </row>
    <row r="1129" spans="1:40" ht="15">
      <c r="A1129" s="101"/>
      <c r="B1129" s="41"/>
      <c r="C1129" s="102"/>
      <c r="D1129" s="103"/>
      <c r="E1129" s="103"/>
      <c r="F1129" s="103"/>
      <c r="G1129" s="103"/>
      <c r="H1129" s="103"/>
      <c r="I1129" s="103"/>
      <c r="J1129" s="103"/>
      <c r="K1129" s="31"/>
      <c r="L1129" s="103"/>
      <c r="M1129" s="104"/>
      <c r="N1129" s="105"/>
      <c r="O1129" s="41"/>
      <c r="P1129" s="41"/>
      <c r="Q1129" s="41"/>
      <c r="R1129" s="41"/>
      <c r="S1129" s="41"/>
      <c r="T1129" s="107"/>
      <c r="U1129" s="41"/>
      <c r="V1129" s="41"/>
      <c r="W1129" s="107"/>
      <c r="X1129" s="107"/>
      <c r="Y1129" s="107"/>
      <c r="Z1129" s="107"/>
      <c r="AA1129" s="107"/>
      <c r="AB1129" s="107"/>
      <c r="AC1129" s="107"/>
      <c r="AD1129" s="107"/>
      <c r="AE1129" s="107"/>
      <c r="AF1129" s="107"/>
      <c r="AG1129" s="41"/>
      <c r="AH1129" s="41"/>
      <c r="AI1129" s="108"/>
      <c r="AJ1129" s="107"/>
      <c r="AK1129" s="109" t="s">
        <v>4925</v>
      </c>
      <c r="AL1129" s="41" t="str">
        <f t="shared" si="602"/>
        <v>SOLFEN KHA GLISERIN 250</v>
      </c>
      <c r="AM1129" s="107">
        <v>0.26</v>
      </c>
      <c r="AN1129" s="107">
        <f t="shared" si="603"/>
        <v>0</v>
      </c>
    </row>
    <row r="1130" spans="1:40" ht="15">
      <c r="A1130" s="101"/>
      <c r="B1130" s="41"/>
      <c r="C1130" s="102"/>
      <c r="D1130" s="103"/>
      <c r="E1130" s="103"/>
      <c r="F1130" s="103"/>
      <c r="G1130" s="103"/>
      <c r="H1130" s="103"/>
      <c r="I1130" s="103"/>
      <c r="J1130" s="103"/>
      <c r="K1130" s="31"/>
      <c r="L1130" s="103"/>
      <c r="M1130" s="104"/>
      <c r="N1130" s="105"/>
      <c r="O1130" s="41"/>
      <c r="P1130" s="41"/>
      <c r="Q1130" s="41"/>
      <c r="R1130" s="41"/>
      <c r="S1130" s="41"/>
      <c r="T1130" s="107"/>
      <c r="U1130" s="41" t="s">
        <v>5192</v>
      </c>
      <c r="V1130" s="41" t="s">
        <v>5193</v>
      </c>
      <c r="W1130" s="107">
        <v>0.58499999999999996</v>
      </c>
      <c r="X1130" s="107">
        <f>K1126*W1130</f>
        <v>0</v>
      </c>
      <c r="Y1130" s="107"/>
      <c r="Z1130" s="107"/>
      <c r="AA1130" s="107"/>
      <c r="AB1130" s="107"/>
      <c r="AC1130" s="107"/>
      <c r="AD1130" s="107"/>
      <c r="AE1130" s="107"/>
      <c r="AF1130" s="107"/>
      <c r="AG1130" s="41"/>
      <c r="AH1130" s="41"/>
      <c r="AI1130" s="108"/>
      <c r="AJ1130" s="107"/>
      <c r="AK1130" s="110" t="s">
        <v>4915</v>
      </c>
      <c r="AL1130" s="41" t="str">
        <f t="shared" si="602"/>
        <v>SHD METHANOL 156</v>
      </c>
      <c r="AM1130" s="107">
        <v>0.56999999999999995</v>
      </c>
      <c r="AN1130" s="107">
        <f>$X$1130*AM1130</f>
        <v>0</v>
      </c>
    </row>
    <row r="1131" spans="1:40" ht="15">
      <c r="A1131" s="101"/>
      <c r="B1131" s="41"/>
      <c r="C1131" s="102"/>
      <c r="D1131" s="103"/>
      <c r="E1131" s="103"/>
      <c r="F1131" s="103"/>
      <c r="G1131" s="103"/>
      <c r="H1131" s="103"/>
      <c r="I1131" s="103"/>
      <c r="J1131" s="103"/>
      <c r="K1131" s="31"/>
      <c r="L1131" s="103"/>
      <c r="M1131" s="104"/>
      <c r="N1131" s="105"/>
      <c r="O1131" s="41"/>
      <c r="P1131" s="41"/>
      <c r="Q1131" s="41"/>
      <c r="R1131" s="41"/>
      <c r="S1131" s="41"/>
      <c r="T1131" s="107"/>
      <c r="U1131" s="41"/>
      <c r="V1131" s="41"/>
      <c r="W1131" s="107"/>
      <c r="X1131" s="107"/>
      <c r="Y1131" s="107"/>
      <c r="Z1131" s="107"/>
      <c r="AA1131" s="107"/>
      <c r="AB1131" s="107"/>
      <c r="AC1131" s="107"/>
      <c r="AD1131" s="107"/>
      <c r="AE1131" s="107"/>
      <c r="AF1131" s="107"/>
      <c r="AG1131" s="41"/>
      <c r="AH1131" s="41"/>
      <c r="AI1131" s="108"/>
      <c r="AJ1131" s="107"/>
      <c r="AK1131" s="110" t="s">
        <v>4925</v>
      </c>
      <c r="AL1131" s="41" t="str">
        <f t="shared" si="602"/>
        <v>SOLFEN KHA GLISERIN 250</v>
      </c>
      <c r="AM1131" s="107">
        <v>0.34</v>
      </c>
      <c r="AN1131" s="107">
        <f t="shared" ref="AN1131:AN1132" si="604">$X$1130*AM1131</f>
        <v>0</v>
      </c>
    </row>
    <row r="1132" spans="1:40" ht="15">
      <c r="A1132" s="101"/>
      <c r="B1132" s="41"/>
      <c r="C1132" s="102"/>
      <c r="D1132" s="103"/>
      <c r="E1132" s="103"/>
      <c r="F1132" s="103"/>
      <c r="G1132" s="103"/>
      <c r="H1132" s="103"/>
      <c r="I1132" s="103"/>
      <c r="J1132" s="103"/>
      <c r="K1132" s="31"/>
      <c r="L1132" s="103"/>
      <c r="M1132" s="104"/>
      <c r="N1132" s="105"/>
      <c r="O1132" s="41"/>
      <c r="P1132" s="41"/>
      <c r="Q1132" s="41"/>
      <c r="R1132" s="41"/>
      <c r="S1132" s="41"/>
      <c r="T1132" s="107"/>
      <c r="U1132" s="41"/>
      <c r="V1132" s="41"/>
      <c r="W1132" s="107"/>
      <c r="X1132" s="107"/>
      <c r="Y1132" s="107"/>
      <c r="Z1132" s="107"/>
      <c r="AA1132" s="107"/>
      <c r="AB1132" s="107"/>
      <c r="AC1132" s="107"/>
      <c r="AD1132" s="107"/>
      <c r="AE1132" s="107"/>
      <c r="AF1132" s="107"/>
      <c r="AG1132" s="41"/>
      <c r="AH1132" s="41"/>
      <c r="AI1132" s="108"/>
      <c r="AJ1132" s="107"/>
      <c r="AK1132" s="110" t="s">
        <v>4921</v>
      </c>
      <c r="AL1132" s="41" t="str">
        <f t="shared" si="602"/>
        <v>SOLFEN KHA DEP 225</v>
      </c>
      <c r="AM1132" s="107">
        <v>0.09</v>
      </c>
      <c r="AN1132" s="107">
        <f t="shared" si="604"/>
        <v>0</v>
      </c>
    </row>
    <row r="1133" spans="1:40">
      <c r="A1133" s="101">
        <v>272</v>
      </c>
      <c r="B1133" s="41" t="s">
        <v>2713</v>
      </c>
      <c r="C1133" s="102" t="s">
        <v>240</v>
      </c>
      <c r="D1133" s="103">
        <v>13</v>
      </c>
      <c r="E1133" s="103">
        <f t="shared" si="402"/>
        <v>0.3611111111111111</v>
      </c>
      <c r="F1133" s="103">
        <v>18</v>
      </c>
      <c r="G1133" s="103">
        <v>1</v>
      </c>
      <c r="H1133" s="103"/>
      <c r="I1133" s="103"/>
      <c r="J1133" s="103" t="s">
        <v>510</v>
      </c>
      <c r="K1133" s="31">
        <v>0</v>
      </c>
      <c r="L1133" s="103" t="s">
        <v>510</v>
      </c>
      <c r="M1133" s="104">
        <f t="shared" si="416"/>
        <v>0</v>
      </c>
      <c r="N1133" s="105" t="s">
        <v>506</v>
      </c>
      <c r="O1133" s="41"/>
      <c r="P1133" s="41"/>
      <c r="Q1133" s="41"/>
      <c r="R1133" s="41"/>
      <c r="S1133" s="41"/>
      <c r="T1133" s="107"/>
      <c r="U1133" s="41" t="s">
        <v>4108</v>
      </c>
      <c r="V1133" s="41" t="e">
        <f t="shared" ref="V1133" si="605">VLOOKUP(U1133,tb_oplosan,2,FALSE)</f>
        <v>#NAME?</v>
      </c>
      <c r="W1133" s="107">
        <v>0.105</v>
      </c>
      <c r="X1133" s="107">
        <f>K1133*W1133</f>
        <v>0</v>
      </c>
      <c r="Y1133" s="107"/>
      <c r="Z1133" s="107"/>
      <c r="AA1133" s="107"/>
      <c r="AB1133" s="107"/>
      <c r="AC1133" s="107"/>
      <c r="AD1133" s="107"/>
      <c r="AE1133" s="107"/>
      <c r="AF1133" s="107"/>
      <c r="AG1133" s="41" t="s">
        <v>4311</v>
      </c>
      <c r="AH1133" s="41" t="e">
        <f t="shared" ref="AH1133" si="606">VLOOKUP(AG1133,tb_parfum,2,FALSE)</f>
        <v>#NAME?</v>
      </c>
      <c r="AI1133" s="108">
        <v>0.31</v>
      </c>
      <c r="AJ1133" s="107">
        <f>X1133*AI1133</f>
        <v>0</v>
      </c>
      <c r="AK1133" s="41"/>
      <c r="AL1133" s="41"/>
      <c r="AM1133" s="107"/>
      <c r="AN1133" s="107"/>
    </row>
    <row r="1134" spans="1:40" ht="15">
      <c r="A1134" s="101"/>
      <c r="B1134" s="41"/>
      <c r="C1134" s="102"/>
      <c r="D1134" s="103"/>
      <c r="E1134" s="103"/>
      <c r="F1134" s="103"/>
      <c r="G1134" s="103"/>
      <c r="H1134" s="103"/>
      <c r="I1134" s="103"/>
      <c r="J1134" s="103"/>
      <c r="K1134" s="31"/>
      <c r="L1134" s="103"/>
      <c r="M1134" s="104"/>
      <c r="N1134" s="105"/>
      <c r="O1134" s="41"/>
      <c r="P1134" s="41"/>
      <c r="Q1134" s="41"/>
      <c r="R1134" s="41"/>
      <c r="S1134" s="41"/>
      <c r="T1134" s="107"/>
      <c r="U1134" s="41"/>
      <c r="V1134" s="41"/>
      <c r="W1134" s="107"/>
      <c r="X1134" s="107"/>
      <c r="Y1134" s="107"/>
      <c r="Z1134" s="107"/>
      <c r="AA1134" s="107"/>
      <c r="AB1134" s="107"/>
      <c r="AC1134" s="107"/>
      <c r="AD1134" s="107"/>
      <c r="AE1134" s="107"/>
      <c r="AF1134" s="107"/>
      <c r="AG1134" s="41"/>
      <c r="AH1134" s="41"/>
      <c r="AI1134" s="108"/>
      <c r="AJ1134" s="107"/>
      <c r="AK1134" s="117" t="s">
        <v>4921</v>
      </c>
      <c r="AL1134" s="41" t="str">
        <f t="shared" ref="AL1134:AL1139" si="607">VLOOKUP(AK1134,db_solfen,2,FALSE)</f>
        <v>SOLFEN KHA DEP 225</v>
      </c>
      <c r="AM1134" s="107">
        <v>0.35</v>
      </c>
      <c r="AN1134" s="107">
        <f>$X$1133*AM1134</f>
        <v>0</v>
      </c>
    </row>
    <row r="1135" spans="1:40" ht="15">
      <c r="A1135" s="101"/>
      <c r="B1135" s="41"/>
      <c r="C1135" s="102"/>
      <c r="D1135" s="103"/>
      <c r="E1135" s="103"/>
      <c r="F1135" s="103"/>
      <c r="G1135" s="103"/>
      <c r="H1135" s="103"/>
      <c r="I1135" s="103"/>
      <c r="J1135" s="103"/>
      <c r="K1135" s="31"/>
      <c r="L1135" s="103"/>
      <c r="M1135" s="104"/>
      <c r="N1135" s="105"/>
      <c r="O1135" s="41"/>
      <c r="P1135" s="41"/>
      <c r="Q1135" s="41"/>
      <c r="R1135" s="41"/>
      <c r="S1135" s="41"/>
      <c r="T1135" s="107"/>
      <c r="U1135" s="41"/>
      <c r="V1135" s="41"/>
      <c r="W1135" s="107"/>
      <c r="X1135" s="107"/>
      <c r="Y1135" s="107"/>
      <c r="Z1135" s="107"/>
      <c r="AA1135" s="107"/>
      <c r="AB1135" s="107"/>
      <c r="AC1135" s="107"/>
      <c r="AD1135" s="107"/>
      <c r="AE1135" s="107"/>
      <c r="AF1135" s="107"/>
      <c r="AG1135" s="41"/>
      <c r="AH1135" s="41"/>
      <c r="AI1135" s="108"/>
      <c r="AJ1135" s="107"/>
      <c r="AK1135" s="117" t="s">
        <v>4915</v>
      </c>
      <c r="AL1135" s="41" t="str">
        <f t="shared" si="607"/>
        <v>SHD METHANOL 156</v>
      </c>
      <c r="AM1135" s="107">
        <v>0.14000000000000001</v>
      </c>
      <c r="AN1135" s="107">
        <f t="shared" ref="AN1135:AN1136" si="608">$X$1133*AM1135</f>
        <v>0</v>
      </c>
    </row>
    <row r="1136" spans="1:40" ht="15">
      <c r="A1136" s="101"/>
      <c r="B1136" s="41"/>
      <c r="C1136" s="102"/>
      <c r="D1136" s="103"/>
      <c r="E1136" s="103"/>
      <c r="F1136" s="103"/>
      <c r="G1136" s="103"/>
      <c r="H1136" s="103"/>
      <c r="I1136" s="103"/>
      <c r="J1136" s="103"/>
      <c r="K1136" s="31"/>
      <c r="L1136" s="103"/>
      <c r="M1136" s="104"/>
      <c r="N1136" s="105"/>
      <c r="O1136" s="41"/>
      <c r="P1136" s="41"/>
      <c r="Q1136" s="41"/>
      <c r="R1136" s="41"/>
      <c r="S1136" s="41"/>
      <c r="T1136" s="107"/>
      <c r="U1136" s="41"/>
      <c r="V1136" s="41"/>
      <c r="W1136" s="107"/>
      <c r="X1136" s="107"/>
      <c r="Y1136" s="107"/>
      <c r="Z1136" s="107"/>
      <c r="AA1136" s="107"/>
      <c r="AB1136" s="107"/>
      <c r="AC1136" s="107"/>
      <c r="AD1136" s="107"/>
      <c r="AE1136" s="107"/>
      <c r="AF1136" s="107"/>
      <c r="AG1136" s="41"/>
      <c r="AH1136" s="41"/>
      <c r="AI1136" s="108"/>
      <c r="AJ1136" s="107"/>
      <c r="AK1136" s="117" t="s">
        <v>4925</v>
      </c>
      <c r="AL1136" s="41" t="str">
        <f t="shared" si="607"/>
        <v>SOLFEN KHA GLISERIN 250</v>
      </c>
      <c r="AM1136" s="107">
        <v>0.2</v>
      </c>
      <c r="AN1136" s="107">
        <f t="shared" si="608"/>
        <v>0</v>
      </c>
    </row>
    <row r="1137" spans="1:40" ht="15">
      <c r="A1137" s="101"/>
      <c r="B1137" s="41"/>
      <c r="C1137" s="102"/>
      <c r="D1137" s="103"/>
      <c r="E1137" s="103"/>
      <c r="F1137" s="103"/>
      <c r="G1137" s="103"/>
      <c r="H1137" s="103"/>
      <c r="I1137" s="103"/>
      <c r="J1137" s="103"/>
      <c r="K1137" s="31"/>
      <c r="L1137" s="103"/>
      <c r="M1137" s="104"/>
      <c r="N1137" s="105"/>
      <c r="O1137" s="41"/>
      <c r="P1137" s="41"/>
      <c r="Q1137" s="41"/>
      <c r="R1137" s="41"/>
      <c r="S1137" s="41"/>
      <c r="T1137" s="107"/>
      <c r="U1137" s="41" t="s">
        <v>5192</v>
      </c>
      <c r="V1137" s="41" t="s">
        <v>5193</v>
      </c>
      <c r="W1137" s="107">
        <v>0.58499999999999996</v>
      </c>
      <c r="X1137" s="107">
        <f>K1133*W1137</f>
        <v>0</v>
      </c>
      <c r="Y1137" s="107"/>
      <c r="Z1137" s="107"/>
      <c r="AA1137" s="107"/>
      <c r="AB1137" s="107"/>
      <c r="AC1137" s="107"/>
      <c r="AD1137" s="107"/>
      <c r="AE1137" s="107"/>
      <c r="AF1137" s="107"/>
      <c r="AG1137" s="41"/>
      <c r="AH1137" s="41"/>
      <c r="AI1137" s="108"/>
      <c r="AJ1137" s="107"/>
      <c r="AK1137" s="110" t="s">
        <v>4915</v>
      </c>
      <c r="AL1137" s="41" t="str">
        <f t="shared" si="607"/>
        <v>SHD METHANOL 156</v>
      </c>
      <c r="AM1137" s="107">
        <v>0.56999999999999995</v>
      </c>
      <c r="AN1137" s="107">
        <f>$X$1137*AM1137</f>
        <v>0</v>
      </c>
    </row>
    <row r="1138" spans="1:40" ht="15">
      <c r="A1138" s="101"/>
      <c r="B1138" s="41"/>
      <c r="C1138" s="102"/>
      <c r="D1138" s="103"/>
      <c r="E1138" s="103"/>
      <c r="F1138" s="103"/>
      <c r="G1138" s="103"/>
      <c r="H1138" s="103"/>
      <c r="I1138" s="103"/>
      <c r="J1138" s="103"/>
      <c r="K1138" s="31"/>
      <c r="L1138" s="103"/>
      <c r="M1138" s="104"/>
      <c r="N1138" s="105"/>
      <c r="O1138" s="41"/>
      <c r="P1138" s="41"/>
      <c r="Q1138" s="41"/>
      <c r="R1138" s="41"/>
      <c r="S1138" s="41"/>
      <c r="T1138" s="107"/>
      <c r="U1138" s="41"/>
      <c r="V1138" s="41"/>
      <c r="W1138" s="107"/>
      <c r="X1138" s="107"/>
      <c r="Y1138" s="107"/>
      <c r="Z1138" s="107"/>
      <c r="AA1138" s="107"/>
      <c r="AB1138" s="107"/>
      <c r="AC1138" s="107"/>
      <c r="AD1138" s="107"/>
      <c r="AE1138" s="107"/>
      <c r="AF1138" s="107"/>
      <c r="AG1138" s="41"/>
      <c r="AH1138" s="41"/>
      <c r="AI1138" s="108"/>
      <c r="AJ1138" s="107"/>
      <c r="AK1138" s="110" t="s">
        <v>4925</v>
      </c>
      <c r="AL1138" s="41" t="str">
        <f t="shared" si="607"/>
        <v>SOLFEN KHA GLISERIN 250</v>
      </c>
      <c r="AM1138" s="107">
        <v>0.34</v>
      </c>
      <c r="AN1138" s="107">
        <f t="shared" ref="AN1138:AN1139" si="609">$X$1137*AM1138</f>
        <v>0</v>
      </c>
    </row>
    <row r="1139" spans="1:40" ht="15">
      <c r="A1139" s="101"/>
      <c r="B1139" s="41"/>
      <c r="C1139" s="102"/>
      <c r="D1139" s="103"/>
      <c r="E1139" s="103"/>
      <c r="F1139" s="103"/>
      <c r="G1139" s="103"/>
      <c r="H1139" s="103"/>
      <c r="I1139" s="103"/>
      <c r="J1139" s="103"/>
      <c r="K1139" s="31"/>
      <c r="L1139" s="103"/>
      <c r="M1139" s="104"/>
      <c r="N1139" s="105"/>
      <c r="O1139" s="41"/>
      <c r="P1139" s="41"/>
      <c r="Q1139" s="41"/>
      <c r="R1139" s="41"/>
      <c r="S1139" s="41"/>
      <c r="T1139" s="107"/>
      <c r="U1139" s="41"/>
      <c r="V1139" s="41"/>
      <c r="W1139" s="107"/>
      <c r="X1139" s="107"/>
      <c r="Y1139" s="107"/>
      <c r="Z1139" s="107"/>
      <c r="AA1139" s="107"/>
      <c r="AB1139" s="107"/>
      <c r="AC1139" s="107"/>
      <c r="AD1139" s="107"/>
      <c r="AE1139" s="107"/>
      <c r="AF1139" s="107"/>
      <c r="AG1139" s="41"/>
      <c r="AH1139" s="41"/>
      <c r="AI1139" s="108"/>
      <c r="AJ1139" s="107"/>
      <c r="AK1139" s="110" t="s">
        <v>4921</v>
      </c>
      <c r="AL1139" s="41" t="str">
        <f t="shared" si="607"/>
        <v>SOLFEN KHA DEP 225</v>
      </c>
      <c r="AM1139" s="107">
        <v>0.09</v>
      </c>
      <c r="AN1139" s="107">
        <f t="shared" si="609"/>
        <v>0</v>
      </c>
    </row>
    <row r="1140" spans="1:40">
      <c r="A1140" s="101">
        <v>273</v>
      </c>
      <c r="B1140" s="41" t="s">
        <v>2738</v>
      </c>
      <c r="C1140" s="102" t="s">
        <v>241</v>
      </c>
      <c r="D1140" s="103">
        <v>196</v>
      </c>
      <c r="E1140" s="103">
        <f t="shared" si="402"/>
        <v>5.4444444444444446</v>
      </c>
      <c r="F1140" s="103">
        <v>314</v>
      </c>
      <c r="G1140" s="103">
        <v>1</v>
      </c>
      <c r="H1140" s="103">
        <v>716</v>
      </c>
      <c r="I1140" s="103">
        <v>1</v>
      </c>
      <c r="J1140" s="103" t="s">
        <v>510</v>
      </c>
      <c r="K1140" s="31">
        <f>VLOOKUP(B1140,tb_proyeksi,10,FALSE)</f>
        <v>360</v>
      </c>
      <c r="L1140" s="103" t="s">
        <v>510</v>
      </c>
      <c r="M1140" s="104">
        <f t="shared" si="416"/>
        <v>10</v>
      </c>
      <c r="N1140" s="105" t="s">
        <v>506</v>
      </c>
      <c r="O1140" s="41" t="s">
        <v>5244</v>
      </c>
      <c r="P1140" s="106">
        <f>0.7*K1140</f>
        <v>251.99999999999997</v>
      </c>
      <c r="Q1140" s="106">
        <f t="shared" ref="Q1140:Q1221" si="610">K1140</f>
        <v>360</v>
      </c>
      <c r="R1140" s="106"/>
      <c r="S1140" s="41" t="s">
        <v>5243</v>
      </c>
      <c r="T1140" s="107">
        <f t="shared" ref="T1140:T1141" si="611">AJ1140</f>
        <v>1.67156784</v>
      </c>
      <c r="U1140" s="41" t="s">
        <v>4213</v>
      </c>
      <c r="V1140" s="41" t="e">
        <f t="shared" si="555"/>
        <v>#NAME?</v>
      </c>
      <c r="W1140" s="107">
        <v>8.1000000000000003E-2</v>
      </c>
      <c r="X1140" s="107">
        <f t="shared" ref="X1140:X1380" si="612">K1140*W1140</f>
        <v>29.16</v>
      </c>
      <c r="Y1140" s="41" t="s">
        <v>3940</v>
      </c>
      <c r="Z1140" s="41" t="s">
        <v>3941</v>
      </c>
      <c r="AA1140" s="107">
        <v>6.8000000000000005E-2</v>
      </c>
      <c r="AB1140" s="107">
        <f>X1140*AA1140</f>
        <v>1.9828800000000002</v>
      </c>
      <c r="AC1140" s="107"/>
      <c r="AD1140" s="107"/>
      <c r="AE1140" s="107"/>
      <c r="AF1140" s="107"/>
      <c r="AG1140" s="41" t="s">
        <v>4283</v>
      </c>
      <c r="AH1140" s="41" t="e">
        <f t="shared" ref="AH1140:AH1141" si="613">VLOOKUP(AG1140,tb_parfum,2,FALSE)</f>
        <v>#NAME?</v>
      </c>
      <c r="AI1140" s="108">
        <v>0.84299999999999997</v>
      </c>
      <c r="AJ1140" s="107">
        <f>$AB$1140*AI1140</f>
        <v>1.67156784</v>
      </c>
      <c r="AK1140" s="107"/>
      <c r="AL1140" s="41"/>
      <c r="AM1140" s="107"/>
      <c r="AN1140" s="107"/>
    </row>
    <row r="1141" spans="1:40">
      <c r="A1141" s="101"/>
      <c r="B1141" s="41"/>
      <c r="C1141" s="102"/>
      <c r="D1141" s="103"/>
      <c r="E1141" s="103"/>
      <c r="F1141" s="103"/>
      <c r="G1141" s="103"/>
      <c r="H1141" s="103"/>
      <c r="I1141" s="103"/>
      <c r="J1141" s="103"/>
      <c r="K1141" s="31"/>
      <c r="L1141" s="103"/>
      <c r="M1141" s="104"/>
      <c r="N1141" s="105"/>
      <c r="O1141" s="41"/>
      <c r="P1141" s="106"/>
      <c r="Q1141" s="106"/>
      <c r="R1141" s="106"/>
      <c r="S1141" s="41"/>
      <c r="T1141" s="107">
        <f t="shared" si="611"/>
        <v>0.31131216000000006</v>
      </c>
      <c r="U1141" s="41"/>
      <c r="V1141" s="41"/>
      <c r="W1141" s="107"/>
      <c r="X1141" s="107"/>
      <c r="Y1141" s="41"/>
      <c r="Z1141" s="41"/>
      <c r="AA1141" s="107"/>
      <c r="AB1141" s="107"/>
      <c r="AC1141" s="107"/>
      <c r="AD1141" s="107"/>
      <c r="AE1141" s="107"/>
      <c r="AF1141" s="107"/>
      <c r="AG1141" s="41" t="s">
        <v>4339</v>
      </c>
      <c r="AH1141" s="41" t="e">
        <f t="shared" si="613"/>
        <v>#NAME?</v>
      </c>
      <c r="AI1141" s="108">
        <v>0.157</v>
      </c>
      <c r="AJ1141" s="107">
        <f>$AB$1140*AI1141</f>
        <v>0.31131216000000006</v>
      </c>
      <c r="AK1141" s="107"/>
      <c r="AL1141" s="41"/>
      <c r="AM1141" s="107"/>
      <c r="AN1141" s="107"/>
    </row>
    <row r="1142" spans="1:40" ht="15">
      <c r="A1142" s="101"/>
      <c r="B1142" s="41"/>
      <c r="C1142" s="102"/>
      <c r="D1142" s="103"/>
      <c r="E1142" s="103"/>
      <c r="F1142" s="103"/>
      <c r="G1142" s="103"/>
      <c r="H1142" s="103"/>
      <c r="I1142" s="103"/>
      <c r="J1142" s="103"/>
      <c r="K1142" s="31"/>
      <c r="L1142" s="103"/>
      <c r="M1142" s="104"/>
      <c r="N1142" s="105"/>
      <c r="O1142" s="41"/>
      <c r="P1142" s="106"/>
      <c r="Q1142" s="106"/>
      <c r="R1142" s="106"/>
      <c r="S1142" s="41"/>
      <c r="T1142" s="107"/>
      <c r="U1142" s="41"/>
      <c r="V1142" s="41"/>
      <c r="W1142" s="107"/>
      <c r="X1142" s="107"/>
      <c r="Y1142" s="41"/>
      <c r="Z1142" s="41"/>
      <c r="AA1142" s="107"/>
      <c r="AB1142" s="107"/>
      <c r="AC1142" s="107"/>
      <c r="AD1142" s="107"/>
      <c r="AE1142" s="107"/>
      <c r="AF1142" s="107"/>
      <c r="AG1142" s="41"/>
      <c r="AH1142" s="41"/>
      <c r="AI1142" s="108"/>
      <c r="AJ1142" s="107"/>
      <c r="AK1142" s="109" t="s">
        <v>4921</v>
      </c>
      <c r="AL1142" s="41" t="str">
        <f t="shared" si="578"/>
        <v>SOLFEN KHA DEP 225</v>
      </c>
      <c r="AM1142" s="107">
        <v>0.1148</v>
      </c>
      <c r="AN1142" s="107">
        <f>$X$1140*AM1142</f>
        <v>3.3475679999999999</v>
      </c>
    </row>
    <row r="1143" spans="1:40" ht="15">
      <c r="A1143" s="101"/>
      <c r="B1143" s="41"/>
      <c r="C1143" s="102"/>
      <c r="D1143" s="103"/>
      <c r="E1143" s="103"/>
      <c r="F1143" s="103"/>
      <c r="G1143" s="103"/>
      <c r="H1143" s="103"/>
      <c r="I1143" s="103"/>
      <c r="J1143" s="103"/>
      <c r="K1143" s="31"/>
      <c r="L1143" s="103"/>
      <c r="M1143" s="104"/>
      <c r="N1143" s="105"/>
      <c r="O1143" s="41"/>
      <c r="P1143" s="106"/>
      <c r="Q1143" s="106"/>
      <c r="R1143" s="106"/>
      <c r="S1143" s="41"/>
      <c r="T1143" s="107"/>
      <c r="U1143" s="41"/>
      <c r="V1143" s="41"/>
      <c r="W1143" s="107"/>
      <c r="X1143" s="107"/>
      <c r="Y1143" s="41"/>
      <c r="Z1143" s="41"/>
      <c r="AA1143" s="107"/>
      <c r="AB1143" s="107"/>
      <c r="AC1143" s="107"/>
      <c r="AD1143" s="107"/>
      <c r="AE1143" s="107"/>
      <c r="AF1143" s="107"/>
      <c r="AG1143" s="41"/>
      <c r="AH1143" s="41"/>
      <c r="AI1143" s="108"/>
      <c r="AJ1143" s="107"/>
      <c r="AK1143" s="109" t="s">
        <v>4925</v>
      </c>
      <c r="AL1143" s="41" t="str">
        <f t="shared" si="578"/>
        <v>SOLFEN KHA GLISERIN 250</v>
      </c>
      <c r="AM1143" s="107">
        <v>0.46779999999999999</v>
      </c>
      <c r="AN1143" s="107">
        <f t="shared" ref="AN1143:AN1144" si="614">$X$1140*AM1143</f>
        <v>13.641048</v>
      </c>
    </row>
    <row r="1144" spans="1:40" ht="15">
      <c r="A1144" s="101"/>
      <c r="B1144" s="41"/>
      <c r="C1144" s="102"/>
      <c r="D1144" s="103"/>
      <c r="E1144" s="103"/>
      <c r="F1144" s="103"/>
      <c r="G1144" s="103"/>
      <c r="H1144" s="103"/>
      <c r="I1144" s="103"/>
      <c r="J1144" s="103"/>
      <c r="K1144" s="31"/>
      <c r="L1144" s="103"/>
      <c r="M1144" s="104"/>
      <c r="N1144" s="105"/>
      <c r="O1144" s="41"/>
      <c r="P1144" s="106"/>
      <c r="Q1144" s="106"/>
      <c r="R1144" s="106"/>
      <c r="S1144" s="41"/>
      <c r="T1144" s="107"/>
      <c r="U1144" s="41"/>
      <c r="V1144" s="41"/>
      <c r="W1144" s="107"/>
      <c r="X1144" s="107"/>
      <c r="Y1144" s="41"/>
      <c r="Z1144" s="41"/>
      <c r="AA1144" s="107"/>
      <c r="AB1144" s="107"/>
      <c r="AC1144" s="107"/>
      <c r="AD1144" s="107"/>
      <c r="AE1144" s="107"/>
      <c r="AF1144" s="107"/>
      <c r="AG1144" s="41"/>
      <c r="AH1144" s="41"/>
      <c r="AI1144" s="108"/>
      <c r="AJ1144" s="107"/>
      <c r="AK1144" s="109" t="s">
        <v>4915</v>
      </c>
      <c r="AL1144" s="41" t="str">
        <f t="shared" si="578"/>
        <v>SHD METHANOL 156</v>
      </c>
      <c r="AM1144" s="107">
        <v>0.34939999999999999</v>
      </c>
      <c r="AN1144" s="107">
        <f t="shared" si="614"/>
        <v>10.188504</v>
      </c>
    </row>
    <row r="1145" spans="1:40" ht="15">
      <c r="A1145" s="101"/>
      <c r="B1145" s="41"/>
      <c r="C1145" s="102"/>
      <c r="D1145" s="103"/>
      <c r="E1145" s="103"/>
      <c r="F1145" s="103"/>
      <c r="G1145" s="103"/>
      <c r="H1145" s="103"/>
      <c r="I1145" s="103"/>
      <c r="J1145" s="103"/>
      <c r="K1145" s="31"/>
      <c r="L1145" s="103"/>
      <c r="M1145" s="104"/>
      <c r="N1145" s="105"/>
      <c r="O1145" s="41"/>
      <c r="P1145" s="106"/>
      <c r="Q1145" s="106"/>
      <c r="R1145" s="106"/>
      <c r="S1145" s="41"/>
      <c r="T1145" s="107"/>
      <c r="U1145" s="41" t="s">
        <v>5192</v>
      </c>
      <c r="V1145" s="41" t="s">
        <v>5193</v>
      </c>
      <c r="W1145" s="107">
        <v>0.58499999999999996</v>
      </c>
      <c r="X1145" s="107">
        <f>K1140*W1145</f>
        <v>210.6</v>
      </c>
      <c r="Y1145" s="107"/>
      <c r="Z1145" s="107"/>
      <c r="AA1145" s="107"/>
      <c r="AB1145" s="107"/>
      <c r="AC1145" s="107"/>
      <c r="AD1145" s="107"/>
      <c r="AE1145" s="107"/>
      <c r="AF1145" s="107"/>
      <c r="AG1145" s="41"/>
      <c r="AH1145" s="41"/>
      <c r="AI1145" s="108"/>
      <c r="AJ1145" s="107"/>
      <c r="AK1145" s="110" t="s">
        <v>4915</v>
      </c>
      <c r="AL1145" s="41" t="str">
        <f t="shared" si="578"/>
        <v>SHD METHANOL 156</v>
      </c>
      <c r="AM1145" s="107">
        <v>0.56999999999999995</v>
      </c>
      <c r="AN1145" s="107">
        <f>$X$1145*AM1145</f>
        <v>120.04199999999999</v>
      </c>
    </row>
    <row r="1146" spans="1:40" ht="15">
      <c r="A1146" s="101"/>
      <c r="B1146" s="41"/>
      <c r="C1146" s="102"/>
      <c r="D1146" s="103"/>
      <c r="E1146" s="103"/>
      <c r="F1146" s="103"/>
      <c r="G1146" s="103"/>
      <c r="H1146" s="103"/>
      <c r="I1146" s="103"/>
      <c r="J1146" s="103"/>
      <c r="K1146" s="31"/>
      <c r="L1146" s="103"/>
      <c r="M1146" s="104"/>
      <c r="N1146" s="105"/>
      <c r="O1146" s="41"/>
      <c r="P1146" s="106"/>
      <c r="Q1146" s="106"/>
      <c r="R1146" s="106"/>
      <c r="S1146" s="41"/>
      <c r="T1146" s="107"/>
      <c r="U1146" s="41"/>
      <c r="V1146" s="41"/>
      <c r="W1146" s="107"/>
      <c r="X1146" s="107"/>
      <c r="Y1146" s="107"/>
      <c r="Z1146" s="107"/>
      <c r="AA1146" s="107"/>
      <c r="AB1146" s="107"/>
      <c r="AC1146" s="107"/>
      <c r="AD1146" s="107"/>
      <c r="AE1146" s="107"/>
      <c r="AF1146" s="107"/>
      <c r="AG1146" s="41"/>
      <c r="AH1146" s="41"/>
      <c r="AI1146" s="108"/>
      <c r="AJ1146" s="107"/>
      <c r="AK1146" s="110" t="s">
        <v>4925</v>
      </c>
      <c r="AL1146" s="41" t="str">
        <f t="shared" si="578"/>
        <v>SOLFEN KHA GLISERIN 250</v>
      </c>
      <c r="AM1146" s="107">
        <v>0.34</v>
      </c>
      <c r="AN1146" s="107">
        <f t="shared" ref="AN1146:AN1147" si="615">$X$1145*AM1146</f>
        <v>71.603999999999999</v>
      </c>
    </row>
    <row r="1147" spans="1:40" ht="15">
      <c r="A1147" s="101"/>
      <c r="B1147" s="41"/>
      <c r="C1147" s="102"/>
      <c r="D1147" s="103"/>
      <c r="E1147" s="103"/>
      <c r="F1147" s="103"/>
      <c r="G1147" s="103"/>
      <c r="H1147" s="103"/>
      <c r="I1147" s="103"/>
      <c r="J1147" s="103"/>
      <c r="K1147" s="31"/>
      <c r="L1147" s="103"/>
      <c r="M1147" s="104"/>
      <c r="N1147" s="105"/>
      <c r="O1147" s="41"/>
      <c r="P1147" s="106"/>
      <c r="Q1147" s="106"/>
      <c r="R1147" s="106"/>
      <c r="S1147" s="41"/>
      <c r="T1147" s="107"/>
      <c r="U1147" s="41"/>
      <c r="V1147" s="41"/>
      <c r="W1147" s="107"/>
      <c r="X1147" s="107"/>
      <c r="Y1147" s="107"/>
      <c r="Z1147" s="107"/>
      <c r="AA1147" s="107"/>
      <c r="AB1147" s="107"/>
      <c r="AC1147" s="107"/>
      <c r="AD1147" s="107"/>
      <c r="AE1147" s="107"/>
      <c r="AF1147" s="107"/>
      <c r="AG1147" s="41"/>
      <c r="AH1147" s="41"/>
      <c r="AI1147" s="108"/>
      <c r="AJ1147" s="107"/>
      <c r="AK1147" s="110" t="s">
        <v>4921</v>
      </c>
      <c r="AL1147" s="41" t="str">
        <f t="shared" si="578"/>
        <v>SOLFEN KHA DEP 225</v>
      </c>
      <c r="AM1147" s="107">
        <v>0.09</v>
      </c>
      <c r="AN1147" s="107">
        <f t="shared" si="615"/>
        <v>18.953999999999997</v>
      </c>
    </row>
    <row r="1148" spans="1:40">
      <c r="A1148" s="101">
        <v>274</v>
      </c>
      <c r="B1148" s="41" t="s">
        <v>2740</v>
      </c>
      <c r="C1148" s="102" t="s">
        <v>242</v>
      </c>
      <c r="D1148" s="103">
        <v>140</v>
      </c>
      <c r="E1148" s="103">
        <f t="shared" si="402"/>
        <v>3.8888888888888888</v>
      </c>
      <c r="F1148" s="103">
        <v>225</v>
      </c>
      <c r="G1148" s="103">
        <v>1</v>
      </c>
      <c r="H1148" s="103">
        <v>223</v>
      </c>
      <c r="I1148" s="103">
        <v>1</v>
      </c>
      <c r="J1148" s="103" t="s">
        <v>510</v>
      </c>
      <c r="K1148" s="31">
        <f>VLOOKUP(B1148,tb_proyeksi,10,FALSE)</f>
        <v>360</v>
      </c>
      <c r="L1148" s="103" t="s">
        <v>510</v>
      </c>
      <c r="M1148" s="104">
        <f t="shared" si="416"/>
        <v>10</v>
      </c>
      <c r="N1148" s="105" t="s">
        <v>506</v>
      </c>
      <c r="O1148" s="41" t="s">
        <v>5244</v>
      </c>
      <c r="P1148" s="106">
        <f>0.7*K1148</f>
        <v>251.99999999999997</v>
      </c>
      <c r="Q1148" s="106">
        <f t="shared" si="610"/>
        <v>360</v>
      </c>
      <c r="R1148" s="106"/>
      <c r="S1148" s="41" t="s">
        <v>5226</v>
      </c>
      <c r="T1148" s="107">
        <f>AJ1148</f>
        <v>0.21457444319999999</v>
      </c>
      <c r="U1148" s="41" t="s">
        <v>4211</v>
      </c>
      <c r="V1148" s="41" t="e">
        <f>VLOOKUP(U1148,tb_oplosan,2,FALSE)</f>
        <v>#NAME?</v>
      </c>
      <c r="W1148" s="107">
        <v>8.1000000000000003E-2</v>
      </c>
      <c r="X1148" s="107">
        <f t="shared" si="612"/>
        <v>29.16</v>
      </c>
      <c r="Y1148" s="41" t="s">
        <v>4187</v>
      </c>
      <c r="Z1148" s="107" t="e">
        <f>VLOOKUP(Y1148,tb_oplosan,2,FALSE)</f>
        <v>#NAME?</v>
      </c>
      <c r="AA1148" s="107">
        <v>8.2680000000000003E-2</v>
      </c>
      <c r="AB1148" s="107">
        <f>X1148*AA1148</f>
        <v>2.4109487999999999</v>
      </c>
      <c r="AC1148" s="107"/>
      <c r="AD1148" s="107"/>
      <c r="AE1148" s="107"/>
      <c r="AF1148" s="107"/>
      <c r="AG1148" s="41" t="s">
        <v>4339</v>
      </c>
      <c r="AH1148" s="41" t="e">
        <f t="shared" si="560"/>
        <v>#NAME?</v>
      </c>
      <c r="AI1148" s="108">
        <v>8.8999999999999996E-2</v>
      </c>
      <c r="AJ1148" s="107">
        <f>$AB$1148*AI1148</f>
        <v>0.21457444319999999</v>
      </c>
      <c r="AK1148" s="41"/>
      <c r="AL1148" s="41"/>
      <c r="AM1148" s="107"/>
      <c r="AN1148" s="107"/>
    </row>
    <row r="1149" spans="1:40">
      <c r="A1149" s="101"/>
      <c r="B1149" s="41"/>
      <c r="C1149" s="102"/>
      <c r="D1149" s="103"/>
      <c r="E1149" s="103"/>
      <c r="F1149" s="103"/>
      <c r="G1149" s="103"/>
      <c r="H1149" s="103"/>
      <c r="I1149" s="103"/>
      <c r="J1149" s="103"/>
      <c r="K1149" s="31"/>
      <c r="L1149" s="103"/>
      <c r="M1149" s="104"/>
      <c r="N1149" s="105"/>
      <c r="O1149" s="41"/>
      <c r="P1149" s="106"/>
      <c r="Q1149" s="106"/>
      <c r="R1149" s="106"/>
      <c r="S1149" s="41"/>
      <c r="T1149" s="107">
        <f>AJ1149</f>
        <v>2.1963743567999998</v>
      </c>
      <c r="U1149" s="41"/>
      <c r="V1149" s="41"/>
      <c r="W1149" s="107"/>
      <c r="X1149" s="107"/>
      <c r="Y1149" s="41"/>
      <c r="Z1149" s="107"/>
      <c r="AA1149" s="107"/>
      <c r="AB1149" s="107"/>
      <c r="AC1149" s="107"/>
      <c r="AD1149" s="107"/>
      <c r="AE1149" s="107"/>
      <c r="AF1149" s="107"/>
      <c r="AG1149" s="41" t="s">
        <v>4299</v>
      </c>
      <c r="AH1149" s="41" t="e">
        <f t="shared" si="560"/>
        <v>#NAME?</v>
      </c>
      <c r="AI1149" s="108">
        <v>0.91100000000000003</v>
      </c>
      <c r="AJ1149" s="107">
        <f>$AB$1148*AI1149</f>
        <v>2.1963743567999998</v>
      </c>
      <c r="AK1149" s="41"/>
      <c r="AL1149" s="41"/>
      <c r="AM1149" s="107"/>
      <c r="AN1149" s="107"/>
    </row>
    <row r="1150" spans="1:40" ht="15">
      <c r="A1150" s="101"/>
      <c r="B1150" s="41"/>
      <c r="C1150" s="102"/>
      <c r="D1150" s="103"/>
      <c r="E1150" s="103"/>
      <c r="F1150" s="103"/>
      <c r="G1150" s="103"/>
      <c r="H1150" s="103"/>
      <c r="I1150" s="103"/>
      <c r="J1150" s="103"/>
      <c r="K1150" s="31"/>
      <c r="L1150" s="103"/>
      <c r="M1150" s="104"/>
      <c r="N1150" s="105"/>
      <c r="O1150" s="41"/>
      <c r="P1150" s="106"/>
      <c r="Q1150" s="106"/>
      <c r="R1150" s="106"/>
      <c r="S1150" s="41"/>
      <c r="T1150" s="107"/>
      <c r="U1150" s="41"/>
      <c r="V1150" s="41"/>
      <c r="W1150" s="107"/>
      <c r="X1150" s="107"/>
      <c r="Y1150" s="41"/>
      <c r="Z1150" s="107"/>
      <c r="AA1150" s="107"/>
      <c r="AB1150" s="107"/>
      <c r="AC1150" s="107"/>
      <c r="AD1150" s="107"/>
      <c r="AE1150" s="107"/>
      <c r="AF1150" s="107"/>
      <c r="AG1150" s="41"/>
      <c r="AH1150" s="41"/>
      <c r="AI1150" s="108"/>
      <c r="AJ1150" s="107"/>
      <c r="AK1150" s="109" t="s">
        <v>4915</v>
      </c>
      <c r="AL1150" s="41" t="str">
        <f t="shared" si="578"/>
        <v>SHD METHANOL 156</v>
      </c>
      <c r="AM1150" s="107">
        <v>0.35924</v>
      </c>
      <c r="AN1150" s="107">
        <f>$X$1148*AM1150</f>
        <v>10.4754384</v>
      </c>
    </row>
    <row r="1151" spans="1:40" ht="15">
      <c r="A1151" s="101"/>
      <c r="B1151" s="41"/>
      <c r="C1151" s="102"/>
      <c r="D1151" s="103"/>
      <c r="E1151" s="103"/>
      <c r="F1151" s="103"/>
      <c r="G1151" s="103"/>
      <c r="H1151" s="103"/>
      <c r="I1151" s="103"/>
      <c r="J1151" s="103"/>
      <c r="K1151" s="31"/>
      <c r="L1151" s="103"/>
      <c r="M1151" s="104"/>
      <c r="N1151" s="105"/>
      <c r="O1151" s="41"/>
      <c r="P1151" s="106"/>
      <c r="Q1151" s="106"/>
      <c r="R1151" s="106"/>
      <c r="S1151" s="41"/>
      <c r="T1151" s="107"/>
      <c r="U1151" s="41"/>
      <c r="V1151" s="41"/>
      <c r="W1151" s="107"/>
      <c r="X1151" s="107"/>
      <c r="Y1151" s="41"/>
      <c r="Z1151" s="107"/>
      <c r="AA1151" s="107"/>
      <c r="AB1151" s="107"/>
      <c r="AC1151" s="107"/>
      <c r="AD1151" s="107"/>
      <c r="AE1151" s="107"/>
      <c r="AF1151" s="107"/>
      <c r="AG1151" s="41"/>
      <c r="AH1151" s="41"/>
      <c r="AI1151" s="108"/>
      <c r="AJ1151" s="107"/>
      <c r="AK1151" s="109" t="s">
        <v>4921</v>
      </c>
      <c r="AL1151" s="41" t="str">
        <f t="shared" si="578"/>
        <v>SOLFEN KHA DEP 225</v>
      </c>
      <c r="AM1151" s="107">
        <v>9.3009999999999995E-2</v>
      </c>
      <c r="AN1151" s="107">
        <f t="shared" ref="AN1151:AN1152" si="616">$X$1148*AM1151</f>
        <v>2.7121716</v>
      </c>
    </row>
    <row r="1152" spans="1:40" ht="15">
      <c r="A1152" s="101"/>
      <c r="B1152" s="41"/>
      <c r="C1152" s="102"/>
      <c r="D1152" s="103"/>
      <c r="E1152" s="103"/>
      <c r="F1152" s="103"/>
      <c r="G1152" s="103"/>
      <c r="H1152" s="103"/>
      <c r="I1152" s="103"/>
      <c r="J1152" s="103"/>
      <c r="K1152" s="31"/>
      <c r="L1152" s="103"/>
      <c r="M1152" s="104"/>
      <c r="N1152" s="105"/>
      <c r="O1152" s="41"/>
      <c r="P1152" s="106"/>
      <c r="Q1152" s="106"/>
      <c r="R1152" s="106"/>
      <c r="S1152" s="41"/>
      <c r="T1152" s="107"/>
      <c r="U1152" s="41"/>
      <c r="V1152" s="41"/>
      <c r="W1152" s="107"/>
      <c r="X1152" s="107"/>
      <c r="Y1152" s="41"/>
      <c r="Z1152" s="107"/>
      <c r="AA1152" s="107"/>
      <c r="AB1152" s="107"/>
      <c r="AC1152" s="107"/>
      <c r="AD1152" s="107"/>
      <c r="AE1152" s="107"/>
      <c r="AF1152" s="107"/>
      <c r="AG1152" s="41"/>
      <c r="AH1152" s="41"/>
      <c r="AI1152" s="108"/>
      <c r="AJ1152" s="107"/>
      <c r="AK1152" s="109" t="s">
        <v>4925</v>
      </c>
      <c r="AL1152" s="41" t="str">
        <f t="shared" si="578"/>
        <v>SOLFEN KHA GLISERIN 250</v>
      </c>
      <c r="AM1152" s="107">
        <v>0.46506999999999998</v>
      </c>
      <c r="AN1152" s="107">
        <f t="shared" si="616"/>
        <v>13.561441199999999</v>
      </c>
    </row>
    <row r="1153" spans="1:40" ht="15">
      <c r="A1153" s="101"/>
      <c r="B1153" s="41"/>
      <c r="C1153" s="102"/>
      <c r="D1153" s="103"/>
      <c r="E1153" s="103"/>
      <c r="F1153" s="103"/>
      <c r="G1153" s="103"/>
      <c r="H1153" s="103"/>
      <c r="I1153" s="103"/>
      <c r="J1153" s="103"/>
      <c r="K1153" s="31"/>
      <c r="L1153" s="103"/>
      <c r="M1153" s="104"/>
      <c r="N1153" s="105"/>
      <c r="O1153" s="41"/>
      <c r="P1153" s="106"/>
      <c r="Q1153" s="106"/>
      <c r="R1153" s="106"/>
      <c r="S1153" s="41"/>
      <c r="T1153" s="107"/>
      <c r="U1153" s="41" t="s">
        <v>5192</v>
      </c>
      <c r="V1153" s="41" t="s">
        <v>5193</v>
      </c>
      <c r="W1153" s="107">
        <v>0.35199999999999998</v>
      </c>
      <c r="X1153" s="107">
        <f>K1148*W1153</f>
        <v>126.72</v>
      </c>
      <c r="Y1153" s="107"/>
      <c r="Z1153" s="107"/>
      <c r="AA1153" s="107"/>
      <c r="AB1153" s="107"/>
      <c r="AC1153" s="107"/>
      <c r="AD1153" s="107"/>
      <c r="AE1153" s="107"/>
      <c r="AF1153" s="107"/>
      <c r="AG1153" s="41"/>
      <c r="AH1153" s="41"/>
      <c r="AI1153" s="108"/>
      <c r="AJ1153" s="107"/>
      <c r="AK1153" s="110" t="s">
        <v>4915</v>
      </c>
      <c r="AL1153" s="41" t="str">
        <f t="shared" ref="AL1153:AL1155" si="617">VLOOKUP(AK1153,db_solfen,2,FALSE)</f>
        <v>SHD METHANOL 156</v>
      </c>
      <c r="AM1153" s="107">
        <v>0.56999999999999995</v>
      </c>
      <c r="AN1153" s="107">
        <f>$X$1153*AM1153</f>
        <v>72.230399999999989</v>
      </c>
    </row>
    <row r="1154" spans="1:40" ht="15">
      <c r="A1154" s="101"/>
      <c r="B1154" s="41"/>
      <c r="C1154" s="102"/>
      <c r="D1154" s="103"/>
      <c r="E1154" s="103"/>
      <c r="F1154" s="103"/>
      <c r="G1154" s="103"/>
      <c r="H1154" s="103"/>
      <c r="I1154" s="103"/>
      <c r="J1154" s="103"/>
      <c r="K1154" s="31"/>
      <c r="L1154" s="103"/>
      <c r="M1154" s="104"/>
      <c r="N1154" s="105"/>
      <c r="O1154" s="41"/>
      <c r="P1154" s="106"/>
      <c r="Q1154" s="106"/>
      <c r="R1154" s="106"/>
      <c r="S1154" s="41"/>
      <c r="T1154" s="107"/>
      <c r="U1154" s="41"/>
      <c r="V1154" s="41"/>
      <c r="W1154" s="107"/>
      <c r="X1154" s="107"/>
      <c r="Y1154" s="107"/>
      <c r="Z1154" s="107"/>
      <c r="AA1154" s="107"/>
      <c r="AB1154" s="107"/>
      <c r="AC1154" s="107"/>
      <c r="AD1154" s="107"/>
      <c r="AE1154" s="107"/>
      <c r="AF1154" s="107"/>
      <c r="AG1154" s="41"/>
      <c r="AH1154" s="41"/>
      <c r="AI1154" s="108"/>
      <c r="AJ1154" s="107"/>
      <c r="AK1154" s="110" t="s">
        <v>4925</v>
      </c>
      <c r="AL1154" s="41" t="str">
        <f t="shared" si="617"/>
        <v>SOLFEN KHA GLISERIN 250</v>
      </c>
      <c r="AM1154" s="107">
        <v>0.34</v>
      </c>
      <c r="AN1154" s="107">
        <f t="shared" ref="AN1154:AN1155" si="618">$X$1153*AM1154</f>
        <v>43.084800000000001</v>
      </c>
    </row>
    <row r="1155" spans="1:40" ht="15">
      <c r="A1155" s="101"/>
      <c r="B1155" s="41"/>
      <c r="C1155" s="102"/>
      <c r="D1155" s="103"/>
      <c r="E1155" s="103"/>
      <c r="F1155" s="103"/>
      <c r="G1155" s="103"/>
      <c r="H1155" s="103"/>
      <c r="I1155" s="103"/>
      <c r="J1155" s="103"/>
      <c r="K1155" s="31"/>
      <c r="L1155" s="103"/>
      <c r="M1155" s="104"/>
      <c r="N1155" s="105"/>
      <c r="O1155" s="41"/>
      <c r="P1155" s="106"/>
      <c r="Q1155" s="106"/>
      <c r="R1155" s="106"/>
      <c r="S1155" s="41"/>
      <c r="T1155" s="107"/>
      <c r="U1155" s="41"/>
      <c r="V1155" s="41"/>
      <c r="W1155" s="107"/>
      <c r="X1155" s="107"/>
      <c r="Y1155" s="107"/>
      <c r="Z1155" s="107"/>
      <c r="AA1155" s="107"/>
      <c r="AB1155" s="107"/>
      <c r="AC1155" s="107"/>
      <c r="AD1155" s="107"/>
      <c r="AE1155" s="107"/>
      <c r="AF1155" s="107"/>
      <c r="AG1155" s="41"/>
      <c r="AH1155" s="41"/>
      <c r="AI1155" s="108"/>
      <c r="AJ1155" s="107"/>
      <c r="AK1155" s="110" t="s">
        <v>4921</v>
      </c>
      <c r="AL1155" s="41" t="str">
        <f t="shared" si="617"/>
        <v>SOLFEN KHA DEP 225</v>
      </c>
      <c r="AM1155" s="107">
        <v>0.09</v>
      </c>
      <c r="AN1155" s="107">
        <f t="shared" si="618"/>
        <v>11.4048</v>
      </c>
    </row>
    <row r="1156" spans="1:40">
      <c r="A1156" s="101">
        <v>275</v>
      </c>
      <c r="B1156" s="41" t="s">
        <v>2741</v>
      </c>
      <c r="C1156" s="102" t="s">
        <v>243</v>
      </c>
      <c r="D1156" s="103">
        <v>87</v>
      </c>
      <c r="E1156" s="103">
        <f t="shared" si="402"/>
        <v>2.4166666666666665</v>
      </c>
      <c r="F1156" s="103">
        <v>105</v>
      </c>
      <c r="G1156" s="103">
        <v>1</v>
      </c>
      <c r="H1156" s="103">
        <v>12</v>
      </c>
      <c r="I1156" s="103">
        <v>1</v>
      </c>
      <c r="J1156" s="103" t="s">
        <v>510</v>
      </c>
      <c r="K1156" s="31">
        <f>VLOOKUP(B1156,tb_proyeksi,10,FALSE)</f>
        <v>36</v>
      </c>
      <c r="L1156" s="103" t="s">
        <v>510</v>
      </c>
      <c r="M1156" s="104">
        <f t="shared" si="416"/>
        <v>1</v>
      </c>
      <c r="N1156" s="105" t="s">
        <v>506</v>
      </c>
      <c r="O1156" s="41" t="s">
        <v>5242</v>
      </c>
      <c r="P1156" s="106">
        <f>0.7*K1156</f>
        <v>25.2</v>
      </c>
      <c r="Q1156" s="106">
        <f t="shared" si="610"/>
        <v>36</v>
      </c>
      <c r="R1156" s="106"/>
      <c r="S1156" s="41" t="s">
        <v>5243</v>
      </c>
      <c r="T1156" s="107">
        <f t="shared" ref="T1156:T1221" si="619">AJ1156</f>
        <v>0.167156784</v>
      </c>
      <c r="U1156" s="41" t="s">
        <v>4213</v>
      </c>
      <c r="V1156" s="41" t="e">
        <f t="shared" si="555"/>
        <v>#NAME?</v>
      </c>
      <c r="W1156" s="107">
        <v>8.1000000000000003E-2</v>
      </c>
      <c r="X1156" s="107">
        <f>K1156*W1156</f>
        <v>2.9159999999999999</v>
      </c>
      <c r="Y1156" s="41" t="s">
        <v>3940</v>
      </c>
      <c r="Z1156" s="107" t="e">
        <f>VLOOKUP(Y1156,tb_oplosan,2,FALSE)</f>
        <v>#NAME?</v>
      </c>
      <c r="AA1156" s="107">
        <v>6.8000000000000005E-2</v>
      </c>
      <c r="AB1156" s="107">
        <f>X1156*AA1156</f>
        <v>0.19828800000000002</v>
      </c>
      <c r="AC1156" s="107"/>
      <c r="AD1156" s="107"/>
      <c r="AE1156" s="107"/>
      <c r="AF1156" s="107"/>
      <c r="AG1156" s="41" t="s">
        <v>4283</v>
      </c>
      <c r="AH1156" s="41" t="e">
        <f t="shared" si="560"/>
        <v>#NAME?</v>
      </c>
      <c r="AI1156" s="108">
        <v>0.84299999999999997</v>
      </c>
      <c r="AJ1156" s="107">
        <f>$AB$1156*AI1156</f>
        <v>0.167156784</v>
      </c>
      <c r="AK1156" s="41"/>
      <c r="AL1156" s="41"/>
      <c r="AM1156" s="107"/>
      <c r="AN1156" s="107"/>
    </row>
    <row r="1157" spans="1:40">
      <c r="A1157" s="101"/>
      <c r="B1157" s="41"/>
      <c r="C1157" s="102"/>
      <c r="D1157" s="103"/>
      <c r="E1157" s="103"/>
      <c r="F1157" s="103"/>
      <c r="G1157" s="103"/>
      <c r="H1157" s="103"/>
      <c r="I1157" s="103"/>
      <c r="J1157" s="103"/>
      <c r="K1157" s="31"/>
      <c r="L1157" s="103"/>
      <c r="M1157" s="104"/>
      <c r="N1157" s="105"/>
      <c r="O1157" s="41"/>
      <c r="P1157" s="106"/>
      <c r="Q1157" s="106"/>
      <c r="R1157" s="106"/>
      <c r="S1157" s="41"/>
      <c r="T1157" s="107">
        <f t="shared" si="619"/>
        <v>3.1131216000000003E-2</v>
      </c>
      <c r="U1157" s="41"/>
      <c r="V1157" s="41"/>
      <c r="W1157" s="107"/>
      <c r="X1157" s="107"/>
      <c r="Y1157" s="41"/>
      <c r="Z1157" s="107"/>
      <c r="AA1157" s="107"/>
      <c r="AB1157" s="107"/>
      <c r="AC1157" s="107"/>
      <c r="AD1157" s="107"/>
      <c r="AE1157" s="107"/>
      <c r="AF1157" s="107"/>
      <c r="AG1157" s="41" t="s">
        <v>4339</v>
      </c>
      <c r="AH1157" s="41" t="e">
        <f t="shared" si="560"/>
        <v>#NAME?</v>
      </c>
      <c r="AI1157" s="108">
        <v>0.157</v>
      </c>
      <c r="AJ1157" s="107">
        <f>$AB$1156*AI1157</f>
        <v>3.1131216000000003E-2</v>
      </c>
      <c r="AK1157" s="41"/>
      <c r="AL1157" s="41"/>
      <c r="AM1157" s="107"/>
      <c r="AN1157" s="107"/>
    </row>
    <row r="1158" spans="1:40" ht="15">
      <c r="A1158" s="101"/>
      <c r="B1158" s="41"/>
      <c r="C1158" s="102"/>
      <c r="D1158" s="103"/>
      <c r="E1158" s="103"/>
      <c r="F1158" s="103"/>
      <c r="G1158" s="103"/>
      <c r="H1158" s="103"/>
      <c r="I1158" s="103"/>
      <c r="J1158" s="103"/>
      <c r="K1158" s="31"/>
      <c r="L1158" s="103"/>
      <c r="M1158" s="104"/>
      <c r="N1158" s="105"/>
      <c r="O1158" s="41"/>
      <c r="P1158" s="106"/>
      <c r="Q1158" s="106"/>
      <c r="R1158" s="106"/>
      <c r="S1158" s="41"/>
      <c r="T1158" s="107"/>
      <c r="U1158" s="41"/>
      <c r="V1158" s="41"/>
      <c r="W1158" s="107"/>
      <c r="X1158" s="107"/>
      <c r="Y1158" s="41"/>
      <c r="Z1158" s="107"/>
      <c r="AA1158" s="107"/>
      <c r="AB1158" s="107"/>
      <c r="AC1158" s="107"/>
      <c r="AD1158" s="107"/>
      <c r="AE1158" s="107"/>
      <c r="AF1158" s="107"/>
      <c r="AG1158" s="41"/>
      <c r="AH1158" s="41"/>
      <c r="AI1158" s="108"/>
      <c r="AJ1158" s="107"/>
      <c r="AK1158" s="109" t="s">
        <v>4921</v>
      </c>
      <c r="AL1158" s="41" t="str">
        <f t="shared" ref="AL1158:AL1163" si="620">VLOOKUP(AK1158,db_solfen,2,FALSE)</f>
        <v>SOLFEN KHA DEP 225</v>
      </c>
      <c r="AM1158" s="107">
        <v>0.1148</v>
      </c>
      <c r="AN1158" s="107">
        <f>$X$1156*AM1158</f>
        <v>0.33475679999999997</v>
      </c>
    </row>
    <row r="1159" spans="1:40" ht="15">
      <c r="A1159" s="101"/>
      <c r="B1159" s="41"/>
      <c r="C1159" s="102"/>
      <c r="D1159" s="103"/>
      <c r="E1159" s="103"/>
      <c r="F1159" s="103"/>
      <c r="G1159" s="103"/>
      <c r="H1159" s="103"/>
      <c r="I1159" s="103"/>
      <c r="J1159" s="103"/>
      <c r="K1159" s="31"/>
      <c r="L1159" s="103"/>
      <c r="M1159" s="104"/>
      <c r="N1159" s="105"/>
      <c r="O1159" s="41"/>
      <c r="P1159" s="106"/>
      <c r="Q1159" s="106"/>
      <c r="R1159" s="106"/>
      <c r="S1159" s="41"/>
      <c r="T1159" s="107"/>
      <c r="U1159" s="41"/>
      <c r="V1159" s="41"/>
      <c r="W1159" s="107"/>
      <c r="X1159" s="107"/>
      <c r="Y1159" s="41"/>
      <c r="Z1159" s="107"/>
      <c r="AA1159" s="107"/>
      <c r="AB1159" s="107"/>
      <c r="AC1159" s="107"/>
      <c r="AD1159" s="107"/>
      <c r="AE1159" s="107"/>
      <c r="AF1159" s="107"/>
      <c r="AG1159" s="41"/>
      <c r="AH1159" s="41"/>
      <c r="AI1159" s="108"/>
      <c r="AJ1159" s="107"/>
      <c r="AK1159" s="109" t="s">
        <v>4925</v>
      </c>
      <c r="AL1159" s="41" t="str">
        <f t="shared" si="620"/>
        <v>SOLFEN KHA GLISERIN 250</v>
      </c>
      <c r="AM1159" s="107">
        <v>0.46779999999999999</v>
      </c>
      <c r="AN1159" s="107">
        <f t="shared" ref="AN1159:AN1160" si="621">$X$1156*AM1159</f>
        <v>1.3641048</v>
      </c>
    </row>
    <row r="1160" spans="1:40" ht="15">
      <c r="A1160" s="101"/>
      <c r="B1160" s="41"/>
      <c r="C1160" s="102"/>
      <c r="D1160" s="103"/>
      <c r="E1160" s="103"/>
      <c r="F1160" s="103"/>
      <c r="G1160" s="103"/>
      <c r="H1160" s="103"/>
      <c r="I1160" s="103"/>
      <c r="J1160" s="103"/>
      <c r="K1160" s="31"/>
      <c r="L1160" s="103"/>
      <c r="M1160" s="104"/>
      <c r="N1160" s="105"/>
      <c r="O1160" s="41"/>
      <c r="P1160" s="106"/>
      <c r="Q1160" s="106"/>
      <c r="R1160" s="106"/>
      <c r="S1160" s="41"/>
      <c r="T1160" s="107"/>
      <c r="U1160" s="41"/>
      <c r="V1160" s="41"/>
      <c r="W1160" s="107"/>
      <c r="X1160" s="107"/>
      <c r="Y1160" s="41"/>
      <c r="Z1160" s="107"/>
      <c r="AA1160" s="107"/>
      <c r="AB1160" s="107"/>
      <c r="AC1160" s="107"/>
      <c r="AD1160" s="107"/>
      <c r="AE1160" s="107"/>
      <c r="AF1160" s="107"/>
      <c r="AG1160" s="41"/>
      <c r="AH1160" s="41"/>
      <c r="AI1160" s="108"/>
      <c r="AJ1160" s="107"/>
      <c r="AK1160" s="109" t="s">
        <v>4915</v>
      </c>
      <c r="AL1160" s="41" t="str">
        <f t="shared" si="620"/>
        <v>SHD METHANOL 156</v>
      </c>
      <c r="AM1160" s="107">
        <v>0.34939999999999999</v>
      </c>
      <c r="AN1160" s="107">
        <f t="shared" si="621"/>
        <v>1.0188504</v>
      </c>
    </row>
    <row r="1161" spans="1:40" ht="15">
      <c r="A1161" s="101"/>
      <c r="B1161" s="41"/>
      <c r="C1161" s="102"/>
      <c r="D1161" s="103"/>
      <c r="E1161" s="103"/>
      <c r="F1161" s="103"/>
      <c r="G1161" s="103"/>
      <c r="H1161" s="103"/>
      <c r="I1161" s="103"/>
      <c r="J1161" s="103"/>
      <c r="K1161" s="31"/>
      <c r="L1161" s="103"/>
      <c r="M1161" s="104"/>
      <c r="N1161" s="105"/>
      <c r="O1161" s="41"/>
      <c r="P1161" s="106"/>
      <c r="Q1161" s="106"/>
      <c r="R1161" s="106"/>
      <c r="S1161" s="41"/>
      <c r="T1161" s="107"/>
      <c r="U1161" s="41" t="s">
        <v>5192</v>
      </c>
      <c r="V1161" s="41" t="s">
        <v>5193</v>
      </c>
      <c r="W1161" s="107">
        <v>0.35199999999999998</v>
      </c>
      <c r="X1161" s="107">
        <f>K1156*W1161</f>
        <v>12.671999999999999</v>
      </c>
      <c r="Y1161" s="107"/>
      <c r="Z1161" s="107"/>
      <c r="AA1161" s="107"/>
      <c r="AB1161" s="107"/>
      <c r="AC1161" s="107"/>
      <c r="AD1161" s="107"/>
      <c r="AE1161" s="107"/>
      <c r="AF1161" s="107"/>
      <c r="AG1161" s="41"/>
      <c r="AH1161" s="41"/>
      <c r="AI1161" s="108"/>
      <c r="AJ1161" s="107"/>
      <c r="AK1161" s="110" t="s">
        <v>4915</v>
      </c>
      <c r="AL1161" s="41" t="str">
        <f t="shared" si="620"/>
        <v>SHD METHANOL 156</v>
      </c>
      <c r="AM1161" s="107">
        <v>0.56999999999999995</v>
      </c>
      <c r="AN1161" s="107">
        <f>$X$1161*AM1161</f>
        <v>7.2230399999999984</v>
      </c>
    </row>
    <row r="1162" spans="1:40" ht="15">
      <c r="A1162" s="101"/>
      <c r="B1162" s="41"/>
      <c r="C1162" s="102"/>
      <c r="D1162" s="103"/>
      <c r="E1162" s="103"/>
      <c r="F1162" s="103"/>
      <c r="G1162" s="103"/>
      <c r="H1162" s="103"/>
      <c r="I1162" s="103"/>
      <c r="J1162" s="103"/>
      <c r="K1162" s="31"/>
      <c r="L1162" s="103"/>
      <c r="M1162" s="104"/>
      <c r="N1162" s="105"/>
      <c r="O1162" s="41"/>
      <c r="P1162" s="106"/>
      <c r="Q1162" s="106"/>
      <c r="R1162" s="106"/>
      <c r="S1162" s="41"/>
      <c r="T1162" s="107"/>
      <c r="U1162" s="41"/>
      <c r="V1162" s="41"/>
      <c r="W1162" s="107"/>
      <c r="X1162" s="107"/>
      <c r="Y1162" s="107"/>
      <c r="Z1162" s="107"/>
      <c r="AA1162" s="107"/>
      <c r="AB1162" s="107"/>
      <c r="AC1162" s="107"/>
      <c r="AD1162" s="107"/>
      <c r="AE1162" s="107"/>
      <c r="AF1162" s="107"/>
      <c r="AG1162" s="41"/>
      <c r="AH1162" s="41"/>
      <c r="AI1162" s="108"/>
      <c r="AJ1162" s="107"/>
      <c r="AK1162" s="110" t="s">
        <v>4925</v>
      </c>
      <c r="AL1162" s="41" t="str">
        <f t="shared" si="620"/>
        <v>SOLFEN KHA GLISERIN 250</v>
      </c>
      <c r="AM1162" s="107">
        <v>0.34</v>
      </c>
      <c r="AN1162" s="107">
        <f t="shared" ref="AN1162:AN1163" si="622">$X$1161*AM1162</f>
        <v>4.3084800000000003</v>
      </c>
    </row>
    <row r="1163" spans="1:40" ht="15">
      <c r="A1163" s="101"/>
      <c r="B1163" s="41"/>
      <c r="C1163" s="102"/>
      <c r="D1163" s="103"/>
      <c r="E1163" s="103"/>
      <c r="F1163" s="103"/>
      <c r="G1163" s="103"/>
      <c r="H1163" s="103"/>
      <c r="I1163" s="103"/>
      <c r="J1163" s="103"/>
      <c r="K1163" s="31"/>
      <c r="L1163" s="103"/>
      <c r="M1163" s="104"/>
      <c r="N1163" s="105"/>
      <c r="O1163" s="41"/>
      <c r="P1163" s="106"/>
      <c r="Q1163" s="106"/>
      <c r="R1163" s="106"/>
      <c r="S1163" s="41"/>
      <c r="T1163" s="107"/>
      <c r="U1163" s="41"/>
      <c r="V1163" s="41"/>
      <c r="W1163" s="107"/>
      <c r="X1163" s="107"/>
      <c r="Y1163" s="107"/>
      <c r="Z1163" s="107"/>
      <c r="AA1163" s="107"/>
      <c r="AB1163" s="107"/>
      <c r="AC1163" s="107"/>
      <c r="AD1163" s="107"/>
      <c r="AE1163" s="107"/>
      <c r="AF1163" s="107"/>
      <c r="AG1163" s="41"/>
      <c r="AH1163" s="41"/>
      <c r="AI1163" s="108"/>
      <c r="AJ1163" s="107"/>
      <c r="AK1163" s="110" t="s">
        <v>4921</v>
      </c>
      <c r="AL1163" s="41" t="str">
        <f t="shared" si="620"/>
        <v>SOLFEN KHA DEP 225</v>
      </c>
      <c r="AM1163" s="107">
        <v>0.09</v>
      </c>
      <c r="AN1163" s="107">
        <f t="shared" si="622"/>
        <v>1.1404799999999999</v>
      </c>
    </row>
    <row r="1164" spans="1:40">
      <c r="A1164" s="101">
        <v>276</v>
      </c>
      <c r="B1164" s="41" t="s">
        <v>2742</v>
      </c>
      <c r="C1164" s="102" t="s">
        <v>244</v>
      </c>
      <c r="D1164" s="103">
        <v>67</v>
      </c>
      <c r="E1164" s="103">
        <f t="shared" si="402"/>
        <v>1.8611111111111112</v>
      </c>
      <c r="F1164" s="103">
        <v>48</v>
      </c>
      <c r="G1164" s="103">
        <v>1</v>
      </c>
      <c r="H1164" s="103">
        <v>43</v>
      </c>
      <c r="I1164" s="103">
        <v>1</v>
      </c>
      <c r="J1164" s="103" t="s">
        <v>510</v>
      </c>
      <c r="K1164" s="31">
        <f>VLOOKUP(B1164,tb_proyeksi,10,FALSE)</f>
        <v>144</v>
      </c>
      <c r="L1164" s="103" t="s">
        <v>510</v>
      </c>
      <c r="M1164" s="104">
        <f t="shared" si="416"/>
        <v>4</v>
      </c>
      <c r="N1164" s="105" t="s">
        <v>506</v>
      </c>
      <c r="O1164" s="41" t="s">
        <v>5242</v>
      </c>
      <c r="P1164" s="106">
        <f>0.7*K1164</f>
        <v>100.8</v>
      </c>
      <c r="Q1164" s="106">
        <f t="shared" si="610"/>
        <v>144</v>
      </c>
      <c r="R1164" s="106"/>
      <c r="S1164" s="41" t="s">
        <v>5226</v>
      </c>
      <c r="T1164" s="107">
        <f t="shared" si="619"/>
        <v>8.5829777280000005E-2</v>
      </c>
      <c r="U1164" s="41" t="s">
        <v>4211</v>
      </c>
      <c r="V1164" s="41" t="e">
        <f t="shared" si="555"/>
        <v>#NAME?</v>
      </c>
      <c r="W1164" s="107">
        <v>8.1000000000000003E-2</v>
      </c>
      <c r="X1164" s="107">
        <f>K1164*W1164</f>
        <v>11.664</v>
      </c>
      <c r="Y1164" s="41" t="s">
        <v>4187</v>
      </c>
      <c r="Z1164" s="107" t="e">
        <f>VLOOKUP(Y1164,tb_oplosan,2,FALSE)</f>
        <v>#NAME?</v>
      </c>
      <c r="AA1164" s="107">
        <v>8.2680000000000003E-2</v>
      </c>
      <c r="AB1164" s="107">
        <f>X1164*AA1164</f>
        <v>0.96437952000000005</v>
      </c>
      <c r="AC1164" s="107"/>
      <c r="AD1164" s="107"/>
      <c r="AE1164" s="107"/>
      <c r="AF1164" s="107"/>
      <c r="AG1164" s="41" t="s">
        <v>4339</v>
      </c>
      <c r="AH1164" s="41" t="e">
        <f t="shared" ref="AH1164:AH1165" si="623">VLOOKUP(AG1164,tb_parfum,2,FALSE)</f>
        <v>#NAME?</v>
      </c>
      <c r="AI1164" s="108">
        <v>8.8999999999999996E-2</v>
      </c>
      <c r="AJ1164" s="107">
        <f>$AB$1164*AI1164</f>
        <v>8.5829777280000005E-2</v>
      </c>
      <c r="AK1164" s="41"/>
      <c r="AL1164" s="41"/>
      <c r="AM1164" s="107"/>
      <c r="AN1164" s="107"/>
    </row>
    <row r="1165" spans="1:40">
      <c r="A1165" s="101"/>
      <c r="B1165" s="41"/>
      <c r="C1165" s="102"/>
      <c r="D1165" s="103"/>
      <c r="E1165" s="103"/>
      <c r="F1165" s="103"/>
      <c r="G1165" s="103"/>
      <c r="H1165" s="103"/>
      <c r="I1165" s="103"/>
      <c r="J1165" s="103"/>
      <c r="K1165" s="31"/>
      <c r="L1165" s="103"/>
      <c r="M1165" s="104"/>
      <c r="N1165" s="105"/>
      <c r="O1165" s="41"/>
      <c r="P1165" s="106"/>
      <c r="Q1165" s="106"/>
      <c r="R1165" s="106"/>
      <c r="S1165" s="41"/>
      <c r="T1165" s="107">
        <f t="shared" si="619"/>
        <v>0.87854974272000008</v>
      </c>
      <c r="U1165" s="41"/>
      <c r="V1165" s="41"/>
      <c r="W1165" s="107"/>
      <c r="X1165" s="107"/>
      <c r="Y1165" s="107"/>
      <c r="Z1165" s="107"/>
      <c r="AA1165" s="107"/>
      <c r="AB1165" s="107"/>
      <c r="AC1165" s="107"/>
      <c r="AD1165" s="107"/>
      <c r="AE1165" s="107"/>
      <c r="AF1165" s="107"/>
      <c r="AG1165" s="41" t="s">
        <v>4299</v>
      </c>
      <c r="AH1165" s="41" t="e">
        <f t="shared" si="623"/>
        <v>#NAME?</v>
      </c>
      <c r="AI1165" s="108">
        <v>0.91100000000000003</v>
      </c>
      <c r="AJ1165" s="107">
        <f>$AB$1164*AI1165</f>
        <v>0.87854974272000008</v>
      </c>
      <c r="AK1165" s="41"/>
      <c r="AL1165" s="41"/>
      <c r="AM1165" s="107"/>
      <c r="AN1165" s="107"/>
    </row>
    <row r="1166" spans="1:40" ht="15">
      <c r="A1166" s="101"/>
      <c r="B1166" s="41"/>
      <c r="C1166" s="102"/>
      <c r="D1166" s="103"/>
      <c r="E1166" s="103"/>
      <c r="F1166" s="103"/>
      <c r="G1166" s="103"/>
      <c r="H1166" s="103"/>
      <c r="I1166" s="103"/>
      <c r="J1166" s="103"/>
      <c r="K1166" s="31"/>
      <c r="L1166" s="103"/>
      <c r="M1166" s="104"/>
      <c r="N1166" s="105"/>
      <c r="O1166" s="41"/>
      <c r="P1166" s="106"/>
      <c r="Q1166" s="106"/>
      <c r="R1166" s="106"/>
      <c r="S1166" s="41"/>
      <c r="T1166" s="107"/>
      <c r="U1166" s="41"/>
      <c r="V1166" s="41"/>
      <c r="W1166" s="107"/>
      <c r="X1166" s="107"/>
      <c r="Y1166" s="107"/>
      <c r="Z1166" s="107"/>
      <c r="AA1166" s="107"/>
      <c r="AB1166" s="107"/>
      <c r="AC1166" s="107"/>
      <c r="AD1166" s="107"/>
      <c r="AE1166" s="107"/>
      <c r="AF1166" s="107"/>
      <c r="AG1166" s="41"/>
      <c r="AH1166" s="41"/>
      <c r="AI1166" s="108"/>
      <c r="AJ1166" s="107"/>
      <c r="AK1166" s="109" t="s">
        <v>4915</v>
      </c>
      <c r="AL1166" s="41" t="str">
        <f t="shared" ref="AL1166:AL1171" si="624">VLOOKUP(AK1166,db_solfen,2,FALSE)</f>
        <v>SHD METHANOL 156</v>
      </c>
      <c r="AM1166" s="107">
        <v>0.35924</v>
      </c>
      <c r="AN1166" s="107">
        <f>$X$1164*AM1166</f>
        <v>4.1901753599999996</v>
      </c>
    </row>
    <row r="1167" spans="1:40" ht="15">
      <c r="A1167" s="101"/>
      <c r="B1167" s="41"/>
      <c r="C1167" s="102"/>
      <c r="D1167" s="103"/>
      <c r="E1167" s="103"/>
      <c r="F1167" s="103"/>
      <c r="G1167" s="103"/>
      <c r="H1167" s="103"/>
      <c r="I1167" s="103"/>
      <c r="J1167" s="103"/>
      <c r="K1167" s="31"/>
      <c r="L1167" s="103"/>
      <c r="M1167" s="104"/>
      <c r="N1167" s="105"/>
      <c r="O1167" s="41"/>
      <c r="P1167" s="106"/>
      <c r="Q1167" s="106"/>
      <c r="R1167" s="106"/>
      <c r="S1167" s="41"/>
      <c r="T1167" s="107"/>
      <c r="U1167" s="41"/>
      <c r="V1167" s="41"/>
      <c r="W1167" s="107"/>
      <c r="X1167" s="107"/>
      <c r="Y1167" s="107"/>
      <c r="Z1167" s="107"/>
      <c r="AA1167" s="107"/>
      <c r="AB1167" s="107"/>
      <c r="AC1167" s="107"/>
      <c r="AD1167" s="107"/>
      <c r="AE1167" s="107"/>
      <c r="AF1167" s="107"/>
      <c r="AG1167" s="41"/>
      <c r="AH1167" s="41"/>
      <c r="AI1167" s="108"/>
      <c r="AJ1167" s="107"/>
      <c r="AK1167" s="109" t="s">
        <v>4921</v>
      </c>
      <c r="AL1167" s="41" t="str">
        <f t="shared" si="624"/>
        <v>SOLFEN KHA DEP 225</v>
      </c>
      <c r="AM1167" s="107">
        <v>9.3009999999999995E-2</v>
      </c>
      <c r="AN1167" s="107">
        <f t="shared" ref="AN1167:AN1168" si="625">$X$1164*AM1167</f>
        <v>1.0848686399999998</v>
      </c>
    </row>
    <row r="1168" spans="1:40" ht="15">
      <c r="A1168" s="101"/>
      <c r="B1168" s="41"/>
      <c r="C1168" s="102"/>
      <c r="D1168" s="103"/>
      <c r="E1168" s="103"/>
      <c r="F1168" s="103"/>
      <c r="G1168" s="103"/>
      <c r="H1168" s="103"/>
      <c r="I1168" s="103"/>
      <c r="J1168" s="103"/>
      <c r="K1168" s="31"/>
      <c r="L1168" s="103"/>
      <c r="M1168" s="104"/>
      <c r="N1168" s="105"/>
      <c r="O1168" s="41"/>
      <c r="P1168" s="106"/>
      <c r="Q1168" s="106"/>
      <c r="R1168" s="106"/>
      <c r="S1168" s="41"/>
      <c r="T1168" s="107"/>
      <c r="U1168" s="41"/>
      <c r="V1168" s="41"/>
      <c r="W1168" s="107"/>
      <c r="X1168" s="107"/>
      <c r="Y1168" s="107"/>
      <c r="Z1168" s="107"/>
      <c r="AA1168" s="107"/>
      <c r="AB1168" s="107"/>
      <c r="AC1168" s="107"/>
      <c r="AD1168" s="107"/>
      <c r="AE1168" s="107"/>
      <c r="AF1168" s="107"/>
      <c r="AG1168" s="41"/>
      <c r="AH1168" s="41"/>
      <c r="AI1168" s="108"/>
      <c r="AJ1168" s="107"/>
      <c r="AK1168" s="109" t="s">
        <v>4925</v>
      </c>
      <c r="AL1168" s="41" t="str">
        <f t="shared" si="624"/>
        <v>SOLFEN KHA GLISERIN 250</v>
      </c>
      <c r="AM1168" s="107">
        <v>0.46506999999999998</v>
      </c>
      <c r="AN1168" s="107">
        <f t="shared" si="625"/>
        <v>5.4245764799999998</v>
      </c>
    </row>
    <row r="1169" spans="1:40" ht="15">
      <c r="A1169" s="101"/>
      <c r="B1169" s="41"/>
      <c r="C1169" s="102"/>
      <c r="D1169" s="103"/>
      <c r="E1169" s="103"/>
      <c r="F1169" s="103"/>
      <c r="G1169" s="103"/>
      <c r="H1169" s="103"/>
      <c r="I1169" s="103"/>
      <c r="J1169" s="103"/>
      <c r="K1169" s="31"/>
      <c r="L1169" s="103"/>
      <c r="M1169" s="104"/>
      <c r="N1169" s="105"/>
      <c r="O1169" s="41"/>
      <c r="P1169" s="106"/>
      <c r="Q1169" s="106"/>
      <c r="R1169" s="106"/>
      <c r="S1169" s="41"/>
      <c r="T1169" s="107"/>
      <c r="U1169" s="41" t="s">
        <v>5192</v>
      </c>
      <c r="V1169" s="41" t="s">
        <v>5193</v>
      </c>
      <c r="W1169" s="107">
        <v>0.35199999999999998</v>
      </c>
      <c r="X1169" s="107">
        <f>K1164*W1169</f>
        <v>50.687999999999995</v>
      </c>
      <c r="Y1169" s="107"/>
      <c r="Z1169" s="107"/>
      <c r="AA1169" s="107"/>
      <c r="AB1169" s="107"/>
      <c r="AC1169" s="107"/>
      <c r="AD1169" s="107"/>
      <c r="AE1169" s="107"/>
      <c r="AF1169" s="107"/>
      <c r="AG1169" s="41"/>
      <c r="AH1169" s="41"/>
      <c r="AI1169" s="108"/>
      <c r="AJ1169" s="107"/>
      <c r="AK1169" s="110" t="s">
        <v>4915</v>
      </c>
      <c r="AL1169" s="41" t="str">
        <f t="shared" si="624"/>
        <v>SHD METHANOL 156</v>
      </c>
      <c r="AM1169" s="107">
        <v>0.56999999999999995</v>
      </c>
      <c r="AN1169" s="107">
        <f>$X$1169*AM1169</f>
        <v>28.892159999999993</v>
      </c>
    </row>
    <row r="1170" spans="1:40" ht="15">
      <c r="A1170" s="101"/>
      <c r="B1170" s="41"/>
      <c r="C1170" s="102"/>
      <c r="D1170" s="103"/>
      <c r="E1170" s="103"/>
      <c r="F1170" s="103"/>
      <c r="G1170" s="103"/>
      <c r="H1170" s="103"/>
      <c r="I1170" s="103"/>
      <c r="J1170" s="103"/>
      <c r="K1170" s="31"/>
      <c r="L1170" s="103"/>
      <c r="M1170" s="104"/>
      <c r="N1170" s="105"/>
      <c r="O1170" s="41"/>
      <c r="P1170" s="106"/>
      <c r="Q1170" s="106"/>
      <c r="R1170" s="106"/>
      <c r="S1170" s="41"/>
      <c r="T1170" s="107"/>
      <c r="U1170" s="41"/>
      <c r="V1170" s="41"/>
      <c r="W1170" s="107"/>
      <c r="X1170" s="107"/>
      <c r="Y1170" s="107"/>
      <c r="Z1170" s="107"/>
      <c r="AA1170" s="107"/>
      <c r="AB1170" s="107"/>
      <c r="AC1170" s="107"/>
      <c r="AD1170" s="107"/>
      <c r="AE1170" s="107"/>
      <c r="AF1170" s="107"/>
      <c r="AG1170" s="41"/>
      <c r="AH1170" s="41"/>
      <c r="AI1170" s="108"/>
      <c r="AJ1170" s="107"/>
      <c r="AK1170" s="110" t="s">
        <v>4925</v>
      </c>
      <c r="AL1170" s="41" t="str">
        <f t="shared" si="624"/>
        <v>SOLFEN KHA GLISERIN 250</v>
      </c>
      <c r="AM1170" s="107">
        <v>0.34</v>
      </c>
      <c r="AN1170" s="107">
        <f t="shared" ref="AN1170:AN1171" si="626">$X$1169*AM1170</f>
        <v>17.233920000000001</v>
      </c>
    </row>
    <row r="1171" spans="1:40" ht="15">
      <c r="A1171" s="101"/>
      <c r="B1171" s="41"/>
      <c r="C1171" s="102"/>
      <c r="D1171" s="103"/>
      <c r="E1171" s="103"/>
      <c r="F1171" s="103"/>
      <c r="G1171" s="103"/>
      <c r="H1171" s="103"/>
      <c r="I1171" s="103"/>
      <c r="J1171" s="103"/>
      <c r="K1171" s="31"/>
      <c r="L1171" s="103"/>
      <c r="M1171" s="104"/>
      <c r="N1171" s="105"/>
      <c r="O1171" s="41"/>
      <c r="P1171" s="106"/>
      <c r="Q1171" s="106"/>
      <c r="R1171" s="106"/>
      <c r="S1171" s="41"/>
      <c r="T1171" s="107"/>
      <c r="U1171" s="41"/>
      <c r="V1171" s="41"/>
      <c r="W1171" s="107"/>
      <c r="X1171" s="107"/>
      <c r="Y1171" s="107"/>
      <c r="Z1171" s="107"/>
      <c r="AA1171" s="107"/>
      <c r="AB1171" s="107"/>
      <c r="AC1171" s="107"/>
      <c r="AD1171" s="107"/>
      <c r="AE1171" s="107"/>
      <c r="AF1171" s="107"/>
      <c r="AG1171" s="41"/>
      <c r="AH1171" s="41"/>
      <c r="AI1171" s="108"/>
      <c r="AJ1171" s="107"/>
      <c r="AK1171" s="110" t="s">
        <v>4921</v>
      </c>
      <c r="AL1171" s="41" t="str">
        <f t="shared" si="624"/>
        <v>SOLFEN KHA DEP 225</v>
      </c>
      <c r="AM1171" s="107">
        <v>0.09</v>
      </c>
      <c r="AN1171" s="107">
        <f t="shared" si="626"/>
        <v>4.5619199999999998</v>
      </c>
    </row>
    <row r="1172" spans="1:40">
      <c r="A1172" s="101">
        <v>277</v>
      </c>
      <c r="B1172" s="41" t="s">
        <v>2781</v>
      </c>
      <c r="C1172" s="102" t="s">
        <v>245</v>
      </c>
      <c r="D1172" s="103">
        <v>285</v>
      </c>
      <c r="E1172" s="103">
        <f t="shared" ref="E1172:E1207" si="627">D1172/98</f>
        <v>2.9081632653061225</v>
      </c>
      <c r="F1172" s="103">
        <v>158</v>
      </c>
      <c r="G1172" s="103">
        <v>1</v>
      </c>
      <c r="H1172" s="103">
        <v>361</v>
      </c>
      <c r="I1172" s="103">
        <v>1</v>
      </c>
      <c r="J1172" s="103" t="s">
        <v>510</v>
      </c>
      <c r="K1172" s="31">
        <f t="shared" ref="K1172:K1221" si="628">VLOOKUP(B1172,tb_proyeksi,10,FALSE)</f>
        <v>98</v>
      </c>
      <c r="L1172" s="103" t="s">
        <v>510</v>
      </c>
      <c r="M1172" s="104">
        <f t="shared" ref="M1172:M1214" si="629">K1172/98</f>
        <v>1</v>
      </c>
      <c r="N1172" s="105" t="s">
        <v>506</v>
      </c>
      <c r="O1172" s="41" t="s">
        <v>5241</v>
      </c>
      <c r="P1172" s="106">
        <f t="shared" ref="P1172:P1214" si="630">0.35*K1172</f>
        <v>34.299999999999997</v>
      </c>
      <c r="Q1172" s="106">
        <f t="shared" si="610"/>
        <v>98</v>
      </c>
      <c r="R1172" s="41"/>
      <c r="S1172" s="41" t="s">
        <v>524</v>
      </c>
      <c r="T1172" s="107">
        <f t="shared" si="619"/>
        <v>0.43066295999999998</v>
      </c>
      <c r="U1172" s="41" t="s">
        <v>3980</v>
      </c>
      <c r="V1172" s="41" t="e">
        <f t="shared" si="555"/>
        <v>#NAME?</v>
      </c>
      <c r="W1172" s="107">
        <v>3.1300000000000001E-2</v>
      </c>
      <c r="X1172" s="107">
        <f t="shared" si="612"/>
        <v>3.0674000000000001</v>
      </c>
      <c r="Y1172" s="107"/>
      <c r="Z1172" s="107"/>
      <c r="AA1172" s="107"/>
      <c r="AB1172" s="107"/>
      <c r="AC1172" s="107"/>
      <c r="AD1172" s="107"/>
      <c r="AE1172" s="107"/>
      <c r="AF1172" s="107"/>
      <c r="AG1172" s="41" t="s">
        <v>4337</v>
      </c>
      <c r="AH1172" s="41" t="e">
        <f t="shared" si="560"/>
        <v>#NAME?</v>
      </c>
      <c r="AI1172" s="108">
        <v>0.1404</v>
      </c>
      <c r="AJ1172" s="107">
        <f t="shared" ref="AJ1172:AJ1380" si="631">X1172*AI1172</f>
        <v>0.43066295999999998</v>
      </c>
      <c r="AK1172" s="41"/>
      <c r="AL1172" s="41"/>
      <c r="AM1172" s="107"/>
      <c r="AN1172" s="107"/>
    </row>
    <row r="1173" spans="1:40" ht="15">
      <c r="A1173" s="101"/>
      <c r="B1173" s="41"/>
      <c r="C1173" s="102"/>
      <c r="D1173" s="103"/>
      <c r="E1173" s="103"/>
      <c r="F1173" s="103"/>
      <c r="G1173" s="103"/>
      <c r="H1173" s="103"/>
      <c r="I1173" s="103"/>
      <c r="J1173" s="103"/>
      <c r="K1173" s="31"/>
      <c r="L1173" s="103"/>
      <c r="M1173" s="104"/>
      <c r="N1173" s="105"/>
      <c r="O1173" s="41"/>
      <c r="P1173" s="106"/>
      <c r="Q1173" s="106"/>
      <c r="R1173" s="41"/>
      <c r="S1173" s="41"/>
      <c r="T1173" s="107"/>
      <c r="U1173" s="41"/>
      <c r="V1173" s="41"/>
      <c r="W1173" s="107"/>
      <c r="X1173" s="107"/>
      <c r="Y1173" s="107"/>
      <c r="Z1173" s="107"/>
      <c r="AA1173" s="107"/>
      <c r="AB1173" s="107"/>
      <c r="AC1173" s="107"/>
      <c r="AD1173" s="107"/>
      <c r="AE1173" s="107"/>
      <c r="AF1173" s="107"/>
      <c r="AG1173" s="41"/>
      <c r="AH1173" s="41"/>
      <c r="AI1173" s="108"/>
      <c r="AJ1173" s="107"/>
      <c r="AK1173" t="s">
        <v>4915</v>
      </c>
      <c r="AL1173" s="41" t="str">
        <f t="shared" ref="AL1173:AL1178" si="632">VLOOKUP(AK1173,db_solfen,2,FALSE)</f>
        <v>SHD METHANOL 156</v>
      </c>
      <c r="AM1173" s="107">
        <v>0.43</v>
      </c>
      <c r="AN1173" s="107">
        <f>$X$1172*AM1173</f>
        <v>1.3189820000000001</v>
      </c>
    </row>
    <row r="1174" spans="1:40" ht="15">
      <c r="A1174" s="101"/>
      <c r="B1174" s="41"/>
      <c r="C1174" s="102"/>
      <c r="D1174" s="103"/>
      <c r="E1174" s="103"/>
      <c r="F1174" s="103"/>
      <c r="G1174" s="103"/>
      <c r="H1174" s="103"/>
      <c r="I1174" s="103"/>
      <c r="J1174" s="103"/>
      <c r="K1174" s="31"/>
      <c r="L1174" s="103"/>
      <c r="M1174" s="104"/>
      <c r="N1174" s="105"/>
      <c r="O1174" s="41"/>
      <c r="P1174" s="106"/>
      <c r="Q1174" s="106"/>
      <c r="R1174" s="41"/>
      <c r="S1174" s="41"/>
      <c r="T1174" s="107"/>
      <c r="U1174" s="41"/>
      <c r="V1174" s="41"/>
      <c r="W1174" s="107"/>
      <c r="X1174" s="107"/>
      <c r="Y1174" s="107"/>
      <c r="Z1174" s="107"/>
      <c r="AA1174" s="107"/>
      <c r="AB1174" s="107"/>
      <c r="AC1174" s="107"/>
      <c r="AD1174" s="107"/>
      <c r="AE1174" s="107"/>
      <c r="AF1174" s="107"/>
      <c r="AG1174" s="41"/>
      <c r="AH1174" s="41"/>
      <c r="AI1174" s="108"/>
      <c r="AJ1174" s="107"/>
      <c r="AK1174" t="s">
        <v>4921</v>
      </c>
      <c r="AL1174" s="41" t="str">
        <f t="shared" si="632"/>
        <v>SOLFEN KHA DEP 225</v>
      </c>
      <c r="AM1174" s="107">
        <v>0.09</v>
      </c>
      <c r="AN1174" s="107">
        <f t="shared" ref="AN1174:AN1175" si="633">$X$1172*AM1174</f>
        <v>0.27606599999999998</v>
      </c>
    </row>
    <row r="1175" spans="1:40" ht="15">
      <c r="A1175" s="101"/>
      <c r="B1175" s="41"/>
      <c r="C1175" s="102"/>
      <c r="D1175" s="103"/>
      <c r="E1175" s="103"/>
      <c r="F1175" s="103"/>
      <c r="G1175" s="103"/>
      <c r="H1175" s="103"/>
      <c r="I1175" s="103"/>
      <c r="J1175" s="103"/>
      <c r="K1175" s="31"/>
      <c r="L1175" s="103"/>
      <c r="M1175" s="104"/>
      <c r="N1175" s="105"/>
      <c r="O1175" s="41"/>
      <c r="P1175" s="106"/>
      <c r="Q1175" s="106"/>
      <c r="R1175" s="41"/>
      <c r="S1175" s="41"/>
      <c r="T1175" s="107"/>
      <c r="U1175" s="41"/>
      <c r="V1175" s="41"/>
      <c r="W1175" s="107"/>
      <c r="X1175" s="107"/>
      <c r="Y1175" s="107"/>
      <c r="Z1175" s="107"/>
      <c r="AA1175" s="107"/>
      <c r="AB1175" s="107"/>
      <c r="AC1175" s="107"/>
      <c r="AD1175" s="107"/>
      <c r="AE1175" s="107"/>
      <c r="AF1175" s="107"/>
      <c r="AG1175" s="41"/>
      <c r="AH1175" s="41"/>
      <c r="AI1175" s="108"/>
      <c r="AJ1175" s="107"/>
      <c r="AK1175" t="s">
        <v>4925</v>
      </c>
      <c r="AL1175" s="41" t="str">
        <f t="shared" si="632"/>
        <v>SOLFEN KHA GLISERIN 250</v>
      </c>
      <c r="AM1175" s="107">
        <v>0.39</v>
      </c>
      <c r="AN1175" s="107">
        <f t="shared" si="633"/>
        <v>1.1962860000000002</v>
      </c>
    </row>
    <row r="1176" spans="1:40" ht="15">
      <c r="A1176" s="101"/>
      <c r="B1176" s="41"/>
      <c r="C1176" s="102"/>
      <c r="D1176" s="103"/>
      <c r="E1176" s="103"/>
      <c r="F1176" s="103"/>
      <c r="G1176" s="103"/>
      <c r="H1176" s="103"/>
      <c r="I1176" s="103"/>
      <c r="J1176" s="103"/>
      <c r="K1176" s="31"/>
      <c r="L1176" s="103"/>
      <c r="M1176" s="104"/>
      <c r="N1176" s="105"/>
      <c r="O1176" s="41"/>
      <c r="P1176" s="106"/>
      <c r="Q1176" s="106"/>
      <c r="R1176" s="41"/>
      <c r="S1176" s="41"/>
      <c r="T1176" s="107"/>
      <c r="U1176" s="41" t="s">
        <v>5192</v>
      </c>
      <c r="V1176" s="41" t="s">
        <v>5193</v>
      </c>
      <c r="W1176" s="107">
        <v>8.5000000000000006E-2</v>
      </c>
      <c r="X1176" s="107">
        <f>K1172*W1176</f>
        <v>8.33</v>
      </c>
      <c r="Y1176" s="107"/>
      <c r="Z1176" s="107"/>
      <c r="AA1176" s="107"/>
      <c r="AB1176" s="107"/>
      <c r="AC1176" s="107"/>
      <c r="AD1176" s="107"/>
      <c r="AE1176" s="107"/>
      <c r="AF1176" s="107"/>
      <c r="AG1176" s="41"/>
      <c r="AH1176" s="41"/>
      <c r="AI1176" s="108"/>
      <c r="AJ1176" s="107"/>
      <c r="AK1176" s="110" t="s">
        <v>4915</v>
      </c>
      <c r="AL1176" s="41" t="str">
        <f t="shared" si="632"/>
        <v>SHD METHANOL 156</v>
      </c>
      <c r="AM1176" s="107">
        <v>0.56999999999999995</v>
      </c>
      <c r="AN1176" s="107">
        <f>$X$1176*AM1176</f>
        <v>4.7481</v>
      </c>
    </row>
    <row r="1177" spans="1:40" ht="15">
      <c r="A1177" s="101"/>
      <c r="B1177" s="41"/>
      <c r="C1177" s="102"/>
      <c r="D1177" s="103"/>
      <c r="E1177" s="103"/>
      <c r="F1177" s="103"/>
      <c r="G1177" s="103"/>
      <c r="H1177" s="103"/>
      <c r="I1177" s="103"/>
      <c r="J1177" s="103"/>
      <c r="K1177" s="31"/>
      <c r="L1177" s="103"/>
      <c r="M1177" s="104"/>
      <c r="N1177" s="105"/>
      <c r="O1177" s="41"/>
      <c r="P1177" s="106"/>
      <c r="Q1177" s="106"/>
      <c r="R1177" s="41"/>
      <c r="S1177" s="41"/>
      <c r="T1177" s="107"/>
      <c r="U1177" s="41"/>
      <c r="V1177" s="41"/>
      <c r="W1177" s="107"/>
      <c r="X1177" s="107"/>
      <c r="Y1177" s="107"/>
      <c r="Z1177" s="107"/>
      <c r="AA1177" s="107"/>
      <c r="AB1177" s="107"/>
      <c r="AC1177" s="107"/>
      <c r="AD1177" s="107"/>
      <c r="AE1177" s="107"/>
      <c r="AF1177" s="107"/>
      <c r="AG1177" s="41"/>
      <c r="AH1177" s="41"/>
      <c r="AI1177" s="108"/>
      <c r="AJ1177" s="107"/>
      <c r="AK1177" s="110" t="s">
        <v>4925</v>
      </c>
      <c r="AL1177" s="41" t="str">
        <f t="shared" si="632"/>
        <v>SOLFEN KHA GLISERIN 250</v>
      </c>
      <c r="AM1177" s="107">
        <v>0.34</v>
      </c>
      <c r="AN1177" s="107">
        <f t="shared" ref="AN1177:AN1178" si="634">$X$1176*AM1177</f>
        <v>2.8322000000000003</v>
      </c>
    </row>
    <row r="1178" spans="1:40" ht="15">
      <c r="A1178" s="101"/>
      <c r="B1178" s="41"/>
      <c r="C1178" s="102"/>
      <c r="D1178" s="103"/>
      <c r="E1178" s="103"/>
      <c r="F1178" s="103"/>
      <c r="G1178" s="103"/>
      <c r="H1178" s="103"/>
      <c r="I1178" s="103"/>
      <c r="J1178" s="103"/>
      <c r="K1178" s="31"/>
      <c r="L1178" s="103"/>
      <c r="M1178" s="104"/>
      <c r="N1178" s="105"/>
      <c r="O1178" s="41"/>
      <c r="P1178" s="106"/>
      <c r="Q1178" s="106"/>
      <c r="R1178" s="41"/>
      <c r="S1178" s="41"/>
      <c r="T1178" s="107"/>
      <c r="U1178" s="41"/>
      <c r="V1178" s="41"/>
      <c r="W1178" s="107"/>
      <c r="X1178" s="107"/>
      <c r="Y1178" s="107"/>
      <c r="Z1178" s="107"/>
      <c r="AA1178" s="107"/>
      <c r="AB1178" s="107"/>
      <c r="AC1178" s="107"/>
      <c r="AD1178" s="107"/>
      <c r="AE1178" s="107"/>
      <c r="AF1178" s="107"/>
      <c r="AG1178" s="41"/>
      <c r="AH1178" s="41"/>
      <c r="AI1178" s="108"/>
      <c r="AJ1178" s="107"/>
      <c r="AK1178" s="110" t="s">
        <v>4921</v>
      </c>
      <c r="AL1178" s="41" t="str">
        <f t="shared" si="632"/>
        <v>SOLFEN KHA DEP 225</v>
      </c>
      <c r="AM1178" s="107">
        <v>0.09</v>
      </c>
      <c r="AN1178" s="107">
        <f t="shared" si="634"/>
        <v>0.74970000000000003</v>
      </c>
    </row>
    <row r="1179" spans="1:40">
      <c r="A1179" s="101">
        <v>278</v>
      </c>
      <c r="B1179" s="41" t="s">
        <v>2782</v>
      </c>
      <c r="C1179" s="102" t="s">
        <v>246</v>
      </c>
      <c r="D1179" s="103">
        <v>192</v>
      </c>
      <c r="E1179" s="103">
        <f t="shared" si="627"/>
        <v>1.9591836734693877</v>
      </c>
      <c r="F1179" s="103">
        <v>313</v>
      </c>
      <c r="G1179" s="103">
        <v>1</v>
      </c>
      <c r="H1179" s="103">
        <v>271</v>
      </c>
      <c r="I1179" s="103">
        <v>1</v>
      </c>
      <c r="J1179" s="103" t="s">
        <v>510</v>
      </c>
      <c r="K1179" s="31">
        <f t="shared" si="628"/>
        <v>294</v>
      </c>
      <c r="L1179" s="103" t="s">
        <v>510</v>
      </c>
      <c r="M1179" s="104">
        <f t="shared" si="629"/>
        <v>3</v>
      </c>
      <c r="N1179" s="105" t="s">
        <v>506</v>
      </c>
      <c r="O1179" s="41" t="s">
        <v>5241</v>
      </c>
      <c r="P1179" s="106">
        <f t="shared" si="630"/>
        <v>102.89999999999999</v>
      </c>
      <c r="Q1179" s="106">
        <f t="shared" si="610"/>
        <v>294</v>
      </c>
      <c r="R1179" s="41"/>
      <c r="S1179" s="41" t="s">
        <v>5220</v>
      </c>
      <c r="T1179" s="107">
        <f t="shared" si="619"/>
        <v>0.50612100000000004</v>
      </c>
      <c r="U1179" s="41" t="s">
        <v>3982</v>
      </c>
      <c r="V1179" s="41" t="e">
        <f t="shared" si="555"/>
        <v>#NAME?</v>
      </c>
      <c r="W1179" s="107">
        <v>3.1300000000000001E-2</v>
      </c>
      <c r="X1179" s="107">
        <f t="shared" si="612"/>
        <v>9.2022000000000013</v>
      </c>
      <c r="Y1179" s="107"/>
      <c r="Z1179" s="107"/>
      <c r="AA1179" s="107"/>
      <c r="AB1179" s="107"/>
      <c r="AC1179" s="107"/>
      <c r="AD1179" s="107"/>
      <c r="AE1179" s="107"/>
      <c r="AF1179" s="107"/>
      <c r="AG1179" s="41" t="s">
        <v>4301</v>
      </c>
      <c r="AH1179" s="41" t="e">
        <f t="shared" si="560"/>
        <v>#NAME?</v>
      </c>
      <c r="AI1179" s="108">
        <v>5.5E-2</v>
      </c>
      <c r="AJ1179" s="107">
        <f t="shared" si="631"/>
        <v>0.50612100000000004</v>
      </c>
      <c r="AK1179" s="41"/>
      <c r="AL1179" s="41"/>
      <c r="AM1179" s="107"/>
      <c r="AN1179" s="107"/>
    </row>
    <row r="1180" spans="1:40" ht="15">
      <c r="A1180" s="101"/>
      <c r="B1180" s="41"/>
      <c r="C1180" s="102"/>
      <c r="D1180" s="103"/>
      <c r="E1180" s="103"/>
      <c r="F1180" s="103"/>
      <c r="G1180" s="103"/>
      <c r="H1180" s="103"/>
      <c r="I1180" s="103"/>
      <c r="J1180" s="103"/>
      <c r="K1180" s="31"/>
      <c r="L1180" s="103"/>
      <c r="M1180" s="104"/>
      <c r="N1180" s="105"/>
      <c r="O1180" s="41"/>
      <c r="P1180" s="106"/>
      <c r="Q1180" s="106"/>
      <c r="R1180" s="41"/>
      <c r="S1180" s="41"/>
      <c r="T1180" s="107"/>
      <c r="U1180" s="41"/>
      <c r="V1180" s="41"/>
      <c r="W1180" s="107"/>
      <c r="X1180" s="107"/>
      <c r="Y1180" s="107"/>
      <c r="Z1180" s="107"/>
      <c r="AA1180" s="107"/>
      <c r="AB1180" s="107"/>
      <c r="AC1180" s="107"/>
      <c r="AD1180" s="107"/>
      <c r="AE1180" s="107"/>
      <c r="AF1180" s="107"/>
      <c r="AG1180" s="41"/>
      <c r="AH1180" s="41"/>
      <c r="AI1180" s="108"/>
      <c r="AJ1180" s="107"/>
      <c r="AK1180" t="s">
        <v>4921</v>
      </c>
      <c r="AL1180" s="41" t="str">
        <f t="shared" ref="AL1180:AL1185" si="635">VLOOKUP(AK1180,db_solfen,2,FALSE)</f>
        <v>SOLFEN KHA DEP 225</v>
      </c>
      <c r="AM1180" s="107">
        <v>0.05</v>
      </c>
      <c r="AN1180" s="107">
        <f>$X$1179*AM1180</f>
        <v>0.46011000000000007</v>
      </c>
    </row>
    <row r="1181" spans="1:40" ht="15">
      <c r="A1181" s="101"/>
      <c r="B1181" s="41"/>
      <c r="C1181" s="102"/>
      <c r="D1181" s="103"/>
      <c r="E1181" s="103"/>
      <c r="F1181" s="103"/>
      <c r="G1181" s="103"/>
      <c r="H1181" s="103"/>
      <c r="I1181" s="103"/>
      <c r="J1181" s="103"/>
      <c r="K1181" s="31"/>
      <c r="L1181" s="103"/>
      <c r="M1181" s="104"/>
      <c r="N1181" s="105"/>
      <c r="O1181" s="41"/>
      <c r="P1181" s="106"/>
      <c r="Q1181" s="106"/>
      <c r="R1181" s="41"/>
      <c r="S1181" s="41"/>
      <c r="T1181" s="107"/>
      <c r="U1181" s="41"/>
      <c r="V1181" s="41"/>
      <c r="W1181" s="107"/>
      <c r="X1181" s="107"/>
      <c r="Y1181" s="107"/>
      <c r="Z1181" s="107"/>
      <c r="AA1181" s="107"/>
      <c r="AB1181" s="107"/>
      <c r="AC1181" s="107"/>
      <c r="AD1181" s="107"/>
      <c r="AE1181" s="107"/>
      <c r="AF1181" s="107"/>
      <c r="AG1181" s="41"/>
      <c r="AH1181" s="41"/>
      <c r="AI1181" s="108"/>
      <c r="AJ1181" s="107"/>
      <c r="AK1181" t="s">
        <v>4915</v>
      </c>
      <c r="AL1181" s="41" t="str">
        <f t="shared" si="635"/>
        <v>SHD METHANOL 156</v>
      </c>
      <c r="AM1181" s="107">
        <v>0.47</v>
      </c>
      <c r="AN1181" s="107">
        <f t="shared" ref="AN1181:AN1182" si="636">$X$1179*AM1181</f>
        <v>4.3250340000000005</v>
      </c>
    </row>
    <row r="1182" spans="1:40" ht="15">
      <c r="A1182" s="101"/>
      <c r="B1182" s="41"/>
      <c r="C1182" s="102"/>
      <c r="D1182" s="103"/>
      <c r="E1182" s="103"/>
      <c r="F1182" s="103"/>
      <c r="G1182" s="103"/>
      <c r="H1182" s="103"/>
      <c r="I1182" s="103"/>
      <c r="J1182" s="103"/>
      <c r="K1182" s="31"/>
      <c r="L1182" s="103"/>
      <c r="M1182" s="104"/>
      <c r="N1182" s="105"/>
      <c r="O1182" s="41"/>
      <c r="P1182" s="106"/>
      <c r="Q1182" s="106"/>
      <c r="R1182" s="41"/>
      <c r="S1182" s="41"/>
      <c r="T1182" s="107"/>
      <c r="U1182" s="41"/>
      <c r="V1182" s="41"/>
      <c r="W1182" s="107"/>
      <c r="X1182" s="107"/>
      <c r="Y1182" s="107"/>
      <c r="Z1182" s="107"/>
      <c r="AA1182" s="107"/>
      <c r="AB1182" s="107"/>
      <c r="AC1182" s="107"/>
      <c r="AD1182" s="107"/>
      <c r="AE1182" s="107"/>
      <c r="AF1182" s="107"/>
      <c r="AG1182" s="41"/>
      <c r="AH1182" s="41"/>
      <c r="AI1182" s="108"/>
      <c r="AJ1182" s="107"/>
      <c r="AK1182" t="s">
        <v>4925</v>
      </c>
      <c r="AL1182" s="41" t="str">
        <f t="shared" si="635"/>
        <v>SOLFEN KHA GLISERIN 250</v>
      </c>
      <c r="AM1182" s="107">
        <v>0.44</v>
      </c>
      <c r="AN1182" s="107">
        <f t="shared" si="636"/>
        <v>4.0489680000000003</v>
      </c>
    </row>
    <row r="1183" spans="1:40" ht="15">
      <c r="A1183" s="101"/>
      <c r="B1183" s="41"/>
      <c r="C1183" s="102"/>
      <c r="D1183" s="103"/>
      <c r="E1183" s="103"/>
      <c r="F1183" s="103"/>
      <c r="G1183" s="103"/>
      <c r="H1183" s="103"/>
      <c r="I1183" s="103"/>
      <c r="J1183" s="103"/>
      <c r="K1183" s="31"/>
      <c r="L1183" s="103"/>
      <c r="M1183" s="104"/>
      <c r="N1183" s="105"/>
      <c r="O1183" s="41"/>
      <c r="P1183" s="106"/>
      <c r="Q1183" s="106"/>
      <c r="R1183" s="41"/>
      <c r="S1183" s="41"/>
      <c r="T1183" s="107"/>
      <c r="U1183" s="41" t="s">
        <v>5192</v>
      </c>
      <c r="V1183" s="41" t="s">
        <v>5193</v>
      </c>
      <c r="W1183" s="107">
        <v>8.5000000000000006E-2</v>
      </c>
      <c r="X1183" s="107">
        <f>K1179*W1183</f>
        <v>24.990000000000002</v>
      </c>
      <c r="Y1183" s="107"/>
      <c r="Z1183" s="107"/>
      <c r="AA1183" s="107"/>
      <c r="AB1183" s="107"/>
      <c r="AC1183" s="107"/>
      <c r="AD1183" s="107"/>
      <c r="AE1183" s="107"/>
      <c r="AF1183" s="107"/>
      <c r="AG1183" s="41"/>
      <c r="AH1183" s="41"/>
      <c r="AI1183" s="108"/>
      <c r="AJ1183" s="107"/>
      <c r="AK1183" s="110" t="s">
        <v>4915</v>
      </c>
      <c r="AL1183" s="41" t="str">
        <f t="shared" si="635"/>
        <v>SHD METHANOL 156</v>
      </c>
      <c r="AM1183" s="107">
        <v>0.56999999999999995</v>
      </c>
      <c r="AN1183" s="107">
        <f>$X$1183*AM1183</f>
        <v>14.244299999999999</v>
      </c>
    </row>
    <row r="1184" spans="1:40" ht="15">
      <c r="A1184" s="101"/>
      <c r="B1184" s="41"/>
      <c r="C1184" s="102"/>
      <c r="D1184" s="103"/>
      <c r="E1184" s="103"/>
      <c r="F1184" s="103"/>
      <c r="G1184" s="103"/>
      <c r="H1184" s="103"/>
      <c r="I1184" s="103"/>
      <c r="J1184" s="103"/>
      <c r="K1184" s="31"/>
      <c r="L1184" s="103"/>
      <c r="M1184" s="104"/>
      <c r="N1184" s="105"/>
      <c r="O1184" s="41"/>
      <c r="P1184" s="106"/>
      <c r="Q1184" s="106"/>
      <c r="R1184" s="41"/>
      <c r="S1184" s="41"/>
      <c r="T1184" s="107"/>
      <c r="U1184" s="41"/>
      <c r="V1184" s="41"/>
      <c r="W1184" s="107"/>
      <c r="X1184" s="107"/>
      <c r="Y1184" s="107"/>
      <c r="Z1184" s="107"/>
      <c r="AA1184" s="107"/>
      <c r="AB1184" s="107"/>
      <c r="AC1184" s="107"/>
      <c r="AD1184" s="107"/>
      <c r="AE1184" s="107"/>
      <c r="AF1184" s="107"/>
      <c r="AG1184" s="41"/>
      <c r="AH1184" s="41"/>
      <c r="AI1184" s="108"/>
      <c r="AJ1184" s="107"/>
      <c r="AK1184" s="110" t="s">
        <v>4925</v>
      </c>
      <c r="AL1184" s="41" t="str">
        <f t="shared" si="635"/>
        <v>SOLFEN KHA GLISERIN 250</v>
      </c>
      <c r="AM1184" s="107">
        <v>0.34</v>
      </c>
      <c r="AN1184" s="107">
        <f t="shared" ref="AN1184:AN1185" si="637">$X$1183*AM1184</f>
        <v>8.4966000000000008</v>
      </c>
    </row>
    <row r="1185" spans="1:40" ht="15">
      <c r="A1185" s="101"/>
      <c r="B1185" s="41"/>
      <c r="C1185" s="102"/>
      <c r="D1185" s="103"/>
      <c r="E1185" s="103"/>
      <c r="F1185" s="103"/>
      <c r="G1185" s="103"/>
      <c r="H1185" s="103"/>
      <c r="I1185" s="103"/>
      <c r="J1185" s="103"/>
      <c r="K1185" s="31"/>
      <c r="L1185" s="103"/>
      <c r="M1185" s="104"/>
      <c r="N1185" s="105"/>
      <c r="O1185" s="41"/>
      <c r="P1185" s="106"/>
      <c r="Q1185" s="106"/>
      <c r="R1185" s="41"/>
      <c r="S1185" s="41"/>
      <c r="T1185" s="107"/>
      <c r="U1185" s="41"/>
      <c r="V1185" s="41"/>
      <c r="W1185" s="107"/>
      <c r="X1185" s="107"/>
      <c r="Y1185" s="107"/>
      <c r="Z1185" s="107"/>
      <c r="AA1185" s="107"/>
      <c r="AB1185" s="107"/>
      <c r="AC1185" s="107"/>
      <c r="AD1185" s="107"/>
      <c r="AE1185" s="107"/>
      <c r="AF1185" s="107"/>
      <c r="AG1185" s="41"/>
      <c r="AH1185" s="41"/>
      <c r="AI1185" s="108"/>
      <c r="AJ1185" s="107"/>
      <c r="AK1185" s="110" t="s">
        <v>4921</v>
      </c>
      <c r="AL1185" s="41" t="str">
        <f t="shared" si="635"/>
        <v>SOLFEN KHA DEP 225</v>
      </c>
      <c r="AM1185" s="107">
        <v>0.09</v>
      </c>
      <c r="AN1185" s="107">
        <f t="shared" si="637"/>
        <v>2.2490999999999999</v>
      </c>
    </row>
    <row r="1186" spans="1:40">
      <c r="A1186" s="101">
        <v>279</v>
      </c>
      <c r="B1186" s="41" t="s">
        <v>2783</v>
      </c>
      <c r="C1186" s="102" t="s">
        <v>247</v>
      </c>
      <c r="D1186" s="103">
        <v>329</v>
      </c>
      <c r="E1186" s="103">
        <f t="shared" si="627"/>
        <v>3.3571428571428572</v>
      </c>
      <c r="F1186" s="103">
        <v>356</v>
      </c>
      <c r="G1186" s="103">
        <v>1</v>
      </c>
      <c r="H1186" s="103">
        <v>112</v>
      </c>
      <c r="I1186" s="103">
        <v>1</v>
      </c>
      <c r="J1186" s="103" t="s">
        <v>510</v>
      </c>
      <c r="K1186" s="31">
        <f t="shared" si="628"/>
        <v>196</v>
      </c>
      <c r="L1186" s="103" t="s">
        <v>510</v>
      </c>
      <c r="M1186" s="104">
        <f t="shared" si="629"/>
        <v>2</v>
      </c>
      <c r="N1186" s="105" t="s">
        <v>506</v>
      </c>
      <c r="O1186" s="41" t="s">
        <v>5241</v>
      </c>
      <c r="P1186" s="106">
        <f t="shared" si="630"/>
        <v>68.599999999999994</v>
      </c>
      <c r="Q1186" s="106">
        <f t="shared" si="610"/>
        <v>196</v>
      </c>
      <c r="R1186" s="41"/>
      <c r="S1186" s="41" t="s">
        <v>5229</v>
      </c>
      <c r="T1186" s="107">
        <f t="shared" si="619"/>
        <v>0.99911352800000008</v>
      </c>
      <c r="U1186" s="41" t="s">
        <v>3984</v>
      </c>
      <c r="V1186" s="41" t="e">
        <f t="shared" si="555"/>
        <v>#NAME?</v>
      </c>
      <c r="W1186" s="107">
        <v>3.1300000000000001E-2</v>
      </c>
      <c r="X1186" s="107">
        <f t="shared" si="612"/>
        <v>6.1348000000000003</v>
      </c>
      <c r="Y1186" s="107"/>
      <c r="Z1186" s="107"/>
      <c r="AA1186" s="107"/>
      <c r="AB1186" s="107"/>
      <c r="AC1186" s="107"/>
      <c r="AD1186" s="107"/>
      <c r="AE1186" s="107"/>
      <c r="AF1186" s="107"/>
      <c r="AG1186" s="41" t="s">
        <v>4307</v>
      </c>
      <c r="AH1186" s="41" t="e">
        <f t="shared" si="560"/>
        <v>#NAME?</v>
      </c>
      <c r="AI1186" s="108">
        <v>0.16286</v>
      </c>
      <c r="AJ1186" s="107">
        <f t="shared" si="631"/>
        <v>0.99911352800000008</v>
      </c>
      <c r="AK1186" s="41"/>
      <c r="AL1186" s="41"/>
      <c r="AM1186" s="107"/>
      <c r="AN1186" s="107"/>
    </row>
    <row r="1187" spans="1:40">
      <c r="A1187" s="101"/>
      <c r="B1187" s="41"/>
      <c r="C1187" s="102"/>
      <c r="D1187" s="103"/>
      <c r="E1187" s="103"/>
      <c r="F1187" s="103"/>
      <c r="G1187" s="103"/>
      <c r="H1187" s="103"/>
      <c r="I1187" s="103"/>
      <c r="J1187" s="103"/>
      <c r="K1187" s="31"/>
      <c r="L1187" s="103"/>
      <c r="M1187" s="104"/>
      <c r="N1187" s="105"/>
      <c r="O1187" s="41"/>
      <c r="P1187" s="106"/>
      <c r="Q1187" s="106"/>
      <c r="R1187" s="41"/>
      <c r="S1187" s="41"/>
      <c r="T1187" s="107"/>
      <c r="U1187" s="41"/>
      <c r="V1187" s="41"/>
      <c r="W1187" s="107"/>
      <c r="X1187" s="107"/>
      <c r="Y1187" s="107"/>
      <c r="Z1187" s="107"/>
      <c r="AA1187" s="107"/>
      <c r="AB1187" s="107"/>
      <c r="AC1187" s="107"/>
      <c r="AD1187" s="107"/>
      <c r="AE1187" s="107"/>
      <c r="AF1187" s="107"/>
      <c r="AG1187" s="41"/>
      <c r="AH1187" s="41"/>
      <c r="AI1187" s="108"/>
      <c r="AJ1187" s="107"/>
      <c r="AK1187" s="41" t="s">
        <v>4925</v>
      </c>
      <c r="AL1187" s="41" t="str">
        <f t="shared" ref="AL1187:AL1192" si="638">VLOOKUP(AK1187,db_solfen,2,FALSE)</f>
        <v>SOLFEN KHA GLISERIN 250</v>
      </c>
      <c r="AM1187" s="107">
        <v>0.34</v>
      </c>
      <c r="AN1187" s="107">
        <f>$X$1186*AM1187</f>
        <v>2.0858320000000004</v>
      </c>
    </row>
    <row r="1188" spans="1:40" ht="15">
      <c r="A1188" s="101"/>
      <c r="B1188" s="41"/>
      <c r="C1188" s="102"/>
      <c r="D1188" s="103"/>
      <c r="E1188" s="103"/>
      <c r="F1188" s="103"/>
      <c r="G1188" s="103"/>
      <c r="H1188" s="103"/>
      <c r="I1188" s="103"/>
      <c r="J1188" s="103"/>
      <c r="K1188" s="31"/>
      <c r="L1188" s="103"/>
      <c r="M1188" s="104"/>
      <c r="N1188" s="105"/>
      <c r="O1188" s="41"/>
      <c r="P1188" s="106"/>
      <c r="Q1188" s="106"/>
      <c r="R1188" s="41"/>
      <c r="S1188" s="41"/>
      <c r="T1188" s="107"/>
      <c r="U1188" s="41"/>
      <c r="V1188" s="41"/>
      <c r="W1188" s="107"/>
      <c r="X1188" s="107"/>
      <c r="Y1188" s="107"/>
      <c r="Z1188" s="107"/>
      <c r="AA1188" s="107"/>
      <c r="AB1188" s="107"/>
      <c r="AC1188" s="107"/>
      <c r="AD1188" s="107"/>
      <c r="AE1188" s="107"/>
      <c r="AF1188" s="107"/>
      <c r="AG1188" s="41"/>
      <c r="AH1188" s="41"/>
      <c r="AI1188" s="108"/>
      <c r="AJ1188" s="107"/>
      <c r="AK1188" t="s">
        <v>4915</v>
      </c>
      <c r="AL1188" s="41" t="str">
        <f t="shared" si="638"/>
        <v>SHD METHANOL 156</v>
      </c>
      <c r="AM1188" s="107">
        <v>0.43</v>
      </c>
      <c r="AN1188" s="107">
        <f t="shared" ref="AN1188:AN1189" si="639">$X$1186*AM1188</f>
        <v>2.6379640000000002</v>
      </c>
    </row>
    <row r="1189" spans="1:40" ht="15">
      <c r="A1189" s="101"/>
      <c r="B1189" s="41"/>
      <c r="C1189" s="102"/>
      <c r="D1189" s="103"/>
      <c r="E1189" s="103"/>
      <c r="F1189" s="103"/>
      <c r="G1189" s="103"/>
      <c r="H1189" s="103"/>
      <c r="I1189" s="103"/>
      <c r="J1189" s="103"/>
      <c r="K1189" s="31"/>
      <c r="L1189" s="103"/>
      <c r="M1189" s="104"/>
      <c r="N1189" s="105"/>
      <c r="O1189" s="41"/>
      <c r="P1189" s="106"/>
      <c r="Q1189" s="106"/>
      <c r="R1189" s="41"/>
      <c r="S1189" s="41"/>
      <c r="T1189" s="107"/>
      <c r="U1189" s="41"/>
      <c r="V1189" s="41"/>
      <c r="W1189" s="107"/>
      <c r="X1189" s="107"/>
      <c r="Y1189" s="107"/>
      <c r="Z1189" s="107"/>
      <c r="AA1189" s="107"/>
      <c r="AB1189" s="107"/>
      <c r="AC1189" s="107"/>
      <c r="AD1189" s="107"/>
      <c r="AE1189" s="107"/>
      <c r="AF1189" s="107"/>
      <c r="AG1189" s="41"/>
      <c r="AH1189" s="41"/>
      <c r="AI1189" s="108"/>
      <c r="AJ1189" s="107"/>
      <c r="AK1189" t="s">
        <v>4921</v>
      </c>
      <c r="AL1189" s="41" t="str">
        <f t="shared" si="638"/>
        <v>SOLFEN KHA DEP 225</v>
      </c>
      <c r="AM1189" s="107">
        <v>0.12</v>
      </c>
      <c r="AN1189" s="107">
        <f t="shared" si="639"/>
        <v>0.73617600000000005</v>
      </c>
    </row>
    <row r="1190" spans="1:40" ht="15">
      <c r="A1190" s="101"/>
      <c r="B1190" s="41"/>
      <c r="C1190" s="102"/>
      <c r="D1190" s="103"/>
      <c r="E1190" s="103"/>
      <c r="F1190" s="103"/>
      <c r="G1190" s="103"/>
      <c r="H1190" s="103"/>
      <c r="I1190" s="103"/>
      <c r="J1190" s="103"/>
      <c r="K1190" s="31"/>
      <c r="L1190" s="103"/>
      <c r="M1190" s="104"/>
      <c r="N1190" s="105"/>
      <c r="O1190" s="41"/>
      <c r="P1190" s="106"/>
      <c r="Q1190" s="106"/>
      <c r="R1190" s="41"/>
      <c r="S1190" s="41"/>
      <c r="T1190" s="107"/>
      <c r="U1190" s="41" t="s">
        <v>5192</v>
      </c>
      <c r="V1190" s="41" t="s">
        <v>5193</v>
      </c>
      <c r="W1190" s="107">
        <v>8.5000000000000006E-2</v>
      </c>
      <c r="X1190" s="107">
        <f>K1186*W1190</f>
        <v>16.66</v>
      </c>
      <c r="Y1190" s="107"/>
      <c r="Z1190" s="107"/>
      <c r="AA1190" s="107"/>
      <c r="AB1190" s="107"/>
      <c r="AC1190" s="107"/>
      <c r="AD1190" s="107"/>
      <c r="AE1190" s="107"/>
      <c r="AF1190" s="107"/>
      <c r="AG1190" s="41"/>
      <c r="AH1190" s="41"/>
      <c r="AI1190" s="108"/>
      <c r="AJ1190" s="107"/>
      <c r="AK1190" s="110" t="s">
        <v>4915</v>
      </c>
      <c r="AL1190" s="41" t="str">
        <f t="shared" si="638"/>
        <v>SHD METHANOL 156</v>
      </c>
      <c r="AM1190" s="107">
        <v>0.56999999999999995</v>
      </c>
      <c r="AN1190" s="107">
        <f>$X$1190*AM1190</f>
        <v>9.4962</v>
      </c>
    </row>
    <row r="1191" spans="1:40" ht="15">
      <c r="A1191" s="101"/>
      <c r="B1191" s="41"/>
      <c r="C1191" s="102"/>
      <c r="D1191" s="103"/>
      <c r="E1191" s="103"/>
      <c r="F1191" s="103"/>
      <c r="G1191" s="103"/>
      <c r="H1191" s="103"/>
      <c r="I1191" s="103"/>
      <c r="J1191" s="103"/>
      <c r="K1191" s="31"/>
      <c r="L1191" s="103"/>
      <c r="M1191" s="104"/>
      <c r="N1191" s="105"/>
      <c r="O1191" s="41"/>
      <c r="P1191" s="106"/>
      <c r="Q1191" s="106"/>
      <c r="R1191" s="41"/>
      <c r="S1191" s="41"/>
      <c r="T1191" s="107"/>
      <c r="U1191" s="41"/>
      <c r="V1191" s="41"/>
      <c r="W1191" s="107"/>
      <c r="X1191" s="107"/>
      <c r="Y1191" s="107"/>
      <c r="Z1191" s="107"/>
      <c r="AA1191" s="107"/>
      <c r="AB1191" s="107"/>
      <c r="AC1191" s="107"/>
      <c r="AD1191" s="107"/>
      <c r="AE1191" s="107"/>
      <c r="AF1191" s="107"/>
      <c r="AG1191" s="41"/>
      <c r="AH1191" s="41"/>
      <c r="AI1191" s="108"/>
      <c r="AJ1191" s="107"/>
      <c r="AK1191" s="110" t="s">
        <v>4925</v>
      </c>
      <c r="AL1191" s="41" t="str">
        <f t="shared" si="638"/>
        <v>SOLFEN KHA GLISERIN 250</v>
      </c>
      <c r="AM1191" s="107">
        <v>0.34</v>
      </c>
      <c r="AN1191" s="107">
        <f t="shared" ref="AN1191:AN1192" si="640">$X$1190*AM1191</f>
        <v>5.6644000000000005</v>
      </c>
    </row>
    <row r="1192" spans="1:40" ht="15">
      <c r="A1192" s="101"/>
      <c r="B1192" s="41"/>
      <c r="C1192" s="102"/>
      <c r="D1192" s="103"/>
      <c r="E1192" s="103"/>
      <c r="F1192" s="103"/>
      <c r="G1192" s="103"/>
      <c r="H1192" s="103"/>
      <c r="I1192" s="103"/>
      <c r="J1192" s="103"/>
      <c r="K1192" s="31"/>
      <c r="L1192" s="103"/>
      <c r="M1192" s="104"/>
      <c r="N1192" s="105"/>
      <c r="O1192" s="41"/>
      <c r="P1192" s="106"/>
      <c r="Q1192" s="106"/>
      <c r="R1192" s="41"/>
      <c r="S1192" s="41"/>
      <c r="T1192" s="107"/>
      <c r="U1192" s="41"/>
      <c r="V1192" s="41"/>
      <c r="W1192" s="107"/>
      <c r="X1192" s="107"/>
      <c r="Y1192" s="107"/>
      <c r="Z1192" s="107"/>
      <c r="AA1192" s="107"/>
      <c r="AB1192" s="107"/>
      <c r="AC1192" s="107"/>
      <c r="AD1192" s="107"/>
      <c r="AE1192" s="107"/>
      <c r="AF1192" s="107"/>
      <c r="AG1192" s="41"/>
      <c r="AH1192" s="41"/>
      <c r="AI1192" s="108"/>
      <c r="AJ1192" s="107"/>
      <c r="AK1192" s="110" t="s">
        <v>4921</v>
      </c>
      <c r="AL1192" s="41" t="str">
        <f t="shared" si="638"/>
        <v>SOLFEN KHA DEP 225</v>
      </c>
      <c r="AM1192" s="107">
        <v>0.09</v>
      </c>
      <c r="AN1192" s="107">
        <f t="shared" si="640"/>
        <v>1.4994000000000001</v>
      </c>
    </row>
    <row r="1193" spans="1:40">
      <c r="A1193" s="101">
        <v>280</v>
      </c>
      <c r="B1193" s="41" t="s">
        <v>2784</v>
      </c>
      <c r="C1193" s="102" t="s">
        <v>248</v>
      </c>
      <c r="D1193" s="103">
        <v>140</v>
      </c>
      <c r="E1193" s="103">
        <f t="shared" si="627"/>
        <v>1.4285714285714286</v>
      </c>
      <c r="F1193" s="103">
        <v>118</v>
      </c>
      <c r="G1193" s="103">
        <v>1</v>
      </c>
      <c r="H1193" s="103">
        <v>86</v>
      </c>
      <c r="I1193" s="103">
        <v>1</v>
      </c>
      <c r="J1193" s="103" t="s">
        <v>510</v>
      </c>
      <c r="K1193" s="31">
        <f t="shared" si="628"/>
        <v>294</v>
      </c>
      <c r="L1193" s="103" t="s">
        <v>510</v>
      </c>
      <c r="M1193" s="104">
        <f t="shared" si="629"/>
        <v>3</v>
      </c>
      <c r="N1193" s="105" t="s">
        <v>506</v>
      </c>
      <c r="O1193" s="41" t="s">
        <v>5241</v>
      </c>
      <c r="P1193" s="106">
        <f t="shared" si="630"/>
        <v>102.89999999999999</v>
      </c>
      <c r="Q1193" s="106">
        <f t="shared" si="610"/>
        <v>294</v>
      </c>
      <c r="R1193" s="41"/>
      <c r="S1193" s="41" t="s">
        <v>528</v>
      </c>
      <c r="T1193" s="107">
        <f t="shared" si="619"/>
        <v>1.3159146000000002</v>
      </c>
      <c r="U1193" s="41" t="s">
        <v>3986</v>
      </c>
      <c r="V1193" s="41" t="e">
        <f t="shared" si="555"/>
        <v>#NAME?</v>
      </c>
      <c r="W1193" s="107">
        <v>3.1300000000000001E-2</v>
      </c>
      <c r="X1193" s="107">
        <f t="shared" si="612"/>
        <v>9.2022000000000013</v>
      </c>
      <c r="Y1193" s="107"/>
      <c r="Z1193" s="107"/>
      <c r="AA1193" s="107"/>
      <c r="AB1193" s="107"/>
      <c r="AC1193" s="107"/>
      <c r="AD1193" s="107"/>
      <c r="AE1193" s="107"/>
      <c r="AF1193" s="107"/>
      <c r="AG1193" s="41" t="s">
        <v>4257</v>
      </c>
      <c r="AH1193" s="41" t="e">
        <f t="shared" si="560"/>
        <v>#NAME?</v>
      </c>
      <c r="AI1193" s="108">
        <v>0.14299999999999999</v>
      </c>
      <c r="AJ1193" s="107">
        <f t="shared" si="631"/>
        <v>1.3159146000000002</v>
      </c>
      <c r="AK1193" s="41"/>
      <c r="AL1193" s="41"/>
      <c r="AM1193" s="107"/>
      <c r="AN1193" s="107"/>
    </row>
    <row r="1194" spans="1:40" ht="15">
      <c r="A1194" s="101"/>
      <c r="C1194" s="102"/>
      <c r="D1194" s="103"/>
      <c r="E1194" s="103"/>
      <c r="F1194" s="103"/>
      <c r="G1194" s="103"/>
      <c r="H1194" s="103"/>
      <c r="I1194" s="103"/>
      <c r="J1194" s="103"/>
      <c r="K1194" s="31"/>
      <c r="L1194" s="103"/>
      <c r="M1194" s="104"/>
      <c r="N1194" s="105"/>
      <c r="O1194" s="41"/>
      <c r="P1194" s="106"/>
      <c r="Q1194" s="106"/>
      <c r="R1194" s="41"/>
      <c r="S1194" s="41"/>
      <c r="T1194" s="107"/>
      <c r="U1194" s="41"/>
      <c r="V1194" s="41"/>
      <c r="W1194" s="107"/>
      <c r="X1194" s="107"/>
      <c r="Y1194" s="107"/>
      <c r="Z1194" s="107"/>
      <c r="AA1194" s="107"/>
      <c r="AB1194" s="107"/>
      <c r="AC1194" s="107"/>
      <c r="AD1194" s="107"/>
      <c r="AE1194" s="107"/>
      <c r="AF1194" s="107"/>
      <c r="AG1194" s="41"/>
      <c r="AH1194" s="41"/>
      <c r="AI1194" s="108"/>
      <c r="AJ1194" s="107"/>
      <c r="AK1194" t="s">
        <v>4921</v>
      </c>
      <c r="AL1194" s="41" t="str">
        <f t="shared" ref="AL1194:AL1199" si="641">VLOOKUP(AK1194,db_solfen,2,FALSE)</f>
        <v>SOLFEN KHA DEP 225</v>
      </c>
      <c r="AM1194" s="107">
        <v>0.08</v>
      </c>
      <c r="AN1194" s="107">
        <f>$X$1193*AM1194</f>
        <v>0.73617600000000016</v>
      </c>
    </row>
    <row r="1195" spans="1:40" ht="15">
      <c r="A1195" s="101"/>
      <c r="C1195" s="102"/>
      <c r="D1195" s="103"/>
      <c r="E1195" s="103"/>
      <c r="F1195" s="103"/>
      <c r="G1195" s="103"/>
      <c r="H1195" s="103"/>
      <c r="I1195" s="103"/>
      <c r="J1195" s="103"/>
      <c r="K1195" s="31"/>
      <c r="L1195" s="103"/>
      <c r="M1195" s="104"/>
      <c r="N1195" s="105"/>
      <c r="O1195" s="41"/>
      <c r="P1195" s="106"/>
      <c r="Q1195" s="106"/>
      <c r="R1195" s="41"/>
      <c r="S1195" s="41"/>
      <c r="T1195" s="107"/>
      <c r="U1195" s="41"/>
      <c r="V1195" s="41"/>
      <c r="W1195" s="107"/>
      <c r="X1195" s="107"/>
      <c r="Y1195" s="107"/>
      <c r="Z1195" s="107"/>
      <c r="AA1195" s="107"/>
      <c r="AB1195" s="107"/>
      <c r="AC1195" s="107"/>
      <c r="AD1195" s="107"/>
      <c r="AE1195" s="107"/>
      <c r="AF1195" s="107"/>
      <c r="AG1195" s="41"/>
      <c r="AH1195" s="41"/>
      <c r="AI1195" s="108"/>
      <c r="AJ1195" s="107"/>
      <c r="AK1195" t="s">
        <v>4915</v>
      </c>
      <c r="AL1195" s="41" t="str">
        <f t="shared" si="641"/>
        <v>SHD METHANOL 156</v>
      </c>
      <c r="AM1195" s="107">
        <v>0.42</v>
      </c>
      <c r="AN1195" s="107">
        <f t="shared" ref="AN1195:AN1196" si="642">$X$1193*AM1195</f>
        <v>3.8649240000000002</v>
      </c>
    </row>
    <row r="1196" spans="1:40" ht="15">
      <c r="A1196" s="101"/>
      <c r="C1196" s="102"/>
      <c r="D1196" s="103"/>
      <c r="E1196" s="103"/>
      <c r="F1196" s="103"/>
      <c r="G1196" s="103"/>
      <c r="H1196" s="103"/>
      <c r="I1196" s="103"/>
      <c r="J1196" s="103"/>
      <c r="K1196" s="31"/>
      <c r="L1196" s="103"/>
      <c r="M1196" s="104"/>
      <c r="N1196" s="105"/>
      <c r="O1196" s="41"/>
      <c r="P1196" s="106"/>
      <c r="Q1196" s="106"/>
      <c r="R1196" s="41"/>
      <c r="S1196" s="41"/>
      <c r="T1196" s="107"/>
      <c r="U1196" s="41"/>
      <c r="V1196" s="41"/>
      <c r="W1196" s="107"/>
      <c r="X1196" s="107"/>
      <c r="Y1196" s="107"/>
      <c r="Z1196" s="107"/>
      <c r="AA1196" s="107"/>
      <c r="AB1196" s="107"/>
      <c r="AC1196" s="107"/>
      <c r="AD1196" s="107"/>
      <c r="AE1196" s="107"/>
      <c r="AF1196" s="107"/>
      <c r="AG1196" s="41"/>
      <c r="AH1196" s="41"/>
      <c r="AI1196" s="108"/>
      <c r="AJ1196" s="107"/>
      <c r="AK1196" t="s">
        <v>4925</v>
      </c>
      <c r="AL1196" s="41" t="str">
        <f t="shared" si="641"/>
        <v>SOLFEN KHA GLISERIN 250</v>
      </c>
      <c r="AM1196" s="107">
        <v>0.42</v>
      </c>
      <c r="AN1196" s="107">
        <f t="shared" si="642"/>
        <v>3.8649240000000002</v>
      </c>
    </row>
    <row r="1197" spans="1:40" ht="15">
      <c r="A1197" s="101"/>
      <c r="C1197" s="102"/>
      <c r="D1197" s="103"/>
      <c r="E1197" s="103"/>
      <c r="F1197" s="103"/>
      <c r="G1197" s="103"/>
      <c r="H1197" s="103"/>
      <c r="I1197" s="103"/>
      <c r="J1197" s="103"/>
      <c r="K1197" s="31"/>
      <c r="L1197" s="103"/>
      <c r="M1197" s="104"/>
      <c r="N1197" s="105"/>
      <c r="O1197" s="41"/>
      <c r="P1197" s="106"/>
      <c r="Q1197" s="106"/>
      <c r="R1197" s="41"/>
      <c r="S1197" s="41"/>
      <c r="T1197" s="107"/>
      <c r="U1197" s="41" t="s">
        <v>5192</v>
      </c>
      <c r="V1197" s="41" t="s">
        <v>5193</v>
      </c>
      <c r="W1197" s="107">
        <v>8.5000000000000006E-2</v>
      </c>
      <c r="X1197" s="107">
        <f>K1193*W1197</f>
        <v>24.990000000000002</v>
      </c>
      <c r="Y1197" s="107"/>
      <c r="Z1197" s="107"/>
      <c r="AA1197" s="107"/>
      <c r="AB1197" s="107"/>
      <c r="AC1197" s="107"/>
      <c r="AD1197" s="107"/>
      <c r="AE1197" s="107"/>
      <c r="AF1197" s="107"/>
      <c r="AG1197" s="41"/>
      <c r="AH1197" s="41"/>
      <c r="AI1197" s="108"/>
      <c r="AJ1197" s="107"/>
      <c r="AK1197" s="110" t="s">
        <v>4915</v>
      </c>
      <c r="AL1197" s="41" t="str">
        <f t="shared" si="641"/>
        <v>SHD METHANOL 156</v>
      </c>
      <c r="AM1197" s="107">
        <v>0.56999999999999995</v>
      </c>
      <c r="AN1197" s="107">
        <f>$X$1197*AM1197</f>
        <v>14.244299999999999</v>
      </c>
    </row>
    <row r="1198" spans="1:40" ht="15">
      <c r="A1198" s="101"/>
      <c r="C1198" s="102"/>
      <c r="D1198" s="103"/>
      <c r="E1198" s="103"/>
      <c r="F1198" s="103"/>
      <c r="G1198" s="103"/>
      <c r="H1198" s="103"/>
      <c r="I1198" s="103"/>
      <c r="J1198" s="103"/>
      <c r="K1198" s="31"/>
      <c r="L1198" s="103"/>
      <c r="M1198" s="104"/>
      <c r="N1198" s="105"/>
      <c r="O1198" s="41"/>
      <c r="P1198" s="106"/>
      <c r="Q1198" s="106"/>
      <c r="R1198" s="41"/>
      <c r="S1198" s="41"/>
      <c r="T1198" s="107"/>
      <c r="U1198" s="41"/>
      <c r="V1198" s="41"/>
      <c r="W1198" s="107"/>
      <c r="X1198" s="107"/>
      <c r="Y1198" s="107"/>
      <c r="Z1198" s="107"/>
      <c r="AA1198" s="107"/>
      <c r="AB1198" s="107"/>
      <c r="AC1198" s="107"/>
      <c r="AD1198" s="107"/>
      <c r="AE1198" s="107"/>
      <c r="AF1198" s="107"/>
      <c r="AG1198" s="41"/>
      <c r="AH1198" s="41"/>
      <c r="AI1198" s="108"/>
      <c r="AJ1198" s="107"/>
      <c r="AK1198" s="110" t="s">
        <v>4925</v>
      </c>
      <c r="AL1198" s="41" t="str">
        <f t="shared" si="641"/>
        <v>SOLFEN KHA GLISERIN 250</v>
      </c>
      <c r="AM1198" s="107">
        <v>0.34</v>
      </c>
      <c r="AN1198" s="107">
        <f t="shared" ref="AN1198:AN1199" si="643">$X$1197*AM1198</f>
        <v>8.4966000000000008</v>
      </c>
    </row>
    <row r="1199" spans="1:40" ht="15">
      <c r="A1199" s="101"/>
      <c r="C1199" s="102"/>
      <c r="D1199" s="103"/>
      <c r="E1199" s="103"/>
      <c r="F1199" s="103"/>
      <c r="G1199" s="103"/>
      <c r="H1199" s="103"/>
      <c r="I1199" s="103"/>
      <c r="J1199" s="103"/>
      <c r="K1199" s="31"/>
      <c r="L1199" s="103"/>
      <c r="M1199" s="104"/>
      <c r="N1199" s="105"/>
      <c r="O1199" s="41"/>
      <c r="P1199" s="106"/>
      <c r="Q1199" s="106"/>
      <c r="R1199" s="41"/>
      <c r="S1199" s="41"/>
      <c r="T1199" s="107"/>
      <c r="U1199" s="41"/>
      <c r="V1199" s="41"/>
      <c r="W1199" s="107"/>
      <c r="X1199" s="107"/>
      <c r="Y1199" s="107"/>
      <c r="Z1199" s="107"/>
      <c r="AA1199" s="107"/>
      <c r="AB1199" s="107"/>
      <c r="AC1199" s="107"/>
      <c r="AD1199" s="107"/>
      <c r="AE1199" s="107"/>
      <c r="AF1199" s="107"/>
      <c r="AG1199" s="41"/>
      <c r="AH1199" s="41"/>
      <c r="AI1199" s="108"/>
      <c r="AJ1199" s="107"/>
      <c r="AK1199" s="110" t="s">
        <v>4921</v>
      </c>
      <c r="AL1199" s="41" t="str">
        <f t="shared" si="641"/>
        <v>SOLFEN KHA DEP 225</v>
      </c>
      <c r="AM1199" s="107">
        <v>0.09</v>
      </c>
      <c r="AN1199" s="107">
        <f t="shared" si="643"/>
        <v>2.2490999999999999</v>
      </c>
    </row>
    <row r="1200" spans="1:40">
      <c r="A1200" s="101">
        <v>281</v>
      </c>
      <c r="B1200" s="33" t="s">
        <v>2785</v>
      </c>
      <c r="C1200" s="102" t="s">
        <v>249</v>
      </c>
      <c r="D1200" s="103">
        <v>249</v>
      </c>
      <c r="E1200" s="103">
        <f t="shared" si="627"/>
        <v>2.5408163265306123</v>
      </c>
      <c r="F1200" s="103">
        <v>367</v>
      </c>
      <c r="G1200" s="103">
        <v>1</v>
      </c>
      <c r="H1200" s="103">
        <v>214</v>
      </c>
      <c r="I1200" s="103">
        <v>1</v>
      </c>
      <c r="J1200" s="103" t="s">
        <v>510</v>
      </c>
      <c r="K1200" s="31">
        <f t="shared" si="628"/>
        <v>196</v>
      </c>
      <c r="L1200" s="103" t="s">
        <v>510</v>
      </c>
      <c r="M1200" s="104">
        <f t="shared" si="629"/>
        <v>2</v>
      </c>
      <c r="N1200" s="105" t="s">
        <v>506</v>
      </c>
      <c r="O1200" s="41" t="s">
        <v>5241</v>
      </c>
      <c r="P1200" s="106">
        <f t="shared" si="630"/>
        <v>68.599999999999994</v>
      </c>
      <c r="Q1200" s="106">
        <f t="shared" si="610"/>
        <v>196</v>
      </c>
      <c r="R1200" s="41"/>
      <c r="S1200" s="41" t="s">
        <v>542</v>
      </c>
      <c r="T1200" s="107">
        <f t="shared" si="619"/>
        <v>0.60121040000000003</v>
      </c>
      <c r="U1200" s="41" t="s">
        <v>3988</v>
      </c>
      <c r="V1200" s="41" t="e">
        <f t="shared" si="555"/>
        <v>#NAME?</v>
      </c>
      <c r="W1200" s="107">
        <v>3.1300000000000001E-2</v>
      </c>
      <c r="X1200" s="107">
        <f t="shared" si="612"/>
        <v>6.1348000000000003</v>
      </c>
      <c r="Y1200" s="107"/>
      <c r="Z1200" s="107"/>
      <c r="AA1200" s="107"/>
      <c r="AB1200" s="107"/>
      <c r="AC1200" s="107"/>
      <c r="AD1200" s="107"/>
      <c r="AE1200" s="107"/>
      <c r="AF1200" s="107"/>
      <c r="AG1200" s="41" t="s">
        <v>4259</v>
      </c>
      <c r="AH1200" s="41" t="e">
        <f t="shared" si="560"/>
        <v>#NAME?</v>
      </c>
      <c r="AI1200" s="108">
        <v>9.8000000000000004E-2</v>
      </c>
      <c r="AJ1200" s="107">
        <f t="shared" si="631"/>
        <v>0.60121040000000003</v>
      </c>
      <c r="AK1200" s="41"/>
      <c r="AL1200" s="41"/>
      <c r="AM1200" s="107"/>
      <c r="AN1200" s="107"/>
    </row>
    <row r="1201" spans="1:40" ht="15">
      <c r="A1201" s="101"/>
      <c r="C1201" s="102"/>
      <c r="D1201" s="103"/>
      <c r="E1201" s="103"/>
      <c r="F1201" s="103"/>
      <c r="G1201" s="103"/>
      <c r="H1201" s="103"/>
      <c r="I1201" s="103"/>
      <c r="J1201" s="103"/>
      <c r="K1201" s="31"/>
      <c r="L1201" s="103"/>
      <c r="M1201" s="104"/>
      <c r="N1201" s="105"/>
      <c r="O1201" s="41"/>
      <c r="P1201" s="106"/>
      <c r="Q1201" s="106"/>
      <c r="R1201" s="41"/>
      <c r="S1201" s="41"/>
      <c r="T1201" s="107"/>
      <c r="U1201" s="41"/>
      <c r="V1201" s="41"/>
      <c r="W1201" s="107"/>
      <c r="X1201" s="107"/>
      <c r="Y1201" s="107"/>
      <c r="Z1201" s="107"/>
      <c r="AA1201" s="107"/>
      <c r="AB1201" s="107"/>
      <c r="AC1201" s="107"/>
      <c r="AD1201" s="107"/>
      <c r="AE1201" s="107"/>
      <c r="AF1201" s="107"/>
      <c r="AG1201" s="41"/>
      <c r="AH1201" s="41"/>
      <c r="AI1201" s="108"/>
      <c r="AJ1201" s="107"/>
      <c r="AK1201" t="s">
        <v>4925</v>
      </c>
      <c r="AL1201" s="41" t="str">
        <f t="shared" ref="AL1201:AL1206" si="644">VLOOKUP(AK1201,db_solfen,2,FALSE)</f>
        <v>SOLFEN KHA GLISERIN 250</v>
      </c>
      <c r="AM1201" s="107">
        <v>0.45</v>
      </c>
      <c r="AN1201" s="107">
        <f>$X$1200*AM1201</f>
        <v>2.7606600000000001</v>
      </c>
    </row>
    <row r="1202" spans="1:40" ht="15">
      <c r="A1202" s="101"/>
      <c r="C1202" s="102"/>
      <c r="D1202" s="103"/>
      <c r="E1202" s="103"/>
      <c r="F1202" s="103"/>
      <c r="G1202" s="103"/>
      <c r="H1202" s="103"/>
      <c r="I1202" s="103"/>
      <c r="J1202" s="103"/>
      <c r="K1202" s="31"/>
      <c r="L1202" s="103"/>
      <c r="M1202" s="104"/>
      <c r="N1202" s="105"/>
      <c r="O1202" s="41"/>
      <c r="P1202" s="106"/>
      <c r="Q1202" s="106"/>
      <c r="R1202" s="41"/>
      <c r="S1202" s="41"/>
      <c r="T1202" s="107"/>
      <c r="U1202" s="41"/>
      <c r="V1202" s="41"/>
      <c r="W1202" s="107"/>
      <c r="X1202" s="107"/>
      <c r="Y1202" s="107"/>
      <c r="Z1202" s="107"/>
      <c r="AA1202" s="107"/>
      <c r="AB1202" s="107"/>
      <c r="AC1202" s="107"/>
      <c r="AD1202" s="107"/>
      <c r="AE1202" s="107"/>
      <c r="AF1202" s="107"/>
      <c r="AG1202" s="41"/>
      <c r="AH1202" s="41"/>
      <c r="AI1202" s="108"/>
      <c r="AJ1202" s="107"/>
      <c r="AK1202" t="s">
        <v>4915</v>
      </c>
      <c r="AL1202" s="41" t="str">
        <f t="shared" si="644"/>
        <v>SHD METHANOL 156</v>
      </c>
      <c r="AM1202" s="107">
        <v>0.42</v>
      </c>
      <c r="AN1202" s="107">
        <f t="shared" ref="AN1202:AN1203" si="645">$X$1200*AM1202</f>
        <v>2.576616</v>
      </c>
    </row>
    <row r="1203" spans="1:40" ht="15">
      <c r="A1203" s="101"/>
      <c r="C1203" s="102"/>
      <c r="D1203" s="103"/>
      <c r="E1203" s="103"/>
      <c r="F1203" s="103"/>
      <c r="G1203" s="103"/>
      <c r="H1203" s="103"/>
      <c r="I1203" s="103"/>
      <c r="J1203" s="103"/>
      <c r="K1203" s="31"/>
      <c r="L1203" s="103"/>
      <c r="M1203" s="104"/>
      <c r="N1203" s="105"/>
      <c r="O1203" s="41"/>
      <c r="P1203" s="106"/>
      <c r="Q1203" s="106"/>
      <c r="R1203" s="41"/>
      <c r="S1203" s="41"/>
      <c r="T1203" s="107"/>
      <c r="U1203" s="41"/>
      <c r="V1203" s="41"/>
      <c r="W1203" s="107"/>
      <c r="X1203" s="107"/>
      <c r="Y1203" s="107"/>
      <c r="Z1203" s="107"/>
      <c r="AA1203" s="107"/>
      <c r="AB1203" s="107"/>
      <c r="AC1203" s="107"/>
      <c r="AD1203" s="107"/>
      <c r="AE1203" s="107"/>
      <c r="AF1203" s="107"/>
      <c r="AG1203" s="41"/>
      <c r="AH1203" s="41"/>
      <c r="AI1203" s="108"/>
      <c r="AJ1203" s="107"/>
      <c r="AK1203" t="s">
        <v>4921</v>
      </c>
      <c r="AL1203" s="41" t="str">
        <f t="shared" si="644"/>
        <v>SOLFEN KHA DEP 225</v>
      </c>
      <c r="AM1203" s="107">
        <v>7.0000000000000007E-2</v>
      </c>
      <c r="AN1203" s="107">
        <f t="shared" si="645"/>
        <v>0.42943600000000004</v>
      </c>
    </row>
    <row r="1204" spans="1:40" ht="15">
      <c r="A1204" s="101"/>
      <c r="C1204" s="102"/>
      <c r="D1204" s="103"/>
      <c r="E1204" s="103"/>
      <c r="F1204" s="103"/>
      <c r="G1204" s="103"/>
      <c r="H1204" s="103"/>
      <c r="I1204" s="103"/>
      <c r="J1204" s="103"/>
      <c r="K1204" s="31"/>
      <c r="L1204" s="103"/>
      <c r="M1204" s="104"/>
      <c r="N1204" s="105"/>
      <c r="O1204" s="41"/>
      <c r="P1204" s="106"/>
      <c r="Q1204" s="106"/>
      <c r="R1204" s="41"/>
      <c r="S1204" s="41"/>
      <c r="T1204" s="107"/>
      <c r="U1204" s="41" t="s">
        <v>5192</v>
      </c>
      <c r="V1204" s="41" t="s">
        <v>5193</v>
      </c>
      <c r="W1204" s="107">
        <v>8.5000000000000006E-2</v>
      </c>
      <c r="X1204" s="107">
        <f>K1200*W1204</f>
        <v>16.66</v>
      </c>
      <c r="Y1204" s="107"/>
      <c r="Z1204" s="107"/>
      <c r="AA1204" s="107"/>
      <c r="AB1204" s="107"/>
      <c r="AC1204" s="107"/>
      <c r="AD1204" s="107"/>
      <c r="AE1204" s="107"/>
      <c r="AF1204" s="107"/>
      <c r="AG1204" s="41"/>
      <c r="AH1204" s="41"/>
      <c r="AI1204" s="108"/>
      <c r="AJ1204" s="107"/>
      <c r="AK1204" s="110" t="s">
        <v>4915</v>
      </c>
      <c r="AL1204" s="41" t="str">
        <f t="shared" si="644"/>
        <v>SHD METHANOL 156</v>
      </c>
      <c r="AM1204" s="107">
        <v>0.56999999999999995</v>
      </c>
      <c r="AN1204" s="107">
        <f>$X$1204*AM1204</f>
        <v>9.4962</v>
      </c>
    </row>
    <row r="1205" spans="1:40" ht="15">
      <c r="A1205" s="101"/>
      <c r="C1205" s="102"/>
      <c r="D1205" s="103"/>
      <c r="E1205" s="103"/>
      <c r="F1205" s="103"/>
      <c r="G1205" s="103"/>
      <c r="H1205" s="103"/>
      <c r="I1205" s="103"/>
      <c r="J1205" s="103"/>
      <c r="K1205" s="31"/>
      <c r="L1205" s="103"/>
      <c r="M1205" s="104"/>
      <c r="N1205" s="105"/>
      <c r="O1205" s="41"/>
      <c r="P1205" s="106"/>
      <c r="Q1205" s="106"/>
      <c r="R1205" s="41"/>
      <c r="S1205" s="41"/>
      <c r="T1205" s="107"/>
      <c r="U1205" s="41"/>
      <c r="V1205" s="41"/>
      <c r="W1205" s="107"/>
      <c r="X1205" s="107"/>
      <c r="Y1205" s="107"/>
      <c r="Z1205" s="107"/>
      <c r="AA1205" s="107"/>
      <c r="AB1205" s="107"/>
      <c r="AC1205" s="107"/>
      <c r="AD1205" s="107"/>
      <c r="AE1205" s="107"/>
      <c r="AF1205" s="107"/>
      <c r="AG1205" s="41"/>
      <c r="AH1205" s="41"/>
      <c r="AI1205" s="108"/>
      <c r="AJ1205" s="107"/>
      <c r="AK1205" s="110" t="s">
        <v>4925</v>
      </c>
      <c r="AL1205" s="41" t="str">
        <f t="shared" si="644"/>
        <v>SOLFEN KHA GLISERIN 250</v>
      </c>
      <c r="AM1205" s="107">
        <v>0.34</v>
      </c>
      <c r="AN1205" s="107">
        <f t="shared" ref="AN1205:AN1206" si="646">$X$1204*AM1205</f>
        <v>5.6644000000000005</v>
      </c>
    </row>
    <row r="1206" spans="1:40" ht="15">
      <c r="A1206" s="101"/>
      <c r="C1206" s="102"/>
      <c r="D1206" s="103"/>
      <c r="E1206" s="103"/>
      <c r="F1206" s="103"/>
      <c r="G1206" s="103"/>
      <c r="H1206" s="103"/>
      <c r="I1206" s="103"/>
      <c r="J1206" s="103"/>
      <c r="K1206" s="31"/>
      <c r="L1206" s="103"/>
      <c r="M1206" s="104"/>
      <c r="N1206" s="105"/>
      <c r="O1206" s="41"/>
      <c r="P1206" s="106"/>
      <c r="Q1206" s="106"/>
      <c r="R1206" s="41"/>
      <c r="S1206" s="41"/>
      <c r="T1206" s="107"/>
      <c r="U1206" s="41"/>
      <c r="V1206" s="41"/>
      <c r="W1206" s="107"/>
      <c r="X1206" s="107"/>
      <c r="Y1206" s="107"/>
      <c r="Z1206" s="107"/>
      <c r="AA1206" s="107"/>
      <c r="AB1206" s="107"/>
      <c r="AC1206" s="107"/>
      <c r="AD1206" s="107"/>
      <c r="AE1206" s="107"/>
      <c r="AF1206" s="107"/>
      <c r="AG1206" s="41"/>
      <c r="AH1206" s="41"/>
      <c r="AI1206" s="108"/>
      <c r="AJ1206" s="107"/>
      <c r="AK1206" s="110" t="s">
        <v>4921</v>
      </c>
      <c r="AL1206" s="41" t="str">
        <f t="shared" si="644"/>
        <v>SOLFEN KHA DEP 225</v>
      </c>
      <c r="AM1206" s="107">
        <v>0.09</v>
      </c>
      <c r="AN1206" s="107">
        <f t="shared" si="646"/>
        <v>1.4994000000000001</v>
      </c>
    </row>
    <row r="1207" spans="1:40">
      <c r="A1207" s="101">
        <v>282</v>
      </c>
      <c r="B1207" s="41" t="s">
        <v>2787</v>
      </c>
      <c r="C1207" s="102" t="s">
        <v>250</v>
      </c>
      <c r="D1207" s="103">
        <v>156</v>
      </c>
      <c r="E1207" s="103">
        <f t="shared" si="627"/>
        <v>1.5918367346938775</v>
      </c>
      <c r="F1207" s="103">
        <v>265</v>
      </c>
      <c r="G1207" s="103">
        <v>1</v>
      </c>
      <c r="H1207" s="103">
        <v>162</v>
      </c>
      <c r="I1207" s="103">
        <v>1</v>
      </c>
      <c r="J1207" s="103" t="s">
        <v>510</v>
      </c>
      <c r="K1207" s="31">
        <f t="shared" si="628"/>
        <v>196</v>
      </c>
      <c r="L1207" s="103" t="s">
        <v>510</v>
      </c>
      <c r="M1207" s="104">
        <f t="shared" si="629"/>
        <v>2</v>
      </c>
      <c r="N1207" s="105" t="s">
        <v>506</v>
      </c>
      <c r="O1207" s="41" t="s">
        <v>5241</v>
      </c>
      <c r="P1207" s="106">
        <f t="shared" si="630"/>
        <v>68.599999999999994</v>
      </c>
      <c r="Q1207" s="106">
        <f t="shared" si="610"/>
        <v>196</v>
      </c>
      <c r="R1207" s="41"/>
      <c r="S1207" s="41" t="s">
        <v>535</v>
      </c>
      <c r="T1207" s="107">
        <f t="shared" si="619"/>
        <v>0.46777849999999999</v>
      </c>
      <c r="U1207" s="41" t="s">
        <v>3978</v>
      </c>
      <c r="V1207" s="41" t="e">
        <f t="shared" si="555"/>
        <v>#NAME?</v>
      </c>
      <c r="W1207" s="107">
        <v>3.1300000000000001E-2</v>
      </c>
      <c r="X1207" s="107">
        <f t="shared" si="612"/>
        <v>6.1348000000000003</v>
      </c>
      <c r="Y1207" s="107"/>
      <c r="Z1207" s="107"/>
      <c r="AA1207" s="107"/>
      <c r="AB1207" s="107"/>
      <c r="AC1207" s="107"/>
      <c r="AD1207" s="107"/>
      <c r="AE1207" s="107"/>
      <c r="AF1207" s="107"/>
      <c r="AG1207" s="41" t="s">
        <v>4327</v>
      </c>
      <c r="AH1207" s="41" t="e">
        <f t="shared" si="560"/>
        <v>#NAME?</v>
      </c>
      <c r="AI1207" s="108">
        <v>7.6249999999999998E-2</v>
      </c>
      <c r="AJ1207" s="107">
        <f t="shared" si="631"/>
        <v>0.46777849999999999</v>
      </c>
      <c r="AK1207" s="41"/>
      <c r="AL1207" s="41"/>
      <c r="AM1207" s="107"/>
      <c r="AN1207" s="107"/>
    </row>
    <row r="1208" spans="1:40" ht="15">
      <c r="A1208" s="101"/>
      <c r="B1208" s="41"/>
      <c r="C1208" s="102"/>
      <c r="D1208" s="103"/>
      <c r="E1208" s="103"/>
      <c r="F1208" s="103"/>
      <c r="G1208" s="103"/>
      <c r="H1208" s="103"/>
      <c r="I1208" s="103"/>
      <c r="J1208" s="103"/>
      <c r="K1208" s="31"/>
      <c r="L1208" s="103"/>
      <c r="M1208" s="104"/>
      <c r="N1208" s="105"/>
      <c r="O1208" s="41"/>
      <c r="P1208" s="106"/>
      <c r="Q1208" s="106"/>
      <c r="R1208" s="41"/>
      <c r="S1208" s="41"/>
      <c r="T1208" s="107"/>
      <c r="U1208" s="41"/>
      <c r="V1208" s="41"/>
      <c r="W1208" s="107"/>
      <c r="X1208" s="107"/>
      <c r="Y1208" s="107"/>
      <c r="Z1208" s="107"/>
      <c r="AA1208" s="107"/>
      <c r="AB1208" s="107"/>
      <c r="AC1208" s="107"/>
      <c r="AD1208" s="107"/>
      <c r="AE1208" s="107"/>
      <c r="AF1208" s="107"/>
      <c r="AG1208" s="41"/>
      <c r="AH1208" s="41"/>
      <c r="AI1208" s="108"/>
      <c r="AJ1208" s="107"/>
      <c r="AK1208" t="s">
        <v>4915</v>
      </c>
      <c r="AL1208" s="41" t="str">
        <f t="shared" ref="AL1208:AL1213" si="647">VLOOKUP(AK1208,db_solfen,2,FALSE)</f>
        <v>SHD METHANOL 156</v>
      </c>
      <c r="AM1208" s="107">
        <v>0.44</v>
      </c>
      <c r="AN1208" s="107">
        <f>$X$1207*AM1208</f>
        <v>2.6993119999999999</v>
      </c>
    </row>
    <row r="1209" spans="1:40" ht="15">
      <c r="A1209" s="101"/>
      <c r="B1209" s="41"/>
      <c r="C1209" s="102"/>
      <c r="D1209" s="103"/>
      <c r="E1209" s="103"/>
      <c r="F1209" s="103"/>
      <c r="G1209" s="103"/>
      <c r="H1209" s="103"/>
      <c r="I1209" s="103"/>
      <c r="J1209" s="103"/>
      <c r="K1209" s="31"/>
      <c r="L1209" s="103"/>
      <c r="M1209" s="104"/>
      <c r="N1209" s="105"/>
      <c r="O1209" s="41"/>
      <c r="P1209" s="106"/>
      <c r="Q1209" s="106"/>
      <c r="R1209" s="41"/>
      <c r="S1209" s="41"/>
      <c r="T1209" s="107"/>
      <c r="U1209" s="41"/>
      <c r="V1209" s="41"/>
      <c r="W1209" s="107"/>
      <c r="X1209" s="107"/>
      <c r="Y1209" s="107"/>
      <c r="Z1209" s="107"/>
      <c r="AA1209" s="107"/>
      <c r="AB1209" s="107"/>
      <c r="AC1209" s="107"/>
      <c r="AD1209" s="107"/>
      <c r="AE1209" s="107"/>
      <c r="AF1209" s="107"/>
      <c r="AG1209" s="41"/>
      <c r="AH1209" s="41"/>
      <c r="AI1209" s="108"/>
      <c r="AJ1209" s="107"/>
      <c r="AK1209" t="s">
        <v>4925</v>
      </c>
      <c r="AL1209" s="41" t="str">
        <f t="shared" si="647"/>
        <v>SOLFEN KHA GLISERIN 250</v>
      </c>
      <c r="AM1209" s="107">
        <v>0.47</v>
      </c>
      <c r="AN1209" s="107">
        <f t="shared" ref="AN1209:AN1210" si="648">$X$1207*AM1209</f>
        <v>2.883356</v>
      </c>
    </row>
    <row r="1210" spans="1:40" ht="15">
      <c r="A1210" s="101"/>
      <c r="B1210" s="41"/>
      <c r="C1210" s="102"/>
      <c r="D1210" s="103"/>
      <c r="E1210" s="103"/>
      <c r="F1210" s="103"/>
      <c r="G1210" s="103"/>
      <c r="H1210" s="103"/>
      <c r="I1210" s="103"/>
      <c r="J1210" s="103"/>
      <c r="K1210" s="31"/>
      <c r="L1210" s="103"/>
      <c r="M1210" s="104"/>
      <c r="N1210" s="105"/>
      <c r="O1210" s="41"/>
      <c r="P1210" s="106"/>
      <c r="Q1210" s="106"/>
      <c r="R1210" s="41"/>
      <c r="S1210" s="41"/>
      <c r="T1210" s="107"/>
      <c r="U1210" s="41"/>
      <c r="V1210" s="41"/>
      <c r="W1210" s="107"/>
      <c r="X1210" s="107"/>
      <c r="Y1210" s="107"/>
      <c r="Z1210" s="107"/>
      <c r="AA1210" s="107"/>
      <c r="AB1210" s="107"/>
      <c r="AC1210" s="107"/>
      <c r="AD1210" s="107"/>
      <c r="AE1210" s="107"/>
      <c r="AF1210" s="107"/>
      <c r="AG1210" s="41"/>
      <c r="AH1210" s="41"/>
      <c r="AI1210" s="108"/>
      <c r="AJ1210" s="107"/>
      <c r="AK1210" t="s">
        <v>4921</v>
      </c>
      <c r="AL1210" s="41" t="str">
        <f t="shared" si="647"/>
        <v>SOLFEN KHA DEP 225</v>
      </c>
      <c r="AM1210" s="107">
        <v>0.05</v>
      </c>
      <c r="AN1210" s="107">
        <f t="shared" si="648"/>
        <v>0.30674000000000001</v>
      </c>
    </row>
    <row r="1211" spans="1:40" ht="15">
      <c r="A1211" s="101"/>
      <c r="B1211" s="41"/>
      <c r="C1211" s="102"/>
      <c r="D1211" s="103"/>
      <c r="E1211" s="103"/>
      <c r="F1211" s="103"/>
      <c r="G1211" s="103"/>
      <c r="H1211" s="103"/>
      <c r="I1211" s="103"/>
      <c r="J1211" s="103"/>
      <c r="K1211" s="31"/>
      <c r="L1211" s="103"/>
      <c r="M1211" s="104"/>
      <c r="N1211" s="105"/>
      <c r="O1211" s="41"/>
      <c r="P1211" s="106"/>
      <c r="Q1211" s="106"/>
      <c r="R1211" s="41"/>
      <c r="S1211" s="41"/>
      <c r="T1211" s="107"/>
      <c r="U1211" s="41" t="s">
        <v>5192</v>
      </c>
      <c r="V1211" s="41" t="s">
        <v>5193</v>
      </c>
      <c r="W1211" s="107">
        <v>8.5000000000000006E-2</v>
      </c>
      <c r="X1211" s="107">
        <f>K1207*W1211</f>
        <v>16.66</v>
      </c>
      <c r="Y1211" s="107"/>
      <c r="Z1211" s="107"/>
      <c r="AA1211" s="107"/>
      <c r="AB1211" s="107"/>
      <c r="AC1211" s="107"/>
      <c r="AD1211" s="107"/>
      <c r="AE1211" s="107"/>
      <c r="AF1211" s="107"/>
      <c r="AG1211" s="41"/>
      <c r="AH1211" s="41"/>
      <c r="AI1211" s="108"/>
      <c r="AJ1211" s="107"/>
      <c r="AK1211" s="110" t="s">
        <v>4915</v>
      </c>
      <c r="AL1211" s="41" t="str">
        <f t="shared" si="647"/>
        <v>SHD METHANOL 156</v>
      </c>
      <c r="AM1211" s="107">
        <v>0.56999999999999995</v>
      </c>
      <c r="AN1211" s="107">
        <f>$X$1211*AM1211</f>
        <v>9.4962</v>
      </c>
    </row>
    <row r="1212" spans="1:40" ht="15">
      <c r="A1212" s="101"/>
      <c r="B1212" s="41"/>
      <c r="C1212" s="102"/>
      <c r="D1212" s="103"/>
      <c r="E1212" s="103"/>
      <c r="F1212" s="103"/>
      <c r="G1212" s="103"/>
      <c r="H1212" s="103"/>
      <c r="I1212" s="103"/>
      <c r="J1212" s="103"/>
      <c r="K1212" s="31"/>
      <c r="L1212" s="103"/>
      <c r="M1212" s="104"/>
      <c r="N1212" s="105"/>
      <c r="O1212" s="41"/>
      <c r="P1212" s="106"/>
      <c r="Q1212" s="106"/>
      <c r="R1212" s="41"/>
      <c r="S1212" s="41"/>
      <c r="T1212" s="107"/>
      <c r="U1212" s="41"/>
      <c r="V1212" s="41"/>
      <c r="W1212" s="107"/>
      <c r="X1212" s="107"/>
      <c r="Y1212" s="107"/>
      <c r="Z1212" s="107"/>
      <c r="AA1212" s="107"/>
      <c r="AB1212" s="107"/>
      <c r="AC1212" s="107"/>
      <c r="AD1212" s="107"/>
      <c r="AE1212" s="107"/>
      <c r="AF1212" s="107"/>
      <c r="AG1212" s="41"/>
      <c r="AH1212" s="41"/>
      <c r="AI1212" s="108"/>
      <c r="AJ1212" s="107"/>
      <c r="AK1212" s="110" t="s">
        <v>4925</v>
      </c>
      <c r="AL1212" s="41" t="str">
        <f t="shared" si="647"/>
        <v>SOLFEN KHA GLISERIN 250</v>
      </c>
      <c r="AM1212" s="107">
        <v>0.34</v>
      </c>
      <c r="AN1212" s="107">
        <f t="shared" ref="AN1212:AN1213" si="649">$X$1211*AM1212</f>
        <v>5.6644000000000005</v>
      </c>
    </row>
    <row r="1213" spans="1:40" ht="15">
      <c r="A1213" s="101"/>
      <c r="B1213" s="41"/>
      <c r="C1213" s="102"/>
      <c r="D1213" s="103"/>
      <c r="E1213" s="103"/>
      <c r="F1213" s="103"/>
      <c r="G1213" s="103"/>
      <c r="H1213" s="103"/>
      <c r="I1213" s="103"/>
      <c r="J1213" s="103"/>
      <c r="K1213" s="31"/>
      <c r="L1213" s="103"/>
      <c r="M1213" s="104"/>
      <c r="N1213" s="105"/>
      <c r="O1213" s="41"/>
      <c r="P1213" s="106"/>
      <c r="Q1213" s="106"/>
      <c r="R1213" s="41"/>
      <c r="S1213" s="41"/>
      <c r="T1213" s="107"/>
      <c r="U1213" s="41"/>
      <c r="V1213" s="41"/>
      <c r="W1213" s="107"/>
      <c r="X1213" s="107"/>
      <c r="Y1213" s="107"/>
      <c r="Z1213" s="107"/>
      <c r="AA1213" s="107"/>
      <c r="AB1213" s="107"/>
      <c r="AC1213" s="107"/>
      <c r="AD1213" s="107"/>
      <c r="AE1213" s="107"/>
      <c r="AF1213" s="107"/>
      <c r="AG1213" s="41"/>
      <c r="AH1213" s="41"/>
      <c r="AI1213" s="108"/>
      <c r="AJ1213" s="107"/>
      <c r="AK1213" s="110" t="s">
        <v>4921</v>
      </c>
      <c r="AL1213" s="41" t="str">
        <f t="shared" si="647"/>
        <v>SOLFEN KHA DEP 225</v>
      </c>
      <c r="AM1213" s="107">
        <v>0.09</v>
      </c>
      <c r="AN1213" s="107">
        <f t="shared" si="649"/>
        <v>1.4994000000000001</v>
      </c>
    </row>
    <row r="1214" spans="1:40">
      <c r="A1214" s="101">
        <v>283</v>
      </c>
      <c r="B1214" s="41" t="s">
        <v>2943</v>
      </c>
      <c r="C1214" s="102" t="s">
        <v>274</v>
      </c>
      <c r="D1214" s="103">
        <v>172</v>
      </c>
      <c r="E1214" s="103">
        <f t="shared" ref="E1214:E1402" si="650">D1214/72</f>
        <v>2.3888888888888888</v>
      </c>
      <c r="F1214" s="103">
        <v>147</v>
      </c>
      <c r="G1214" s="103">
        <v>1</v>
      </c>
      <c r="H1214" s="103">
        <v>122</v>
      </c>
      <c r="I1214" s="103">
        <v>1</v>
      </c>
      <c r="J1214" s="103" t="s">
        <v>510</v>
      </c>
      <c r="K1214" s="31">
        <f t="shared" si="628"/>
        <v>294</v>
      </c>
      <c r="L1214" s="103" t="s">
        <v>510</v>
      </c>
      <c r="M1214" s="104">
        <f t="shared" si="629"/>
        <v>3</v>
      </c>
      <c r="N1214" s="105" t="s">
        <v>506</v>
      </c>
      <c r="O1214" s="41" t="s">
        <v>5241</v>
      </c>
      <c r="P1214" s="106">
        <f t="shared" si="630"/>
        <v>102.89999999999999</v>
      </c>
      <c r="Q1214" s="106">
        <f t="shared" si="610"/>
        <v>294</v>
      </c>
      <c r="R1214" s="41"/>
      <c r="S1214" s="41" t="s">
        <v>534</v>
      </c>
      <c r="T1214" s="107">
        <f t="shared" si="619"/>
        <v>1.0122420000000001</v>
      </c>
      <c r="U1214" s="41" t="s">
        <v>3990</v>
      </c>
      <c r="V1214" s="41" t="e">
        <f t="shared" si="555"/>
        <v>#NAME?</v>
      </c>
      <c r="W1214" s="107">
        <v>3.1300000000000001E-2</v>
      </c>
      <c r="X1214" s="107">
        <f t="shared" si="612"/>
        <v>9.2022000000000013</v>
      </c>
      <c r="Y1214" s="107"/>
      <c r="Z1214" s="107"/>
      <c r="AA1214" s="107"/>
      <c r="AB1214" s="107"/>
      <c r="AC1214" s="107"/>
      <c r="AD1214" s="107"/>
      <c r="AE1214" s="107"/>
      <c r="AF1214" s="107"/>
      <c r="AG1214" s="41" t="s">
        <v>4311</v>
      </c>
      <c r="AH1214" s="41" t="e">
        <f t="shared" si="560"/>
        <v>#NAME?</v>
      </c>
      <c r="AI1214" s="108">
        <v>0.11</v>
      </c>
      <c r="AJ1214" s="107">
        <f t="shared" si="631"/>
        <v>1.0122420000000001</v>
      </c>
      <c r="AK1214" s="41"/>
      <c r="AL1214" s="41"/>
      <c r="AM1214" s="107"/>
      <c r="AN1214" s="107"/>
    </row>
    <row r="1215" spans="1:40" ht="15">
      <c r="A1215" s="101"/>
      <c r="B1215" s="41"/>
      <c r="C1215" s="102"/>
      <c r="D1215" s="103"/>
      <c r="E1215" s="103"/>
      <c r="F1215" s="103"/>
      <c r="G1215" s="103"/>
      <c r="H1215" s="103"/>
      <c r="I1215" s="103"/>
      <c r="J1215" s="103"/>
      <c r="K1215" s="31"/>
      <c r="L1215" s="103"/>
      <c r="M1215" s="104"/>
      <c r="N1215" s="105"/>
      <c r="O1215" s="41"/>
      <c r="P1215" s="106"/>
      <c r="Q1215" s="106"/>
      <c r="R1215" s="41"/>
      <c r="S1215" s="41"/>
      <c r="T1215" s="107"/>
      <c r="U1215" s="41"/>
      <c r="V1215" s="41"/>
      <c r="W1215" s="107"/>
      <c r="X1215" s="107"/>
      <c r="Y1215" s="107"/>
      <c r="Z1215" s="107"/>
      <c r="AA1215" s="107"/>
      <c r="AB1215" s="107"/>
      <c r="AC1215" s="107"/>
      <c r="AD1215" s="107"/>
      <c r="AE1215" s="107"/>
      <c r="AF1215" s="107"/>
      <c r="AG1215" s="41"/>
      <c r="AH1215" s="41"/>
      <c r="AI1215" s="108"/>
      <c r="AJ1215" s="107"/>
      <c r="AK1215" s="109" t="s">
        <v>4921</v>
      </c>
      <c r="AL1215" s="41" t="str">
        <f t="shared" ref="AL1215:AL1220" si="651">VLOOKUP(AK1215,db_solfen,2,FALSE)</f>
        <v>SOLFEN KHA DEP 225</v>
      </c>
      <c r="AM1215" s="107">
        <v>7.0000000000000007E-2</v>
      </c>
      <c r="AN1215" s="107">
        <f>$X$1214*AM1215</f>
        <v>0.64415400000000012</v>
      </c>
    </row>
    <row r="1216" spans="1:40" ht="15">
      <c r="A1216" s="101"/>
      <c r="B1216" s="41"/>
      <c r="C1216" s="102"/>
      <c r="D1216" s="103"/>
      <c r="E1216" s="103"/>
      <c r="F1216" s="103"/>
      <c r="G1216" s="103"/>
      <c r="H1216" s="103"/>
      <c r="I1216" s="103"/>
      <c r="J1216" s="103"/>
      <c r="K1216" s="31"/>
      <c r="L1216" s="103"/>
      <c r="M1216" s="104"/>
      <c r="N1216" s="105"/>
      <c r="O1216" s="41"/>
      <c r="P1216" s="106"/>
      <c r="Q1216" s="106"/>
      <c r="R1216" s="41"/>
      <c r="S1216" s="41"/>
      <c r="T1216" s="107"/>
      <c r="U1216" s="41"/>
      <c r="V1216" s="41"/>
      <c r="W1216" s="107"/>
      <c r="X1216" s="107"/>
      <c r="Y1216" s="107"/>
      <c r="Z1216" s="107"/>
      <c r="AA1216" s="107"/>
      <c r="AB1216" s="107"/>
      <c r="AC1216" s="107"/>
      <c r="AD1216" s="107"/>
      <c r="AE1216" s="107"/>
      <c r="AF1216" s="107"/>
      <c r="AG1216" s="41"/>
      <c r="AH1216" s="41"/>
      <c r="AI1216" s="108"/>
      <c r="AJ1216" s="107"/>
      <c r="AK1216" s="109" t="s">
        <v>4915</v>
      </c>
      <c r="AL1216" s="41" t="str">
        <f t="shared" si="651"/>
        <v>SHD METHANOL 156</v>
      </c>
      <c r="AM1216" s="107">
        <v>0.46</v>
      </c>
      <c r="AN1216" s="107">
        <f t="shared" ref="AN1216:AN1217" si="652">$X$1214*AM1216</f>
        <v>4.2330120000000004</v>
      </c>
    </row>
    <row r="1217" spans="1:40" ht="15">
      <c r="A1217" s="101"/>
      <c r="B1217" s="41"/>
      <c r="C1217" s="102"/>
      <c r="D1217" s="103"/>
      <c r="E1217" s="103"/>
      <c r="F1217" s="103"/>
      <c r="G1217" s="103"/>
      <c r="H1217" s="103"/>
      <c r="I1217" s="103"/>
      <c r="J1217" s="103"/>
      <c r="K1217" s="31"/>
      <c r="L1217" s="103"/>
      <c r="M1217" s="104"/>
      <c r="N1217" s="105"/>
      <c r="O1217" s="41"/>
      <c r="P1217" s="106"/>
      <c r="Q1217" s="106"/>
      <c r="R1217" s="41"/>
      <c r="S1217" s="41"/>
      <c r="T1217" s="107"/>
      <c r="U1217" s="41"/>
      <c r="V1217" s="41"/>
      <c r="W1217" s="107"/>
      <c r="X1217" s="107"/>
      <c r="Y1217" s="107"/>
      <c r="Z1217" s="107"/>
      <c r="AA1217" s="107"/>
      <c r="AB1217" s="107"/>
      <c r="AC1217" s="107"/>
      <c r="AD1217" s="107"/>
      <c r="AE1217" s="107"/>
      <c r="AF1217" s="107"/>
      <c r="AG1217" s="41"/>
      <c r="AH1217" s="41"/>
      <c r="AI1217" s="108"/>
      <c r="AJ1217" s="107"/>
      <c r="AK1217" s="109" t="s">
        <v>4925</v>
      </c>
      <c r="AL1217" s="41" t="str">
        <f t="shared" si="651"/>
        <v>SOLFEN KHA GLISERIN 250</v>
      </c>
      <c r="AM1217" s="107">
        <v>0.4</v>
      </c>
      <c r="AN1217" s="107">
        <f t="shared" si="652"/>
        <v>3.6808800000000006</v>
      </c>
    </row>
    <row r="1218" spans="1:40" ht="15">
      <c r="A1218" s="101"/>
      <c r="B1218" s="41"/>
      <c r="C1218" s="102"/>
      <c r="D1218" s="103"/>
      <c r="E1218" s="103"/>
      <c r="F1218" s="103"/>
      <c r="G1218" s="103"/>
      <c r="H1218" s="103"/>
      <c r="I1218" s="103"/>
      <c r="J1218" s="103"/>
      <c r="K1218" s="31"/>
      <c r="L1218" s="103"/>
      <c r="M1218" s="104"/>
      <c r="N1218" s="105"/>
      <c r="O1218" s="41"/>
      <c r="P1218" s="106"/>
      <c r="Q1218" s="106"/>
      <c r="R1218" s="41"/>
      <c r="S1218" s="41"/>
      <c r="T1218" s="107"/>
      <c r="U1218" s="41" t="s">
        <v>5192</v>
      </c>
      <c r="V1218" s="41" t="s">
        <v>5193</v>
      </c>
      <c r="W1218" s="107">
        <v>8.5000000000000006E-2</v>
      </c>
      <c r="X1218" s="107">
        <f>K1214*W1218</f>
        <v>24.990000000000002</v>
      </c>
      <c r="Y1218" s="107"/>
      <c r="Z1218" s="107"/>
      <c r="AA1218" s="107"/>
      <c r="AB1218" s="107"/>
      <c r="AC1218" s="107"/>
      <c r="AD1218" s="107"/>
      <c r="AE1218" s="107"/>
      <c r="AF1218" s="107"/>
      <c r="AG1218" s="41"/>
      <c r="AH1218" s="41"/>
      <c r="AI1218" s="108"/>
      <c r="AJ1218" s="107"/>
      <c r="AK1218" s="110" t="s">
        <v>4915</v>
      </c>
      <c r="AL1218" s="41" t="str">
        <f t="shared" si="651"/>
        <v>SHD METHANOL 156</v>
      </c>
      <c r="AM1218" s="107">
        <v>0.56999999999999995</v>
      </c>
      <c r="AN1218" s="107">
        <f>$X$1218*AM1218</f>
        <v>14.244299999999999</v>
      </c>
    </row>
    <row r="1219" spans="1:40" ht="15">
      <c r="A1219" s="101"/>
      <c r="B1219" s="41"/>
      <c r="C1219" s="102"/>
      <c r="D1219" s="103"/>
      <c r="E1219" s="103"/>
      <c r="F1219" s="103"/>
      <c r="G1219" s="103"/>
      <c r="H1219" s="103"/>
      <c r="I1219" s="103"/>
      <c r="J1219" s="103"/>
      <c r="K1219" s="31"/>
      <c r="L1219" s="103"/>
      <c r="M1219" s="104"/>
      <c r="N1219" s="105"/>
      <c r="O1219" s="41"/>
      <c r="P1219" s="106"/>
      <c r="Q1219" s="106"/>
      <c r="R1219" s="41"/>
      <c r="S1219" s="41"/>
      <c r="T1219" s="107"/>
      <c r="U1219" s="41"/>
      <c r="V1219" s="41"/>
      <c r="W1219" s="107"/>
      <c r="X1219" s="107"/>
      <c r="Y1219" s="107"/>
      <c r="Z1219" s="107"/>
      <c r="AA1219" s="107"/>
      <c r="AB1219" s="107"/>
      <c r="AC1219" s="107"/>
      <c r="AD1219" s="107"/>
      <c r="AE1219" s="107"/>
      <c r="AF1219" s="107"/>
      <c r="AG1219" s="41"/>
      <c r="AH1219" s="41"/>
      <c r="AI1219" s="108"/>
      <c r="AJ1219" s="107"/>
      <c r="AK1219" s="110" t="s">
        <v>4925</v>
      </c>
      <c r="AL1219" s="41" t="str">
        <f t="shared" si="651"/>
        <v>SOLFEN KHA GLISERIN 250</v>
      </c>
      <c r="AM1219" s="107">
        <v>0.34</v>
      </c>
      <c r="AN1219" s="107">
        <f t="shared" ref="AN1219:AN1220" si="653">$X$1218*AM1219</f>
        <v>8.4966000000000008</v>
      </c>
    </row>
    <row r="1220" spans="1:40" ht="15">
      <c r="A1220" s="101"/>
      <c r="B1220" s="41"/>
      <c r="C1220" s="102"/>
      <c r="D1220" s="103"/>
      <c r="E1220" s="103"/>
      <c r="F1220" s="103"/>
      <c r="G1220" s="103"/>
      <c r="H1220" s="103"/>
      <c r="I1220" s="103"/>
      <c r="J1220" s="103"/>
      <c r="K1220" s="31"/>
      <c r="L1220" s="103"/>
      <c r="M1220" s="104"/>
      <c r="N1220" s="105"/>
      <c r="O1220" s="41"/>
      <c r="P1220" s="106"/>
      <c r="Q1220" s="106"/>
      <c r="R1220" s="41"/>
      <c r="S1220" s="41"/>
      <c r="T1220" s="107"/>
      <c r="U1220" s="41"/>
      <c r="V1220" s="41"/>
      <c r="W1220" s="107"/>
      <c r="X1220" s="107"/>
      <c r="Y1220" s="107"/>
      <c r="Z1220" s="107"/>
      <c r="AA1220" s="107"/>
      <c r="AB1220" s="107"/>
      <c r="AC1220" s="107"/>
      <c r="AD1220" s="107"/>
      <c r="AE1220" s="107"/>
      <c r="AF1220" s="107"/>
      <c r="AG1220" s="41"/>
      <c r="AH1220" s="41"/>
      <c r="AI1220" s="108"/>
      <c r="AJ1220" s="107"/>
      <c r="AK1220" s="110" t="s">
        <v>4921</v>
      </c>
      <c r="AL1220" s="41" t="str">
        <f t="shared" si="651"/>
        <v>SOLFEN KHA DEP 225</v>
      </c>
      <c r="AM1220" s="107">
        <v>0.09</v>
      </c>
      <c r="AN1220" s="107">
        <f t="shared" si="653"/>
        <v>2.2490999999999999</v>
      </c>
    </row>
    <row r="1221" spans="1:40">
      <c r="A1221" s="101">
        <v>284</v>
      </c>
      <c r="B1221" s="41" t="s">
        <v>2790</v>
      </c>
      <c r="C1221" s="102" t="s">
        <v>251</v>
      </c>
      <c r="D1221" s="103">
        <v>75</v>
      </c>
      <c r="E1221" s="103">
        <f t="shared" si="650"/>
        <v>1.0416666666666667</v>
      </c>
      <c r="F1221" s="103">
        <v>73</v>
      </c>
      <c r="G1221" s="103">
        <v>1</v>
      </c>
      <c r="H1221" s="103">
        <v>32</v>
      </c>
      <c r="I1221" s="103">
        <v>1</v>
      </c>
      <c r="J1221" s="103" t="s">
        <v>510</v>
      </c>
      <c r="K1221" s="31">
        <f t="shared" si="628"/>
        <v>72</v>
      </c>
      <c r="L1221" s="103" t="s">
        <v>510</v>
      </c>
      <c r="M1221" s="104">
        <f t="shared" ref="M1221:M1404" si="654">K1221/72</f>
        <v>1</v>
      </c>
      <c r="N1221" s="105" t="s">
        <v>506</v>
      </c>
      <c r="O1221" s="41" t="s">
        <v>5240</v>
      </c>
      <c r="P1221" s="41">
        <f>0.41*K1221</f>
        <v>29.52</v>
      </c>
      <c r="Q1221" s="106">
        <f t="shared" si="610"/>
        <v>72</v>
      </c>
      <c r="R1221" s="41"/>
      <c r="S1221" s="41" t="s">
        <v>524</v>
      </c>
      <c r="T1221" s="107">
        <f t="shared" si="619"/>
        <v>5.6628000000000005E-2</v>
      </c>
      <c r="U1221" s="41" t="s">
        <v>4158</v>
      </c>
      <c r="V1221" s="41" t="e">
        <f t="shared" si="555"/>
        <v>#NAME?</v>
      </c>
      <c r="W1221" s="107">
        <v>7.1500000000000001E-3</v>
      </c>
      <c r="X1221" s="107">
        <f t="shared" si="612"/>
        <v>0.51480000000000004</v>
      </c>
      <c r="Y1221" s="107"/>
      <c r="Z1221" s="107"/>
      <c r="AA1221" s="107"/>
      <c r="AB1221" s="107"/>
      <c r="AC1221" s="107"/>
      <c r="AD1221" s="107"/>
      <c r="AE1221" s="107"/>
      <c r="AF1221" s="107"/>
      <c r="AG1221" s="41" t="s">
        <v>4337</v>
      </c>
      <c r="AH1221" s="41" t="e">
        <f t="shared" si="560"/>
        <v>#NAME?</v>
      </c>
      <c r="AI1221" s="108">
        <v>0.11</v>
      </c>
      <c r="AJ1221" s="107">
        <f t="shared" si="631"/>
        <v>5.6628000000000005E-2</v>
      </c>
      <c r="AK1221" s="41"/>
      <c r="AL1221" s="41"/>
      <c r="AM1221" s="107"/>
      <c r="AN1221" s="107"/>
    </row>
    <row r="1222" spans="1:40" ht="15">
      <c r="A1222" s="101"/>
      <c r="B1222" s="41"/>
      <c r="C1222" s="102"/>
      <c r="D1222" s="103"/>
      <c r="E1222" s="103"/>
      <c r="F1222" s="103"/>
      <c r="G1222" s="103"/>
      <c r="H1222" s="103"/>
      <c r="I1222" s="103"/>
      <c r="J1222" s="103"/>
      <c r="K1222" s="31"/>
      <c r="L1222" s="103"/>
      <c r="M1222" s="104"/>
      <c r="N1222" s="105"/>
      <c r="O1222" s="41"/>
      <c r="P1222" s="41"/>
      <c r="Q1222" s="106"/>
      <c r="R1222" s="41"/>
      <c r="S1222" s="41"/>
      <c r="T1222" s="107"/>
      <c r="U1222" s="41"/>
      <c r="V1222" s="41"/>
      <c r="W1222" s="107"/>
      <c r="X1222" s="107"/>
      <c r="Y1222" s="107"/>
      <c r="Z1222" s="107"/>
      <c r="AA1222" s="107"/>
      <c r="AB1222" s="107"/>
      <c r="AC1222" s="107"/>
      <c r="AD1222" s="107"/>
      <c r="AE1222" s="107"/>
      <c r="AF1222" s="107"/>
      <c r="AG1222" s="41"/>
      <c r="AH1222" s="41"/>
      <c r="AI1222" s="108"/>
      <c r="AJ1222" s="107"/>
      <c r="AK1222" s="109" t="s">
        <v>4915</v>
      </c>
      <c r="AL1222" s="41" t="str">
        <f t="shared" ref="AL1222" si="655">VLOOKUP(AK1222,db_solfen,2,FALSE)</f>
        <v>SHD METHANOL 156</v>
      </c>
      <c r="AM1222" s="107">
        <v>0.91</v>
      </c>
      <c r="AN1222" s="107">
        <f>$X$1221*AM1222</f>
        <v>0.46846800000000005</v>
      </c>
    </row>
    <row r="1223" spans="1:40">
      <c r="A1223" s="101">
        <v>285</v>
      </c>
      <c r="B1223" s="41" t="s">
        <v>2793</v>
      </c>
      <c r="C1223" s="102" t="s">
        <v>252</v>
      </c>
      <c r="D1223" s="103">
        <v>19</v>
      </c>
      <c r="E1223" s="103">
        <f t="shared" si="650"/>
        <v>0.2638888888888889</v>
      </c>
      <c r="F1223" s="103">
        <v>33</v>
      </c>
      <c r="G1223" s="103">
        <v>1</v>
      </c>
      <c r="H1223" s="103"/>
      <c r="I1223" s="103"/>
      <c r="J1223" s="103" t="s">
        <v>510</v>
      </c>
      <c r="K1223" s="31">
        <v>0</v>
      </c>
      <c r="L1223" s="103" t="s">
        <v>510</v>
      </c>
      <c r="M1223" s="104">
        <f t="shared" si="654"/>
        <v>0</v>
      </c>
      <c r="N1223" s="105" t="s">
        <v>506</v>
      </c>
      <c r="O1223" s="41"/>
      <c r="P1223" s="41"/>
      <c r="Q1223" s="41"/>
      <c r="R1223" s="41"/>
      <c r="S1223" s="41"/>
      <c r="T1223" s="107"/>
      <c r="U1223" s="41" t="s">
        <v>4158</v>
      </c>
      <c r="V1223" s="41" t="e">
        <f t="shared" ref="V1223" si="656">VLOOKUP(U1223,tb_oplosan,2,FALSE)</f>
        <v>#NAME?</v>
      </c>
      <c r="W1223" s="107">
        <v>7.1500000000000001E-3</v>
      </c>
      <c r="X1223" s="107">
        <f>K1223*W1223</f>
        <v>0</v>
      </c>
      <c r="Y1223" s="107"/>
      <c r="Z1223" s="107"/>
      <c r="AA1223" s="107"/>
      <c r="AB1223" s="107"/>
      <c r="AC1223" s="107"/>
      <c r="AD1223" s="107"/>
      <c r="AE1223" s="107"/>
      <c r="AF1223" s="107"/>
      <c r="AG1223" s="41" t="s">
        <v>4337</v>
      </c>
      <c r="AH1223" s="41" t="e">
        <f t="shared" ref="AH1223" si="657">VLOOKUP(AG1223,tb_parfum,2,FALSE)</f>
        <v>#NAME?</v>
      </c>
      <c r="AI1223" s="108">
        <v>0.11</v>
      </c>
      <c r="AJ1223" s="107">
        <f t="shared" ref="AJ1223" si="658">X1223*AI1223</f>
        <v>0</v>
      </c>
      <c r="AK1223" s="41"/>
      <c r="AL1223" s="41"/>
      <c r="AM1223" s="107"/>
      <c r="AN1223" s="107"/>
    </row>
    <row r="1224" spans="1:40" ht="15">
      <c r="A1224" s="101"/>
      <c r="B1224" s="41"/>
      <c r="C1224" s="102"/>
      <c r="D1224" s="103"/>
      <c r="E1224" s="103"/>
      <c r="F1224" s="103"/>
      <c r="G1224" s="103"/>
      <c r="H1224" s="103"/>
      <c r="I1224" s="103"/>
      <c r="J1224" s="103"/>
      <c r="K1224" s="31"/>
      <c r="L1224" s="103"/>
      <c r="M1224" s="104"/>
      <c r="N1224" s="105"/>
      <c r="O1224" s="41"/>
      <c r="P1224" s="41"/>
      <c r="Q1224" s="41"/>
      <c r="R1224" s="41"/>
      <c r="S1224" s="41"/>
      <c r="T1224" s="107"/>
      <c r="U1224" s="41"/>
      <c r="V1224" s="41"/>
      <c r="W1224" s="107"/>
      <c r="X1224" s="107"/>
      <c r="Y1224" s="107"/>
      <c r="Z1224" s="107"/>
      <c r="AA1224" s="107"/>
      <c r="AB1224" s="107"/>
      <c r="AC1224" s="107"/>
      <c r="AD1224" s="107"/>
      <c r="AE1224" s="107"/>
      <c r="AF1224" s="107"/>
      <c r="AG1224" s="41"/>
      <c r="AH1224" s="41"/>
      <c r="AI1224" s="108"/>
      <c r="AJ1224" s="107"/>
      <c r="AK1224" s="109" t="s">
        <v>4915</v>
      </c>
      <c r="AL1224" s="41" t="str">
        <f t="shared" ref="AL1224" si="659">VLOOKUP(AK1224,db_solfen,2,FALSE)</f>
        <v>SHD METHANOL 156</v>
      </c>
      <c r="AM1224" s="107">
        <v>0.91</v>
      </c>
      <c r="AN1224" s="107">
        <f>X1223*AM1224</f>
        <v>0</v>
      </c>
    </row>
    <row r="1225" spans="1:40">
      <c r="A1225" s="101">
        <v>286</v>
      </c>
      <c r="B1225" s="41" t="s">
        <v>2796</v>
      </c>
      <c r="C1225" s="102" t="s">
        <v>253</v>
      </c>
      <c r="D1225" s="103">
        <v>63</v>
      </c>
      <c r="E1225" s="103">
        <f t="shared" si="650"/>
        <v>0.875</v>
      </c>
      <c r="F1225" s="103">
        <v>24</v>
      </c>
      <c r="G1225" s="103">
        <v>1</v>
      </c>
      <c r="H1225" s="103">
        <v>35</v>
      </c>
      <c r="I1225" s="103">
        <v>1</v>
      </c>
      <c r="J1225" s="103" t="s">
        <v>510</v>
      </c>
      <c r="K1225" s="31">
        <v>0</v>
      </c>
      <c r="L1225" s="103" t="s">
        <v>510</v>
      </c>
      <c r="M1225" s="104">
        <f t="shared" si="654"/>
        <v>0</v>
      </c>
      <c r="N1225" s="105" t="s">
        <v>506</v>
      </c>
      <c r="O1225" s="41"/>
      <c r="P1225" s="41"/>
      <c r="Q1225" s="41"/>
      <c r="R1225" s="41"/>
      <c r="S1225" s="41"/>
      <c r="T1225" s="107"/>
      <c r="U1225" s="41" t="s">
        <v>4160</v>
      </c>
      <c r="V1225" s="41" t="e">
        <f t="shared" ref="V1225" si="660">VLOOKUP(U1225,tb_oplosan,2,FALSE)</f>
        <v>#NAME?</v>
      </c>
      <c r="W1225" s="107">
        <v>7.1500000000000001E-3</v>
      </c>
      <c r="X1225" s="107">
        <f>K1225*W1225</f>
        <v>0</v>
      </c>
      <c r="Y1225" s="107"/>
      <c r="Z1225" s="107"/>
      <c r="AA1225" s="107"/>
      <c r="AB1225" s="107"/>
      <c r="AC1225" s="107"/>
      <c r="AD1225" s="107"/>
      <c r="AE1225" s="107"/>
      <c r="AF1225" s="107"/>
      <c r="AG1225" s="41" t="s">
        <v>4301</v>
      </c>
      <c r="AH1225" s="41" t="e">
        <f t="shared" ref="AH1225" si="661">VLOOKUP(AG1225,tb_parfum,2,FALSE)</f>
        <v>#NAME?</v>
      </c>
      <c r="AI1225" s="108">
        <v>0.05</v>
      </c>
      <c r="AJ1225" s="107">
        <f t="shared" ref="AJ1225" si="662">X1225*AI1225</f>
        <v>0</v>
      </c>
      <c r="AK1225" s="41"/>
      <c r="AL1225" s="41"/>
      <c r="AM1225" s="107"/>
      <c r="AN1225" s="107"/>
    </row>
    <row r="1226" spans="1:40" ht="15">
      <c r="A1226" s="101"/>
      <c r="B1226" s="41"/>
      <c r="C1226" s="102"/>
      <c r="D1226" s="103"/>
      <c r="E1226" s="103"/>
      <c r="F1226" s="103"/>
      <c r="G1226" s="103"/>
      <c r="H1226" s="103"/>
      <c r="I1226" s="103"/>
      <c r="J1226" s="103"/>
      <c r="K1226" s="31"/>
      <c r="L1226" s="103"/>
      <c r="M1226" s="104"/>
      <c r="N1226" s="105"/>
      <c r="O1226" s="41"/>
      <c r="P1226" s="41"/>
      <c r="Q1226" s="41"/>
      <c r="R1226" s="41"/>
      <c r="S1226" s="41"/>
      <c r="T1226" s="107"/>
      <c r="U1226" s="41"/>
      <c r="V1226" s="41"/>
      <c r="W1226" s="107"/>
      <c r="X1226" s="107"/>
      <c r="Y1226" s="107"/>
      <c r="Z1226" s="107"/>
      <c r="AA1226" s="107"/>
      <c r="AB1226" s="107"/>
      <c r="AC1226" s="107"/>
      <c r="AD1226" s="107"/>
      <c r="AE1226" s="107"/>
      <c r="AF1226" s="107"/>
      <c r="AG1226" s="41"/>
      <c r="AH1226" s="41"/>
      <c r="AI1226" s="108"/>
      <c r="AJ1226" s="107"/>
      <c r="AK1226" s="109" t="s">
        <v>4915</v>
      </c>
      <c r="AL1226" s="41" t="str">
        <f t="shared" ref="AL1226" si="663">VLOOKUP(AK1226,db_solfen,2,FALSE)</f>
        <v>SHD METHANOL 156</v>
      </c>
      <c r="AM1226" s="107">
        <v>0.96</v>
      </c>
      <c r="AN1226" s="107">
        <f>$X$1225*AM1226</f>
        <v>0</v>
      </c>
    </row>
    <row r="1227" spans="1:40">
      <c r="A1227" s="101">
        <v>287</v>
      </c>
      <c r="B1227" s="41" t="s">
        <v>2799</v>
      </c>
      <c r="C1227" s="102" t="s">
        <v>254</v>
      </c>
      <c r="D1227" s="103">
        <v>10</v>
      </c>
      <c r="E1227" s="103">
        <f t="shared" si="650"/>
        <v>0.1388888888888889</v>
      </c>
      <c r="F1227" s="103">
        <v>43</v>
      </c>
      <c r="G1227" s="103">
        <v>1</v>
      </c>
      <c r="H1227" s="103"/>
      <c r="I1227" s="103"/>
      <c r="J1227" s="103" t="s">
        <v>510</v>
      </c>
      <c r="K1227" s="31">
        <v>0</v>
      </c>
      <c r="L1227" s="103" t="s">
        <v>510</v>
      </c>
      <c r="M1227" s="104">
        <f t="shared" si="654"/>
        <v>0</v>
      </c>
      <c r="N1227" s="105" t="s">
        <v>506</v>
      </c>
      <c r="O1227" s="41"/>
      <c r="P1227" s="41"/>
      <c r="Q1227" s="41"/>
      <c r="R1227" s="41"/>
      <c r="S1227" s="41"/>
      <c r="T1227" s="107"/>
      <c r="U1227" s="41" t="s">
        <v>4160</v>
      </c>
      <c r="V1227" s="41" t="e">
        <f t="shared" ref="V1227" si="664">VLOOKUP(U1227,tb_oplosan,2,FALSE)</f>
        <v>#NAME?</v>
      </c>
      <c r="W1227" s="107">
        <v>7.1500000000000001E-3</v>
      </c>
      <c r="X1227" s="107">
        <f>K1227*W1227</f>
        <v>0</v>
      </c>
      <c r="Y1227" s="107"/>
      <c r="Z1227" s="107"/>
      <c r="AA1227" s="107"/>
      <c r="AB1227" s="107"/>
      <c r="AC1227" s="107"/>
      <c r="AD1227" s="107"/>
      <c r="AE1227" s="107"/>
      <c r="AF1227" s="107"/>
      <c r="AG1227" s="41" t="s">
        <v>4301</v>
      </c>
      <c r="AH1227" s="41" t="e">
        <f t="shared" ref="AH1227" si="665">VLOOKUP(AG1227,tb_parfum,2,FALSE)</f>
        <v>#NAME?</v>
      </c>
      <c r="AI1227" s="108">
        <v>0.05</v>
      </c>
      <c r="AJ1227" s="107">
        <f t="shared" ref="AJ1227" si="666">X1227*AI1227</f>
        <v>0</v>
      </c>
      <c r="AK1227" s="41"/>
      <c r="AL1227" s="41"/>
      <c r="AM1227" s="107"/>
      <c r="AN1227" s="107"/>
    </row>
    <row r="1228" spans="1:40" ht="15">
      <c r="A1228" s="101"/>
      <c r="B1228" s="41"/>
      <c r="C1228" s="102"/>
      <c r="D1228" s="103"/>
      <c r="E1228" s="103"/>
      <c r="F1228" s="103"/>
      <c r="G1228" s="103"/>
      <c r="H1228" s="103"/>
      <c r="I1228" s="103"/>
      <c r="J1228" s="103"/>
      <c r="K1228" s="31"/>
      <c r="L1228" s="103"/>
      <c r="M1228" s="104"/>
      <c r="N1228" s="105"/>
      <c r="O1228" s="41"/>
      <c r="P1228" s="41"/>
      <c r="Q1228" s="41"/>
      <c r="R1228" s="41"/>
      <c r="S1228" s="41"/>
      <c r="T1228" s="107"/>
      <c r="U1228" s="41"/>
      <c r="V1228" s="41"/>
      <c r="W1228" s="107"/>
      <c r="X1228" s="107"/>
      <c r="Y1228" s="107"/>
      <c r="Z1228" s="107"/>
      <c r="AA1228" s="107"/>
      <c r="AB1228" s="107"/>
      <c r="AC1228" s="107"/>
      <c r="AD1228" s="107"/>
      <c r="AE1228" s="107"/>
      <c r="AF1228" s="107"/>
      <c r="AG1228" s="41"/>
      <c r="AH1228" s="41"/>
      <c r="AI1228" s="108"/>
      <c r="AJ1228" s="107"/>
      <c r="AK1228" s="109" t="s">
        <v>4915</v>
      </c>
      <c r="AL1228" s="41" t="str">
        <f t="shared" ref="AL1228" si="667">VLOOKUP(AK1228,db_solfen,2,FALSE)</f>
        <v>SHD METHANOL 156</v>
      </c>
      <c r="AM1228" s="107">
        <v>0.96</v>
      </c>
      <c r="AN1228" s="107">
        <f>$X$1227*AM1228</f>
        <v>0</v>
      </c>
    </row>
    <row r="1229" spans="1:40">
      <c r="A1229" s="101">
        <v>288</v>
      </c>
      <c r="B1229" s="41" t="s">
        <v>2800</v>
      </c>
      <c r="C1229" s="102" t="s">
        <v>255</v>
      </c>
      <c r="D1229" s="103">
        <v>53</v>
      </c>
      <c r="E1229" s="103">
        <f t="shared" si="650"/>
        <v>0.73611111111111116</v>
      </c>
      <c r="F1229" s="103">
        <v>13</v>
      </c>
      <c r="G1229" s="103">
        <v>1</v>
      </c>
      <c r="H1229" s="103">
        <v>31</v>
      </c>
      <c r="I1229" s="103">
        <v>1</v>
      </c>
      <c r="J1229" s="103" t="s">
        <v>510</v>
      </c>
      <c r="K1229" s="31">
        <v>0</v>
      </c>
      <c r="L1229" s="103" t="s">
        <v>510</v>
      </c>
      <c r="M1229" s="104">
        <f t="shared" si="654"/>
        <v>0</v>
      </c>
      <c r="N1229" s="105" t="s">
        <v>506</v>
      </c>
      <c r="O1229" s="41"/>
      <c r="P1229" s="41"/>
      <c r="Q1229" s="41"/>
      <c r="R1229" s="41"/>
      <c r="S1229" s="41"/>
      <c r="T1229" s="107"/>
      <c r="U1229" s="41" t="s">
        <v>4164</v>
      </c>
      <c r="V1229" s="41" t="e">
        <f>VLOOKUP(U1229,tb_oplosan,2,FALSE)</f>
        <v>#NAME?</v>
      </c>
      <c r="W1229" s="107">
        <v>7.1500000000000001E-3</v>
      </c>
      <c r="X1229" s="107">
        <f>K1229*W1229</f>
        <v>0</v>
      </c>
      <c r="Y1229" s="107"/>
      <c r="Z1229" s="107"/>
      <c r="AA1229" s="107"/>
      <c r="AB1229" s="107"/>
      <c r="AC1229" s="107"/>
      <c r="AD1229" s="107"/>
      <c r="AE1229" s="107"/>
      <c r="AF1229" s="107"/>
      <c r="AG1229" s="41" t="s">
        <v>4307</v>
      </c>
      <c r="AH1229" s="41" t="e">
        <f t="shared" ref="AH1229" si="668">VLOOKUP(AG1229,tb_parfum,2,FALSE)</f>
        <v>#NAME?</v>
      </c>
      <c r="AI1229" s="108">
        <v>0.13</v>
      </c>
      <c r="AJ1229" s="107">
        <f>X1229*AI1229</f>
        <v>0</v>
      </c>
      <c r="AK1229" s="41"/>
      <c r="AL1229" s="41"/>
      <c r="AM1229" s="107"/>
      <c r="AN1229" s="107"/>
    </row>
    <row r="1230" spans="1:40" ht="15">
      <c r="A1230" s="101"/>
      <c r="B1230" s="41"/>
      <c r="C1230" s="102"/>
      <c r="D1230" s="103"/>
      <c r="E1230" s="103"/>
      <c r="F1230" s="103"/>
      <c r="G1230" s="103"/>
      <c r="H1230" s="103"/>
      <c r="I1230" s="103"/>
      <c r="J1230" s="103"/>
      <c r="K1230" s="31"/>
      <c r="L1230" s="103"/>
      <c r="M1230" s="104"/>
      <c r="N1230" s="105"/>
      <c r="O1230" s="41"/>
      <c r="P1230" s="41"/>
      <c r="Q1230" s="41"/>
      <c r="R1230" s="41"/>
      <c r="S1230" s="41"/>
      <c r="T1230" s="107"/>
      <c r="U1230" s="41"/>
      <c r="V1230" s="41"/>
      <c r="W1230" s="107"/>
      <c r="X1230" s="107"/>
      <c r="Y1230" s="107"/>
      <c r="Z1230" s="107"/>
      <c r="AA1230" s="107"/>
      <c r="AB1230" s="107"/>
      <c r="AC1230" s="107"/>
      <c r="AD1230" s="107"/>
      <c r="AE1230" s="107"/>
      <c r="AF1230" s="107"/>
      <c r="AG1230" s="41"/>
      <c r="AH1230" s="41"/>
      <c r="AI1230" s="108"/>
      <c r="AJ1230" s="107"/>
      <c r="AK1230" s="109" t="s">
        <v>4915</v>
      </c>
      <c r="AL1230" s="41" t="str">
        <f t="shared" ref="AL1230" si="669">VLOOKUP(AK1230,db_solfen,2,FALSE)</f>
        <v>SHD METHANOL 156</v>
      </c>
      <c r="AM1230" s="107">
        <v>0.88</v>
      </c>
      <c r="AN1230" s="107">
        <f>$X$1229*AM1230</f>
        <v>0</v>
      </c>
    </row>
    <row r="1231" spans="1:40">
      <c r="A1231" s="101">
        <v>289</v>
      </c>
      <c r="B1231" s="41" t="s">
        <v>2803</v>
      </c>
      <c r="C1231" s="102" t="s">
        <v>256</v>
      </c>
      <c r="D1231" s="103">
        <v>98</v>
      </c>
      <c r="E1231" s="103">
        <f t="shared" si="650"/>
        <v>1.3611111111111112</v>
      </c>
      <c r="F1231" s="103">
        <v>12</v>
      </c>
      <c r="G1231" s="103">
        <v>1</v>
      </c>
      <c r="H1231" s="103"/>
      <c r="I1231" s="103"/>
      <c r="J1231" s="103" t="s">
        <v>510</v>
      </c>
      <c r="K1231" s="31">
        <v>0</v>
      </c>
      <c r="L1231" s="103" t="s">
        <v>510</v>
      </c>
      <c r="M1231" s="104">
        <f t="shared" si="654"/>
        <v>0</v>
      </c>
      <c r="N1231" s="105" t="s">
        <v>506</v>
      </c>
      <c r="O1231" s="41"/>
      <c r="P1231" s="41"/>
      <c r="Q1231" s="41"/>
      <c r="R1231" s="41"/>
      <c r="S1231" s="41"/>
      <c r="T1231" s="107"/>
      <c r="U1231" s="41" t="s">
        <v>4164</v>
      </c>
      <c r="V1231" s="41" t="e">
        <f t="shared" ref="V1231" si="670">VLOOKUP(U1231,tb_oplosan,2,FALSE)</f>
        <v>#NAME?</v>
      </c>
      <c r="W1231" s="107">
        <v>7.1500000000000001E-3</v>
      </c>
      <c r="X1231" s="107">
        <f>K1231*W1231</f>
        <v>0</v>
      </c>
      <c r="Y1231" s="107"/>
      <c r="Z1231" s="107"/>
      <c r="AA1231" s="107"/>
      <c r="AB1231" s="107"/>
      <c r="AC1231" s="107"/>
      <c r="AD1231" s="107"/>
      <c r="AE1231" s="107"/>
      <c r="AF1231" s="107"/>
      <c r="AG1231" s="41" t="s">
        <v>4307</v>
      </c>
      <c r="AH1231" s="41" t="e">
        <f t="shared" ref="AH1231" si="671">VLOOKUP(AG1231,tb_parfum,2,FALSE)</f>
        <v>#NAME?</v>
      </c>
      <c r="AI1231" s="108">
        <v>0.13</v>
      </c>
      <c r="AJ1231" s="107">
        <f t="shared" ref="AJ1231" si="672">X1231*AI1231</f>
        <v>0</v>
      </c>
      <c r="AK1231" s="41"/>
      <c r="AL1231" s="41"/>
      <c r="AM1231" s="107"/>
      <c r="AN1231" s="107"/>
    </row>
    <row r="1232" spans="1:40" ht="15">
      <c r="A1232" s="101"/>
      <c r="B1232" s="41"/>
      <c r="C1232" s="102"/>
      <c r="D1232" s="103"/>
      <c r="E1232" s="103"/>
      <c r="F1232" s="103"/>
      <c r="G1232" s="103"/>
      <c r="H1232" s="103"/>
      <c r="I1232" s="103"/>
      <c r="J1232" s="103"/>
      <c r="K1232" s="31"/>
      <c r="L1232" s="103"/>
      <c r="M1232" s="104"/>
      <c r="N1232" s="105"/>
      <c r="O1232" s="41"/>
      <c r="P1232" s="41"/>
      <c r="Q1232" s="41"/>
      <c r="R1232" s="41"/>
      <c r="S1232" s="41"/>
      <c r="T1232" s="107"/>
      <c r="U1232" s="41"/>
      <c r="V1232" s="41"/>
      <c r="W1232" s="107"/>
      <c r="X1232" s="107"/>
      <c r="Y1232" s="107"/>
      <c r="Z1232" s="107"/>
      <c r="AA1232" s="107"/>
      <c r="AB1232" s="107"/>
      <c r="AC1232" s="107"/>
      <c r="AD1232" s="107"/>
      <c r="AE1232" s="107"/>
      <c r="AF1232" s="107"/>
      <c r="AG1232" s="41"/>
      <c r="AH1232" s="41"/>
      <c r="AI1232" s="108"/>
      <c r="AJ1232" s="107"/>
      <c r="AK1232" s="109" t="s">
        <v>4915</v>
      </c>
      <c r="AL1232" s="41" t="str">
        <f t="shared" ref="AL1232" si="673">VLOOKUP(AK1232,db_solfen,2,FALSE)</f>
        <v>SHD METHANOL 156</v>
      </c>
      <c r="AM1232" s="107">
        <v>0.88</v>
      </c>
      <c r="AN1232" s="107">
        <f>$X$1231*AM1232</f>
        <v>0</v>
      </c>
    </row>
    <row r="1233" spans="1:40">
      <c r="A1233" s="101">
        <v>290</v>
      </c>
      <c r="B1233" s="41" t="s">
        <v>2806</v>
      </c>
      <c r="C1233" s="102" t="s">
        <v>257</v>
      </c>
      <c r="D1233" s="103">
        <v>34</v>
      </c>
      <c r="E1233" s="103">
        <f t="shared" si="650"/>
        <v>0.47222222222222221</v>
      </c>
      <c r="F1233" s="103">
        <v>15</v>
      </c>
      <c r="G1233" s="103">
        <v>1</v>
      </c>
      <c r="H1233" s="103">
        <v>17</v>
      </c>
      <c r="I1233" s="103">
        <v>1</v>
      </c>
      <c r="J1233" s="103" t="s">
        <v>510</v>
      </c>
      <c r="K1233" s="31">
        <v>0</v>
      </c>
      <c r="L1233" s="103" t="s">
        <v>510</v>
      </c>
      <c r="M1233" s="104">
        <f t="shared" si="654"/>
        <v>0</v>
      </c>
      <c r="N1233" s="105" t="s">
        <v>506</v>
      </c>
      <c r="O1233" s="41"/>
      <c r="P1233" s="41"/>
      <c r="Q1233" s="41"/>
      <c r="R1233" s="41"/>
      <c r="S1233" s="41"/>
      <c r="T1233" s="107"/>
      <c r="U1233" s="41" t="s">
        <v>615</v>
      </c>
      <c r="V1233" s="41" t="e">
        <f t="shared" ref="V1233" si="674">VLOOKUP(U1233,tb_oplosan,2,FALSE)</f>
        <v>#NAME?</v>
      </c>
      <c r="W1233" s="107">
        <v>7.1500000000000001E-3</v>
      </c>
      <c r="X1233" s="107">
        <f>K1233*W1233</f>
        <v>0</v>
      </c>
      <c r="Y1233" s="107"/>
      <c r="Z1233" s="107"/>
      <c r="AA1233" s="107"/>
      <c r="AB1233" s="107"/>
      <c r="AC1233" s="107"/>
      <c r="AD1233" s="107"/>
      <c r="AE1233" s="107"/>
      <c r="AF1233" s="107"/>
      <c r="AG1233" s="41" t="s">
        <v>4257</v>
      </c>
      <c r="AH1233" s="41" t="e">
        <f t="shared" ref="AH1233" si="675">VLOOKUP(AG1233,tb_parfum,2,FALSE)</f>
        <v>#NAME?</v>
      </c>
      <c r="AI1233" s="108">
        <v>0.1</v>
      </c>
      <c r="AJ1233" s="107">
        <f t="shared" ref="AJ1233" si="676">X1233*AI1233</f>
        <v>0</v>
      </c>
      <c r="AK1233" s="41"/>
      <c r="AL1233" s="41"/>
      <c r="AM1233" s="107"/>
      <c r="AN1233" s="107"/>
    </row>
    <row r="1234" spans="1:40" ht="15">
      <c r="A1234" s="101"/>
      <c r="B1234" s="41"/>
      <c r="C1234" s="102"/>
      <c r="D1234" s="103"/>
      <c r="E1234" s="103"/>
      <c r="F1234" s="103"/>
      <c r="G1234" s="103"/>
      <c r="H1234" s="103"/>
      <c r="I1234" s="103"/>
      <c r="J1234" s="103"/>
      <c r="K1234" s="31"/>
      <c r="L1234" s="103"/>
      <c r="M1234" s="104"/>
      <c r="N1234" s="105"/>
      <c r="O1234" s="41"/>
      <c r="P1234" s="41"/>
      <c r="Q1234" s="41"/>
      <c r="R1234" s="41"/>
      <c r="S1234" s="41"/>
      <c r="T1234" s="107"/>
      <c r="U1234" s="41"/>
      <c r="V1234" s="41"/>
      <c r="W1234" s="107"/>
      <c r="X1234" s="107"/>
      <c r="Y1234" s="107"/>
      <c r="Z1234" s="107"/>
      <c r="AA1234" s="107"/>
      <c r="AB1234" s="107"/>
      <c r="AC1234" s="107"/>
      <c r="AD1234" s="107"/>
      <c r="AE1234" s="107"/>
      <c r="AF1234" s="107"/>
      <c r="AG1234" s="41"/>
      <c r="AH1234" s="41"/>
      <c r="AI1234" s="108"/>
      <c r="AJ1234" s="107"/>
      <c r="AK1234" s="109" t="s">
        <v>4915</v>
      </c>
      <c r="AL1234" s="41" t="str">
        <f t="shared" ref="AL1234" si="677">VLOOKUP(AK1234,db_solfen,2,FALSE)</f>
        <v>SHD METHANOL 156</v>
      </c>
      <c r="AM1234" s="107">
        <v>0.91</v>
      </c>
      <c r="AN1234" s="107">
        <f>$X$1233*AM1234</f>
        <v>0</v>
      </c>
    </row>
    <row r="1235" spans="1:40">
      <c r="A1235" s="101">
        <v>291</v>
      </c>
      <c r="B1235" s="41" t="s">
        <v>2809</v>
      </c>
      <c r="C1235" s="102" t="s">
        <v>258</v>
      </c>
      <c r="D1235" s="103">
        <v>14</v>
      </c>
      <c r="E1235" s="103">
        <f t="shared" si="650"/>
        <v>0.19444444444444445</v>
      </c>
      <c r="F1235" s="103">
        <v>43</v>
      </c>
      <c r="G1235" s="103">
        <v>1</v>
      </c>
      <c r="H1235" s="103"/>
      <c r="I1235" s="103"/>
      <c r="J1235" s="103" t="s">
        <v>510</v>
      </c>
      <c r="K1235" s="31">
        <f>VLOOKUP(B1235,tb_proyeksi,10,FALSE)</f>
        <v>72</v>
      </c>
      <c r="L1235" s="103" t="s">
        <v>510</v>
      </c>
      <c r="M1235" s="104">
        <f t="shared" si="654"/>
        <v>1</v>
      </c>
      <c r="N1235" s="105" t="s">
        <v>506</v>
      </c>
      <c r="O1235" s="41" t="s">
        <v>5239</v>
      </c>
      <c r="P1235" s="41">
        <f>0.41*K1235</f>
        <v>29.52</v>
      </c>
      <c r="Q1235" s="106">
        <f>K1235</f>
        <v>72</v>
      </c>
      <c r="R1235" s="41"/>
      <c r="S1235" s="41" t="s">
        <v>528</v>
      </c>
      <c r="T1235" s="107">
        <f>AJ1235</f>
        <v>5.1480000000000005E-2</v>
      </c>
      <c r="U1235" s="41" t="s">
        <v>615</v>
      </c>
      <c r="V1235" s="41" t="e">
        <f t="shared" si="555"/>
        <v>#NAME?</v>
      </c>
      <c r="W1235" s="107">
        <v>7.1500000000000001E-3</v>
      </c>
      <c r="X1235" s="107">
        <f>K1235*W1235</f>
        <v>0.51480000000000004</v>
      </c>
      <c r="Y1235" s="107"/>
      <c r="Z1235" s="107"/>
      <c r="AA1235" s="107"/>
      <c r="AB1235" s="107"/>
      <c r="AC1235" s="107"/>
      <c r="AD1235" s="107"/>
      <c r="AE1235" s="107"/>
      <c r="AF1235" s="107"/>
      <c r="AG1235" s="41" t="s">
        <v>4257</v>
      </c>
      <c r="AH1235" s="41" t="e">
        <f t="shared" si="560"/>
        <v>#NAME?</v>
      </c>
      <c r="AI1235" s="108">
        <v>0.1</v>
      </c>
      <c r="AJ1235" s="107">
        <f t="shared" si="631"/>
        <v>5.1480000000000005E-2</v>
      </c>
      <c r="AK1235" s="41"/>
      <c r="AL1235" s="41"/>
      <c r="AM1235" s="107"/>
      <c r="AN1235" s="107"/>
    </row>
    <row r="1236" spans="1:40" ht="15">
      <c r="A1236" s="101"/>
      <c r="B1236" s="41"/>
      <c r="C1236" s="102"/>
      <c r="D1236" s="103"/>
      <c r="E1236" s="103"/>
      <c r="F1236" s="103"/>
      <c r="G1236" s="103"/>
      <c r="H1236" s="103"/>
      <c r="I1236" s="103"/>
      <c r="J1236" s="103"/>
      <c r="K1236" s="31"/>
      <c r="L1236" s="103"/>
      <c r="M1236" s="104"/>
      <c r="N1236" s="105"/>
      <c r="O1236" s="41"/>
      <c r="P1236" s="41"/>
      <c r="Q1236" s="106"/>
      <c r="R1236" s="41"/>
      <c r="S1236" s="41"/>
      <c r="T1236" s="107"/>
      <c r="U1236" s="41"/>
      <c r="V1236" s="41"/>
      <c r="W1236" s="107"/>
      <c r="X1236" s="107"/>
      <c r="Y1236" s="107"/>
      <c r="Z1236" s="107"/>
      <c r="AA1236" s="107"/>
      <c r="AB1236" s="107"/>
      <c r="AC1236" s="107"/>
      <c r="AD1236" s="107"/>
      <c r="AE1236" s="107"/>
      <c r="AF1236" s="107"/>
      <c r="AG1236" s="41"/>
      <c r="AH1236" s="41"/>
      <c r="AI1236" s="108"/>
      <c r="AJ1236" s="107"/>
      <c r="AK1236" s="109" t="s">
        <v>4915</v>
      </c>
      <c r="AL1236" s="41" t="str">
        <f t="shared" ref="AL1236" si="678">VLOOKUP(AK1236,db_solfen,2,FALSE)</f>
        <v>SHD METHANOL 156</v>
      </c>
      <c r="AM1236" s="107">
        <v>0.91</v>
      </c>
      <c r="AN1236" s="107">
        <f>$X$1235*AM1236</f>
        <v>0.46846800000000005</v>
      </c>
    </row>
    <row r="1237" spans="1:40">
      <c r="A1237" s="101">
        <v>292</v>
      </c>
      <c r="B1237" s="41" t="s">
        <v>2812</v>
      </c>
      <c r="C1237" s="102" t="s">
        <v>259</v>
      </c>
      <c r="D1237" s="103">
        <v>28</v>
      </c>
      <c r="E1237" s="103">
        <f t="shared" si="650"/>
        <v>0.3888888888888889</v>
      </c>
      <c r="F1237" s="103">
        <v>10</v>
      </c>
      <c r="G1237" s="103">
        <v>1</v>
      </c>
      <c r="H1237" s="103">
        <v>2</v>
      </c>
      <c r="I1237" s="103">
        <v>1</v>
      </c>
      <c r="J1237" s="103" t="s">
        <v>510</v>
      </c>
      <c r="K1237" s="31">
        <v>0</v>
      </c>
      <c r="L1237" s="103" t="s">
        <v>510</v>
      </c>
      <c r="M1237" s="104">
        <f t="shared" si="654"/>
        <v>0</v>
      </c>
      <c r="N1237" s="105" t="s">
        <v>506</v>
      </c>
      <c r="O1237" s="41"/>
      <c r="P1237" s="41"/>
      <c r="Q1237" s="41"/>
      <c r="R1237" s="41"/>
      <c r="S1237" s="41"/>
      <c r="T1237" s="107"/>
      <c r="U1237" s="41" t="s">
        <v>4169</v>
      </c>
      <c r="V1237" s="41" t="e">
        <f>VLOOKUP(U1237,tb_oplosan,2,FALSE)</f>
        <v>#NAME?</v>
      </c>
      <c r="W1237" s="107">
        <v>7.1500000000000001E-3</v>
      </c>
      <c r="X1237" s="107">
        <f t="shared" ref="X1237" si="679">K1237*W1237</f>
        <v>0</v>
      </c>
      <c r="Y1237" s="107"/>
      <c r="Z1237" s="107"/>
      <c r="AA1237" s="107"/>
      <c r="AB1237" s="107"/>
      <c r="AC1237" s="107"/>
      <c r="AD1237" s="107"/>
      <c r="AE1237" s="107"/>
      <c r="AF1237" s="107"/>
      <c r="AG1237" s="41" t="s">
        <v>4317</v>
      </c>
      <c r="AH1237" s="41" t="e">
        <f t="shared" ref="AH1237" si="680">VLOOKUP(AG1237,tb_parfum,2,FALSE)</f>
        <v>#NAME?</v>
      </c>
      <c r="AI1237" s="108">
        <v>0.14000000000000001</v>
      </c>
      <c r="AJ1237" s="107">
        <f t="shared" ref="AJ1237" si="681">X1237*AI1237</f>
        <v>0</v>
      </c>
      <c r="AK1237" s="41"/>
      <c r="AL1237" s="41"/>
      <c r="AM1237" s="107"/>
      <c r="AN1237" s="107"/>
    </row>
    <row r="1238" spans="1:40" ht="15">
      <c r="A1238" s="101"/>
      <c r="B1238" s="41"/>
      <c r="C1238" s="102"/>
      <c r="D1238" s="103"/>
      <c r="E1238" s="103"/>
      <c r="F1238" s="103"/>
      <c r="G1238" s="103"/>
      <c r="H1238" s="103"/>
      <c r="I1238" s="103"/>
      <c r="J1238" s="103"/>
      <c r="K1238" s="31"/>
      <c r="L1238" s="103"/>
      <c r="M1238" s="104"/>
      <c r="N1238" s="105"/>
      <c r="O1238" s="41"/>
      <c r="P1238" s="41"/>
      <c r="Q1238" s="41"/>
      <c r="R1238" s="41"/>
      <c r="S1238" s="41"/>
      <c r="T1238" s="107"/>
      <c r="U1238" s="41"/>
      <c r="V1238" s="41"/>
      <c r="W1238" s="107"/>
      <c r="X1238" s="107"/>
      <c r="Y1238" s="107"/>
      <c r="Z1238" s="107"/>
      <c r="AA1238" s="107"/>
      <c r="AB1238" s="107"/>
      <c r="AC1238" s="107"/>
      <c r="AD1238" s="107"/>
      <c r="AE1238" s="107"/>
      <c r="AF1238" s="107"/>
      <c r="AG1238" s="41"/>
      <c r="AH1238" s="41"/>
      <c r="AI1238" s="108"/>
      <c r="AJ1238" s="107"/>
      <c r="AK1238" s="109" t="s">
        <v>4915</v>
      </c>
      <c r="AL1238" s="41" t="str">
        <f t="shared" ref="AL1238" si="682">VLOOKUP(AK1238,db_solfen,2,FALSE)</f>
        <v>SHD METHANOL 156</v>
      </c>
      <c r="AM1238" s="107">
        <v>0.88</v>
      </c>
      <c r="AN1238" s="107">
        <f>$X$1239*AM1238</f>
        <v>0</v>
      </c>
    </row>
    <row r="1239" spans="1:40">
      <c r="A1239" s="101">
        <v>293</v>
      </c>
      <c r="B1239" s="41" t="s">
        <v>2815</v>
      </c>
      <c r="C1239" s="102" t="s">
        <v>260</v>
      </c>
      <c r="D1239" s="103">
        <v>9</v>
      </c>
      <c r="E1239" s="103">
        <f t="shared" si="650"/>
        <v>0.125</v>
      </c>
      <c r="F1239" s="103">
        <v>8</v>
      </c>
      <c r="G1239" s="103">
        <v>1</v>
      </c>
      <c r="H1239" s="103"/>
      <c r="I1239" s="103"/>
      <c r="J1239" s="103" t="s">
        <v>510</v>
      </c>
      <c r="K1239" s="31">
        <v>0</v>
      </c>
      <c r="L1239" s="103" t="s">
        <v>510</v>
      </c>
      <c r="M1239" s="104">
        <f t="shared" si="654"/>
        <v>0</v>
      </c>
      <c r="N1239" s="105" t="s">
        <v>506</v>
      </c>
      <c r="O1239" s="41"/>
      <c r="P1239" s="41"/>
      <c r="Q1239" s="41"/>
      <c r="R1239" s="41"/>
      <c r="S1239" s="41"/>
      <c r="T1239" s="107"/>
      <c r="U1239" s="41" t="s">
        <v>4169</v>
      </c>
      <c r="V1239" s="41" t="e">
        <f>VLOOKUP(U1239,tb_oplosan,2,FALSE)</f>
        <v>#NAME?</v>
      </c>
      <c r="W1239" s="107">
        <v>7.1500000000000001E-3</v>
      </c>
      <c r="X1239" s="107">
        <f t="shared" ref="X1239" si="683">K1239*W1239</f>
        <v>0</v>
      </c>
      <c r="Y1239" s="107"/>
      <c r="Z1239" s="107"/>
      <c r="AA1239" s="107"/>
      <c r="AB1239" s="107"/>
      <c r="AC1239" s="107"/>
      <c r="AD1239" s="107"/>
      <c r="AE1239" s="107"/>
      <c r="AF1239" s="107"/>
      <c r="AG1239" s="41" t="s">
        <v>4317</v>
      </c>
      <c r="AH1239" s="41" t="e">
        <f t="shared" ref="AH1239" si="684">VLOOKUP(AG1239,tb_parfum,2,FALSE)</f>
        <v>#NAME?</v>
      </c>
      <c r="AI1239" s="108">
        <v>0.14000000000000001</v>
      </c>
      <c r="AJ1239" s="107">
        <f t="shared" ref="AJ1239" si="685">X1239*AI1239</f>
        <v>0</v>
      </c>
      <c r="AK1239" s="41"/>
      <c r="AL1239" s="41"/>
      <c r="AM1239" s="107"/>
      <c r="AN1239" s="107"/>
    </row>
    <row r="1240" spans="1:40" ht="15">
      <c r="A1240" s="101"/>
      <c r="B1240" s="41"/>
      <c r="C1240" s="102"/>
      <c r="D1240" s="103"/>
      <c r="E1240" s="103"/>
      <c r="F1240" s="103"/>
      <c r="G1240" s="103"/>
      <c r="H1240" s="103"/>
      <c r="I1240" s="103"/>
      <c r="J1240" s="103"/>
      <c r="K1240" s="31"/>
      <c r="L1240" s="103"/>
      <c r="M1240" s="104"/>
      <c r="N1240" s="105"/>
      <c r="O1240" s="41"/>
      <c r="P1240" s="41"/>
      <c r="Q1240" s="41"/>
      <c r="R1240" s="41"/>
      <c r="S1240" s="41"/>
      <c r="T1240" s="107"/>
      <c r="U1240" s="41"/>
      <c r="V1240" s="41"/>
      <c r="W1240" s="107"/>
      <c r="X1240" s="107"/>
      <c r="Y1240" s="107"/>
      <c r="Z1240" s="107"/>
      <c r="AA1240" s="107"/>
      <c r="AB1240" s="107"/>
      <c r="AC1240" s="107"/>
      <c r="AD1240" s="107"/>
      <c r="AE1240" s="107"/>
      <c r="AF1240" s="107"/>
      <c r="AG1240" s="41"/>
      <c r="AH1240" s="41"/>
      <c r="AI1240" s="108"/>
      <c r="AJ1240" s="107"/>
      <c r="AK1240" s="109" t="s">
        <v>4915</v>
      </c>
      <c r="AL1240" s="41" t="str">
        <f t="shared" ref="AL1240" si="686">VLOOKUP(AK1240,db_solfen,2,FALSE)</f>
        <v>SHD METHANOL 156</v>
      </c>
      <c r="AM1240" s="107">
        <v>0.88</v>
      </c>
      <c r="AN1240" s="107">
        <f>$X$1237*AM1240</f>
        <v>0</v>
      </c>
    </row>
    <row r="1241" spans="1:40" ht="15">
      <c r="A1241" s="101">
        <v>294</v>
      </c>
      <c r="B1241" s="41" t="s">
        <v>2822</v>
      </c>
      <c r="C1241" s="102" t="s">
        <v>261</v>
      </c>
      <c r="D1241" s="103">
        <v>16</v>
      </c>
      <c r="E1241" s="103">
        <f t="shared" si="650"/>
        <v>0.22222222222222221</v>
      </c>
      <c r="F1241" s="103">
        <v>10</v>
      </c>
      <c r="G1241" s="103">
        <v>1</v>
      </c>
      <c r="H1241" s="103"/>
      <c r="I1241" s="103"/>
      <c r="J1241" s="103" t="s">
        <v>510</v>
      </c>
      <c r="K1241" s="31">
        <v>0</v>
      </c>
      <c r="L1241" s="103" t="s">
        <v>510</v>
      </c>
      <c r="M1241" s="104">
        <f t="shared" si="654"/>
        <v>0</v>
      </c>
      <c r="N1241" s="105" t="s">
        <v>506</v>
      </c>
      <c r="O1241" s="41"/>
      <c r="P1241" s="41"/>
      <c r="Q1241" s="41"/>
      <c r="R1241" s="41"/>
      <c r="S1241" s="41"/>
      <c r="T1241" s="107"/>
      <c r="U1241" t="s">
        <v>4173</v>
      </c>
      <c r="V1241" s="41" t="e">
        <f t="shared" si="555"/>
        <v>#NAME?</v>
      </c>
      <c r="W1241" s="107">
        <v>7.1500000000000001E-3</v>
      </c>
      <c r="X1241" s="107">
        <f>K1241*W1241</f>
        <v>0</v>
      </c>
      <c r="Y1241" s="107"/>
      <c r="Z1241" s="107"/>
      <c r="AA1241" s="107"/>
      <c r="AB1241" s="107"/>
      <c r="AC1241" s="107"/>
      <c r="AD1241" s="107"/>
      <c r="AE1241" s="107"/>
      <c r="AF1241" s="107"/>
      <c r="AG1241" s="41" t="s">
        <v>4271</v>
      </c>
      <c r="AH1241" s="41" t="e">
        <f t="shared" ref="AH1241" si="687">VLOOKUP(AG1241,tb_parfum,2,FALSE)</f>
        <v>#NAME?</v>
      </c>
      <c r="AI1241" s="108">
        <v>0.11</v>
      </c>
      <c r="AJ1241" s="107">
        <f>X1241*AI1241</f>
        <v>0</v>
      </c>
      <c r="AK1241" s="41"/>
      <c r="AL1241" s="41"/>
      <c r="AM1241" s="107"/>
      <c r="AN1241" s="107"/>
    </row>
    <row r="1242" spans="1:40" ht="15">
      <c r="A1242" s="101"/>
      <c r="B1242" s="41"/>
      <c r="C1242" s="102"/>
      <c r="D1242" s="103"/>
      <c r="E1242" s="103"/>
      <c r="F1242" s="103"/>
      <c r="G1242" s="103"/>
      <c r="H1242" s="103"/>
      <c r="I1242" s="103"/>
      <c r="J1242" s="103"/>
      <c r="K1242" s="31"/>
      <c r="L1242" s="103"/>
      <c r="M1242" s="104"/>
      <c r="N1242" s="105"/>
      <c r="O1242" s="41"/>
      <c r="P1242" s="41"/>
      <c r="Q1242" s="41"/>
      <c r="R1242" s="41"/>
      <c r="S1242" s="41"/>
      <c r="T1242" s="107"/>
      <c r="U1242" s="41"/>
      <c r="V1242" s="41"/>
      <c r="W1242" s="107"/>
      <c r="X1242" s="107"/>
      <c r="Y1242" s="107"/>
      <c r="Z1242" s="107"/>
      <c r="AA1242" s="107"/>
      <c r="AB1242" s="107"/>
      <c r="AC1242" s="107"/>
      <c r="AD1242" s="107"/>
      <c r="AE1242" s="107"/>
      <c r="AF1242" s="107"/>
      <c r="AG1242" s="41"/>
      <c r="AH1242" s="41"/>
      <c r="AI1242" s="108"/>
      <c r="AJ1242" s="107"/>
      <c r="AK1242" s="109" t="s">
        <v>4915</v>
      </c>
      <c r="AL1242" s="41" t="str">
        <f t="shared" ref="AL1242" si="688">VLOOKUP(AK1242,db_solfen,2,FALSE)</f>
        <v>SHD METHANOL 156</v>
      </c>
      <c r="AM1242" s="107">
        <v>0.91</v>
      </c>
      <c r="AN1242" s="107">
        <f>$X$1241*AM1242</f>
        <v>0</v>
      </c>
    </row>
    <row r="1243" spans="1:40">
      <c r="A1243" s="101">
        <v>295</v>
      </c>
      <c r="B1243" s="41" t="s">
        <v>2825</v>
      </c>
      <c r="C1243" s="102" t="s">
        <v>262</v>
      </c>
      <c r="D1243" s="103">
        <v>5</v>
      </c>
      <c r="E1243" s="103">
        <f t="shared" si="650"/>
        <v>6.9444444444444448E-2</v>
      </c>
      <c r="F1243" s="103">
        <v>105</v>
      </c>
      <c r="G1243" s="103">
        <v>1</v>
      </c>
      <c r="H1243" s="103">
        <v>72</v>
      </c>
      <c r="I1243" s="103">
        <v>1</v>
      </c>
      <c r="J1243" s="103" t="s">
        <v>510</v>
      </c>
      <c r="K1243" s="31">
        <f>VLOOKUP(B1243,tb_proyeksi,10,FALSE)</f>
        <v>72</v>
      </c>
      <c r="L1243" s="103" t="s">
        <v>510</v>
      </c>
      <c r="M1243" s="104">
        <f t="shared" si="654"/>
        <v>1</v>
      </c>
      <c r="N1243" s="105" t="s">
        <v>506</v>
      </c>
      <c r="O1243" s="41" t="s">
        <v>5240</v>
      </c>
      <c r="P1243" s="41">
        <f>0.41*K1243</f>
        <v>29.52</v>
      </c>
      <c r="Q1243" s="106">
        <f>K1243</f>
        <v>72</v>
      </c>
      <c r="R1243" s="41"/>
      <c r="S1243" s="41" t="s">
        <v>534</v>
      </c>
      <c r="T1243" s="107">
        <f>AJ1243</f>
        <v>4.6331999999999998E-2</v>
      </c>
      <c r="U1243" s="41" t="s">
        <v>4177</v>
      </c>
      <c r="V1243" s="41" t="e">
        <f t="shared" si="555"/>
        <v>#NAME?</v>
      </c>
      <c r="W1243" s="107">
        <v>7.1500000000000001E-3</v>
      </c>
      <c r="X1243" s="107">
        <f t="shared" si="612"/>
        <v>0.51480000000000004</v>
      </c>
      <c r="Y1243" s="107"/>
      <c r="Z1243" s="107"/>
      <c r="AA1243" s="107"/>
      <c r="AB1243" s="107"/>
      <c r="AC1243" s="107"/>
      <c r="AD1243" s="107"/>
      <c r="AE1243" s="107"/>
      <c r="AF1243" s="107"/>
      <c r="AG1243" s="41" t="s">
        <v>4311</v>
      </c>
      <c r="AH1243" s="41" t="e">
        <f t="shared" si="560"/>
        <v>#NAME?</v>
      </c>
      <c r="AI1243" s="108">
        <v>0.09</v>
      </c>
      <c r="AJ1243" s="107">
        <f t="shared" si="631"/>
        <v>4.6331999999999998E-2</v>
      </c>
      <c r="AK1243" s="41"/>
      <c r="AL1243" s="41"/>
      <c r="AM1243" s="107"/>
      <c r="AN1243" s="107"/>
    </row>
    <row r="1244" spans="1:40" ht="15">
      <c r="A1244" s="101"/>
      <c r="B1244" s="41"/>
      <c r="C1244" s="102"/>
      <c r="D1244" s="103"/>
      <c r="E1244" s="103"/>
      <c r="F1244" s="103"/>
      <c r="G1244" s="103"/>
      <c r="H1244" s="103"/>
      <c r="I1244" s="103"/>
      <c r="J1244" s="103"/>
      <c r="K1244" s="31"/>
      <c r="L1244" s="103"/>
      <c r="M1244" s="104"/>
      <c r="N1244" s="105"/>
      <c r="O1244" s="41"/>
      <c r="P1244" s="41"/>
      <c r="Q1244" s="106"/>
      <c r="R1244" s="41"/>
      <c r="S1244" s="41"/>
      <c r="T1244" s="107"/>
      <c r="U1244" s="41"/>
      <c r="V1244" s="41"/>
      <c r="W1244" s="107"/>
      <c r="X1244" s="107"/>
      <c r="Y1244" s="107"/>
      <c r="Z1244" s="107"/>
      <c r="AA1244" s="107"/>
      <c r="AB1244" s="107"/>
      <c r="AC1244" s="107"/>
      <c r="AD1244" s="107"/>
      <c r="AE1244" s="107"/>
      <c r="AF1244" s="107"/>
      <c r="AG1244" s="41"/>
      <c r="AH1244" s="41"/>
      <c r="AI1244" s="108"/>
      <c r="AJ1244" s="107"/>
      <c r="AK1244" s="109" t="s">
        <v>4915</v>
      </c>
      <c r="AL1244" s="41" t="str">
        <f t="shared" ref="AL1244" si="689">VLOOKUP(AK1244,db_solfen,2,FALSE)</f>
        <v>SHD METHANOL 156</v>
      </c>
      <c r="AM1244" s="107">
        <v>0.93</v>
      </c>
      <c r="AN1244" s="107">
        <f>$X$1243*AM1244</f>
        <v>0.47876400000000008</v>
      </c>
    </row>
    <row r="1245" spans="1:40">
      <c r="A1245" s="101">
        <v>296</v>
      </c>
      <c r="B1245" s="41" t="s">
        <v>2828</v>
      </c>
      <c r="C1245" s="102" t="s">
        <v>263</v>
      </c>
      <c r="D1245" s="103">
        <v>17</v>
      </c>
      <c r="E1245" s="103">
        <f t="shared" si="650"/>
        <v>0.2361111111111111</v>
      </c>
      <c r="F1245" s="103">
        <v>11</v>
      </c>
      <c r="G1245" s="103">
        <v>1</v>
      </c>
      <c r="H1245" s="103"/>
      <c r="I1245" s="103"/>
      <c r="J1245" s="103" t="s">
        <v>510</v>
      </c>
      <c r="K1245" s="31">
        <f>VLOOKUP(B1245,tb_proyeksi,10,FALSE)</f>
        <v>72</v>
      </c>
      <c r="L1245" s="103" t="s">
        <v>510</v>
      </c>
      <c r="M1245" s="104">
        <f t="shared" si="654"/>
        <v>1</v>
      </c>
      <c r="N1245" s="105" t="s">
        <v>506</v>
      </c>
      <c r="O1245" s="41" t="s">
        <v>5239</v>
      </c>
      <c r="P1245" s="41">
        <f>0.41*K1245</f>
        <v>29.52</v>
      </c>
      <c r="Q1245" s="106">
        <f>K1245</f>
        <v>72</v>
      </c>
      <c r="R1245" s="41"/>
      <c r="S1245" s="41" t="s">
        <v>534</v>
      </c>
      <c r="T1245" s="107">
        <f>AJ1245</f>
        <v>4.6331999999999998E-2</v>
      </c>
      <c r="U1245" s="41" t="s">
        <v>4177</v>
      </c>
      <c r="V1245" s="41" t="e">
        <f t="shared" si="555"/>
        <v>#NAME?</v>
      </c>
      <c r="W1245" s="107">
        <v>7.1500000000000001E-3</v>
      </c>
      <c r="X1245" s="107">
        <f t="shared" si="612"/>
        <v>0.51480000000000004</v>
      </c>
      <c r="Y1245" s="107"/>
      <c r="Z1245" s="107"/>
      <c r="AA1245" s="107"/>
      <c r="AB1245" s="107"/>
      <c r="AC1245" s="107"/>
      <c r="AD1245" s="107"/>
      <c r="AE1245" s="107"/>
      <c r="AF1245" s="107"/>
      <c r="AG1245" s="41" t="s">
        <v>4311</v>
      </c>
      <c r="AH1245" s="41" t="e">
        <f t="shared" si="560"/>
        <v>#NAME?</v>
      </c>
      <c r="AI1245" s="108">
        <v>0.09</v>
      </c>
      <c r="AJ1245" s="107">
        <f t="shared" si="631"/>
        <v>4.6331999999999998E-2</v>
      </c>
      <c r="AK1245" s="41"/>
      <c r="AL1245" s="41"/>
      <c r="AM1245" s="107"/>
      <c r="AN1245" s="107"/>
    </row>
    <row r="1246" spans="1:40" ht="15">
      <c r="A1246" s="101"/>
      <c r="B1246" s="41"/>
      <c r="C1246" s="102"/>
      <c r="D1246" s="103"/>
      <c r="E1246" s="103"/>
      <c r="F1246" s="103"/>
      <c r="G1246" s="103"/>
      <c r="H1246" s="103"/>
      <c r="I1246" s="103"/>
      <c r="J1246" s="103"/>
      <c r="K1246" s="31"/>
      <c r="L1246" s="103"/>
      <c r="M1246" s="104"/>
      <c r="N1246" s="105"/>
      <c r="O1246" s="41"/>
      <c r="P1246" s="41"/>
      <c r="Q1246" s="106"/>
      <c r="R1246" s="41"/>
      <c r="S1246" s="41"/>
      <c r="T1246" s="107"/>
      <c r="U1246" s="41"/>
      <c r="V1246" s="41"/>
      <c r="W1246" s="107"/>
      <c r="X1246" s="107"/>
      <c r="Y1246" s="107"/>
      <c r="Z1246" s="107"/>
      <c r="AA1246" s="107"/>
      <c r="AB1246" s="107"/>
      <c r="AC1246" s="107"/>
      <c r="AD1246" s="107"/>
      <c r="AE1246" s="107"/>
      <c r="AF1246" s="107"/>
      <c r="AG1246" s="41"/>
      <c r="AH1246" s="41"/>
      <c r="AI1246" s="108"/>
      <c r="AJ1246" s="107"/>
      <c r="AK1246" s="109" t="s">
        <v>4915</v>
      </c>
      <c r="AL1246" s="41" t="str">
        <f t="shared" ref="AL1246" si="690">VLOOKUP(AK1246,db_solfen,2,FALSE)</f>
        <v>SHD METHANOL 156</v>
      </c>
      <c r="AM1246" s="107">
        <v>0.93</v>
      </c>
      <c r="AN1246" s="107">
        <f>$X$1245*AM1246</f>
        <v>0.47876400000000008</v>
      </c>
    </row>
    <row r="1247" spans="1:40">
      <c r="A1247" s="101">
        <v>297</v>
      </c>
      <c r="B1247" s="41" t="s">
        <v>2835</v>
      </c>
      <c r="C1247" s="102" t="s">
        <v>473</v>
      </c>
      <c r="D1247" s="103">
        <v>1</v>
      </c>
      <c r="E1247" s="103">
        <f t="shared" si="650"/>
        <v>1.3888888888888888E-2</v>
      </c>
      <c r="F1247" s="103"/>
      <c r="G1247" s="103"/>
      <c r="H1247" s="103"/>
      <c r="I1247" s="103"/>
      <c r="J1247" s="103" t="s">
        <v>510</v>
      </c>
      <c r="K1247" s="31">
        <v>0</v>
      </c>
      <c r="L1247" s="103" t="s">
        <v>510</v>
      </c>
      <c r="M1247" s="104">
        <f t="shared" si="654"/>
        <v>0</v>
      </c>
      <c r="N1247" s="105" t="s">
        <v>506</v>
      </c>
      <c r="O1247" s="41"/>
      <c r="P1247" s="41"/>
      <c r="Q1247" s="41"/>
      <c r="R1247" s="41"/>
      <c r="S1247" s="41"/>
      <c r="T1247" s="107"/>
      <c r="U1247" s="41" t="s">
        <v>4185</v>
      </c>
      <c r="V1247" s="41" t="e">
        <f t="shared" ref="V1247" si="691">VLOOKUP(U1247,tb_oplosan,2,FALSE)</f>
        <v>#NAME?</v>
      </c>
      <c r="W1247" s="107">
        <v>7.1500000000000001E-3</v>
      </c>
      <c r="X1247" s="107">
        <f>K1247*W1247</f>
        <v>0</v>
      </c>
      <c r="Y1247" s="107"/>
      <c r="Z1247" s="107"/>
      <c r="AA1247" s="107"/>
      <c r="AB1247" s="107"/>
      <c r="AC1247" s="107"/>
      <c r="AD1247" s="107"/>
      <c r="AE1247" s="107"/>
      <c r="AF1247" s="107"/>
      <c r="AG1247" s="41" t="s">
        <v>4217</v>
      </c>
      <c r="AH1247" s="41" t="e">
        <f t="shared" ref="AH1247" si="692">VLOOKUP(AG1247,tb_parfum,2,FALSE)</f>
        <v>#NAME?</v>
      </c>
      <c r="AI1247" s="108">
        <v>0.08</v>
      </c>
      <c r="AJ1247" s="107">
        <f t="shared" ref="AJ1247" si="693">X1247*AI1247</f>
        <v>0</v>
      </c>
      <c r="AK1247" s="41"/>
      <c r="AL1247" s="41"/>
      <c r="AM1247" s="107"/>
      <c r="AN1247" s="107"/>
    </row>
    <row r="1248" spans="1:40" ht="15">
      <c r="A1248" s="101"/>
      <c r="B1248" s="41"/>
      <c r="C1248" s="102"/>
      <c r="D1248" s="103"/>
      <c r="E1248" s="103"/>
      <c r="F1248" s="103"/>
      <c r="G1248" s="103"/>
      <c r="H1248" s="103"/>
      <c r="I1248" s="103"/>
      <c r="J1248" s="103"/>
      <c r="K1248" s="31"/>
      <c r="L1248" s="103"/>
      <c r="M1248" s="104"/>
      <c r="N1248" s="105"/>
      <c r="O1248" s="41"/>
      <c r="P1248" s="41"/>
      <c r="Q1248" s="41"/>
      <c r="R1248" s="41"/>
      <c r="S1248" s="41"/>
      <c r="T1248" s="107"/>
      <c r="U1248" s="41"/>
      <c r="V1248" s="41"/>
      <c r="W1248" s="107"/>
      <c r="X1248" s="107"/>
      <c r="Y1248" s="107"/>
      <c r="Z1248" s="107"/>
      <c r="AA1248" s="107"/>
      <c r="AB1248" s="107"/>
      <c r="AC1248" s="107"/>
      <c r="AD1248" s="107"/>
      <c r="AE1248" s="107"/>
      <c r="AF1248" s="107"/>
      <c r="AG1248" s="41"/>
      <c r="AH1248" s="41"/>
      <c r="AI1248" s="108"/>
      <c r="AJ1248" s="107"/>
      <c r="AK1248" s="117" t="s">
        <v>4915</v>
      </c>
      <c r="AL1248" s="41" t="str">
        <f t="shared" ref="AL1248" si="694">VLOOKUP(AK1248,db_solfen,2,FALSE)</f>
        <v>SHD METHANOL 156</v>
      </c>
      <c r="AM1248" s="107">
        <v>0.93</v>
      </c>
      <c r="AN1248" s="107">
        <f>$X$1247*AM1248</f>
        <v>0</v>
      </c>
    </row>
    <row r="1249" spans="1:40">
      <c r="A1249" s="101">
        <v>298</v>
      </c>
      <c r="B1249" s="41" t="s">
        <v>2838</v>
      </c>
      <c r="C1249" s="102" t="s">
        <v>264</v>
      </c>
      <c r="D1249" s="103"/>
      <c r="E1249" s="103">
        <f t="shared" si="650"/>
        <v>0</v>
      </c>
      <c r="F1249" s="103">
        <v>72</v>
      </c>
      <c r="G1249" s="103">
        <v>1</v>
      </c>
      <c r="H1249" s="103">
        <v>72</v>
      </c>
      <c r="I1249" s="103">
        <v>1</v>
      </c>
      <c r="J1249" s="103" t="s">
        <v>510</v>
      </c>
      <c r="K1249" s="31">
        <f>VLOOKUP(B1249,tb_proyeksi,10,FALSE)</f>
        <v>72</v>
      </c>
      <c r="L1249" s="103" t="s">
        <v>510</v>
      </c>
      <c r="M1249" s="104">
        <f t="shared" si="654"/>
        <v>1</v>
      </c>
      <c r="N1249" s="105" t="s">
        <v>506</v>
      </c>
      <c r="O1249" s="41" t="s">
        <v>5237</v>
      </c>
      <c r="P1249" s="106">
        <f>0.51*K1249</f>
        <v>36.72</v>
      </c>
      <c r="Q1249" s="106">
        <f>K1249</f>
        <v>72</v>
      </c>
      <c r="R1249" s="41"/>
      <c r="S1249" s="41" t="s">
        <v>524</v>
      </c>
      <c r="T1249" s="107">
        <f>AJ1249</f>
        <v>5.6628000000000005E-2</v>
      </c>
      <c r="U1249" s="41" t="s">
        <v>4158</v>
      </c>
      <c r="V1249" s="41" t="e">
        <f t="shared" si="555"/>
        <v>#NAME?</v>
      </c>
      <c r="W1249" s="107">
        <v>7.1500000000000001E-3</v>
      </c>
      <c r="X1249" s="107">
        <f t="shared" si="612"/>
        <v>0.51480000000000004</v>
      </c>
      <c r="Y1249" s="107"/>
      <c r="Z1249" s="107"/>
      <c r="AA1249" s="107"/>
      <c r="AB1249" s="107"/>
      <c r="AC1249" s="107"/>
      <c r="AD1249" s="107"/>
      <c r="AE1249" s="107"/>
      <c r="AF1249" s="107"/>
      <c r="AG1249" s="41" t="s">
        <v>4337</v>
      </c>
      <c r="AH1249" s="41" t="e">
        <f t="shared" si="560"/>
        <v>#NAME?</v>
      </c>
      <c r="AI1249" s="108">
        <v>0.11</v>
      </c>
      <c r="AJ1249" s="107">
        <f t="shared" si="631"/>
        <v>5.6628000000000005E-2</v>
      </c>
      <c r="AK1249" s="41"/>
      <c r="AL1249" s="41"/>
      <c r="AM1249" s="107"/>
      <c r="AN1249" s="107"/>
    </row>
    <row r="1250" spans="1:40" ht="15">
      <c r="A1250" s="101"/>
      <c r="B1250" s="41"/>
      <c r="C1250" s="102"/>
      <c r="D1250" s="103"/>
      <c r="E1250" s="103"/>
      <c r="F1250" s="103"/>
      <c r="G1250" s="103"/>
      <c r="H1250" s="103"/>
      <c r="I1250" s="103"/>
      <c r="J1250" s="103"/>
      <c r="K1250" s="31"/>
      <c r="L1250" s="103"/>
      <c r="M1250" s="104"/>
      <c r="N1250" s="105"/>
      <c r="O1250" s="41"/>
      <c r="P1250" s="106"/>
      <c r="Q1250" s="106"/>
      <c r="R1250" s="41"/>
      <c r="S1250" s="41"/>
      <c r="T1250" s="107"/>
      <c r="U1250" s="41"/>
      <c r="V1250" s="41"/>
      <c r="W1250" s="107"/>
      <c r="X1250" s="107"/>
      <c r="Y1250" s="107"/>
      <c r="Z1250" s="107"/>
      <c r="AA1250" s="107"/>
      <c r="AB1250" s="107"/>
      <c r="AC1250" s="107"/>
      <c r="AD1250" s="107"/>
      <c r="AE1250" s="107"/>
      <c r="AF1250" s="107"/>
      <c r="AG1250" s="41"/>
      <c r="AH1250" s="41"/>
      <c r="AI1250" s="108"/>
      <c r="AJ1250" s="107"/>
      <c r="AK1250" s="109" t="s">
        <v>4915</v>
      </c>
      <c r="AL1250" s="41" t="str">
        <f t="shared" ref="AL1250" si="695">VLOOKUP(AK1250,db_solfen,2,FALSE)</f>
        <v>SHD METHANOL 156</v>
      </c>
      <c r="AM1250" s="107">
        <v>0.91</v>
      </c>
      <c r="AN1250" s="107">
        <f>$X$1249*AM1250</f>
        <v>0.46846800000000005</v>
      </c>
    </row>
    <row r="1251" spans="1:40">
      <c r="A1251" s="101">
        <v>299</v>
      </c>
      <c r="B1251" s="41" t="s">
        <v>2841</v>
      </c>
      <c r="C1251" s="102" t="s">
        <v>474</v>
      </c>
      <c r="D1251" s="103">
        <v>24</v>
      </c>
      <c r="E1251" s="103">
        <f t="shared" si="650"/>
        <v>0.33333333333333331</v>
      </c>
      <c r="F1251" s="103"/>
      <c r="G1251" s="103"/>
      <c r="H1251" s="103">
        <v>5</v>
      </c>
      <c r="I1251" s="103">
        <v>1</v>
      </c>
      <c r="J1251" s="103" t="s">
        <v>510</v>
      </c>
      <c r="K1251" s="31">
        <v>0</v>
      </c>
      <c r="L1251" s="103" t="s">
        <v>510</v>
      </c>
      <c r="M1251" s="104">
        <f t="shared" si="654"/>
        <v>0</v>
      </c>
      <c r="N1251" s="105" t="s">
        <v>506</v>
      </c>
      <c r="O1251" s="41"/>
      <c r="P1251" s="41"/>
      <c r="Q1251" s="41"/>
      <c r="R1251" s="41"/>
      <c r="S1251" s="41"/>
      <c r="T1251" s="107"/>
      <c r="U1251" s="41" t="s">
        <v>4158</v>
      </c>
      <c r="V1251" s="41" t="e">
        <f t="shared" ref="V1251" si="696">VLOOKUP(U1251,tb_oplosan,2,FALSE)</f>
        <v>#NAME?</v>
      </c>
      <c r="W1251" s="107">
        <v>7.1500000000000001E-3</v>
      </c>
      <c r="X1251" s="107">
        <f>K1251*W1251</f>
        <v>0</v>
      </c>
      <c r="Y1251" s="107"/>
      <c r="Z1251" s="107"/>
      <c r="AA1251" s="107"/>
      <c r="AB1251" s="107"/>
      <c r="AC1251" s="107"/>
      <c r="AD1251" s="107"/>
      <c r="AE1251" s="107"/>
      <c r="AF1251" s="107"/>
      <c r="AG1251" s="41" t="s">
        <v>4337</v>
      </c>
      <c r="AH1251" s="41" t="e">
        <f t="shared" ref="AH1251" si="697">VLOOKUP(AG1251,tb_parfum,2,FALSE)</f>
        <v>#NAME?</v>
      </c>
      <c r="AI1251" s="108">
        <v>0.11</v>
      </c>
      <c r="AJ1251" s="107">
        <f t="shared" ref="AJ1251" si="698">X1251*AI1251</f>
        <v>0</v>
      </c>
      <c r="AK1251" s="41"/>
      <c r="AL1251" s="41"/>
      <c r="AM1251" s="107"/>
      <c r="AN1251" s="107"/>
    </row>
    <row r="1252" spans="1:40" ht="15">
      <c r="A1252" s="101"/>
      <c r="B1252" s="41"/>
      <c r="C1252" s="102"/>
      <c r="D1252" s="103"/>
      <c r="E1252" s="103"/>
      <c r="F1252" s="103"/>
      <c r="G1252" s="103"/>
      <c r="H1252" s="103"/>
      <c r="I1252" s="103"/>
      <c r="J1252" s="103"/>
      <c r="K1252" s="31"/>
      <c r="L1252" s="103"/>
      <c r="M1252" s="104"/>
      <c r="N1252" s="105"/>
      <c r="O1252" s="41"/>
      <c r="P1252" s="41"/>
      <c r="Q1252" s="41"/>
      <c r="R1252" s="41"/>
      <c r="S1252" s="41"/>
      <c r="T1252" s="107"/>
      <c r="U1252" s="41"/>
      <c r="V1252" s="41"/>
      <c r="W1252" s="107"/>
      <c r="X1252" s="107"/>
      <c r="Y1252" s="107"/>
      <c r="Z1252" s="107"/>
      <c r="AA1252" s="107"/>
      <c r="AB1252" s="107"/>
      <c r="AC1252" s="107"/>
      <c r="AD1252" s="107"/>
      <c r="AE1252" s="107"/>
      <c r="AF1252" s="107"/>
      <c r="AG1252" s="41"/>
      <c r="AH1252" s="41"/>
      <c r="AI1252" s="108"/>
      <c r="AJ1252" s="107"/>
      <c r="AK1252" s="109" t="s">
        <v>4915</v>
      </c>
      <c r="AL1252" s="41" t="str">
        <f t="shared" ref="AL1252" si="699">VLOOKUP(AK1252,db_solfen,2,FALSE)</f>
        <v>SHD METHANOL 156</v>
      </c>
      <c r="AM1252" s="107">
        <v>0.91</v>
      </c>
      <c r="AN1252" s="107">
        <f>$X$1251*AM1252</f>
        <v>0</v>
      </c>
    </row>
    <row r="1253" spans="1:40">
      <c r="A1253" s="101">
        <v>300</v>
      </c>
      <c r="B1253" s="41" t="s">
        <v>2844</v>
      </c>
      <c r="C1253" s="102" t="s">
        <v>265</v>
      </c>
      <c r="D1253" s="103">
        <v>14</v>
      </c>
      <c r="E1253" s="103">
        <f t="shared" si="650"/>
        <v>0.19444444444444445</v>
      </c>
      <c r="F1253" s="103">
        <v>176</v>
      </c>
      <c r="G1253" s="103">
        <v>1</v>
      </c>
      <c r="H1253" s="103">
        <v>200</v>
      </c>
      <c r="I1253" s="103">
        <v>1</v>
      </c>
      <c r="J1253" s="103" t="s">
        <v>510</v>
      </c>
      <c r="K1253" s="31">
        <f>VLOOKUP(B1253,tb_proyeksi,10,FALSE)</f>
        <v>216</v>
      </c>
      <c r="L1253" s="103" t="s">
        <v>510</v>
      </c>
      <c r="M1253" s="104">
        <f t="shared" si="654"/>
        <v>3</v>
      </c>
      <c r="N1253" s="105" t="s">
        <v>506</v>
      </c>
      <c r="O1253" s="41" t="s">
        <v>5237</v>
      </c>
      <c r="P1253" s="106">
        <f>0.51*K1253</f>
        <v>110.16</v>
      </c>
      <c r="Q1253" s="106">
        <f>K1253</f>
        <v>216</v>
      </c>
      <c r="R1253" s="41"/>
      <c r="S1253" s="41" t="s">
        <v>5220</v>
      </c>
      <c r="T1253" s="107">
        <f>AJ1253</f>
        <v>7.7220000000000011E-2</v>
      </c>
      <c r="U1253" s="41" t="s">
        <v>4160</v>
      </c>
      <c r="V1253" s="41" t="e">
        <f t="shared" si="555"/>
        <v>#NAME?</v>
      </c>
      <c r="W1253" s="107">
        <v>7.1500000000000001E-3</v>
      </c>
      <c r="X1253" s="107">
        <f t="shared" si="612"/>
        <v>1.5444</v>
      </c>
      <c r="Y1253" s="107"/>
      <c r="Z1253" s="107"/>
      <c r="AA1253" s="107"/>
      <c r="AB1253" s="107"/>
      <c r="AC1253" s="107"/>
      <c r="AD1253" s="107"/>
      <c r="AE1253" s="107"/>
      <c r="AF1253" s="107"/>
      <c r="AG1253" s="41" t="s">
        <v>4301</v>
      </c>
      <c r="AH1253" s="41" t="e">
        <f t="shared" si="560"/>
        <v>#NAME?</v>
      </c>
      <c r="AI1253" s="108">
        <v>0.05</v>
      </c>
      <c r="AJ1253" s="107">
        <f t="shared" si="631"/>
        <v>7.7220000000000011E-2</v>
      </c>
      <c r="AK1253" s="41"/>
      <c r="AL1253" s="41"/>
      <c r="AM1253" s="107"/>
      <c r="AN1253" s="107"/>
    </row>
    <row r="1254" spans="1:40" ht="15">
      <c r="A1254" s="101"/>
      <c r="B1254" s="41"/>
      <c r="C1254" s="102"/>
      <c r="D1254" s="103"/>
      <c r="E1254" s="103"/>
      <c r="F1254" s="103"/>
      <c r="G1254" s="103"/>
      <c r="H1254" s="103"/>
      <c r="I1254" s="103"/>
      <c r="J1254" s="103"/>
      <c r="K1254" s="31"/>
      <c r="L1254" s="103"/>
      <c r="M1254" s="104"/>
      <c r="N1254" s="105"/>
      <c r="O1254" s="41"/>
      <c r="P1254" s="106"/>
      <c r="Q1254" s="106"/>
      <c r="R1254" s="41"/>
      <c r="S1254" s="41"/>
      <c r="T1254" s="107"/>
      <c r="U1254" s="41"/>
      <c r="V1254" s="41"/>
      <c r="W1254" s="107"/>
      <c r="X1254" s="107"/>
      <c r="Y1254" s="107"/>
      <c r="Z1254" s="107"/>
      <c r="AA1254" s="107"/>
      <c r="AB1254" s="107"/>
      <c r="AC1254" s="107"/>
      <c r="AD1254" s="107"/>
      <c r="AE1254" s="107"/>
      <c r="AF1254" s="107"/>
      <c r="AG1254" s="41"/>
      <c r="AH1254" s="41"/>
      <c r="AI1254" s="108"/>
      <c r="AJ1254" s="107"/>
      <c r="AK1254" s="109" t="s">
        <v>4915</v>
      </c>
      <c r="AL1254" s="41" t="str">
        <f t="shared" ref="AL1254" si="700">VLOOKUP(AK1254,db_solfen,2,FALSE)</f>
        <v>SHD METHANOL 156</v>
      </c>
      <c r="AM1254" s="107">
        <v>0.96</v>
      </c>
      <c r="AN1254" s="107">
        <f>$X$1253*AM1254</f>
        <v>1.4826239999999999</v>
      </c>
    </row>
    <row r="1255" spans="1:40">
      <c r="A1255" s="101">
        <v>301</v>
      </c>
      <c r="B1255" s="41" t="s">
        <v>2847</v>
      </c>
      <c r="C1255" s="102" t="s">
        <v>475</v>
      </c>
      <c r="D1255" s="103">
        <v>74</v>
      </c>
      <c r="E1255" s="103">
        <f t="shared" si="650"/>
        <v>1.0277777777777777</v>
      </c>
      <c r="F1255" s="103"/>
      <c r="G1255" s="103"/>
      <c r="H1255" s="103">
        <v>68</v>
      </c>
      <c r="I1255" s="103">
        <v>1</v>
      </c>
      <c r="J1255" s="103" t="s">
        <v>510</v>
      </c>
      <c r="K1255" s="31">
        <f>VLOOKUP(B1255,tb_proyeksi,10,FALSE)</f>
        <v>72</v>
      </c>
      <c r="L1255" s="103" t="s">
        <v>510</v>
      </c>
      <c r="M1255" s="104">
        <f t="shared" si="654"/>
        <v>1</v>
      </c>
      <c r="N1255" s="105" t="s">
        <v>506</v>
      </c>
      <c r="O1255" s="41" t="s">
        <v>5238</v>
      </c>
      <c r="P1255" s="106">
        <f>0.51*K1255</f>
        <v>36.72</v>
      </c>
      <c r="Q1255" s="106">
        <f>K1255</f>
        <v>72</v>
      </c>
      <c r="R1255" s="41"/>
      <c r="S1255" s="41" t="s">
        <v>5220</v>
      </c>
      <c r="T1255" s="107">
        <f>AJ1255</f>
        <v>2.5740000000000002E-2</v>
      </c>
      <c r="U1255" s="41" t="s">
        <v>4160</v>
      </c>
      <c r="V1255" s="41" t="e">
        <f t="shared" si="555"/>
        <v>#NAME?</v>
      </c>
      <c r="W1255" s="107">
        <v>7.1500000000000001E-3</v>
      </c>
      <c r="X1255" s="107">
        <f t="shared" si="612"/>
        <v>0.51480000000000004</v>
      </c>
      <c r="Y1255" s="107"/>
      <c r="Z1255" s="107"/>
      <c r="AA1255" s="107"/>
      <c r="AB1255" s="107"/>
      <c r="AC1255" s="107"/>
      <c r="AD1255" s="107"/>
      <c r="AE1255" s="107"/>
      <c r="AF1255" s="107"/>
      <c r="AG1255" s="41" t="s">
        <v>4301</v>
      </c>
      <c r="AH1255" s="41" t="e">
        <f t="shared" si="560"/>
        <v>#NAME?</v>
      </c>
      <c r="AI1255" s="108">
        <v>0.05</v>
      </c>
      <c r="AJ1255" s="107">
        <f t="shared" si="631"/>
        <v>2.5740000000000002E-2</v>
      </c>
      <c r="AK1255" s="41"/>
      <c r="AL1255" s="41"/>
      <c r="AM1255" s="107"/>
      <c r="AN1255" s="107"/>
    </row>
    <row r="1256" spans="1:40" ht="15">
      <c r="A1256" s="101"/>
      <c r="B1256" s="41"/>
      <c r="C1256" s="102"/>
      <c r="D1256" s="103"/>
      <c r="E1256" s="103"/>
      <c r="F1256" s="103"/>
      <c r="G1256" s="103"/>
      <c r="H1256" s="103"/>
      <c r="I1256" s="103"/>
      <c r="J1256" s="103"/>
      <c r="K1256" s="31"/>
      <c r="L1256" s="103"/>
      <c r="M1256" s="104"/>
      <c r="N1256" s="105"/>
      <c r="O1256" s="41"/>
      <c r="P1256" s="106"/>
      <c r="Q1256" s="106"/>
      <c r="R1256" s="41"/>
      <c r="S1256" s="41"/>
      <c r="T1256" s="107"/>
      <c r="U1256" s="41"/>
      <c r="V1256" s="41"/>
      <c r="W1256" s="107"/>
      <c r="X1256" s="107"/>
      <c r="Y1256" s="107"/>
      <c r="Z1256" s="107"/>
      <c r="AA1256" s="107"/>
      <c r="AB1256" s="107"/>
      <c r="AC1256" s="107"/>
      <c r="AD1256" s="107"/>
      <c r="AE1256" s="107"/>
      <c r="AF1256" s="107"/>
      <c r="AG1256" s="41"/>
      <c r="AH1256" s="41"/>
      <c r="AI1256" s="108"/>
      <c r="AJ1256" s="107"/>
      <c r="AK1256" s="109" t="s">
        <v>4915</v>
      </c>
      <c r="AL1256" s="41" t="str">
        <f t="shared" ref="AL1256" si="701">VLOOKUP(AK1256,db_solfen,2,FALSE)</f>
        <v>SHD METHANOL 156</v>
      </c>
      <c r="AM1256" s="107">
        <v>0.96</v>
      </c>
      <c r="AN1256" s="107">
        <f>$X$1255*AM1256</f>
        <v>0.49420800000000004</v>
      </c>
    </row>
    <row r="1257" spans="1:40">
      <c r="A1257" s="101">
        <v>302</v>
      </c>
      <c r="B1257" s="41" t="s">
        <v>2850</v>
      </c>
      <c r="C1257" s="102" t="s">
        <v>266</v>
      </c>
      <c r="D1257" s="103">
        <v>29</v>
      </c>
      <c r="E1257" s="103">
        <f t="shared" si="650"/>
        <v>0.40277777777777779</v>
      </c>
      <c r="F1257" s="103">
        <v>151</v>
      </c>
      <c r="G1257" s="103">
        <v>1</v>
      </c>
      <c r="H1257" s="103">
        <v>125</v>
      </c>
      <c r="I1257" s="103">
        <v>1</v>
      </c>
      <c r="J1257" s="103" t="s">
        <v>510</v>
      </c>
      <c r="K1257" s="31">
        <f>VLOOKUP(B1257,tb_proyeksi,10,FALSE)</f>
        <v>216</v>
      </c>
      <c r="L1257" s="103" t="s">
        <v>510</v>
      </c>
      <c r="M1257" s="104">
        <f t="shared" si="654"/>
        <v>3</v>
      </c>
      <c r="N1257" s="105" t="s">
        <v>506</v>
      </c>
      <c r="O1257" s="41" t="s">
        <v>5237</v>
      </c>
      <c r="P1257" s="106">
        <f>0.51*K1257</f>
        <v>110.16</v>
      </c>
      <c r="Q1257" s="106">
        <f>K1257</f>
        <v>216</v>
      </c>
      <c r="R1257" s="41"/>
      <c r="S1257" s="41" t="s">
        <v>5229</v>
      </c>
      <c r="T1257" s="107">
        <f>AJ1257</f>
        <v>0.20077200000000001</v>
      </c>
      <c r="U1257" s="41" t="s">
        <v>4164</v>
      </c>
      <c r="V1257" s="41" t="e">
        <f t="shared" si="555"/>
        <v>#NAME?</v>
      </c>
      <c r="W1257" s="107">
        <v>7.1500000000000001E-3</v>
      </c>
      <c r="X1257" s="107">
        <f t="shared" si="612"/>
        <v>1.5444</v>
      </c>
      <c r="Y1257" s="107"/>
      <c r="Z1257" s="107"/>
      <c r="AA1257" s="107"/>
      <c r="AB1257" s="107"/>
      <c r="AC1257" s="107"/>
      <c r="AD1257" s="107"/>
      <c r="AE1257" s="107"/>
      <c r="AF1257" s="107"/>
      <c r="AG1257" s="41" t="s">
        <v>4307</v>
      </c>
      <c r="AH1257" s="41" t="e">
        <f t="shared" si="560"/>
        <v>#NAME?</v>
      </c>
      <c r="AI1257" s="108">
        <v>0.13</v>
      </c>
      <c r="AJ1257" s="107">
        <f t="shared" si="631"/>
        <v>0.20077200000000001</v>
      </c>
      <c r="AK1257" s="41"/>
      <c r="AL1257" s="41"/>
      <c r="AM1257" s="107"/>
      <c r="AN1257" s="107"/>
    </row>
    <row r="1258" spans="1:40" ht="15">
      <c r="A1258" s="101"/>
      <c r="B1258" s="41"/>
      <c r="C1258" s="102"/>
      <c r="D1258" s="103"/>
      <c r="E1258" s="103"/>
      <c r="F1258" s="103"/>
      <c r="G1258" s="103"/>
      <c r="H1258" s="103"/>
      <c r="I1258" s="103"/>
      <c r="J1258" s="103"/>
      <c r="K1258" s="31"/>
      <c r="L1258" s="103"/>
      <c r="M1258" s="104"/>
      <c r="N1258" s="105"/>
      <c r="O1258" s="41"/>
      <c r="P1258" s="106"/>
      <c r="Q1258" s="106"/>
      <c r="R1258" s="41"/>
      <c r="S1258" s="41"/>
      <c r="T1258" s="107"/>
      <c r="U1258" s="41"/>
      <c r="V1258" s="41"/>
      <c r="W1258" s="107"/>
      <c r="X1258" s="107"/>
      <c r="Y1258" s="107"/>
      <c r="Z1258" s="107"/>
      <c r="AA1258" s="107"/>
      <c r="AB1258" s="107"/>
      <c r="AC1258" s="107"/>
      <c r="AD1258" s="107"/>
      <c r="AE1258" s="107"/>
      <c r="AF1258" s="107"/>
      <c r="AG1258" s="41"/>
      <c r="AH1258" s="41"/>
      <c r="AI1258" s="108"/>
      <c r="AJ1258" s="107"/>
      <c r="AK1258" s="109" t="s">
        <v>4915</v>
      </c>
      <c r="AL1258" s="41" t="str">
        <f t="shared" ref="AL1258" si="702">VLOOKUP(AK1258,db_solfen,2,FALSE)</f>
        <v>SHD METHANOL 156</v>
      </c>
      <c r="AM1258" s="107">
        <v>0.88</v>
      </c>
      <c r="AN1258" s="107">
        <f>$X$1257*AM1258</f>
        <v>1.3590720000000001</v>
      </c>
    </row>
    <row r="1259" spans="1:40">
      <c r="A1259" s="101">
        <v>303</v>
      </c>
      <c r="B1259" s="41" t="s">
        <v>2853</v>
      </c>
      <c r="C1259" s="102" t="s">
        <v>267</v>
      </c>
      <c r="D1259" s="103">
        <v>71</v>
      </c>
      <c r="E1259" s="103">
        <f t="shared" si="650"/>
        <v>0.98611111111111116</v>
      </c>
      <c r="F1259" s="103">
        <v>9</v>
      </c>
      <c r="G1259" s="103">
        <v>1</v>
      </c>
      <c r="H1259" s="103">
        <v>22</v>
      </c>
      <c r="I1259" s="103">
        <v>1</v>
      </c>
      <c r="J1259" s="103" t="s">
        <v>510</v>
      </c>
      <c r="K1259" s="31">
        <v>0</v>
      </c>
      <c r="L1259" s="103" t="s">
        <v>510</v>
      </c>
      <c r="M1259" s="104">
        <f t="shared" si="654"/>
        <v>0</v>
      </c>
      <c r="N1259" s="105" t="s">
        <v>506</v>
      </c>
      <c r="O1259" s="41"/>
      <c r="P1259" s="41"/>
      <c r="Q1259" s="41"/>
      <c r="R1259" s="41"/>
      <c r="S1259" s="41"/>
      <c r="T1259" s="107"/>
      <c r="U1259" s="41" t="s">
        <v>4164</v>
      </c>
      <c r="V1259" s="41" t="e">
        <f t="shared" ref="V1259" si="703">VLOOKUP(U1259,tb_oplosan,2,FALSE)</f>
        <v>#NAME?</v>
      </c>
      <c r="W1259" s="107">
        <v>7.1500000000000001E-3</v>
      </c>
      <c r="X1259" s="107">
        <f>K1259*W1259</f>
        <v>0</v>
      </c>
      <c r="Y1259" s="107"/>
      <c r="Z1259" s="107"/>
      <c r="AA1259" s="107"/>
      <c r="AB1259" s="107"/>
      <c r="AC1259" s="107"/>
      <c r="AD1259" s="107"/>
      <c r="AE1259" s="107"/>
      <c r="AF1259" s="107"/>
      <c r="AG1259" s="41" t="s">
        <v>4307</v>
      </c>
      <c r="AH1259" s="41" t="e">
        <f t="shared" ref="AH1259" si="704">VLOOKUP(AG1259,tb_parfum,2,FALSE)</f>
        <v>#NAME?</v>
      </c>
      <c r="AI1259" s="108">
        <v>0.13</v>
      </c>
      <c r="AJ1259" s="107">
        <f t="shared" ref="AJ1259" si="705">X1259*AI1259</f>
        <v>0</v>
      </c>
      <c r="AK1259" s="41"/>
      <c r="AL1259" s="41"/>
      <c r="AM1259" s="107"/>
      <c r="AN1259" s="107"/>
    </row>
    <row r="1260" spans="1:40" ht="15">
      <c r="A1260" s="101"/>
      <c r="B1260" s="41"/>
      <c r="C1260" s="102"/>
      <c r="D1260" s="103"/>
      <c r="E1260" s="103"/>
      <c r="F1260" s="103"/>
      <c r="G1260" s="103"/>
      <c r="H1260" s="103"/>
      <c r="I1260" s="103"/>
      <c r="J1260" s="103"/>
      <c r="K1260" s="31"/>
      <c r="L1260" s="103"/>
      <c r="M1260" s="104"/>
      <c r="N1260" s="105"/>
      <c r="O1260" s="41"/>
      <c r="P1260" s="41"/>
      <c r="Q1260" s="41"/>
      <c r="R1260" s="41"/>
      <c r="S1260" s="41"/>
      <c r="T1260" s="107"/>
      <c r="U1260" s="41"/>
      <c r="V1260" s="41"/>
      <c r="W1260" s="107"/>
      <c r="X1260" s="107"/>
      <c r="Y1260" s="107"/>
      <c r="Z1260" s="107"/>
      <c r="AA1260" s="107"/>
      <c r="AB1260" s="107"/>
      <c r="AC1260" s="107"/>
      <c r="AD1260" s="107"/>
      <c r="AE1260" s="107"/>
      <c r="AF1260" s="107"/>
      <c r="AG1260" s="41"/>
      <c r="AH1260" s="41"/>
      <c r="AI1260" s="108"/>
      <c r="AJ1260" s="107"/>
      <c r="AK1260" s="109" t="s">
        <v>4915</v>
      </c>
      <c r="AL1260" s="41" t="str">
        <f t="shared" ref="AL1260" si="706">VLOOKUP(AK1260,db_solfen,2,FALSE)</f>
        <v>SHD METHANOL 156</v>
      </c>
      <c r="AM1260" s="107">
        <v>0.88</v>
      </c>
      <c r="AN1260" s="107">
        <f>$X$1259*AM1260</f>
        <v>0</v>
      </c>
    </row>
    <row r="1261" spans="1:40">
      <c r="A1261" s="101">
        <v>304</v>
      </c>
      <c r="B1261" s="41" t="s">
        <v>2856</v>
      </c>
      <c r="C1261" s="102" t="s">
        <v>268</v>
      </c>
      <c r="D1261" s="103"/>
      <c r="E1261" s="103">
        <f t="shared" si="650"/>
        <v>0</v>
      </c>
      <c r="F1261" s="103">
        <v>66</v>
      </c>
      <c r="G1261" s="103">
        <v>1</v>
      </c>
      <c r="H1261" s="103">
        <v>154</v>
      </c>
      <c r="I1261" s="103">
        <v>1</v>
      </c>
      <c r="J1261" s="103" t="s">
        <v>510</v>
      </c>
      <c r="K1261" s="31">
        <f>VLOOKUP(B1261,tb_proyeksi,10,FALSE)</f>
        <v>72</v>
      </c>
      <c r="L1261" s="103" t="s">
        <v>510</v>
      </c>
      <c r="M1261" s="104">
        <f t="shared" si="654"/>
        <v>1</v>
      </c>
      <c r="N1261" s="105" t="s">
        <v>506</v>
      </c>
      <c r="O1261" s="41" t="s">
        <v>5237</v>
      </c>
      <c r="P1261" s="106">
        <f>0.51*K1261</f>
        <v>36.72</v>
      </c>
      <c r="Q1261" s="106">
        <f>K1261</f>
        <v>72</v>
      </c>
      <c r="R1261" s="41"/>
      <c r="S1261" s="41" t="s">
        <v>528</v>
      </c>
      <c r="T1261" s="107">
        <f>AJ1261</f>
        <v>5.1480000000000005E-2</v>
      </c>
      <c r="U1261" s="41" t="s">
        <v>615</v>
      </c>
      <c r="V1261" s="41" t="e">
        <f t="shared" si="555"/>
        <v>#NAME?</v>
      </c>
      <c r="W1261" s="107">
        <v>7.1500000000000001E-3</v>
      </c>
      <c r="X1261" s="107">
        <f>K1261*W1261</f>
        <v>0.51480000000000004</v>
      </c>
      <c r="Y1261" s="107"/>
      <c r="Z1261" s="107"/>
      <c r="AA1261" s="107"/>
      <c r="AB1261" s="107"/>
      <c r="AC1261" s="107"/>
      <c r="AD1261" s="107"/>
      <c r="AE1261" s="107"/>
      <c r="AF1261" s="107"/>
      <c r="AG1261" s="41" t="s">
        <v>4257</v>
      </c>
      <c r="AH1261" s="41" t="e">
        <f t="shared" si="560"/>
        <v>#NAME?</v>
      </c>
      <c r="AI1261" s="108">
        <v>0.1</v>
      </c>
      <c r="AJ1261" s="107">
        <f t="shared" si="631"/>
        <v>5.1480000000000005E-2</v>
      </c>
      <c r="AK1261" s="41"/>
      <c r="AL1261" s="41"/>
      <c r="AM1261" s="107"/>
      <c r="AN1261" s="107"/>
    </row>
    <row r="1262" spans="1:40" ht="15">
      <c r="A1262" s="101"/>
      <c r="B1262" s="41"/>
      <c r="C1262" s="102"/>
      <c r="D1262" s="103"/>
      <c r="E1262" s="103"/>
      <c r="F1262" s="103"/>
      <c r="G1262" s="103"/>
      <c r="H1262" s="103"/>
      <c r="I1262" s="103"/>
      <c r="J1262" s="103"/>
      <c r="K1262" s="31"/>
      <c r="L1262" s="103"/>
      <c r="M1262" s="104"/>
      <c r="N1262" s="105"/>
      <c r="O1262" s="41"/>
      <c r="P1262" s="106"/>
      <c r="Q1262" s="106"/>
      <c r="R1262" s="41"/>
      <c r="S1262" s="41"/>
      <c r="T1262" s="107"/>
      <c r="U1262" s="41"/>
      <c r="V1262" s="41"/>
      <c r="W1262" s="107"/>
      <c r="X1262" s="107"/>
      <c r="Y1262" s="107"/>
      <c r="Z1262" s="107"/>
      <c r="AA1262" s="107"/>
      <c r="AB1262" s="107"/>
      <c r="AC1262" s="107"/>
      <c r="AD1262" s="107"/>
      <c r="AE1262" s="107"/>
      <c r="AF1262" s="107"/>
      <c r="AG1262" s="41"/>
      <c r="AH1262" s="41"/>
      <c r="AI1262" s="108"/>
      <c r="AJ1262" s="107"/>
      <c r="AK1262" s="109" t="s">
        <v>4915</v>
      </c>
      <c r="AL1262" s="41" t="str">
        <f t="shared" ref="AL1262" si="707">VLOOKUP(AK1262,db_solfen,2,FALSE)</f>
        <v>SHD METHANOL 156</v>
      </c>
      <c r="AM1262" s="107">
        <v>0.91</v>
      </c>
      <c r="AN1262" s="107">
        <f>$X$1261*AM1262</f>
        <v>0.46846800000000005</v>
      </c>
    </row>
    <row r="1263" spans="1:40">
      <c r="A1263" s="101">
        <v>305</v>
      </c>
      <c r="B1263" s="41" t="s">
        <v>2859</v>
      </c>
      <c r="C1263" s="102" t="s">
        <v>269</v>
      </c>
      <c r="D1263" s="103">
        <v>69</v>
      </c>
      <c r="E1263" s="103">
        <f t="shared" si="650"/>
        <v>0.95833333333333337</v>
      </c>
      <c r="F1263" s="103">
        <v>57</v>
      </c>
      <c r="G1263" s="103">
        <v>1</v>
      </c>
      <c r="H1263" s="103">
        <v>2</v>
      </c>
      <c r="I1263" s="103">
        <v>1</v>
      </c>
      <c r="J1263" s="103" t="s">
        <v>510</v>
      </c>
      <c r="K1263" s="31">
        <v>0</v>
      </c>
      <c r="L1263" s="103" t="s">
        <v>510</v>
      </c>
      <c r="M1263" s="104">
        <f t="shared" si="654"/>
        <v>0</v>
      </c>
      <c r="N1263" s="105" t="s">
        <v>506</v>
      </c>
      <c r="O1263" s="41"/>
      <c r="P1263" s="41"/>
      <c r="Q1263" s="41"/>
      <c r="R1263" s="41"/>
      <c r="S1263" s="41"/>
      <c r="T1263" s="107"/>
      <c r="U1263" s="41" t="s">
        <v>615</v>
      </c>
      <c r="V1263" s="41" t="e">
        <f t="shared" ref="V1263" si="708">VLOOKUP(U1263,tb_oplosan,2,FALSE)</f>
        <v>#NAME?</v>
      </c>
      <c r="W1263" s="107">
        <v>7.1500000000000001E-3</v>
      </c>
      <c r="X1263" s="107">
        <f>K1263*W1263</f>
        <v>0</v>
      </c>
      <c r="Y1263" s="107"/>
      <c r="Z1263" s="107"/>
      <c r="AA1263" s="107"/>
      <c r="AB1263" s="107"/>
      <c r="AC1263" s="107"/>
      <c r="AD1263" s="107"/>
      <c r="AE1263" s="107"/>
      <c r="AF1263" s="107"/>
      <c r="AG1263" s="41" t="s">
        <v>4257</v>
      </c>
      <c r="AH1263" s="41" t="e">
        <f t="shared" ref="AH1263" si="709">VLOOKUP(AG1263,tb_parfum,2,FALSE)</f>
        <v>#NAME?</v>
      </c>
      <c r="AI1263" s="108">
        <v>0.1</v>
      </c>
      <c r="AJ1263" s="107">
        <f t="shared" ref="AJ1263" si="710">X1263*AI1263</f>
        <v>0</v>
      </c>
      <c r="AK1263" s="41"/>
      <c r="AL1263" s="41"/>
      <c r="AM1263" s="107"/>
      <c r="AN1263" s="107"/>
    </row>
    <row r="1264" spans="1:40" ht="15">
      <c r="A1264" s="101"/>
      <c r="B1264" s="41"/>
      <c r="C1264" s="102"/>
      <c r="D1264" s="103"/>
      <c r="E1264" s="103"/>
      <c r="F1264" s="103"/>
      <c r="G1264" s="103"/>
      <c r="H1264" s="103"/>
      <c r="I1264" s="103"/>
      <c r="J1264" s="103"/>
      <c r="K1264" s="31"/>
      <c r="L1264" s="103"/>
      <c r="M1264" s="104"/>
      <c r="N1264" s="105"/>
      <c r="O1264" s="41"/>
      <c r="P1264" s="41"/>
      <c r="Q1264" s="41"/>
      <c r="R1264" s="41"/>
      <c r="S1264" s="41"/>
      <c r="T1264" s="107"/>
      <c r="U1264" s="41"/>
      <c r="V1264" s="41"/>
      <c r="W1264" s="107"/>
      <c r="X1264" s="107"/>
      <c r="Y1264" s="107"/>
      <c r="Z1264" s="107"/>
      <c r="AA1264" s="107"/>
      <c r="AB1264" s="107"/>
      <c r="AC1264" s="107"/>
      <c r="AD1264" s="107"/>
      <c r="AE1264" s="107"/>
      <c r="AF1264" s="107"/>
      <c r="AG1264" s="41"/>
      <c r="AH1264" s="41"/>
      <c r="AI1264" s="108"/>
      <c r="AJ1264" s="107"/>
      <c r="AK1264" s="109" t="s">
        <v>4915</v>
      </c>
      <c r="AL1264" s="41" t="str">
        <f t="shared" ref="AL1264" si="711">VLOOKUP(AK1264,db_solfen,2,FALSE)</f>
        <v>SHD METHANOL 156</v>
      </c>
      <c r="AM1264" s="107">
        <v>0.91</v>
      </c>
      <c r="AN1264" s="107">
        <f>$X$1263*AM1264</f>
        <v>0</v>
      </c>
    </row>
    <row r="1265" spans="1:40">
      <c r="A1265" s="101">
        <v>306</v>
      </c>
      <c r="B1265" s="41" t="s">
        <v>2862</v>
      </c>
      <c r="C1265" s="102" t="s">
        <v>270</v>
      </c>
      <c r="D1265" s="103"/>
      <c r="E1265" s="103">
        <f t="shared" si="650"/>
        <v>0</v>
      </c>
      <c r="F1265" s="103">
        <v>72</v>
      </c>
      <c r="G1265" s="103">
        <v>1</v>
      </c>
      <c r="H1265" s="103">
        <v>143</v>
      </c>
      <c r="I1265" s="103">
        <v>1</v>
      </c>
      <c r="J1265" s="103" t="s">
        <v>510</v>
      </c>
      <c r="K1265" s="31">
        <f>VLOOKUP(B1265,tb_proyeksi,10,FALSE)</f>
        <v>216</v>
      </c>
      <c r="L1265" s="103" t="s">
        <v>510</v>
      </c>
      <c r="M1265" s="104">
        <f t="shared" si="654"/>
        <v>3</v>
      </c>
      <c r="N1265" s="105" t="s">
        <v>506</v>
      </c>
      <c r="O1265" s="41" t="s">
        <v>5237</v>
      </c>
      <c r="P1265" s="106">
        <f>0.51*K1265</f>
        <v>110.16</v>
      </c>
      <c r="Q1265" s="106">
        <f>K1265</f>
        <v>216</v>
      </c>
      <c r="R1265" s="41"/>
      <c r="S1265" s="41" t="s">
        <v>530</v>
      </c>
      <c r="T1265" s="107">
        <f>AJ1265</f>
        <v>0.21621600000000002</v>
      </c>
      <c r="U1265" s="41" t="s">
        <v>4169</v>
      </c>
      <c r="V1265" s="41" t="e">
        <f t="shared" si="555"/>
        <v>#NAME?</v>
      </c>
      <c r="W1265" s="107">
        <v>7.1500000000000001E-3</v>
      </c>
      <c r="X1265" s="107">
        <f t="shared" si="612"/>
        <v>1.5444</v>
      </c>
      <c r="Y1265" s="107"/>
      <c r="Z1265" s="107"/>
      <c r="AA1265" s="107"/>
      <c r="AB1265" s="107"/>
      <c r="AC1265" s="107"/>
      <c r="AD1265" s="107"/>
      <c r="AE1265" s="107"/>
      <c r="AF1265" s="107"/>
      <c r="AG1265" s="41" t="s">
        <v>4317</v>
      </c>
      <c r="AH1265" s="41" t="e">
        <f t="shared" si="560"/>
        <v>#NAME?</v>
      </c>
      <c r="AI1265" s="108">
        <v>0.14000000000000001</v>
      </c>
      <c r="AJ1265" s="107">
        <f t="shared" si="631"/>
        <v>0.21621600000000002</v>
      </c>
      <c r="AK1265" s="41"/>
      <c r="AL1265" s="41"/>
      <c r="AM1265" s="107"/>
      <c r="AN1265" s="107"/>
    </row>
    <row r="1266" spans="1:40" ht="15">
      <c r="A1266" s="101"/>
      <c r="B1266" s="41"/>
      <c r="C1266" s="102"/>
      <c r="D1266" s="103"/>
      <c r="E1266" s="103"/>
      <c r="F1266" s="103"/>
      <c r="G1266" s="103"/>
      <c r="H1266" s="103"/>
      <c r="I1266" s="103"/>
      <c r="J1266" s="103"/>
      <c r="K1266" s="31"/>
      <c r="L1266" s="103"/>
      <c r="M1266" s="104"/>
      <c r="N1266" s="105"/>
      <c r="O1266" s="41"/>
      <c r="P1266" s="106"/>
      <c r="Q1266" s="106"/>
      <c r="R1266" s="41"/>
      <c r="S1266" s="41"/>
      <c r="T1266" s="107"/>
      <c r="U1266" s="41"/>
      <c r="V1266" s="41"/>
      <c r="W1266" s="107"/>
      <c r="X1266" s="107"/>
      <c r="Y1266" s="107"/>
      <c r="Z1266" s="107"/>
      <c r="AA1266" s="107"/>
      <c r="AB1266" s="107"/>
      <c r="AC1266" s="107"/>
      <c r="AD1266" s="107"/>
      <c r="AE1266" s="107"/>
      <c r="AF1266" s="107"/>
      <c r="AG1266" s="41"/>
      <c r="AH1266" s="41"/>
      <c r="AI1266" s="108"/>
      <c r="AJ1266" s="107"/>
      <c r="AK1266" s="109" t="s">
        <v>4915</v>
      </c>
      <c r="AL1266" s="41" t="str">
        <f t="shared" ref="AL1266" si="712">VLOOKUP(AK1266,db_solfen,2,FALSE)</f>
        <v>SHD METHANOL 156</v>
      </c>
      <c r="AM1266" s="107">
        <v>0.88</v>
      </c>
      <c r="AN1266" s="107">
        <f>$X$1265*AM1266</f>
        <v>1.3590720000000001</v>
      </c>
    </row>
    <row r="1267" spans="1:40">
      <c r="A1267" s="101">
        <v>307</v>
      </c>
      <c r="B1267" s="41" t="s">
        <v>2865</v>
      </c>
      <c r="C1267" s="102" t="s">
        <v>271</v>
      </c>
      <c r="D1267" s="103">
        <v>54</v>
      </c>
      <c r="E1267" s="103">
        <f t="shared" si="650"/>
        <v>0.75</v>
      </c>
      <c r="F1267" s="103">
        <v>1</v>
      </c>
      <c r="G1267" s="103">
        <v>1</v>
      </c>
      <c r="H1267" s="103">
        <v>2</v>
      </c>
      <c r="I1267" s="103">
        <v>1</v>
      </c>
      <c r="J1267" s="103" t="s">
        <v>510</v>
      </c>
      <c r="K1267" s="31">
        <v>0</v>
      </c>
      <c r="L1267" s="103" t="s">
        <v>510</v>
      </c>
      <c r="M1267" s="104">
        <f t="shared" si="654"/>
        <v>0</v>
      </c>
      <c r="N1267" s="105" t="s">
        <v>506</v>
      </c>
      <c r="O1267" s="41"/>
      <c r="P1267" s="41"/>
      <c r="Q1267" s="41"/>
      <c r="R1267" s="41"/>
      <c r="S1267" s="41"/>
      <c r="T1267" s="107"/>
      <c r="U1267" s="41" t="s">
        <v>4169</v>
      </c>
      <c r="V1267" s="41" t="e">
        <f t="shared" ref="V1267" si="713">VLOOKUP(U1267,tb_oplosan,2,FALSE)</f>
        <v>#NAME?</v>
      </c>
      <c r="W1267" s="107">
        <v>7.1500000000000001E-3</v>
      </c>
      <c r="X1267" s="107">
        <f>K1267*W1267</f>
        <v>0</v>
      </c>
      <c r="Y1267" s="107"/>
      <c r="Z1267" s="107"/>
      <c r="AA1267" s="107"/>
      <c r="AB1267" s="107"/>
      <c r="AC1267" s="107"/>
      <c r="AD1267" s="107"/>
      <c r="AE1267" s="107"/>
      <c r="AF1267" s="107"/>
      <c r="AG1267" s="41" t="s">
        <v>4317</v>
      </c>
      <c r="AH1267" s="41" t="e">
        <f t="shared" ref="AH1267" si="714">VLOOKUP(AG1267,tb_parfum,2,FALSE)</f>
        <v>#NAME?</v>
      </c>
      <c r="AI1267" s="108">
        <v>0.14000000000000001</v>
      </c>
      <c r="AJ1267" s="107">
        <f t="shared" ref="AJ1267" si="715">X1267*AI1267</f>
        <v>0</v>
      </c>
      <c r="AK1267" s="41"/>
      <c r="AL1267" s="41"/>
      <c r="AM1267" s="107"/>
      <c r="AN1267" s="107"/>
    </row>
    <row r="1268" spans="1:40" ht="15">
      <c r="A1268" s="101"/>
      <c r="B1268" s="41"/>
      <c r="C1268" s="102"/>
      <c r="D1268" s="103"/>
      <c r="E1268" s="103"/>
      <c r="F1268" s="103"/>
      <c r="G1268" s="103"/>
      <c r="H1268" s="103"/>
      <c r="I1268" s="103"/>
      <c r="J1268" s="103"/>
      <c r="K1268" s="31"/>
      <c r="L1268" s="103"/>
      <c r="M1268" s="104"/>
      <c r="N1268" s="105"/>
      <c r="O1268" s="41"/>
      <c r="P1268" s="41"/>
      <c r="Q1268" s="41"/>
      <c r="R1268" s="41"/>
      <c r="S1268" s="41"/>
      <c r="T1268" s="107"/>
      <c r="U1268" s="41"/>
      <c r="V1268" s="41"/>
      <c r="W1268" s="107"/>
      <c r="X1268" s="107"/>
      <c r="Y1268" s="107"/>
      <c r="Z1268" s="107"/>
      <c r="AA1268" s="107"/>
      <c r="AB1268" s="107"/>
      <c r="AC1268" s="107"/>
      <c r="AD1268" s="107"/>
      <c r="AE1268" s="107"/>
      <c r="AF1268" s="107"/>
      <c r="AG1268" s="41"/>
      <c r="AH1268" s="41"/>
      <c r="AI1268" s="108"/>
      <c r="AJ1268" s="107"/>
      <c r="AK1268" s="109" t="s">
        <v>4915</v>
      </c>
      <c r="AL1268" s="41" t="str">
        <f t="shared" ref="AL1268" si="716">VLOOKUP(AK1268,db_solfen,2,FALSE)</f>
        <v>SHD METHANOL 156</v>
      </c>
      <c r="AM1268" s="107">
        <v>0.88</v>
      </c>
      <c r="AN1268" s="107">
        <f>$X$1267*AM1268</f>
        <v>0</v>
      </c>
    </row>
    <row r="1269" spans="1:40">
      <c r="A1269" s="101">
        <v>308</v>
      </c>
      <c r="B1269" s="41" t="s">
        <v>2868</v>
      </c>
      <c r="C1269" s="102" t="s">
        <v>493</v>
      </c>
      <c r="D1269" s="103"/>
      <c r="E1269" s="103">
        <f t="shared" si="650"/>
        <v>0</v>
      </c>
      <c r="F1269" s="103"/>
      <c r="G1269" s="103"/>
      <c r="H1269" s="103">
        <v>23</v>
      </c>
      <c r="I1269" s="103">
        <v>1</v>
      </c>
      <c r="J1269" s="103" t="s">
        <v>510</v>
      </c>
      <c r="K1269" s="31">
        <v>0</v>
      </c>
      <c r="L1269" s="103" t="s">
        <v>510</v>
      </c>
      <c r="M1269" s="104">
        <f t="shared" si="654"/>
        <v>0</v>
      </c>
      <c r="N1269" s="105" t="s">
        <v>506</v>
      </c>
      <c r="O1269" s="41"/>
      <c r="P1269" s="41"/>
      <c r="Q1269" s="41"/>
      <c r="R1269" s="41"/>
      <c r="S1269" s="41"/>
      <c r="T1269" s="107"/>
      <c r="U1269" s="41" t="s">
        <v>4173</v>
      </c>
      <c r="V1269" s="41" t="e">
        <f t="shared" ref="V1269" si="717">VLOOKUP(U1269,tb_oplosan,2,FALSE)</f>
        <v>#NAME?</v>
      </c>
      <c r="W1269" s="107">
        <v>7.1500000000000001E-3</v>
      </c>
      <c r="X1269" s="107">
        <f>K1269*W1269</f>
        <v>0</v>
      </c>
      <c r="Y1269" s="107"/>
      <c r="Z1269" s="107"/>
      <c r="AA1269" s="107"/>
      <c r="AB1269" s="107"/>
      <c r="AC1269" s="107"/>
      <c r="AD1269" s="107"/>
      <c r="AE1269" s="107"/>
      <c r="AF1269" s="107"/>
      <c r="AG1269" s="41" t="s">
        <v>4271</v>
      </c>
      <c r="AH1269" s="41" t="e">
        <f t="shared" ref="AH1269" si="718">VLOOKUP(AG1269,tb_parfum,2,FALSE)</f>
        <v>#NAME?</v>
      </c>
      <c r="AI1269" s="108">
        <v>0.11</v>
      </c>
      <c r="AJ1269" s="107">
        <f t="shared" ref="AJ1269" si="719">X1269*AI1269</f>
        <v>0</v>
      </c>
      <c r="AK1269" s="41"/>
      <c r="AL1269" s="41"/>
      <c r="AM1269" s="107"/>
      <c r="AN1269" s="107"/>
    </row>
    <row r="1270" spans="1:40" ht="15">
      <c r="A1270" s="101"/>
      <c r="B1270" s="41"/>
      <c r="C1270" s="102"/>
      <c r="D1270" s="103"/>
      <c r="E1270" s="103"/>
      <c r="F1270" s="103"/>
      <c r="G1270" s="103"/>
      <c r="H1270" s="103"/>
      <c r="I1270" s="103"/>
      <c r="J1270" s="103"/>
      <c r="K1270" s="31"/>
      <c r="L1270" s="103"/>
      <c r="M1270" s="104"/>
      <c r="N1270" s="105"/>
      <c r="O1270" s="41"/>
      <c r="P1270" s="41"/>
      <c r="Q1270" s="41"/>
      <c r="R1270" s="41"/>
      <c r="S1270" s="41"/>
      <c r="T1270" s="107"/>
      <c r="U1270" s="41"/>
      <c r="V1270" s="41"/>
      <c r="W1270" s="107"/>
      <c r="X1270" s="107"/>
      <c r="Y1270" s="107"/>
      <c r="Z1270" s="107"/>
      <c r="AA1270" s="107"/>
      <c r="AB1270" s="107"/>
      <c r="AC1270" s="107"/>
      <c r="AD1270" s="107"/>
      <c r="AE1270" s="107"/>
      <c r="AF1270" s="107"/>
      <c r="AG1270" s="41"/>
      <c r="AH1270" s="41"/>
      <c r="AI1270" s="108"/>
      <c r="AJ1270" s="107"/>
      <c r="AK1270" s="109" t="s">
        <v>4915</v>
      </c>
      <c r="AL1270" s="41" t="str">
        <f t="shared" ref="AL1270" si="720">VLOOKUP(AK1270,db_solfen,2,FALSE)</f>
        <v>SHD METHANOL 156</v>
      </c>
      <c r="AM1270" s="107">
        <v>0.91</v>
      </c>
      <c r="AN1270" s="107">
        <f>$X$1269*AM1270</f>
        <v>0</v>
      </c>
    </row>
    <row r="1271" spans="1:40">
      <c r="A1271" s="101">
        <v>309</v>
      </c>
      <c r="B1271" s="41" t="s">
        <v>2871</v>
      </c>
      <c r="C1271" s="102" t="s">
        <v>272</v>
      </c>
      <c r="D1271" s="103">
        <v>30</v>
      </c>
      <c r="E1271" s="103">
        <f t="shared" si="650"/>
        <v>0.41666666666666669</v>
      </c>
      <c r="F1271" s="103">
        <v>11</v>
      </c>
      <c r="G1271" s="103">
        <v>1</v>
      </c>
      <c r="H1271" s="103">
        <v>1</v>
      </c>
      <c r="I1271" s="103">
        <v>1</v>
      </c>
      <c r="J1271" s="103" t="s">
        <v>510</v>
      </c>
      <c r="K1271" s="31">
        <v>0</v>
      </c>
      <c r="L1271" s="103" t="s">
        <v>510</v>
      </c>
      <c r="M1271" s="104">
        <f t="shared" si="654"/>
        <v>0</v>
      </c>
      <c r="N1271" s="105" t="s">
        <v>506</v>
      </c>
      <c r="O1271" s="41"/>
      <c r="P1271" s="41"/>
      <c r="Q1271" s="41"/>
      <c r="R1271" s="41"/>
      <c r="S1271" s="41"/>
      <c r="T1271" s="107"/>
      <c r="U1271" s="41" t="s">
        <v>4173</v>
      </c>
      <c r="V1271" s="41" t="e">
        <f t="shared" ref="V1271" si="721">VLOOKUP(U1271,tb_oplosan,2,FALSE)</f>
        <v>#NAME?</v>
      </c>
      <c r="W1271" s="107">
        <v>7.1500000000000001E-3</v>
      </c>
      <c r="X1271" s="107">
        <f>K1271*W1271</f>
        <v>0</v>
      </c>
      <c r="Y1271" s="107"/>
      <c r="Z1271" s="107"/>
      <c r="AA1271" s="107"/>
      <c r="AB1271" s="107"/>
      <c r="AC1271" s="107"/>
      <c r="AD1271" s="107"/>
      <c r="AE1271" s="107"/>
      <c r="AF1271" s="107"/>
      <c r="AG1271" s="41" t="s">
        <v>4271</v>
      </c>
      <c r="AH1271" s="41" t="e">
        <f t="shared" ref="AH1271" si="722">VLOOKUP(AG1271,tb_parfum,2,FALSE)</f>
        <v>#NAME?</v>
      </c>
      <c r="AI1271" s="108">
        <v>0.11</v>
      </c>
      <c r="AJ1271" s="107">
        <f t="shared" ref="AJ1271" si="723">X1271*AI1271</f>
        <v>0</v>
      </c>
      <c r="AK1271" s="41"/>
      <c r="AL1271" s="41"/>
      <c r="AM1271" s="107"/>
      <c r="AN1271" s="107"/>
    </row>
    <row r="1272" spans="1:40" ht="15">
      <c r="A1272" s="101"/>
      <c r="B1272" s="41"/>
      <c r="C1272" s="102"/>
      <c r="D1272" s="103"/>
      <c r="E1272" s="103"/>
      <c r="F1272" s="103"/>
      <c r="G1272" s="103"/>
      <c r="H1272" s="103"/>
      <c r="I1272" s="103"/>
      <c r="J1272" s="103"/>
      <c r="K1272" s="31"/>
      <c r="L1272" s="103"/>
      <c r="M1272" s="104"/>
      <c r="N1272" s="105"/>
      <c r="O1272" s="41"/>
      <c r="P1272" s="41"/>
      <c r="Q1272" s="41"/>
      <c r="R1272" s="41"/>
      <c r="S1272" s="41"/>
      <c r="T1272" s="107"/>
      <c r="U1272" s="41"/>
      <c r="V1272" s="41"/>
      <c r="W1272" s="107"/>
      <c r="X1272" s="107"/>
      <c r="Y1272" s="107"/>
      <c r="Z1272" s="107"/>
      <c r="AA1272" s="107"/>
      <c r="AB1272" s="107"/>
      <c r="AC1272" s="107"/>
      <c r="AD1272" s="107"/>
      <c r="AE1272" s="107"/>
      <c r="AF1272" s="107"/>
      <c r="AG1272" s="41"/>
      <c r="AH1272" s="41"/>
      <c r="AI1272" s="108"/>
      <c r="AJ1272" s="107"/>
      <c r="AK1272" s="109" t="s">
        <v>4915</v>
      </c>
      <c r="AL1272" s="41" t="str">
        <f t="shared" ref="AL1272" si="724">VLOOKUP(AK1272,db_solfen,2,FALSE)</f>
        <v>SHD METHANOL 156</v>
      </c>
      <c r="AM1272" s="107">
        <v>0.91</v>
      </c>
      <c r="AN1272" s="107">
        <f>$X$1271*AM1272</f>
        <v>0</v>
      </c>
    </row>
    <row r="1273" spans="1:40">
      <c r="A1273" s="101">
        <v>310</v>
      </c>
      <c r="B1273" s="41" t="s">
        <v>2874</v>
      </c>
      <c r="C1273" s="102" t="s">
        <v>476</v>
      </c>
      <c r="D1273" s="103">
        <v>24</v>
      </c>
      <c r="E1273" s="103">
        <f t="shared" si="650"/>
        <v>0.33333333333333331</v>
      </c>
      <c r="F1273" s="103"/>
      <c r="G1273" s="103"/>
      <c r="H1273" s="103">
        <v>68</v>
      </c>
      <c r="I1273" s="103">
        <v>1</v>
      </c>
      <c r="J1273" s="103" t="s">
        <v>510</v>
      </c>
      <c r="K1273" s="31">
        <f>VLOOKUP(B1273,tb_proyeksi,10,FALSE)</f>
        <v>72</v>
      </c>
      <c r="L1273" s="103" t="s">
        <v>510</v>
      </c>
      <c r="M1273" s="104">
        <f t="shared" si="654"/>
        <v>1</v>
      </c>
      <c r="N1273" s="105" t="s">
        <v>506</v>
      </c>
      <c r="O1273" s="41" t="s">
        <v>5237</v>
      </c>
      <c r="P1273" s="106">
        <f>0.51*K1273</f>
        <v>36.72</v>
      </c>
      <c r="Q1273" s="106">
        <f>K1273</f>
        <v>72</v>
      </c>
      <c r="R1273" s="41"/>
      <c r="S1273" s="41" t="s">
        <v>534</v>
      </c>
      <c r="T1273" s="107">
        <f>AJ1273</f>
        <v>4.6331999999999998E-2</v>
      </c>
      <c r="U1273" s="41" t="s">
        <v>4177</v>
      </c>
      <c r="V1273" s="41" t="e">
        <f t="shared" si="555"/>
        <v>#NAME?</v>
      </c>
      <c r="W1273" s="107">
        <v>7.1500000000000001E-3</v>
      </c>
      <c r="X1273" s="107">
        <f t="shared" si="612"/>
        <v>0.51480000000000004</v>
      </c>
      <c r="Y1273" s="107"/>
      <c r="Z1273" s="107"/>
      <c r="AA1273" s="107"/>
      <c r="AB1273" s="107"/>
      <c r="AC1273" s="107"/>
      <c r="AD1273" s="107"/>
      <c r="AE1273" s="107"/>
      <c r="AF1273" s="107"/>
      <c r="AG1273" s="41" t="s">
        <v>4311</v>
      </c>
      <c r="AH1273" s="41" t="e">
        <f t="shared" si="560"/>
        <v>#NAME?</v>
      </c>
      <c r="AI1273" s="108">
        <v>0.09</v>
      </c>
      <c r="AJ1273" s="107">
        <f t="shared" si="631"/>
        <v>4.6331999999999998E-2</v>
      </c>
      <c r="AK1273" s="41"/>
      <c r="AL1273" s="41"/>
      <c r="AM1273" s="107"/>
      <c r="AN1273" s="107"/>
    </row>
    <row r="1274" spans="1:40" ht="15">
      <c r="A1274" s="101"/>
      <c r="B1274" s="41"/>
      <c r="C1274" s="102"/>
      <c r="D1274" s="103"/>
      <c r="E1274" s="103"/>
      <c r="F1274" s="103"/>
      <c r="G1274" s="103"/>
      <c r="H1274" s="103"/>
      <c r="I1274" s="103"/>
      <c r="J1274" s="103"/>
      <c r="K1274" s="31"/>
      <c r="L1274" s="103"/>
      <c r="M1274" s="104"/>
      <c r="N1274" s="105"/>
      <c r="O1274" s="41"/>
      <c r="P1274" s="106"/>
      <c r="Q1274" s="106"/>
      <c r="R1274" s="41"/>
      <c r="S1274" s="41"/>
      <c r="T1274" s="107"/>
      <c r="U1274" s="41"/>
      <c r="V1274" s="41"/>
      <c r="W1274" s="107"/>
      <c r="X1274" s="107"/>
      <c r="Y1274" s="107"/>
      <c r="Z1274" s="107"/>
      <c r="AA1274" s="107"/>
      <c r="AB1274" s="107"/>
      <c r="AC1274" s="107"/>
      <c r="AD1274" s="107"/>
      <c r="AE1274" s="107"/>
      <c r="AF1274" s="107"/>
      <c r="AG1274" s="41"/>
      <c r="AH1274" s="41"/>
      <c r="AI1274" s="108"/>
      <c r="AJ1274" s="107"/>
      <c r="AK1274" s="109" t="s">
        <v>4915</v>
      </c>
      <c r="AL1274" s="41" t="str">
        <f t="shared" ref="AL1274" si="725">VLOOKUP(AK1274,db_solfen,2,FALSE)</f>
        <v>SHD METHANOL 156</v>
      </c>
      <c r="AM1274" s="107">
        <v>0.93</v>
      </c>
      <c r="AN1274" s="107">
        <f>$X$1273*AM1274</f>
        <v>0.47876400000000008</v>
      </c>
    </row>
    <row r="1275" spans="1:40">
      <c r="A1275" s="101">
        <v>311</v>
      </c>
      <c r="B1275" s="41" t="s">
        <v>2877</v>
      </c>
      <c r="C1275" s="102" t="s">
        <v>273</v>
      </c>
      <c r="D1275" s="103">
        <v>117</v>
      </c>
      <c r="E1275" s="103">
        <f t="shared" si="650"/>
        <v>1.625</v>
      </c>
      <c r="F1275" s="103">
        <v>11</v>
      </c>
      <c r="G1275" s="103">
        <v>1</v>
      </c>
      <c r="H1275" s="103">
        <v>1</v>
      </c>
      <c r="I1275" s="103">
        <v>1</v>
      </c>
      <c r="J1275" s="103" t="s">
        <v>510</v>
      </c>
      <c r="K1275" s="31">
        <v>0</v>
      </c>
      <c r="L1275" s="103" t="s">
        <v>510</v>
      </c>
      <c r="M1275" s="104">
        <f t="shared" si="654"/>
        <v>0</v>
      </c>
      <c r="N1275" s="105" t="s">
        <v>506</v>
      </c>
      <c r="O1275" s="41"/>
      <c r="P1275" s="41"/>
      <c r="Q1275" s="41"/>
      <c r="R1275" s="41"/>
      <c r="S1275" s="41"/>
      <c r="T1275" s="107"/>
      <c r="U1275" s="41" t="s">
        <v>4177</v>
      </c>
      <c r="V1275" s="41" t="e">
        <f t="shared" ref="V1275" si="726">VLOOKUP(U1275,tb_oplosan,2,FALSE)</f>
        <v>#NAME?</v>
      </c>
      <c r="W1275" s="107">
        <v>7.1500000000000001E-3</v>
      </c>
      <c r="X1275" s="107">
        <f>K1275*W1275</f>
        <v>0</v>
      </c>
      <c r="Y1275" s="107"/>
      <c r="Z1275" s="107"/>
      <c r="AA1275" s="107"/>
      <c r="AB1275" s="107"/>
      <c r="AC1275" s="107"/>
      <c r="AD1275" s="107"/>
      <c r="AE1275" s="107"/>
      <c r="AF1275" s="107"/>
      <c r="AG1275" s="41" t="s">
        <v>4311</v>
      </c>
      <c r="AH1275" s="41" t="e">
        <f t="shared" ref="AH1275" si="727">VLOOKUP(AG1275,tb_parfum,2,FALSE)</f>
        <v>#NAME?</v>
      </c>
      <c r="AI1275" s="108">
        <v>0.09</v>
      </c>
      <c r="AJ1275" s="107">
        <f>X1275*AI1275</f>
        <v>0</v>
      </c>
      <c r="AK1275" s="41"/>
      <c r="AL1275" s="41"/>
      <c r="AM1275" s="107"/>
      <c r="AN1275" s="107"/>
    </row>
    <row r="1276" spans="1:40" ht="15">
      <c r="A1276" s="101"/>
      <c r="B1276" s="41"/>
      <c r="C1276" s="102"/>
      <c r="D1276" s="103"/>
      <c r="E1276" s="103"/>
      <c r="F1276" s="103"/>
      <c r="G1276" s="103"/>
      <c r="H1276" s="103"/>
      <c r="I1276" s="103"/>
      <c r="J1276" s="103"/>
      <c r="K1276" s="31"/>
      <c r="L1276" s="103"/>
      <c r="M1276" s="104"/>
      <c r="N1276" s="105"/>
      <c r="O1276" s="41"/>
      <c r="P1276" s="41"/>
      <c r="Q1276" s="41"/>
      <c r="R1276" s="41"/>
      <c r="S1276" s="41"/>
      <c r="T1276" s="107"/>
      <c r="U1276" s="41"/>
      <c r="V1276" s="41"/>
      <c r="W1276" s="107"/>
      <c r="X1276" s="107"/>
      <c r="Y1276" s="107"/>
      <c r="Z1276" s="107"/>
      <c r="AA1276" s="107"/>
      <c r="AB1276" s="107"/>
      <c r="AC1276" s="107"/>
      <c r="AD1276" s="107"/>
      <c r="AE1276" s="107"/>
      <c r="AF1276" s="107"/>
      <c r="AG1276" s="41"/>
      <c r="AH1276" s="41"/>
      <c r="AI1276" s="108"/>
      <c r="AJ1276" s="107"/>
      <c r="AK1276" s="109" t="s">
        <v>4915</v>
      </c>
      <c r="AL1276" s="41" t="str">
        <f t="shared" ref="AL1276" si="728">VLOOKUP(AK1276,db_solfen,2,FALSE)</f>
        <v>SHD METHANOL 156</v>
      </c>
      <c r="AM1276" s="107">
        <v>0.93</v>
      </c>
      <c r="AN1276" s="107">
        <f>$X$1275*AM1276</f>
        <v>0</v>
      </c>
    </row>
    <row r="1277" spans="1:40">
      <c r="A1277" s="101">
        <v>312</v>
      </c>
      <c r="B1277" s="41" t="s">
        <v>2884</v>
      </c>
      <c r="C1277" s="102" t="s">
        <v>477</v>
      </c>
      <c r="D1277" s="103">
        <v>6</v>
      </c>
      <c r="E1277" s="103">
        <f t="shared" si="650"/>
        <v>8.3333333333333329E-2</v>
      </c>
      <c r="F1277" s="103"/>
      <c r="G1277" s="103"/>
      <c r="H1277" s="103"/>
      <c r="I1277" s="103"/>
      <c r="J1277" s="103" t="s">
        <v>510</v>
      </c>
      <c r="K1277" s="31">
        <v>0</v>
      </c>
      <c r="L1277" s="103" t="s">
        <v>510</v>
      </c>
      <c r="M1277" s="104">
        <f t="shared" si="654"/>
        <v>0</v>
      </c>
      <c r="N1277" s="105" t="s">
        <v>506</v>
      </c>
      <c r="O1277" s="41"/>
      <c r="P1277" s="41"/>
      <c r="Q1277" s="41"/>
      <c r="R1277" s="41"/>
      <c r="S1277" s="41"/>
      <c r="T1277" s="107"/>
      <c r="U1277" s="41" t="s">
        <v>4185</v>
      </c>
      <c r="V1277" s="41" t="e">
        <f t="shared" ref="V1277" si="729">VLOOKUP(U1277,tb_oplosan,2,FALSE)</f>
        <v>#NAME?</v>
      </c>
      <c r="W1277" s="107">
        <v>7.1500000000000001E-3</v>
      </c>
      <c r="X1277" s="107">
        <f>K1277*W1277</f>
        <v>0</v>
      </c>
      <c r="Y1277" s="107"/>
      <c r="Z1277" s="107"/>
      <c r="AA1277" s="107"/>
      <c r="AB1277" s="107"/>
      <c r="AC1277" s="107"/>
      <c r="AD1277" s="107"/>
      <c r="AE1277" s="107"/>
      <c r="AF1277" s="107"/>
      <c r="AG1277" s="41" t="s">
        <v>4217</v>
      </c>
      <c r="AH1277" s="41" t="e">
        <f t="shared" ref="AH1277" si="730">VLOOKUP(AG1277,tb_parfum,2,FALSE)</f>
        <v>#NAME?</v>
      </c>
      <c r="AI1277" s="108">
        <v>0.08</v>
      </c>
      <c r="AJ1277" s="107">
        <f t="shared" ref="AJ1277" si="731">X1277*AI1277</f>
        <v>0</v>
      </c>
      <c r="AK1277" s="41"/>
      <c r="AL1277" s="41"/>
      <c r="AM1277" s="107"/>
      <c r="AN1277" s="107"/>
    </row>
    <row r="1278" spans="1:40" ht="15">
      <c r="A1278" s="101"/>
      <c r="B1278" s="41"/>
      <c r="C1278" s="102"/>
      <c r="D1278" s="103"/>
      <c r="E1278" s="103"/>
      <c r="F1278" s="103"/>
      <c r="G1278" s="103"/>
      <c r="H1278" s="103"/>
      <c r="I1278" s="103"/>
      <c r="J1278" s="103"/>
      <c r="K1278" s="31"/>
      <c r="L1278" s="103"/>
      <c r="M1278" s="104"/>
      <c r="N1278" s="105"/>
      <c r="O1278" s="41"/>
      <c r="P1278" s="41"/>
      <c r="Q1278" s="41"/>
      <c r="R1278" s="41"/>
      <c r="S1278" s="41"/>
      <c r="T1278" s="107"/>
      <c r="U1278" s="41"/>
      <c r="V1278" s="41"/>
      <c r="W1278" s="107"/>
      <c r="X1278" s="107"/>
      <c r="Y1278" s="107"/>
      <c r="Z1278" s="107"/>
      <c r="AA1278" s="107"/>
      <c r="AB1278" s="107"/>
      <c r="AC1278" s="107"/>
      <c r="AD1278" s="107"/>
      <c r="AE1278" s="107"/>
      <c r="AF1278" s="107"/>
      <c r="AG1278" s="41"/>
      <c r="AH1278" s="41"/>
      <c r="AI1278" s="108"/>
      <c r="AJ1278" s="107"/>
      <c r="AK1278" s="117" t="s">
        <v>4915</v>
      </c>
      <c r="AL1278" s="41" t="str">
        <f t="shared" ref="AL1278" si="732">VLOOKUP(AK1278,db_solfen,2,FALSE)</f>
        <v>SHD METHANOL 156</v>
      </c>
      <c r="AM1278" s="107">
        <v>0.93</v>
      </c>
      <c r="AN1278" s="107">
        <f>$X$1277*AM1278</f>
        <v>0</v>
      </c>
    </row>
    <row r="1279" spans="1:40">
      <c r="A1279" s="101">
        <v>313</v>
      </c>
      <c r="B1279" s="41" t="s">
        <v>2946</v>
      </c>
      <c r="C1279" s="102" t="s">
        <v>275</v>
      </c>
      <c r="D1279" s="103">
        <v>252</v>
      </c>
      <c r="E1279" s="103">
        <f t="shared" si="650"/>
        <v>3.5</v>
      </c>
      <c r="F1279" s="103">
        <v>343</v>
      </c>
      <c r="G1279" s="103">
        <v>1</v>
      </c>
      <c r="H1279" s="103">
        <v>277</v>
      </c>
      <c r="I1279" s="103">
        <v>1</v>
      </c>
      <c r="J1279" s="103" t="s">
        <v>510</v>
      </c>
      <c r="K1279" s="31">
        <f>VLOOKUP(B1279,tb_proyeksi,10,FALSE)</f>
        <v>288</v>
      </c>
      <c r="L1279" s="103" t="s">
        <v>510</v>
      </c>
      <c r="M1279" s="104">
        <f t="shared" si="654"/>
        <v>4</v>
      </c>
      <c r="N1279" s="105" t="s">
        <v>506</v>
      </c>
      <c r="O1279" s="41" t="s">
        <v>5230</v>
      </c>
      <c r="P1279" s="106">
        <f>0.4*K1279</f>
        <v>115.2</v>
      </c>
      <c r="Q1279" s="106">
        <f t="shared" ref="Q1279:Q1366" si="733">K1279</f>
        <v>288</v>
      </c>
      <c r="R1279" s="41"/>
      <c r="S1279" s="41" t="s">
        <v>5232</v>
      </c>
      <c r="T1279" s="107">
        <f t="shared" ref="T1279:T1366" si="734">AJ1279</f>
        <v>2.2550399999999997</v>
      </c>
      <c r="U1279" s="41" t="s">
        <v>3970</v>
      </c>
      <c r="V1279" s="41" t="e">
        <f t="shared" si="555"/>
        <v>#NAME?</v>
      </c>
      <c r="W1279" s="107">
        <v>4.3499999999999997E-2</v>
      </c>
      <c r="X1279" s="107">
        <f t="shared" si="612"/>
        <v>12.527999999999999</v>
      </c>
      <c r="Y1279" s="107"/>
      <c r="Z1279" s="107"/>
      <c r="AA1279" s="107"/>
      <c r="AB1279" s="107"/>
      <c r="AC1279" s="107"/>
      <c r="AD1279" s="107"/>
      <c r="AE1279" s="107"/>
      <c r="AF1279" s="107"/>
      <c r="AG1279" s="41" t="s">
        <v>4245</v>
      </c>
      <c r="AH1279" s="41" t="e">
        <f t="shared" si="560"/>
        <v>#NAME?</v>
      </c>
      <c r="AI1279" s="108">
        <v>0.18</v>
      </c>
      <c r="AJ1279" s="107">
        <f t="shared" si="631"/>
        <v>2.2550399999999997</v>
      </c>
      <c r="AK1279" s="41"/>
      <c r="AL1279" s="41"/>
      <c r="AM1279" s="107"/>
      <c r="AN1279" s="107"/>
    </row>
    <row r="1280" spans="1:40" ht="15">
      <c r="A1280" s="101"/>
      <c r="B1280" s="41"/>
      <c r="C1280" s="102"/>
      <c r="D1280" s="103"/>
      <c r="E1280" s="103"/>
      <c r="F1280" s="103"/>
      <c r="G1280" s="103"/>
      <c r="H1280" s="103"/>
      <c r="I1280" s="103"/>
      <c r="J1280" s="103"/>
      <c r="K1280" s="31"/>
      <c r="L1280" s="103"/>
      <c r="M1280" s="104"/>
      <c r="N1280" s="105"/>
      <c r="O1280" s="41"/>
      <c r="P1280" s="106"/>
      <c r="Q1280" s="106"/>
      <c r="R1280" s="41"/>
      <c r="S1280" s="41"/>
      <c r="T1280" s="107"/>
      <c r="U1280" s="41"/>
      <c r="V1280" s="41"/>
      <c r="W1280" s="107"/>
      <c r="X1280" s="107"/>
      <c r="Y1280" s="107"/>
      <c r="Z1280" s="107"/>
      <c r="AA1280" s="107"/>
      <c r="AB1280" s="107"/>
      <c r="AC1280" s="107"/>
      <c r="AD1280" s="107"/>
      <c r="AE1280" s="107"/>
      <c r="AF1280" s="107"/>
      <c r="AG1280" s="41"/>
      <c r="AH1280" s="41"/>
      <c r="AI1280" s="108"/>
      <c r="AJ1280" s="107"/>
      <c r="AK1280" t="s">
        <v>4921</v>
      </c>
      <c r="AL1280" s="41" t="str">
        <f t="shared" ref="AL1280:AL1285" si="735">VLOOKUP(AK1280,db_solfen,2,FALSE)</f>
        <v>SOLFEN KHA DEP 225</v>
      </c>
      <c r="AM1280" s="107">
        <v>0.22</v>
      </c>
      <c r="AN1280" s="107">
        <f>$X$1279*AM1280</f>
        <v>2.7561599999999999</v>
      </c>
    </row>
    <row r="1281" spans="1:40" ht="15">
      <c r="A1281" s="101"/>
      <c r="B1281" s="41"/>
      <c r="C1281" s="102"/>
      <c r="D1281" s="103"/>
      <c r="E1281" s="103"/>
      <c r="F1281" s="103"/>
      <c r="G1281" s="103"/>
      <c r="H1281" s="103"/>
      <c r="I1281" s="103"/>
      <c r="J1281" s="103"/>
      <c r="K1281" s="31"/>
      <c r="L1281" s="103"/>
      <c r="M1281" s="104"/>
      <c r="N1281" s="105"/>
      <c r="O1281" s="41"/>
      <c r="P1281" s="106"/>
      <c r="Q1281" s="106"/>
      <c r="R1281" s="41"/>
      <c r="S1281" s="41"/>
      <c r="T1281" s="107"/>
      <c r="U1281" s="41"/>
      <c r="V1281" s="41"/>
      <c r="W1281" s="107"/>
      <c r="X1281" s="107"/>
      <c r="Y1281" s="107"/>
      <c r="Z1281" s="107"/>
      <c r="AA1281" s="107"/>
      <c r="AB1281" s="107"/>
      <c r="AC1281" s="107"/>
      <c r="AD1281" s="107"/>
      <c r="AE1281" s="107"/>
      <c r="AF1281" s="107"/>
      <c r="AG1281" s="41"/>
      <c r="AH1281" s="41"/>
      <c r="AI1281" s="108"/>
      <c r="AJ1281" s="107"/>
      <c r="AK1281" t="s">
        <v>4915</v>
      </c>
      <c r="AL1281" s="41" t="str">
        <f t="shared" si="735"/>
        <v>SHD METHANOL 156</v>
      </c>
      <c r="AM1281" s="107">
        <v>0.21</v>
      </c>
      <c r="AN1281" s="107">
        <f t="shared" ref="AN1281:AN1282" si="736">$X$1279*AM1281</f>
        <v>2.6308799999999994</v>
      </c>
    </row>
    <row r="1282" spans="1:40" ht="15">
      <c r="A1282" s="101"/>
      <c r="B1282" s="41"/>
      <c r="C1282" s="102"/>
      <c r="D1282" s="103"/>
      <c r="E1282" s="103"/>
      <c r="F1282" s="103"/>
      <c r="G1282" s="103"/>
      <c r="H1282" s="103"/>
      <c r="I1282" s="103"/>
      <c r="J1282" s="103"/>
      <c r="K1282" s="31"/>
      <c r="L1282" s="103"/>
      <c r="M1282" s="104"/>
      <c r="N1282" s="105"/>
      <c r="O1282" s="41"/>
      <c r="P1282" s="106"/>
      <c r="Q1282" s="106"/>
      <c r="R1282" s="41"/>
      <c r="S1282" s="41"/>
      <c r="T1282" s="107"/>
      <c r="U1282" s="41"/>
      <c r="V1282" s="41"/>
      <c r="W1282" s="107"/>
      <c r="X1282" s="107"/>
      <c r="Y1282" s="107"/>
      <c r="Z1282" s="107"/>
      <c r="AA1282" s="107"/>
      <c r="AB1282" s="107"/>
      <c r="AC1282" s="107"/>
      <c r="AD1282" s="107"/>
      <c r="AE1282" s="107"/>
      <c r="AF1282" s="107"/>
      <c r="AG1282" s="41"/>
      <c r="AH1282" s="41"/>
      <c r="AI1282" s="108"/>
      <c r="AJ1282" s="107"/>
      <c r="AK1282" t="s">
        <v>4925</v>
      </c>
      <c r="AL1282" s="41" t="str">
        <f t="shared" si="735"/>
        <v>SOLFEN KHA GLISERIN 250</v>
      </c>
      <c r="AM1282" s="107">
        <v>0.39</v>
      </c>
      <c r="AN1282" s="107">
        <f t="shared" si="736"/>
        <v>4.8859199999999996</v>
      </c>
    </row>
    <row r="1283" spans="1:40" ht="15">
      <c r="A1283" s="101"/>
      <c r="B1283" s="41"/>
      <c r="C1283" s="102"/>
      <c r="D1283" s="103"/>
      <c r="E1283" s="103"/>
      <c r="F1283" s="103"/>
      <c r="G1283" s="103"/>
      <c r="H1283" s="103"/>
      <c r="I1283" s="103"/>
      <c r="J1283" s="103"/>
      <c r="K1283" s="31"/>
      <c r="L1283" s="103"/>
      <c r="M1283" s="104"/>
      <c r="N1283" s="105"/>
      <c r="O1283" s="41"/>
      <c r="P1283" s="106"/>
      <c r="Q1283" s="106"/>
      <c r="R1283" s="41"/>
      <c r="S1283" s="41"/>
      <c r="T1283" s="107"/>
      <c r="U1283" s="41" t="s">
        <v>5192</v>
      </c>
      <c r="V1283" s="41" t="s">
        <v>5193</v>
      </c>
      <c r="W1283" s="107">
        <v>0.106</v>
      </c>
      <c r="X1283" s="107">
        <f>K1279*W1283</f>
        <v>30.527999999999999</v>
      </c>
      <c r="Y1283" s="107"/>
      <c r="Z1283" s="107"/>
      <c r="AA1283" s="107"/>
      <c r="AB1283" s="107"/>
      <c r="AC1283" s="107"/>
      <c r="AD1283" s="107"/>
      <c r="AE1283" s="107"/>
      <c r="AF1283" s="107"/>
      <c r="AG1283" s="41"/>
      <c r="AH1283" s="41"/>
      <c r="AI1283" s="108"/>
      <c r="AJ1283" s="107"/>
      <c r="AK1283" s="110" t="s">
        <v>4915</v>
      </c>
      <c r="AL1283" s="41" t="str">
        <f t="shared" si="735"/>
        <v>SHD METHANOL 156</v>
      </c>
      <c r="AM1283" s="107">
        <v>0.56999999999999995</v>
      </c>
      <c r="AN1283" s="107">
        <f>$X$1283*AM1283</f>
        <v>17.400959999999998</v>
      </c>
    </row>
    <row r="1284" spans="1:40" ht="15">
      <c r="A1284" s="101"/>
      <c r="B1284" s="41"/>
      <c r="C1284" s="102"/>
      <c r="D1284" s="103"/>
      <c r="E1284" s="103"/>
      <c r="F1284" s="103"/>
      <c r="G1284" s="103"/>
      <c r="H1284" s="103"/>
      <c r="I1284" s="103"/>
      <c r="J1284" s="103"/>
      <c r="K1284" s="31"/>
      <c r="L1284" s="103"/>
      <c r="M1284" s="104"/>
      <c r="N1284" s="105"/>
      <c r="O1284" s="41"/>
      <c r="P1284" s="106"/>
      <c r="Q1284" s="106"/>
      <c r="R1284" s="41"/>
      <c r="S1284" s="41"/>
      <c r="T1284" s="107"/>
      <c r="U1284" s="41"/>
      <c r="V1284" s="41"/>
      <c r="W1284" s="107"/>
      <c r="X1284" s="107"/>
      <c r="Y1284" s="107"/>
      <c r="Z1284" s="107"/>
      <c r="AA1284" s="107"/>
      <c r="AB1284" s="107"/>
      <c r="AC1284" s="107"/>
      <c r="AD1284" s="107"/>
      <c r="AE1284" s="107"/>
      <c r="AF1284" s="107"/>
      <c r="AG1284" s="41"/>
      <c r="AH1284" s="41"/>
      <c r="AI1284" s="108"/>
      <c r="AJ1284" s="107"/>
      <c r="AK1284" s="110" t="s">
        <v>4925</v>
      </c>
      <c r="AL1284" s="41" t="str">
        <f t="shared" si="735"/>
        <v>SOLFEN KHA GLISERIN 250</v>
      </c>
      <c r="AM1284" s="107">
        <v>0.34</v>
      </c>
      <c r="AN1284" s="107">
        <f t="shared" ref="AN1284:AN1285" si="737">$X$1283*AM1284</f>
        <v>10.379519999999999</v>
      </c>
    </row>
    <row r="1285" spans="1:40" ht="15">
      <c r="A1285" s="101"/>
      <c r="B1285" s="41"/>
      <c r="C1285" s="102"/>
      <c r="D1285" s="103"/>
      <c r="E1285" s="103"/>
      <c r="F1285" s="103"/>
      <c r="G1285" s="103"/>
      <c r="H1285" s="103"/>
      <c r="I1285" s="103"/>
      <c r="J1285" s="103"/>
      <c r="K1285" s="31"/>
      <c r="L1285" s="103"/>
      <c r="M1285" s="104"/>
      <c r="N1285" s="105"/>
      <c r="O1285" s="41"/>
      <c r="P1285" s="106"/>
      <c r="Q1285" s="106"/>
      <c r="R1285" s="41"/>
      <c r="S1285" s="41"/>
      <c r="T1285" s="107"/>
      <c r="U1285" s="41"/>
      <c r="V1285" s="41"/>
      <c r="W1285" s="107"/>
      <c r="X1285" s="107"/>
      <c r="Y1285" s="107"/>
      <c r="Z1285" s="107"/>
      <c r="AA1285" s="107"/>
      <c r="AB1285" s="107"/>
      <c r="AC1285" s="107"/>
      <c r="AD1285" s="107"/>
      <c r="AE1285" s="107"/>
      <c r="AF1285" s="107"/>
      <c r="AG1285" s="41"/>
      <c r="AH1285" s="41"/>
      <c r="AI1285" s="108"/>
      <c r="AJ1285" s="107"/>
      <c r="AK1285" s="110" t="s">
        <v>4921</v>
      </c>
      <c r="AL1285" s="41" t="str">
        <f t="shared" si="735"/>
        <v>SOLFEN KHA DEP 225</v>
      </c>
      <c r="AM1285" s="107">
        <v>0.09</v>
      </c>
      <c r="AN1285" s="107">
        <f t="shared" si="737"/>
        <v>2.7475199999999997</v>
      </c>
    </row>
    <row r="1286" spans="1:40">
      <c r="A1286" s="101">
        <v>314</v>
      </c>
      <c r="B1286" s="41" t="s">
        <v>2947</v>
      </c>
      <c r="C1286" s="102" t="s">
        <v>276</v>
      </c>
      <c r="D1286" s="103">
        <v>116</v>
      </c>
      <c r="E1286" s="103">
        <f t="shared" si="650"/>
        <v>1.6111111111111112</v>
      </c>
      <c r="F1286" s="103">
        <v>127</v>
      </c>
      <c r="G1286" s="103">
        <v>1</v>
      </c>
      <c r="H1286" s="103">
        <v>292</v>
      </c>
      <c r="I1286" s="103">
        <v>1</v>
      </c>
      <c r="J1286" s="103" t="s">
        <v>510</v>
      </c>
      <c r="K1286" s="31">
        <f>VLOOKUP(B1286,tb_proyeksi,10,FALSE)</f>
        <v>216</v>
      </c>
      <c r="L1286" s="103" t="s">
        <v>510</v>
      </c>
      <c r="M1286" s="104">
        <f t="shared" si="654"/>
        <v>3</v>
      </c>
      <c r="N1286" s="105" t="s">
        <v>506</v>
      </c>
      <c r="O1286" s="41" t="s">
        <v>5230</v>
      </c>
      <c r="P1286" s="106">
        <f>0.4*K1286</f>
        <v>86.4</v>
      </c>
      <c r="Q1286" s="106">
        <f t="shared" si="733"/>
        <v>216</v>
      </c>
      <c r="R1286" s="41"/>
      <c r="S1286" s="41" t="s">
        <v>538</v>
      </c>
      <c r="T1286" s="107">
        <f t="shared" si="734"/>
        <v>1.6912799999999997</v>
      </c>
      <c r="U1286" s="41" t="s">
        <v>3972</v>
      </c>
      <c r="V1286" s="41" t="e">
        <f t="shared" si="555"/>
        <v>#NAME?</v>
      </c>
      <c r="W1286" s="107">
        <v>4.3499999999999997E-2</v>
      </c>
      <c r="X1286" s="107">
        <f t="shared" si="612"/>
        <v>9.395999999999999</v>
      </c>
      <c r="Y1286" s="107"/>
      <c r="Z1286" s="107"/>
      <c r="AA1286" s="107"/>
      <c r="AB1286" s="107"/>
      <c r="AC1286" s="107"/>
      <c r="AD1286" s="107"/>
      <c r="AE1286" s="107"/>
      <c r="AF1286" s="107"/>
      <c r="AG1286" s="41" t="s">
        <v>4239</v>
      </c>
      <c r="AH1286" s="41" t="e">
        <f t="shared" si="560"/>
        <v>#NAME?</v>
      </c>
      <c r="AI1286" s="108">
        <v>0.18</v>
      </c>
      <c r="AJ1286" s="107">
        <f t="shared" si="631"/>
        <v>1.6912799999999997</v>
      </c>
      <c r="AK1286" s="41"/>
      <c r="AL1286" s="41"/>
      <c r="AM1286" s="107"/>
      <c r="AN1286" s="107"/>
    </row>
    <row r="1287" spans="1:40" ht="15">
      <c r="A1287" s="101"/>
      <c r="B1287" s="41"/>
      <c r="C1287" s="102"/>
      <c r="D1287" s="103"/>
      <c r="E1287" s="103"/>
      <c r="F1287" s="103"/>
      <c r="G1287" s="103"/>
      <c r="H1287" s="103"/>
      <c r="I1287" s="103"/>
      <c r="J1287" s="103"/>
      <c r="K1287" s="31"/>
      <c r="L1287" s="103"/>
      <c r="M1287" s="104"/>
      <c r="N1287" s="105"/>
      <c r="O1287" s="41"/>
      <c r="P1287" s="106"/>
      <c r="Q1287" s="106"/>
      <c r="R1287" s="41"/>
      <c r="S1287" s="41"/>
      <c r="T1287" s="107"/>
      <c r="U1287" s="41"/>
      <c r="V1287" s="41"/>
      <c r="W1287" s="107"/>
      <c r="X1287" s="107"/>
      <c r="Y1287" s="107"/>
      <c r="Z1287" s="107"/>
      <c r="AA1287" s="107"/>
      <c r="AB1287" s="107"/>
      <c r="AC1287" s="107"/>
      <c r="AD1287" s="107"/>
      <c r="AE1287" s="107"/>
      <c r="AF1287" s="107"/>
      <c r="AG1287" s="41"/>
      <c r="AH1287" s="41"/>
      <c r="AI1287" s="108"/>
      <c r="AJ1287" s="107"/>
      <c r="AK1287" t="s">
        <v>4915</v>
      </c>
      <c r="AL1287" s="41" t="str">
        <f t="shared" ref="AL1287:AL1292" si="738">VLOOKUP(AK1287,db_solfen,2,FALSE)</f>
        <v>SHD METHANOL 156</v>
      </c>
      <c r="AM1287" s="107">
        <v>0.21</v>
      </c>
      <c r="AN1287" s="107">
        <f>$X$1286*AM1287</f>
        <v>1.9731599999999998</v>
      </c>
    </row>
    <row r="1288" spans="1:40" ht="15">
      <c r="A1288" s="101"/>
      <c r="B1288" s="41"/>
      <c r="C1288" s="102"/>
      <c r="D1288" s="103"/>
      <c r="E1288" s="103"/>
      <c r="F1288" s="103"/>
      <c r="G1288" s="103"/>
      <c r="H1288" s="103"/>
      <c r="I1288" s="103"/>
      <c r="J1288" s="103"/>
      <c r="K1288" s="31"/>
      <c r="L1288" s="103"/>
      <c r="M1288" s="104"/>
      <c r="N1288" s="105"/>
      <c r="O1288" s="41"/>
      <c r="P1288" s="106"/>
      <c r="Q1288" s="106"/>
      <c r="R1288" s="41"/>
      <c r="S1288" s="41"/>
      <c r="T1288" s="107"/>
      <c r="U1288" s="41"/>
      <c r="V1288" s="41"/>
      <c r="W1288" s="107"/>
      <c r="X1288" s="107"/>
      <c r="Y1288" s="107"/>
      <c r="Z1288" s="107"/>
      <c r="AA1288" s="107"/>
      <c r="AB1288" s="107"/>
      <c r="AC1288" s="107"/>
      <c r="AD1288" s="107"/>
      <c r="AE1288" s="107"/>
      <c r="AF1288" s="107"/>
      <c r="AG1288" s="41"/>
      <c r="AH1288" s="41"/>
      <c r="AI1288" s="108"/>
      <c r="AJ1288" s="107"/>
      <c r="AK1288" t="s">
        <v>4925</v>
      </c>
      <c r="AL1288" s="41" t="str">
        <f t="shared" si="738"/>
        <v>SOLFEN KHA GLISERIN 250</v>
      </c>
      <c r="AM1288" s="107">
        <v>0.38</v>
      </c>
      <c r="AN1288" s="107">
        <f t="shared" ref="AN1288:AN1289" si="739">$X$1286*AM1288</f>
        <v>3.5704799999999999</v>
      </c>
    </row>
    <row r="1289" spans="1:40" ht="15">
      <c r="A1289" s="101"/>
      <c r="B1289" s="41"/>
      <c r="C1289" s="102"/>
      <c r="D1289" s="103"/>
      <c r="E1289" s="103"/>
      <c r="F1289" s="103"/>
      <c r="G1289" s="103"/>
      <c r="H1289" s="103"/>
      <c r="I1289" s="103"/>
      <c r="J1289" s="103"/>
      <c r="K1289" s="31"/>
      <c r="L1289" s="103"/>
      <c r="M1289" s="104"/>
      <c r="N1289" s="105"/>
      <c r="O1289" s="41"/>
      <c r="P1289" s="106"/>
      <c r="Q1289" s="106"/>
      <c r="R1289" s="41"/>
      <c r="S1289" s="41"/>
      <c r="T1289" s="107"/>
      <c r="U1289" s="41"/>
      <c r="V1289" s="41"/>
      <c r="W1289" s="107"/>
      <c r="X1289" s="107"/>
      <c r="Y1289" s="107"/>
      <c r="Z1289" s="107"/>
      <c r="AA1289" s="107"/>
      <c r="AB1289" s="107"/>
      <c r="AC1289" s="107"/>
      <c r="AD1289" s="107"/>
      <c r="AE1289" s="107"/>
      <c r="AF1289" s="107"/>
      <c r="AG1289" s="41"/>
      <c r="AH1289" s="41"/>
      <c r="AI1289" s="108"/>
      <c r="AJ1289" s="107"/>
      <c r="AK1289" t="s">
        <v>4921</v>
      </c>
      <c r="AL1289" s="41" t="str">
        <f t="shared" si="738"/>
        <v>SOLFEN KHA DEP 225</v>
      </c>
      <c r="AM1289" s="107">
        <v>0.23</v>
      </c>
      <c r="AN1289" s="107">
        <f t="shared" si="739"/>
        <v>2.1610799999999997</v>
      </c>
    </row>
    <row r="1290" spans="1:40" ht="15">
      <c r="A1290" s="101"/>
      <c r="B1290" s="41"/>
      <c r="C1290" s="102"/>
      <c r="D1290" s="103"/>
      <c r="E1290" s="103"/>
      <c r="F1290" s="103"/>
      <c r="G1290" s="103"/>
      <c r="H1290" s="103"/>
      <c r="I1290" s="103"/>
      <c r="J1290" s="103"/>
      <c r="K1290" s="31"/>
      <c r="L1290" s="103"/>
      <c r="M1290" s="104"/>
      <c r="N1290" s="105"/>
      <c r="O1290" s="41"/>
      <c r="P1290" s="106"/>
      <c r="Q1290" s="106"/>
      <c r="R1290" s="41"/>
      <c r="S1290" s="41"/>
      <c r="T1290" s="107"/>
      <c r="U1290" s="41" t="s">
        <v>5192</v>
      </c>
      <c r="V1290" s="41" t="s">
        <v>5193</v>
      </c>
      <c r="W1290" s="107">
        <v>0.106</v>
      </c>
      <c r="X1290" s="107">
        <f>K1286*W1290</f>
        <v>22.896000000000001</v>
      </c>
      <c r="Y1290" s="107"/>
      <c r="Z1290" s="107"/>
      <c r="AA1290" s="107"/>
      <c r="AB1290" s="107"/>
      <c r="AC1290" s="107"/>
      <c r="AD1290" s="107"/>
      <c r="AE1290" s="107"/>
      <c r="AF1290" s="107"/>
      <c r="AG1290" s="41"/>
      <c r="AH1290" s="41"/>
      <c r="AI1290" s="108"/>
      <c r="AJ1290" s="107"/>
      <c r="AK1290" s="110" t="s">
        <v>4915</v>
      </c>
      <c r="AL1290" s="41" t="str">
        <f t="shared" si="738"/>
        <v>SHD METHANOL 156</v>
      </c>
      <c r="AM1290" s="107">
        <v>0.56999999999999995</v>
      </c>
      <c r="AN1290" s="107">
        <f>$X$1290*AM1290</f>
        <v>13.05072</v>
      </c>
    </row>
    <row r="1291" spans="1:40" ht="15">
      <c r="A1291" s="101"/>
      <c r="B1291" s="41"/>
      <c r="C1291" s="102"/>
      <c r="D1291" s="103"/>
      <c r="E1291" s="103"/>
      <c r="F1291" s="103"/>
      <c r="G1291" s="103"/>
      <c r="H1291" s="103"/>
      <c r="I1291" s="103"/>
      <c r="J1291" s="103"/>
      <c r="K1291" s="31"/>
      <c r="L1291" s="103"/>
      <c r="M1291" s="104"/>
      <c r="N1291" s="105"/>
      <c r="O1291" s="41"/>
      <c r="P1291" s="106"/>
      <c r="Q1291" s="106"/>
      <c r="R1291" s="41"/>
      <c r="S1291" s="41"/>
      <c r="T1291" s="107"/>
      <c r="U1291" s="41"/>
      <c r="V1291" s="41"/>
      <c r="W1291" s="107"/>
      <c r="X1291" s="107"/>
      <c r="Y1291" s="107"/>
      <c r="Z1291" s="107"/>
      <c r="AA1291" s="107"/>
      <c r="AB1291" s="107"/>
      <c r="AC1291" s="107"/>
      <c r="AD1291" s="107"/>
      <c r="AE1291" s="107"/>
      <c r="AF1291" s="107"/>
      <c r="AG1291" s="41"/>
      <c r="AH1291" s="41"/>
      <c r="AI1291" s="108"/>
      <c r="AJ1291" s="107"/>
      <c r="AK1291" s="110" t="s">
        <v>4925</v>
      </c>
      <c r="AL1291" s="41" t="str">
        <f t="shared" si="738"/>
        <v>SOLFEN KHA GLISERIN 250</v>
      </c>
      <c r="AM1291" s="107">
        <v>0.34</v>
      </c>
      <c r="AN1291" s="107">
        <f t="shared" ref="AN1291:AN1292" si="740">$X$1290*AM1291</f>
        <v>7.7846400000000004</v>
      </c>
    </row>
    <row r="1292" spans="1:40" ht="15">
      <c r="A1292" s="101"/>
      <c r="B1292" s="41"/>
      <c r="C1292" s="102"/>
      <c r="D1292" s="103"/>
      <c r="E1292" s="103"/>
      <c r="F1292" s="103"/>
      <c r="G1292" s="103"/>
      <c r="H1292" s="103"/>
      <c r="I1292" s="103"/>
      <c r="J1292" s="103"/>
      <c r="K1292" s="31"/>
      <c r="L1292" s="103"/>
      <c r="M1292" s="104"/>
      <c r="N1292" s="105"/>
      <c r="O1292" s="41"/>
      <c r="P1292" s="106"/>
      <c r="Q1292" s="106"/>
      <c r="R1292" s="41"/>
      <c r="S1292" s="41"/>
      <c r="T1292" s="107"/>
      <c r="U1292" s="41"/>
      <c r="V1292" s="41"/>
      <c r="W1292" s="107"/>
      <c r="X1292" s="107"/>
      <c r="Y1292" s="107"/>
      <c r="Z1292" s="107"/>
      <c r="AA1292" s="107"/>
      <c r="AB1292" s="107"/>
      <c r="AC1292" s="107"/>
      <c r="AD1292" s="107"/>
      <c r="AE1292" s="107"/>
      <c r="AF1292" s="107"/>
      <c r="AG1292" s="41"/>
      <c r="AH1292" s="41"/>
      <c r="AI1292" s="108"/>
      <c r="AJ1292" s="107"/>
      <c r="AK1292" s="110" t="s">
        <v>4921</v>
      </c>
      <c r="AL1292" s="41" t="str">
        <f t="shared" si="738"/>
        <v>SOLFEN KHA DEP 225</v>
      </c>
      <c r="AM1292" s="107">
        <v>0.09</v>
      </c>
      <c r="AN1292" s="107">
        <f t="shared" si="740"/>
        <v>2.0606399999999998</v>
      </c>
    </row>
    <row r="1293" spans="1:40">
      <c r="A1293" s="101">
        <v>315</v>
      </c>
      <c r="B1293" s="41" t="s">
        <v>2948</v>
      </c>
      <c r="C1293" s="102" t="s">
        <v>277</v>
      </c>
      <c r="D1293" s="103">
        <v>140</v>
      </c>
      <c r="E1293" s="103">
        <f t="shared" si="650"/>
        <v>1.9444444444444444</v>
      </c>
      <c r="F1293" s="103">
        <v>320</v>
      </c>
      <c r="G1293" s="103">
        <v>1</v>
      </c>
      <c r="H1293" s="103">
        <v>348</v>
      </c>
      <c r="I1293" s="103">
        <v>1</v>
      </c>
      <c r="J1293" s="103" t="s">
        <v>510</v>
      </c>
      <c r="K1293" s="31">
        <f>VLOOKUP(B1293,tb_proyeksi,10,FALSE)</f>
        <v>216</v>
      </c>
      <c r="L1293" s="103" t="s">
        <v>510</v>
      </c>
      <c r="M1293" s="104">
        <f t="shared" si="654"/>
        <v>3</v>
      </c>
      <c r="N1293" s="105" t="s">
        <v>506</v>
      </c>
      <c r="O1293" s="41" t="s">
        <v>5230</v>
      </c>
      <c r="P1293" s="106">
        <f>0.4*K1293</f>
        <v>86.4</v>
      </c>
      <c r="Q1293" s="106">
        <f t="shared" si="733"/>
        <v>216</v>
      </c>
      <c r="R1293" s="41"/>
      <c r="S1293" s="41" t="s">
        <v>539</v>
      </c>
      <c r="T1293" s="107">
        <f t="shared" si="734"/>
        <v>1.1275199999999999</v>
      </c>
      <c r="U1293" s="41" t="s">
        <v>3974</v>
      </c>
      <c r="V1293" s="41" t="e">
        <f t="shared" si="555"/>
        <v>#NAME?</v>
      </c>
      <c r="W1293" s="107">
        <v>4.3499999999999997E-2</v>
      </c>
      <c r="X1293" s="107">
        <f t="shared" si="612"/>
        <v>9.395999999999999</v>
      </c>
      <c r="Y1293" s="107"/>
      <c r="Z1293" s="107"/>
      <c r="AA1293" s="107"/>
      <c r="AB1293" s="107"/>
      <c r="AC1293" s="107"/>
      <c r="AD1293" s="107"/>
      <c r="AE1293" s="107"/>
      <c r="AF1293" s="107"/>
      <c r="AG1293" s="41" t="s">
        <v>4273</v>
      </c>
      <c r="AH1293" s="41" t="e">
        <f t="shared" si="560"/>
        <v>#NAME?</v>
      </c>
      <c r="AI1293" s="108">
        <v>0.12</v>
      </c>
      <c r="AJ1293" s="107">
        <f t="shared" si="631"/>
        <v>1.1275199999999999</v>
      </c>
      <c r="AK1293" s="41"/>
      <c r="AL1293" s="41"/>
      <c r="AM1293" s="107"/>
      <c r="AN1293" s="107"/>
    </row>
    <row r="1294" spans="1:40" ht="15">
      <c r="A1294" s="101"/>
      <c r="B1294" s="41"/>
      <c r="C1294" s="102"/>
      <c r="D1294" s="103"/>
      <c r="E1294" s="103"/>
      <c r="F1294" s="103"/>
      <c r="G1294" s="103"/>
      <c r="H1294" s="103"/>
      <c r="I1294" s="103"/>
      <c r="J1294" s="103"/>
      <c r="K1294" s="31"/>
      <c r="L1294" s="103"/>
      <c r="M1294" s="104"/>
      <c r="N1294" s="105"/>
      <c r="O1294" s="41"/>
      <c r="P1294" s="106"/>
      <c r="Q1294" s="106"/>
      <c r="R1294" s="41"/>
      <c r="S1294" s="41"/>
      <c r="T1294" s="107"/>
      <c r="U1294" s="41"/>
      <c r="V1294" s="41"/>
      <c r="W1294" s="107"/>
      <c r="X1294" s="107"/>
      <c r="Y1294" s="107"/>
      <c r="Z1294" s="107"/>
      <c r="AA1294" s="107"/>
      <c r="AB1294" s="107"/>
      <c r="AC1294" s="107"/>
      <c r="AD1294" s="107"/>
      <c r="AE1294" s="107"/>
      <c r="AF1294" s="107"/>
      <c r="AG1294" s="41"/>
      <c r="AH1294" s="41"/>
      <c r="AI1294" s="108"/>
      <c r="AJ1294" s="107"/>
      <c r="AK1294" t="s">
        <v>4915</v>
      </c>
      <c r="AL1294" s="41" t="str">
        <f t="shared" ref="AL1294:AL1299" si="741">VLOOKUP(AK1294,db_solfen,2,FALSE)</f>
        <v>SHD METHANOL 156</v>
      </c>
      <c r="AM1294" s="107">
        <v>0.25</v>
      </c>
      <c r="AN1294" s="107">
        <f>$X$1293*AM1294</f>
        <v>2.3489999999999998</v>
      </c>
    </row>
    <row r="1295" spans="1:40" ht="15">
      <c r="A1295" s="101"/>
      <c r="B1295" s="41"/>
      <c r="C1295" s="102"/>
      <c r="D1295" s="103"/>
      <c r="E1295" s="103"/>
      <c r="F1295" s="103"/>
      <c r="G1295" s="103"/>
      <c r="H1295" s="103"/>
      <c r="I1295" s="103"/>
      <c r="J1295" s="103"/>
      <c r="K1295" s="31"/>
      <c r="L1295" s="103"/>
      <c r="M1295" s="104"/>
      <c r="N1295" s="105"/>
      <c r="O1295" s="41"/>
      <c r="P1295" s="106"/>
      <c r="Q1295" s="106"/>
      <c r="R1295" s="41"/>
      <c r="S1295" s="41"/>
      <c r="T1295" s="107"/>
      <c r="U1295" s="41"/>
      <c r="V1295" s="41"/>
      <c r="W1295" s="107"/>
      <c r="X1295" s="107"/>
      <c r="Y1295" s="107"/>
      <c r="Z1295" s="107"/>
      <c r="AA1295" s="107"/>
      <c r="AB1295" s="107"/>
      <c r="AC1295" s="107"/>
      <c r="AD1295" s="107"/>
      <c r="AE1295" s="107"/>
      <c r="AF1295" s="107"/>
      <c r="AG1295" s="41"/>
      <c r="AH1295" s="41"/>
      <c r="AI1295" s="108"/>
      <c r="AJ1295" s="107"/>
      <c r="AK1295" t="s">
        <v>4921</v>
      </c>
      <c r="AL1295" s="41" t="str">
        <f t="shared" si="741"/>
        <v>SOLFEN KHA DEP 225</v>
      </c>
      <c r="AM1295" s="107">
        <v>0.21</v>
      </c>
      <c r="AN1295" s="107">
        <f t="shared" ref="AN1295:AN1296" si="742">$X$1293*AM1295</f>
        <v>1.9731599999999998</v>
      </c>
    </row>
    <row r="1296" spans="1:40" ht="15">
      <c r="A1296" s="101"/>
      <c r="B1296" s="41"/>
      <c r="C1296" s="102"/>
      <c r="D1296" s="103"/>
      <c r="E1296" s="103"/>
      <c r="F1296" s="103"/>
      <c r="G1296" s="103"/>
      <c r="H1296" s="103"/>
      <c r="I1296" s="103"/>
      <c r="J1296" s="103"/>
      <c r="K1296" s="31"/>
      <c r="L1296" s="103"/>
      <c r="M1296" s="104"/>
      <c r="N1296" s="105"/>
      <c r="O1296" s="41"/>
      <c r="P1296" s="106"/>
      <c r="Q1296" s="106"/>
      <c r="R1296" s="41"/>
      <c r="S1296" s="41"/>
      <c r="T1296" s="107"/>
      <c r="U1296" s="41"/>
      <c r="V1296" s="41"/>
      <c r="W1296" s="107"/>
      <c r="X1296" s="107"/>
      <c r="Y1296" s="107"/>
      <c r="Z1296" s="107"/>
      <c r="AA1296" s="107"/>
      <c r="AB1296" s="107"/>
      <c r="AC1296" s="107"/>
      <c r="AD1296" s="107"/>
      <c r="AE1296" s="107"/>
      <c r="AF1296" s="107"/>
      <c r="AG1296" s="41"/>
      <c r="AH1296" s="41"/>
      <c r="AI1296" s="108"/>
      <c r="AJ1296" s="107"/>
      <c r="AK1296" t="s">
        <v>4925</v>
      </c>
      <c r="AL1296" s="41" t="str">
        <f t="shared" si="741"/>
        <v>SOLFEN KHA GLISERIN 250</v>
      </c>
      <c r="AM1296" s="107">
        <v>0.42</v>
      </c>
      <c r="AN1296" s="107">
        <f t="shared" si="742"/>
        <v>3.9463199999999996</v>
      </c>
    </row>
    <row r="1297" spans="1:40" ht="15">
      <c r="A1297" s="101"/>
      <c r="B1297" s="41"/>
      <c r="C1297" s="102"/>
      <c r="D1297" s="103"/>
      <c r="E1297" s="103"/>
      <c r="F1297" s="103"/>
      <c r="G1297" s="103"/>
      <c r="H1297" s="103"/>
      <c r="I1297" s="103"/>
      <c r="J1297" s="103"/>
      <c r="K1297" s="31"/>
      <c r="L1297" s="103"/>
      <c r="M1297" s="104"/>
      <c r="N1297" s="105"/>
      <c r="O1297" s="41"/>
      <c r="P1297" s="106"/>
      <c r="Q1297" s="106"/>
      <c r="R1297" s="41"/>
      <c r="S1297" s="41"/>
      <c r="T1297" s="107"/>
      <c r="U1297" s="41" t="s">
        <v>5192</v>
      </c>
      <c r="V1297" s="41" t="s">
        <v>5193</v>
      </c>
      <c r="W1297" s="107">
        <v>0.106</v>
      </c>
      <c r="X1297" s="107">
        <f>K1293*W1297</f>
        <v>22.896000000000001</v>
      </c>
      <c r="Y1297" s="107"/>
      <c r="Z1297" s="107"/>
      <c r="AA1297" s="107"/>
      <c r="AB1297" s="107"/>
      <c r="AC1297" s="107"/>
      <c r="AD1297" s="107"/>
      <c r="AE1297" s="107"/>
      <c r="AF1297" s="107"/>
      <c r="AG1297" s="41"/>
      <c r="AH1297" s="41"/>
      <c r="AI1297" s="108"/>
      <c r="AJ1297" s="107"/>
      <c r="AK1297" s="110" t="s">
        <v>4915</v>
      </c>
      <c r="AL1297" s="41" t="str">
        <f t="shared" si="741"/>
        <v>SHD METHANOL 156</v>
      </c>
      <c r="AM1297" s="107">
        <v>0.56999999999999995</v>
      </c>
      <c r="AN1297" s="107">
        <f>$X$1297*AM1297</f>
        <v>13.05072</v>
      </c>
    </row>
    <row r="1298" spans="1:40" ht="15">
      <c r="A1298" s="101"/>
      <c r="B1298" s="41"/>
      <c r="C1298" s="102"/>
      <c r="D1298" s="103"/>
      <c r="E1298" s="103"/>
      <c r="F1298" s="103"/>
      <c r="G1298" s="103"/>
      <c r="H1298" s="103"/>
      <c r="I1298" s="103"/>
      <c r="J1298" s="103"/>
      <c r="K1298" s="31"/>
      <c r="L1298" s="103"/>
      <c r="M1298" s="104"/>
      <c r="N1298" s="105"/>
      <c r="O1298" s="41"/>
      <c r="P1298" s="106"/>
      <c r="Q1298" s="106"/>
      <c r="R1298" s="41"/>
      <c r="S1298" s="41"/>
      <c r="T1298" s="107"/>
      <c r="U1298" s="41"/>
      <c r="V1298" s="41"/>
      <c r="W1298" s="107"/>
      <c r="X1298" s="107"/>
      <c r="Y1298" s="107"/>
      <c r="Z1298" s="107"/>
      <c r="AA1298" s="107"/>
      <c r="AB1298" s="107"/>
      <c r="AC1298" s="107"/>
      <c r="AD1298" s="107"/>
      <c r="AE1298" s="107"/>
      <c r="AF1298" s="107"/>
      <c r="AG1298" s="41"/>
      <c r="AH1298" s="41"/>
      <c r="AI1298" s="108"/>
      <c r="AJ1298" s="107"/>
      <c r="AK1298" s="110" t="s">
        <v>4925</v>
      </c>
      <c r="AL1298" s="41" t="str">
        <f t="shared" si="741"/>
        <v>SOLFEN KHA GLISERIN 250</v>
      </c>
      <c r="AM1298" s="107">
        <v>0.34</v>
      </c>
      <c r="AN1298" s="107">
        <f t="shared" ref="AN1298:AN1299" si="743">$X$1297*AM1298</f>
        <v>7.7846400000000004</v>
      </c>
    </row>
    <row r="1299" spans="1:40" ht="15">
      <c r="A1299" s="101"/>
      <c r="B1299" s="41"/>
      <c r="C1299" s="102"/>
      <c r="D1299" s="103"/>
      <c r="E1299" s="103"/>
      <c r="F1299" s="103"/>
      <c r="G1299" s="103"/>
      <c r="H1299" s="103"/>
      <c r="I1299" s="103"/>
      <c r="J1299" s="103"/>
      <c r="K1299" s="31"/>
      <c r="L1299" s="103"/>
      <c r="M1299" s="104"/>
      <c r="N1299" s="105"/>
      <c r="O1299" s="41"/>
      <c r="P1299" s="106"/>
      <c r="Q1299" s="106"/>
      <c r="R1299" s="41"/>
      <c r="S1299" s="41"/>
      <c r="T1299" s="107"/>
      <c r="U1299" s="41"/>
      <c r="V1299" s="41"/>
      <c r="W1299" s="107"/>
      <c r="X1299" s="107"/>
      <c r="Y1299" s="107"/>
      <c r="Z1299" s="107"/>
      <c r="AA1299" s="107"/>
      <c r="AB1299" s="107"/>
      <c r="AC1299" s="107"/>
      <c r="AD1299" s="107"/>
      <c r="AE1299" s="107"/>
      <c r="AF1299" s="107"/>
      <c r="AG1299" s="41"/>
      <c r="AH1299" s="41"/>
      <c r="AI1299" s="108"/>
      <c r="AJ1299" s="107"/>
      <c r="AK1299" s="110" t="s">
        <v>4921</v>
      </c>
      <c r="AL1299" s="41" t="str">
        <f t="shared" si="741"/>
        <v>SOLFEN KHA DEP 225</v>
      </c>
      <c r="AM1299" s="107">
        <v>0.09</v>
      </c>
      <c r="AN1299" s="107">
        <f t="shared" si="743"/>
        <v>2.0606399999999998</v>
      </c>
    </row>
    <row r="1300" spans="1:40">
      <c r="A1300" s="101">
        <v>316</v>
      </c>
      <c r="B1300" s="41" t="s">
        <v>2949</v>
      </c>
      <c r="C1300" s="102" t="s">
        <v>278</v>
      </c>
      <c r="D1300" s="103">
        <v>151</v>
      </c>
      <c r="E1300" s="103">
        <f t="shared" si="650"/>
        <v>2.0972222222222223</v>
      </c>
      <c r="F1300" s="103">
        <v>234</v>
      </c>
      <c r="G1300" s="103">
        <v>1</v>
      </c>
      <c r="H1300" s="103">
        <v>224</v>
      </c>
      <c r="I1300" s="103">
        <v>1</v>
      </c>
      <c r="J1300" s="103" t="s">
        <v>510</v>
      </c>
      <c r="K1300" s="31">
        <f>VLOOKUP(B1300,tb_proyeksi,10,FALSE)</f>
        <v>144</v>
      </c>
      <c r="L1300" s="103" t="s">
        <v>510</v>
      </c>
      <c r="M1300" s="104">
        <f t="shared" si="654"/>
        <v>2</v>
      </c>
      <c r="N1300" s="105" t="s">
        <v>506</v>
      </c>
      <c r="O1300" s="41" t="s">
        <v>5230</v>
      </c>
      <c r="P1300" s="106">
        <f>0.4*K1300</f>
        <v>57.6</v>
      </c>
      <c r="Q1300" s="106">
        <f t="shared" si="733"/>
        <v>144</v>
      </c>
      <c r="R1300" s="41"/>
      <c r="S1300" s="41" t="s">
        <v>541</v>
      </c>
      <c r="T1300" s="107">
        <f t="shared" si="734"/>
        <v>0.37508831999999998</v>
      </c>
      <c r="U1300" s="41" t="s">
        <v>3976</v>
      </c>
      <c r="V1300" s="41" t="e">
        <f t="shared" si="555"/>
        <v>#NAME?</v>
      </c>
      <c r="W1300" s="107">
        <v>4.3499999999999997E-2</v>
      </c>
      <c r="X1300" s="107">
        <f t="shared" si="612"/>
        <v>6.2639999999999993</v>
      </c>
      <c r="Y1300" s="41" t="s">
        <v>3936</v>
      </c>
      <c r="Z1300" s="107" t="e">
        <f>VLOOKUP(Y1300,tb_oplosan,2,FALSE)</f>
        <v>#NAME?</v>
      </c>
      <c r="AA1300" s="107">
        <v>0.12</v>
      </c>
      <c r="AB1300" s="107">
        <f>X1300*AA1300</f>
        <v>0.7516799999999999</v>
      </c>
      <c r="AC1300" s="107"/>
      <c r="AD1300" s="107"/>
      <c r="AE1300" s="107"/>
      <c r="AF1300" s="107"/>
      <c r="AG1300" s="107" t="s">
        <v>4251</v>
      </c>
      <c r="AH1300" s="107" t="e">
        <f>VLOOKUP(AG1300,tb_parfum,2,FALSE)</f>
        <v>#NAME?</v>
      </c>
      <c r="AI1300" s="107">
        <v>0.499</v>
      </c>
      <c r="AJ1300" s="107">
        <f>$AB$1300*AI1300</f>
        <v>0.37508831999999998</v>
      </c>
      <c r="AK1300" s="41"/>
      <c r="AL1300" s="41"/>
      <c r="AM1300" s="107"/>
      <c r="AN1300" s="107"/>
    </row>
    <row r="1301" spans="1:40">
      <c r="A1301" s="101"/>
      <c r="B1301" s="41"/>
      <c r="C1301" s="102"/>
      <c r="D1301" s="103"/>
      <c r="E1301" s="103"/>
      <c r="F1301" s="103"/>
      <c r="G1301" s="103"/>
      <c r="H1301" s="103"/>
      <c r="I1301" s="103"/>
      <c r="J1301" s="103"/>
      <c r="K1301" s="31"/>
      <c r="L1301" s="103"/>
      <c r="M1301" s="104"/>
      <c r="N1301" s="105"/>
      <c r="O1301" s="41"/>
      <c r="P1301" s="106"/>
      <c r="Q1301" s="106"/>
      <c r="R1301" s="41"/>
      <c r="S1301" s="41"/>
      <c r="T1301" s="107">
        <f t="shared" si="734"/>
        <v>0.37659167999999993</v>
      </c>
      <c r="U1301" s="41"/>
      <c r="V1301" s="41"/>
      <c r="W1301" s="107"/>
      <c r="X1301" s="107"/>
      <c r="Y1301" s="41"/>
      <c r="Z1301" s="107"/>
      <c r="AA1301" s="107"/>
      <c r="AB1301" s="107"/>
      <c r="AC1301" s="107"/>
      <c r="AD1301" s="107"/>
      <c r="AE1301" s="107"/>
      <c r="AF1301" s="107"/>
      <c r="AG1301" s="107" t="s">
        <v>4253</v>
      </c>
      <c r="AH1301" s="107" t="e">
        <f>VLOOKUP(AG1301,tb_parfum,2,FALSE)</f>
        <v>#NAME?</v>
      </c>
      <c r="AI1301" s="107">
        <v>0.501</v>
      </c>
      <c r="AJ1301" s="107">
        <f>$AB$1300*AI1301</f>
        <v>0.37659167999999993</v>
      </c>
      <c r="AK1301" s="41"/>
      <c r="AL1301" s="41"/>
      <c r="AM1301" s="107"/>
      <c r="AN1301" s="107"/>
    </row>
    <row r="1302" spans="1:40" ht="15">
      <c r="A1302" s="101"/>
      <c r="B1302" s="41"/>
      <c r="C1302" s="102"/>
      <c r="D1302" s="103"/>
      <c r="E1302" s="103"/>
      <c r="F1302" s="103"/>
      <c r="G1302" s="103"/>
      <c r="H1302" s="103"/>
      <c r="I1302" s="103"/>
      <c r="J1302" s="103"/>
      <c r="K1302" s="31"/>
      <c r="L1302" s="103"/>
      <c r="M1302" s="104"/>
      <c r="N1302" s="105"/>
      <c r="O1302" s="41"/>
      <c r="P1302" s="106"/>
      <c r="Q1302" s="106"/>
      <c r="R1302" s="41"/>
      <c r="S1302" s="41"/>
      <c r="T1302" s="107"/>
      <c r="U1302" s="41"/>
      <c r="V1302" s="41"/>
      <c r="W1302" s="107"/>
      <c r="X1302" s="107"/>
      <c r="Y1302" s="41"/>
      <c r="Z1302" s="107"/>
      <c r="AA1302" s="107"/>
      <c r="AB1302" s="107"/>
      <c r="AC1302" s="107"/>
      <c r="AD1302" s="107"/>
      <c r="AE1302" s="107"/>
      <c r="AF1302" s="107"/>
      <c r="AG1302" s="107"/>
      <c r="AH1302" s="107"/>
      <c r="AI1302" s="107"/>
      <c r="AJ1302" s="107"/>
      <c r="AK1302" t="s">
        <v>4921</v>
      </c>
      <c r="AL1302" s="41" t="str">
        <f t="shared" ref="AL1302:AL1307" si="744">VLOOKUP(AK1302,db_solfen,2,FALSE)</f>
        <v>SOLFEN KHA DEP 225</v>
      </c>
      <c r="AM1302" s="107">
        <v>0.21</v>
      </c>
      <c r="AN1302" s="107">
        <f>$X$1300*AM1302</f>
        <v>1.3154399999999997</v>
      </c>
    </row>
    <row r="1303" spans="1:40" ht="15">
      <c r="A1303" s="101"/>
      <c r="B1303" s="41"/>
      <c r="C1303" s="102"/>
      <c r="D1303" s="103"/>
      <c r="E1303" s="103"/>
      <c r="F1303" s="103"/>
      <c r="G1303" s="103"/>
      <c r="H1303" s="103"/>
      <c r="I1303" s="103"/>
      <c r="J1303" s="103"/>
      <c r="K1303" s="31"/>
      <c r="L1303" s="103"/>
      <c r="M1303" s="104"/>
      <c r="N1303" s="105"/>
      <c r="O1303" s="41"/>
      <c r="P1303" s="106"/>
      <c r="Q1303" s="106"/>
      <c r="R1303" s="41"/>
      <c r="S1303" s="41"/>
      <c r="T1303" s="107"/>
      <c r="U1303" s="41"/>
      <c r="V1303" s="41"/>
      <c r="W1303" s="107"/>
      <c r="X1303" s="107"/>
      <c r="Y1303" s="41"/>
      <c r="Z1303" s="107"/>
      <c r="AA1303" s="107"/>
      <c r="AB1303" s="107"/>
      <c r="AC1303" s="107"/>
      <c r="AD1303" s="107"/>
      <c r="AE1303" s="107"/>
      <c r="AF1303" s="107"/>
      <c r="AG1303" s="107"/>
      <c r="AH1303" s="107"/>
      <c r="AI1303" s="107"/>
      <c r="AJ1303" s="107"/>
      <c r="AK1303" t="s">
        <v>4915</v>
      </c>
      <c r="AL1303" s="41" t="str">
        <f t="shared" si="744"/>
        <v>SHD METHANOL 156</v>
      </c>
      <c r="AM1303" s="107">
        <v>0.25</v>
      </c>
      <c r="AN1303" s="107">
        <f t="shared" ref="AN1303:AN1304" si="745">$X$1300*AM1303</f>
        <v>1.5659999999999998</v>
      </c>
    </row>
    <row r="1304" spans="1:40" ht="15">
      <c r="A1304" s="101"/>
      <c r="B1304" s="41"/>
      <c r="C1304" s="102"/>
      <c r="D1304" s="103"/>
      <c r="E1304" s="103"/>
      <c r="F1304" s="103"/>
      <c r="G1304" s="103"/>
      <c r="H1304" s="103"/>
      <c r="I1304" s="103"/>
      <c r="J1304" s="103"/>
      <c r="K1304" s="31"/>
      <c r="L1304" s="103"/>
      <c r="M1304" s="104"/>
      <c r="N1304" s="105"/>
      <c r="O1304" s="41"/>
      <c r="P1304" s="106"/>
      <c r="Q1304" s="106"/>
      <c r="R1304" s="41"/>
      <c r="S1304" s="41"/>
      <c r="T1304" s="107"/>
      <c r="U1304" s="41"/>
      <c r="V1304" s="41"/>
      <c r="W1304" s="107"/>
      <c r="X1304" s="107"/>
      <c r="Y1304" s="41"/>
      <c r="Z1304" s="107"/>
      <c r="AA1304" s="107"/>
      <c r="AB1304" s="107"/>
      <c r="AC1304" s="107"/>
      <c r="AD1304" s="107"/>
      <c r="AE1304" s="107"/>
      <c r="AF1304" s="107"/>
      <c r="AG1304" s="107"/>
      <c r="AH1304" s="107"/>
      <c r="AI1304" s="107"/>
      <c r="AJ1304" s="107"/>
      <c r="AK1304" t="s">
        <v>4925</v>
      </c>
      <c r="AL1304" s="41" t="str">
        <f t="shared" si="744"/>
        <v>SOLFEN KHA GLISERIN 250</v>
      </c>
      <c r="AM1304" s="107">
        <v>0.42</v>
      </c>
      <c r="AN1304" s="107">
        <f t="shared" si="745"/>
        <v>2.6308799999999994</v>
      </c>
    </row>
    <row r="1305" spans="1:40" ht="15">
      <c r="A1305" s="101"/>
      <c r="B1305" s="41"/>
      <c r="C1305" s="102"/>
      <c r="D1305" s="103"/>
      <c r="E1305" s="103"/>
      <c r="F1305" s="103"/>
      <c r="G1305" s="103"/>
      <c r="H1305" s="103"/>
      <c r="I1305" s="103"/>
      <c r="J1305" s="103"/>
      <c r="K1305" s="31"/>
      <c r="L1305" s="103"/>
      <c r="M1305" s="104"/>
      <c r="N1305" s="105"/>
      <c r="O1305" s="41"/>
      <c r="P1305" s="106"/>
      <c r="Q1305" s="106"/>
      <c r="R1305" s="41"/>
      <c r="S1305" s="41"/>
      <c r="T1305" s="107"/>
      <c r="U1305" s="41" t="s">
        <v>5192</v>
      </c>
      <c r="V1305" s="41" t="s">
        <v>5193</v>
      </c>
      <c r="W1305" s="107">
        <v>0.106</v>
      </c>
      <c r="X1305" s="107">
        <f>K1300*W1305</f>
        <v>15.263999999999999</v>
      </c>
      <c r="Y1305" s="107"/>
      <c r="Z1305" s="107"/>
      <c r="AA1305" s="107"/>
      <c r="AB1305" s="107"/>
      <c r="AC1305" s="107"/>
      <c r="AD1305" s="107"/>
      <c r="AE1305" s="107"/>
      <c r="AF1305" s="107"/>
      <c r="AG1305" s="41"/>
      <c r="AH1305" s="41"/>
      <c r="AI1305" s="108"/>
      <c r="AJ1305" s="107"/>
      <c r="AK1305" s="110" t="s">
        <v>4915</v>
      </c>
      <c r="AL1305" s="41" t="str">
        <f t="shared" si="744"/>
        <v>SHD METHANOL 156</v>
      </c>
      <c r="AM1305" s="107">
        <v>0.56999999999999995</v>
      </c>
      <c r="AN1305" s="107">
        <f>$X$1305*AM1305</f>
        <v>8.7004799999999989</v>
      </c>
    </row>
    <row r="1306" spans="1:40" ht="15">
      <c r="A1306" s="101"/>
      <c r="B1306" s="41"/>
      <c r="C1306" s="102"/>
      <c r="D1306" s="103"/>
      <c r="E1306" s="103"/>
      <c r="F1306" s="103"/>
      <c r="G1306" s="103"/>
      <c r="H1306" s="103"/>
      <c r="I1306" s="103"/>
      <c r="J1306" s="103"/>
      <c r="K1306" s="31"/>
      <c r="L1306" s="103"/>
      <c r="M1306" s="104"/>
      <c r="N1306" s="105"/>
      <c r="O1306" s="41"/>
      <c r="P1306" s="106"/>
      <c r="Q1306" s="106"/>
      <c r="R1306" s="41"/>
      <c r="S1306" s="41"/>
      <c r="T1306" s="107"/>
      <c r="U1306" s="41"/>
      <c r="V1306" s="41"/>
      <c r="W1306" s="107"/>
      <c r="X1306" s="107"/>
      <c r="Y1306" s="107"/>
      <c r="Z1306" s="107"/>
      <c r="AA1306" s="107"/>
      <c r="AB1306" s="107"/>
      <c r="AC1306" s="107"/>
      <c r="AD1306" s="107"/>
      <c r="AE1306" s="107"/>
      <c r="AF1306" s="107"/>
      <c r="AG1306" s="41"/>
      <c r="AH1306" s="41"/>
      <c r="AI1306" s="108"/>
      <c r="AJ1306" s="107"/>
      <c r="AK1306" s="110" t="s">
        <v>4925</v>
      </c>
      <c r="AL1306" s="41" t="str">
        <f t="shared" si="744"/>
        <v>SOLFEN KHA GLISERIN 250</v>
      </c>
      <c r="AM1306" s="107">
        <v>0.34</v>
      </c>
      <c r="AN1306" s="107">
        <f t="shared" ref="AN1306:AN1307" si="746">$X$1305*AM1306</f>
        <v>5.1897599999999997</v>
      </c>
    </row>
    <row r="1307" spans="1:40" ht="15">
      <c r="A1307" s="101"/>
      <c r="B1307" s="41"/>
      <c r="C1307" s="102"/>
      <c r="D1307" s="103"/>
      <c r="E1307" s="103"/>
      <c r="F1307" s="103"/>
      <c r="G1307" s="103"/>
      <c r="H1307" s="103"/>
      <c r="I1307" s="103"/>
      <c r="J1307" s="103"/>
      <c r="K1307" s="31"/>
      <c r="L1307" s="103"/>
      <c r="M1307" s="104"/>
      <c r="N1307" s="105"/>
      <c r="O1307" s="41"/>
      <c r="P1307" s="106"/>
      <c r="Q1307" s="106"/>
      <c r="R1307" s="41"/>
      <c r="S1307" s="41"/>
      <c r="T1307" s="107"/>
      <c r="U1307" s="41"/>
      <c r="V1307" s="41"/>
      <c r="W1307" s="107"/>
      <c r="X1307" s="107"/>
      <c r="Y1307" s="107"/>
      <c r="Z1307" s="107"/>
      <c r="AA1307" s="107"/>
      <c r="AB1307" s="107"/>
      <c r="AC1307" s="107"/>
      <c r="AD1307" s="107"/>
      <c r="AE1307" s="107"/>
      <c r="AF1307" s="107"/>
      <c r="AG1307" s="41"/>
      <c r="AH1307" s="41"/>
      <c r="AI1307" s="108"/>
      <c r="AJ1307" s="107"/>
      <c r="AK1307" s="110" t="s">
        <v>4921</v>
      </c>
      <c r="AL1307" s="41" t="str">
        <f t="shared" si="744"/>
        <v>SOLFEN KHA DEP 225</v>
      </c>
      <c r="AM1307" s="107">
        <v>0.09</v>
      </c>
      <c r="AN1307" s="107">
        <f t="shared" si="746"/>
        <v>1.3737599999999999</v>
      </c>
    </row>
    <row r="1308" spans="1:40">
      <c r="A1308" s="101">
        <v>317</v>
      </c>
      <c r="B1308" s="41" t="s">
        <v>2950</v>
      </c>
      <c r="C1308" s="102" t="s">
        <v>279</v>
      </c>
      <c r="D1308" s="103">
        <v>1113</v>
      </c>
      <c r="E1308" s="103">
        <f t="shared" si="650"/>
        <v>15.458333333333334</v>
      </c>
      <c r="F1308" s="103">
        <v>913</v>
      </c>
      <c r="G1308" s="103">
        <v>1</v>
      </c>
      <c r="H1308" s="103">
        <v>1188</v>
      </c>
      <c r="I1308" s="103">
        <v>1</v>
      </c>
      <c r="J1308" s="103" t="s">
        <v>510</v>
      </c>
      <c r="K1308" s="31">
        <f>VLOOKUP(B1308,tb_proyeksi,10,FALSE)</f>
        <v>720</v>
      </c>
      <c r="L1308" s="103" t="s">
        <v>510</v>
      </c>
      <c r="M1308" s="104">
        <f t="shared" si="654"/>
        <v>10</v>
      </c>
      <c r="N1308" s="105" t="s">
        <v>506</v>
      </c>
      <c r="O1308" s="41" t="s">
        <v>5233</v>
      </c>
      <c r="P1308" s="106">
        <f t="shared" ref="P1308:P1366" si="747">0.45*K1308</f>
        <v>324</v>
      </c>
      <c r="Q1308" s="106">
        <f t="shared" si="733"/>
        <v>720</v>
      </c>
      <c r="R1308" s="41"/>
      <c r="S1308" s="41" t="s">
        <v>5232</v>
      </c>
      <c r="T1308" s="107">
        <f t="shared" si="734"/>
        <v>6.1171199999999999</v>
      </c>
      <c r="U1308" s="41" t="s">
        <v>3970</v>
      </c>
      <c r="V1308" s="41" t="e">
        <f t="shared" si="555"/>
        <v>#NAME?</v>
      </c>
      <c r="W1308" s="107">
        <v>4.7199999999999999E-2</v>
      </c>
      <c r="X1308" s="107">
        <f t="shared" si="612"/>
        <v>33.984000000000002</v>
      </c>
      <c r="Y1308" s="107"/>
      <c r="Z1308" s="107"/>
      <c r="AA1308" s="107"/>
      <c r="AB1308" s="107"/>
      <c r="AC1308" s="107"/>
      <c r="AD1308" s="107"/>
      <c r="AE1308" s="107"/>
      <c r="AF1308" s="107"/>
      <c r="AG1308" s="41" t="s">
        <v>4245</v>
      </c>
      <c r="AH1308" s="41" t="e">
        <f t="shared" si="560"/>
        <v>#NAME?</v>
      </c>
      <c r="AI1308" s="108">
        <v>0.18</v>
      </c>
      <c r="AJ1308" s="107">
        <f t="shared" si="631"/>
        <v>6.1171199999999999</v>
      </c>
      <c r="AK1308" s="41"/>
      <c r="AL1308" s="41"/>
      <c r="AM1308" s="107"/>
      <c r="AN1308" s="107"/>
    </row>
    <row r="1309" spans="1:40" ht="15">
      <c r="A1309" s="101"/>
      <c r="B1309" s="41"/>
      <c r="C1309" s="102"/>
      <c r="D1309" s="103"/>
      <c r="E1309" s="103"/>
      <c r="F1309" s="103"/>
      <c r="G1309" s="103"/>
      <c r="H1309" s="103"/>
      <c r="I1309" s="103"/>
      <c r="J1309" s="103"/>
      <c r="K1309" s="31"/>
      <c r="L1309" s="103"/>
      <c r="M1309" s="104"/>
      <c r="N1309" s="105"/>
      <c r="O1309" s="41"/>
      <c r="P1309" s="106"/>
      <c r="Q1309" s="106"/>
      <c r="R1309" s="41"/>
      <c r="S1309" s="41"/>
      <c r="T1309" s="107"/>
      <c r="U1309" s="41"/>
      <c r="V1309" s="41"/>
      <c r="W1309" s="107"/>
      <c r="X1309" s="107"/>
      <c r="Y1309" s="107"/>
      <c r="Z1309" s="107"/>
      <c r="AA1309" s="107"/>
      <c r="AB1309" s="107"/>
      <c r="AC1309" s="107"/>
      <c r="AD1309" s="107"/>
      <c r="AE1309" s="107"/>
      <c r="AF1309" s="107"/>
      <c r="AG1309" s="41"/>
      <c r="AH1309" s="41"/>
      <c r="AI1309" s="108"/>
      <c r="AJ1309" s="107"/>
      <c r="AK1309" t="s">
        <v>4921</v>
      </c>
      <c r="AL1309" s="41" t="str">
        <f t="shared" ref="AL1309:AL1314" si="748">VLOOKUP(AK1309,db_solfen,2,FALSE)</f>
        <v>SOLFEN KHA DEP 225</v>
      </c>
      <c r="AM1309" s="107">
        <v>0.22</v>
      </c>
      <c r="AN1309" s="107">
        <f>$X$1308*AM1309</f>
        <v>7.4764800000000005</v>
      </c>
    </row>
    <row r="1310" spans="1:40" ht="15">
      <c r="A1310" s="101"/>
      <c r="B1310" s="41"/>
      <c r="C1310" s="102"/>
      <c r="D1310" s="103"/>
      <c r="E1310" s="103"/>
      <c r="F1310" s="103"/>
      <c r="G1310" s="103"/>
      <c r="H1310" s="103"/>
      <c r="I1310" s="103"/>
      <c r="J1310" s="103"/>
      <c r="K1310" s="31"/>
      <c r="L1310" s="103"/>
      <c r="M1310" s="104"/>
      <c r="N1310" s="105"/>
      <c r="O1310" s="41"/>
      <c r="P1310" s="106"/>
      <c r="Q1310" s="106"/>
      <c r="R1310" s="41"/>
      <c r="S1310" s="41"/>
      <c r="T1310" s="107"/>
      <c r="U1310" s="41"/>
      <c r="V1310" s="41"/>
      <c r="W1310" s="107"/>
      <c r="X1310" s="107"/>
      <c r="Y1310" s="107"/>
      <c r="Z1310" s="107"/>
      <c r="AA1310" s="107"/>
      <c r="AB1310" s="107"/>
      <c r="AC1310" s="107"/>
      <c r="AD1310" s="107"/>
      <c r="AE1310" s="107"/>
      <c r="AF1310" s="107"/>
      <c r="AG1310" s="41"/>
      <c r="AH1310" s="41"/>
      <c r="AI1310" s="108"/>
      <c r="AJ1310" s="107"/>
      <c r="AK1310" t="s">
        <v>4915</v>
      </c>
      <c r="AL1310" s="41" t="str">
        <f t="shared" si="748"/>
        <v>SHD METHANOL 156</v>
      </c>
      <c r="AM1310" s="107">
        <v>0.21</v>
      </c>
      <c r="AN1310" s="107">
        <f t="shared" ref="AN1310:AN1311" si="749">$X$1308*AM1310</f>
        <v>7.1366399999999999</v>
      </c>
    </row>
    <row r="1311" spans="1:40" ht="15">
      <c r="A1311" s="101"/>
      <c r="B1311" s="41"/>
      <c r="C1311" s="102"/>
      <c r="D1311" s="103"/>
      <c r="E1311" s="103"/>
      <c r="F1311" s="103"/>
      <c r="G1311" s="103"/>
      <c r="H1311" s="103"/>
      <c r="I1311" s="103"/>
      <c r="J1311" s="103"/>
      <c r="K1311" s="31"/>
      <c r="L1311" s="103"/>
      <c r="M1311" s="104"/>
      <c r="N1311" s="105"/>
      <c r="O1311" s="41"/>
      <c r="P1311" s="106"/>
      <c r="Q1311" s="106"/>
      <c r="R1311" s="41"/>
      <c r="S1311" s="41"/>
      <c r="T1311" s="107"/>
      <c r="U1311" s="41"/>
      <c r="V1311" s="41"/>
      <c r="W1311" s="107"/>
      <c r="X1311" s="107"/>
      <c r="Y1311" s="107"/>
      <c r="Z1311" s="107"/>
      <c r="AA1311" s="107"/>
      <c r="AB1311" s="107"/>
      <c r="AC1311" s="107"/>
      <c r="AD1311" s="107"/>
      <c r="AE1311" s="107"/>
      <c r="AF1311" s="107"/>
      <c r="AG1311" s="41"/>
      <c r="AH1311" s="41"/>
      <c r="AI1311" s="108"/>
      <c r="AJ1311" s="107"/>
      <c r="AK1311" t="s">
        <v>4925</v>
      </c>
      <c r="AL1311" s="41" t="str">
        <f t="shared" si="748"/>
        <v>SOLFEN KHA GLISERIN 250</v>
      </c>
      <c r="AM1311" s="107">
        <v>0.39</v>
      </c>
      <c r="AN1311" s="107">
        <f t="shared" si="749"/>
        <v>13.253760000000002</v>
      </c>
    </row>
    <row r="1312" spans="1:40" ht="15">
      <c r="A1312" s="101"/>
      <c r="B1312" s="41"/>
      <c r="C1312" s="102"/>
      <c r="D1312" s="103"/>
      <c r="E1312" s="103"/>
      <c r="F1312" s="103"/>
      <c r="G1312" s="103"/>
      <c r="H1312" s="103"/>
      <c r="I1312" s="103"/>
      <c r="J1312" s="103"/>
      <c r="K1312" s="31"/>
      <c r="L1312" s="103"/>
      <c r="M1312" s="104"/>
      <c r="N1312" s="105"/>
      <c r="O1312" s="41"/>
      <c r="P1312" s="106"/>
      <c r="Q1312" s="106"/>
      <c r="R1312" s="41"/>
      <c r="S1312" s="41"/>
      <c r="T1312" s="107"/>
      <c r="U1312" s="41" t="s">
        <v>5192</v>
      </c>
      <c r="V1312" s="41" t="s">
        <v>5193</v>
      </c>
      <c r="W1312" s="107">
        <v>0.106</v>
      </c>
      <c r="X1312" s="107">
        <f>K1308*W1312</f>
        <v>76.319999999999993</v>
      </c>
      <c r="Y1312" s="107"/>
      <c r="Z1312" s="107"/>
      <c r="AA1312" s="107"/>
      <c r="AB1312" s="107"/>
      <c r="AC1312" s="107"/>
      <c r="AD1312" s="107"/>
      <c r="AE1312" s="107"/>
      <c r="AF1312" s="107"/>
      <c r="AG1312" s="41"/>
      <c r="AH1312" s="41"/>
      <c r="AI1312" s="108"/>
      <c r="AJ1312" s="107"/>
      <c r="AK1312" s="110" t="s">
        <v>4915</v>
      </c>
      <c r="AL1312" s="41" t="str">
        <f t="shared" si="748"/>
        <v>SHD METHANOL 156</v>
      </c>
      <c r="AM1312" s="107">
        <v>0.56999999999999995</v>
      </c>
      <c r="AN1312" s="107">
        <f>$X$1312*AM1312</f>
        <v>43.502399999999994</v>
      </c>
    </row>
    <row r="1313" spans="1:40" ht="15">
      <c r="A1313" s="101"/>
      <c r="B1313" s="41"/>
      <c r="C1313" s="102"/>
      <c r="D1313" s="103"/>
      <c r="E1313" s="103"/>
      <c r="F1313" s="103"/>
      <c r="G1313" s="103"/>
      <c r="H1313" s="103"/>
      <c r="I1313" s="103"/>
      <c r="J1313" s="103"/>
      <c r="K1313" s="31"/>
      <c r="L1313" s="103"/>
      <c r="M1313" s="104"/>
      <c r="N1313" s="105"/>
      <c r="O1313" s="41"/>
      <c r="P1313" s="106"/>
      <c r="Q1313" s="106"/>
      <c r="R1313" s="41"/>
      <c r="S1313" s="41"/>
      <c r="T1313" s="107"/>
      <c r="U1313" s="41"/>
      <c r="V1313" s="41"/>
      <c r="W1313" s="107"/>
      <c r="X1313" s="107"/>
      <c r="Y1313" s="107"/>
      <c r="Z1313" s="107"/>
      <c r="AA1313" s="107"/>
      <c r="AB1313" s="107"/>
      <c r="AC1313" s="107"/>
      <c r="AD1313" s="107"/>
      <c r="AE1313" s="107"/>
      <c r="AF1313" s="107"/>
      <c r="AG1313" s="41"/>
      <c r="AH1313" s="41"/>
      <c r="AI1313" s="108"/>
      <c r="AJ1313" s="107"/>
      <c r="AK1313" s="110" t="s">
        <v>4925</v>
      </c>
      <c r="AL1313" s="41" t="str">
        <f t="shared" si="748"/>
        <v>SOLFEN KHA GLISERIN 250</v>
      </c>
      <c r="AM1313" s="107">
        <v>0.34</v>
      </c>
      <c r="AN1313" s="107">
        <f t="shared" ref="AN1313:AN1314" si="750">$X$1312*AM1313</f>
        <v>25.948799999999999</v>
      </c>
    </row>
    <row r="1314" spans="1:40" ht="15">
      <c r="A1314" s="101"/>
      <c r="B1314" s="41"/>
      <c r="C1314" s="102"/>
      <c r="D1314" s="103"/>
      <c r="E1314" s="103"/>
      <c r="F1314" s="103"/>
      <c r="G1314" s="103"/>
      <c r="H1314" s="103"/>
      <c r="I1314" s="103"/>
      <c r="J1314" s="103"/>
      <c r="K1314" s="31"/>
      <c r="L1314" s="103"/>
      <c r="M1314" s="104"/>
      <c r="N1314" s="105"/>
      <c r="O1314" s="41"/>
      <c r="P1314" s="106"/>
      <c r="Q1314" s="106"/>
      <c r="R1314" s="41"/>
      <c r="S1314" s="41"/>
      <c r="T1314" s="107"/>
      <c r="U1314" s="41"/>
      <c r="V1314" s="41"/>
      <c r="W1314" s="107"/>
      <c r="X1314" s="107"/>
      <c r="Y1314" s="107"/>
      <c r="Z1314" s="107"/>
      <c r="AA1314" s="107"/>
      <c r="AB1314" s="107"/>
      <c r="AC1314" s="107"/>
      <c r="AD1314" s="107"/>
      <c r="AE1314" s="107"/>
      <c r="AF1314" s="107"/>
      <c r="AG1314" s="41"/>
      <c r="AH1314" s="41"/>
      <c r="AI1314" s="108"/>
      <c r="AJ1314" s="107"/>
      <c r="AK1314" s="110" t="s">
        <v>4921</v>
      </c>
      <c r="AL1314" s="41" t="str">
        <f t="shared" si="748"/>
        <v>SOLFEN KHA DEP 225</v>
      </c>
      <c r="AM1314" s="107">
        <v>0.09</v>
      </c>
      <c r="AN1314" s="107">
        <f t="shared" si="750"/>
        <v>6.8687999999999994</v>
      </c>
    </row>
    <row r="1315" spans="1:40">
      <c r="A1315" s="101">
        <v>318</v>
      </c>
      <c r="B1315" s="41" t="s">
        <v>2951</v>
      </c>
      <c r="C1315" s="102" t="s">
        <v>280</v>
      </c>
      <c r="D1315" s="103">
        <v>900</v>
      </c>
      <c r="E1315" s="103">
        <f t="shared" si="650"/>
        <v>12.5</v>
      </c>
      <c r="F1315" s="103">
        <v>247</v>
      </c>
      <c r="G1315" s="103">
        <v>1</v>
      </c>
      <c r="H1315" s="103">
        <v>1021</v>
      </c>
      <c r="I1315" s="103">
        <v>1</v>
      </c>
      <c r="J1315" s="103" t="s">
        <v>510</v>
      </c>
      <c r="K1315" s="31">
        <f>VLOOKUP(B1315,tb_proyeksi,10,FALSE)</f>
        <v>576</v>
      </c>
      <c r="L1315" s="103" t="s">
        <v>510</v>
      </c>
      <c r="M1315" s="104">
        <f t="shared" si="654"/>
        <v>8</v>
      </c>
      <c r="N1315" s="105" t="s">
        <v>506</v>
      </c>
      <c r="O1315" s="41" t="s">
        <v>5233</v>
      </c>
      <c r="P1315" s="106">
        <f t="shared" si="747"/>
        <v>259.2</v>
      </c>
      <c r="Q1315" s="106">
        <f t="shared" si="733"/>
        <v>576</v>
      </c>
      <c r="R1315" s="41"/>
      <c r="S1315" s="41" t="s">
        <v>538</v>
      </c>
      <c r="T1315" s="107">
        <f t="shared" si="734"/>
        <v>4.8936960000000003</v>
      </c>
      <c r="U1315" s="41" t="s">
        <v>3972</v>
      </c>
      <c r="V1315" s="41" t="e">
        <f>VLOOKUP(U1315,tb_oplosan,2,FALSE)</f>
        <v>#NAME?</v>
      </c>
      <c r="W1315" s="107">
        <v>4.7199999999999999E-2</v>
      </c>
      <c r="X1315" s="107">
        <f t="shared" si="612"/>
        <v>27.187200000000001</v>
      </c>
      <c r="Y1315" s="107"/>
      <c r="Z1315" s="107"/>
      <c r="AA1315" s="107"/>
      <c r="AB1315" s="107"/>
      <c r="AC1315" s="107"/>
      <c r="AD1315" s="107"/>
      <c r="AE1315" s="107"/>
      <c r="AF1315" s="107"/>
      <c r="AG1315" s="41" t="s">
        <v>4239</v>
      </c>
      <c r="AH1315" s="41" t="e">
        <f t="shared" si="560"/>
        <v>#NAME?</v>
      </c>
      <c r="AI1315" s="108">
        <v>0.18</v>
      </c>
      <c r="AJ1315" s="107">
        <f t="shared" si="631"/>
        <v>4.8936960000000003</v>
      </c>
      <c r="AK1315" s="41"/>
      <c r="AL1315" s="41"/>
      <c r="AM1315" s="107"/>
      <c r="AN1315" s="107"/>
    </row>
    <row r="1316" spans="1:40" ht="15">
      <c r="A1316" s="101"/>
      <c r="B1316" s="41"/>
      <c r="C1316" s="102"/>
      <c r="D1316" s="103"/>
      <c r="E1316" s="103"/>
      <c r="F1316" s="103"/>
      <c r="G1316" s="103"/>
      <c r="H1316" s="103"/>
      <c r="I1316" s="103"/>
      <c r="J1316" s="103"/>
      <c r="K1316" s="31"/>
      <c r="L1316" s="103"/>
      <c r="M1316" s="104"/>
      <c r="N1316" s="105"/>
      <c r="O1316" s="41"/>
      <c r="P1316" s="106"/>
      <c r="Q1316" s="106"/>
      <c r="R1316" s="41"/>
      <c r="S1316" s="41"/>
      <c r="T1316" s="107"/>
      <c r="U1316" s="41"/>
      <c r="V1316" s="41"/>
      <c r="W1316" s="107"/>
      <c r="X1316" s="107"/>
      <c r="Y1316" s="107"/>
      <c r="Z1316" s="107"/>
      <c r="AA1316" s="107"/>
      <c r="AB1316" s="107"/>
      <c r="AC1316" s="107"/>
      <c r="AD1316" s="107"/>
      <c r="AE1316" s="107"/>
      <c r="AF1316" s="107"/>
      <c r="AG1316" s="41"/>
      <c r="AH1316" s="41"/>
      <c r="AI1316" s="108"/>
      <c r="AJ1316" s="107"/>
      <c r="AK1316" t="s">
        <v>4915</v>
      </c>
      <c r="AL1316" s="41" t="str">
        <f t="shared" ref="AL1316:AL1321" si="751">VLOOKUP(AK1316,db_solfen,2,FALSE)</f>
        <v>SHD METHANOL 156</v>
      </c>
      <c r="AM1316" s="107">
        <v>0.21</v>
      </c>
      <c r="AN1316" s="107">
        <f>$X$1315*AM1316</f>
        <v>5.7093119999999997</v>
      </c>
    </row>
    <row r="1317" spans="1:40" ht="15">
      <c r="A1317" s="101"/>
      <c r="B1317" s="41"/>
      <c r="C1317" s="102"/>
      <c r="D1317" s="103"/>
      <c r="E1317" s="103"/>
      <c r="F1317" s="103"/>
      <c r="G1317" s="103"/>
      <c r="H1317" s="103"/>
      <c r="I1317" s="103"/>
      <c r="J1317" s="103"/>
      <c r="K1317" s="31"/>
      <c r="L1317" s="103"/>
      <c r="M1317" s="104"/>
      <c r="N1317" s="105"/>
      <c r="O1317" s="41"/>
      <c r="P1317" s="106"/>
      <c r="Q1317" s="106"/>
      <c r="R1317" s="41"/>
      <c r="S1317" s="41"/>
      <c r="T1317" s="107"/>
      <c r="U1317" s="41"/>
      <c r="V1317" s="41"/>
      <c r="W1317" s="107"/>
      <c r="X1317" s="107"/>
      <c r="Y1317" s="107"/>
      <c r="Z1317" s="107"/>
      <c r="AA1317" s="107"/>
      <c r="AB1317" s="107"/>
      <c r="AC1317" s="107"/>
      <c r="AD1317" s="107"/>
      <c r="AE1317" s="107"/>
      <c r="AF1317" s="107"/>
      <c r="AG1317" s="41"/>
      <c r="AH1317" s="41"/>
      <c r="AI1317" s="108"/>
      <c r="AJ1317" s="107"/>
      <c r="AK1317" t="s">
        <v>4925</v>
      </c>
      <c r="AL1317" s="41" t="str">
        <f t="shared" si="751"/>
        <v>SOLFEN KHA GLISERIN 250</v>
      </c>
      <c r="AM1317" s="107">
        <v>0.38</v>
      </c>
      <c r="AN1317" s="107">
        <f t="shared" ref="AN1317:AN1318" si="752">$X$1315*AM1317</f>
        <v>10.331136000000001</v>
      </c>
    </row>
    <row r="1318" spans="1:40" ht="15">
      <c r="A1318" s="101"/>
      <c r="B1318" s="41"/>
      <c r="C1318" s="102"/>
      <c r="D1318" s="103"/>
      <c r="E1318" s="103"/>
      <c r="F1318" s="103"/>
      <c r="G1318" s="103"/>
      <c r="H1318" s="103"/>
      <c r="I1318" s="103"/>
      <c r="J1318" s="103"/>
      <c r="K1318" s="31"/>
      <c r="L1318" s="103"/>
      <c r="M1318" s="104"/>
      <c r="N1318" s="105"/>
      <c r="O1318" s="41"/>
      <c r="P1318" s="106"/>
      <c r="Q1318" s="106"/>
      <c r="R1318" s="41"/>
      <c r="S1318" s="41"/>
      <c r="T1318" s="107"/>
      <c r="U1318" s="41"/>
      <c r="V1318" s="41"/>
      <c r="W1318" s="107"/>
      <c r="X1318" s="107"/>
      <c r="Y1318" s="107"/>
      <c r="Z1318" s="107"/>
      <c r="AA1318" s="107"/>
      <c r="AB1318" s="107"/>
      <c r="AC1318" s="107"/>
      <c r="AD1318" s="107"/>
      <c r="AE1318" s="107"/>
      <c r="AF1318" s="107"/>
      <c r="AG1318" s="41"/>
      <c r="AH1318" s="41"/>
      <c r="AI1318" s="108"/>
      <c r="AJ1318" s="107"/>
      <c r="AK1318" t="s">
        <v>4921</v>
      </c>
      <c r="AL1318" s="41" t="str">
        <f t="shared" si="751"/>
        <v>SOLFEN KHA DEP 225</v>
      </c>
      <c r="AM1318" s="107">
        <v>0.23</v>
      </c>
      <c r="AN1318" s="107">
        <f t="shared" si="752"/>
        <v>6.2530560000000008</v>
      </c>
    </row>
    <row r="1319" spans="1:40" ht="15">
      <c r="A1319" s="101"/>
      <c r="B1319" s="41"/>
      <c r="C1319" s="102"/>
      <c r="D1319" s="103"/>
      <c r="E1319" s="103"/>
      <c r="F1319" s="103"/>
      <c r="G1319" s="103"/>
      <c r="H1319" s="103"/>
      <c r="I1319" s="103"/>
      <c r="J1319" s="103"/>
      <c r="K1319" s="31"/>
      <c r="L1319" s="103"/>
      <c r="M1319" s="104"/>
      <c r="N1319" s="105"/>
      <c r="O1319" s="41"/>
      <c r="P1319" s="106"/>
      <c r="Q1319" s="106"/>
      <c r="R1319" s="41"/>
      <c r="S1319" s="41"/>
      <c r="T1319" s="107"/>
      <c r="U1319" s="41" t="s">
        <v>5192</v>
      </c>
      <c r="V1319" s="41" t="s">
        <v>5193</v>
      </c>
      <c r="W1319" s="107">
        <v>0.106</v>
      </c>
      <c r="X1319" s="107">
        <f>K1315*W1319</f>
        <v>61.055999999999997</v>
      </c>
      <c r="Y1319" s="107"/>
      <c r="Z1319" s="107"/>
      <c r="AA1319" s="107"/>
      <c r="AB1319" s="107"/>
      <c r="AC1319" s="107"/>
      <c r="AD1319" s="107"/>
      <c r="AE1319" s="107"/>
      <c r="AF1319" s="107"/>
      <c r="AG1319" s="41"/>
      <c r="AH1319" s="41"/>
      <c r="AI1319" s="108"/>
      <c r="AJ1319" s="107"/>
      <c r="AK1319" s="110" t="s">
        <v>4915</v>
      </c>
      <c r="AL1319" s="41" t="str">
        <f t="shared" si="751"/>
        <v>SHD METHANOL 156</v>
      </c>
      <c r="AM1319" s="107">
        <v>0.56999999999999995</v>
      </c>
      <c r="AN1319" s="107">
        <f>$X$1319*AM1319</f>
        <v>34.801919999999996</v>
      </c>
    </row>
    <row r="1320" spans="1:40" ht="15">
      <c r="A1320" s="101"/>
      <c r="B1320" s="41"/>
      <c r="C1320" s="102"/>
      <c r="D1320" s="103"/>
      <c r="E1320" s="103"/>
      <c r="F1320" s="103"/>
      <c r="G1320" s="103"/>
      <c r="H1320" s="103"/>
      <c r="I1320" s="103"/>
      <c r="J1320" s="103"/>
      <c r="K1320" s="31"/>
      <c r="L1320" s="103"/>
      <c r="M1320" s="104"/>
      <c r="N1320" s="105"/>
      <c r="O1320" s="41"/>
      <c r="P1320" s="106"/>
      <c r="Q1320" s="106"/>
      <c r="R1320" s="41"/>
      <c r="S1320" s="41"/>
      <c r="T1320" s="107"/>
      <c r="U1320" s="41"/>
      <c r="V1320" s="41"/>
      <c r="W1320" s="107"/>
      <c r="X1320" s="107"/>
      <c r="Y1320" s="107"/>
      <c r="Z1320" s="107"/>
      <c r="AA1320" s="107"/>
      <c r="AB1320" s="107"/>
      <c r="AC1320" s="107"/>
      <c r="AD1320" s="107"/>
      <c r="AE1320" s="107"/>
      <c r="AF1320" s="107"/>
      <c r="AG1320" s="41"/>
      <c r="AH1320" s="41"/>
      <c r="AI1320" s="108"/>
      <c r="AJ1320" s="107"/>
      <c r="AK1320" s="110" t="s">
        <v>4925</v>
      </c>
      <c r="AL1320" s="41" t="str">
        <f t="shared" si="751"/>
        <v>SOLFEN KHA GLISERIN 250</v>
      </c>
      <c r="AM1320" s="107">
        <v>0.34</v>
      </c>
      <c r="AN1320" s="107">
        <f t="shared" ref="AN1320:AN1321" si="753">$X$1319*AM1320</f>
        <v>20.759039999999999</v>
      </c>
    </row>
    <row r="1321" spans="1:40" ht="15">
      <c r="A1321" s="101"/>
      <c r="B1321" s="41"/>
      <c r="C1321" s="102"/>
      <c r="D1321" s="103"/>
      <c r="E1321" s="103"/>
      <c r="F1321" s="103"/>
      <c r="G1321" s="103"/>
      <c r="H1321" s="103"/>
      <c r="I1321" s="103"/>
      <c r="J1321" s="103"/>
      <c r="K1321" s="31"/>
      <c r="L1321" s="103"/>
      <c r="M1321" s="104"/>
      <c r="N1321" s="105"/>
      <c r="O1321" s="41"/>
      <c r="P1321" s="106"/>
      <c r="Q1321" s="106"/>
      <c r="R1321" s="41"/>
      <c r="S1321" s="41"/>
      <c r="T1321" s="107"/>
      <c r="U1321" s="41"/>
      <c r="V1321" s="41"/>
      <c r="W1321" s="107"/>
      <c r="X1321" s="107"/>
      <c r="Y1321" s="107"/>
      <c r="Z1321" s="107"/>
      <c r="AA1321" s="107"/>
      <c r="AB1321" s="107"/>
      <c r="AC1321" s="107"/>
      <c r="AD1321" s="107"/>
      <c r="AE1321" s="107"/>
      <c r="AF1321" s="107"/>
      <c r="AG1321" s="41"/>
      <c r="AH1321" s="41"/>
      <c r="AI1321" s="108"/>
      <c r="AJ1321" s="107"/>
      <c r="AK1321" s="110" t="s">
        <v>4921</v>
      </c>
      <c r="AL1321" s="41" t="str">
        <f t="shared" si="751"/>
        <v>SOLFEN KHA DEP 225</v>
      </c>
      <c r="AM1321" s="107">
        <v>0.09</v>
      </c>
      <c r="AN1321" s="107">
        <f t="shared" si="753"/>
        <v>5.4950399999999995</v>
      </c>
    </row>
    <row r="1322" spans="1:40">
      <c r="A1322" s="101">
        <v>319</v>
      </c>
      <c r="B1322" s="41" t="s">
        <v>2952</v>
      </c>
      <c r="C1322" s="102" t="s">
        <v>281</v>
      </c>
      <c r="D1322" s="103">
        <v>1142</v>
      </c>
      <c r="E1322" s="103">
        <f t="shared" si="650"/>
        <v>15.861111111111111</v>
      </c>
      <c r="F1322" s="103">
        <v>1271</v>
      </c>
      <c r="G1322" s="103">
        <v>1</v>
      </c>
      <c r="H1322" s="103">
        <v>1024</v>
      </c>
      <c r="I1322" s="103">
        <v>1</v>
      </c>
      <c r="J1322" s="103" t="s">
        <v>510</v>
      </c>
      <c r="K1322" s="31">
        <f>VLOOKUP(B1322,tb_proyeksi,10,FALSE)</f>
        <v>864</v>
      </c>
      <c r="L1322" s="103" t="s">
        <v>510</v>
      </c>
      <c r="M1322" s="104">
        <f t="shared" si="654"/>
        <v>12</v>
      </c>
      <c r="N1322" s="105" t="s">
        <v>506</v>
      </c>
      <c r="O1322" s="41" t="s">
        <v>5233</v>
      </c>
      <c r="P1322" s="106">
        <f t="shared" si="747"/>
        <v>388.8</v>
      </c>
      <c r="Q1322" s="106">
        <f t="shared" si="733"/>
        <v>864</v>
      </c>
      <c r="R1322" s="41"/>
      <c r="S1322" s="41" t="s">
        <v>539</v>
      </c>
      <c r="T1322" s="107">
        <f t="shared" si="734"/>
        <v>4.8936959999999994</v>
      </c>
      <c r="U1322" s="41" t="s">
        <v>3974</v>
      </c>
      <c r="V1322" s="41" t="e">
        <f t="shared" si="555"/>
        <v>#NAME?</v>
      </c>
      <c r="W1322" s="107">
        <v>4.7199999999999999E-2</v>
      </c>
      <c r="X1322" s="107">
        <f t="shared" si="612"/>
        <v>40.780799999999999</v>
      </c>
      <c r="Y1322" s="107"/>
      <c r="Z1322" s="107"/>
      <c r="AA1322" s="107"/>
      <c r="AB1322" s="107"/>
      <c r="AC1322" s="107"/>
      <c r="AD1322" s="107"/>
      <c r="AE1322" s="107"/>
      <c r="AF1322" s="107"/>
      <c r="AG1322" s="41" t="s">
        <v>4273</v>
      </c>
      <c r="AH1322" s="41" t="e">
        <f t="shared" si="560"/>
        <v>#NAME?</v>
      </c>
      <c r="AI1322" s="108">
        <v>0.12</v>
      </c>
      <c r="AJ1322" s="107">
        <f t="shared" si="631"/>
        <v>4.8936959999999994</v>
      </c>
      <c r="AK1322" s="41"/>
      <c r="AL1322" s="41"/>
      <c r="AM1322" s="107"/>
      <c r="AN1322" s="107"/>
    </row>
    <row r="1323" spans="1:40" ht="15">
      <c r="A1323" s="101"/>
      <c r="B1323" s="41"/>
      <c r="C1323" s="102"/>
      <c r="D1323" s="103"/>
      <c r="E1323" s="103"/>
      <c r="F1323" s="103"/>
      <c r="G1323" s="103"/>
      <c r="H1323" s="103"/>
      <c r="I1323" s="103"/>
      <c r="J1323" s="103"/>
      <c r="K1323" s="31"/>
      <c r="L1323" s="103"/>
      <c r="M1323" s="104"/>
      <c r="N1323" s="105"/>
      <c r="O1323" s="41"/>
      <c r="P1323" s="106"/>
      <c r="Q1323" s="106"/>
      <c r="R1323" s="41"/>
      <c r="S1323" s="41"/>
      <c r="T1323" s="107"/>
      <c r="U1323" s="41"/>
      <c r="V1323" s="41"/>
      <c r="W1323" s="107"/>
      <c r="X1323" s="107"/>
      <c r="Y1323" s="107"/>
      <c r="Z1323" s="107"/>
      <c r="AA1323" s="107"/>
      <c r="AB1323" s="107"/>
      <c r="AC1323" s="107"/>
      <c r="AD1323" s="107"/>
      <c r="AE1323" s="107"/>
      <c r="AF1323" s="107"/>
      <c r="AG1323" s="41"/>
      <c r="AH1323" s="41"/>
      <c r="AI1323" s="108"/>
      <c r="AJ1323" s="107"/>
      <c r="AK1323" t="s">
        <v>4915</v>
      </c>
      <c r="AL1323" s="41" t="str">
        <f t="shared" ref="AL1323:AL1328" si="754">VLOOKUP(AK1323,db_solfen,2,FALSE)</f>
        <v>SHD METHANOL 156</v>
      </c>
      <c r="AM1323" s="107">
        <v>0.25</v>
      </c>
      <c r="AN1323" s="107">
        <f>$X$1322*AM1323</f>
        <v>10.1952</v>
      </c>
    </row>
    <row r="1324" spans="1:40" ht="15">
      <c r="A1324" s="101"/>
      <c r="B1324" s="41"/>
      <c r="C1324" s="102"/>
      <c r="D1324" s="103"/>
      <c r="E1324" s="103"/>
      <c r="F1324" s="103"/>
      <c r="G1324" s="103"/>
      <c r="H1324" s="103"/>
      <c r="I1324" s="103"/>
      <c r="J1324" s="103"/>
      <c r="K1324" s="31"/>
      <c r="L1324" s="103"/>
      <c r="M1324" s="104"/>
      <c r="N1324" s="105"/>
      <c r="O1324" s="41"/>
      <c r="P1324" s="106"/>
      <c r="Q1324" s="106"/>
      <c r="R1324" s="41"/>
      <c r="S1324" s="41"/>
      <c r="T1324" s="107"/>
      <c r="U1324" s="41"/>
      <c r="V1324" s="41"/>
      <c r="W1324" s="107"/>
      <c r="X1324" s="107"/>
      <c r="Y1324" s="107"/>
      <c r="Z1324" s="107"/>
      <c r="AA1324" s="107"/>
      <c r="AB1324" s="107"/>
      <c r="AC1324" s="107"/>
      <c r="AD1324" s="107"/>
      <c r="AE1324" s="107"/>
      <c r="AF1324" s="107"/>
      <c r="AG1324" s="41"/>
      <c r="AH1324" s="41"/>
      <c r="AI1324" s="108"/>
      <c r="AJ1324" s="107"/>
      <c r="AK1324" t="s">
        <v>4921</v>
      </c>
      <c r="AL1324" s="41" t="str">
        <f t="shared" si="754"/>
        <v>SOLFEN KHA DEP 225</v>
      </c>
      <c r="AM1324" s="107">
        <v>0.21</v>
      </c>
      <c r="AN1324" s="107">
        <f t="shared" ref="AN1324:AN1325" si="755">$X$1322*AM1324</f>
        <v>8.5639679999999991</v>
      </c>
    </row>
    <row r="1325" spans="1:40" ht="15">
      <c r="A1325" s="101"/>
      <c r="B1325" s="41"/>
      <c r="C1325" s="102"/>
      <c r="D1325" s="103"/>
      <c r="E1325" s="103"/>
      <c r="F1325" s="103"/>
      <c r="G1325" s="103"/>
      <c r="H1325" s="103"/>
      <c r="I1325" s="103"/>
      <c r="J1325" s="103"/>
      <c r="K1325" s="31"/>
      <c r="L1325" s="103"/>
      <c r="M1325" s="104"/>
      <c r="N1325" s="105"/>
      <c r="O1325" s="41"/>
      <c r="P1325" s="106"/>
      <c r="Q1325" s="106"/>
      <c r="R1325" s="41"/>
      <c r="S1325" s="41"/>
      <c r="T1325" s="107"/>
      <c r="U1325" s="41"/>
      <c r="V1325" s="41"/>
      <c r="W1325" s="107"/>
      <c r="X1325" s="107"/>
      <c r="Y1325" s="107"/>
      <c r="Z1325" s="107"/>
      <c r="AA1325" s="107"/>
      <c r="AB1325" s="107"/>
      <c r="AC1325" s="107"/>
      <c r="AD1325" s="107"/>
      <c r="AE1325" s="107"/>
      <c r="AF1325" s="107"/>
      <c r="AG1325" s="41"/>
      <c r="AH1325" s="41"/>
      <c r="AI1325" s="108"/>
      <c r="AJ1325" s="107"/>
      <c r="AK1325" t="s">
        <v>4925</v>
      </c>
      <c r="AL1325" s="41" t="str">
        <f t="shared" si="754"/>
        <v>SOLFEN KHA GLISERIN 250</v>
      </c>
      <c r="AM1325" s="107">
        <v>0.42</v>
      </c>
      <c r="AN1325" s="107">
        <f t="shared" si="755"/>
        <v>17.127935999999998</v>
      </c>
    </row>
    <row r="1326" spans="1:40" ht="15">
      <c r="A1326" s="101"/>
      <c r="B1326" s="41"/>
      <c r="C1326" s="102"/>
      <c r="D1326" s="103"/>
      <c r="E1326" s="103"/>
      <c r="F1326" s="103"/>
      <c r="G1326" s="103"/>
      <c r="H1326" s="103"/>
      <c r="I1326" s="103"/>
      <c r="J1326" s="103"/>
      <c r="K1326" s="31"/>
      <c r="L1326" s="103"/>
      <c r="M1326" s="104"/>
      <c r="N1326" s="105"/>
      <c r="O1326" s="41"/>
      <c r="P1326" s="106"/>
      <c r="Q1326" s="106"/>
      <c r="R1326" s="41"/>
      <c r="S1326" s="41"/>
      <c r="T1326" s="107"/>
      <c r="U1326" s="41" t="s">
        <v>5192</v>
      </c>
      <c r="V1326" s="41" t="s">
        <v>5193</v>
      </c>
      <c r="W1326" s="107">
        <v>0.106</v>
      </c>
      <c r="X1326" s="107">
        <f>K1322*W1326</f>
        <v>91.584000000000003</v>
      </c>
      <c r="Y1326" s="107"/>
      <c r="Z1326" s="107"/>
      <c r="AA1326" s="107"/>
      <c r="AB1326" s="107"/>
      <c r="AC1326" s="107"/>
      <c r="AD1326" s="107"/>
      <c r="AE1326" s="107"/>
      <c r="AF1326" s="107"/>
      <c r="AG1326" s="41"/>
      <c r="AH1326" s="41"/>
      <c r="AI1326" s="108"/>
      <c r="AJ1326" s="107"/>
      <c r="AK1326" s="110" t="s">
        <v>4915</v>
      </c>
      <c r="AL1326" s="41" t="str">
        <f t="shared" si="754"/>
        <v>SHD METHANOL 156</v>
      </c>
      <c r="AM1326" s="107">
        <v>0.56999999999999995</v>
      </c>
      <c r="AN1326" s="107">
        <f>$X$1326*AM1326</f>
        <v>52.20288</v>
      </c>
    </row>
    <row r="1327" spans="1:40" ht="15">
      <c r="A1327" s="101"/>
      <c r="B1327" s="41"/>
      <c r="C1327" s="102"/>
      <c r="D1327" s="103"/>
      <c r="E1327" s="103"/>
      <c r="F1327" s="103"/>
      <c r="G1327" s="103"/>
      <c r="H1327" s="103"/>
      <c r="I1327" s="103"/>
      <c r="J1327" s="103"/>
      <c r="K1327" s="31"/>
      <c r="L1327" s="103"/>
      <c r="M1327" s="104"/>
      <c r="N1327" s="105"/>
      <c r="O1327" s="41"/>
      <c r="P1327" s="106"/>
      <c r="Q1327" s="106"/>
      <c r="R1327" s="41"/>
      <c r="S1327" s="41"/>
      <c r="T1327" s="107"/>
      <c r="U1327" s="41"/>
      <c r="V1327" s="41"/>
      <c r="W1327" s="107"/>
      <c r="X1327" s="107"/>
      <c r="Y1327" s="107"/>
      <c r="Z1327" s="107"/>
      <c r="AA1327" s="107"/>
      <c r="AB1327" s="107"/>
      <c r="AC1327" s="107"/>
      <c r="AD1327" s="107"/>
      <c r="AE1327" s="107"/>
      <c r="AF1327" s="107"/>
      <c r="AG1327" s="41"/>
      <c r="AH1327" s="41"/>
      <c r="AI1327" s="108"/>
      <c r="AJ1327" s="107"/>
      <c r="AK1327" s="110" t="s">
        <v>4925</v>
      </c>
      <c r="AL1327" s="41" t="str">
        <f t="shared" si="754"/>
        <v>SOLFEN KHA GLISERIN 250</v>
      </c>
      <c r="AM1327" s="107">
        <v>0.34</v>
      </c>
      <c r="AN1327" s="107">
        <f t="shared" ref="AN1327:AN1328" si="756">$X$1326*AM1327</f>
        <v>31.138560000000002</v>
      </c>
    </row>
    <row r="1328" spans="1:40" ht="15">
      <c r="A1328" s="101"/>
      <c r="B1328" s="41"/>
      <c r="C1328" s="102"/>
      <c r="D1328" s="103"/>
      <c r="E1328" s="103"/>
      <c r="F1328" s="103"/>
      <c r="G1328" s="103"/>
      <c r="H1328" s="103"/>
      <c r="I1328" s="103"/>
      <c r="J1328" s="103"/>
      <c r="K1328" s="31"/>
      <c r="L1328" s="103"/>
      <c r="M1328" s="104"/>
      <c r="N1328" s="105"/>
      <c r="O1328" s="41"/>
      <c r="P1328" s="106"/>
      <c r="Q1328" s="106"/>
      <c r="R1328" s="41"/>
      <c r="S1328" s="41"/>
      <c r="T1328" s="107"/>
      <c r="U1328" s="41"/>
      <c r="V1328" s="41"/>
      <c r="W1328" s="107"/>
      <c r="X1328" s="107"/>
      <c r="Y1328" s="107"/>
      <c r="Z1328" s="107"/>
      <c r="AA1328" s="107"/>
      <c r="AB1328" s="107"/>
      <c r="AC1328" s="107"/>
      <c r="AD1328" s="107"/>
      <c r="AE1328" s="107"/>
      <c r="AF1328" s="107"/>
      <c r="AG1328" s="41"/>
      <c r="AH1328" s="41"/>
      <c r="AI1328" s="108"/>
      <c r="AJ1328" s="107"/>
      <c r="AK1328" s="110" t="s">
        <v>4921</v>
      </c>
      <c r="AL1328" s="41" t="str">
        <f t="shared" si="754"/>
        <v>SOLFEN KHA DEP 225</v>
      </c>
      <c r="AM1328" s="107">
        <v>0.09</v>
      </c>
      <c r="AN1328" s="107">
        <f t="shared" si="756"/>
        <v>8.2425599999999992</v>
      </c>
    </row>
    <row r="1329" spans="1:40">
      <c r="A1329" s="101">
        <v>320</v>
      </c>
      <c r="B1329" s="41" t="s">
        <v>2953</v>
      </c>
      <c r="C1329" s="102" t="s">
        <v>282</v>
      </c>
      <c r="D1329" s="103">
        <v>661</v>
      </c>
      <c r="E1329" s="103">
        <f t="shared" si="650"/>
        <v>9.1805555555555554</v>
      </c>
      <c r="F1329" s="103">
        <v>682</v>
      </c>
      <c r="G1329" s="103">
        <v>1</v>
      </c>
      <c r="H1329" s="103">
        <v>725</v>
      </c>
      <c r="I1329" s="103">
        <v>1</v>
      </c>
      <c r="J1329" s="103" t="s">
        <v>510</v>
      </c>
      <c r="K1329" s="31">
        <f>VLOOKUP(B1329,tb_proyeksi,10,FALSE)</f>
        <v>576</v>
      </c>
      <c r="L1329" s="103" t="s">
        <v>510</v>
      </c>
      <c r="M1329" s="104">
        <f t="shared" si="654"/>
        <v>8</v>
      </c>
      <c r="N1329" s="105" t="s">
        <v>506</v>
      </c>
      <c r="O1329" s="41" t="s">
        <v>5233</v>
      </c>
      <c r="P1329" s="106">
        <f t="shared" si="747"/>
        <v>259.2</v>
      </c>
      <c r="Q1329" s="106">
        <f t="shared" si="733"/>
        <v>576</v>
      </c>
      <c r="R1329" s="41"/>
      <c r="S1329" s="41"/>
      <c r="T1329" s="107">
        <f t="shared" si="734"/>
        <v>1.6279695359999999</v>
      </c>
      <c r="U1329" s="41" t="s">
        <v>3976</v>
      </c>
      <c r="V1329" s="41" t="e">
        <f t="shared" si="555"/>
        <v>#NAME?</v>
      </c>
      <c r="W1329" s="107">
        <v>4.7199999999999999E-2</v>
      </c>
      <c r="X1329" s="107">
        <f t="shared" si="612"/>
        <v>27.187200000000001</v>
      </c>
      <c r="Y1329" s="41" t="s">
        <v>3936</v>
      </c>
      <c r="Z1329" s="107" t="e">
        <f>VLOOKUP(Y1329,tb_oplosan,2,FALSE)</f>
        <v>#NAME?</v>
      </c>
      <c r="AA1329" s="107">
        <v>0.12</v>
      </c>
      <c r="AB1329" s="107">
        <f>X1329*AA1329</f>
        <v>3.262464</v>
      </c>
      <c r="AC1329" s="107"/>
      <c r="AD1329" s="107"/>
      <c r="AE1329" s="107"/>
      <c r="AF1329" s="107"/>
      <c r="AG1329" s="107" t="s">
        <v>4251</v>
      </c>
      <c r="AH1329" s="107" t="e">
        <f>VLOOKUP(AG1329,tb_parfum,2,FALSE)</f>
        <v>#NAME?</v>
      </c>
      <c r="AI1329" s="107">
        <v>0.499</v>
      </c>
      <c r="AJ1329" s="107">
        <f>$AB$1329*AI1329</f>
        <v>1.6279695359999999</v>
      </c>
      <c r="AK1329" s="41"/>
      <c r="AL1329" s="41"/>
      <c r="AM1329" s="107"/>
      <c r="AN1329" s="107"/>
    </row>
    <row r="1330" spans="1:40">
      <c r="A1330" s="101"/>
      <c r="B1330" s="41"/>
      <c r="C1330" s="102"/>
      <c r="D1330" s="103"/>
      <c r="E1330" s="103"/>
      <c r="F1330" s="103"/>
      <c r="G1330" s="103"/>
      <c r="H1330" s="103"/>
      <c r="I1330" s="103"/>
      <c r="J1330" s="103"/>
      <c r="K1330" s="31"/>
      <c r="L1330" s="103"/>
      <c r="M1330" s="104"/>
      <c r="N1330" s="105"/>
      <c r="O1330" s="41"/>
      <c r="P1330" s="106"/>
      <c r="Q1330" s="106"/>
      <c r="R1330" s="41"/>
      <c r="S1330" s="41"/>
      <c r="T1330" s="107">
        <f t="shared" si="734"/>
        <v>1.6344944640000001</v>
      </c>
      <c r="U1330" s="41"/>
      <c r="V1330" s="41"/>
      <c r="W1330" s="107"/>
      <c r="X1330" s="107"/>
      <c r="Y1330" s="41"/>
      <c r="Z1330" s="107"/>
      <c r="AA1330" s="107"/>
      <c r="AB1330" s="107"/>
      <c r="AC1330" s="107"/>
      <c r="AD1330" s="107"/>
      <c r="AE1330" s="107"/>
      <c r="AF1330" s="107"/>
      <c r="AG1330" s="107" t="s">
        <v>4253</v>
      </c>
      <c r="AH1330" s="107" t="e">
        <f>VLOOKUP(AG1330,tb_parfum,2,FALSE)</f>
        <v>#NAME?</v>
      </c>
      <c r="AI1330" s="107">
        <v>0.501</v>
      </c>
      <c r="AJ1330" s="107">
        <f>$AB$1329*AI1330</f>
        <v>1.6344944640000001</v>
      </c>
      <c r="AK1330" s="41"/>
      <c r="AL1330" s="41"/>
      <c r="AM1330" s="107"/>
      <c r="AN1330" s="107"/>
    </row>
    <row r="1331" spans="1:40" ht="15">
      <c r="A1331" s="101"/>
      <c r="B1331" s="41"/>
      <c r="C1331" s="102"/>
      <c r="D1331" s="103"/>
      <c r="E1331" s="103"/>
      <c r="F1331" s="103"/>
      <c r="G1331" s="103"/>
      <c r="H1331" s="103"/>
      <c r="I1331" s="103"/>
      <c r="J1331" s="103"/>
      <c r="K1331" s="31"/>
      <c r="L1331" s="103"/>
      <c r="M1331" s="104"/>
      <c r="N1331" s="105"/>
      <c r="O1331" s="41"/>
      <c r="P1331" s="106"/>
      <c r="Q1331" s="106"/>
      <c r="R1331" s="41"/>
      <c r="S1331" s="41"/>
      <c r="T1331" s="107"/>
      <c r="U1331" s="41"/>
      <c r="V1331" s="41"/>
      <c r="W1331" s="107"/>
      <c r="X1331" s="107"/>
      <c r="Y1331" s="41"/>
      <c r="Z1331" s="107"/>
      <c r="AA1331" s="107"/>
      <c r="AB1331" s="107"/>
      <c r="AC1331" s="107"/>
      <c r="AD1331" s="107"/>
      <c r="AE1331" s="107"/>
      <c r="AF1331" s="107"/>
      <c r="AG1331" s="107"/>
      <c r="AH1331" s="107"/>
      <c r="AI1331" s="107"/>
      <c r="AJ1331" s="107"/>
      <c r="AK1331" t="s">
        <v>4921</v>
      </c>
      <c r="AL1331" s="41" t="str">
        <f t="shared" ref="AL1331:AL1336" si="757">VLOOKUP(AK1331,db_solfen,2,FALSE)</f>
        <v>SOLFEN KHA DEP 225</v>
      </c>
      <c r="AM1331" s="107">
        <v>0.21</v>
      </c>
      <c r="AN1331" s="107">
        <f>$X$1329*AM1331</f>
        <v>5.7093119999999997</v>
      </c>
    </row>
    <row r="1332" spans="1:40" ht="15">
      <c r="A1332" s="101"/>
      <c r="B1332" s="41"/>
      <c r="C1332" s="102"/>
      <c r="D1332" s="103"/>
      <c r="E1332" s="103"/>
      <c r="F1332" s="103"/>
      <c r="G1332" s="103"/>
      <c r="H1332" s="103"/>
      <c r="I1332" s="103"/>
      <c r="J1332" s="103"/>
      <c r="K1332" s="31"/>
      <c r="L1332" s="103"/>
      <c r="M1332" s="104"/>
      <c r="N1332" s="105"/>
      <c r="O1332" s="41"/>
      <c r="P1332" s="106"/>
      <c r="Q1332" s="106"/>
      <c r="R1332" s="41"/>
      <c r="S1332" s="41"/>
      <c r="T1332" s="107"/>
      <c r="U1332" s="41"/>
      <c r="V1332" s="41"/>
      <c r="W1332" s="107"/>
      <c r="X1332" s="107"/>
      <c r="Y1332" s="41"/>
      <c r="Z1332" s="107"/>
      <c r="AA1332" s="107"/>
      <c r="AB1332" s="107"/>
      <c r="AC1332" s="107"/>
      <c r="AD1332" s="107"/>
      <c r="AE1332" s="107"/>
      <c r="AF1332" s="107"/>
      <c r="AG1332" s="107"/>
      <c r="AH1332" s="107"/>
      <c r="AI1332" s="107"/>
      <c r="AJ1332" s="107"/>
      <c r="AK1332" t="s">
        <v>4915</v>
      </c>
      <c r="AL1332" s="41" t="str">
        <f t="shared" si="757"/>
        <v>SHD METHANOL 156</v>
      </c>
      <c r="AM1332" s="107">
        <v>0.25</v>
      </c>
      <c r="AN1332" s="107">
        <f t="shared" ref="AN1332:AN1333" si="758">$X$1329*AM1332</f>
        <v>6.7968000000000002</v>
      </c>
    </row>
    <row r="1333" spans="1:40" ht="15">
      <c r="A1333" s="101"/>
      <c r="B1333" s="41"/>
      <c r="C1333" s="102"/>
      <c r="D1333" s="103"/>
      <c r="E1333" s="103"/>
      <c r="F1333" s="103"/>
      <c r="G1333" s="103"/>
      <c r="H1333" s="103"/>
      <c r="I1333" s="103"/>
      <c r="J1333" s="103"/>
      <c r="K1333" s="31"/>
      <c r="L1333" s="103"/>
      <c r="M1333" s="104"/>
      <c r="N1333" s="105"/>
      <c r="O1333" s="41"/>
      <c r="P1333" s="106"/>
      <c r="Q1333" s="106"/>
      <c r="R1333" s="41"/>
      <c r="S1333" s="41"/>
      <c r="T1333" s="107"/>
      <c r="U1333" s="41"/>
      <c r="V1333" s="41"/>
      <c r="W1333" s="107"/>
      <c r="X1333" s="107"/>
      <c r="Y1333" s="41"/>
      <c r="Z1333" s="107"/>
      <c r="AA1333" s="107"/>
      <c r="AB1333" s="107"/>
      <c r="AC1333" s="107"/>
      <c r="AD1333" s="107"/>
      <c r="AE1333" s="107"/>
      <c r="AF1333" s="107"/>
      <c r="AG1333" s="107"/>
      <c r="AH1333" s="107"/>
      <c r="AI1333" s="107"/>
      <c r="AJ1333" s="107"/>
      <c r="AK1333" t="s">
        <v>4925</v>
      </c>
      <c r="AL1333" s="41" t="str">
        <f t="shared" si="757"/>
        <v>SOLFEN KHA GLISERIN 250</v>
      </c>
      <c r="AM1333" s="107">
        <v>0.42</v>
      </c>
      <c r="AN1333" s="107">
        <f t="shared" si="758"/>
        <v>11.418623999999999</v>
      </c>
    </row>
    <row r="1334" spans="1:40" ht="15">
      <c r="A1334" s="101"/>
      <c r="B1334" s="41"/>
      <c r="C1334" s="102"/>
      <c r="D1334" s="103"/>
      <c r="E1334" s="103"/>
      <c r="F1334" s="103"/>
      <c r="G1334" s="103"/>
      <c r="H1334" s="103"/>
      <c r="I1334" s="103"/>
      <c r="J1334" s="103"/>
      <c r="K1334" s="31"/>
      <c r="L1334" s="103"/>
      <c r="M1334" s="104"/>
      <c r="N1334" s="105"/>
      <c r="O1334" s="41"/>
      <c r="P1334" s="106"/>
      <c r="Q1334" s="106"/>
      <c r="R1334" s="41"/>
      <c r="S1334" s="41"/>
      <c r="T1334" s="107"/>
      <c r="U1334" s="41" t="s">
        <v>5192</v>
      </c>
      <c r="V1334" s="41" t="s">
        <v>5193</v>
      </c>
      <c r="W1334" s="107">
        <v>0.106</v>
      </c>
      <c r="X1334" s="107">
        <f>K1329*W1334</f>
        <v>61.055999999999997</v>
      </c>
      <c r="Y1334" s="107"/>
      <c r="Z1334" s="107"/>
      <c r="AA1334" s="107"/>
      <c r="AB1334" s="107"/>
      <c r="AC1334" s="107"/>
      <c r="AD1334" s="107"/>
      <c r="AE1334" s="107"/>
      <c r="AF1334" s="107"/>
      <c r="AG1334" s="41"/>
      <c r="AH1334" s="41"/>
      <c r="AI1334" s="108"/>
      <c r="AJ1334" s="107"/>
      <c r="AK1334" s="110" t="s">
        <v>4915</v>
      </c>
      <c r="AL1334" s="41" t="str">
        <f t="shared" si="757"/>
        <v>SHD METHANOL 156</v>
      </c>
      <c r="AM1334" s="107">
        <v>0.56999999999999995</v>
      </c>
      <c r="AN1334" s="107">
        <f>$X$1334*AM1334</f>
        <v>34.801919999999996</v>
      </c>
    </row>
    <row r="1335" spans="1:40" ht="15">
      <c r="A1335" s="101"/>
      <c r="B1335" s="41"/>
      <c r="C1335" s="102"/>
      <c r="D1335" s="103"/>
      <c r="E1335" s="103"/>
      <c r="F1335" s="103"/>
      <c r="G1335" s="103"/>
      <c r="H1335" s="103"/>
      <c r="I1335" s="103"/>
      <c r="J1335" s="103"/>
      <c r="K1335" s="31"/>
      <c r="L1335" s="103"/>
      <c r="M1335" s="104"/>
      <c r="N1335" s="105"/>
      <c r="O1335" s="41"/>
      <c r="P1335" s="106"/>
      <c r="Q1335" s="106"/>
      <c r="R1335" s="41"/>
      <c r="S1335" s="41"/>
      <c r="T1335" s="107"/>
      <c r="U1335" s="41"/>
      <c r="V1335" s="41"/>
      <c r="W1335" s="107"/>
      <c r="X1335" s="107"/>
      <c r="Y1335" s="107"/>
      <c r="Z1335" s="107"/>
      <c r="AA1335" s="107"/>
      <c r="AB1335" s="107"/>
      <c r="AC1335" s="107"/>
      <c r="AD1335" s="107"/>
      <c r="AE1335" s="107"/>
      <c r="AF1335" s="107"/>
      <c r="AG1335" s="41"/>
      <c r="AH1335" s="41"/>
      <c r="AI1335" s="108"/>
      <c r="AJ1335" s="107"/>
      <c r="AK1335" s="110" t="s">
        <v>4925</v>
      </c>
      <c r="AL1335" s="41" t="str">
        <f t="shared" si="757"/>
        <v>SOLFEN KHA GLISERIN 250</v>
      </c>
      <c r="AM1335" s="107">
        <v>0.34</v>
      </c>
      <c r="AN1335" s="107">
        <f t="shared" ref="AN1335:AN1336" si="759">$X$1334*AM1335</f>
        <v>20.759039999999999</v>
      </c>
    </row>
    <row r="1336" spans="1:40" ht="15">
      <c r="A1336" s="101"/>
      <c r="B1336" s="41"/>
      <c r="C1336" s="102"/>
      <c r="D1336" s="103"/>
      <c r="E1336" s="103"/>
      <c r="F1336" s="103"/>
      <c r="G1336" s="103"/>
      <c r="H1336" s="103"/>
      <c r="I1336" s="103"/>
      <c r="J1336" s="103"/>
      <c r="K1336" s="31"/>
      <c r="L1336" s="103"/>
      <c r="M1336" s="104"/>
      <c r="N1336" s="105"/>
      <c r="O1336" s="41"/>
      <c r="P1336" s="106"/>
      <c r="Q1336" s="106"/>
      <c r="R1336" s="41"/>
      <c r="S1336" s="41"/>
      <c r="T1336" s="107"/>
      <c r="U1336" s="41"/>
      <c r="V1336" s="41"/>
      <c r="W1336" s="107"/>
      <c r="X1336" s="107"/>
      <c r="Y1336" s="107"/>
      <c r="Z1336" s="107"/>
      <c r="AA1336" s="107"/>
      <c r="AB1336" s="107"/>
      <c r="AC1336" s="107"/>
      <c r="AD1336" s="107"/>
      <c r="AE1336" s="107"/>
      <c r="AF1336" s="107"/>
      <c r="AG1336" s="41"/>
      <c r="AH1336" s="41"/>
      <c r="AI1336" s="108"/>
      <c r="AJ1336" s="107"/>
      <c r="AK1336" s="110" t="s">
        <v>4921</v>
      </c>
      <c r="AL1336" s="41" t="str">
        <f t="shared" si="757"/>
        <v>SOLFEN KHA DEP 225</v>
      </c>
      <c r="AM1336" s="107">
        <v>0.09</v>
      </c>
      <c r="AN1336" s="107">
        <f t="shared" si="759"/>
        <v>5.4950399999999995</v>
      </c>
    </row>
    <row r="1337" spans="1:40">
      <c r="A1337" s="101">
        <v>321</v>
      </c>
      <c r="B1337" s="41" t="s">
        <v>2954</v>
      </c>
      <c r="C1337" s="102" t="s">
        <v>283</v>
      </c>
      <c r="D1337" s="103">
        <v>505</v>
      </c>
      <c r="E1337" s="103">
        <f t="shared" si="650"/>
        <v>7.0138888888888893</v>
      </c>
      <c r="F1337" s="103">
        <v>618</v>
      </c>
      <c r="G1337" s="103">
        <v>1</v>
      </c>
      <c r="H1337" s="103">
        <v>413</v>
      </c>
      <c r="I1337" s="103">
        <v>1</v>
      </c>
      <c r="J1337" s="103" t="s">
        <v>510</v>
      </c>
      <c r="K1337" s="31">
        <f>VLOOKUP(B1337,tb_proyeksi,10,FALSE)</f>
        <v>288</v>
      </c>
      <c r="L1337" s="103" t="s">
        <v>510</v>
      </c>
      <c r="M1337" s="104">
        <f t="shared" si="654"/>
        <v>4</v>
      </c>
      <c r="N1337" s="105" t="s">
        <v>506</v>
      </c>
      <c r="O1337" s="41" t="s">
        <v>5228</v>
      </c>
      <c r="P1337" s="106">
        <f t="shared" si="747"/>
        <v>129.6</v>
      </c>
      <c r="Q1337" s="106">
        <f t="shared" si="733"/>
        <v>288</v>
      </c>
      <c r="R1337" s="41"/>
      <c r="S1337" s="41" t="s">
        <v>5232</v>
      </c>
      <c r="T1337" s="107">
        <f t="shared" si="734"/>
        <v>2.737152</v>
      </c>
      <c r="U1337" s="41" t="s">
        <v>3970</v>
      </c>
      <c r="V1337" s="41" t="e">
        <f t="shared" si="555"/>
        <v>#NAME?</v>
      </c>
      <c r="W1337" s="107">
        <v>5.28E-2</v>
      </c>
      <c r="X1337" s="107">
        <f t="shared" si="612"/>
        <v>15.2064</v>
      </c>
      <c r="Y1337" s="107"/>
      <c r="Z1337" s="107"/>
      <c r="AA1337" s="107"/>
      <c r="AB1337" s="107"/>
      <c r="AC1337" s="107"/>
      <c r="AD1337" s="107"/>
      <c r="AE1337" s="107"/>
      <c r="AF1337" s="107"/>
      <c r="AG1337" s="41" t="s">
        <v>4245</v>
      </c>
      <c r="AH1337" s="41" t="e">
        <f t="shared" si="560"/>
        <v>#NAME?</v>
      </c>
      <c r="AI1337" s="108">
        <v>0.18</v>
      </c>
      <c r="AJ1337" s="107">
        <f t="shared" si="631"/>
        <v>2.737152</v>
      </c>
      <c r="AK1337" s="41"/>
      <c r="AL1337" s="41"/>
      <c r="AM1337" s="107"/>
      <c r="AN1337" s="107"/>
    </row>
    <row r="1338" spans="1:40" ht="15">
      <c r="A1338" s="101"/>
      <c r="B1338" s="41"/>
      <c r="C1338" s="102"/>
      <c r="D1338" s="103"/>
      <c r="E1338" s="103"/>
      <c r="F1338" s="103"/>
      <c r="G1338" s="103"/>
      <c r="H1338" s="103"/>
      <c r="I1338" s="103"/>
      <c r="J1338" s="103"/>
      <c r="K1338" s="31"/>
      <c r="L1338" s="103"/>
      <c r="M1338" s="104"/>
      <c r="N1338" s="105"/>
      <c r="O1338" s="41"/>
      <c r="P1338" s="106"/>
      <c r="Q1338" s="106"/>
      <c r="R1338" s="41"/>
      <c r="S1338" s="41"/>
      <c r="T1338" s="107"/>
      <c r="U1338" s="41"/>
      <c r="V1338" s="41"/>
      <c r="W1338" s="107"/>
      <c r="X1338" s="107"/>
      <c r="Y1338" s="107"/>
      <c r="Z1338" s="107"/>
      <c r="AA1338" s="107"/>
      <c r="AB1338" s="107"/>
      <c r="AC1338" s="107"/>
      <c r="AD1338" s="107"/>
      <c r="AE1338" s="107"/>
      <c r="AF1338" s="107"/>
      <c r="AG1338" s="41"/>
      <c r="AH1338" s="41"/>
      <c r="AI1338" s="108"/>
      <c r="AJ1338" s="107"/>
      <c r="AK1338" t="s">
        <v>4921</v>
      </c>
      <c r="AL1338" s="41" t="str">
        <f t="shared" ref="AL1338:AL1343" si="760">VLOOKUP(AK1338,db_solfen,2,FALSE)</f>
        <v>SOLFEN KHA DEP 225</v>
      </c>
      <c r="AM1338" s="107">
        <v>0.22</v>
      </c>
      <c r="AN1338" s="107">
        <f>$X$1337*AM1338</f>
        <v>3.3454079999999999</v>
      </c>
    </row>
    <row r="1339" spans="1:40" ht="15">
      <c r="A1339" s="101"/>
      <c r="B1339" s="41"/>
      <c r="C1339" s="102"/>
      <c r="D1339" s="103"/>
      <c r="E1339" s="103"/>
      <c r="F1339" s="103"/>
      <c r="G1339" s="103"/>
      <c r="H1339" s="103"/>
      <c r="I1339" s="103"/>
      <c r="J1339" s="103"/>
      <c r="K1339" s="31"/>
      <c r="L1339" s="103"/>
      <c r="M1339" s="104"/>
      <c r="N1339" s="105"/>
      <c r="O1339" s="41"/>
      <c r="P1339" s="106"/>
      <c r="Q1339" s="106"/>
      <c r="R1339" s="41"/>
      <c r="S1339" s="41"/>
      <c r="T1339" s="107"/>
      <c r="U1339" s="41"/>
      <c r="V1339" s="41"/>
      <c r="W1339" s="107"/>
      <c r="X1339" s="107"/>
      <c r="Y1339" s="107"/>
      <c r="Z1339" s="107"/>
      <c r="AA1339" s="107"/>
      <c r="AB1339" s="107"/>
      <c r="AC1339" s="107"/>
      <c r="AD1339" s="107"/>
      <c r="AE1339" s="107"/>
      <c r="AF1339" s="107"/>
      <c r="AG1339" s="41"/>
      <c r="AH1339" s="41"/>
      <c r="AI1339" s="108"/>
      <c r="AJ1339" s="107"/>
      <c r="AK1339" t="s">
        <v>4915</v>
      </c>
      <c r="AL1339" s="41" t="str">
        <f t="shared" si="760"/>
        <v>SHD METHANOL 156</v>
      </c>
      <c r="AM1339" s="107">
        <v>0.21</v>
      </c>
      <c r="AN1339" s="107">
        <f t="shared" ref="AN1339:AN1340" si="761">$X$1337*AM1339</f>
        <v>3.1933439999999997</v>
      </c>
    </row>
    <row r="1340" spans="1:40" ht="15">
      <c r="A1340" s="101"/>
      <c r="B1340" s="41"/>
      <c r="C1340" s="102"/>
      <c r="D1340" s="103"/>
      <c r="E1340" s="103"/>
      <c r="F1340" s="103"/>
      <c r="G1340" s="103"/>
      <c r="H1340" s="103"/>
      <c r="I1340" s="103"/>
      <c r="J1340" s="103"/>
      <c r="K1340" s="31"/>
      <c r="L1340" s="103"/>
      <c r="M1340" s="104"/>
      <c r="N1340" s="105"/>
      <c r="O1340" s="41"/>
      <c r="P1340" s="106"/>
      <c r="Q1340" s="106"/>
      <c r="R1340" s="41"/>
      <c r="S1340" s="41"/>
      <c r="T1340" s="107"/>
      <c r="U1340" s="41"/>
      <c r="V1340" s="41"/>
      <c r="W1340" s="107"/>
      <c r="X1340" s="107"/>
      <c r="Y1340" s="107"/>
      <c r="Z1340" s="107"/>
      <c r="AA1340" s="107"/>
      <c r="AB1340" s="107"/>
      <c r="AC1340" s="107"/>
      <c r="AD1340" s="107"/>
      <c r="AE1340" s="107"/>
      <c r="AF1340" s="107"/>
      <c r="AG1340" s="41"/>
      <c r="AH1340" s="41"/>
      <c r="AI1340" s="108"/>
      <c r="AJ1340" s="107"/>
      <c r="AK1340" t="s">
        <v>4925</v>
      </c>
      <c r="AL1340" s="41" t="str">
        <f t="shared" si="760"/>
        <v>SOLFEN KHA GLISERIN 250</v>
      </c>
      <c r="AM1340" s="107">
        <v>0.39</v>
      </c>
      <c r="AN1340" s="107">
        <f t="shared" si="761"/>
        <v>5.9304960000000007</v>
      </c>
    </row>
    <row r="1341" spans="1:40" ht="15">
      <c r="A1341" s="101"/>
      <c r="B1341" s="41"/>
      <c r="C1341" s="102"/>
      <c r="D1341" s="103"/>
      <c r="E1341" s="103"/>
      <c r="F1341" s="103"/>
      <c r="G1341" s="103"/>
      <c r="H1341" s="103"/>
      <c r="I1341" s="103"/>
      <c r="J1341" s="103"/>
      <c r="K1341" s="31"/>
      <c r="L1341" s="103"/>
      <c r="M1341" s="104"/>
      <c r="N1341" s="105"/>
      <c r="O1341" s="41"/>
      <c r="P1341" s="106"/>
      <c r="Q1341" s="106"/>
      <c r="R1341" s="41"/>
      <c r="S1341" s="41"/>
      <c r="T1341" s="107"/>
      <c r="U1341" s="41" t="s">
        <v>5192</v>
      </c>
      <c r="V1341" s="41" t="s">
        <v>5193</v>
      </c>
      <c r="W1341" s="107">
        <v>0.106</v>
      </c>
      <c r="X1341" s="107">
        <f>K1337*W1341</f>
        <v>30.527999999999999</v>
      </c>
      <c r="Y1341" s="107"/>
      <c r="Z1341" s="107"/>
      <c r="AA1341" s="107"/>
      <c r="AB1341" s="107"/>
      <c r="AC1341" s="107"/>
      <c r="AD1341" s="107"/>
      <c r="AE1341" s="107"/>
      <c r="AF1341" s="107"/>
      <c r="AG1341" s="41"/>
      <c r="AH1341" s="41"/>
      <c r="AI1341" s="108"/>
      <c r="AJ1341" s="107"/>
      <c r="AK1341" s="110" t="s">
        <v>4915</v>
      </c>
      <c r="AL1341" s="41" t="str">
        <f t="shared" si="760"/>
        <v>SHD METHANOL 156</v>
      </c>
      <c r="AM1341" s="107">
        <v>0.56999999999999995</v>
      </c>
      <c r="AN1341" s="107">
        <f>$X$1341*AM1341</f>
        <v>17.400959999999998</v>
      </c>
    </row>
    <row r="1342" spans="1:40" ht="15">
      <c r="A1342" s="101"/>
      <c r="B1342" s="41"/>
      <c r="C1342" s="102"/>
      <c r="D1342" s="103"/>
      <c r="E1342" s="103"/>
      <c r="F1342" s="103"/>
      <c r="G1342" s="103"/>
      <c r="H1342" s="103"/>
      <c r="I1342" s="103"/>
      <c r="J1342" s="103"/>
      <c r="K1342" s="31"/>
      <c r="L1342" s="103"/>
      <c r="M1342" s="104"/>
      <c r="N1342" s="105"/>
      <c r="O1342" s="41"/>
      <c r="P1342" s="106"/>
      <c r="Q1342" s="106"/>
      <c r="R1342" s="41"/>
      <c r="S1342" s="41"/>
      <c r="T1342" s="107"/>
      <c r="U1342" s="41"/>
      <c r="V1342" s="41"/>
      <c r="W1342" s="107"/>
      <c r="X1342" s="107"/>
      <c r="Y1342" s="107"/>
      <c r="Z1342" s="107"/>
      <c r="AA1342" s="107"/>
      <c r="AB1342" s="107"/>
      <c r="AC1342" s="107"/>
      <c r="AD1342" s="107"/>
      <c r="AE1342" s="107"/>
      <c r="AF1342" s="107"/>
      <c r="AG1342" s="41"/>
      <c r="AH1342" s="41"/>
      <c r="AI1342" s="108"/>
      <c r="AJ1342" s="107"/>
      <c r="AK1342" s="110" t="s">
        <v>4925</v>
      </c>
      <c r="AL1342" s="41" t="str">
        <f t="shared" si="760"/>
        <v>SOLFEN KHA GLISERIN 250</v>
      </c>
      <c r="AM1342" s="107">
        <v>0.34</v>
      </c>
      <c r="AN1342" s="107">
        <f t="shared" ref="AN1342:AN1343" si="762">$X$1341*AM1342</f>
        <v>10.379519999999999</v>
      </c>
    </row>
    <row r="1343" spans="1:40" ht="15">
      <c r="A1343" s="101"/>
      <c r="B1343" s="41"/>
      <c r="C1343" s="102"/>
      <c r="D1343" s="103"/>
      <c r="E1343" s="103"/>
      <c r="F1343" s="103"/>
      <c r="G1343" s="103"/>
      <c r="H1343" s="103"/>
      <c r="I1343" s="103"/>
      <c r="J1343" s="103"/>
      <c r="K1343" s="31"/>
      <c r="L1343" s="103"/>
      <c r="M1343" s="104"/>
      <c r="N1343" s="105"/>
      <c r="O1343" s="41"/>
      <c r="P1343" s="106"/>
      <c r="Q1343" s="106"/>
      <c r="R1343" s="41"/>
      <c r="S1343" s="41"/>
      <c r="T1343" s="107"/>
      <c r="U1343" s="41"/>
      <c r="V1343" s="41"/>
      <c r="W1343" s="107"/>
      <c r="X1343" s="107"/>
      <c r="Y1343" s="107"/>
      <c r="Z1343" s="107"/>
      <c r="AA1343" s="107"/>
      <c r="AB1343" s="107"/>
      <c r="AC1343" s="107"/>
      <c r="AD1343" s="107"/>
      <c r="AE1343" s="107"/>
      <c r="AF1343" s="107"/>
      <c r="AG1343" s="41"/>
      <c r="AH1343" s="41"/>
      <c r="AI1343" s="108"/>
      <c r="AJ1343" s="107"/>
      <c r="AK1343" s="110" t="s">
        <v>4921</v>
      </c>
      <c r="AL1343" s="41" t="str">
        <f t="shared" si="760"/>
        <v>SOLFEN KHA DEP 225</v>
      </c>
      <c r="AM1343" s="107">
        <v>0.09</v>
      </c>
      <c r="AN1343" s="107">
        <f t="shared" si="762"/>
        <v>2.7475199999999997</v>
      </c>
    </row>
    <row r="1344" spans="1:40">
      <c r="A1344" s="101">
        <v>322</v>
      </c>
      <c r="B1344" s="41" t="s">
        <v>2955</v>
      </c>
      <c r="C1344" s="102" t="s">
        <v>284</v>
      </c>
      <c r="D1344" s="103">
        <v>405</v>
      </c>
      <c r="E1344" s="103">
        <f t="shared" si="650"/>
        <v>5.625</v>
      </c>
      <c r="F1344" s="103">
        <v>560</v>
      </c>
      <c r="G1344" s="103">
        <v>1</v>
      </c>
      <c r="H1344" s="103">
        <v>358</v>
      </c>
      <c r="I1344" s="103">
        <v>1</v>
      </c>
      <c r="J1344" s="103" t="s">
        <v>510</v>
      </c>
      <c r="K1344" s="31">
        <f>VLOOKUP(B1344,tb_proyeksi,10,FALSE)</f>
        <v>288</v>
      </c>
      <c r="L1344" s="103" t="s">
        <v>510</v>
      </c>
      <c r="M1344" s="104">
        <f t="shared" si="654"/>
        <v>4</v>
      </c>
      <c r="N1344" s="105" t="s">
        <v>506</v>
      </c>
      <c r="O1344" s="41" t="s">
        <v>5228</v>
      </c>
      <c r="P1344" s="106">
        <f t="shared" si="747"/>
        <v>129.6</v>
      </c>
      <c r="Q1344" s="106">
        <f t="shared" si="733"/>
        <v>288</v>
      </c>
      <c r="R1344" s="41"/>
      <c r="S1344" s="41" t="s">
        <v>538</v>
      </c>
      <c r="T1344" s="107">
        <f t="shared" si="734"/>
        <v>2.737152</v>
      </c>
      <c r="U1344" s="41" t="s">
        <v>3972</v>
      </c>
      <c r="V1344" s="41" t="e">
        <f>VLOOKUP(U1344,tb_oplosan,2,FALSE)</f>
        <v>#NAME?</v>
      </c>
      <c r="W1344" s="107">
        <v>5.28E-2</v>
      </c>
      <c r="X1344" s="107">
        <f>K1344*W1344</f>
        <v>15.2064</v>
      </c>
      <c r="Y1344" s="107"/>
      <c r="Z1344" s="107"/>
      <c r="AA1344" s="107"/>
      <c r="AB1344" s="107"/>
      <c r="AC1344" s="107"/>
      <c r="AD1344" s="107"/>
      <c r="AE1344" s="107"/>
      <c r="AF1344" s="107"/>
      <c r="AG1344" s="41" t="s">
        <v>4239</v>
      </c>
      <c r="AH1344" s="41" t="e">
        <f t="shared" si="560"/>
        <v>#NAME?</v>
      </c>
      <c r="AI1344" s="108">
        <v>0.18</v>
      </c>
      <c r="AJ1344" s="107">
        <f t="shared" si="631"/>
        <v>2.737152</v>
      </c>
      <c r="AK1344" s="41"/>
      <c r="AL1344" s="41"/>
      <c r="AM1344" s="107"/>
      <c r="AN1344" s="107"/>
    </row>
    <row r="1345" spans="1:40" ht="15">
      <c r="A1345" s="101"/>
      <c r="B1345" s="41"/>
      <c r="C1345" s="102"/>
      <c r="D1345" s="103"/>
      <c r="E1345" s="103"/>
      <c r="F1345" s="103"/>
      <c r="G1345" s="103"/>
      <c r="H1345" s="103"/>
      <c r="I1345" s="103"/>
      <c r="J1345" s="103"/>
      <c r="K1345" s="31"/>
      <c r="L1345" s="103"/>
      <c r="M1345" s="104"/>
      <c r="N1345" s="105"/>
      <c r="O1345" s="41"/>
      <c r="P1345" s="106"/>
      <c r="Q1345" s="106"/>
      <c r="R1345" s="41"/>
      <c r="S1345" s="41"/>
      <c r="T1345" s="107"/>
      <c r="U1345" s="41"/>
      <c r="V1345" s="41"/>
      <c r="W1345" s="107"/>
      <c r="X1345" s="107"/>
      <c r="Y1345" s="107"/>
      <c r="Z1345" s="107"/>
      <c r="AA1345" s="107"/>
      <c r="AB1345" s="107"/>
      <c r="AC1345" s="107"/>
      <c r="AD1345" s="107"/>
      <c r="AE1345" s="107"/>
      <c r="AF1345" s="107"/>
      <c r="AG1345" s="41"/>
      <c r="AH1345" s="41"/>
      <c r="AI1345" s="108"/>
      <c r="AJ1345" s="107"/>
      <c r="AK1345" t="s">
        <v>4915</v>
      </c>
      <c r="AL1345" s="41" t="str">
        <f t="shared" ref="AL1345:AL1350" si="763">VLOOKUP(AK1345,db_solfen,2,FALSE)</f>
        <v>SHD METHANOL 156</v>
      </c>
      <c r="AM1345" s="107">
        <v>0.21</v>
      </c>
      <c r="AN1345" s="107">
        <f>$X$1344*AM1345</f>
        <v>3.1933439999999997</v>
      </c>
    </row>
    <row r="1346" spans="1:40" ht="15">
      <c r="A1346" s="101"/>
      <c r="B1346" s="41"/>
      <c r="C1346" s="102"/>
      <c r="D1346" s="103"/>
      <c r="E1346" s="103"/>
      <c r="F1346" s="103"/>
      <c r="G1346" s="103"/>
      <c r="H1346" s="103"/>
      <c r="I1346" s="103"/>
      <c r="J1346" s="103"/>
      <c r="K1346" s="31"/>
      <c r="L1346" s="103"/>
      <c r="M1346" s="104"/>
      <c r="N1346" s="105"/>
      <c r="O1346" s="41"/>
      <c r="P1346" s="106"/>
      <c r="Q1346" s="106"/>
      <c r="R1346" s="41"/>
      <c r="S1346" s="41"/>
      <c r="T1346" s="107"/>
      <c r="U1346" s="41"/>
      <c r="V1346" s="41"/>
      <c r="W1346" s="107"/>
      <c r="X1346" s="107"/>
      <c r="Y1346" s="107"/>
      <c r="Z1346" s="107"/>
      <c r="AA1346" s="107"/>
      <c r="AB1346" s="107"/>
      <c r="AC1346" s="107"/>
      <c r="AD1346" s="107"/>
      <c r="AE1346" s="107"/>
      <c r="AF1346" s="107"/>
      <c r="AG1346" s="41"/>
      <c r="AH1346" s="41"/>
      <c r="AI1346" s="108"/>
      <c r="AJ1346" s="107"/>
      <c r="AK1346" t="s">
        <v>4925</v>
      </c>
      <c r="AL1346" s="41" t="str">
        <f t="shared" si="763"/>
        <v>SOLFEN KHA GLISERIN 250</v>
      </c>
      <c r="AM1346" s="107">
        <v>0.38</v>
      </c>
      <c r="AN1346" s="107">
        <f t="shared" ref="AN1346:AN1347" si="764">$X$1344*AM1346</f>
        <v>5.7784320000000005</v>
      </c>
    </row>
    <row r="1347" spans="1:40" ht="15">
      <c r="A1347" s="101"/>
      <c r="B1347" s="41"/>
      <c r="C1347" s="102"/>
      <c r="D1347" s="103"/>
      <c r="E1347" s="103"/>
      <c r="F1347" s="103"/>
      <c r="G1347" s="103"/>
      <c r="H1347" s="103"/>
      <c r="I1347" s="103"/>
      <c r="J1347" s="103"/>
      <c r="K1347" s="31"/>
      <c r="L1347" s="103"/>
      <c r="M1347" s="104"/>
      <c r="N1347" s="105"/>
      <c r="O1347" s="41"/>
      <c r="P1347" s="106"/>
      <c r="Q1347" s="106"/>
      <c r="R1347" s="41"/>
      <c r="S1347" s="41"/>
      <c r="T1347" s="107"/>
      <c r="U1347" s="41"/>
      <c r="V1347" s="41"/>
      <c r="W1347" s="107"/>
      <c r="X1347" s="107"/>
      <c r="Y1347" s="107"/>
      <c r="Z1347" s="107"/>
      <c r="AA1347" s="107"/>
      <c r="AB1347" s="107"/>
      <c r="AC1347" s="107"/>
      <c r="AD1347" s="107"/>
      <c r="AE1347" s="107"/>
      <c r="AF1347" s="107"/>
      <c r="AG1347" s="41"/>
      <c r="AH1347" s="41"/>
      <c r="AI1347" s="108"/>
      <c r="AJ1347" s="107"/>
      <c r="AK1347" t="s">
        <v>4921</v>
      </c>
      <c r="AL1347" s="41" t="str">
        <f t="shared" si="763"/>
        <v>SOLFEN KHA DEP 225</v>
      </c>
      <c r="AM1347" s="107">
        <v>0.23</v>
      </c>
      <c r="AN1347" s="107">
        <f t="shared" si="764"/>
        <v>3.4974720000000001</v>
      </c>
    </row>
    <row r="1348" spans="1:40" ht="15">
      <c r="A1348" s="101"/>
      <c r="B1348" s="41"/>
      <c r="C1348" s="102"/>
      <c r="D1348" s="103"/>
      <c r="E1348" s="103"/>
      <c r="F1348" s="103"/>
      <c r="G1348" s="103"/>
      <c r="H1348" s="103"/>
      <c r="I1348" s="103"/>
      <c r="J1348" s="103"/>
      <c r="K1348" s="31"/>
      <c r="L1348" s="103"/>
      <c r="M1348" s="104"/>
      <c r="N1348" s="105"/>
      <c r="O1348" s="41"/>
      <c r="P1348" s="106"/>
      <c r="Q1348" s="106"/>
      <c r="R1348" s="41"/>
      <c r="S1348" s="41"/>
      <c r="T1348" s="107"/>
      <c r="U1348" s="41" t="s">
        <v>5192</v>
      </c>
      <c r="V1348" s="41" t="s">
        <v>5193</v>
      </c>
      <c r="W1348" s="107">
        <v>0.106</v>
      </c>
      <c r="X1348" s="107">
        <f>K1344*W1348</f>
        <v>30.527999999999999</v>
      </c>
      <c r="Y1348" s="107"/>
      <c r="Z1348" s="107"/>
      <c r="AA1348" s="107"/>
      <c r="AB1348" s="107"/>
      <c r="AC1348" s="107"/>
      <c r="AD1348" s="107"/>
      <c r="AE1348" s="107"/>
      <c r="AF1348" s="107"/>
      <c r="AG1348" s="41"/>
      <c r="AH1348" s="41"/>
      <c r="AI1348" s="108"/>
      <c r="AJ1348" s="107"/>
      <c r="AK1348" s="110" t="s">
        <v>4915</v>
      </c>
      <c r="AL1348" s="41" t="str">
        <f t="shared" si="763"/>
        <v>SHD METHANOL 156</v>
      </c>
      <c r="AM1348" s="107">
        <v>0.56999999999999995</v>
      </c>
      <c r="AN1348" s="107">
        <f>$X$1348*AM1348</f>
        <v>17.400959999999998</v>
      </c>
    </row>
    <row r="1349" spans="1:40" ht="15">
      <c r="A1349" s="101"/>
      <c r="B1349" s="41"/>
      <c r="C1349" s="102"/>
      <c r="D1349" s="103"/>
      <c r="E1349" s="103"/>
      <c r="F1349" s="103"/>
      <c r="G1349" s="103"/>
      <c r="H1349" s="103"/>
      <c r="I1349" s="103"/>
      <c r="J1349" s="103"/>
      <c r="K1349" s="31"/>
      <c r="L1349" s="103"/>
      <c r="M1349" s="104"/>
      <c r="N1349" s="105"/>
      <c r="O1349" s="41"/>
      <c r="P1349" s="106"/>
      <c r="Q1349" s="106"/>
      <c r="R1349" s="41"/>
      <c r="S1349" s="41"/>
      <c r="T1349" s="107"/>
      <c r="U1349" s="41"/>
      <c r="V1349" s="41"/>
      <c r="W1349" s="107"/>
      <c r="X1349" s="107"/>
      <c r="Y1349" s="107"/>
      <c r="Z1349" s="107"/>
      <c r="AA1349" s="107"/>
      <c r="AB1349" s="107"/>
      <c r="AC1349" s="107"/>
      <c r="AD1349" s="107"/>
      <c r="AE1349" s="107"/>
      <c r="AF1349" s="107"/>
      <c r="AG1349" s="41"/>
      <c r="AH1349" s="41"/>
      <c r="AI1349" s="108"/>
      <c r="AJ1349" s="107"/>
      <c r="AK1349" s="110" t="s">
        <v>4925</v>
      </c>
      <c r="AL1349" s="41" t="str">
        <f t="shared" si="763"/>
        <v>SOLFEN KHA GLISERIN 250</v>
      </c>
      <c r="AM1349" s="107">
        <v>0.34</v>
      </c>
      <c r="AN1349" s="107">
        <f t="shared" ref="AN1349:AN1350" si="765">$X$1348*AM1349</f>
        <v>10.379519999999999</v>
      </c>
    </row>
    <row r="1350" spans="1:40" ht="15">
      <c r="A1350" s="101"/>
      <c r="B1350" s="41"/>
      <c r="C1350" s="102"/>
      <c r="D1350" s="103"/>
      <c r="E1350" s="103"/>
      <c r="F1350" s="103"/>
      <c r="G1350" s="103"/>
      <c r="H1350" s="103"/>
      <c r="I1350" s="103"/>
      <c r="J1350" s="103"/>
      <c r="K1350" s="31"/>
      <c r="L1350" s="103"/>
      <c r="M1350" s="104"/>
      <c r="N1350" s="105"/>
      <c r="O1350" s="41"/>
      <c r="P1350" s="106"/>
      <c r="Q1350" s="106"/>
      <c r="R1350" s="41"/>
      <c r="S1350" s="41"/>
      <c r="T1350" s="107"/>
      <c r="U1350" s="41"/>
      <c r="V1350" s="41"/>
      <c r="W1350" s="107"/>
      <c r="X1350" s="107"/>
      <c r="Y1350" s="107"/>
      <c r="Z1350" s="107"/>
      <c r="AA1350" s="107"/>
      <c r="AB1350" s="107"/>
      <c r="AC1350" s="107"/>
      <c r="AD1350" s="107"/>
      <c r="AE1350" s="107"/>
      <c r="AF1350" s="107"/>
      <c r="AG1350" s="41"/>
      <c r="AH1350" s="41"/>
      <c r="AI1350" s="108"/>
      <c r="AJ1350" s="107"/>
      <c r="AK1350" s="110" t="s">
        <v>4921</v>
      </c>
      <c r="AL1350" s="41" t="str">
        <f t="shared" si="763"/>
        <v>SOLFEN KHA DEP 225</v>
      </c>
      <c r="AM1350" s="107">
        <v>0.09</v>
      </c>
      <c r="AN1350" s="107">
        <f t="shared" si="765"/>
        <v>2.7475199999999997</v>
      </c>
    </row>
    <row r="1351" spans="1:40">
      <c r="A1351" s="101">
        <v>323</v>
      </c>
      <c r="B1351" s="41" t="s">
        <v>2956</v>
      </c>
      <c r="C1351" s="102" t="s">
        <v>285</v>
      </c>
      <c r="D1351" s="103">
        <v>332</v>
      </c>
      <c r="E1351" s="103">
        <f t="shared" si="650"/>
        <v>4.6111111111111107</v>
      </c>
      <c r="F1351" s="103">
        <v>799</v>
      </c>
      <c r="G1351" s="103">
        <v>1</v>
      </c>
      <c r="H1351" s="103">
        <v>423</v>
      </c>
      <c r="I1351" s="103">
        <v>1</v>
      </c>
      <c r="J1351" s="103" t="s">
        <v>510</v>
      </c>
      <c r="K1351" s="31">
        <f>VLOOKUP(B1351,tb_proyeksi,10,FALSE)</f>
        <v>576</v>
      </c>
      <c r="L1351" s="103" t="s">
        <v>510</v>
      </c>
      <c r="M1351" s="104">
        <f t="shared" si="654"/>
        <v>8</v>
      </c>
      <c r="N1351" s="105" t="s">
        <v>506</v>
      </c>
      <c r="O1351" s="41" t="s">
        <v>5228</v>
      </c>
      <c r="P1351" s="106">
        <f t="shared" si="747"/>
        <v>259.2</v>
      </c>
      <c r="Q1351" s="106">
        <f t="shared" si="733"/>
        <v>576</v>
      </c>
      <c r="R1351" s="41"/>
      <c r="S1351" s="41" t="s">
        <v>539</v>
      </c>
      <c r="T1351" s="107">
        <f t="shared" si="734"/>
        <v>3.6495359999999999</v>
      </c>
      <c r="U1351" s="41" t="s">
        <v>3974</v>
      </c>
      <c r="V1351" s="41" t="e">
        <f t="shared" si="555"/>
        <v>#NAME?</v>
      </c>
      <c r="W1351" s="107">
        <v>5.28E-2</v>
      </c>
      <c r="X1351" s="107">
        <f t="shared" si="612"/>
        <v>30.412800000000001</v>
      </c>
      <c r="Y1351" s="107"/>
      <c r="Z1351" s="107"/>
      <c r="AA1351" s="107"/>
      <c r="AB1351" s="107"/>
      <c r="AC1351" s="107"/>
      <c r="AD1351" s="107"/>
      <c r="AE1351" s="107"/>
      <c r="AF1351" s="107"/>
      <c r="AG1351" s="41" t="s">
        <v>4273</v>
      </c>
      <c r="AH1351" s="41" t="e">
        <f t="shared" si="560"/>
        <v>#NAME?</v>
      </c>
      <c r="AI1351" s="108">
        <v>0.12</v>
      </c>
      <c r="AJ1351" s="107">
        <f t="shared" si="631"/>
        <v>3.6495359999999999</v>
      </c>
      <c r="AK1351" s="41"/>
      <c r="AL1351" s="41"/>
      <c r="AM1351" s="107"/>
      <c r="AN1351" s="107"/>
    </row>
    <row r="1352" spans="1:40" ht="15">
      <c r="A1352" s="101"/>
      <c r="B1352" s="41"/>
      <c r="C1352" s="102"/>
      <c r="D1352" s="103"/>
      <c r="E1352" s="103"/>
      <c r="F1352" s="103"/>
      <c r="G1352" s="103"/>
      <c r="H1352" s="103"/>
      <c r="I1352" s="103"/>
      <c r="J1352" s="103"/>
      <c r="K1352" s="31"/>
      <c r="L1352" s="103"/>
      <c r="M1352" s="104"/>
      <c r="N1352" s="105"/>
      <c r="O1352" s="41"/>
      <c r="P1352" s="106"/>
      <c r="Q1352" s="106"/>
      <c r="R1352" s="41"/>
      <c r="S1352" s="41"/>
      <c r="T1352" s="107"/>
      <c r="U1352" s="41"/>
      <c r="V1352" s="41"/>
      <c r="W1352" s="107"/>
      <c r="X1352" s="107"/>
      <c r="Y1352" s="107"/>
      <c r="Z1352" s="107"/>
      <c r="AA1352" s="107"/>
      <c r="AB1352" s="107"/>
      <c r="AC1352" s="107"/>
      <c r="AD1352" s="107"/>
      <c r="AE1352" s="107"/>
      <c r="AF1352" s="107"/>
      <c r="AG1352" s="41"/>
      <c r="AH1352" s="41"/>
      <c r="AI1352" s="108"/>
      <c r="AJ1352" s="107"/>
      <c r="AK1352" t="s">
        <v>4915</v>
      </c>
      <c r="AL1352" s="41" t="str">
        <f t="shared" ref="AL1352:AL1357" si="766">VLOOKUP(AK1352,db_solfen,2,FALSE)</f>
        <v>SHD METHANOL 156</v>
      </c>
      <c r="AM1352" s="107">
        <v>0.25</v>
      </c>
      <c r="AN1352" s="107">
        <f>$X$1351*AM1352</f>
        <v>7.6032000000000002</v>
      </c>
    </row>
    <row r="1353" spans="1:40" ht="15">
      <c r="A1353" s="101"/>
      <c r="B1353" s="41"/>
      <c r="C1353" s="102"/>
      <c r="D1353" s="103"/>
      <c r="E1353" s="103"/>
      <c r="F1353" s="103"/>
      <c r="G1353" s="103"/>
      <c r="H1353" s="103"/>
      <c r="I1353" s="103"/>
      <c r="J1353" s="103"/>
      <c r="K1353" s="31"/>
      <c r="L1353" s="103"/>
      <c r="M1353" s="104"/>
      <c r="N1353" s="105"/>
      <c r="O1353" s="41"/>
      <c r="P1353" s="106"/>
      <c r="Q1353" s="106"/>
      <c r="R1353" s="41"/>
      <c r="S1353" s="41"/>
      <c r="T1353" s="107"/>
      <c r="U1353" s="41"/>
      <c r="V1353" s="41"/>
      <c r="W1353" s="107"/>
      <c r="X1353" s="107"/>
      <c r="Y1353" s="107"/>
      <c r="Z1353" s="107"/>
      <c r="AA1353" s="107"/>
      <c r="AB1353" s="107"/>
      <c r="AC1353" s="107"/>
      <c r="AD1353" s="107"/>
      <c r="AE1353" s="107"/>
      <c r="AF1353" s="107"/>
      <c r="AG1353" s="41"/>
      <c r="AH1353" s="41"/>
      <c r="AI1353" s="108"/>
      <c r="AJ1353" s="107"/>
      <c r="AK1353" t="s">
        <v>4921</v>
      </c>
      <c r="AL1353" s="41" t="str">
        <f t="shared" si="766"/>
        <v>SOLFEN KHA DEP 225</v>
      </c>
      <c r="AM1353" s="107">
        <v>0.21</v>
      </c>
      <c r="AN1353" s="107">
        <f t="shared" ref="AN1353:AN1354" si="767">$X$1351*AM1353</f>
        <v>6.3866879999999995</v>
      </c>
    </row>
    <row r="1354" spans="1:40" ht="15">
      <c r="A1354" s="101"/>
      <c r="B1354" s="41"/>
      <c r="C1354" s="102"/>
      <c r="D1354" s="103"/>
      <c r="E1354" s="103"/>
      <c r="F1354" s="103"/>
      <c r="G1354" s="103"/>
      <c r="H1354" s="103"/>
      <c r="I1354" s="103"/>
      <c r="J1354" s="103"/>
      <c r="K1354" s="31"/>
      <c r="L1354" s="103"/>
      <c r="M1354" s="104"/>
      <c r="N1354" s="105"/>
      <c r="O1354" s="41"/>
      <c r="P1354" s="106"/>
      <c r="Q1354" s="106"/>
      <c r="R1354" s="41"/>
      <c r="S1354" s="41"/>
      <c r="T1354" s="107"/>
      <c r="U1354" s="41"/>
      <c r="V1354" s="41"/>
      <c r="W1354" s="107"/>
      <c r="X1354" s="107"/>
      <c r="Y1354" s="107"/>
      <c r="Z1354" s="107"/>
      <c r="AA1354" s="107"/>
      <c r="AB1354" s="107"/>
      <c r="AC1354" s="107"/>
      <c r="AD1354" s="107"/>
      <c r="AE1354" s="107"/>
      <c r="AF1354" s="107"/>
      <c r="AG1354" s="41"/>
      <c r="AH1354" s="41"/>
      <c r="AI1354" s="108"/>
      <c r="AJ1354" s="107"/>
      <c r="AK1354" t="s">
        <v>4925</v>
      </c>
      <c r="AL1354" s="41" t="str">
        <f t="shared" si="766"/>
        <v>SOLFEN KHA GLISERIN 250</v>
      </c>
      <c r="AM1354" s="107">
        <v>0.42</v>
      </c>
      <c r="AN1354" s="107">
        <f t="shared" si="767"/>
        <v>12.773375999999999</v>
      </c>
    </row>
    <row r="1355" spans="1:40" ht="15">
      <c r="A1355" s="101"/>
      <c r="B1355" s="41"/>
      <c r="C1355" s="102"/>
      <c r="D1355" s="103"/>
      <c r="E1355" s="103"/>
      <c r="F1355" s="103"/>
      <c r="G1355" s="103"/>
      <c r="H1355" s="103"/>
      <c r="I1355" s="103"/>
      <c r="J1355" s="103"/>
      <c r="K1355" s="31"/>
      <c r="L1355" s="103"/>
      <c r="M1355" s="104"/>
      <c r="N1355" s="105"/>
      <c r="O1355" s="41"/>
      <c r="P1355" s="106"/>
      <c r="Q1355" s="106"/>
      <c r="R1355" s="41"/>
      <c r="S1355" s="41"/>
      <c r="T1355" s="107"/>
      <c r="U1355" s="41" t="s">
        <v>5192</v>
      </c>
      <c r="V1355" s="41" t="s">
        <v>5193</v>
      </c>
      <c r="W1355" s="107">
        <v>0.106</v>
      </c>
      <c r="X1355" s="107">
        <f>K1351*W1355</f>
        <v>61.055999999999997</v>
      </c>
      <c r="Y1355" s="107"/>
      <c r="Z1355" s="107"/>
      <c r="AA1355" s="107"/>
      <c r="AB1355" s="107"/>
      <c r="AC1355" s="107"/>
      <c r="AD1355" s="107"/>
      <c r="AE1355" s="107"/>
      <c r="AF1355" s="107"/>
      <c r="AG1355" s="41"/>
      <c r="AH1355" s="41"/>
      <c r="AI1355" s="108"/>
      <c r="AJ1355" s="107"/>
      <c r="AK1355" s="110" t="s">
        <v>4915</v>
      </c>
      <c r="AL1355" s="41" t="str">
        <f t="shared" si="766"/>
        <v>SHD METHANOL 156</v>
      </c>
      <c r="AM1355" s="107">
        <v>0.56999999999999995</v>
      </c>
      <c r="AN1355" s="107">
        <f>$X$1355*AM1355</f>
        <v>34.801919999999996</v>
      </c>
    </row>
    <row r="1356" spans="1:40" ht="15">
      <c r="A1356" s="101"/>
      <c r="B1356" s="41"/>
      <c r="C1356" s="102"/>
      <c r="D1356" s="103"/>
      <c r="E1356" s="103"/>
      <c r="F1356" s="103"/>
      <c r="G1356" s="103"/>
      <c r="H1356" s="103"/>
      <c r="I1356" s="103"/>
      <c r="J1356" s="103"/>
      <c r="K1356" s="31"/>
      <c r="L1356" s="103"/>
      <c r="M1356" s="104"/>
      <c r="N1356" s="105"/>
      <c r="O1356" s="41"/>
      <c r="P1356" s="106"/>
      <c r="Q1356" s="106"/>
      <c r="R1356" s="41"/>
      <c r="S1356" s="41"/>
      <c r="T1356" s="107"/>
      <c r="U1356" s="41"/>
      <c r="V1356" s="41"/>
      <c r="W1356" s="107"/>
      <c r="X1356" s="107"/>
      <c r="Y1356" s="107"/>
      <c r="Z1356" s="107"/>
      <c r="AA1356" s="107"/>
      <c r="AB1356" s="107"/>
      <c r="AC1356" s="107"/>
      <c r="AD1356" s="107"/>
      <c r="AE1356" s="107"/>
      <c r="AF1356" s="107"/>
      <c r="AG1356" s="41"/>
      <c r="AH1356" s="41"/>
      <c r="AI1356" s="108"/>
      <c r="AJ1356" s="107"/>
      <c r="AK1356" s="110" t="s">
        <v>4925</v>
      </c>
      <c r="AL1356" s="41" t="str">
        <f t="shared" si="766"/>
        <v>SOLFEN KHA GLISERIN 250</v>
      </c>
      <c r="AM1356" s="107">
        <v>0.34</v>
      </c>
      <c r="AN1356" s="107">
        <f t="shared" ref="AN1356:AN1357" si="768">$X$1355*AM1356</f>
        <v>20.759039999999999</v>
      </c>
    </row>
    <row r="1357" spans="1:40" ht="15">
      <c r="A1357" s="101"/>
      <c r="B1357" s="41"/>
      <c r="C1357" s="102"/>
      <c r="D1357" s="103"/>
      <c r="E1357" s="103"/>
      <c r="F1357" s="103"/>
      <c r="G1357" s="103"/>
      <c r="H1357" s="103"/>
      <c r="I1357" s="103"/>
      <c r="J1357" s="103"/>
      <c r="K1357" s="31"/>
      <c r="L1357" s="103"/>
      <c r="M1357" s="104"/>
      <c r="N1357" s="105"/>
      <c r="O1357" s="41"/>
      <c r="P1357" s="106"/>
      <c r="Q1357" s="106"/>
      <c r="R1357" s="41"/>
      <c r="S1357" s="41"/>
      <c r="T1357" s="107"/>
      <c r="U1357" s="41"/>
      <c r="V1357" s="41"/>
      <c r="W1357" s="107"/>
      <c r="X1357" s="107"/>
      <c r="Y1357" s="107"/>
      <c r="Z1357" s="107"/>
      <c r="AA1357" s="107"/>
      <c r="AB1357" s="107"/>
      <c r="AC1357" s="107"/>
      <c r="AD1357" s="107"/>
      <c r="AE1357" s="107"/>
      <c r="AF1357" s="107"/>
      <c r="AG1357" s="41"/>
      <c r="AH1357" s="41"/>
      <c r="AI1357" s="108"/>
      <c r="AJ1357" s="107"/>
      <c r="AK1357" s="110" t="s">
        <v>4921</v>
      </c>
      <c r="AL1357" s="41" t="str">
        <f t="shared" si="766"/>
        <v>SOLFEN KHA DEP 225</v>
      </c>
      <c r="AM1357" s="107">
        <v>0.09</v>
      </c>
      <c r="AN1357" s="107">
        <f t="shared" si="768"/>
        <v>5.4950399999999995</v>
      </c>
    </row>
    <row r="1358" spans="1:40">
      <c r="A1358" s="101">
        <v>324</v>
      </c>
      <c r="B1358" s="41" t="s">
        <v>2957</v>
      </c>
      <c r="C1358" s="102" t="s">
        <v>286</v>
      </c>
      <c r="D1358" s="103">
        <v>171</v>
      </c>
      <c r="E1358" s="103">
        <f t="shared" si="650"/>
        <v>2.375</v>
      </c>
      <c r="F1358" s="103">
        <v>441</v>
      </c>
      <c r="G1358" s="103">
        <v>1</v>
      </c>
      <c r="H1358" s="103">
        <v>243</v>
      </c>
      <c r="I1358" s="103">
        <v>1</v>
      </c>
      <c r="J1358" s="103" t="s">
        <v>510</v>
      </c>
      <c r="K1358" s="31">
        <f>VLOOKUP(B1358,tb_proyeksi,10,FALSE)</f>
        <v>288</v>
      </c>
      <c r="L1358" s="103" t="s">
        <v>510</v>
      </c>
      <c r="M1358" s="104">
        <f t="shared" si="654"/>
        <v>4</v>
      </c>
      <c r="N1358" s="105" t="s">
        <v>506</v>
      </c>
      <c r="O1358" s="41" t="s">
        <v>5228</v>
      </c>
      <c r="P1358" s="106">
        <f t="shared" si="747"/>
        <v>129.6</v>
      </c>
      <c r="Q1358" s="106">
        <f t="shared" si="733"/>
        <v>288</v>
      </c>
      <c r="R1358" s="41"/>
      <c r="S1358" s="41"/>
      <c r="T1358" s="107">
        <f t="shared" si="734"/>
        <v>0.910559232</v>
      </c>
      <c r="U1358" s="41" t="s">
        <v>3976</v>
      </c>
      <c r="V1358" s="41" t="e">
        <f t="shared" ref="V1358:V1707" si="769">VLOOKUP(U1358,tb_oplosan,2,FALSE)</f>
        <v>#NAME?</v>
      </c>
      <c r="W1358" s="107">
        <v>5.28E-2</v>
      </c>
      <c r="X1358" s="107">
        <f t="shared" si="612"/>
        <v>15.2064</v>
      </c>
      <c r="Y1358" s="41" t="s">
        <v>3936</v>
      </c>
      <c r="Z1358" s="107" t="e">
        <f>VLOOKUP(Y1358,tb_oplosan,2,FALSE)</f>
        <v>#NAME?</v>
      </c>
      <c r="AA1358" s="107">
        <v>0.12</v>
      </c>
      <c r="AB1358" s="107">
        <f>X1358*AA1358</f>
        <v>1.8247679999999999</v>
      </c>
      <c r="AC1358" s="107"/>
      <c r="AD1358" s="107"/>
      <c r="AE1358" s="107"/>
      <c r="AF1358" s="107"/>
      <c r="AG1358" s="107" t="s">
        <v>4251</v>
      </c>
      <c r="AH1358" s="107" t="e">
        <f>VLOOKUP(AG1358,tb_parfum,2,FALSE)</f>
        <v>#NAME?</v>
      </c>
      <c r="AI1358" s="107">
        <v>0.499</v>
      </c>
      <c r="AJ1358" s="107">
        <f>$AB$1358*AI1358</f>
        <v>0.910559232</v>
      </c>
      <c r="AK1358" s="41"/>
      <c r="AL1358" s="41"/>
      <c r="AM1358" s="107"/>
      <c r="AN1358" s="107"/>
    </row>
    <row r="1359" spans="1:40">
      <c r="A1359" s="101"/>
      <c r="B1359" s="41"/>
      <c r="C1359" s="102"/>
      <c r="D1359" s="103"/>
      <c r="E1359" s="103"/>
      <c r="F1359" s="103"/>
      <c r="G1359" s="103"/>
      <c r="H1359" s="103"/>
      <c r="I1359" s="103"/>
      <c r="J1359" s="103"/>
      <c r="K1359" s="31"/>
      <c r="L1359" s="103"/>
      <c r="M1359" s="104"/>
      <c r="N1359" s="105"/>
      <c r="O1359" s="41"/>
      <c r="P1359" s="106"/>
      <c r="Q1359" s="106"/>
      <c r="R1359" s="41"/>
      <c r="S1359" s="41"/>
      <c r="T1359" s="107">
        <f t="shared" si="734"/>
        <v>0.91420876799999995</v>
      </c>
      <c r="U1359" s="41"/>
      <c r="V1359" s="41"/>
      <c r="W1359" s="107"/>
      <c r="X1359" s="107"/>
      <c r="Y1359" s="41"/>
      <c r="Z1359" s="107"/>
      <c r="AA1359" s="107"/>
      <c r="AB1359" s="107"/>
      <c r="AC1359" s="107"/>
      <c r="AD1359" s="107"/>
      <c r="AE1359" s="107"/>
      <c r="AF1359" s="107"/>
      <c r="AG1359" s="107" t="s">
        <v>4253</v>
      </c>
      <c r="AH1359" s="107" t="e">
        <f>VLOOKUP(AG1359,tb_parfum,2,FALSE)</f>
        <v>#NAME?</v>
      </c>
      <c r="AI1359" s="107">
        <v>0.501</v>
      </c>
      <c r="AJ1359" s="107">
        <f>$AB$1358*AI1359</f>
        <v>0.91420876799999995</v>
      </c>
      <c r="AK1359" s="41"/>
      <c r="AL1359" s="41"/>
      <c r="AM1359" s="107"/>
      <c r="AN1359" s="107"/>
    </row>
    <row r="1360" spans="1:40" ht="15">
      <c r="A1360" s="101"/>
      <c r="B1360" s="41"/>
      <c r="C1360" s="102"/>
      <c r="D1360" s="103"/>
      <c r="E1360" s="103"/>
      <c r="F1360" s="103"/>
      <c r="G1360" s="103"/>
      <c r="H1360" s="103"/>
      <c r="I1360" s="103"/>
      <c r="J1360" s="103"/>
      <c r="K1360" s="31"/>
      <c r="L1360" s="103"/>
      <c r="M1360" s="104"/>
      <c r="N1360" s="105"/>
      <c r="O1360" s="41"/>
      <c r="P1360" s="106"/>
      <c r="Q1360" s="106"/>
      <c r="R1360" s="41"/>
      <c r="S1360" s="41"/>
      <c r="T1360" s="107"/>
      <c r="U1360" s="41"/>
      <c r="V1360" s="41"/>
      <c r="W1360" s="107"/>
      <c r="X1360" s="107"/>
      <c r="Y1360" s="41"/>
      <c r="Z1360" s="107"/>
      <c r="AA1360" s="107"/>
      <c r="AB1360" s="107"/>
      <c r="AC1360" s="107"/>
      <c r="AD1360" s="107"/>
      <c r="AE1360" s="107"/>
      <c r="AF1360" s="107"/>
      <c r="AG1360" s="107"/>
      <c r="AH1360" s="107"/>
      <c r="AI1360" s="107"/>
      <c r="AJ1360" s="107"/>
      <c r="AK1360" t="s">
        <v>4921</v>
      </c>
      <c r="AL1360" s="41" t="str">
        <f t="shared" ref="AL1360:AL1365" si="770">VLOOKUP(AK1360,db_solfen,2,FALSE)</f>
        <v>SOLFEN KHA DEP 225</v>
      </c>
      <c r="AM1360" s="107">
        <v>0.21</v>
      </c>
      <c r="AN1360" s="107">
        <f>$X$1358*AM1360</f>
        <v>3.1933439999999997</v>
      </c>
    </row>
    <row r="1361" spans="1:40" ht="15">
      <c r="A1361" s="101"/>
      <c r="B1361" s="41"/>
      <c r="C1361" s="102"/>
      <c r="D1361" s="103"/>
      <c r="E1361" s="103"/>
      <c r="F1361" s="103"/>
      <c r="G1361" s="103"/>
      <c r="H1361" s="103"/>
      <c r="I1361" s="103"/>
      <c r="J1361" s="103"/>
      <c r="K1361" s="31"/>
      <c r="L1361" s="103"/>
      <c r="M1361" s="104"/>
      <c r="N1361" s="105"/>
      <c r="O1361" s="41"/>
      <c r="P1361" s="106"/>
      <c r="Q1361" s="106"/>
      <c r="R1361" s="41"/>
      <c r="S1361" s="41"/>
      <c r="T1361" s="107"/>
      <c r="U1361" s="41"/>
      <c r="V1361" s="41"/>
      <c r="W1361" s="107"/>
      <c r="X1361" s="107"/>
      <c r="Y1361" s="41"/>
      <c r="Z1361" s="107"/>
      <c r="AA1361" s="107"/>
      <c r="AB1361" s="107"/>
      <c r="AC1361" s="107"/>
      <c r="AD1361" s="107"/>
      <c r="AE1361" s="107"/>
      <c r="AF1361" s="107"/>
      <c r="AG1361" s="107"/>
      <c r="AH1361" s="107"/>
      <c r="AI1361" s="107"/>
      <c r="AJ1361" s="107"/>
      <c r="AK1361" t="s">
        <v>4915</v>
      </c>
      <c r="AL1361" s="41" t="str">
        <f t="shared" si="770"/>
        <v>SHD METHANOL 156</v>
      </c>
      <c r="AM1361" s="107">
        <v>0.25</v>
      </c>
      <c r="AN1361" s="107">
        <f t="shared" ref="AN1361:AN1362" si="771">$X$1358*AM1361</f>
        <v>3.8016000000000001</v>
      </c>
    </row>
    <row r="1362" spans="1:40" ht="15">
      <c r="A1362" s="101"/>
      <c r="B1362" s="41"/>
      <c r="C1362" s="102"/>
      <c r="D1362" s="103"/>
      <c r="E1362" s="103"/>
      <c r="F1362" s="103"/>
      <c r="G1362" s="103"/>
      <c r="H1362" s="103"/>
      <c r="I1362" s="103"/>
      <c r="J1362" s="103"/>
      <c r="K1362" s="31"/>
      <c r="L1362" s="103"/>
      <c r="M1362" s="104"/>
      <c r="N1362" s="105"/>
      <c r="O1362" s="41"/>
      <c r="P1362" s="106"/>
      <c r="Q1362" s="106"/>
      <c r="R1362" s="41"/>
      <c r="S1362" s="41"/>
      <c r="T1362" s="107"/>
      <c r="U1362" s="41"/>
      <c r="V1362" s="41"/>
      <c r="W1362" s="107"/>
      <c r="X1362" s="107"/>
      <c r="Y1362" s="41"/>
      <c r="Z1362" s="107"/>
      <c r="AA1362" s="107"/>
      <c r="AB1362" s="107"/>
      <c r="AC1362" s="107"/>
      <c r="AD1362" s="107"/>
      <c r="AE1362" s="107"/>
      <c r="AF1362" s="107"/>
      <c r="AG1362" s="107"/>
      <c r="AH1362" s="107"/>
      <c r="AI1362" s="107"/>
      <c r="AJ1362" s="107"/>
      <c r="AK1362" t="s">
        <v>4925</v>
      </c>
      <c r="AL1362" s="41" t="str">
        <f t="shared" si="770"/>
        <v>SOLFEN KHA GLISERIN 250</v>
      </c>
      <c r="AM1362" s="107">
        <v>0.42</v>
      </c>
      <c r="AN1362" s="107">
        <f t="shared" si="771"/>
        <v>6.3866879999999995</v>
      </c>
    </row>
    <row r="1363" spans="1:40" ht="15">
      <c r="A1363" s="101"/>
      <c r="B1363" s="41"/>
      <c r="C1363" s="102"/>
      <c r="D1363" s="103"/>
      <c r="E1363" s="103"/>
      <c r="F1363" s="103"/>
      <c r="G1363" s="103"/>
      <c r="H1363" s="103"/>
      <c r="I1363" s="103"/>
      <c r="J1363" s="103"/>
      <c r="K1363" s="31"/>
      <c r="L1363" s="103"/>
      <c r="M1363" s="104"/>
      <c r="N1363" s="105"/>
      <c r="O1363" s="41"/>
      <c r="P1363" s="106"/>
      <c r="Q1363" s="106"/>
      <c r="R1363" s="41"/>
      <c r="S1363" s="41"/>
      <c r="T1363" s="107"/>
      <c r="U1363" s="41" t="s">
        <v>5192</v>
      </c>
      <c r="V1363" s="41" t="s">
        <v>5193</v>
      </c>
      <c r="W1363" s="107">
        <v>0.106</v>
      </c>
      <c r="X1363" s="107">
        <f>K$1358*W1363</f>
        <v>30.527999999999999</v>
      </c>
      <c r="Y1363" s="107"/>
      <c r="Z1363" s="107"/>
      <c r="AA1363" s="107"/>
      <c r="AB1363" s="107"/>
      <c r="AC1363" s="107"/>
      <c r="AD1363" s="107"/>
      <c r="AE1363" s="107"/>
      <c r="AF1363" s="107"/>
      <c r="AG1363" s="41"/>
      <c r="AH1363" s="41"/>
      <c r="AI1363" s="108"/>
      <c r="AJ1363" s="107"/>
      <c r="AK1363" s="110" t="s">
        <v>4915</v>
      </c>
      <c r="AL1363" s="41" t="str">
        <f t="shared" si="770"/>
        <v>SHD METHANOL 156</v>
      </c>
      <c r="AM1363" s="107">
        <v>0.56999999999999995</v>
      </c>
      <c r="AN1363" s="107">
        <f>$X$1363*AM1363</f>
        <v>17.400959999999998</v>
      </c>
    </row>
    <row r="1364" spans="1:40" ht="15">
      <c r="A1364" s="101"/>
      <c r="B1364" s="41"/>
      <c r="C1364" s="102"/>
      <c r="D1364" s="103"/>
      <c r="E1364" s="103"/>
      <c r="F1364" s="103"/>
      <c r="G1364" s="103"/>
      <c r="H1364" s="103"/>
      <c r="I1364" s="103"/>
      <c r="J1364" s="103"/>
      <c r="K1364" s="31"/>
      <c r="L1364" s="103"/>
      <c r="M1364" s="104"/>
      <c r="N1364" s="105"/>
      <c r="O1364" s="41"/>
      <c r="P1364" s="106"/>
      <c r="Q1364" s="106"/>
      <c r="R1364" s="41"/>
      <c r="S1364" s="41"/>
      <c r="T1364" s="107"/>
      <c r="U1364" s="41"/>
      <c r="V1364" s="41"/>
      <c r="W1364" s="107"/>
      <c r="X1364" s="107"/>
      <c r="Y1364" s="107"/>
      <c r="Z1364" s="107"/>
      <c r="AA1364" s="107"/>
      <c r="AB1364" s="107"/>
      <c r="AC1364" s="107"/>
      <c r="AD1364" s="107"/>
      <c r="AE1364" s="107"/>
      <c r="AF1364" s="107"/>
      <c r="AG1364" s="41"/>
      <c r="AH1364" s="41"/>
      <c r="AI1364" s="108"/>
      <c r="AJ1364" s="107"/>
      <c r="AK1364" s="110" t="s">
        <v>4925</v>
      </c>
      <c r="AL1364" s="41" t="str">
        <f t="shared" si="770"/>
        <v>SOLFEN KHA GLISERIN 250</v>
      </c>
      <c r="AM1364" s="107">
        <v>0.34</v>
      </c>
      <c r="AN1364" s="107">
        <f t="shared" ref="AN1364:AN1365" si="772">$X$1363*AM1364</f>
        <v>10.379519999999999</v>
      </c>
    </row>
    <row r="1365" spans="1:40" ht="15">
      <c r="A1365" s="101"/>
      <c r="B1365" s="41"/>
      <c r="C1365" s="102"/>
      <c r="D1365" s="103"/>
      <c r="E1365" s="103"/>
      <c r="F1365" s="103"/>
      <c r="G1365" s="103"/>
      <c r="H1365" s="103"/>
      <c r="I1365" s="103"/>
      <c r="J1365" s="103"/>
      <c r="K1365" s="31"/>
      <c r="L1365" s="103"/>
      <c r="M1365" s="104"/>
      <c r="N1365" s="105"/>
      <c r="O1365" s="41"/>
      <c r="P1365" s="106"/>
      <c r="Q1365" s="106"/>
      <c r="R1365" s="41"/>
      <c r="S1365" s="41"/>
      <c r="T1365" s="107"/>
      <c r="U1365" s="41"/>
      <c r="V1365" s="41"/>
      <c r="W1365" s="107"/>
      <c r="X1365" s="107"/>
      <c r="Y1365" s="107"/>
      <c r="Z1365" s="107"/>
      <c r="AA1365" s="107"/>
      <c r="AB1365" s="107"/>
      <c r="AC1365" s="107"/>
      <c r="AD1365" s="107"/>
      <c r="AE1365" s="107"/>
      <c r="AF1365" s="107"/>
      <c r="AG1365" s="41"/>
      <c r="AH1365" s="41"/>
      <c r="AI1365" s="108"/>
      <c r="AJ1365" s="107"/>
      <c r="AK1365" s="110" t="s">
        <v>4921</v>
      </c>
      <c r="AL1365" s="41" t="str">
        <f t="shared" si="770"/>
        <v>SOLFEN KHA DEP 225</v>
      </c>
      <c r="AM1365" s="107">
        <v>0.09</v>
      </c>
      <c r="AN1365" s="107">
        <f t="shared" si="772"/>
        <v>2.7475199999999997</v>
      </c>
    </row>
    <row r="1366" spans="1:40">
      <c r="A1366" s="101">
        <v>325</v>
      </c>
      <c r="B1366" s="41" t="s">
        <v>2962</v>
      </c>
      <c r="C1366" s="102" t="s">
        <v>287</v>
      </c>
      <c r="D1366" s="103">
        <v>42</v>
      </c>
      <c r="E1366" s="103">
        <f t="shared" si="650"/>
        <v>0.58333333333333337</v>
      </c>
      <c r="F1366" s="103">
        <v>99</v>
      </c>
      <c r="G1366" s="103">
        <v>1</v>
      </c>
      <c r="H1366" s="103">
        <v>172</v>
      </c>
      <c r="I1366" s="103">
        <v>1</v>
      </c>
      <c r="J1366" s="103" t="s">
        <v>510</v>
      </c>
      <c r="K1366" s="31">
        <f>VLOOKUP(B1366,tb_proyeksi,10,FALSE)</f>
        <v>72</v>
      </c>
      <c r="L1366" s="103" t="s">
        <v>510</v>
      </c>
      <c r="M1366" s="104">
        <f t="shared" si="654"/>
        <v>1</v>
      </c>
      <c r="N1366" s="105" t="s">
        <v>506</v>
      </c>
      <c r="O1366" s="41" t="s">
        <v>5227</v>
      </c>
      <c r="P1366" s="106">
        <f t="shared" si="747"/>
        <v>32.4</v>
      </c>
      <c r="Q1366" s="106">
        <f t="shared" si="733"/>
        <v>72</v>
      </c>
      <c r="R1366" s="41"/>
      <c r="S1366" s="41" t="s">
        <v>5236</v>
      </c>
      <c r="T1366" s="107">
        <f t="shared" si="734"/>
        <v>5.3783999999999998E-2</v>
      </c>
      <c r="U1366" s="41" t="s">
        <v>4156</v>
      </c>
      <c r="V1366" s="41" t="e">
        <f t="shared" si="769"/>
        <v>#NAME?</v>
      </c>
      <c r="W1366" s="107">
        <v>8.3000000000000001E-3</v>
      </c>
      <c r="X1366" s="107">
        <f t="shared" si="612"/>
        <v>0.59760000000000002</v>
      </c>
      <c r="Y1366" s="107"/>
      <c r="Z1366" s="107"/>
      <c r="AA1366" s="107"/>
      <c r="AB1366" s="107"/>
      <c r="AC1366" s="107"/>
      <c r="AD1366" s="107"/>
      <c r="AE1366" s="107"/>
      <c r="AF1366" s="107"/>
      <c r="AG1366" s="41" t="s">
        <v>4331</v>
      </c>
      <c r="AH1366" s="41" t="e">
        <f t="shared" ref="AH1366:AH1707" si="773">VLOOKUP(AG1366,tb_parfum,2,FALSE)</f>
        <v>#NAME?</v>
      </c>
      <c r="AI1366" s="108">
        <v>0.09</v>
      </c>
      <c r="AJ1366" s="107">
        <f t="shared" si="631"/>
        <v>5.3783999999999998E-2</v>
      </c>
      <c r="AK1366" s="41"/>
      <c r="AL1366" s="41"/>
      <c r="AM1366" s="107"/>
      <c r="AN1366" s="107"/>
    </row>
    <row r="1367" spans="1:40" ht="15">
      <c r="A1367" s="101"/>
      <c r="C1367" s="102"/>
      <c r="D1367" s="103"/>
      <c r="E1367" s="103"/>
      <c r="F1367" s="103"/>
      <c r="G1367" s="103"/>
      <c r="H1367" s="103"/>
      <c r="I1367" s="103"/>
      <c r="J1367" s="103"/>
      <c r="K1367" s="31"/>
      <c r="L1367" s="103"/>
      <c r="M1367" s="104"/>
      <c r="N1367" s="105"/>
      <c r="O1367" s="41"/>
      <c r="P1367" s="106"/>
      <c r="Q1367" s="106"/>
      <c r="R1367" s="41"/>
      <c r="S1367" s="41"/>
      <c r="T1367" s="107"/>
      <c r="U1367" s="41"/>
      <c r="V1367" s="41"/>
      <c r="W1367" s="107"/>
      <c r="X1367" s="107"/>
      <c r="Y1367" s="107"/>
      <c r="Z1367" s="107"/>
      <c r="AA1367" s="107"/>
      <c r="AB1367" s="107"/>
      <c r="AC1367" s="107"/>
      <c r="AD1367" s="107"/>
      <c r="AE1367" s="107"/>
      <c r="AF1367" s="107"/>
      <c r="AG1367" s="41"/>
      <c r="AH1367" s="41"/>
      <c r="AI1367" s="108"/>
      <c r="AJ1367" s="107"/>
      <c r="AK1367" s="109" t="s">
        <v>4915</v>
      </c>
      <c r="AL1367" s="41" t="str">
        <f t="shared" ref="AL1367" si="774">VLOOKUP(AK1367,db_solfen,2,FALSE)</f>
        <v>SHD METHANOL 156</v>
      </c>
      <c r="AM1367" s="107">
        <v>0.92</v>
      </c>
      <c r="AN1367" s="107">
        <f>$X$1366*AM1367</f>
        <v>0.54979200000000006</v>
      </c>
    </row>
    <row r="1368" spans="1:40">
      <c r="A1368" s="101">
        <v>326</v>
      </c>
      <c r="B1368" s="33" t="s">
        <v>2963</v>
      </c>
      <c r="C1368" s="102" t="s">
        <v>478</v>
      </c>
      <c r="D1368" s="103">
        <v>70</v>
      </c>
      <c r="E1368" s="103">
        <f t="shared" si="650"/>
        <v>0.97222222222222221</v>
      </c>
      <c r="F1368" s="103"/>
      <c r="G1368" s="103"/>
      <c r="H1368" s="103">
        <v>36</v>
      </c>
      <c r="I1368" s="103">
        <v>1</v>
      </c>
      <c r="J1368" s="103" t="s">
        <v>510</v>
      </c>
      <c r="K1368" s="31">
        <v>0</v>
      </c>
      <c r="L1368" s="103" t="s">
        <v>510</v>
      </c>
      <c r="M1368" s="104">
        <f t="shared" si="654"/>
        <v>0</v>
      </c>
      <c r="N1368" s="105" t="s">
        <v>506</v>
      </c>
      <c r="O1368" s="41"/>
      <c r="P1368" s="41"/>
      <c r="Q1368" s="41"/>
      <c r="R1368" s="41"/>
      <c r="S1368" s="41"/>
      <c r="T1368" s="107"/>
      <c r="U1368" s="41" t="s">
        <v>4158</v>
      </c>
      <c r="V1368" s="41" t="e">
        <f t="shared" ref="V1368" si="775">VLOOKUP(U1368,tb_oplosan,2,FALSE)</f>
        <v>#NAME?</v>
      </c>
      <c r="W1368" s="107">
        <v>2.5000000000000001E-2</v>
      </c>
      <c r="X1368" s="107">
        <f>K1368*W1368</f>
        <v>0</v>
      </c>
      <c r="Y1368" s="107"/>
      <c r="Z1368" s="107"/>
      <c r="AA1368" s="107"/>
      <c r="AB1368" s="107"/>
      <c r="AC1368" s="107"/>
      <c r="AD1368" s="107"/>
      <c r="AE1368" s="107"/>
      <c r="AF1368" s="107"/>
      <c r="AG1368" s="41" t="s">
        <v>4337</v>
      </c>
      <c r="AH1368" s="41" t="e">
        <f t="shared" ref="AH1368" si="776">VLOOKUP(AG1368,tb_parfum,2,FALSE)</f>
        <v>#NAME?</v>
      </c>
      <c r="AI1368" s="108">
        <v>0.11</v>
      </c>
      <c r="AJ1368" s="107">
        <f>X1368*AI1368</f>
        <v>0</v>
      </c>
      <c r="AK1368" s="41"/>
      <c r="AL1368" s="41"/>
      <c r="AM1368" s="107"/>
      <c r="AN1368" s="107"/>
    </row>
    <row r="1369" spans="1:40" ht="15">
      <c r="A1369" s="101"/>
      <c r="C1369" s="102"/>
      <c r="D1369" s="103"/>
      <c r="E1369" s="103"/>
      <c r="F1369" s="103"/>
      <c r="G1369" s="103"/>
      <c r="H1369" s="103"/>
      <c r="I1369" s="103"/>
      <c r="J1369" s="103"/>
      <c r="K1369" s="31"/>
      <c r="L1369" s="103"/>
      <c r="M1369" s="104"/>
      <c r="N1369" s="105"/>
      <c r="O1369" s="41"/>
      <c r="P1369" s="41"/>
      <c r="Q1369" s="41"/>
      <c r="R1369" s="41"/>
      <c r="S1369" s="41"/>
      <c r="T1369" s="107"/>
      <c r="U1369" s="41"/>
      <c r="V1369" s="41"/>
      <c r="W1369" s="107"/>
      <c r="X1369" s="107"/>
      <c r="Y1369" s="107"/>
      <c r="Z1369" s="107"/>
      <c r="AA1369" s="107"/>
      <c r="AB1369" s="107"/>
      <c r="AC1369" s="107"/>
      <c r="AD1369" s="107"/>
      <c r="AE1369" s="107"/>
      <c r="AF1369" s="107"/>
      <c r="AG1369" s="41"/>
      <c r="AH1369" s="41"/>
      <c r="AI1369" s="108"/>
      <c r="AJ1369" s="107"/>
      <c r="AK1369" s="109" t="s">
        <v>4915</v>
      </c>
      <c r="AL1369" s="41" t="str">
        <f t="shared" ref="AL1369" si="777">VLOOKUP(AK1369,db_solfen,2,FALSE)</f>
        <v>SHD METHANOL 156</v>
      </c>
      <c r="AM1369" s="107">
        <v>0.91</v>
      </c>
      <c r="AN1369" s="107">
        <f>$X$1368*AM1369</f>
        <v>0</v>
      </c>
    </row>
    <row r="1370" spans="1:40">
      <c r="A1370" s="101">
        <v>327</v>
      </c>
      <c r="B1370" s="41" t="s">
        <v>2965</v>
      </c>
      <c r="C1370" s="102" t="s">
        <v>288</v>
      </c>
      <c r="D1370" s="103">
        <v>62</v>
      </c>
      <c r="E1370" s="103">
        <f t="shared" si="650"/>
        <v>0.86111111111111116</v>
      </c>
      <c r="F1370" s="103">
        <v>86</v>
      </c>
      <c r="G1370" s="103">
        <v>1</v>
      </c>
      <c r="H1370" s="103">
        <v>73</v>
      </c>
      <c r="I1370" s="103">
        <v>1</v>
      </c>
      <c r="J1370" s="103" t="s">
        <v>510</v>
      </c>
      <c r="K1370" s="31">
        <v>0</v>
      </c>
      <c r="L1370" s="103" t="s">
        <v>510</v>
      </c>
      <c r="M1370" s="104">
        <f t="shared" si="654"/>
        <v>0</v>
      </c>
      <c r="N1370" s="105" t="s">
        <v>506</v>
      </c>
      <c r="O1370" s="41"/>
      <c r="P1370" s="41"/>
      <c r="Q1370" s="41"/>
      <c r="R1370" s="41"/>
      <c r="S1370" s="41"/>
      <c r="T1370" s="107"/>
      <c r="U1370" s="41" t="s">
        <v>4160</v>
      </c>
      <c r="V1370" s="41" t="e">
        <f t="shared" ref="V1370" si="778">VLOOKUP(U1370,tb_oplosan,2,FALSE)</f>
        <v>#NAME?</v>
      </c>
      <c r="W1370" s="107">
        <v>2.5000000000000001E-2</v>
      </c>
      <c r="X1370" s="107">
        <f>K1370*W1370</f>
        <v>0</v>
      </c>
      <c r="Y1370" s="107"/>
      <c r="Z1370" s="107"/>
      <c r="AA1370" s="107"/>
      <c r="AB1370" s="107"/>
      <c r="AC1370" s="107"/>
      <c r="AD1370" s="107"/>
      <c r="AE1370" s="107"/>
      <c r="AF1370" s="107"/>
      <c r="AG1370" s="41" t="s">
        <v>4301</v>
      </c>
      <c r="AH1370" s="41" t="e">
        <f t="shared" ref="AH1370" si="779">VLOOKUP(AG1370,tb_parfum,2,FALSE)</f>
        <v>#NAME?</v>
      </c>
      <c r="AI1370" s="108">
        <v>0.05</v>
      </c>
      <c r="AJ1370" s="107">
        <f t="shared" ref="AJ1370" si="780">X1370*AI1370</f>
        <v>0</v>
      </c>
      <c r="AK1370" s="41"/>
      <c r="AL1370" s="41"/>
      <c r="AM1370" s="107"/>
      <c r="AN1370" s="107"/>
    </row>
    <row r="1371" spans="1:40" ht="15">
      <c r="A1371" s="101"/>
      <c r="B1371" s="41"/>
      <c r="C1371" s="102"/>
      <c r="D1371" s="103"/>
      <c r="E1371" s="103"/>
      <c r="F1371" s="103"/>
      <c r="G1371" s="103"/>
      <c r="H1371" s="103"/>
      <c r="I1371" s="103"/>
      <c r="J1371" s="103"/>
      <c r="K1371" s="31"/>
      <c r="L1371" s="103"/>
      <c r="M1371" s="104"/>
      <c r="N1371" s="105"/>
      <c r="O1371" s="41"/>
      <c r="P1371" s="41"/>
      <c r="Q1371" s="41"/>
      <c r="R1371" s="41"/>
      <c r="S1371" s="41"/>
      <c r="T1371" s="107"/>
      <c r="U1371" s="41"/>
      <c r="V1371" s="41"/>
      <c r="W1371" s="107"/>
      <c r="X1371" s="107"/>
      <c r="Y1371" s="107"/>
      <c r="Z1371" s="107"/>
      <c r="AA1371" s="107"/>
      <c r="AB1371" s="107"/>
      <c r="AC1371" s="107"/>
      <c r="AD1371" s="107"/>
      <c r="AE1371" s="107"/>
      <c r="AF1371" s="107"/>
      <c r="AG1371" s="41"/>
      <c r="AH1371" s="41"/>
      <c r="AI1371" s="108"/>
      <c r="AJ1371" s="107"/>
      <c r="AK1371" s="109" t="s">
        <v>4915</v>
      </c>
      <c r="AL1371" s="41" t="str">
        <f t="shared" ref="AL1371" si="781">VLOOKUP(AK1371,db_solfen,2,FALSE)</f>
        <v>SHD METHANOL 156</v>
      </c>
      <c r="AM1371" s="107">
        <v>0.96</v>
      </c>
      <c r="AN1371" s="107">
        <f>$X$1370*AM1371</f>
        <v>0</v>
      </c>
    </row>
    <row r="1372" spans="1:40">
      <c r="A1372" s="101">
        <v>328</v>
      </c>
      <c r="B1372" s="41" t="s">
        <v>2970</v>
      </c>
      <c r="C1372" s="102" t="s">
        <v>289</v>
      </c>
      <c r="D1372" s="103">
        <v>119</v>
      </c>
      <c r="E1372" s="103">
        <f t="shared" si="650"/>
        <v>1.6527777777777777</v>
      </c>
      <c r="F1372" s="103">
        <v>72</v>
      </c>
      <c r="G1372" s="103">
        <v>1</v>
      </c>
      <c r="H1372" s="103">
        <v>93</v>
      </c>
      <c r="I1372" s="103">
        <v>1</v>
      </c>
      <c r="J1372" s="103" t="s">
        <v>510</v>
      </c>
      <c r="K1372" s="31">
        <f>VLOOKUP(B1372,tb_proyeksi,10,FALSE)</f>
        <v>144</v>
      </c>
      <c r="L1372" s="103" t="s">
        <v>510</v>
      </c>
      <c r="M1372" s="104">
        <f t="shared" si="654"/>
        <v>2</v>
      </c>
      <c r="N1372" s="105" t="s">
        <v>506</v>
      </c>
      <c r="O1372" s="41" t="s">
        <v>5227</v>
      </c>
      <c r="P1372" s="106">
        <f>0.45*K1372</f>
        <v>64.8</v>
      </c>
      <c r="Q1372" s="106">
        <f>K1372</f>
        <v>144</v>
      </c>
      <c r="R1372" s="41"/>
      <c r="S1372" s="41" t="s">
        <v>5229</v>
      </c>
      <c r="T1372" s="107">
        <f>AJ1372</f>
        <v>0.15593760000000004</v>
      </c>
      <c r="U1372" s="41" t="s">
        <v>4164</v>
      </c>
      <c r="V1372" s="41" t="e">
        <f t="shared" si="769"/>
        <v>#NAME?</v>
      </c>
      <c r="W1372" s="107">
        <v>8.3300000000000006E-3</v>
      </c>
      <c r="X1372" s="107">
        <f t="shared" si="612"/>
        <v>1.1995200000000001</v>
      </c>
      <c r="Y1372" s="107"/>
      <c r="Z1372" s="107"/>
      <c r="AA1372" s="107"/>
      <c r="AB1372" s="107"/>
      <c r="AC1372" s="107"/>
      <c r="AD1372" s="107"/>
      <c r="AE1372" s="107"/>
      <c r="AF1372" s="107"/>
      <c r="AG1372" s="41" t="s">
        <v>4307</v>
      </c>
      <c r="AH1372" s="41" t="e">
        <f t="shared" si="773"/>
        <v>#NAME?</v>
      </c>
      <c r="AI1372" s="108">
        <v>0.13</v>
      </c>
      <c r="AJ1372" s="107">
        <f t="shared" si="631"/>
        <v>0.15593760000000004</v>
      </c>
      <c r="AK1372" s="41"/>
      <c r="AL1372" s="41"/>
      <c r="AM1372" s="107"/>
      <c r="AN1372" s="107"/>
    </row>
    <row r="1373" spans="1:40" ht="15">
      <c r="A1373" s="101"/>
      <c r="B1373" s="41"/>
      <c r="C1373" s="102"/>
      <c r="D1373" s="103"/>
      <c r="E1373" s="103"/>
      <c r="F1373" s="103"/>
      <c r="G1373" s="103"/>
      <c r="H1373" s="103"/>
      <c r="I1373" s="103"/>
      <c r="J1373" s="103"/>
      <c r="K1373" s="31"/>
      <c r="L1373" s="103"/>
      <c r="M1373" s="104"/>
      <c r="N1373" s="105"/>
      <c r="O1373" s="41"/>
      <c r="P1373" s="106"/>
      <c r="Q1373" s="106"/>
      <c r="R1373" s="41"/>
      <c r="S1373" s="41"/>
      <c r="T1373" s="107"/>
      <c r="U1373" s="41"/>
      <c r="V1373" s="41"/>
      <c r="W1373" s="107"/>
      <c r="X1373" s="107"/>
      <c r="Y1373" s="107"/>
      <c r="Z1373" s="107"/>
      <c r="AA1373" s="107"/>
      <c r="AB1373" s="107"/>
      <c r="AC1373" s="107"/>
      <c r="AD1373" s="107"/>
      <c r="AE1373" s="107"/>
      <c r="AF1373" s="107"/>
      <c r="AG1373" s="41"/>
      <c r="AH1373" s="41"/>
      <c r="AI1373" s="108"/>
      <c r="AJ1373" s="107"/>
      <c r="AK1373" s="109" t="s">
        <v>4915</v>
      </c>
      <c r="AL1373" s="41" t="str">
        <f t="shared" ref="AL1373" si="782">VLOOKUP(AK1373,db_solfen,2,FALSE)</f>
        <v>SHD METHANOL 156</v>
      </c>
      <c r="AM1373" s="107">
        <v>0.88</v>
      </c>
      <c r="AN1373" s="107">
        <f>$X$1372*AM1373</f>
        <v>1.0555776000000001</v>
      </c>
    </row>
    <row r="1374" spans="1:40">
      <c r="A1374" s="101">
        <v>329</v>
      </c>
      <c r="B1374" s="41" t="s">
        <v>2973</v>
      </c>
      <c r="C1374" s="102" t="s">
        <v>290</v>
      </c>
      <c r="D1374" s="103">
        <v>60</v>
      </c>
      <c r="E1374" s="103">
        <f t="shared" si="650"/>
        <v>0.83333333333333337</v>
      </c>
      <c r="F1374" s="103">
        <v>12</v>
      </c>
      <c r="G1374" s="103">
        <v>1</v>
      </c>
      <c r="H1374" s="103">
        <v>72</v>
      </c>
      <c r="I1374" s="103">
        <v>1</v>
      </c>
      <c r="J1374" s="103" t="s">
        <v>510</v>
      </c>
      <c r="K1374" s="31">
        <f>VLOOKUP(B1374,tb_proyeksi,10,FALSE)</f>
        <v>72</v>
      </c>
      <c r="L1374" s="103" t="s">
        <v>510</v>
      </c>
      <c r="M1374" s="104">
        <f t="shared" si="654"/>
        <v>1</v>
      </c>
      <c r="N1374" s="105" t="s">
        <v>506</v>
      </c>
      <c r="O1374" s="41" t="s">
        <v>5227</v>
      </c>
      <c r="P1374" s="106">
        <f>0.45*K1374</f>
        <v>32.4</v>
      </c>
      <c r="Q1374" s="106">
        <f>K1374</f>
        <v>72</v>
      </c>
      <c r="R1374" s="41"/>
      <c r="S1374" s="41" t="s">
        <v>528</v>
      </c>
      <c r="T1374" s="107">
        <f>AJ1374</f>
        <v>6.0480000000000006E-2</v>
      </c>
      <c r="U1374" s="41" t="s">
        <v>615</v>
      </c>
      <c r="V1374" s="41" t="e">
        <f t="shared" si="769"/>
        <v>#NAME?</v>
      </c>
      <c r="W1374" s="107">
        <v>8.3999999999999995E-3</v>
      </c>
      <c r="X1374" s="107">
        <f t="shared" si="612"/>
        <v>0.6048</v>
      </c>
      <c r="Y1374" s="107"/>
      <c r="Z1374" s="107"/>
      <c r="AA1374" s="107"/>
      <c r="AB1374" s="107"/>
      <c r="AC1374" s="107"/>
      <c r="AD1374" s="107"/>
      <c r="AE1374" s="107"/>
      <c r="AF1374" s="107"/>
      <c r="AG1374" s="41" t="s">
        <v>4257</v>
      </c>
      <c r="AH1374" s="41" t="e">
        <f t="shared" si="773"/>
        <v>#NAME?</v>
      </c>
      <c r="AI1374" s="108">
        <v>0.1</v>
      </c>
      <c r="AJ1374" s="107">
        <f t="shared" si="631"/>
        <v>6.0480000000000006E-2</v>
      </c>
      <c r="AK1374" s="41"/>
      <c r="AL1374" s="41"/>
      <c r="AM1374" s="107"/>
      <c r="AN1374" s="107"/>
    </row>
    <row r="1375" spans="1:40" ht="15">
      <c r="A1375" s="101"/>
      <c r="B1375" s="41"/>
      <c r="C1375" s="102"/>
      <c r="D1375" s="103"/>
      <c r="E1375" s="103"/>
      <c r="F1375" s="103"/>
      <c r="G1375" s="103"/>
      <c r="H1375" s="103"/>
      <c r="I1375" s="103"/>
      <c r="J1375" s="103"/>
      <c r="K1375" s="31"/>
      <c r="L1375" s="103"/>
      <c r="M1375" s="104"/>
      <c r="N1375" s="105"/>
      <c r="O1375" s="41"/>
      <c r="P1375" s="106"/>
      <c r="Q1375" s="106"/>
      <c r="R1375" s="41"/>
      <c r="S1375" s="41"/>
      <c r="T1375" s="107"/>
      <c r="U1375" s="41"/>
      <c r="V1375" s="41"/>
      <c r="W1375" s="107"/>
      <c r="X1375" s="107"/>
      <c r="Y1375" s="107"/>
      <c r="Z1375" s="107"/>
      <c r="AA1375" s="107"/>
      <c r="AB1375" s="107"/>
      <c r="AC1375" s="107"/>
      <c r="AD1375" s="107"/>
      <c r="AE1375" s="107"/>
      <c r="AF1375" s="107"/>
      <c r="AG1375" s="41"/>
      <c r="AH1375" s="41"/>
      <c r="AI1375" s="108"/>
      <c r="AJ1375" s="107"/>
      <c r="AK1375" s="109" t="s">
        <v>4915</v>
      </c>
      <c r="AL1375" s="41" t="str">
        <f t="shared" ref="AL1375" si="783">VLOOKUP(AK1375,db_solfen,2,FALSE)</f>
        <v>SHD METHANOL 156</v>
      </c>
      <c r="AM1375" s="107">
        <v>0.91</v>
      </c>
      <c r="AN1375" s="107">
        <f>$X$1374*AM1375</f>
        <v>0.55036799999999997</v>
      </c>
    </row>
    <row r="1376" spans="1:40">
      <c r="A1376" s="101">
        <v>330</v>
      </c>
      <c r="B1376" s="41" t="s">
        <v>2976</v>
      </c>
      <c r="C1376" s="102" t="s">
        <v>291</v>
      </c>
      <c r="D1376" s="103"/>
      <c r="E1376" s="103">
        <f t="shared" si="650"/>
        <v>0</v>
      </c>
      <c r="F1376" s="103">
        <v>63</v>
      </c>
      <c r="G1376" s="103">
        <v>1</v>
      </c>
      <c r="H1376" s="103">
        <v>28</v>
      </c>
      <c r="I1376" s="103">
        <v>1</v>
      </c>
      <c r="J1376" s="103" t="s">
        <v>510</v>
      </c>
      <c r="K1376" s="31">
        <f>VLOOKUP(B1376,tb_proyeksi,10,FALSE)</f>
        <v>144</v>
      </c>
      <c r="L1376" s="103" t="s">
        <v>510</v>
      </c>
      <c r="M1376" s="104">
        <f t="shared" si="654"/>
        <v>2</v>
      </c>
      <c r="N1376" s="105" t="s">
        <v>506</v>
      </c>
      <c r="O1376" s="41" t="s">
        <v>5227</v>
      </c>
      <c r="P1376" s="106">
        <f>0.45*K1376</f>
        <v>64.8</v>
      </c>
      <c r="Q1376" s="106">
        <f>K1376</f>
        <v>144</v>
      </c>
      <c r="R1376" s="41"/>
      <c r="S1376" s="41" t="s">
        <v>530</v>
      </c>
      <c r="T1376" s="107">
        <f>AJ1376</f>
        <v>0.16732800000000003</v>
      </c>
      <c r="U1376" s="41" t="s">
        <v>4169</v>
      </c>
      <c r="V1376" s="41" t="e">
        <f t="shared" si="769"/>
        <v>#NAME?</v>
      </c>
      <c r="W1376" s="107">
        <v>8.3000000000000001E-3</v>
      </c>
      <c r="X1376" s="107">
        <f t="shared" si="612"/>
        <v>1.1952</v>
      </c>
      <c r="Y1376" s="107"/>
      <c r="Z1376" s="107"/>
      <c r="AA1376" s="107"/>
      <c r="AB1376" s="107"/>
      <c r="AC1376" s="107"/>
      <c r="AD1376" s="107"/>
      <c r="AE1376" s="107"/>
      <c r="AF1376" s="107"/>
      <c r="AG1376" s="41" t="s">
        <v>4317</v>
      </c>
      <c r="AH1376" s="41" t="e">
        <f t="shared" si="773"/>
        <v>#NAME?</v>
      </c>
      <c r="AI1376" s="108">
        <v>0.14000000000000001</v>
      </c>
      <c r="AJ1376" s="107">
        <f t="shared" si="631"/>
        <v>0.16732800000000003</v>
      </c>
      <c r="AK1376" s="41"/>
      <c r="AL1376" s="41"/>
      <c r="AM1376" s="107"/>
      <c r="AN1376" s="107"/>
    </row>
    <row r="1377" spans="1:40" ht="15">
      <c r="A1377" s="101"/>
      <c r="B1377" s="41"/>
      <c r="C1377" s="102"/>
      <c r="D1377" s="103"/>
      <c r="E1377" s="103"/>
      <c r="F1377" s="103"/>
      <c r="G1377" s="103"/>
      <c r="H1377" s="103"/>
      <c r="I1377" s="103"/>
      <c r="J1377" s="103"/>
      <c r="K1377" s="31"/>
      <c r="L1377" s="103"/>
      <c r="M1377" s="104"/>
      <c r="N1377" s="105"/>
      <c r="O1377" s="41"/>
      <c r="P1377" s="106"/>
      <c r="Q1377" s="106"/>
      <c r="R1377" s="41"/>
      <c r="S1377" s="41"/>
      <c r="T1377" s="107"/>
      <c r="U1377" s="41"/>
      <c r="V1377" s="41"/>
      <c r="W1377" s="107"/>
      <c r="X1377" s="107"/>
      <c r="Y1377" s="107"/>
      <c r="Z1377" s="107"/>
      <c r="AA1377" s="107"/>
      <c r="AB1377" s="107"/>
      <c r="AC1377" s="107"/>
      <c r="AD1377" s="107"/>
      <c r="AE1377" s="107"/>
      <c r="AF1377" s="107"/>
      <c r="AG1377" s="41"/>
      <c r="AH1377" s="41"/>
      <c r="AI1377" s="108"/>
      <c r="AJ1377" s="107"/>
      <c r="AK1377" s="109" t="s">
        <v>4915</v>
      </c>
      <c r="AL1377" s="41" t="str">
        <f t="shared" ref="AL1377" si="784">VLOOKUP(AK1377,db_solfen,2,FALSE)</f>
        <v>SHD METHANOL 156</v>
      </c>
      <c r="AM1377" s="107">
        <v>0.88</v>
      </c>
      <c r="AN1377" s="107">
        <f>$X$1376*AM1377</f>
        <v>1.051776</v>
      </c>
    </row>
    <row r="1378" spans="1:40">
      <c r="A1378" s="101">
        <v>331</v>
      </c>
      <c r="B1378" s="41" t="s">
        <v>2983</v>
      </c>
      <c r="C1378" s="102" t="s">
        <v>292</v>
      </c>
      <c r="D1378" s="103">
        <v>68</v>
      </c>
      <c r="E1378" s="103">
        <f t="shared" si="650"/>
        <v>0.94444444444444442</v>
      </c>
      <c r="F1378" s="103">
        <v>49</v>
      </c>
      <c r="G1378" s="103">
        <v>1</v>
      </c>
      <c r="H1378" s="103">
        <v>31</v>
      </c>
      <c r="I1378" s="103">
        <v>1</v>
      </c>
      <c r="J1378" s="103" t="s">
        <v>510</v>
      </c>
      <c r="K1378" s="31">
        <v>0</v>
      </c>
      <c r="L1378" s="103" t="s">
        <v>510</v>
      </c>
      <c r="M1378" s="104">
        <f t="shared" si="654"/>
        <v>0</v>
      </c>
      <c r="N1378" s="105" t="s">
        <v>506</v>
      </c>
      <c r="O1378" s="41"/>
      <c r="P1378" s="41"/>
      <c r="Q1378" s="41"/>
      <c r="R1378" s="41"/>
      <c r="S1378" s="41"/>
      <c r="T1378" s="107"/>
      <c r="U1378" s="41" t="s">
        <v>4175</v>
      </c>
      <c r="V1378" s="41" t="e">
        <f t="shared" ref="V1378" si="785">VLOOKUP(U1378,tb_oplosan,2,FALSE)</f>
        <v>#NAME?</v>
      </c>
      <c r="W1378" s="107">
        <v>2.5000000000000001E-2</v>
      </c>
      <c r="X1378" s="107">
        <f>K1378*W1378</f>
        <v>0</v>
      </c>
      <c r="Y1378" s="107"/>
      <c r="Z1378" s="107"/>
      <c r="AA1378" s="107"/>
      <c r="AB1378" s="107"/>
      <c r="AC1378" s="107"/>
      <c r="AD1378" s="107"/>
      <c r="AE1378" s="107"/>
      <c r="AF1378" s="107"/>
      <c r="AG1378" s="41" t="s">
        <v>4303</v>
      </c>
      <c r="AH1378" s="41" t="e">
        <f t="shared" ref="AH1378" si="786">VLOOKUP(AG1378,tb_parfum,2,FALSE)</f>
        <v>#NAME?</v>
      </c>
      <c r="AI1378" s="108">
        <v>0.1</v>
      </c>
      <c r="AJ1378" s="107">
        <f>X1378*AI1378</f>
        <v>0</v>
      </c>
      <c r="AK1378" s="41"/>
      <c r="AL1378" s="41"/>
      <c r="AM1378" s="107"/>
      <c r="AN1378" s="107"/>
    </row>
    <row r="1379" spans="1:40" ht="15">
      <c r="A1379" s="101"/>
      <c r="B1379" s="41"/>
      <c r="C1379" s="102"/>
      <c r="D1379" s="103"/>
      <c r="E1379" s="103"/>
      <c r="F1379" s="103"/>
      <c r="G1379" s="103"/>
      <c r="H1379" s="103"/>
      <c r="I1379" s="103"/>
      <c r="J1379" s="103"/>
      <c r="K1379" s="31"/>
      <c r="L1379" s="103"/>
      <c r="M1379" s="104"/>
      <c r="N1379" s="105"/>
      <c r="O1379" s="41"/>
      <c r="P1379" s="41"/>
      <c r="Q1379" s="41"/>
      <c r="R1379" s="41"/>
      <c r="S1379" s="41"/>
      <c r="T1379" s="107"/>
      <c r="U1379" s="41"/>
      <c r="V1379" s="41"/>
      <c r="W1379" s="107"/>
      <c r="X1379" s="107"/>
      <c r="Y1379" s="107"/>
      <c r="Z1379" s="107"/>
      <c r="AA1379" s="107"/>
      <c r="AB1379" s="107"/>
      <c r="AC1379" s="107"/>
      <c r="AD1379" s="107"/>
      <c r="AE1379" s="107"/>
      <c r="AF1379" s="107"/>
      <c r="AG1379" s="41"/>
      <c r="AH1379" s="41"/>
      <c r="AI1379" s="108"/>
      <c r="AJ1379" s="107"/>
      <c r="AK1379" s="109" t="s">
        <v>4915</v>
      </c>
      <c r="AL1379" s="41" t="str">
        <f t="shared" ref="AL1379" si="787">VLOOKUP(AK1379,db_solfen,2,FALSE)</f>
        <v>SHD METHANOL 156</v>
      </c>
      <c r="AM1379" s="107">
        <v>0.91</v>
      </c>
      <c r="AN1379" s="107">
        <f>$X$1378*AM1379</f>
        <v>0</v>
      </c>
    </row>
    <row r="1380" spans="1:40">
      <c r="A1380" s="101">
        <v>332</v>
      </c>
      <c r="B1380" s="41" t="s">
        <v>2984</v>
      </c>
      <c r="C1380" s="102" t="s">
        <v>293</v>
      </c>
      <c r="D1380" s="103">
        <v>126</v>
      </c>
      <c r="E1380" s="103">
        <f t="shared" si="650"/>
        <v>1.75</v>
      </c>
      <c r="F1380" s="103">
        <v>17</v>
      </c>
      <c r="G1380" s="103">
        <v>1</v>
      </c>
      <c r="H1380" s="103">
        <v>253</v>
      </c>
      <c r="I1380" s="103">
        <v>1</v>
      </c>
      <c r="J1380" s="103" t="s">
        <v>510</v>
      </c>
      <c r="K1380" s="31">
        <f>VLOOKUP(B1380,tb_proyeksi,10,FALSE)</f>
        <v>144</v>
      </c>
      <c r="L1380" s="103" t="s">
        <v>510</v>
      </c>
      <c r="M1380" s="104">
        <f t="shared" si="654"/>
        <v>2</v>
      </c>
      <c r="N1380" s="105" t="s">
        <v>506</v>
      </c>
      <c r="O1380" s="41" t="s">
        <v>5227</v>
      </c>
      <c r="P1380" s="106">
        <f>0.45*K1380</f>
        <v>64.8</v>
      </c>
      <c r="Q1380" s="106">
        <f>K1380</f>
        <v>144</v>
      </c>
      <c r="R1380" s="41"/>
      <c r="S1380" s="41" t="s">
        <v>534</v>
      </c>
      <c r="T1380" s="107">
        <f>AJ1380</f>
        <v>0.108864</v>
      </c>
      <c r="U1380" s="41" t="s">
        <v>4177</v>
      </c>
      <c r="V1380" s="41" t="e">
        <f t="shared" si="769"/>
        <v>#NAME?</v>
      </c>
      <c r="W1380" s="107">
        <v>8.3999999999999995E-3</v>
      </c>
      <c r="X1380" s="107">
        <f t="shared" si="612"/>
        <v>1.2096</v>
      </c>
      <c r="Y1380" s="107"/>
      <c r="Z1380" s="107"/>
      <c r="AA1380" s="107"/>
      <c r="AB1380" s="107"/>
      <c r="AC1380" s="107"/>
      <c r="AD1380" s="107"/>
      <c r="AE1380" s="107"/>
      <c r="AF1380" s="107"/>
      <c r="AG1380" s="41" t="s">
        <v>4311</v>
      </c>
      <c r="AH1380" s="41" t="e">
        <f t="shared" si="773"/>
        <v>#NAME?</v>
      </c>
      <c r="AI1380" s="108">
        <v>0.09</v>
      </c>
      <c r="AJ1380" s="107">
        <f t="shared" si="631"/>
        <v>0.108864</v>
      </c>
      <c r="AK1380" s="41"/>
      <c r="AL1380" s="41"/>
      <c r="AM1380" s="107"/>
      <c r="AN1380" s="107"/>
    </row>
    <row r="1381" spans="1:40" ht="15">
      <c r="A1381" s="101"/>
      <c r="B1381" s="41"/>
      <c r="C1381" s="102"/>
      <c r="D1381" s="103"/>
      <c r="E1381" s="103"/>
      <c r="F1381" s="103"/>
      <c r="G1381" s="103"/>
      <c r="H1381" s="103"/>
      <c r="I1381" s="103"/>
      <c r="J1381" s="103"/>
      <c r="K1381" s="31"/>
      <c r="L1381" s="103"/>
      <c r="M1381" s="104"/>
      <c r="N1381" s="105"/>
      <c r="O1381" s="41"/>
      <c r="P1381" s="106"/>
      <c r="Q1381" s="106"/>
      <c r="R1381" s="41"/>
      <c r="S1381" s="41"/>
      <c r="T1381" s="107"/>
      <c r="U1381" s="41"/>
      <c r="V1381" s="41"/>
      <c r="W1381" s="107"/>
      <c r="X1381" s="107"/>
      <c r="Y1381" s="107"/>
      <c r="Z1381" s="107"/>
      <c r="AA1381" s="107"/>
      <c r="AB1381" s="107"/>
      <c r="AC1381" s="107"/>
      <c r="AD1381" s="107"/>
      <c r="AE1381" s="107"/>
      <c r="AF1381" s="107"/>
      <c r="AG1381" s="41"/>
      <c r="AH1381" s="41"/>
      <c r="AI1381" s="108"/>
      <c r="AJ1381" s="107"/>
      <c r="AK1381" s="109" t="s">
        <v>4915</v>
      </c>
      <c r="AL1381" s="41" t="str">
        <f t="shared" ref="AL1381" si="788">VLOOKUP(AK1381,db_solfen,2,FALSE)</f>
        <v>SHD METHANOL 156</v>
      </c>
      <c r="AM1381" s="107">
        <v>0.93</v>
      </c>
      <c r="AN1381" s="107">
        <f>$X$1380*AM1381</f>
        <v>1.1249280000000002</v>
      </c>
    </row>
    <row r="1382" spans="1:40">
      <c r="A1382" s="101">
        <v>333</v>
      </c>
      <c r="B1382" s="41" t="s">
        <v>2987</v>
      </c>
      <c r="C1382" s="102" t="s">
        <v>294</v>
      </c>
      <c r="D1382" s="103">
        <v>91</v>
      </c>
      <c r="E1382" s="103">
        <f t="shared" si="650"/>
        <v>1.2638888888888888</v>
      </c>
      <c r="F1382" s="103">
        <v>35</v>
      </c>
      <c r="G1382" s="103">
        <v>1</v>
      </c>
      <c r="H1382" s="103">
        <v>39</v>
      </c>
      <c r="I1382" s="103">
        <v>1</v>
      </c>
      <c r="J1382" s="103" t="s">
        <v>510</v>
      </c>
      <c r="K1382" s="31">
        <v>0</v>
      </c>
      <c r="L1382" s="103" t="s">
        <v>510</v>
      </c>
      <c r="M1382" s="104">
        <f t="shared" si="654"/>
        <v>0</v>
      </c>
      <c r="N1382" s="105" t="s">
        <v>506</v>
      </c>
      <c r="O1382" s="41"/>
      <c r="P1382" s="41"/>
      <c r="Q1382" s="41"/>
      <c r="R1382" s="41"/>
      <c r="S1382" s="41"/>
      <c r="T1382" s="107"/>
      <c r="U1382" s="41" t="s">
        <v>4150</v>
      </c>
      <c r="V1382" s="41" t="e">
        <f t="shared" ref="V1382" si="789">VLOOKUP(U1382,tb_oplosan,2,FALSE)</f>
        <v>#NAME?</v>
      </c>
      <c r="W1382" s="107">
        <v>2.5000000000000001E-2</v>
      </c>
      <c r="X1382" s="107">
        <f>K1382*W1382</f>
        <v>0</v>
      </c>
      <c r="Y1382" s="107"/>
      <c r="Z1382" s="107"/>
      <c r="AA1382" s="107"/>
      <c r="AB1382" s="107"/>
      <c r="AC1382" s="107"/>
      <c r="AD1382" s="107"/>
      <c r="AE1382" s="107"/>
      <c r="AF1382" s="107"/>
      <c r="AG1382" s="41" t="s">
        <v>4327</v>
      </c>
      <c r="AH1382" s="41" t="e">
        <f t="shared" ref="AH1382" si="790">VLOOKUP(AG1382,tb_parfum,2,FALSE)</f>
        <v>#NAME?</v>
      </c>
      <c r="AI1382" s="108">
        <v>0.06</v>
      </c>
      <c r="AJ1382" s="107">
        <f>X1382*AI1382</f>
        <v>0</v>
      </c>
      <c r="AK1382" s="41"/>
      <c r="AL1382" s="41"/>
      <c r="AM1382" s="107"/>
      <c r="AN1382" s="107"/>
    </row>
    <row r="1383" spans="1:40" ht="15">
      <c r="A1383" s="101"/>
      <c r="B1383" s="41"/>
      <c r="C1383" s="102"/>
      <c r="D1383" s="103"/>
      <c r="E1383" s="103"/>
      <c r="F1383" s="103"/>
      <c r="G1383" s="103"/>
      <c r="H1383" s="103"/>
      <c r="I1383" s="103"/>
      <c r="J1383" s="103"/>
      <c r="K1383" s="31"/>
      <c r="L1383" s="103"/>
      <c r="M1383" s="104"/>
      <c r="N1383" s="105"/>
      <c r="O1383" s="41"/>
      <c r="P1383" s="41"/>
      <c r="Q1383" s="41"/>
      <c r="R1383" s="41"/>
      <c r="S1383" s="41"/>
      <c r="T1383" s="107"/>
      <c r="U1383" s="41"/>
      <c r="V1383" s="41"/>
      <c r="W1383" s="107"/>
      <c r="X1383" s="107"/>
      <c r="Y1383" s="107"/>
      <c r="Z1383" s="107"/>
      <c r="AA1383" s="107"/>
      <c r="AB1383" s="107"/>
      <c r="AC1383" s="107"/>
      <c r="AD1383" s="107"/>
      <c r="AE1383" s="107"/>
      <c r="AF1383" s="107"/>
      <c r="AG1383" s="41"/>
      <c r="AH1383" s="41"/>
      <c r="AI1383" s="108"/>
      <c r="AJ1383" s="107"/>
      <c r="AK1383" t="s">
        <v>4915</v>
      </c>
      <c r="AL1383" s="41" t="str">
        <f t="shared" ref="AL1383" si="791">VLOOKUP(AK1383,db_solfen,2,FALSE)</f>
        <v>SHD METHANOL 156</v>
      </c>
      <c r="AM1383" s="107">
        <v>0.95</v>
      </c>
      <c r="AN1383" s="107">
        <f>$X$1382*AM1383</f>
        <v>0</v>
      </c>
    </row>
    <row r="1384" spans="1:40">
      <c r="A1384" s="101">
        <v>334</v>
      </c>
      <c r="B1384" s="41" t="s">
        <v>2994</v>
      </c>
      <c r="C1384" s="102" t="s">
        <v>295</v>
      </c>
      <c r="D1384" s="103">
        <v>494</v>
      </c>
      <c r="E1384" s="103">
        <f t="shared" si="650"/>
        <v>6.8611111111111107</v>
      </c>
      <c r="F1384" s="103">
        <v>940</v>
      </c>
      <c r="G1384" s="103">
        <v>1</v>
      </c>
      <c r="H1384" s="103">
        <v>700</v>
      </c>
      <c r="I1384" s="103">
        <v>1</v>
      </c>
      <c r="J1384" s="103" t="s">
        <v>510</v>
      </c>
      <c r="K1384" s="31">
        <f t="shared" ref="K1384:K1425" si="792">VLOOKUP(B1384,tb_proyeksi,10,FALSE)</f>
        <v>1080</v>
      </c>
      <c r="L1384" s="103" t="s">
        <v>510</v>
      </c>
      <c r="M1384" s="104">
        <f t="shared" si="654"/>
        <v>15</v>
      </c>
      <c r="N1384" s="105" t="s">
        <v>506</v>
      </c>
      <c r="O1384" s="41" t="s">
        <v>5223</v>
      </c>
      <c r="P1384" s="106">
        <f t="shared" ref="P1384:P1402" si="793">0.47*K1384</f>
        <v>507.59999999999997</v>
      </c>
      <c r="Q1384" s="106">
        <f t="shared" ref="Q1384:Q1460" si="794">K1384</f>
        <v>1080</v>
      </c>
      <c r="R1384" s="41"/>
      <c r="S1384" s="41" t="s">
        <v>523</v>
      </c>
      <c r="T1384" s="107">
        <f t="shared" ref="T1384:T1425" si="795">AJ1384</f>
        <v>0.94575600000000015</v>
      </c>
      <c r="U1384" s="41" t="s">
        <v>4156</v>
      </c>
      <c r="V1384" s="41" t="e">
        <f t="shared" si="769"/>
        <v>#NAME?</v>
      </c>
      <c r="W1384" s="107">
        <v>9.7300000000000008E-3</v>
      </c>
      <c r="X1384" s="107">
        <f t="shared" ref="X1384:X1742" si="796">K1384*W1384</f>
        <v>10.508400000000002</v>
      </c>
      <c r="Y1384" s="107"/>
      <c r="Z1384" s="107"/>
      <c r="AA1384" s="107"/>
      <c r="AB1384" s="107"/>
      <c r="AC1384" s="107"/>
      <c r="AD1384" s="107"/>
      <c r="AE1384" s="107"/>
      <c r="AF1384" s="107"/>
      <c r="AG1384" s="41" t="s">
        <v>4331</v>
      </c>
      <c r="AH1384" s="41" t="e">
        <f t="shared" si="773"/>
        <v>#NAME?</v>
      </c>
      <c r="AI1384" s="108">
        <v>0.09</v>
      </c>
      <c r="AJ1384" s="107">
        <f>X1384*AI1384</f>
        <v>0.94575600000000015</v>
      </c>
      <c r="AK1384" s="41"/>
      <c r="AL1384" s="41"/>
      <c r="AM1384" s="107"/>
      <c r="AN1384" s="107"/>
    </row>
    <row r="1385" spans="1:40" ht="15">
      <c r="A1385" s="101"/>
      <c r="C1385" s="102"/>
      <c r="D1385" s="103"/>
      <c r="E1385" s="103"/>
      <c r="F1385" s="103"/>
      <c r="G1385" s="103"/>
      <c r="H1385" s="103"/>
      <c r="I1385" s="103"/>
      <c r="J1385" s="103"/>
      <c r="K1385" s="31"/>
      <c r="L1385" s="103"/>
      <c r="M1385" s="104"/>
      <c r="N1385" s="105"/>
      <c r="O1385" s="41"/>
      <c r="P1385" s="106"/>
      <c r="Q1385" s="106"/>
      <c r="R1385" s="41"/>
      <c r="S1385" s="41"/>
      <c r="T1385" s="107"/>
      <c r="U1385" s="41"/>
      <c r="V1385" s="41"/>
      <c r="W1385" s="107"/>
      <c r="X1385" s="107"/>
      <c r="Y1385" s="107"/>
      <c r="Z1385" s="107"/>
      <c r="AA1385" s="107"/>
      <c r="AB1385" s="107"/>
      <c r="AC1385" s="107"/>
      <c r="AD1385" s="107"/>
      <c r="AE1385" s="107"/>
      <c r="AF1385" s="107"/>
      <c r="AG1385" s="41"/>
      <c r="AH1385" s="41"/>
      <c r="AI1385" s="108"/>
      <c r="AJ1385" s="107"/>
      <c r="AK1385" s="109" t="s">
        <v>4915</v>
      </c>
      <c r="AL1385" s="41" t="str">
        <f t="shared" ref="AL1385" si="797">VLOOKUP(AK1385,db_solfen,2,FALSE)</f>
        <v>SHD METHANOL 156</v>
      </c>
      <c r="AM1385" s="107">
        <v>0.92</v>
      </c>
      <c r="AN1385" s="107">
        <f>$X$1384*AM1385</f>
        <v>9.6677280000000021</v>
      </c>
    </row>
    <row r="1386" spans="1:40">
      <c r="A1386" s="101">
        <v>335</v>
      </c>
      <c r="B1386" s="33" t="s">
        <v>2995</v>
      </c>
      <c r="C1386" s="102" t="s">
        <v>296</v>
      </c>
      <c r="D1386" s="103">
        <v>179</v>
      </c>
      <c r="E1386" s="103">
        <f t="shared" si="650"/>
        <v>2.4861111111111112</v>
      </c>
      <c r="F1386" s="103">
        <v>300</v>
      </c>
      <c r="G1386" s="103">
        <v>1</v>
      </c>
      <c r="H1386" s="103">
        <v>349</v>
      </c>
      <c r="I1386" s="103">
        <v>1</v>
      </c>
      <c r="J1386" s="103" t="s">
        <v>510</v>
      </c>
      <c r="K1386" s="31">
        <f t="shared" si="792"/>
        <v>288</v>
      </c>
      <c r="L1386" s="103" t="s">
        <v>510</v>
      </c>
      <c r="M1386" s="104">
        <f t="shared" si="654"/>
        <v>4</v>
      </c>
      <c r="N1386" s="105" t="s">
        <v>506</v>
      </c>
      <c r="O1386" s="41" t="s">
        <v>5223</v>
      </c>
      <c r="P1386" s="106">
        <f t="shared" si="793"/>
        <v>135.35999999999999</v>
      </c>
      <c r="Q1386" s="106">
        <f t="shared" si="794"/>
        <v>288</v>
      </c>
      <c r="R1386" s="41"/>
      <c r="S1386" s="41" t="s">
        <v>524</v>
      </c>
      <c r="T1386" s="107">
        <f t="shared" si="795"/>
        <v>0.30729600000000001</v>
      </c>
      <c r="U1386" s="41" t="s">
        <v>4158</v>
      </c>
      <c r="V1386" s="41" t="e">
        <f t="shared" si="769"/>
        <v>#NAME?</v>
      </c>
      <c r="W1386" s="107">
        <v>9.7000000000000003E-3</v>
      </c>
      <c r="X1386" s="107">
        <f t="shared" si="796"/>
        <v>2.7936000000000001</v>
      </c>
      <c r="Y1386" s="107"/>
      <c r="Z1386" s="107"/>
      <c r="AA1386" s="107"/>
      <c r="AB1386" s="107"/>
      <c r="AC1386" s="107"/>
      <c r="AD1386" s="107"/>
      <c r="AE1386" s="107"/>
      <c r="AF1386" s="107"/>
      <c r="AG1386" s="41" t="s">
        <v>4337</v>
      </c>
      <c r="AH1386" s="41" t="e">
        <f t="shared" si="773"/>
        <v>#NAME?</v>
      </c>
      <c r="AI1386" s="108">
        <v>0.11</v>
      </c>
      <c r="AJ1386" s="107">
        <f t="shared" ref="AJ1386:AJ1742" si="798">X1386*AI1386</f>
        <v>0.30729600000000001</v>
      </c>
      <c r="AK1386" s="41"/>
      <c r="AL1386" s="41"/>
      <c r="AM1386" s="107"/>
      <c r="AN1386" s="107"/>
    </row>
    <row r="1387" spans="1:40" ht="15">
      <c r="A1387" s="101"/>
      <c r="C1387" s="102"/>
      <c r="D1387" s="103"/>
      <c r="E1387" s="103"/>
      <c r="F1387" s="103"/>
      <c r="G1387" s="103"/>
      <c r="H1387" s="103"/>
      <c r="I1387" s="103"/>
      <c r="J1387" s="103"/>
      <c r="K1387" s="31"/>
      <c r="L1387" s="103"/>
      <c r="M1387" s="104"/>
      <c r="N1387" s="105"/>
      <c r="O1387" s="41"/>
      <c r="P1387" s="106"/>
      <c r="Q1387" s="106"/>
      <c r="R1387" s="41"/>
      <c r="S1387" s="41"/>
      <c r="T1387" s="107"/>
      <c r="U1387" s="41"/>
      <c r="V1387" s="41"/>
      <c r="W1387" s="107"/>
      <c r="X1387" s="107"/>
      <c r="Y1387" s="107"/>
      <c r="Z1387" s="107"/>
      <c r="AA1387" s="107"/>
      <c r="AB1387" s="107"/>
      <c r="AC1387" s="107"/>
      <c r="AD1387" s="107"/>
      <c r="AE1387" s="107"/>
      <c r="AF1387" s="107"/>
      <c r="AG1387" s="41"/>
      <c r="AH1387" s="41"/>
      <c r="AI1387" s="108"/>
      <c r="AJ1387" s="107"/>
      <c r="AK1387" s="109" t="s">
        <v>4915</v>
      </c>
      <c r="AL1387" s="41" t="str">
        <f t="shared" ref="AL1387" si="799">VLOOKUP(AK1387,db_solfen,2,FALSE)</f>
        <v>SHD METHANOL 156</v>
      </c>
      <c r="AM1387" s="107">
        <v>0.91</v>
      </c>
      <c r="AN1387" s="107">
        <f>$X$1386*AM1387</f>
        <v>2.542176</v>
      </c>
    </row>
    <row r="1388" spans="1:40">
      <c r="A1388" s="101">
        <v>336</v>
      </c>
      <c r="B1388" s="41" t="s">
        <v>2997</v>
      </c>
      <c r="C1388" s="102" t="s">
        <v>297</v>
      </c>
      <c r="D1388" s="103">
        <v>291</v>
      </c>
      <c r="E1388" s="103">
        <f t="shared" si="650"/>
        <v>4.041666666666667</v>
      </c>
      <c r="F1388" s="103">
        <v>778</v>
      </c>
      <c r="G1388" s="103">
        <v>1</v>
      </c>
      <c r="H1388" s="103">
        <v>392</v>
      </c>
      <c r="I1388" s="103">
        <v>1</v>
      </c>
      <c r="J1388" s="103" t="s">
        <v>510</v>
      </c>
      <c r="K1388" s="31">
        <f t="shared" si="792"/>
        <v>288</v>
      </c>
      <c r="L1388" s="103" t="s">
        <v>510</v>
      </c>
      <c r="M1388" s="104">
        <f t="shared" si="654"/>
        <v>4</v>
      </c>
      <c r="N1388" s="105" t="s">
        <v>506</v>
      </c>
      <c r="O1388" s="41" t="s">
        <v>5223</v>
      </c>
      <c r="P1388" s="106">
        <f t="shared" si="793"/>
        <v>135.35999999999999</v>
      </c>
      <c r="Q1388" s="106">
        <f t="shared" si="794"/>
        <v>288</v>
      </c>
      <c r="R1388" s="41"/>
      <c r="S1388" s="41" t="s">
        <v>5220</v>
      </c>
      <c r="T1388" s="107">
        <f t="shared" si="795"/>
        <v>0.13968</v>
      </c>
      <c r="U1388" s="41" t="s">
        <v>4160</v>
      </c>
      <c r="V1388" s="41" t="e">
        <f t="shared" si="769"/>
        <v>#NAME?</v>
      </c>
      <c r="W1388" s="107">
        <v>9.7000000000000003E-3</v>
      </c>
      <c r="X1388" s="107">
        <f t="shared" si="796"/>
        <v>2.7936000000000001</v>
      </c>
      <c r="Y1388" s="107"/>
      <c r="Z1388" s="107"/>
      <c r="AA1388" s="107"/>
      <c r="AB1388" s="107"/>
      <c r="AC1388" s="107"/>
      <c r="AD1388" s="107"/>
      <c r="AE1388" s="107"/>
      <c r="AF1388" s="107"/>
      <c r="AG1388" s="41" t="s">
        <v>4301</v>
      </c>
      <c r="AH1388" s="41" t="e">
        <f t="shared" si="773"/>
        <v>#NAME?</v>
      </c>
      <c r="AI1388" s="108">
        <v>0.05</v>
      </c>
      <c r="AJ1388" s="107">
        <f t="shared" si="798"/>
        <v>0.13968</v>
      </c>
      <c r="AK1388" s="41"/>
      <c r="AL1388" s="41"/>
      <c r="AM1388" s="107"/>
      <c r="AN1388" s="107"/>
    </row>
    <row r="1389" spans="1:40" ht="15">
      <c r="A1389" s="101"/>
      <c r="B1389" s="41"/>
      <c r="C1389" s="102"/>
      <c r="D1389" s="103"/>
      <c r="E1389" s="103"/>
      <c r="F1389" s="103"/>
      <c r="G1389" s="103"/>
      <c r="H1389" s="103"/>
      <c r="I1389" s="103"/>
      <c r="J1389" s="103"/>
      <c r="K1389" s="31"/>
      <c r="L1389" s="103"/>
      <c r="M1389" s="104"/>
      <c r="N1389" s="105"/>
      <c r="O1389" s="41"/>
      <c r="P1389" s="106"/>
      <c r="Q1389" s="106"/>
      <c r="R1389" s="41"/>
      <c r="S1389" s="41"/>
      <c r="T1389" s="107"/>
      <c r="U1389" s="41"/>
      <c r="V1389" s="41"/>
      <c r="W1389" s="107"/>
      <c r="X1389" s="107"/>
      <c r="Y1389" s="107"/>
      <c r="Z1389" s="107"/>
      <c r="AA1389" s="107"/>
      <c r="AB1389" s="107"/>
      <c r="AC1389" s="107"/>
      <c r="AD1389" s="107"/>
      <c r="AE1389" s="107"/>
      <c r="AF1389" s="107"/>
      <c r="AG1389" s="41"/>
      <c r="AH1389" s="41"/>
      <c r="AI1389" s="108"/>
      <c r="AJ1389" s="107"/>
      <c r="AK1389" s="109" t="s">
        <v>4915</v>
      </c>
      <c r="AL1389" s="41" t="str">
        <f t="shared" ref="AL1389" si="800">VLOOKUP(AK1389,db_solfen,2,FALSE)</f>
        <v>SHD METHANOL 156</v>
      </c>
      <c r="AM1389" s="107">
        <v>0.96</v>
      </c>
      <c r="AN1389" s="107">
        <f>$X$1388*AM1389</f>
        <v>2.6818559999999998</v>
      </c>
    </row>
    <row r="1390" spans="1:40">
      <c r="A1390" s="101">
        <v>337</v>
      </c>
      <c r="B1390" s="41" t="s">
        <v>3000</v>
      </c>
      <c r="C1390" s="102" t="s">
        <v>298</v>
      </c>
      <c r="D1390" s="103">
        <v>396</v>
      </c>
      <c r="E1390" s="103">
        <f t="shared" si="650"/>
        <v>5.5</v>
      </c>
      <c r="F1390" s="103">
        <v>665</v>
      </c>
      <c r="G1390" s="103">
        <v>1</v>
      </c>
      <c r="H1390" s="103">
        <v>351</v>
      </c>
      <c r="I1390" s="103">
        <v>1</v>
      </c>
      <c r="J1390" s="103" t="s">
        <v>510</v>
      </c>
      <c r="K1390" s="31">
        <f t="shared" si="792"/>
        <v>288</v>
      </c>
      <c r="L1390" s="103" t="s">
        <v>510</v>
      </c>
      <c r="M1390" s="104">
        <f t="shared" si="654"/>
        <v>4</v>
      </c>
      <c r="N1390" s="105" t="s">
        <v>506</v>
      </c>
      <c r="O1390" s="41" t="s">
        <v>5223</v>
      </c>
      <c r="P1390" s="106">
        <f t="shared" si="793"/>
        <v>135.35999999999999</v>
      </c>
      <c r="Q1390" s="106">
        <f t="shared" si="794"/>
        <v>288</v>
      </c>
      <c r="R1390" s="41"/>
      <c r="S1390" s="41" t="s">
        <v>5219</v>
      </c>
      <c r="T1390" s="107">
        <f t="shared" si="795"/>
        <v>0.36316800000000005</v>
      </c>
      <c r="U1390" s="41" t="s">
        <v>4164</v>
      </c>
      <c r="V1390" s="41" t="e">
        <f t="shared" si="769"/>
        <v>#NAME?</v>
      </c>
      <c r="W1390" s="107">
        <v>9.7000000000000003E-3</v>
      </c>
      <c r="X1390" s="107">
        <f t="shared" si="796"/>
        <v>2.7936000000000001</v>
      </c>
      <c r="Y1390" s="107"/>
      <c r="Z1390" s="107"/>
      <c r="AA1390" s="107"/>
      <c r="AB1390" s="107"/>
      <c r="AC1390" s="107"/>
      <c r="AD1390" s="107"/>
      <c r="AE1390" s="107"/>
      <c r="AF1390" s="107"/>
      <c r="AG1390" s="41" t="s">
        <v>4307</v>
      </c>
      <c r="AH1390" s="41" t="e">
        <f t="shared" si="773"/>
        <v>#NAME?</v>
      </c>
      <c r="AI1390" s="108">
        <v>0.13</v>
      </c>
      <c r="AJ1390" s="107">
        <f t="shared" si="798"/>
        <v>0.36316800000000005</v>
      </c>
      <c r="AK1390" s="41"/>
      <c r="AL1390" s="41"/>
      <c r="AM1390" s="107"/>
      <c r="AN1390" s="107"/>
    </row>
    <row r="1391" spans="1:40" ht="15">
      <c r="A1391" s="101"/>
      <c r="B1391" s="41"/>
      <c r="C1391" s="102"/>
      <c r="D1391" s="103"/>
      <c r="E1391" s="103"/>
      <c r="F1391" s="103"/>
      <c r="G1391" s="103"/>
      <c r="H1391" s="103"/>
      <c r="I1391" s="103"/>
      <c r="J1391" s="103"/>
      <c r="K1391" s="31"/>
      <c r="L1391" s="103"/>
      <c r="M1391" s="104"/>
      <c r="N1391" s="105"/>
      <c r="O1391" s="41"/>
      <c r="P1391" s="106"/>
      <c r="Q1391" s="106"/>
      <c r="R1391" s="41"/>
      <c r="S1391" s="41"/>
      <c r="T1391" s="107"/>
      <c r="U1391" s="41"/>
      <c r="V1391" s="41"/>
      <c r="W1391" s="107"/>
      <c r="X1391" s="107"/>
      <c r="Y1391" s="107"/>
      <c r="Z1391" s="107"/>
      <c r="AA1391" s="107"/>
      <c r="AB1391" s="107"/>
      <c r="AC1391" s="107"/>
      <c r="AD1391" s="107"/>
      <c r="AE1391" s="107"/>
      <c r="AF1391" s="107"/>
      <c r="AG1391" s="41"/>
      <c r="AH1391" s="41"/>
      <c r="AI1391" s="108"/>
      <c r="AJ1391" s="107"/>
      <c r="AK1391" s="109" t="s">
        <v>4915</v>
      </c>
      <c r="AL1391" s="41" t="str">
        <f t="shared" ref="AL1391" si="801">VLOOKUP(AK1391,db_solfen,2,FALSE)</f>
        <v>SHD METHANOL 156</v>
      </c>
      <c r="AM1391" s="107">
        <v>0.88</v>
      </c>
      <c r="AN1391" s="107">
        <f>$X$1390*AM1391</f>
        <v>2.4583680000000001</v>
      </c>
    </row>
    <row r="1392" spans="1:40">
      <c r="A1392" s="101">
        <v>338</v>
      </c>
      <c r="B1392" s="41" t="s">
        <v>3001</v>
      </c>
      <c r="C1392" s="102" t="s">
        <v>299</v>
      </c>
      <c r="D1392" s="103">
        <v>72</v>
      </c>
      <c r="E1392" s="103">
        <f t="shared" si="650"/>
        <v>1</v>
      </c>
      <c r="F1392" s="103">
        <v>368</v>
      </c>
      <c r="G1392" s="103">
        <v>1</v>
      </c>
      <c r="H1392" s="103">
        <v>165</v>
      </c>
      <c r="I1392" s="103">
        <v>1</v>
      </c>
      <c r="J1392" s="103" t="s">
        <v>510</v>
      </c>
      <c r="K1392" s="31">
        <f t="shared" si="792"/>
        <v>288</v>
      </c>
      <c r="L1392" s="103" t="s">
        <v>510</v>
      </c>
      <c r="M1392" s="104">
        <f t="shared" si="654"/>
        <v>4</v>
      </c>
      <c r="N1392" s="105" t="s">
        <v>506</v>
      </c>
      <c r="O1392" s="41" t="s">
        <v>5223</v>
      </c>
      <c r="P1392" s="106">
        <f t="shared" si="793"/>
        <v>135.35999999999999</v>
      </c>
      <c r="Q1392" s="106">
        <f t="shared" si="794"/>
        <v>288</v>
      </c>
      <c r="R1392" s="41"/>
      <c r="S1392" s="41" t="s">
        <v>528</v>
      </c>
      <c r="T1392" s="107">
        <f t="shared" si="795"/>
        <v>0.27936</v>
      </c>
      <c r="U1392" s="41" t="s">
        <v>615</v>
      </c>
      <c r="V1392" s="41" t="e">
        <f t="shared" si="769"/>
        <v>#NAME?</v>
      </c>
      <c r="W1392" s="107">
        <v>9.7000000000000003E-3</v>
      </c>
      <c r="X1392" s="107">
        <f t="shared" si="796"/>
        <v>2.7936000000000001</v>
      </c>
      <c r="Y1392" s="107"/>
      <c r="Z1392" s="107"/>
      <c r="AA1392" s="107"/>
      <c r="AB1392" s="107"/>
      <c r="AC1392" s="107"/>
      <c r="AD1392" s="107"/>
      <c r="AE1392" s="107"/>
      <c r="AF1392" s="107"/>
      <c r="AG1392" s="41" t="s">
        <v>4257</v>
      </c>
      <c r="AH1392" s="41" t="e">
        <f t="shared" si="773"/>
        <v>#NAME?</v>
      </c>
      <c r="AI1392" s="108">
        <v>0.1</v>
      </c>
      <c r="AJ1392" s="107">
        <f t="shared" si="798"/>
        <v>0.27936</v>
      </c>
      <c r="AK1392" s="41"/>
      <c r="AL1392" s="41"/>
      <c r="AM1392" s="107"/>
      <c r="AN1392" s="107"/>
    </row>
    <row r="1393" spans="1:40" ht="15">
      <c r="A1393" s="101"/>
      <c r="B1393" s="41"/>
      <c r="C1393" s="102"/>
      <c r="D1393" s="103"/>
      <c r="E1393" s="103"/>
      <c r="F1393" s="103"/>
      <c r="G1393" s="103"/>
      <c r="H1393" s="103"/>
      <c r="I1393" s="103"/>
      <c r="J1393" s="103"/>
      <c r="K1393" s="31"/>
      <c r="L1393" s="103"/>
      <c r="M1393" s="104"/>
      <c r="N1393" s="105"/>
      <c r="O1393" s="41"/>
      <c r="P1393" s="106"/>
      <c r="Q1393" s="106"/>
      <c r="R1393" s="41"/>
      <c r="S1393" s="41"/>
      <c r="T1393" s="107"/>
      <c r="U1393" s="41"/>
      <c r="V1393" s="41"/>
      <c r="W1393" s="107"/>
      <c r="X1393" s="107"/>
      <c r="Y1393" s="107"/>
      <c r="Z1393" s="107"/>
      <c r="AA1393" s="107"/>
      <c r="AB1393" s="107"/>
      <c r="AC1393" s="107"/>
      <c r="AD1393" s="107"/>
      <c r="AE1393" s="107"/>
      <c r="AF1393" s="107"/>
      <c r="AG1393" s="41"/>
      <c r="AH1393" s="41"/>
      <c r="AI1393" s="108"/>
      <c r="AJ1393" s="107"/>
      <c r="AK1393" s="109" t="s">
        <v>4915</v>
      </c>
      <c r="AL1393" s="41" t="str">
        <f t="shared" ref="AL1393" si="802">VLOOKUP(AK1393,db_solfen,2,FALSE)</f>
        <v>SHD METHANOL 156</v>
      </c>
      <c r="AM1393" s="107">
        <v>0.91</v>
      </c>
      <c r="AN1393" s="107">
        <f>$X$1392*AM1393</f>
        <v>2.542176</v>
      </c>
    </row>
    <row r="1394" spans="1:40">
      <c r="A1394" s="101">
        <v>339</v>
      </c>
      <c r="B1394" s="41" t="s">
        <v>3004</v>
      </c>
      <c r="C1394" s="102" t="s">
        <v>300</v>
      </c>
      <c r="D1394" s="103">
        <v>144</v>
      </c>
      <c r="E1394" s="103">
        <f t="shared" si="650"/>
        <v>2</v>
      </c>
      <c r="F1394" s="103">
        <v>72</v>
      </c>
      <c r="G1394" s="103">
        <v>1</v>
      </c>
      <c r="H1394" s="103">
        <v>445</v>
      </c>
      <c r="I1394" s="103">
        <v>1</v>
      </c>
      <c r="J1394" s="103" t="s">
        <v>510</v>
      </c>
      <c r="K1394" s="31">
        <f t="shared" si="792"/>
        <v>288</v>
      </c>
      <c r="L1394" s="103" t="s">
        <v>510</v>
      </c>
      <c r="M1394" s="104">
        <f t="shared" si="654"/>
        <v>4</v>
      </c>
      <c r="N1394" s="105" t="s">
        <v>506</v>
      </c>
      <c r="O1394" s="41" t="s">
        <v>5223</v>
      </c>
      <c r="P1394" s="106">
        <f t="shared" si="793"/>
        <v>135.35999999999999</v>
      </c>
      <c r="Q1394" s="106">
        <f t="shared" si="794"/>
        <v>288</v>
      </c>
      <c r="R1394" s="41"/>
      <c r="S1394" s="41" t="s">
        <v>530</v>
      </c>
      <c r="T1394" s="107">
        <f t="shared" si="795"/>
        <v>0.39110400000000006</v>
      </c>
      <c r="U1394" s="41" t="s">
        <v>4169</v>
      </c>
      <c r="V1394" s="41" t="e">
        <f t="shared" si="769"/>
        <v>#NAME?</v>
      </c>
      <c r="W1394" s="107">
        <v>9.7000000000000003E-3</v>
      </c>
      <c r="X1394" s="107">
        <f t="shared" si="796"/>
        <v>2.7936000000000001</v>
      </c>
      <c r="Y1394" s="107"/>
      <c r="Z1394" s="107"/>
      <c r="AA1394" s="107"/>
      <c r="AB1394" s="107"/>
      <c r="AC1394" s="107"/>
      <c r="AD1394" s="107"/>
      <c r="AE1394" s="107"/>
      <c r="AF1394" s="107"/>
      <c r="AG1394" s="41" t="s">
        <v>4317</v>
      </c>
      <c r="AH1394" s="41" t="e">
        <f t="shared" si="773"/>
        <v>#NAME?</v>
      </c>
      <c r="AI1394" s="108">
        <v>0.14000000000000001</v>
      </c>
      <c r="AJ1394" s="107">
        <f t="shared" si="798"/>
        <v>0.39110400000000006</v>
      </c>
      <c r="AK1394" s="41"/>
      <c r="AL1394" s="41"/>
      <c r="AM1394" s="107"/>
      <c r="AN1394" s="107"/>
    </row>
    <row r="1395" spans="1:40" ht="15">
      <c r="A1395" s="101"/>
      <c r="B1395" s="41"/>
      <c r="C1395" s="102"/>
      <c r="D1395" s="103"/>
      <c r="E1395" s="103"/>
      <c r="F1395" s="103"/>
      <c r="G1395" s="103"/>
      <c r="H1395" s="103"/>
      <c r="I1395" s="103"/>
      <c r="J1395" s="103"/>
      <c r="K1395" s="31"/>
      <c r="L1395" s="103"/>
      <c r="M1395" s="104"/>
      <c r="N1395" s="105"/>
      <c r="O1395" s="41"/>
      <c r="P1395" s="106"/>
      <c r="Q1395" s="106"/>
      <c r="R1395" s="41"/>
      <c r="S1395" s="41"/>
      <c r="T1395" s="107"/>
      <c r="U1395" s="41"/>
      <c r="V1395" s="41"/>
      <c r="W1395" s="107"/>
      <c r="X1395" s="107"/>
      <c r="Y1395" s="107"/>
      <c r="Z1395" s="107"/>
      <c r="AA1395" s="107"/>
      <c r="AB1395" s="107"/>
      <c r="AC1395" s="107"/>
      <c r="AD1395" s="107"/>
      <c r="AE1395" s="107"/>
      <c r="AF1395" s="107"/>
      <c r="AG1395" s="41"/>
      <c r="AH1395" s="41"/>
      <c r="AI1395" s="108"/>
      <c r="AJ1395" s="107"/>
      <c r="AK1395" s="109" t="s">
        <v>4915</v>
      </c>
      <c r="AL1395" s="41" t="str">
        <f t="shared" ref="AL1395" si="803">VLOOKUP(AK1395,db_solfen,2,FALSE)</f>
        <v>SHD METHANOL 156</v>
      </c>
      <c r="AM1395" s="107">
        <v>0.88</v>
      </c>
      <c r="AN1395" s="107">
        <f>$X$1394*AM1395</f>
        <v>2.4583680000000001</v>
      </c>
    </row>
    <row r="1396" spans="1:40">
      <c r="A1396" s="101">
        <v>340</v>
      </c>
      <c r="B1396" s="41" t="s">
        <v>3009</v>
      </c>
      <c r="C1396" s="102" t="s">
        <v>301</v>
      </c>
      <c r="D1396" s="103">
        <v>72</v>
      </c>
      <c r="E1396" s="103">
        <f t="shared" si="650"/>
        <v>1</v>
      </c>
      <c r="F1396" s="103">
        <v>72</v>
      </c>
      <c r="G1396" s="103">
        <v>1</v>
      </c>
      <c r="H1396" s="103">
        <v>271</v>
      </c>
      <c r="I1396" s="103">
        <v>1</v>
      </c>
      <c r="J1396" s="103" t="s">
        <v>510</v>
      </c>
      <c r="K1396" s="31">
        <f t="shared" si="792"/>
        <v>288</v>
      </c>
      <c r="L1396" s="103" t="s">
        <v>510</v>
      </c>
      <c r="M1396" s="104">
        <f t="shared" si="654"/>
        <v>4</v>
      </c>
      <c r="N1396" s="105" t="s">
        <v>506</v>
      </c>
      <c r="O1396" s="41" t="s">
        <v>5223</v>
      </c>
      <c r="P1396" s="106">
        <f t="shared" si="793"/>
        <v>135.35999999999999</v>
      </c>
      <c r="Q1396" s="106">
        <f t="shared" si="794"/>
        <v>288</v>
      </c>
      <c r="R1396" s="41"/>
      <c r="S1396" s="41" t="s">
        <v>532</v>
      </c>
      <c r="T1396" s="107">
        <f t="shared" si="795"/>
        <v>0.30729600000000001</v>
      </c>
      <c r="U1396" s="41" t="s">
        <v>4173</v>
      </c>
      <c r="V1396" s="41" t="e">
        <f t="shared" si="769"/>
        <v>#NAME?</v>
      </c>
      <c r="W1396" s="107">
        <v>9.7000000000000003E-3</v>
      </c>
      <c r="X1396" s="107">
        <f t="shared" si="796"/>
        <v>2.7936000000000001</v>
      </c>
      <c r="Y1396" s="107"/>
      <c r="Z1396" s="107"/>
      <c r="AA1396" s="107"/>
      <c r="AB1396" s="107"/>
      <c r="AC1396" s="107"/>
      <c r="AD1396" s="107"/>
      <c r="AE1396" s="107"/>
      <c r="AF1396" s="107"/>
      <c r="AG1396" s="41" t="s">
        <v>4271</v>
      </c>
      <c r="AH1396" s="41" t="e">
        <f t="shared" si="773"/>
        <v>#NAME?</v>
      </c>
      <c r="AI1396" s="108">
        <v>0.11</v>
      </c>
      <c r="AJ1396" s="107">
        <f t="shared" si="798"/>
        <v>0.30729600000000001</v>
      </c>
      <c r="AK1396" s="41"/>
      <c r="AL1396" s="41"/>
      <c r="AM1396" s="107"/>
      <c r="AN1396" s="107"/>
    </row>
    <row r="1397" spans="1:40" ht="15">
      <c r="A1397" s="101"/>
      <c r="B1397" s="41"/>
      <c r="C1397" s="102"/>
      <c r="D1397" s="103"/>
      <c r="E1397" s="103"/>
      <c r="F1397" s="103"/>
      <c r="G1397" s="103"/>
      <c r="H1397" s="103"/>
      <c r="I1397" s="103"/>
      <c r="J1397" s="103"/>
      <c r="K1397" s="31"/>
      <c r="L1397" s="103"/>
      <c r="M1397" s="104"/>
      <c r="N1397" s="105"/>
      <c r="O1397" s="41"/>
      <c r="P1397" s="106"/>
      <c r="Q1397" s="106"/>
      <c r="R1397" s="41"/>
      <c r="S1397" s="41"/>
      <c r="T1397" s="107"/>
      <c r="U1397" s="41"/>
      <c r="V1397" s="41"/>
      <c r="W1397" s="107"/>
      <c r="X1397" s="107"/>
      <c r="Y1397" s="107"/>
      <c r="Z1397" s="107"/>
      <c r="AA1397" s="107"/>
      <c r="AB1397" s="107"/>
      <c r="AC1397" s="107"/>
      <c r="AD1397" s="107"/>
      <c r="AE1397" s="107"/>
      <c r="AF1397" s="107"/>
      <c r="AG1397" s="41"/>
      <c r="AH1397" s="41"/>
      <c r="AI1397" s="108"/>
      <c r="AJ1397" s="107"/>
      <c r="AK1397" s="109" t="s">
        <v>4915</v>
      </c>
      <c r="AL1397" s="41" t="str">
        <f t="shared" ref="AL1397" si="804">VLOOKUP(AK1397,db_solfen,2,FALSE)</f>
        <v>SHD METHANOL 156</v>
      </c>
      <c r="AM1397" s="107">
        <v>0.91</v>
      </c>
      <c r="AN1397" s="107">
        <f>$X$1396*AM1397</f>
        <v>2.542176</v>
      </c>
    </row>
    <row r="1398" spans="1:40">
      <c r="A1398" s="101">
        <v>341</v>
      </c>
      <c r="B1398" s="41" t="s">
        <v>3010</v>
      </c>
      <c r="C1398" s="102" t="s">
        <v>302</v>
      </c>
      <c r="D1398" s="103">
        <v>72</v>
      </c>
      <c r="E1398" s="103">
        <f t="shared" si="650"/>
        <v>1</v>
      </c>
      <c r="F1398" s="103">
        <v>72</v>
      </c>
      <c r="G1398" s="103">
        <v>1</v>
      </c>
      <c r="H1398" s="103">
        <v>144</v>
      </c>
      <c r="I1398" s="103">
        <v>1</v>
      </c>
      <c r="J1398" s="103" t="s">
        <v>510</v>
      </c>
      <c r="K1398" s="31">
        <f t="shared" si="792"/>
        <v>216</v>
      </c>
      <c r="L1398" s="103" t="s">
        <v>510</v>
      </c>
      <c r="M1398" s="104">
        <f t="shared" si="654"/>
        <v>3</v>
      </c>
      <c r="N1398" s="105" t="s">
        <v>506</v>
      </c>
      <c r="O1398" s="41" t="s">
        <v>5223</v>
      </c>
      <c r="P1398" s="106">
        <f t="shared" si="793"/>
        <v>101.52</v>
      </c>
      <c r="Q1398" s="106">
        <f t="shared" si="794"/>
        <v>216</v>
      </c>
      <c r="R1398" s="41"/>
      <c r="S1398" s="41" t="s">
        <v>5225</v>
      </c>
      <c r="T1398" s="107">
        <f t="shared" si="795"/>
        <v>0.20952000000000004</v>
      </c>
      <c r="U1398" s="41" t="s">
        <v>4175</v>
      </c>
      <c r="V1398" s="41" t="e">
        <f t="shared" si="769"/>
        <v>#NAME?</v>
      </c>
      <c r="W1398" s="107">
        <v>9.7000000000000003E-3</v>
      </c>
      <c r="X1398" s="107">
        <f t="shared" si="796"/>
        <v>2.0952000000000002</v>
      </c>
      <c r="Y1398" s="107"/>
      <c r="Z1398" s="107"/>
      <c r="AA1398" s="107"/>
      <c r="AB1398" s="107"/>
      <c r="AC1398" s="107"/>
      <c r="AD1398" s="107"/>
      <c r="AE1398" s="107"/>
      <c r="AF1398" s="107"/>
      <c r="AG1398" s="41" t="s">
        <v>4303</v>
      </c>
      <c r="AH1398" s="41" t="e">
        <f t="shared" si="773"/>
        <v>#NAME?</v>
      </c>
      <c r="AI1398" s="108">
        <v>0.1</v>
      </c>
      <c r="AJ1398" s="107">
        <f t="shared" si="798"/>
        <v>0.20952000000000004</v>
      </c>
      <c r="AK1398" s="41"/>
      <c r="AL1398" s="41"/>
      <c r="AM1398" s="107"/>
      <c r="AN1398" s="107"/>
    </row>
    <row r="1399" spans="1:40" ht="15">
      <c r="A1399" s="101"/>
      <c r="B1399" s="41"/>
      <c r="C1399" s="102"/>
      <c r="D1399" s="103"/>
      <c r="E1399" s="103"/>
      <c r="F1399" s="103"/>
      <c r="G1399" s="103"/>
      <c r="H1399" s="103"/>
      <c r="I1399" s="103"/>
      <c r="J1399" s="103"/>
      <c r="K1399" s="31"/>
      <c r="L1399" s="103"/>
      <c r="M1399" s="104"/>
      <c r="N1399" s="105"/>
      <c r="O1399" s="41"/>
      <c r="P1399" s="106"/>
      <c r="Q1399" s="106"/>
      <c r="R1399" s="41"/>
      <c r="S1399" s="41"/>
      <c r="T1399" s="107"/>
      <c r="U1399" s="41"/>
      <c r="V1399" s="41"/>
      <c r="W1399" s="107"/>
      <c r="X1399" s="107"/>
      <c r="Y1399" s="107"/>
      <c r="Z1399" s="107"/>
      <c r="AA1399" s="107"/>
      <c r="AB1399" s="107"/>
      <c r="AC1399" s="107"/>
      <c r="AD1399" s="107"/>
      <c r="AE1399" s="107"/>
      <c r="AF1399" s="107"/>
      <c r="AG1399" s="41"/>
      <c r="AH1399" s="41"/>
      <c r="AI1399" s="108"/>
      <c r="AJ1399" s="107"/>
      <c r="AK1399" s="109" t="s">
        <v>4915</v>
      </c>
      <c r="AL1399" s="41" t="str">
        <f t="shared" ref="AL1399" si="805">VLOOKUP(AK1399,db_solfen,2,FALSE)</f>
        <v>SHD METHANOL 156</v>
      </c>
      <c r="AM1399" s="107">
        <v>0.91</v>
      </c>
      <c r="AN1399" s="107">
        <f>$X$1398*AM1399</f>
        <v>1.9066320000000003</v>
      </c>
    </row>
    <row r="1400" spans="1:40">
      <c r="A1400" s="101">
        <v>342</v>
      </c>
      <c r="B1400" s="41" t="s">
        <v>3011</v>
      </c>
      <c r="C1400" s="102" t="s">
        <v>303</v>
      </c>
      <c r="D1400" s="103">
        <v>469</v>
      </c>
      <c r="E1400" s="103">
        <f t="shared" si="650"/>
        <v>6.5138888888888893</v>
      </c>
      <c r="F1400" s="103">
        <v>349</v>
      </c>
      <c r="G1400" s="103">
        <v>1</v>
      </c>
      <c r="H1400" s="103">
        <v>292</v>
      </c>
      <c r="I1400" s="103">
        <v>1</v>
      </c>
      <c r="J1400" s="103" t="s">
        <v>510</v>
      </c>
      <c r="K1400" s="31">
        <f t="shared" si="792"/>
        <v>288</v>
      </c>
      <c r="L1400" s="103" t="s">
        <v>510</v>
      </c>
      <c r="M1400" s="104">
        <f t="shared" si="654"/>
        <v>4</v>
      </c>
      <c r="N1400" s="105" t="s">
        <v>506</v>
      </c>
      <c r="O1400" s="41" t="s">
        <v>5223</v>
      </c>
      <c r="P1400" s="106">
        <f t="shared" si="793"/>
        <v>135.35999999999999</v>
      </c>
      <c r="Q1400" s="106">
        <f t="shared" si="794"/>
        <v>288</v>
      </c>
      <c r="R1400" s="41"/>
      <c r="S1400" s="41" t="s">
        <v>534</v>
      </c>
      <c r="T1400" s="107">
        <f t="shared" si="795"/>
        <v>0.25142399999999998</v>
      </c>
      <c r="U1400" s="41" t="s">
        <v>4177</v>
      </c>
      <c r="V1400" s="41" t="e">
        <f t="shared" si="769"/>
        <v>#NAME?</v>
      </c>
      <c r="W1400" s="107">
        <v>9.7000000000000003E-3</v>
      </c>
      <c r="X1400" s="107">
        <f t="shared" si="796"/>
        <v>2.7936000000000001</v>
      </c>
      <c r="Y1400" s="107"/>
      <c r="Z1400" s="107"/>
      <c r="AA1400" s="107"/>
      <c r="AB1400" s="107"/>
      <c r="AC1400" s="107"/>
      <c r="AD1400" s="107"/>
      <c r="AE1400" s="107"/>
      <c r="AF1400" s="107"/>
      <c r="AG1400" s="41" t="s">
        <v>4311</v>
      </c>
      <c r="AH1400" s="41" t="e">
        <f t="shared" si="773"/>
        <v>#NAME?</v>
      </c>
      <c r="AI1400" s="108">
        <v>0.09</v>
      </c>
      <c r="AJ1400" s="107">
        <f t="shared" si="798"/>
        <v>0.25142399999999998</v>
      </c>
      <c r="AK1400" s="41"/>
      <c r="AL1400" s="41"/>
      <c r="AM1400" s="107"/>
      <c r="AN1400" s="107"/>
    </row>
    <row r="1401" spans="1:40" ht="15">
      <c r="A1401" s="101"/>
      <c r="B1401" s="41"/>
      <c r="C1401" s="102"/>
      <c r="D1401" s="103"/>
      <c r="E1401" s="103"/>
      <c r="F1401" s="103"/>
      <c r="G1401" s="103"/>
      <c r="H1401" s="103"/>
      <c r="I1401" s="103"/>
      <c r="J1401" s="103"/>
      <c r="K1401" s="31"/>
      <c r="L1401" s="103"/>
      <c r="M1401" s="104"/>
      <c r="N1401" s="105"/>
      <c r="O1401" s="41"/>
      <c r="P1401" s="106"/>
      <c r="Q1401" s="106"/>
      <c r="R1401" s="41"/>
      <c r="S1401" s="41"/>
      <c r="T1401" s="107"/>
      <c r="U1401" s="41"/>
      <c r="V1401" s="41"/>
      <c r="W1401" s="107"/>
      <c r="X1401" s="107"/>
      <c r="Y1401" s="107"/>
      <c r="Z1401" s="107"/>
      <c r="AA1401" s="107"/>
      <c r="AB1401" s="107"/>
      <c r="AC1401" s="107"/>
      <c r="AD1401" s="107"/>
      <c r="AE1401" s="107"/>
      <c r="AF1401" s="107"/>
      <c r="AG1401" s="41"/>
      <c r="AH1401" s="41"/>
      <c r="AI1401" s="108"/>
      <c r="AJ1401" s="107"/>
      <c r="AK1401" s="109" t="s">
        <v>4915</v>
      </c>
      <c r="AL1401" s="41" t="str">
        <f t="shared" ref="AL1401" si="806">VLOOKUP(AK1401,db_solfen,2,FALSE)</f>
        <v>SHD METHANOL 156</v>
      </c>
      <c r="AM1401" s="107">
        <v>0.93</v>
      </c>
      <c r="AN1401" s="107">
        <f>$X$1400*AM1401</f>
        <v>2.5980480000000004</v>
      </c>
    </row>
    <row r="1402" spans="1:40">
      <c r="A1402" s="101">
        <v>343</v>
      </c>
      <c r="B1402" s="41" t="s">
        <v>3014</v>
      </c>
      <c r="C1402" s="102" t="s">
        <v>304</v>
      </c>
      <c r="D1402" s="103">
        <v>422</v>
      </c>
      <c r="E1402" s="103">
        <f t="shared" si="650"/>
        <v>5.8611111111111107</v>
      </c>
      <c r="F1402" s="103">
        <v>215</v>
      </c>
      <c r="G1402" s="103">
        <v>1</v>
      </c>
      <c r="H1402" s="103">
        <v>274</v>
      </c>
      <c r="I1402" s="103">
        <v>1</v>
      </c>
      <c r="J1402" s="103" t="s">
        <v>510</v>
      </c>
      <c r="K1402" s="31">
        <f t="shared" si="792"/>
        <v>288</v>
      </c>
      <c r="L1402" s="103" t="s">
        <v>510</v>
      </c>
      <c r="M1402" s="104">
        <f t="shared" si="654"/>
        <v>4</v>
      </c>
      <c r="N1402" s="105" t="s">
        <v>506</v>
      </c>
      <c r="O1402" s="41" t="s">
        <v>5223</v>
      </c>
      <c r="P1402" s="106">
        <f t="shared" si="793"/>
        <v>135.35999999999999</v>
      </c>
      <c r="Q1402" s="106">
        <f t="shared" si="794"/>
        <v>288</v>
      </c>
      <c r="R1402" s="41"/>
      <c r="S1402" s="41" t="s">
        <v>535</v>
      </c>
      <c r="T1402" s="107">
        <f t="shared" si="795"/>
        <v>0.16761599999999999</v>
      </c>
      <c r="U1402" s="41" t="s">
        <v>4150</v>
      </c>
      <c r="V1402" s="41" t="e">
        <f t="shared" si="769"/>
        <v>#NAME?</v>
      </c>
      <c r="W1402" s="107">
        <v>9.7000000000000003E-3</v>
      </c>
      <c r="X1402" s="107">
        <f t="shared" si="796"/>
        <v>2.7936000000000001</v>
      </c>
      <c r="Y1402" s="107"/>
      <c r="Z1402" s="107"/>
      <c r="AA1402" s="107"/>
      <c r="AB1402" s="107"/>
      <c r="AC1402" s="107"/>
      <c r="AD1402" s="107"/>
      <c r="AE1402" s="107"/>
      <c r="AF1402" s="107"/>
      <c r="AG1402" s="41" t="s">
        <v>4327</v>
      </c>
      <c r="AH1402" s="41" t="e">
        <f t="shared" si="773"/>
        <v>#NAME?</v>
      </c>
      <c r="AI1402" s="108">
        <v>0.06</v>
      </c>
      <c r="AJ1402" s="107">
        <f t="shared" si="798"/>
        <v>0.16761599999999999</v>
      </c>
      <c r="AK1402" s="41"/>
      <c r="AL1402" s="41"/>
      <c r="AM1402" s="107"/>
      <c r="AN1402" s="107"/>
    </row>
    <row r="1403" spans="1:40" ht="15">
      <c r="A1403" s="101"/>
      <c r="B1403" s="41"/>
      <c r="C1403" s="102"/>
      <c r="D1403" s="103"/>
      <c r="E1403" s="103"/>
      <c r="F1403" s="103"/>
      <c r="G1403" s="103"/>
      <c r="H1403" s="103"/>
      <c r="I1403" s="103"/>
      <c r="J1403" s="103"/>
      <c r="K1403" s="31"/>
      <c r="L1403" s="103"/>
      <c r="M1403" s="104"/>
      <c r="N1403" s="105"/>
      <c r="O1403" s="41"/>
      <c r="P1403" s="106"/>
      <c r="Q1403" s="106"/>
      <c r="R1403" s="41"/>
      <c r="S1403" s="41"/>
      <c r="T1403" s="107"/>
      <c r="U1403" s="41"/>
      <c r="V1403" s="41"/>
      <c r="W1403" s="107"/>
      <c r="X1403" s="107"/>
      <c r="Y1403" s="107"/>
      <c r="Z1403" s="107"/>
      <c r="AA1403" s="107"/>
      <c r="AB1403" s="107"/>
      <c r="AC1403" s="107"/>
      <c r="AD1403" s="107"/>
      <c r="AE1403" s="107"/>
      <c r="AF1403" s="107"/>
      <c r="AG1403" s="41"/>
      <c r="AH1403" s="41"/>
      <c r="AI1403" s="108"/>
      <c r="AJ1403" s="107"/>
      <c r="AK1403" t="s">
        <v>4915</v>
      </c>
      <c r="AL1403" s="41" t="str">
        <f t="shared" ref="AL1403" si="807">VLOOKUP(AK1403,db_solfen,2,FALSE)</f>
        <v>SHD METHANOL 156</v>
      </c>
      <c r="AM1403" s="107">
        <v>0.95</v>
      </c>
      <c r="AN1403" s="107">
        <f>$X$1402*AM1403</f>
        <v>2.6539199999999998</v>
      </c>
    </row>
    <row r="1404" spans="1:40">
      <c r="A1404" s="101">
        <v>344</v>
      </c>
      <c r="B1404" s="41" t="s">
        <v>3090</v>
      </c>
      <c r="C1404" s="102" t="s">
        <v>359</v>
      </c>
      <c r="D1404" s="103">
        <v>396</v>
      </c>
      <c r="E1404" s="103">
        <f t="shared" ref="E1404:E1806" si="808">D1404/72</f>
        <v>5.5</v>
      </c>
      <c r="F1404" s="103">
        <v>384</v>
      </c>
      <c r="G1404" s="103">
        <v>1</v>
      </c>
      <c r="H1404" s="103">
        <v>450</v>
      </c>
      <c r="I1404" s="103">
        <v>1</v>
      </c>
      <c r="J1404" s="103" t="s">
        <v>510</v>
      </c>
      <c r="K1404" s="31">
        <f t="shared" si="792"/>
        <v>432</v>
      </c>
      <c r="L1404" s="103" t="s">
        <v>510</v>
      </c>
      <c r="M1404" s="104">
        <f t="shared" si="654"/>
        <v>6</v>
      </c>
      <c r="N1404" s="105" t="s">
        <v>506</v>
      </c>
      <c r="O1404" s="41" t="s">
        <v>5230</v>
      </c>
      <c r="P1404" s="106">
        <f t="shared" ref="P1404:P1503" si="809">0.4*K1404</f>
        <v>172.8</v>
      </c>
      <c r="Q1404" s="106">
        <f t="shared" si="794"/>
        <v>432</v>
      </c>
      <c r="R1404" s="41"/>
      <c r="S1404" s="41" t="s">
        <v>5231</v>
      </c>
      <c r="T1404" s="107">
        <f t="shared" si="795"/>
        <v>2.3016960000000002</v>
      </c>
      <c r="U1404" s="41" t="s">
        <v>3992</v>
      </c>
      <c r="V1404" s="41" t="e">
        <f t="shared" si="769"/>
        <v>#NAME?</v>
      </c>
      <c r="W1404" s="107">
        <v>2.2200000000000001E-2</v>
      </c>
      <c r="X1404" s="107">
        <f t="shared" si="796"/>
        <v>9.5904000000000007</v>
      </c>
      <c r="Y1404" s="107"/>
      <c r="Z1404" s="107"/>
      <c r="AA1404" s="107"/>
      <c r="AB1404" s="107"/>
      <c r="AC1404" s="107"/>
      <c r="AD1404" s="107"/>
      <c r="AE1404" s="107"/>
      <c r="AF1404" s="107"/>
      <c r="AG1404" s="41" t="s">
        <v>4333</v>
      </c>
      <c r="AH1404" s="41" t="e">
        <f t="shared" si="773"/>
        <v>#NAME?</v>
      </c>
      <c r="AI1404" s="108">
        <v>0.24</v>
      </c>
      <c r="AJ1404" s="107">
        <f t="shared" si="798"/>
        <v>2.3016960000000002</v>
      </c>
      <c r="AK1404" s="41"/>
      <c r="AL1404" s="41"/>
      <c r="AM1404" s="107"/>
      <c r="AN1404" s="107"/>
    </row>
    <row r="1405" spans="1:40" ht="15">
      <c r="A1405" s="101"/>
      <c r="B1405" s="41"/>
      <c r="C1405" s="102"/>
      <c r="D1405" s="103"/>
      <c r="E1405" s="103"/>
      <c r="F1405" s="103"/>
      <c r="G1405" s="103"/>
      <c r="H1405" s="103"/>
      <c r="I1405" s="103"/>
      <c r="J1405" s="103"/>
      <c r="K1405" s="31"/>
      <c r="L1405" s="103"/>
      <c r="M1405" s="104"/>
      <c r="N1405" s="105"/>
      <c r="O1405" s="41"/>
      <c r="P1405" s="106"/>
      <c r="Q1405" s="106"/>
      <c r="R1405" s="41"/>
      <c r="S1405" s="41"/>
      <c r="T1405" s="107"/>
      <c r="U1405" s="41"/>
      <c r="V1405" s="41"/>
      <c r="W1405" s="107"/>
      <c r="X1405" s="107"/>
      <c r="Y1405" s="107"/>
      <c r="Z1405" s="107"/>
      <c r="AA1405" s="107"/>
      <c r="AB1405" s="107"/>
      <c r="AC1405" s="107"/>
      <c r="AD1405" s="107"/>
      <c r="AE1405" s="107"/>
      <c r="AF1405" s="107"/>
      <c r="AG1405" s="41"/>
      <c r="AH1405" s="41"/>
      <c r="AI1405" s="108"/>
      <c r="AJ1405" s="107"/>
      <c r="AK1405" s="109" t="s">
        <v>4915</v>
      </c>
      <c r="AL1405" s="41" t="str">
        <f t="shared" ref="AL1405:AL1410" si="810">VLOOKUP(AK1405,db_solfen,2,FALSE)</f>
        <v>SHD METHANOL 156</v>
      </c>
      <c r="AM1405" s="107">
        <v>0.23</v>
      </c>
      <c r="AN1405" s="107">
        <f>$X$1404*AM1405</f>
        <v>2.2057920000000002</v>
      </c>
    </row>
    <row r="1406" spans="1:40" ht="15">
      <c r="A1406" s="101"/>
      <c r="B1406" s="41"/>
      <c r="C1406" s="102"/>
      <c r="D1406" s="103"/>
      <c r="E1406" s="103"/>
      <c r="F1406" s="103"/>
      <c r="G1406" s="103"/>
      <c r="H1406" s="103"/>
      <c r="I1406" s="103"/>
      <c r="J1406" s="103"/>
      <c r="K1406" s="31"/>
      <c r="L1406" s="103"/>
      <c r="M1406" s="104"/>
      <c r="N1406" s="105"/>
      <c r="O1406" s="41"/>
      <c r="P1406" s="106"/>
      <c r="Q1406" s="106"/>
      <c r="R1406" s="41"/>
      <c r="S1406" s="41"/>
      <c r="T1406" s="107"/>
      <c r="U1406" s="41"/>
      <c r="V1406" s="41"/>
      <c r="W1406" s="107"/>
      <c r="X1406" s="107"/>
      <c r="Y1406" s="107"/>
      <c r="Z1406" s="107"/>
      <c r="AA1406" s="107"/>
      <c r="AB1406" s="107"/>
      <c r="AC1406" s="107"/>
      <c r="AD1406" s="107"/>
      <c r="AE1406" s="107"/>
      <c r="AF1406" s="107"/>
      <c r="AG1406" s="41"/>
      <c r="AH1406" s="41"/>
      <c r="AI1406" s="108"/>
      <c r="AJ1406" s="107"/>
      <c r="AK1406" s="109" t="s">
        <v>4921</v>
      </c>
      <c r="AL1406" s="41" t="str">
        <f t="shared" si="810"/>
        <v>SOLFEN KHA DEP 225</v>
      </c>
      <c r="AM1406" s="107">
        <v>0.16</v>
      </c>
      <c r="AN1406" s="107">
        <f t="shared" ref="AN1406:AN1407" si="811">$X$1404*AM1406</f>
        <v>1.5344640000000001</v>
      </c>
    </row>
    <row r="1407" spans="1:40" ht="15">
      <c r="A1407" s="101"/>
      <c r="B1407" s="41"/>
      <c r="C1407" s="102"/>
      <c r="D1407" s="103"/>
      <c r="E1407" s="103"/>
      <c r="F1407" s="103"/>
      <c r="G1407" s="103"/>
      <c r="H1407" s="103"/>
      <c r="I1407" s="103"/>
      <c r="J1407" s="103"/>
      <c r="K1407" s="31"/>
      <c r="L1407" s="103"/>
      <c r="M1407" s="104"/>
      <c r="N1407" s="105"/>
      <c r="O1407" s="41"/>
      <c r="P1407" s="106"/>
      <c r="Q1407" s="106"/>
      <c r="R1407" s="41"/>
      <c r="S1407" s="41"/>
      <c r="T1407" s="107"/>
      <c r="U1407" s="41"/>
      <c r="V1407" s="41"/>
      <c r="W1407" s="107"/>
      <c r="X1407" s="107"/>
      <c r="Y1407" s="107"/>
      <c r="Z1407" s="107"/>
      <c r="AA1407" s="107"/>
      <c r="AB1407" s="107"/>
      <c r="AC1407" s="107"/>
      <c r="AD1407" s="107"/>
      <c r="AE1407" s="107"/>
      <c r="AF1407" s="107"/>
      <c r="AG1407" s="41"/>
      <c r="AH1407" s="41"/>
      <c r="AI1407" s="108"/>
      <c r="AJ1407" s="107"/>
      <c r="AK1407" s="109" t="s">
        <v>4925</v>
      </c>
      <c r="AL1407" s="41" t="str">
        <f t="shared" si="810"/>
        <v>SOLFEN KHA GLISERIN 250</v>
      </c>
      <c r="AM1407" s="107">
        <v>0.37</v>
      </c>
      <c r="AN1407" s="107">
        <f t="shared" si="811"/>
        <v>3.548448</v>
      </c>
    </row>
    <row r="1408" spans="1:40" ht="15">
      <c r="A1408" s="101"/>
      <c r="B1408" s="41"/>
      <c r="C1408" s="102"/>
      <c r="D1408" s="103"/>
      <c r="E1408" s="103"/>
      <c r="F1408" s="103"/>
      <c r="G1408" s="103"/>
      <c r="H1408" s="103"/>
      <c r="I1408" s="103"/>
      <c r="J1408" s="103"/>
      <c r="K1408" s="31"/>
      <c r="L1408" s="103"/>
      <c r="M1408" s="104"/>
      <c r="N1408" s="105"/>
      <c r="O1408" s="41"/>
      <c r="P1408" s="106"/>
      <c r="Q1408" s="106"/>
      <c r="R1408" s="41"/>
      <c r="S1408" s="41"/>
      <c r="T1408" s="107"/>
      <c r="U1408" s="41" t="s">
        <v>5192</v>
      </c>
      <c r="V1408" s="41" t="s">
        <v>5193</v>
      </c>
      <c r="W1408" s="107">
        <v>0.1555</v>
      </c>
      <c r="X1408" s="107">
        <f>K1404*W1408</f>
        <v>67.176000000000002</v>
      </c>
      <c r="Y1408" s="107"/>
      <c r="Z1408" s="107"/>
      <c r="AA1408" s="107"/>
      <c r="AB1408" s="107"/>
      <c r="AC1408" s="107"/>
      <c r="AD1408" s="107"/>
      <c r="AE1408" s="107"/>
      <c r="AF1408" s="107"/>
      <c r="AG1408" s="41"/>
      <c r="AH1408" s="41"/>
      <c r="AI1408" s="108"/>
      <c r="AJ1408" s="107"/>
      <c r="AK1408" s="110" t="s">
        <v>4915</v>
      </c>
      <c r="AL1408" s="41" t="str">
        <f t="shared" si="810"/>
        <v>SHD METHANOL 156</v>
      </c>
      <c r="AM1408" s="107">
        <v>0.56999999999999995</v>
      </c>
      <c r="AN1408" s="107">
        <f>$X$1408*AM1408</f>
        <v>38.290320000000001</v>
      </c>
    </row>
    <row r="1409" spans="1:40" ht="15">
      <c r="A1409" s="101"/>
      <c r="B1409" s="41"/>
      <c r="C1409" s="102"/>
      <c r="D1409" s="103"/>
      <c r="E1409" s="103"/>
      <c r="F1409" s="103"/>
      <c r="G1409" s="103"/>
      <c r="H1409" s="103"/>
      <c r="I1409" s="103"/>
      <c r="J1409" s="103"/>
      <c r="K1409" s="31"/>
      <c r="L1409" s="103"/>
      <c r="M1409" s="104"/>
      <c r="N1409" s="105"/>
      <c r="O1409" s="41"/>
      <c r="P1409" s="106"/>
      <c r="Q1409" s="106"/>
      <c r="R1409" s="41"/>
      <c r="S1409" s="41"/>
      <c r="T1409" s="107"/>
      <c r="U1409" s="41"/>
      <c r="V1409" s="41"/>
      <c r="W1409" s="107"/>
      <c r="X1409" s="107"/>
      <c r="Y1409" s="107"/>
      <c r="Z1409" s="107"/>
      <c r="AA1409" s="107"/>
      <c r="AB1409" s="107"/>
      <c r="AC1409" s="107"/>
      <c r="AD1409" s="107"/>
      <c r="AE1409" s="107"/>
      <c r="AF1409" s="107"/>
      <c r="AG1409" s="41"/>
      <c r="AH1409" s="41"/>
      <c r="AI1409" s="108"/>
      <c r="AJ1409" s="107"/>
      <c r="AK1409" s="110" t="s">
        <v>4925</v>
      </c>
      <c r="AL1409" s="41" t="str">
        <f t="shared" si="810"/>
        <v>SOLFEN KHA GLISERIN 250</v>
      </c>
      <c r="AM1409" s="107">
        <v>0.34</v>
      </c>
      <c r="AN1409" s="107">
        <f t="shared" ref="AN1409:AN1410" si="812">$X$1408*AM1409</f>
        <v>22.839840000000002</v>
      </c>
    </row>
    <row r="1410" spans="1:40" ht="15">
      <c r="A1410" s="101"/>
      <c r="B1410" s="41"/>
      <c r="C1410" s="102"/>
      <c r="D1410" s="103"/>
      <c r="E1410" s="103"/>
      <c r="F1410" s="103"/>
      <c r="G1410" s="103"/>
      <c r="H1410" s="103"/>
      <c r="I1410" s="103"/>
      <c r="J1410" s="103"/>
      <c r="K1410" s="31"/>
      <c r="L1410" s="103"/>
      <c r="M1410" s="104"/>
      <c r="N1410" s="105"/>
      <c r="O1410" s="41"/>
      <c r="P1410" s="106"/>
      <c r="Q1410" s="106"/>
      <c r="R1410" s="41"/>
      <c r="S1410" s="41"/>
      <c r="T1410" s="107"/>
      <c r="U1410" s="41"/>
      <c r="V1410" s="41"/>
      <c r="W1410" s="107"/>
      <c r="X1410" s="107"/>
      <c r="Y1410" s="107"/>
      <c r="Z1410" s="107"/>
      <c r="AA1410" s="107"/>
      <c r="AB1410" s="107"/>
      <c r="AC1410" s="107"/>
      <c r="AD1410" s="107"/>
      <c r="AE1410" s="107"/>
      <c r="AF1410" s="107"/>
      <c r="AG1410" s="41"/>
      <c r="AH1410" s="41"/>
      <c r="AI1410" s="108"/>
      <c r="AJ1410" s="107"/>
      <c r="AK1410" s="110" t="s">
        <v>4921</v>
      </c>
      <c r="AL1410" s="41" t="str">
        <f t="shared" si="810"/>
        <v>SOLFEN KHA DEP 225</v>
      </c>
      <c r="AM1410" s="107">
        <v>0.09</v>
      </c>
      <c r="AN1410" s="107">
        <f t="shared" si="812"/>
        <v>6.0458400000000001</v>
      </c>
    </row>
    <row r="1411" spans="1:40">
      <c r="A1411" s="101">
        <v>345</v>
      </c>
      <c r="B1411" s="41" t="s">
        <v>3040</v>
      </c>
      <c r="C1411" s="102" t="s">
        <v>306</v>
      </c>
      <c r="D1411" s="103">
        <v>142</v>
      </c>
      <c r="E1411" s="103">
        <f t="shared" si="808"/>
        <v>1.9722222222222223</v>
      </c>
      <c r="F1411" s="103">
        <v>323</v>
      </c>
      <c r="G1411" s="103">
        <v>1</v>
      </c>
      <c r="H1411" s="103">
        <v>215</v>
      </c>
      <c r="I1411" s="103">
        <v>1</v>
      </c>
      <c r="J1411" s="103" t="s">
        <v>510</v>
      </c>
      <c r="K1411" s="31">
        <f t="shared" si="792"/>
        <v>216</v>
      </c>
      <c r="L1411" s="103" t="s">
        <v>510</v>
      </c>
      <c r="M1411" s="104">
        <f t="shared" ref="M1411:M1806" si="813">K1411/72</f>
        <v>3</v>
      </c>
      <c r="N1411" s="105" t="s">
        <v>506</v>
      </c>
      <c r="O1411" s="41" t="s">
        <v>5230</v>
      </c>
      <c r="P1411" s="106">
        <f t="shared" si="809"/>
        <v>86.4</v>
      </c>
      <c r="Q1411" s="106">
        <f t="shared" si="794"/>
        <v>216</v>
      </c>
      <c r="R1411" s="41"/>
      <c r="S1411" s="41" t="s">
        <v>523</v>
      </c>
      <c r="T1411" s="107">
        <f t="shared" si="795"/>
        <v>2.8939679999999997</v>
      </c>
      <c r="U1411" s="41" t="s">
        <v>4084</v>
      </c>
      <c r="V1411" s="41" t="e">
        <f t="shared" si="769"/>
        <v>#NAME?</v>
      </c>
      <c r="W1411" s="107">
        <v>4.6199999999999998E-2</v>
      </c>
      <c r="X1411" s="107">
        <f t="shared" si="796"/>
        <v>9.9791999999999987</v>
      </c>
      <c r="Y1411" s="107"/>
      <c r="Z1411" s="107"/>
      <c r="AA1411" s="107"/>
      <c r="AB1411" s="107"/>
      <c r="AC1411" s="107"/>
      <c r="AD1411" s="107"/>
      <c r="AE1411" s="107"/>
      <c r="AF1411" s="107"/>
      <c r="AG1411" s="41" t="s">
        <v>4331</v>
      </c>
      <c r="AH1411" s="41" t="e">
        <f t="shared" si="773"/>
        <v>#NAME?</v>
      </c>
      <c r="AI1411" s="108">
        <v>0.28999999999999998</v>
      </c>
      <c r="AJ1411" s="107">
        <f t="shared" si="798"/>
        <v>2.8939679999999997</v>
      </c>
      <c r="AK1411" s="41"/>
      <c r="AL1411" s="41"/>
      <c r="AM1411" s="107"/>
      <c r="AN1411" s="107"/>
    </row>
    <row r="1412" spans="1:40" ht="15">
      <c r="A1412" s="101"/>
      <c r="B1412" s="41"/>
      <c r="C1412" s="102"/>
      <c r="D1412" s="103"/>
      <c r="E1412" s="103"/>
      <c r="F1412" s="103"/>
      <c r="G1412" s="103"/>
      <c r="H1412" s="103"/>
      <c r="I1412" s="103"/>
      <c r="J1412" s="103"/>
      <c r="K1412" s="31"/>
      <c r="L1412" s="103"/>
      <c r="M1412" s="104"/>
      <c r="N1412" s="105"/>
      <c r="O1412" s="41"/>
      <c r="P1412" s="106"/>
      <c r="Q1412" s="106"/>
      <c r="R1412" s="41"/>
      <c r="S1412" s="41"/>
      <c r="T1412" s="107"/>
      <c r="U1412" s="41"/>
      <c r="V1412" s="41"/>
      <c r="W1412" s="107"/>
      <c r="X1412" s="107"/>
      <c r="Y1412" s="107"/>
      <c r="Z1412" s="107"/>
      <c r="AA1412" s="107"/>
      <c r="AB1412" s="107"/>
      <c r="AC1412" s="107"/>
      <c r="AD1412" s="107"/>
      <c r="AE1412" s="107"/>
      <c r="AF1412" s="107"/>
      <c r="AG1412" s="41"/>
      <c r="AH1412" s="41"/>
      <c r="AI1412" s="108"/>
      <c r="AJ1412" s="107"/>
      <c r="AK1412" s="109" t="s">
        <v>4921</v>
      </c>
      <c r="AL1412" s="41" t="str">
        <f t="shared" ref="AL1412:AL1417" si="814">VLOOKUP(AK1412,db_solfen,2,FALSE)</f>
        <v>SOLFEN KHA DEP 225</v>
      </c>
      <c r="AM1412" s="107">
        <v>0.24</v>
      </c>
      <c r="AN1412" s="107">
        <f>$X$1411*AM1412</f>
        <v>2.3950079999999998</v>
      </c>
    </row>
    <row r="1413" spans="1:40" ht="15">
      <c r="A1413" s="101"/>
      <c r="B1413" s="41"/>
      <c r="C1413" s="102"/>
      <c r="D1413" s="103"/>
      <c r="E1413" s="103"/>
      <c r="F1413" s="103"/>
      <c r="G1413" s="103"/>
      <c r="H1413" s="103"/>
      <c r="I1413" s="103"/>
      <c r="J1413" s="103"/>
      <c r="K1413" s="31"/>
      <c r="L1413" s="103"/>
      <c r="M1413" s="104"/>
      <c r="N1413" s="105"/>
      <c r="O1413" s="41"/>
      <c r="P1413" s="106"/>
      <c r="Q1413" s="106"/>
      <c r="R1413" s="41"/>
      <c r="S1413" s="41"/>
      <c r="T1413" s="107"/>
      <c r="U1413" s="41"/>
      <c r="V1413" s="41"/>
      <c r="W1413" s="107"/>
      <c r="X1413" s="107"/>
      <c r="Y1413" s="107"/>
      <c r="Z1413" s="107"/>
      <c r="AA1413" s="107"/>
      <c r="AB1413" s="107"/>
      <c r="AC1413" s="107"/>
      <c r="AD1413" s="107"/>
      <c r="AE1413" s="107"/>
      <c r="AF1413" s="107"/>
      <c r="AG1413" s="41"/>
      <c r="AH1413" s="41"/>
      <c r="AI1413" s="108"/>
      <c r="AJ1413" s="107"/>
      <c r="AK1413" s="109" t="s">
        <v>4915</v>
      </c>
      <c r="AL1413" s="41" t="str">
        <f t="shared" si="814"/>
        <v>SHD METHANOL 156</v>
      </c>
      <c r="AM1413" s="107">
        <v>0.14000000000000001</v>
      </c>
      <c r="AN1413" s="107">
        <f t="shared" ref="AN1413:AN1414" si="815">$X$1411*AM1413</f>
        <v>1.3970879999999999</v>
      </c>
    </row>
    <row r="1414" spans="1:40" ht="15">
      <c r="A1414" s="101"/>
      <c r="B1414" s="41"/>
      <c r="C1414" s="102"/>
      <c r="D1414" s="103"/>
      <c r="E1414" s="103"/>
      <c r="F1414" s="103"/>
      <c r="G1414" s="103"/>
      <c r="H1414" s="103"/>
      <c r="I1414" s="103"/>
      <c r="J1414" s="103"/>
      <c r="K1414" s="31"/>
      <c r="L1414" s="103"/>
      <c r="M1414" s="104"/>
      <c r="N1414" s="105"/>
      <c r="O1414" s="41"/>
      <c r="P1414" s="106"/>
      <c r="Q1414" s="106"/>
      <c r="R1414" s="41"/>
      <c r="S1414" s="41"/>
      <c r="T1414" s="107"/>
      <c r="U1414" s="41"/>
      <c r="V1414" s="41"/>
      <c r="W1414" s="107"/>
      <c r="X1414" s="107"/>
      <c r="Y1414" s="107"/>
      <c r="Z1414" s="107"/>
      <c r="AA1414" s="107"/>
      <c r="AB1414" s="107"/>
      <c r="AC1414" s="107"/>
      <c r="AD1414" s="107"/>
      <c r="AE1414" s="107"/>
      <c r="AF1414" s="107"/>
      <c r="AG1414" s="41"/>
      <c r="AH1414" s="41"/>
      <c r="AI1414" s="108"/>
      <c r="AJ1414" s="107"/>
      <c r="AK1414" s="109" t="s">
        <v>4925</v>
      </c>
      <c r="AL1414" s="41" t="str">
        <f t="shared" si="814"/>
        <v>SOLFEN KHA GLISERIN 250</v>
      </c>
      <c r="AM1414" s="107">
        <v>0.33</v>
      </c>
      <c r="AN1414" s="107">
        <f t="shared" si="815"/>
        <v>3.2931359999999996</v>
      </c>
    </row>
    <row r="1415" spans="1:40" ht="15">
      <c r="A1415" s="101"/>
      <c r="B1415" s="41"/>
      <c r="C1415" s="102"/>
      <c r="D1415" s="103"/>
      <c r="E1415" s="103"/>
      <c r="F1415" s="103"/>
      <c r="G1415" s="103"/>
      <c r="H1415" s="103"/>
      <c r="I1415" s="103"/>
      <c r="J1415" s="103"/>
      <c r="K1415" s="31"/>
      <c r="L1415" s="103"/>
      <c r="M1415" s="104"/>
      <c r="N1415" s="105"/>
      <c r="O1415" s="41"/>
      <c r="P1415" s="106"/>
      <c r="Q1415" s="106"/>
      <c r="R1415" s="41"/>
      <c r="S1415" s="41"/>
      <c r="T1415" s="107"/>
      <c r="U1415" s="41" t="s">
        <v>5192</v>
      </c>
      <c r="V1415" s="41" t="s">
        <v>5193</v>
      </c>
      <c r="W1415" s="107">
        <v>0.1555</v>
      </c>
      <c r="X1415" s="107">
        <f>K1411*W1415</f>
        <v>33.588000000000001</v>
      </c>
      <c r="Y1415" s="107"/>
      <c r="Z1415" s="107"/>
      <c r="AA1415" s="107"/>
      <c r="AB1415" s="107"/>
      <c r="AC1415" s="107"/>
      <c r="AD1415" s="107"/>
      <c r="AE1415" s="107"/>
      <c r="AF1415" s="107"/>
      <c r="AG1415" s="41"/>
      <c r="AH1415" s="41"/>
      <c r="AI1415" s="108"/>
      <c r="AJ1415" s="107"/>
      <c r="AK1415" s="110" t="s">
        <v>4915</v>
      </c>
      <c r="AL1415" s="41" t="str">
        <f t="shared" si="814"/>
        <v>SHD METHANOL 156</v>
      </c>
      <c r="AM1415" s="107">
        <v>0.56999999999999995</v>
      </c>
      <c r="AN1415" s="107">
        <f>$X$1415*AM1415</f>
        <v>19.145160000000001</v>
      </c>
    </row>
    <row r="1416" spans="1:40" ht="15">
      <c r="A1416" s="101"/>
      <c r="B1416" s="41"/>
      <c r="C1416" s="102"/>
      <c r="D1416" s="103"/>
      <c r="E1416" s="103"/>
      <c r="F1416" s="103"/>
      <c r="G1416" s="103"/>
      <c r="H1416" s="103"/>
      <c r="I1416" s="103"/>
      <c r="J1416" s="103"/>
      <c r="K1416" s="31"/>
      <c r="L1416" s="103"/>
      <c r="M1416" s="104"/>
      <c r="N1416" s="105"/>
      <c r="O1416" s="41"/>
      <c r="P1416" s="106"/>
      <c r="Q1416" s="106"/>
      <c r="R1416" s="41"/>
      <c r="S1416" s="41"/>
      <c r="T1416" s="107"/>
      <c r="U1416" s="41"/>
      <c r="V1416" s="41"/>
      <c r="W1416" s="107"/>
      <c r="X1416" s="107"/>
      <c r="Y1416" s="107"/>
      <c r="Z1416" s="107"/>
      <c r="AA1416" s="107"/>
      <c r="AB1416" s="107"/>
      <c r="AC1416" s="107"/>
      <c r="AD1416" s="107"/>
      <c r="AE1416" s="107"/>
      <c r="AF1416" s="107"/>
      <c r="AG1416" s="41"/>
      <c r="AH1416" s="41"/>
      <c r="AI1416" s="108"/>
      <c r="AJ1416" s="107"/>
      <c r="AK1416" s="110" t="s">
        <v>4925</v>
      </c>
      <c r="AL1416" s="41" t="str">
        <f t="shared" si="814"/>
        <v>SOLFEN KHA GLISERIN 250</v>
      </c>
      <c r="AM1416" s="107">
        <v>0.34</v>
      </c>
      <c r="AN1416" s="107">
        <f t="shared" ref="AN1416:AN1417" si="816">$X$1415*AM1416</f>
        <v>11.419920000000001</v>
      </c>
    </row>
    <row r="1417" spans="1:40" ht="15">
      <c r="A1417" s="101"/>
      <c r="B1417" s="41"/>
      <c r="C1417" s="102"/>
      <c r="D1417" s="103"/>
      <c r="E1417" s="103"/>
      <c r="F1417" s="103"/>
      <c r="G1417" s="103"/>
      <c r="H1417" s="103"/>
      <c r="I1417" s="103"/>
      <c r="J1417" s="103"/>
      <c r="K1417" s="31"/>
      <c r="L1417" s="103"/>
      <c r="M1417" s="104"/>
      <c r="N1417" s="105"/>
      <c r="O1417" s="41"/>
      <c r="P1417" s="106"/>
      <c r="Q1417" s="106"/>
      <c r="R1417" s="41"/>
      <c r="S1417" s="41"/>
      <c r="T1417" s="107"/>
      <c r="U1417" s="41"/>
      <c r="V1417" s="41"/>
      <c r="W1417" s="107"/>
      <c r="X1417" s="107"/>
      <c r="Y1417" s="107"/>
      <c r="Z1417" s="107"/>
      <c r="AA1417" s="107"/>
      <c r="AB1417" s="107"/>
      <c r="AC1417" s="107"/>
      <c r="AD1417" s="107"/>
      <c r="AE1417" s="107"/>
      <c r="AF1417" s="107"/>
      <c r="AG1417" s="41"/>
      <c r="AH1417" s="41"/>
      <c r="AI1417" s="108"/>
      <c r="AJ1417" s="107"/>
      <c r="AK1417" s="110" t="s">
        <v>4921</v>
      </c>
      <c r="AL1417" s="41" t="str">
        <f t="shared" si="814"/>
        <v>SOLFEN KHA DEP 225</v>
      </c>
      <c r="AM1417" s="107">
        <v>0.09</v>
      </c>
      <c r="AN1417" s="107">
        <f t="shared" si="816"/>
        <v>3.0229200000000001</v>
      </c>
    </row>
    <row r="1418" spans="1:40">
      <c r="A1418" s="101">
        <v>346</v>
      </c>
      <c r="B1418" s="41" t="s">
        <v>3047</v>
      </c>
      <c r="C1418" s="102" t="s">
        <v>307</v>
      </c>
      <c r="D1418" s="103">
        <v>47</v>
      </c>
      <c r="E1418" s="103">
        <f t="shared" si="808"/>
        <v>0.65277777777777779</v>
      </c>
      <c r="F1418" s="103">
        <v>67</v>
      </c>
      <c r="G1418" s="103">
        <v>1</v>
      </c>
      <c r="H1418" s="103">
        <v>78</v>
      </c>
      <c r="I1418" s="103">
        <v>1</v>
      </c>
      <c r="J1418" s="103" t="s">
        <v>510</v>
      </c>
      <c r="K1418" s="31">
        <f t="shared" si="792"/>
        <v>72</v>
      </c>
      <c r="L1418" s="103" t="s">
        <v>510</v>
      </c>
      <c r="M1418" s="104">
        <f t="shared" si="813"/>
        <v>1</v>
      </c>
      <c r="N1418" s="105" t="s">
        <v>506</v>
      </c>
      <c r="O1418" s="41" t="s">
        <v>5230</v>
      </c>
      <c r="P1418" s="106">
        <f t="shared" si="809"/>
        <v>28.8</v>
      </c>
      <c r="Q1418" s="106">
        <f t="shared" si="794"/>
        <v>72</v>
      </c>
      <c r="R1418" s="41"/>
      <c r="S1418" s="41" t="s">
        <v>524</v>
      </c>
      <c r="T1418" s="107">
        <f t="shared" si="795"/>
        <v>1.3638239999999999</v>
      </c>
      <c r="U1418" s="41" t="s">
        <v>4086</v>
      </c>
      <c r="V1418" s="41" t="e">
        <f t="shared" si="769"/>
        <v>#NAME?</v>
      </c>
      <c r="W1418" s="107">
        <v>4.6199999999999998E-2</v>
      </c>
      <c r="X1418" s="107">
        <f t="shared" si="796"/>
        <v>3.3264</v>
      </c>
      <c r="Y1418" s="107"/>
      <c r="Z1418" s="107"/>
      <c r="AA1418" s="107"/>
      <c r="AB1418" s="107"/>
      <c r="AC1418" s="107"/>
      <c r="AD1418" s="107"/>
      <c r="AE1418" s="107"/>
      <c r="AF1418" s="107"/>
      <c r="AG1418" s="41" t="s">
        <v>4337</v>
      </c>
      <c r="AH1418" s="41" t="e">
        <f t="shared" si="773"/>
        <v>#NAME?</v>
      </c>
      <c r="AI1418" s="108">
        <v>0.41</v>
      </c>
      <c r="AJ1418" s="107">
        <f t="shared" si="798"/>
        <v>1.3638239999999999</v>
      </c>
      <c r="AK1418" s="41"/>
      <c r="AL1418" s="41"/>
      <c r="AM1418" s="107"/>
      <c r="AN1418" s="107"/>
    </row>
    <row r="1419" spans="1:40" ht="15">
      <c r="A1419" s="101"/>
      <c r="B1419" s="41"/>
      <c r="C1419" s="102"/>
      <c r="D1419" s="103"/>
      <c r="E1419" s="103"/>
      <c r="F1419" s="103"/>
      <c r="G1419" s="103"/>
      <c r="H1419" s="103"/>
      <c r="I1419" s="103"/>
      <c r="J1419" s="103"/>
      <c r="K1419" s="31"/>
      <c r="L1419" s="103"/>
      <c r="M1419" s="104"/>
      <c r="N1419" s="105"/>
      <c r="O1419" s="41"/>
      <c r="P1419" s="106"/>
      <c r="Q1419" s="106"/>
      <c r="R1419" s="41"/>
      <c r="S1419" s="41"/>
      <c r="T1419" s="107"/>
      <c r="U1419" s="41"/>
      <c r="V1419" s="41"/>
      <c r="W1419" s="107"/>
      <c r="X1419" s="107"/>
      <c r="Y1419" s="107"/>
      <c r="Z1419" s="107"/>
      <c r="AA1419" s="107"/>
      <c r="AB1419" s="107"/>
      <c r="AC1419" s="107"/>
      <c r="AD1419" s="107"/>
      <c r="AE1419" s="107"/>
      <c r="AF1419" s="107"/>
      <c r="AG1419" s="41"/>
      <c r="AH1419" s="41"/>
      <c r="AI1419" s="108"/>
      <c r="AJ1419" s="107"/>
      <c r="AK1419" s="109" t="s">
        <v>4915</v>
      </c>
      <c r="AL1419" s="41" t="str">
        <f t="shared" ref="AL1419:AL1424" si="817">VLOOKUP(AK1419,db_solfen,2,FALSE)</f>
        <v>SHD METHANOL 156</v>
      </c>
      <c r="AM1419" s="107">
        <v>0.12</v>
      </c>
      <c r="AN1419" s="107">
        <f>$X$1418*AM1419</f>
        <v>0.39916799999999997</v>
      </c>
    </row>
    <row r="1420" spans="1:40" ht="15">
      <c r="A1420" s="101"/>
      <c r="B1420" s="41"/>
      <c r="C1420" s="102"/>
      <c r="D1420" s="103"/>
      <c r="E1420" s="103"/>
      <c r="F1420" s="103"/>
      <c r="G1420" s="103"/>
      <c r="H1420" s="103"/>
      <c r="I1420" s="103"/>
      <c r="J1420" s="103"/>
      <c r="K1420" s="31"/>
      <c r="L1420" s="103"/>
      <c r="M1420" s="104"/>
      <c r="N1420" s="105"/>
      <c r="O1420" s="41"/>
      <c r="P1420" s="106"/>
      <c r="Q1420" s="106"/>
      <c r="R1420" s="41"/>
      <c r="S1420" s="41"/>
      <c r="T1420" s="107"/>
      <c r="U1420" s="41"/>
      <c r="V1420" s="41"/>
      <c r="W1420" s="107"/>
      <c r="X1420" s="107"/>
      <c r="Y1420" s="107"/>
      <c r="Z1420" s="107"/>
      <c r="AA1420" s="107"/>
      <c r="AB1420" s="107"/>
      <c r="AC1420" s="107"/>
      <c r="AD1420" s="107"/>
      <c r="AE1420" s="107"/>
      <c r="AF1420" s="107"/>
      <c r="AG1420" s="41"/>
      <c r="AH1420" s="41"/>
      <c r="AI1420" s="108"/>
      <c r="AJ1420" s="107"/>
      <c r="AK1420" s="109" t="s">
        <v>4921</v>
      </c>
      <c r="AL1420" s="41" t="str">
        <f t="shared" si="817"/>
        <v>SOLFEN KHA DEP 225</v>
      </c>
      <c r="AM1420" s="107">
        <v>0.17</v>
      </c>
      <c r="AN1420" s="107">
        <f t="shared" ref="AN1420:AN1421" si="818">$X$1418*AM1420</f>
        <v>0.56548799999999999</v>
      </c>
    </row>
    <row r="1421" spans="1:40" ht="15">
      <c r="A1421" s="101"/>
      <c r="B1421" s="41"/>
      <c r="C1421" s="102"/>
      <c r="D1421" s="103"/>
      <c r="E1421" s="103"/>
      <c r="F1421" s="103"/>
      <c r="G1421" s="103"/>
      <c r="H1421" s="103"/>
      <c r="I1421" s="103"/>
      <c r="J1421" s="103"/>
      <c r="K1421" s="31"/>
      <c r="L1421" s="103"/>
      <c r="M1421" s="104"/>
      <c r="N1421" s="105"/>
      <c r="O1421" s="41"/>
      <c r="P1421" s="106"/>
      <c r="Q1421" s="106"/>
      <c r="R1421" s="41"/>
      <c r="S1421" s="41"/>
      <c r="T1421" s="107"/>
      <c r="U1421" s="41"/>
      <c r="V1421" s="41"/>
      <c r="W1421" s="107"/>
      <c r="X1421" s="107"/>
      <c r="Y1421" s="107"/>
      <c r="Z1421" s="107"/>
      <c r="AA1421" s="107"/>
      <c r="AB1421" s="107"/>
      <c r="AC1421" s="107"/>
      <c r="AD1421" s="107"/>
      <c r="AE1421" s="107"/>
      <c r="AF1421" s="107"/>
      <c r="AG1421" s="41"/>
      <c r="AH1421" s="41"/>
      <c r="AI1421" s="108"/>
      <c r="AJ1421" s="107"/>
      <c r="AK1421" s="109" t="s">
        <v>4925</v>
      </c>
      <c r="AL1421" s="41" t="str">
        <f t="shared" si="817"/>
        <v>SOLFEN KHA GLISERIN 250</v>
      </c>
      <c r="AM1421" s="107">
        <v>0.3</v>
      </c>
      <c r="AN1421" s="107">
        <f t="shared" si="818"/>
        <v>0.99791999999999992</v>
      </c>
    </row>
    <row r="1422" spans="1:40" ht="15">
      <c r="A1422" s="101"/>
      <c r="B1422" s="41"/>
      <c r="C1422" s="102"/>
      <c r="D1422" s="103"/>
      <c r="E1422" s="103"/>
      <c r="F1422" s="103"/>
      <c r="G1422" s="103"/>
      <c r="H1422" s="103"/>
      <c r="I1422" s="103"/>
      <c r="J1422" s="103"/>
      <c r="K1422" s="31"/>
      <c r="L1422" s="103"/>
      <c r="M1422" s="104"/>
      <c r="N1422" s="105"/>
      <c r="O1422" s="41"/>
      <c r="P1422" s="106"/>
      <c r="Q1422" s="106"/>
      <c r="R1422" s="41"/>
      <c r="S1422" s="41"/>
      <c r="T1422" s="107"/>
      <c r="U1422" s="41" t="s">
        <v>5192</v>
      </c>
      <c r="V1422" s="41" t="s">
        <v>5193</v>
      </c>
      <c r="W1422" s="107">
        <v>0.1555</v>
      </c>
      <c r="X1422" s="107">
        <f>K1418*W1422</f>
        <v>11.196</v>
      </c>
      <c r="Y1422" s="107"/>
      <c r="Z1422" s="107"/>
      <c r="AA1422" s="107"/>
      <c r="AB1422" s="107"/>
      <c r="AC1422" s="107"/>
      <c r="AD1422" s="107"/>
      <c r="AE1422" s="107"/>
      <c r="AF1422" s="107"/>
      <c r="AG1422" s="41"/>
      <c r="AH1422" s="41"/>
      <c r="AI1422" s="108"/>
      <c r="AJ1422" s="107"/>
      <c r="AK1422" s="110" t="s">
        <v>4915</v>
      </c>
      <c r="AL1422" s="41" t="str">
        <f t="shared" si="817"/>
        <v>SHD METHANOL 156</v>
      </c>
      <c r="AM1422" s="107">
        <v>0.56999999999999995</v>
      </c>
      <c r="AN1422" s="107">
        <f>$X$1422*AM1422</f>
        <v>6.3817199999999996</v>
      </c>
    </row>
    <row r="1423" spans="1:40" ht="15">
      <c r="A1423" s="101"/>
      <c r="B1423" s="41"/>
      <c r="C1423" s="102"/>
      <c r="D1423" s="103"/>
      <c r="E1423" s="103"/>
      <c r="F1423" s="103"/>
      <c r="G1423" s="103"/>
      <c r="H1423" s="103"/>
      <c r="I1423" s="103"/>
      <c r="J1423" s="103"/>
      <c r="K1423" s="31"/>
      <c r="L1423" s="103"/>
      <c r="M1423" s="104"/>
      <c r="N1423" s="105"/>
      <c r="O1423" s="41"/>
      <c r="P1423" s="106"/>
      <c r="Q1423" s="106"/>
      <c r="R1423" s="41"/>
      <c r="S1423" s="41"/>
      <c r="T1423" s="107"/>
      <c r="U1423" s="41"/>
      <c r="V1423" s="41"/>
      <c r="W1423" s="107"/>
      <c r="X1423" s="107"/>
      <c r="Y1423" s="107"/>
      <c r="Z1423" s="107"/>
      <c r="AA1423" s="107"/>
      <c r="AB1423" s="107"/>
      <c r="AC1423" s="107"/>
      <c r="AD1423" s="107"/>
      <c r="AE1423" s="107"/>
      <c r="AF1423" s="107"/>
      <c r="AG1423" s="41"/>
      <c r="AH1423" s="41"/>
      <c r="AI1423" s="108"/>
      <c r="AJ1423" s="107"/>
      <c r="AK1423" s="110" t="s">
        <v>4925</v>
      </c>
      <c r="AL1423" s="41" t="str">
        <f t="shared" si="817"/>
        <v>SOLFEN KHA GLISERIN 250</v>
      </c>
      <c r="AM1423" s="107">
        <v>0.34</v>
      </c>
      <c r="AN1423" s="107">
        <f t="shared" ref="AN1423:AN1424" si="819">$X$1422*AM1423</f>
        <v>3.8066400000000002</v>
      </c>
    </row>
    <row r="1424" spans="1:40" ht="15">
      <c r="A1424" s="101"/>
      <c r="B1424" s="41"/>
      <c r="C1424" s="102"/>
      <c r="D1424" s="103"/>
      <c r="E1424" s="103"/>
      <c r="F1424" s="103"/>
      <c r="G1424" s="103"/>
      <c r="H1424" s="103"/>
      <c r="I1424" s="103"/>
      <c r="J1424" s="103"/>
      <c r="K1424" s="31"/>
      <c r="L1424" s="103"/>
      <c r="M1424" s="104"/>
      <c r="N1424" s="105"/>
      <c r="O1424" s="41"/>
      <c r="P1424" s="106"/>
      <c r="Q1424" s="106"/>
      <c r="R1424" s="41"/>
      <c r="S1424" s="41"/>
      <c r="T1424" s="107"/>
      <c r="U1424" s="41"/>
      <c r="V1424" s="41"/>
      <c r="W1424" s="107"/>
      <c r="X1424" s="107"/>
      <c r="Y1424" s="107"/>
      <c r="Z1424" s="107"/>
      <c r="AA1424" s="107"/>
      <c r="AB1424" s="107"/>
      <c r="AC1424" s="107"/>
      <c r="AD1424" s="107"/>
      <c r="AE1424" s="107"/>
      <c r="AF1424" s="107"/>
      <c r="AG1424" s="41"/>
      <c r="AH1424" s="41"/>
      <c r="AI1424" s="108"/>
      <c r="AJ1424" s="107"/>
      <c r="AK1424" s="110" t="s">
        <v>4921</v>
      </c>
      <c r="AL1424" s="41" t="str">
        <f t="shared" si="817"/>
        <v>SOLFEN KHA DEP 225</v>
      </c>
      <c r="AM1424" s="107">
        <v>0.09</v>
      </c>
      <c r="AN1424" s="107">
        <f t="shared" si="819"/>
        <v>1.0076399999999999</v>
      </c>
    </row>
    <row r="1425" spans="1:40">
      <c r="A1425" s="101">
        <v>347</v>
      </c>
      <c r="B1425" s="41" t="s">
        <v>3054</v>
      </c>
      <c r="C1425" s="102" t="s">
        <v>308</v>
      </c>
      <c r="D1425" s="103">
        <v>86</v>
      </c>
      <c r="E1425" s="103">
        <f t="shared" si="808"/>
        <v>1.1944444444444444</v>
      </c>
      <c r="F1425" s="103">
        <v>121</v>
      </c>
      <c r="G1425" s="103">
        <v>1</v>
      </c>
      <c r="H1425" s="103">
        <v>71</v>
      </c>
      <c r="I1425" s="103">
        <v>1</v>
      </c>
      <c r="J1425" s="103" t="s">
        <v>510</v>
      </c>
      <c r="K1425" s="31">
        <f t="shared" si="792"/>
        <v>72</v>
      </c>
      <c r="L1425" s="103" t="s">
        <v>510</v>
      </c>
      <c r="M1425" s="104">
        <f t="shared" si="813"/>
        <v>1</v>
      </c>
      <c r="N1425" s="105" t="s">
        <v>506</v>
      </c>
      <c r="O1425" s="41" t="s">
        <v>5230</v>
      </c>
      <c r="P1425" s="106">
        <f t="shared" si="809"/>
        <v>28.8</v>
      </c>
      <c r="Q1425" s="106">
        <f t="shared" si="794"/>
        <v>72</v>
      </c>
      <c r="R1425" s="41"/>
      <c r="S1425" s="41" t="s">
        <v>5220</v>
      </c>
      <c r="T1425" s="107">
        <f t="shared" si="795"/>
        <v>0.56548799999999999</v>
      </c>
      <c r="U1425" s="41" t="s">
        <v>4088</v>
      </c>
      <c r="V1425" s="41" t="e">
        <f t="shared" si="769"/>
        <v>#NAME?</v>
      </c>
      <c r="W1425" s="107">
        <v>4.6199999999999998E-2</v>
      </c>
      <c r="X1425" s="107">
        <f t="shared" si="796"/>
        <v>3.3264</v>
      </c>
      <c r="Y1425" s="107"/>
      <c r="Z1425" s="107"/>
      <c r="AA1425" s="107"/>
      <c r="AB1425" s="107"/>
      <c r="AC1425" s="107"/>
      <c r="AD1425" s="107"/>
      <c r="AE1425" s="107"/>
      <c r="AF1425" s="107"/>
      <c r="AG1425" s="41" t="s">
        <v>4301</v>
      </c>
      <c r="AH1425" s="41" t="e">
        <f t="shared" si="773"/>
        <v>#NAME?</v>
      </c>
      <c r="AI1425" s="108">
        <v>0.17</v>
      </c>
      <c r="AJ1425" s="107">
        <f t="shared" si="798"/>
        <v>0.56548799999999999</v>
      </c>
      <c r="AK1425" s="41"/>
      <c r="AL1425" s="41"/>
      <c r="AM1425" s="107"/>
      <c r="AN1425" s="107"/>
    </row>
    <row r="1426" spans="1:40" ht="15">
      <c r="A1426" s="101"/>
      <c r="B1426" s="41"/>
      <c r="C1426" s="102"/>
      <c r="D1426" s="103"/>
      <c r="E1426" s="103"/>
      <c r="F1426" s="103"/>
      <c r="G1426" s="103"/>
      <c r="H1426" s="103"/>
      <c r="I1426" s="103"/>
      <c r="J1426" s="103"/>
      <c r="K1426" s="31"/>
      <c r="L1426" s="103"/>
      <c r="M1426" s="104"/>
      <c r="N1426" s="105"/>
      <c r="O1426" s="41"/>
      <c r="P1426" s="106"/>
      <c r="Q1426" s="106"/>
      <c r="R1426" s="41"/>
      <c r="S1426" s="41"/>
      <c r="T1426" s="107"/>
      <c r="U1426" s="41"/>
      <c r="V1426" s="41"/>
      <c r="W1426" s="107"/>
      <c r="X1426" s="107"/>
      <c r="Y1426" s="107"/>
      <c r="Z1426" s="107"/>
      <c r="AA1426" s="107"/>
      <c r="AB1426" s="107"/>
      <c r="AC1426" s="107"/>
      <c r="AD1426" s="107"/>
      <c r="AE1426" s="107"/>
      <c r="AF1426" s="107"/>
      <c r="AG1426" s="41"/>
      <c r="AH1426" s="41"/>
      <c r="AI1426" s="108"/>
      <c r="AJ1426" s="107"/>
      <c r="AK1426" s="109" t="s">
        <v>4921</v>
      </c>
      <c r="AL1426" s="41" t="str">
        <f t="shared" ref="AL1426:AL1431" si="820">VLOOKUP(AK1426,db_solfen,2,FALSE)</f>
        <v>SOLFEN KHA DEP 225</v>
      </c>
      <c r="AM1426" s="107">
        <v>0.3</v>
      </c>
      <c r="AN1426" s="107">
        <f>$X$1425*AM1426</f>
        <v>0.99791999999999992</v>
      </c>
    </row>
    <row r="1427" spans="1:40" ht="15">
      <c r="A1427" s="101"/>
      <c r="B1427" s="41"/>
      <c r="C1427" s="102"/>
      <c r="D1427" s="103"/>
      <c r="E1427" s="103"/>
      <c r="F1427" s="103"/>
      <c r="G1427" s="103"/>
      <c r="H1427" s="103"/>
      <c r="I1427" s="103"/>
      <c r="J1427" s="103"/>
      <c r="K1427" s="31"/>
      <c r="L1427" s="103"/>
      <c r="M1427" s="104"/>
      <c r="N1427" s="105"/>
      <c r="O1427" s="41"/>
      <c r="P1427" s="106"/>
      <c r="Q1427" s="106"/>
      <c r="R1427" s="41"/>
      <c r="S1427" s="41"/>
      <c r="T1427" s="107"/>
      <c r="U1427" s="41"/>
      <c r="V1427" s="41"/>
      <c r="W1427" s="107"/>
      <c r="X1427" s="107"/>
      <c r="Y1427" s="107"/>
      <c r="Z1427" s="107"/>
      <c r="AA1427" s="107"/>
      <c r="AB1427" s="107"/>
      <c r="AC1427" s="107"/>
      <c r="AD1427" s="107"/>
      <c r="AE1427" s="107"/>
      <c r="AF1427" s="107"/>
      <c r="AG1427" s="41"/>
      <c r="AH1427" s="41"/>
      <c r="AI1427" s="108"/>
      <c r="AJ1427" s="107"/>
      <c r="AK1427" s="109" t="s">
        <v>4915</v>
      </c>
      <c r="AL1427" s="41" t="str">
        <f t="shared" si="820"/>
        <v>SHD METHANOL 156</v>
      </c>
      <c r="AM1427" s="107">
        <v>0.11</v>
      </c>
      <c r="AN1427" s="107">
        <f t="shared" ref="AN1427:AN1428" si="821">$X$1425*AM1427</f>
        <v>0.36590400000000001</v>
      </c>
    </row>
    <row r="1428" spans="1:40" ht="15">
      <c r="A1428" s="101"/>
      <c r="B1428" s="41"/>
      <c r="C1428" s="102"/>
      <c r="D1428" s="103"/>
      <c r="E1428" s="103"/>
      <c r="F1428" s="103"/>
      <c r="G1428" s="103"/>
      <c r="H1428" s="103"/>
      <c r="I1428" s="103"/>
      <c r="J1428" s="103"/>
      <c r="K1428" s="31"/>
      <c r="L1428" s="103"/>
      <c r="M1428" s="104"/>
      <c r="N1428" s="105"/>
      <c r="O1428" s="41"/>
      <c r="P1428" s="106"/>
      <c r="Q1428" s="106"/>
      <c r="R1428" s="41"/>
      <c r="S1428" s="41"/>
      <c r="T1428" s="107"/>
      <c r="U1428" s="41"/>
      <c r="V1428" s="41"/>
      <c r="W1428" s="107"/>
      <c r="X1428" s="107"/>
      <c r="Y1428" s="107"/>
      <c r="Z1428" s="107"/>
      <c r="AA1428" s="107"/>
      <c r="AB1428" s="107"/>
      <c r="AC1428" s="107"/>
      <c r="AD1428" s="107"/>
      <c r="AE1428" s="107"/>
      <c r="AF1428" s="107"/>
      <c r="AG1428" s="41"/>
      <c r="AH1428" s="41"/>
      <c r="AI1428" s="108"/>
      <c r="AJ1428" s="107"/>
      <c r="AK1428" s="109" t="s">
        <v>4925</v>
      </c>
      <c r="AL1428" s="41" t="str">
        <f t="shared" si="820"/>
        <v>SOLFEN KHA GLISERIN 250</v>
      </c>
      <c r="AM1428" s="107">
        <v>0.42</v>
      </c>
      <c r="AN1428" s="107">
        <f t="shared" si="821"/>
        <v>1.3970879999999999</v>
      </c>
    </row>
    <row r="1429" spans="1:40" ht="15">
      <c r="A1429" s="101"/>
      <c r="B1429" s="41"/>
      <c r="C1429" s="102"/>
      <c r="D1429" s="103"/>
      <c r="E1429" s="103"/>
      <c r="F1429" s="103"/>
      <c r="G1429" s="103"/>
      <c r="H1429" s="103"/>
      <c r="I1429" s="103"/>
      <c r="J1429" s="103"/>
      <c r="K1429" s="31"/>
      <c r="L1429" s="103"/>
      <c r="M1429" s="104"/>
      <c r="N1429" s="105"/>
      <c r="O1429" s="41"/>
      <c r="P1429" s="106"/>
      <c r="Q1429" s="106"/>
      <c r="R1429" s="41"/>
      <c r="S1429" s="41"/>
      <c r="T1429" s="107"/>
      <c r="U1429" s="41" t="s">
        <v>5192</v>
      </c>
      <c r="V1429" s="41" t="s">
        <v>5193</v>
      </c>
      <c r="W1429" s="107">
        <v>0.1555</v>
      </c>
      <c r="X1429" s="107">
        <f>K1425*W1429</f>
        <v>11.196</v>
      </c>
      <c r="Y1429" s="107"/>
      <c r="Z1429" s="107"/>
      <c r="AA1429" s="107"/>
      <c r="AB1429" s="107"/>
      <c r="AC1429" s="107"/>
      <c r="AD1429" s="107"/>
      <c r="AE1429" s="107"/>
      <c r="AF1429" s="107"/>
      <c r="AG1429" s="41"/>
      <c r="AH1429" s="41"/>
      <c r="AI1429" s="108"/>
      <c r="AJ1429" s="107"/>
      <c r="AK1429" s="110" t="s">
        <v>4915</v>
      </c>
      <c r="AL1429" s="41" t="str">
        <f t="shared" si="820"/>
        <v>SHD METHANOL 156</v>
      </c>
      <c r="AM1429" s="107">
        <v>0.56999999999999995</v>
      </c>
      <c r="AN1429" s="107">
        <f>$X$1429*AM1429</f>
        <v>6.3817199999999996</v>
      </c>
    </row>
    <row r="1430" spans="1:40" ht="15">
      <c r="A1430" s="101"/>
      <c r="B1430" s="41"/>
      <c r="C1430" s="102"/>
      <c r="D1430" s="103"/>
      <c r="E1430" s="103"/>
      <c r="F1430" s="103"/>
      <c r="G1430" s="103"/>
      <c r="H1430" s="103"/>
      <c r="I1430" s="103"/>
      <c r="J1430" s="103"/>
      <c r="K1430" s="31"/>
      <c r="L1430" s="103"/>
      <c r="M1430" s="104"/>
      <c r="N1430" s="105"/>
      <c r="O1430" s="41"/>
      <c r="P1430" s="106"/>
      <c r="Q1430" s="106"/>
      <c r="R1430" s="41"/>
      <c r="S1430" s="41"/>
      <c r="T1430" s="107"/>
      <c r="U1430" s="41"/>
      <c r="V1430" s="41"/>
      <c r="W1430" s="107"/>
      <c r="X1430" s="107"/>
      <c r="Y1430" s="107"/>
      <c r="Z1430" s="107"/>
      <c r="AA1430" s="107"/>
      <c r="AB1430" s="107"/>
      <c r="AC1430" s="107"/>
      <c r="AD1430" s="107"/>
      <c r="AE1430" s="107"/>
      <c r="AF1430" s="107"/>
      <c r="AG1430" s="41"/>
      <c r="AH1430" s="41"/>
      <c r="AI1430" s="108"/>
      <c r="AJ1430" s="107"/>
      <c r="AK1430" s="110" t="s">
        <v>4925</v>
      </c>
      <c r="AL1430" s="41" t="str">
        <f t="shared" si="820"/>
        <v>SOLFEN KHA GLISERIN 250</v>
      </c>
      <c r="AM1430" s="107">
        <v>0.34</v>
      </c>
      <c r="AN1430" s="107">
        <f t="shared" ref="AN1430:AN1431" si="822">$X$1429*AM1430</f>
        <v>3.8066400000000002</v>
      </c>
    </row>
    <row r="1431" spans="1:40" ht="15">
      <c r="A1431" s="101"/>
      <c r="B1431" s="41"/>
      <c r="C1431" s="102"/>
      <c r="D1431" s="103"/>
      <c r="E1431" s="103"/>
      <c r="F1431" s="103"/>
      <c r="G1431" s="103"/>
      <c r="H1431" s="103"/>
      <c r="I1431" s="103"/>
      <c r="J1431" s="103"/>
      <c r="K1431" s="31"/>
      <c r="L1431" s="103"/>
      <c r="M1431" s="104"/>
      <c r="N1431" s="105"/>
      <c r="O1431" s="41"/>
      <c r="P1431" s="106"/>
      <c r="Q1431" s="106"/>
      <c r="R1431" s="41"/>
      <c r="S1431" s="41"/>
      <c r="T1431" s="107"/>
      <c r="U1431" s="41"/>
      <c r="V1431" s="41"/>
      <c r="W1431" s="107"/>
      <c r="X1431" s="107"/>
      <c r="Y1431" s="107"/>
      <c r="Z1431" s="107"/>
      <c r="AA1431" s="107"/>
      <c r="AB1431" s="107"/>
      <c r="AC1431" s="107"/>
      <c r="AD1431" s="107"/>
      <c r="AE1431" s="107"/>
      <c r="AF1431" s="107"/>
      <c r="AG1431" s="41"/>
      <c r="AH1431" s="41"/>
      <c r="AI1431" s="108"/>
      <c r="AJ1431" s="107"/>
      <c r="AK1431" s="110" t="s">
        <v>4921</v>
      </c>
      <c r="AL1431" s="41" t="str">
        <f t="shared" si="820"/>
        <v>SOLFEN KHA DEP 225</v>
      </c>
      <c r="AM1431" s="107">
        <v>0.09</v>
      </c>
      <c r="AN1431" s="107">
        <f t="shared" si="822"/>
        <v>1.0076399999999999</v>
      </c>
    </row>
    <row r="1432" spans="1:40">
      <c r="A1432" s="101">
        <v>348</v>
      </c>
      <c r="B1432" s="41" t="s">
        <v>3067</v>
      </c>
      <c r="C1432" s="102" t="s">
        <v>309</v>
      </c>
      <c r="D1432" s="103">
        <v>23</v>
      </c>
      <c r="E1432" s="103">
        <f t="shared" si="808"/>
        <v>0.31944444444444442</v>
      </c>
      <c r="F1432" s="103">
        <v>24</v>
      </c>
      <c r="G1432" s="103">
        <v>1</v>
      </c>
      <c r="H1432" s="103"/>
      <c r="I1432" s="103"/>
      <c r="J1432" s="103" t="s">
        <v>510</v>
      </c>
      <c r="K1432" s="31">
        <v>0</v>
      </c>
      <c r="L1432" s="103" t="s">
        <v>510</v>
      </c>
      <c r="M1432" s="104">
        <f t="shared" si="813"/>
        <v>0</v>
      </c>
      <c r="N1432" s="105" t="s">
        <v>506</v>
      </c>
      <c r="O1432" s="41"/>
      <c r="P1432" s="106">
        <f t="shared" si="809"/>
        <v>0</v>
      </c>
      <c r="Q1432" s="106">
        <f t="shared" si="794"/>
        <v>0</v>
      </c>
      <c r="R1432" s="41"/>
      <c r="S1432" s="41"/>
      <c r="T1432" s="107"/>
      <c r="U1432" s="41" t="s">
        <v>4092</v>
      </c>
      <c r="V1432" s="41" t="e">
        <f t="shared" ref="V1432" si="823">VLOOKUP(U1432,tb_oplosan,2,FALSE)</f>
        <v>#NAME?</v>
      </c>
      <c r="W1432" s="107">
        <v>4.6199999999999998E-2</v>
      </c>
      <c r="X1432" s="107">
        <f>K1432*W1432</f>
        <v>0</v>
      </c>
      <c r="Y1432" s="107"/>
      <c r="Z1432" s="107"/>
      <c r="AA1432" s="107"/>
      <c r="AB1432" s="107"/>
      <c r="AC1432" s="107"/>
      <c r="AD1432" s="107"/>
      <c r="AE1432" s="107"/>
      <c r="AF1432" s="107"/>
      <c r="AG1432" s="41" t="s">
        <v>4307</v>
      </c>
      <c r="AH1432" s="41" t="e">
        <f t="shared" ref="AH1432" si="824">VLOOKUP(AG1432,tb_parfum,2,FALSE)</f>
        <v>#NAME?</v>
      </c>
      <c r="AI1432" s="108">
        <v>0.52</v>
      </c>
      <c r="AJ1432" s="107">
        <f t="shared" ref="AJ1432" si="825">X1432*AI1432</f>
        <v>0</v>
      </c>
      <c r="AK1432" s="41"/>
      <c r="AL1432" s="41"/>
      <c r="AM1432" s="107"/>
      <c r="AN1432" s="107"/>
    </row>
    <row r="1433" spans="1:40" ht="15">
      <c r="A1433" s="101"/>
      <c r="B1433" s="41"/>
      <c r="C1433" s="102"/>
      <c r="D1433" s="103"/>
      <c r="E1433" s="103"/>
      <c r="F1433" s="103"/>
      <c r="G1433" s="103"/>
      <c r="H1433" s="103"/>
      <c r="I1433" s="103"/>
      <c r="J1433" s="103"/>
      <c r="K1433" s="31"/>
      <c r="L1433" s="103"/>
      <c r="M1433" s="104"/>
      <c r="N1433" s="105"/>
      <c r="O1433" s="41"/>
      <c r="P1433" s="106"/>
      <c r="Q1433" s="106"/>
      <c r="R1433" s="41"/>
      <c r="S1433" s="41"/>
      <c r="T1433" s="107"/>
      <c r="U1433" s="41"/>
      <c r="V1433" s="41"/>
      <c r="W1433" s="107"/>
      <c r="X1433" s="107"/>
      <c r="Y1433" s="107"/>
      <c r="Z1433" s="107"/>
      <c r="AA1433" s="107"/>
      <c r="AB1433" s="107"/>
      <c r="AC1433" s="107"/>
      <c r="AD1433" s="107"/>
      <c r="AE1433" s="107"/>
      <c r="AF1433" s="107"/>
      <c r="AG1433" s="41"/>
      <c r="AH1433" s="41"/>
      <c r="AI1433" s="108"/>
      <c r="AJ1433" s="107"/>
      <c r="AK1433" s="109" t="s">
        <v>4915</v>
      </c>
      <c r="AL1433" s="41" t="str">
        <f t="shared" ref="AL1433:AL1438" si="826">VLOOKUP(AK1433,db_solfen,2,FALSE)</f>
        <v>SHD METHANOL 156</v>
      </c>
      <c r="AM1433" s="107">
        <v>0.1</v>
      </c>
      <c r="AN1433" s="107">
        <f>$X$1432*AM1433</f>
        <v>0</v>
      </c>
    </row>
    <row r="1434" spans="1:40" ht="15">
      <c r="A1434" s="101"/>
      <c r="B1434" s="41"/>
      <c r="C1434" s="102"/>
      <c r="D1434" s="103"/>
      <c r="E1434" s="103"/>
      <c r="F1434" s="103"/>
      <c r="G1434" s="103"/>
      <c r="H1434" s="103"/>
      <c r="I1434" s="103"/>
      <c r="J1434" s="103"/>
      <c r="K1434" s="31"/>
      <c r="L1434" s="103"/>
      <c r="M1434" s="104"/>
      <c r="N1434" s="105"/>
      <c r="O1434" s="41"/>
      <c r="P1434" s="106"/>
      <c r="Q1434" s="106"/>
      <c r="R1434" s="41"/>
      <c r="S1434" s="41"/>
      <c r="T1434" s="107"/>
      <c r="U1434" s="41"/>
      <c r="V1434" s="41"/>
      <c r="W1434" s="107"/>
      <c r="X1434" s="107"/>
      <c r="Y1434" s="107"/>
      <c r="Z1434" s="107"/>
      <c r="AA1434" s="107"/>
      <c r="AB1434" s="107"/>
      <c r="AC1434" s="107"/>
      <c r="AD1434" s="107"/>
      <c r="AE1434" s="107"/>
      <c r="AF1434" s="107"/>
      <c r="AG1434" s="41"/>
      <c r="AH1434" s="41"/>
      <c r="AI1434" s="108"/>
      <c r="AJ1434" s="107"/>
      <c r="AK1434" s="109" t="s">
        <v>4921</v>
      </c>
      <c r="AL1434" s="41" t="str">
        <f t="shared" si="826"/>
        <v>SOLFEN KHA DEP 225</v>
      </c>
      <c r="AM1434" s="107">
        <v>0.12</v>
      </c>
      <c r="AN1434" s="107">
        <f t="shared" ref="AN1434:AN1435" si="827">$X$1432*AM1434</f>
        <v>0</v>
      </c>
    </row>
    <row r="1435" spans="1:40" ht="15">
      <c r="A1435" s="101"/>
      <c r="B1435" s="41"/>
      <c r="C1435" s="102"/>
      <c r="D1435" s="103"/>
      <c r="E1435" s="103"/>
      <c r="F1435" s="103"/>
      <c r="G1435" s="103"/>
      <c r="H1435" s="103"/>
      <c r="I1435" s="103"/>
      <c r="J1435" s="103"/>
      <c r="K1435" s="31"/>
      <c r="L1435" s="103"/>
      <c r="M1435" s="104"/>
      <c r="N1435" s="105"/>
      <c r="O1435" s="41"/>
      <c r="P1435" s="106"/>
      <c r="Q1435" s="106"/>
      <c r="R1435" s="41"/>
      <c r="S1435" s="41"/>
      <c r="T1435" s="107"/>
      <c r="U1435" s="41"/>
      <c r="V1435" s="41"/>
      <c r="W1435" s="107"/>
      <c r="X1435" s="107"/>
      <c r="Y1435" s="107"/>
      <c r="Z1435" s="107"/>
      <c r="AA1435" s="107"/>
      <c r="AB1435" s="107"/>
      <c r="AC1435" s="107"/>
      <c r="AD1435" s="107"/>
      <c r="AE1435" s="107"/>
      <c r="AF1435" s="107"/>
      <c r="AG1435" s="41"/>
      <c r="AH1435" s="41"/>
      <c r="AI1435" s="108"/>
      <c r="AJ1435" s="107"/>
      <c r="AK1435" s="109" t="s">
        <v>4925</v>
      </c>
      <c r="AL1435" s="41" t="str">
        <f t="shared" si="826"/>
        <v>SOLFEN KHA GLISERIN 250</v>
      </c>
      <c r="AM1435" s="107">
        <v>0.26</v>
      </c>
      <c r="AN1435" s="107">
        <f t="shared" si="827"/>
        <v>0</v>
      </c>
    </row>
    <row r="1436" spans="1:40" ht="15">
      <c r="A1436" s="101"/>
      <c r="B1436" s="41"/>
      <c r="C1436" s="102"/>
      <c r="D1436" s="103"/>
      <c r="E1436" s="103"/>
      <c r="F1436" s="103"/>
      <c r="G1436" s="103"/>
      <c r="H1436" s="103"/>
      <c r="I1436" s="103"/>
      <c r="J1436" s="103"/>
      <c r="K1436" s="31"/>
      <c r="L1436" s="103"/>
      <c r="M1436" s="104"/>
      <c r="N1436" s="105"/>
      <c r="O1436" s="41"/>
      <c r="P1436" s="106"/>
      <c r="Q1436" s="106"/>
      <c r="R1436" s="41"/>
      <c r="S1436" s="41"/>
      <c r="T1436" s="107"/>
      <c r="U1436" s="41" t="s">
        <v>5192</v>
      </c>
      <c r="V1436" s="41" t="s">
        <v>5193</v>
      </c>
      <c r="W1436" s="107">
        <v>0.1555</v>
      </c>
      <c r="X1436" s="107">
        <f>K1432*W1436</f>
        <v>0</v>
      </c>
      <c r="Y1436" s="107"/>
      <c r="Z1436" s="107"/>
      <c r="AA1436" s="107"/>
      <c r="AB1436" s="107"/>
      <c r="AC1436" s="107"/>
      <c r="AD1436" s="107"/>
      <c r="AE1436" s="107"/>
      <c r="AF1436" s="107"/>
      <c r="AG1436" s="41"/>
      <c r="AH1436" s="41"/>
      <c r="AI1436" s="108"/>
      <c r="AJ1436" s="107"/>
      <c r="AK1436" s="110" t="s">
        <v>4915</v>
      </c>
      <c r="AL1436" s="41" t="str">
        <f t="shared" si="826"/>
        <v>SHD METHANOL 156</v>
      </c>
      <c r="AM1436" s="107">
        <v>0.56999999999999995</v>
      </c>
      <c r="AN1436" s="107">
        <f>$X$1436*AM1436</f>
        <v>0</v>
      </c>
    </row>
    <row r="1437" spans="1:40" ht="15">
      <c r="A1437" s="101"/>
      <c r="B1437" s="41"/>
      <c r="C1437" s="102"/>
      <c r="D1437" s="103"/>
      <c r="E1437" s="103"/>
      <c r="F1437" s="103"/>
      <c r="G1437" s="103"/>
      <c r="H1437" s="103"/>
      <c r="I1437" s="103"/>
      <c r="J1437" s="103"/>
      <c r="K1437" s="31"/>
      <c r="L1437" s="103"/>
      <c r="M1437" s="104"/>
      <c r="N1437" s="105"/>
      <c r="O1437" s="41"/>
      <c r="P1437" s="106"/>
      <c r="Q1437" s="106"/>
      <c r="R1437" s="41"/>
      <c r="S1437" s="41"/>
      <c r="T1437" s="107"/>
      <c r="U1437" s="41"/>
      <c r="V1437" s="41"/>
      <c r="W1437" s="107"/>
      <c r="X1437" s="107"/>
      <c r="Y1437" s="107"/>
      <c r="Z1437" s="107"/>
      <c r="AA1437" s="107"/>
      <c r="AB1437" s="107"/>
      <c r="AC1437" s="107"/>
      <c r="AD1437" s="107"/>
      <c r="AE1437" s="107"/>
      <c r="AF1437" s="107"/>
      <c r="AG1437" s="41"/>
      <c r="AH1437" s="41"/>
      <c r="AI1437" s="108"/>
      <c r="AJ1437" s="107"/>
      <c r="AK1437" s="110" t="s">
        <v>4925</v>
      </c>
      <c r="AL1437" s="41" t="str">
        <f t="shared" si="826"/>
        <v>SOLFEN KHA GLISERIN 250</v>
      </c>
      <c r="AM1437" s="107">
        <v>0.34</v>
      </c>
      <c r="AN1437" s="107">
        <f t="shared" ref="AN1437:AN1438" si="828">$X$1436*AM1437</f>
        <v>0</v>
      </c>
    </row>
    <row r="1438" spans="1:40" ht="15">
      <c r="A1438" s="101"/>
      <c r="B1438" s="41"/>
      <c r="C1438" s="102"/>
      <c r="D1438" s="103"/>
      <c r="E1438" s="103"/>
      <c r="F1438" s="103"/>
      <c r="G1438" s="103"/>
      <c r="H1438" s="103"/>
      <c r="I1438" s="103"/>
      <c r="J1438" s="103"/>
      <c r="K1438" s="31"/>
      <c r="L1438" s="103"/>
      <c r="M1438" s="104"/>
      <c r="N1438" s="105"/>
      <c r="O1438" s="41"/>
      <c r="P1438" s="106"/>
      <c r="Q1438" s="106"/>
      <c r="R1438" s="41"/>
      <c r="S1438" s="41"/>
      <c r="T1438" s="107"/>
      <c r="U1438" s="41"/>
      <c r="V1438" s="41"/>
      <c r="W1438" s="107"/>
      <c r="X1438" s="107"/>
      <c r="Y1438" s="107"/>
      <c r="Z1438" s="107"/>
      <c r="AA1438" s="107"/>
      <c r="AB1438" s="107"/>
      <c r="AC1438" s="107"/>
      <c r="AD1438" s="107"/>
      <c r="AE1438" s="107"/>
      <c r="AF1438" s="107"/>
      <c r="AG1438" s="41"/>
      <c r="AH1438" s="41"/>
      <c r="AI1438" s="108"/>
      <c r="AJ1438" s="107"/>
      <c r="AK1438" s="110" t="s">
        <v>4921</v>
      </c>
      <c r="AL1438" s="41" t="str">
        <f t="shared" si="826"/>
        <v>SOLFEN KHA DEP 225</v>
      </c>
      <c r="AM1438" s="107">
        <v>0.09</v>
      </c>
      <c r="AN1438" s="107">
        <f t="shared" si="828"/>
        <v>0</v>
      </c>
    </row>
    <row r="1439" spans="1:40">
      <c r="A1439" s="101">
        <v>349</v>
      </c>
      <c r="B1439" s="41" t="s">
        <v>3068</v>
      </c>
      <c r="C1439" s="102" t="s">
        <v>310</v>
      </c>
      <c r="D1439" s="103">
        <v>92</v>
      </c>
      <c r="E1439" s="103">
        <f t="shared" si="808"/>
        <v>1.2777777777777777</v>
      </c>
      <c r="F1439" s="103">
        <v>55</v>
      </c>
      <c r="G1439" s="103">
        <v>1</v>
      </c>
      <c r="H1439" s="103">
        <v>94</v>
      </c>
      <c r="I1439" s="103">
        <v>1</v>
      </c>
      <c r="J1439" s="103" t="s">
        <v>510</v>
      </c>
      <c r="K1439" s="31">
        <f>VLOOKUP(B1439,tb_proyeksi,10,FALSE)</f>
        <v>72</v>
      </c>
      <c r="L1439" s="103" t="s">
        <v>510</v>
      </c>
      <c r="M1439" s="104">
        <f t="shared" si="813"/>
        <v>1</v>
      </c>
      <c r="N1439" s="105" t="s">
        <v>506</v>
      </c>
      <c r="O1439" s="41" t="s">
        <v>5230</v>
      </c>
      <c r="P1439" s="106">
        <f t="shared" si="809"/>
        <v>28.8</v>
      </c>
      <c r="Q1439" s="106">
        <f t="shared" si="794"/>
        <v>72</v>
      </c>
      <c r="R1439" s="41"/>
      <c r="S1439" s="41" t="s">
        <v>5219</v>
      </c>
      <c r="T1439" s="107">
        <f>AJ1439</f>
        <v>1.7297280000000002</v>
      </c>
      <c r="U1439" s="41" t="s">
        <v>4092</v>
      </c>
      <c r="V1439" s="41" t="e">
        <f t="shared" si="769"/>
        <v>#NAME?</v>
      </c>
      <c r="W1439" s="107">
        <v>4.6199999999999998E-2</v>
      </c>
      <c r="X1439" s="107">
        <f t="shared" si="796"/>
        <v>3.3264</v>
      </c>
      <c r="Y1439" s="107"/>
      <c r="Z1439" s="107"/>
      <c r="AA1439" s="107"/>
      <c r="AB1439" s="107"/>
      <c r="AC1439" s="107"/>
      <c r="AD1439" s="107"/>
      <c r="AE1439" s="107"/>
      <c r="AF1439" s="107"/>
      <c r="AG1439" s="41" t="s">
        <v>4307</v>
      </c>
      <c r="AH1439" s="41" t="e">
        <f t="shared" si="773"/>
        <v>#NAME?</v>
      </c>
      <c r="AI1439" s="108">
        <v>0.52</v>
      </c>
      <c r="AJ1439" s="107">
        <f t="shared" si="798"/>
        <v>1.7297280000000002</v>
      </c>
      <c r="AK1439" s="41"/>
      <c r="AL1439" s="41"/>
      <c r="AM1439" s="107"/>
      <c r="AN1439" s="107"/>
    </row>
    <row r="1440" spans="1:40" ht="15">
      <c r="A1440" s="101"/>
      <c r="B1440" s="41"/>
      <c r="C1440" s="102"/>
      <c r="D1440" s="103"/>
      <c r="E1440" s="103"/>
      <c r="F1440" s="103"/>
      <c r="G1440" s="103"/>
      <c r="H1440" s="103"/>
      <c r="I1440" s="103"/>
      <c r="J1440" s="103"/>
      <c r="K1440" s="31"/>
      <c r="L1440" s="103"/>
      <c r="M1440" s="104"/>
      <c r="N1440" s="105"/>
      <c r="O1440" s="41"/>
      <c r="P1440" s="106"/>
      <c r="Q1440" s="106"/>
      <c r="R1440" s="41"/>
      <c r="S1440" s="41"/>
      <c r="T1440" s="107"/>
      <c r="U1440" s="41"/>
      <c r="V1440" s="41"/>
      <c r="W1440" s="107"/>
      <c r="X1440" s="107"/>
      <c r="Y1440" s="107"/>
      <c r="Z1440" s="107"/>
      <c r="AA1440" s="107"/>
      <c r="AB1440" s="107"/>
      <c r="AC1440" s="107"/>
      <c r="AD1440" s="107"/>
      <c r="AE1440" s="107"/>
      <c r="AF1440" s="107"/>
      <c r="AG1440" s="41"/>
      <c r="AH1440" s="41"/>
      <c r="AI1440" s="108"/>
      <c r="AJ1440" s="107"/>
      <c r="AK1440" s="109" t="s">
        <v>4915</v>
      </c>
      <c r="AL1440" s="41" t="str">
        <f t="shared" ref="AL1440:AL1445" si="829">VLOOKUP(AK1440,db_solfen,2,FALSE)</f>
        <v>SHD METHANOL 156</v>
      </c>
      <c r="AM1440" s="107">
        <v>0.1</v>
      </c>
      <c r="AN1440" s="107">
        <f>$X$1439*AM1440</f>
        <v>0.33264000000000005</v>
      </c>
    </row>
    <row r="1441" spans="1:40" ht="15">
      <c r="A1441" s="101"/>
      <c r="B1441" s="41"/>
      <c r="C1441" s="102"/>
      <c r="D1441" s="103"/>
      <c r="E1441" s="103"/>
      <c r="F1441" s="103"/>
      <c r="G1441" s="103"/>
      <c r="H1441" s="103"/>
      <c r="I1441" s="103"/>
      <c r="J1441" s="103"/>
      <c r="K1441" s="31"/>
      <c r="L1441" s="103"/>
      <c r="M1441" s="104"/>
      <c r="N1441" s="105"/>
      <c r="O1441" s="41"/>
      <c r="P1441" s="106"/>
      <c r="Q1441" s="106"/>
      <c r="R1441" s="41"/>
      <c r="S1441" s="41"/>
      <c r="T1441" s="107"/>
      <c r="U1441" s="41"/>
      <c r="V1441" s="41"/>
      <c r="W1441" s="107"/>
      <c r="X1441" s="107"/>
      <c r="Y1441" s="107"/>
      <c r="Z1441" s="107"/>
      <c r="AA1441" s="107"/>
      <c r="AB1441" s="107"/>
      <c r="AC1441" s="107"/>
      <c r="AD1441" s="107"/>
      <c r="AE1441" s="107"/>
      <c r="AF1441" s="107"/>
      <c r="AG1441" s="41"/>
      <c r="AH1441" s="41"/>
      <c r="AI1441" s="108"/>
      <c r="AJ1441" s="107"/>
      <c r="AK1441" s="109" t="s">
        <v>4921</v>
      </c>
      <c r="AL1441" s="41" t="str">
        <f t="shared" si="829"/>
        <v>SOLFEN KHA DEP 225</v>
      </c>
      <c r="AM1441" s="107">
        <v>0.12</v>
      </c>
      <c r="AN1441" s="107">
        <f t="shared" ref="AN1441:AN1442" si="830">$X$1439*AM1441</f>
        <v>0.39916799999999997</v>
      </c>
    </row>
    <row r="1442" spans="1:40" ht="15">
      <c r="A1442" s="101"/>
      <c r="B1442" s="41"/>
      <c r="C1442" s="102"/>
      <c r="D1442" s="103"/>
      <c r="E1442" s="103"/>
      <c r="F1442" s="103"/>
      <c r="G1442" s="103"/>
      <c r="H1442" s="103"/>
      <c r="I1442" s="103"/>
      <c r="J1442" s="103"/>
      <c r="K1442" s="31"/>
      <c r="L1442" s="103"/>
      <c r="M1442" s="104"/>
      <c r="N1442" s="105"/>
      <c r="O1442" s="41"/>
      <c r="P1442" s="106"/>
      <c r="Q1442" s="106"/>
      <c r="R1442" s="41"/>
      <c r="S1442" s="41"/>
      <c r="T1442" s="107"/>
      <c r="U1442" s="41"/>
      <c r="V1442" s="41"/>
      <c r="W1442" s="107"/>
      <c r="X1442" s="107"/>
      <c r="Y1442" s="107"/>
      <c r="Z1442" s="107"/>
      <c r="AA1442" s="107"/>
      <c r="AB1442" s="107"/>
      <c r="AC1442" s="107"/>
      <c r="AD1442" s="107"/>
      <c r="AE1442" s="107"/>
      <c r="AF1442" s="107"/>
      <c r="AG1442" s="41"/>
      <c r="AH1442" s="41"/>
      <c r="AI1442" s="108"/>
      <c r="AJ1442" s="107"/>
      <c r="AK1442" s="109" t="s">
        <v>4925</v>
      </c>
      <c r="AL1442" s="41" t="str">
        <f t="shared" si="829"/>
        <v>SOLFEN KHA GLISERIN 250</v>
      </c>
      <c r="AM1442" s="107">
        <v>0.26</v>
      </c>
      <c r="AN1442" s="107">
        <f t="shared" si="830"/>
        <v>0.86486400000000008</v>
      </c>
    </row>
    <row r="1443" spans="1:40" ht="15">
      <c r="A1443" s="101"/>
      <c r="B1443" s="41"/>
      <c r="C1443" s="102"/>
      <c r="D1443" s="103"/>
      <c r="E1443" s="103"/>
      <c r="F1443" s="103"/>
      <c r="G1443" s="103"/>
      <c r="H1443" s="103"/>
      <c r="I1443" s="103"/>
      <c r="J1443" s="103"/>
      <c r="K1443" s="31"/>
      <c r="L1443" s="103"/>
      <c r="M1443" s="104"/>
      <c r="N1443" s="105"/>
      <c r="O1443" s="41"/>
      <c r="P1443" s="106"/>
      <c r="Q1443" s="106"/>
      <c r="R1443" s="41"/>
      <c r="S1443" s="41"/>
      <c r="T1443" s="107"/>
      <c r="U1443" s="41" t="s">
        <v>5192</v>
      </c>
      <c r="V1443" s="41" t="s">
        <v>5193</v>
      </c>
      <c r="W1443" s="107">
        <v>0.1555</v>
      </c>
      <c r="X1443" s="107">
        <f>K1439*W1443</f>
        <v>11.196</v>
      </c>
      <c r="Y1443" s="107"/>
      <c r="Z1443" s="107"/>
      <c r="AA1443" s="107"/>
      <c r="AB1443" s="107"/>
      <c r="AC1443" s="107"/>
      <c r="AD1443" s="107"/>
      <c r="AE1443" s="107"/>
      <c r="AF1443" s="107"/>
      <c r="AG1443" s="41"/>
      <c r="AH1443" s="41"/>
      <c r="AI1443" s="108"/>
      <c r="AJ1443" s="107"/>
      <c r="AK1443" s="110" t="s">
        <v>4915</v>
      </c>
      <c r="AL1443" s="41" t="str">
        <f t="shared" si="829"/>
        <v>SHD METHANOL 156</v>
      </c>
      <c r="AM1443" s="107">
        <v>0.56999999999999995</v>
      </c>
      <c r="AN1443" s="107">
        <f>$X$1443*AM1443</f>
        <v>6.3817199999999996</v>
      </c>
    </row>
    <row r="1444" spans="1:40" ht="15">
      <c r="A1444" s="101"/>
      <c r="B1444" s="41"/>
      <c r="C1444" s="102"/>
      <c r="D1444" s="103"/>
      <c r="E1444" s="103"/>
      <c r="F1444" s="103"/>
      <c r="G1444" s="103"/>
      <c r="H1444" s="103"/>
      <c r="I1444" s="103"/>
      <c r="J1444" s="103"/>
      <c r="K1444" s="31"/>
      <c r="L1444" s="103"/>
      <c r="M1444" s="104"/>
      <c r="N1444" s="105"/>
      <c r="O1444" s="41"/>
      <c r="P1444" s="106"/>
      <c r="Q1444" s="106"/>
      <c r="R1444" s="41"/>
      <c r="S1444" s="41"/>
      <c r="T1444" s="107"/>
      <c r="U1444" s="41"/>
      <c r="V1444" s="41"/>
      <c r="W1444" s="107"/>
      <c r="X1444" s="107"/>
      <c r="Y1444" s="107"/>
      <c r="Z1444" s="107"/>
      <c r="AA1444" s="107"/>
      <c r="AB1444" s="107"/>
      <c r="AC1444" s="107"/>
      <c r="AD1444" s="107"/>
      <c r="AE1444" s="107"/>
      <c r="AF1444" s="107"/>
      <c r="AG1444" s="41"/>
      <c r="AH1444" s="41"/>
      <c r="AI1444" s="108"/>
      <c r="AJ1444" s="107"/>
      <c r="AK1444" s="110" t="s">
        <v>4925</v>
      </c>
      <c r="AL1444" s="41" t="str">
        <f t="shared" si="829"/>
        <v>SOLFEN KHA GLISERIN 250</v>
      </c>
      <c r="AM1444" s="107">
        <v>0.34</v>
      </c>
      <c r="AN1444" s="107">
        <f t="shared" ref="AN1444:AN1445" si="831">$X$1443*AM1444</f>
        <v>3.8066400000000002</v>
      </c>
    </row>
    <row r="1445" spans="1:40" ht="15">
      <c r="A1445" s="101"/>
      <c r="B1445" s="41"/>
      <c r="C1445" s="102"/>
      <c r="D1445" s="103"/>
      <c r="E1445" s="103"/>
      <c r="F1445" s="103"/>
      <c r="G1445" s="103"/>
      <c r="H1445" s="103"/>
      <c r="I1445" s="103"/>
      <c r="J1445" s="103"/>
      <c r="K1445" s="31"/>
      <c r="L1445" s="103"/>
      <c r="M1445" s="104"/>
      <c r="N1445" s="105"/>
      <c r="O1445" s="41"/>
      <c r="P1445" s="106"/>
      <c r="Q1445" s="106"/>
      <c r="R1445" s="41"/>
      <c r="S1445" s="41"/>
      <c r="T1445" s="107"/>
      <c r="U1445" s="41"/>
      <c r="V1445" s="41"/>
      <c r="W1445" s="107"/>
      <c r="X1445" s="107"/>
      <c r="Y1445" s="107"/>
      <c r="Z1445" s="107"/>
      <c r="AA1445" s="107"/>
      <c r="AB1445" s="107"/>
      <c r="AC1445" s="107"/>
      <c r="AD1445" s="107"/>
      <c r="AE1445" s="107"/>
      <c r="AF1445" s="107"/>
      <c r="AG1445" s="41"/>
      <c r="AH1445" s="41"/>
      <c r="AI1445" s="108"/>
      <c r="AJ1445" s="107"/>
      <c r="AK1445" s="110" t="s">
        <v>4921</v>
      </c>
      <c r="AL1445" s="41" t="str">
        <f t="shared" si="829"/>
        <v>SOLFEN KHA DEP 225</v>
      </c>
      <c r="AM1445" s="107">
        <v>0.09</v>
      </c>
      <c r="AN1445" s="107">
        <f t="shared" si="831"/>
        <v>1.0076399999999999</v>
      </c>
    </row>
    <row r="1446" spans="1:40">
      <c r="A1446" s="101">
        <v>350</v>
      </c>
      <c r="B1446" s="41" t="s">
        <v>3075</v>
      </c>
      <c r="C1446" s="102" t="s">
        <v>311</v>
      </c>
      <c r="D1446" s="103">
        <v>9</v>
      </c>
      <c r="E1446" s="103">
        <f t="shared" si="808"/>
        <v>0.125</v>
      </c>
      <c r="F1446" s="103">
        <v>14</v>
      </c>
      <c r="G1446" s="103">
        <v>1</v>
      </c>
      <c r="H1446" s="103">
        <v>20</v>
      </c>
      <c r="I1446" s="103">
        <v>1</v>
      </c>
      <c r="J1446" s="103" t="s">
        <v>510</v>
      </c>
      <c r="K1446" s="31">
        <f>VLOOKUP(B1446,tb_proyeksi,10,FALSE)</f>
        <v>72</v>
      </c>
      <c r="L1446" s="103" t="s">
        <v>510</v>
      </c>
      <c r="M1446" s="104">
        <f t="shared" si="813"/>
        <v>1</v>
      </c>
      <c r="N1446" s="105" t="s">
        <v>506</v>
      </c>
      <c r="O1446" s="41" t="s">
        <v>5230</v>
      </c>
      <c r="P1446" s="106">
        <f t="shared" si="809"/>
        <v>28.8</v>
      </c>
      <c r="Q1446" s="106">
        <f t="shared" si="794"/>
        <v>72</v>
      </c>
      <c r="R1446" s="41"/>
      <c r="S1446" s="41" t="s">
        <v>528</v>
      </c>
      <c r="T1446" s="107">
        <f>AJ1446</f>
        <v>1.264032</v>
      </c>
      <c r="U1446" s="41" t="s">
        <v>4094</v>
      </c>
      <c r="V1446" s="41" t="e">
        <f t="shared" si="769"/>
        <v>#NAME?</v>
      </c>
      <c r="W1446" s="107">
        <v>4.6199999999999998E-2</v>
      </c>
      <c r="X1446" s="107">
        <f t="shared" si="796"/>
        <v>3.3264</v>
      </c>
      <c r="Y1446" s="107"/>
      <c r="Z1446" s="107"/>
      <c r="AA1446" s="107"/>
      <c r="AB1446" s="107"/>
      <c r="AC1446" s="107"/>
      <c r="AD1446" s="107"/>
      <c r="AE1446" s="107"/>
      <c r="AF1446" s="107"/>
      <c r="AG1446" s="41" t="s">
        <v>4257</v>
      </c>
      <c r="AH1446" s="41" t="e">
        <f t="shared" si="773"/>
        <v>#NAME?</v>
      </c>
      <c r="AI1446" s="108">
        <v>0.38</v>
      </c>
      <c r="AJ1446" s="107">
        <f t="shared" si="798"/>
        <v>1.264032</v>
      </c>
      <c r="AK1446" s="41"/>
      <c r="AL1446" s="41"/>
      <c r="AM1446" s="107"/>
      <c r="AN1446" s="107"/>
    </row>
    <row r="1447" spans="1:40" ht="15">
      <c r="A1447" s="101"/>
      <c r="B1447" s="41"/>
      <c r="C1447" s="102"/>
      <c r="D1447" s="103"/>
      <c r="E1447" s="103"/>
      <c r="F1447" s="103"/>
      <c r="G1447" s="103"/>
      <c r="H1447" s="103"/>
      <c r="I1447" s="103"/>
      <c r="J1447" s="103"/>
      <c r="K1447" s="31"/>
      <c r="L1447" s="103"/>
      <c r="M1447" s="104"/>
      <c r="N1447" s="105"/>
      <c r="O1447" s="41"/>
      <c r="P1447" s="106"/>
      <c r="Q1447" s="106"/>
      <c r="R1447" s="41"/>
      <c r="S1447" s="41"/>
      <c r="T1447" s="107"/>
      <c r="U1447" s="41"/>
      <c r="V1447" s="41"/>
      <c r="W1447" s="107"/>
      <c r="X1447" s="107"/>
      <c r="Y1447" s="107"/>
      <c r="Z1447" s="107"/>
      <c r="AA1447" s="107"/>
      <c r="AB1447" s="107"/>
      <c r="AC1447" s="107"/>
      <c r="AD1447" s="107"/>
      <c r="AE1447" s="107"/>
      <c r="AF1447" s="107"/>
      <c r="AG1447" s="41"/>
      <c r="AH1447" s="41"/>
      <c r="AI1447" s="108"/>
      <c r="AJ1447" s="107"/>
      <c r="AK1447" s="109" t="s">
        <v>4921</v>
      </c>
      <c r="AL1447" s="41" t="str">
        <f t="shared" ref="AL1447:AL1452" si="832">VLOOKUP(AK1447,db_solfen,2,FALSE)</f>
        <v>SOLFEN KHA DEP 225</v>
      </c>
      <c r="AM1447" s="107">
        <v>0.24</v>
      </c>
      <c r="AN1447" s="107">
        <f>$X$1446*AM1447</f>
        <v>0.79833599999999993</v>
      </c>
    </row>
    <row r="1448" spans="1:40" ht="15">
      <c r="A1448" s="101"/>
      <c r="B1448" s="41"/>
      <c r="C1448" s="102"/>
      <c r="D1448" s="103"/>
      <c r="E1448" s="103"/>
      <c r="F1448" s="103"/>
      <c r="G1448" s="103"/>
      <c r="H1448" s="103"/>
      <c r="I1448" s="103"/>
      <c r="J1448" s="103"/>
      <c r="K1448" s="31"/>
      <c r="L1448" s="103"/>
      <c r="M1448" s="104"/>
      <c r="N1448" s="105"/>
      <c r="O1448" s="41"/>
      <c r="P1448" s="106"/>
      <c r="Q1448" s="106"/>
      <c r="R1448" s="41"/>
      <c r="S1448" s="41"/>
      <c r="T1448" s="107"/>
      <c r="U1448" s="41"/>
      <c r="V1448" s="41"/>
      <c r="W1448" s="107"/>
      <c r="X1448" s="107"/>
      <c r="Y1448" s="107"/>
      <c r="Z1448" s="107"/>
      <c r="AA1448" s="107"/>
      <c r="AB1448" s="107"/>
      <c r="AC1448" s="107"/>
      <c r="AD1448" s="107"/>
      <c r="AE1448" s="107"/>
      <c r="AF1448" s="107"/>
      <c r="AG1448" s="41"/>
      <c r="AH1448" s="41"/>
      <c r="AI1448" s="108"/>
      <c r="AJ1448" s="107"/>
      <c r="AK1448" s="109" t="s">
        <v>4915</v>
      </c>
      <c r="AL1448" s="41" t="str">
        <f t="shared" si="832"/>
        <v>SHD METHANOL 156</v>
      </c>
      <c r="AM1448" s="107">
        <v>0.16</v>
      </c>
      <c r="AN1448" s="107">
        <f t="shared" ref="AN1448:AN1449" si="833">$X$1446*AM1448</f>
        <v>0.53222400000000003</v>
      </c>
    </row>
    <row r="1449" spans="1:40" ht="15">
      <c r="A1449" s="101"/>
      <c r="B1449" s="41"/>
      <c r="C1449" s="102"/>
      <c r="D1449" s="103"/>
      <c r="E1449" s="103"/>
      <c r="F1449" s="103"/>
      <c r="G1449" s="103"/>
      <c r="H1449" s="103"/>
      <c r="I1449" s="103"/>
      <c r="J1449" s="103"/>
      <c r="K1449" s="31"/>
      <c r="L1449" s="103"/>
      <c r="M1449" s="104"/>
      <c r="N1449" s="105"/>
      <c r="O1449" s="41"/>
      <c r="P1449" s="106"/>
      <c r="Q1449" s="106"/>
      <c r="R1449" s="41"/>
      <c r="S1449" s="41"/>
      <c r="T1449" s="107"/>
      <c r="U1449" s="41"/>
      <c r="V1449" s="41"/>
      <c r="W1449" s="107"/>
      <c r="X1449" s="107"/>
      <c r="Y1449" s="107"/>
      <c r="Z1449" s="107"/>
      <c r="AA1449" s="107"/>
      <c r="AB1449" s="107"/>
      <c r="AC1449" s="107"/>
      <c r="AD1449" s="107"/>
      <c r="AE1449" s="107"/>
      <c r="AF1449" s="107"/>
      <c r="AG1449" s="41"/>
      <c r="AH1449" s="41"/>
      <c r="AI1449" s="108"/>
      <c r="AJ1449" s="107"/>
      <c r="AK1449" s="109" t="s">
        <v>4925</v>
      </c>
      <c r="AL1449" s="41" t="str">
        <f t="shared" si="832"/>
        <v>SOLFEN KHA GLISERIN 250</v>
      </c>
      <c r="AM1449" s="107">
        <v>0.22</v>
      </c>
      <c r="AN1449" s="107">
        <f t="shared" si="833"/>
        <v>0.73180800000000001</v>
      </c>
    </row>
    <row r="1450" spans="1:40" ht="15">
      <c r="A1450" s="101"/>
      <c r="B1450" s="41"/>
      <c r="C1450" s="102"/>
      <c r="D1450" s="103"/>
      <c r="E1450" s="103"/>
      <c r="F1450" s="103"/>
      <c r="G1450" s="103"/>
      <c r="H1450" s="103"/>
      <c r="I1450" s="103"/>
      <c r="J1450" s="103"/>
      <c r="K1450" s="31"/>
      <c r="L1450" s="103"/>
      <c r="M1450" s="104"/>
      <c r="N1450" s="105"/>
      <c r="O1450" s="41"/>
      <c r="P1450" s="106"/>
      <c r="Q1450" s="106"/>
      <c r="R1450" s="41"/>
      <c r="S1450" s="41"/>
      <c r="T1450" s="107"/>
      <c r="U1450" s="41" t="s">
        <v>5192</v>
      </c>
      <c r="V1450" s="41" t="s">
        <v>5193</v>
      </c>
      <c r="W1450" s="107">
        <v>0.1555</v>
      </c>
      <c r="X1450" s="107">
        <f>K1446*W1450</f>
        <v>11.196</v>
      </c>
      <c r="Y1450" s="107"/>
      <c r="Z1450" s="107"/>
      <c r="AA1450" s="107"/>
      <c r="AB1450" s="107"/>
      <c r="AC1450" s="107"/>
      <c r="AD1450" s="107"/>
      <c r="AE1450" s="107"/>
      <c r="AF1450" s="107"/>
      <c r="AG1450" s="41"/>
      <c r="AH1450" s="41"/>
      <c r="AI1450" s="108"/>
      <c r="AJ1450" s="107"/>
      <c r="AK1450" s="110" t="s">
        <v>4915</v>
      </c>
      <c r="AL1450" s="41" t="str">
        <f t="shared" si="832"/>
        <v>SHD METHANOL 156</v>
      </c>
      <c r="AM1450" s="107">
        <v>0.56999999999999995</v>
      </c>
      <c r="AN1450" s="107">
        <f>$X$1450*AM1450</f>
        <v>6.3817199999999996</v>
      </c>
    </row>
    <row r="1451" spans="1:40" ht="15">
      <c r="A1451" s="101"/>
      <c r="B1451" s="41"/>
      <c r="C1451" s="102"/>
      <c r="D1451" s="103"/>
      <c r="E1451" s="103"/>
      <c r="F1451" s="103"/>
      <c r="G1451" s="103"/>
      <c r="H1451" s="103"/>
      <c r="I1451" s="103"/>
      <c r="J1451" s="103"/>
      <c r="K1451" s="31"/>
      <c r="L1451" s="103"/>
      <c r="M1451" s="104"/>
      <c r="N1451" s="105"/>
      <c r="O1451" s="41"/>
      <c r="P1451" s="106"/>
      <c r="Q1451" s="106"/>
      <c r="R1451" s="41"/>
      <c r="S1451" s="41"/>
      <c r="T1451" s="107"/>
      <c r="U1451" s="41"/>
      <c r="V1451" s="41"/>
      <c r="W1451" s="107"/>
      <c r="X1451" s="107"/>
      <c r="Y1451" s="107"/>
      <c r="Z1451" s="107"/>
      <c r="AA1451" s="107"/>
      <c r="AB1451" s="107"/>
      <c r="AC1451" s="107"/>
      <c r="AD1451" s="107"/>
      <c r="AE1451" s="107"/>
      <c r="AF1451" s="107"/>
      <c r="AG1451" s="41"/>
      <c r="AH1451" s="41"/>
      <c r="AI1451" s="108"/>
      <c r="AJ1451" s="107"/>
      <c r="AK1451" s="110" t="s">
        <v>4925</v>
      </c>
      <c r="AL1451" s="41" t="str">
        <f t="shared" si="832"/>
        <v>SOLFEN KHA GLISERIN 250</v>
      </c>
      <c r="AM1451" s="107">
        <v>0.34</v>
      </c>
      <c r="AN1451" s="107">
        <f t="shared" ref="AN1451:AN1452" si="834">$X$1450*AM1451</f>
        <v>3.8066400000000002</v>
      </c>
    </row>
    <row r="1452" spans="1:40" ht="15">
      <c r="A1452" s="101"/>
      <c r="B1452" s="41"/>
      <c r="C1452" s="102"/>
      <c r="D1452" s="103"/>
      <c r="E1452" s="103"/>
      <c r="F1452" s="103"/>
      <c r="G1452" s="103"/>
      <c r="H1452" s="103"/>
      <c r="I1452" s="103"/>
      <c r="J1452" s="103"/>
      <c r="K1452" s="31"/>
      <c r="L1452" s="103"/>
      <c r="M1452" s="104"/>
      <c r="N1452" s="105"/>
      <c r="O1452" s="41"/>
      <c r="P1452" s="106"/>
      <c r="Q1452" s="106"/>
      <c r="R1452" s="41"/>
      <c r="S1452" s="41"/>
      <c r="T1452" s="107"/>
      <c r="U1452" s="41"/>
      <c r="V1452" s="41"/>
      <c r="W1452" s="107"/>
      <c r="X1452" s="107"/>
      <c r="Y1452" s="107"/>
      <c r="Z1452" s="107"/>
      <c r="AA1452" s="107"/>
      <c r="AB1452" s="107"/>
      <c r="AC1452" s="107"/>
      <c r="AD1452" s="107"/>
      <c r="AE1452" s="107"/>
      <c r="AF1452" s="107"/>
      <c r="AG1452" s="41"/>
      <c r="AH1452" s="41"/>
      <c r="AI1452" s="108"/>
      <c r="AJ1452" s="107"/>
      <c r="AK1452" s="110" t="s">
        <v>4921</v>
      </c>
      <c r="AL1452" s="41" t="str">
        <f t="shared" si="832"/>
        <v>SOLFEN KHA DEP 225</v>
      </c>
      <c r="AM1452" s="107">
        <v>0.09</v>
      </c>
      <c r="AN1452" s="107">
        <f t="shared" si="834"/>
        <v>1.0076399999999999</v>
      </c>
    </row>
    <row r="1453" spans="1:40">
      <c r="A1453" s="101">
        <v>351</v>
      </c>
      <c r="B1453" s="41" t="s">
        <v>3082</v>
      </c>
      <c r="C1453" s="102" t="s">
        <v>312</v>
      </c>
      <c r="D1453" s="103">
        <v>18</v>
      </c>
      <c r="E1453" s="103">
        <f t="shared" si="808"/>
        <v>0.25</v>
      </c>
      <c r="F1453" s="103">
        <v>6</v>
      </c>
      <c r="G1453" s="103">
        <v>1</v>
      </c>
      <c r="H1453" s="103">
        <v>45</v>
      </c>
      <c r="I1453" s="103">
        <v>1</v>
      </c>
      <c r="J1453" s="103" t="s">
        <v>510</v>
      </c>
      <c r="K1453" s="31">
        <f>VLOOKUP(B1453,tb_proyeksi,10,FALSE)</f>
        <v>72</v>
      </c>
      <c r="L1453" s="103" t="s">
        <v>510</v>
      </c>
      <c r="M1453" s="104">
        <f t="shared" si="813"/>
        <v>1</v>
      </c>
      <c r="N1453" s="105" t="s">
        <v>506</v>
      </c>
      <c r="O1453" s="41" t="s">
        <v>5230</v>
      </c>
      <c r="P1453" s="106">
        <f t="shared" si="809"/>
        <v>28.8</v>
      </c>
      <c r="Q1453" s="106">
        <f t="shared" si="794"/>
        <v>72</v>
      </c>
      <c r="R1453" s="41"/>
      <c r="S1453" s="41" t="s">
        <v>529</v>
      </c>
      <c r="T1453" s="107">
        <f>AJ1453</f>
        <v>0.69854399999999994</v>
      </c>
      <c r="U1453" s="41" t="s">
        <v>4096</v>
      </c>
      <c r="V1453" s="41" t="e">
        <f t="shared" si="769"/>
        <v>#NAME?</v>
      </c>
      <c r="W1453" s="107">
        <v>4.6199999999999998E-2</v>
      </c>
      <c r="X1453" s="107">
        <f t="shared" si="796"/>
        <v>3.3264</v>
      </c>
      <c r="Y1453" s="107"/>
      <c r="Z1453" s="107"/>
      <c r="AA1453" s="107"/>
      <c r="AB1453" s="107"/>
      <c r="AC1453" s="107"/>
      <c r="AD1453" s="107"/>
      <c r="AE1453" s="107"/>
      <c r="AF1453" s="107"/>
      <c r="AG1453" s="41" t="s">
        <v>4313</v>
      </c>
      <c r="AH1453" s="41" t="e">
        <f t="shared" si="773"/>
        <v>#NAME?</v>
      </c>
      <c r="AI1453" s="108">
        <v>0.21</v>
      </c>
      <c r="AJ1453" s="107">
        <f t="shared" si="798"/>
        <v>0.69854399999999994</v>
      </c>
      <c r="AK1453" s="41"/>
      <c r="AL1453" s="41"/>
      <c r="AM1453" s="107"/>
      <c r="AN1453" s="107"/>
    </row>
    <row r="1454" spans="1:40" ht="15">
      <c r="A1454" s="101"/>
      <c r="B1454" s="41"/>
      <c r="C1454" s="102"/>
      <c r="D1454" s="103"/>
      <c r="E1454" s="103"/>
      <c r="F1454" s="103"/>
      <c r="G1454" s="103"/>
      <c r="H1454" s="103"/>
      <c r="I1454" s="103"/>
      <c r="J1454" s="103"/>
      <c r="K1454" s="31"/>
      <c r="L1454" s="103"/>
      <c r="M1454" s="104"/>
      <c r="N1454" s="105"/>
      <c r="O1454" s="41"/>
      <c r="P1454" s="106"/>
      <c r="Q1454" s="106"/>
      <c r="R1454" s="41"/>
      <c r="S1454" s="41"/>
      <c r="T1454" s="107"/>
      <c r="U1454" s="41"/>
      <c r="V1454" s="41"/>
      <c r="W1454" s="107"/>
      <c r="X1454" s="107"/>
      <c r="Y1454" s="107"/>
      <c r="Z1454" s="107"/>
      <c r="AA1454" s="107"/>
      <c r="AB1454" s="107"/>
      <c r="AC1454" s="107"/>
      <c r="AD1454" s="107"/>
      <c r="AE1454" s="107"/>
      <c r="AF1454" s="107"/>
      <c r="AG1454" s="41"/>
      <c r="AH1454" s="41"/>
      <c r="AI1454" s="108"/>
      <c r="AJ1454" s="107"/>
      <c r="AK1454" s="109" t="s">
        <v>4921</v>
      </c>
      <c r="AL1454" s="41" t="str">
        <f t="shared" ref="AL1454:AL1459" si="835">VLOOKUP(AK1454,db_solfen,2,FALSE)</f>
        <v>SOLFEN KHA DEP 225</v>
      </c>
      <c r="AM1454" s="107">
        <v>0.3</v>
      </c>
      <c r="AN1454" s="107">
        <f>$X$1453*AM1454</f>
        <v>0.99791999999999992</v>
      </c>
    </row>
    <row r="1455" spans="1:40" ht="15">
      <c r="A1455" s="101"/>
      <c r="B1455" s="41"/>
      <c r="C1455" s="102"/>
      <c r="D1455" s="103"/>
      <c r="E1455" s="103"/>
      <c r="F1455" s="103"/>
      <c r="G1455" s="103"/>
      <c r="H1455" s="103"/>
      <c r="I1455" s="103"/>
      <c r="J1455" s="103"/>
      <c r="K1455" s="31"/>
      <c r="L1455" s="103"/>
      <c r="M1455" s="104"/>
      <c r="N1455" s="105"/>
      <c r="O1455" s="41"/>
      <c r="P1455" s="106"/>
      <c r="Q1455" s="106"/>
      <c r="R1455" s="41"/>
      <c r="S1455" s="41"/>
      <c r="T1455" s="107"/>
      <c r="U1455" s="41"/>
      <c r="V1455" s="41"/>
      <c r="W1455" s="107"/>
      <c r="X1455" s="107"/>
      <c r="Y1455" s="107"/>
      <c r="Z1455" s="107"/>
      <c r="AA1455" s="107"/>
      <c r="AB1455" s="107"/>
      <c r="AC1455" s="107"/>
      <c r="AD1455" s="107"/>
      <c r="AE1455" s="107"/>
      <c r="AF1455" s="107"/>
      <c r="AG1455" s="41"/>
      <c r="AH1455" s="41"/>
      <c r="AI1455" s="108"/>
      <c r="AJ1455" s="107"/>
      <c r="AK1455" s="109" t="s">
        <v>4915</v>
      </c>
      <c r="AL1455" s="41" t="str">
        <f t="shared" si="835"/>
        <v>SHD METHANOL 156</v>
      </c>
      <c r="AM1455" s="107">
        <v>0.14000000000000001</v>
      </c>
      <c r="AN1455" s="107">
        <f t="shared" ref="AN1455:AN1456" si="836">$X$1453*AM1455</f>
        <v>0.46569600000000005</v>
      </c>
    </row>
    <row r="1456" spans="1:40" ht="15">
      <c r="A1456" s="101"/>
      <c r="B1456" s="41"/>
      <c r="C1456" s="102"/>
      <c r="D1456" s="103"/>
      <c r="E1456" s="103"/>
      <c r="F1456" s="103"/>
      <c r="G1456" s="103"/>
      <c r="H1456" s="103"/>
      <c r="I1456" s="103"/>
      <c r="J1456" s="103"/>
      <c r="K1456" s="31"/>
      <c r="L1456" s="103"/>
      <c r="M1456" s="104"/>
      <c r="N1456" s="105"/>
      <c r="O1456" s="41"/>
      <c r="P1456" s="106"/>
      <c r="Q1456" s="106"/>
      <c r="R1456" s="41"/>
      <c r="S1456" s="41"/>
      <c r="T1456" s="107"/>
      <c r="U1456" s="41"/>
      <c r="V1456" s="41"/>
      <c r="W1456" s="107"/>
      <c r="X1456" s="107"/>
      <c r="Y1456" s="107"/>
      <c r="Z1456" s="107"/>
      <c r="AA1456" s="107"/>
      <c r="AB1456" s="107"/>
      <c r="AC1456" s="107"/>
      <c r="AD1456" s="107"/>
      <c r="AE1456" s="107"/>
      <c r="AF1456" s="107"/>
      <c r="AG1456" s="41"/>
      <c r="AH1456" s="41"/>
      <c r="AI1456" s="108"/>
      <c r="AJ1456" s="107"/>
      <c r="AK1456" s="109" t="s">
        <v>4925</v>
      </c>
      <c r="AL1456" s="41" t="str">
        <f t="shared" si="835"/>
        <v>SOLFEN KHA GLISERIN 250</v>
      </c>
      <c r="AM1456" s="107">
        <v>0.35</v>
      </c>
      <c r="AN1456" s="107">
        <f t="shared" si="836"/>
        <v>1.1642399999999999</v>
      </c>
    </row>
    <row r="1457" spans="1:40" ht="15">
      <c r="A1457" s="101"/>
      <c r="B1457" s="41"/>
      <c r="C1457" s="102"/>
      <c r="D1457" s="103"/>
      <c r="E1457" s="103"/>
      <c r="F1457" s="103"/>
      <c r="G1457" s="103"/>
      <c r="H1457" s="103"/>
      <c r="I1457" s="103"/>
      <c r="J1457" s="103"/>
      <c r="K1457" s="31"/>
      <c r="L1457" s="103"/>
      <c r="M1457" s="104"/>
      <c r="N1457" s="105"/>
      <c r="O1457" s="41"/>
      <c r="P1457" s="106"/>
      <c r="Q1457" s="106"/>
      <c r="R1457" s="41"/>
      <c r="S1457" s="41"/>
      <c r="T1457" s="107"/>
      <c r="U1457" s="41" t="s">
        <v>5192</v>
      </c>
      <c r="V1457" s="41" t="s">
        <v>5193</v>
      </c>
      <c r="W1457" s="107">
        <v>0.1555</v>
      </c>
      <c r="X1457" s="107">
        <f>K1453*W1457</f>
        <v>11.196</v>
      </c>
      <c r="Y1457" s="107"/>
      <c r="Z1457" s="107"/>
      <c r="AA1457" s="107"/>
      <c r="AB1457" s="107"/>
      <c r="AC1457" s="107"/>
      <c r="AD1457" s="107"/>
      <c r="AE1457" s="107"/>
      <c r="AF1457" s="107"/>
      <c r="AG1457" s="41"/>
      <c r="AH1457" s="41"/>
      <c r="AI1457" s="108"/>
      <c r="AJ1457" s="107"/>
      <c r="AK1457" s="110" t="s">
        <v>4915</v>
      </c>
      <c r="AL1457" s="41" t="str">
        <f t="shared" si="835"/>
        <v>SHD METHANOL 156</v>
      </c>
      <c r="AM1457" s="107">
        <v>0.56999999999999995</v>
      </c>
      <c r="AN1457" s="107">
        <f>$X$1457*AM1457</f>
        <v>6.3817199999999996</v>
      </c>
    </row>
    <row r="1458" spans="1:40" ht="15">
      <c r="A1458" s="101"/>
      <c r="B1458" s="41"/>
      <c r="C1458" s="102"/>
      <c r="D1458" s="103"/>
      <c r="E1458" s="103"/>
      <c r="F1458" s="103"/>
      <c r="G1458" s="103"/>
      <c r="H1458" s="103"/>
      <c r="I1458" s="103"/>
      <c r="J1458" s="103"/>
      <c r="K1458" s="31"/>
      <c r="L1458" s="103"/>
      <c r="M1458" s="104"/>
      <c r="N1458" s="105"/>
      <c r="O1458" s="41"/>
      <c r="P1458" s="106"/>
      <c r="Q1458" s="106"/>
      <c r="R1458" s="41"/>
      <c r="S1458" s="41"/>
      <c r="T1458" s="107"/>
      <c r="U1458" s="41"/>
      <c r="V1458" s="41"/>
      <c r="W1458" s="107"/>
      <c r="X1458" s="107"/>
      <c r="Y1458" s="107"/>
      <c r="Z1458" s="107"/>
      <c r="AA1458" s="107"/>
      <c r="AB1458" s="107"/>
      <c r="AC1458" s="107"/>
      <c r="AD1458" s="107"/>
      <c r="AE1458" s="107"/>
      <c r="AF1458" s="107"/>
      <c r="AG1458" s="41"/>
      <c r="AH1458" s="41"/>
      <c r="AI1458" s="108"/>
      <c r="AJ1458" s="107"/>
      <c r="AK1458" s="110" t="s">
        <v>4925</v>
      </c>
      <c r="AL1458" s="41" t="str">
        <f t="shared" si="835"/>
        <v>SOLFEN KHA GLISERIN 250</v>
      </c>
      <c r="AM1458" s="107">
        <v>0.34</v>
      </c>
      <c r="AN1458" s="107">
        <f t="shared" ref="AN1458:AN1459" si="837">$X$1457*AM1458</f>
        <v>3.8066400000000002</v>
      </c>
    </row>
    <row r="1459" spans="1:40" ht="15">
      <c r="A1459" s="101"/>
      <c r="B1459" s="41"/>
      <c r="C1459" s="102"/>
      <c r="D1459" s="103"/>
      <c r="E1459" s="103"/>
      <c r="F1459" s="103"/>
      <c r="G1459" s="103"/>
      <c r="H1459" s="103"/>
      <c r="I1459" s="103"/>
      <c r="J1459" s="103"/>
      <c r="K1459" s="31"/>
      <c r="L1459" s="103"/>
      <c r="M1459" s="104"/>
      <c r="N1459" s="105"/>
      <c r="O1459" s="41"/>
      <c r="P1459" s="106"/>
      <c r="Q1459" s="106"/>
      <c r="R1459" s="41"/>
      <c r="S1459" s="41"/>
      <c r="T1459" s="107"/>
      <c r="U1459" s="41"/>
      <c r="V1459" s="41"/>
      <c r="W1459" s="107"/>
      <c r="X1459" s="107"/>
      <c r="Y1459" s="107"/>
      <c r="Z1459" s="107"/>
      <c r="AA1459" s="107"/>
      <c r="AB1459" s="107"/>
      <c r="AC1459" s="107"/>
      <c r="AD1459" s="107"/>
      <c r="AE1459" s="107"/>
      <c r="AF1459" s="107"/>
      <c r="AG1459" s="41"/>
      <c r="AH1459" s="41"/>
      <c r="AI1459" s="108"/>
      <c r="AJ1459" s="107"/>
      <c r="AK1459" s="110" t="s">
        <v>4921</v>
      </c>
      <c r="AL1459" s="41" t="str">
        <f t="shared" si="835"/>
        <v>SOLFEN KHA DEP 225</v>
      </c>
      <c r="AM1459" s="107">
        <v>0.09</v>
      </c>
      <c r="AN1459" s="107">
        <f t="shared" si="837"/>
        <v>1.0076399999999999</v>
      </c>
    </row>
    <row r="1460" spans="1:40">
      <c r="A1460" s="101">
        <v>352</v>
      </c>
      <c r="B1460" s="41" t="s">
        <v>3089</v>
      </c>
      <c r="C1460" s="102" t="s">
        <v>313</v>
      </c>
      <c r="D1460" s="103">
        <v>35</v>
      </c>
      <c r="E1460" s="103">
        <f t="shared" si="808"/>
        <v>0.4861111111111111</v>
      </c>
      <c r="F1460" s="103">
        <v>67</v>
      </c>
      <c r="G1460" s="103">
        <v>1</v>
      </c>
      <c r="H1460" s="103">
        <v>30</v>
      </c>
      <c r="I1460" s="103">
        <v>1</v>
      </c>
      <c r="J1460" s="103" t="s">
        <v>510</v>
      </c>
      <c r="K1460" s="31">
        <f>VLOOKUP(B1460,tb_proyeksi,10,FALSE)</f>
        <v>72</v>
      </c>
      <c r="L1460" s="103" t="s">
        <v>510</v>
      </c>
      <c r="M1460" s="104">
        <f t="shared" si="813"/>
        <v>1</v>
      </c>
      <c r="N1460" s="105" t="s">
        <v>506</v>
      </c>
      <c r="O1460" s="41" t="s">
        <v>5230</v>
      </c>
      <c r="P1460" s="106">
        <f t="shared" si="809"/>
        <v>28.8</v>
      </c>
      <c r="Q1460" s="106">
        <f t="shared" si="794"/>
        <v>72</v>
      </c>
      <c r="R1460" s="41"/>
      <c r="S1460" s="41" t="s">
        <v>530</v>
      </c>
      <c r="T1460" s="107">
        <f>AJ1460</f>
        <v>1.7629920000000001</v>
      </c>
      <c r="U1460" s="41" t="s">
        <v>4098</v>
      </c>
      <c r="V1460" s="41" t="e">
        <f t="shared" si="769"/>
        <v>#NAME?</v>
      </c>
      <c r="W1460" s="107">
        <v>4.6199999999999998E-2</v>
      </c>
      <c r="X1460" s="107">
        <f t="shared" si="796"/>
        <v>3.3264</v>
      </c>
      <c r="Y1460" s="107"/>
      <c r="Z1460" s="107"/>
      <c r="AA1460" s="107"/>
      <c r="AB1460" s="107"/>
      <c r="AC1460" s="107"/>
      <c r="AD1460" s="107"/>
      <c r="AE1460" s="107"/>
      <c r="AF1460" s="107"/>
      <c r="AG1460" s="41" t="s">
        <v>4317</v>
      </c>
      <c r="AH1460" s="41" t="e">
        <f t="shared" si="773"/>
        <v>#NAME?</v>
      </c>
      <c r="AI1460" s="108">
        <v>0.53</v>
      </c>
      <c r="AJ1460" s="107">
        <f t="shared" si="798"/>
        <v>1.7629920000000001</v>
      </c>
      <c r="AK1460" s="41"/>
      <c r="AL1460" s="41"/>
      <c r="AM1460" s="107"/>
      <c r="AN1460" s="107"/>
    </row>
    <row r="1461" spans="1:40" ht="15">
      <c r="A1461" s="101"/>
      <c r="B1461" s="41"/>
      <c r="C1461" s="102"/>
      <c r="D1461" s="103"/>
      <c r="E1461" s="103"/>
      <c r="F1461" s="103"/>
      <c r="G1461" s="103"/>
      <c r="H1461" s="103"/>
      <c r="I1461" s="103"/>
      <c r="J1461" s="103"/>
      <c r="K1461" s="31"/>
      <c r="L1461" s="103"/>
      <c r="M1461" s="104"/>
      <c r="N1461" s="105"/>
      <c r="O1461" s="41"/>
      <c r="P1461" s="106"/>
      <c r="Q1461" s="106"/>
      <c r="R1461" s="41"/>
      <c r="S1461" s="41"/>
      <c r="T1461" s="107"/>
      <c r="U1461" s="41"/>
      <c r="V1461" s="41"/>
      <c r="W1461" s="107"/>
      <c r="X1461" s="107"/>
      <c r="Y1461" s="107"/>
      <c r="Z1461" s="107"/>
      <c r="AA1461" s="107"/>
      <c r="AB1461" s="107"/>
      <c r="AC1461" s="107"/>
      <c r="AD1461" s="107"/>
      <c r="AE1461" s="107"/>
      <c r="AF1461" s="107"/>
      <c r="AG1461" s="41"/>
      <c r="AH1461" s="41"/>
      <c r="AI1461" s="108"/>
      <c r="AJ1461" s="107"/>
      <c r="AK1461" s="109" t="s">
        <v>4921</v>
      </c>
      <c r="AL1461" s="41" t="str">
        <f t="shared" ref="AL1461:AL1466" si="838">VLOOKUP(AK1461,db_solfen,2,FALSE)</f>
        <v>SOLFEN KHA DEP 225</v>
      </c>
      <c r="AM1461" s="107">
        <v>0.16</v>
      </c>
      <c r="AN1461" s="107">
        <f>$X$1460*AM1461</f>
        <v>0.53222400000000003</v>
      </c>
    </row>
    <row r="1462" spans="1:40" ht="15">
      <c r="A1462" s="101"/>
      <c r="B1462" s="41"/>
      <c r="C1462" s="102"/>
      <c r="D1462" s="103"/>
      <c r="E1462" s="103"/>
      <c r="F1462" s="103"/>
      <c r="G1462" s="103"/>
      <c r="H1462" s="103"/>
      <c r="I1462" s="103"/>
      <c r="J1462" s="103"/>
      <c r="K1462" s="31"/>
      <c r="L1462" s="103"/>
      <c r="M1462" s="104"/>
      <c r="N1462" s="105"/>
      <c r="O1462" s="41"/>
      <c r="P1462" s="106"/>
      <c r="Q1462" s="106"/>
      <c r="R1462" s="41"/>
      <c r="S1462" s="41"/>
      <c r="T1462" s="107"/>
      <c r="U1462" s="41"/>
      <c r="V1462" s="41"/>
      <c r="W1462" s="107"/>
      <c r="X1462" s="107"/>
      <c r="Y1462" s="107"/>
      <c r="Z1462" s="107"/>
      <c r="AA1462" s="107"/>
      <c r="AB1462" s="107"/>
      <c r="AC1462" s="107"/>
      <c r="AD1462" s="107"/>
      <c r="AE1462" s="107"/>
      <c r="AF1462" s="107"/>
      <c r="AG1462" s="41"/>
      <c r="AH1462" s="41"/>
      <c r="AI1462" s="108"/>
      <c r="AJ1462" s="107"/>
      <c r="AK1462" s="109" t="s">
        <v>4915</v>
      </c>
      <c r="AL1462" s="41" t="str">
        <f t="shared" si="838"/>
        <v>SHD METHANOL 156</v>
      </c>
      <c r="AM1462" s="107">
        <v>0.12</v>
      </c>
      <c r="AN1462" s="107">
        <f t="shared" ref="AN1462:AN1463" si="839">$X$1460*AM1462</f>
        <v>0.39916799999999997</v>
      </c>
    </row>
    <row r="1463" spans="1:40" ht="15">
      <c r="A1463" s="101"/>
      <c r="B1463" s="41"/>
      <c r="C1463" s="102"/>
      <c r="D1463" s="103"/>
      <c r="E1463" s="103"/>
      <c r="F1463" s="103"/>
      <c r="G1463" s="103"/>
      <c r="H1463" s="103"/>
      <c r="I1463" s="103"/>
      <c r="J1463" s="103"/>
      <c r="K1463" s="31"/>
      <c r="L1463" s="103"/>
      <c r="M1463" s="104"/>
      <c r="N1463" s="105"/>
      <c r="O1463" s="41"/>
      <c r="P1463" s="106"/>
      <c r="Q1463" s="106"/>
      <c r="R1463" s="41"/>
      <c r="S1463" s="41"/>
      <c r="T1463" s="107"/>
      <c r="U1463" s="41"/>
      <c r="V1463" s="41"/>
      <c r="W1463" s="107"/>
      <c r="X1463" s="107"/>
      <c r="Y1463" s="107"/>
      <c r="Z1463" s="107"/>
      <c r="AA1463" s="107"/>
      <c r="AB1463" s="107"/>
      <c r="AC1463" s="107"/>
      <c r="AD1463" s="107"/>
      <c r="AE1463" s="107"/>
      <c r="AF1463" s="107"/>
      <c r="AG1463" s="41"/>
      <c r="AH1463" s="41"/>
      <c r="AI1463" s="108"/>
      <c r="AJ1463" s="107"/>
      <c r="AK1463" s="109" t="s">
        <v>4925</v>
      </c>
      <c r="AL1463" s="41" t="str">
        <f t="shared" si="838"/>
        <v>SOLFEN KHA GLISERIN 250</v>
      </c>
      <c r="AM1463" s="107">
        <v>0.19</v>
      </c>
      <c r="AN1463" s="107">
        <f t="shared" si="839"/>
        <v>0.63201600000000002</v>
      </c>
    </row>
    <row r="1464" spans="1:40" ht="15">
      <c r="A1464" s="101"/>
      <c r="B1464" s="41"/>
      <c r="C1464" s="102"/>
      <c r="D1464" s="103"/>
      <c r="E1464" s="103"/>
      <c r="F1464" s="103"/>
      <c r="G1464" s="103"/>
      <c r="H1464" s="103"/>
      <c r="I1464" s="103"/>
      <c r="J1464" s="103"/>
      <c r="K1464" s="31"/>
      <c r="L1464" s="103"/>
      <c r="M1464" s="104"/>
      <c r="N1464" s="105"/>
      <c r="O1464" s="41"/>
      <c r="P1464" s="106"/>
      <c r="Q1464" s="106"/>
      <c r="R1464" s="41"/>
      <c r="S1464" s="41"/>
      <c r="T1464" s="107"/>
      <c r="U1464" s="41" t="s">
        <v>5192</v>
      </c>
      <c r="V1464" s="41" t="s">
        <v>5193</v>
      </c>
      <c r="W1464" s="107">
        <v>0.1555</v>
      </c>
      <c r="X1464" s="107">
        <f>K1460*W1464</f>
        <v>11.196</v>
      </c>
      <c r="Y1464" s="107"/>
      <c r="Z1464" s="107"/>
      <c r="AA1464" s="107"/>
      <c r="AB1464" s="107"/>
      <c r="AC1464" s="107"/>
      <c r="AD1464" s="107"/>
      <c r="AE1464" s="107"/>
      <c r="AF1464" s="107"/>
      <c r="AG1464" s="41"/>
      <c r="AH1464" s="41"/>
      <c r="AI1464" s="108"/>
      <c r="AJ1464" s="107"/>
      <c r="AK1464" s="110" t="s">
        <v>4915</v>
      </c>
      <c r="AL1464" s="41" t="str">
        <f t="shared" si="838"/>
        <v>SHD METHANOL 156</v>
      </c>
      <c r="AM1464" s="107">
        <v>0.56999999999999995</v>
      </c>
      <c r="AN1464" s="107">
        <f>$X$1464*AM1464</f>
        <v>6.3817199999999996</v>
      </c>
    </row>
    <row r="1465" spans="1:40" ht="15">
      <c r="A1465" s="101"/>
      <c r="B1465" s="41"/>
      <c r="C1465" s="102"/>
      <c r="D1465" s="103"/>
      <c r="E1465" s="103"/>
      <c r="F1465" s="103"/>
      <c r="G1465" s="103"/>
      <c r="H1465" s="103"/>
      <c r="I1465" s="103"/>
      <c r="J1465" s="103"/>
      <c r="K1465" s="31"/>
      <c r="L1465" s="103"/>
      <c r="M1465" s="104"/>
      <c r="N1465" s="105"/>
      <c r="O1465" s="41"/>
      <c r="P1465" s="106"/>
      <c r="Q1465" s="106"/>
      <c r="R1465" s="41"/>
      <c r="S1465" s="41"/>
      <c r="T1465" s="107"/>
      <c r="U1465" s="41"/>
      <c r="V1465" s="41"/>
      <c r="W1465" s="107"/>
      <c r="X1465" s="107"/>
      <c r="Y1465" s="107"/>
      <c r="Z1465" s="107"/>
      <c r="AA1465" s="107"/>
      <c r="AB1465" s="107"/>
      <c r="AC1465" s="107"/>
      <c r="AD1465" s="107"/>
      <c r="AE1465" s="107"/>
      <c r="AF1465" s="107"/>
      <c r="AG1465" s="41"/>
      <c r="AH1465" s="41"/>
      <c r="AI1465" s="108"/>
      <c r="AJ1465" s="107"/>
      <c r="AK1465" s="110" t="s">
        <v>4925</v>
      </c>
      <c r="AL1465" s="41" t="str">
        <f t="shared" si="838"/>
        <v>SOLFEN KHA GLISERIN 250</v>
      </c>
      <c r="AM1465" s="107">
        <v>0.34</v>
      </c>
      <c r="AN1465" s="107">
        <f t="shared" ref="AN1465:AN1466" si="840">$X$1464*AM1465</f>
        <v>3.8066400000000002</v>
      </c>
    </row>
    <row r="1466" spans="1:40" ht="15">
      <c r="A1466" s="101"/>
      <c r="B1466" s="41"/>
      <c r="C1466" s="102"/>
      <c r="D1466" s="103"/>
      <c r="E1466" s="103"/>
      <c r="F1466" s="103"/>
      <c r="G1466" s="103"/>
      <c r="H1466" s="103"/>
      <c r="I1466" s="103"/>
      <c r="J1466" s="103"/>
      <c r="K1466" s="31"/>
      <c r="L1466" s="103"/>
      <c r="M1466" s="104"/>
      <c r="N1466" s="105"/>
      <c r="O1466" s="41"/>
      <c r="P1466" s="106"/>
      <c r="Q1466" s="106"/>
      <c r="R1466" s="41"/>
      <c r="S1466" s="41"/>
      <c r="T1466" s="107"/>
      <c r="U1466" s="41"/>
      <c r="V1466" s="41"/>
      <c r="W1466" s="107"/>
      <c r="X1466" s="107"/>
      <c r="Y1466" s="107"/>
      <c r="Z1466" s="107"/>
      <c r="AA1466" s="107"/>
      <c r="AB1466" s="107"/>
      <c r="AC1466" s="107"/>
      <c r="AD1466" s="107"/>
      <c r="AE1466" s="107"/>
      <c r="AF1466" s="107"/>
      <c r="AG1466" s="41"/>
      <c r="AH1466" s="41"/>
      <c r="AI1466" s="108"/>
      <c r="AJ1466" s="107"/>
      <c r="AK1466" s="110" t="s">
        <v>4921</v>
      </c>
      <c r="AL1466" s="41" t="str">
        <f t="shared" si="838"/>
        <v>SOLFEN KHA DEP 225</v>
      </c>
      <c r="AM1466" s="107">
        <v>0.09</v>
      </c>
      <c r="AN1466" s="107">
        <f t="shared" si="840"/>
        <v>1.0076399999999999</v>
      </c>
    </row>
    <row r="1467" spans="1:40">
      <c r="A1467" s="101">
        <v>353</v>
      </c>
      <c r="B1467" s="41" t="s">
        <v>3097</v>
      </c>
      <c r="C1467" s="102" t="s">
        <v>314</v>
      </c>
      <c r="D1467" s="103">
        <v>52</v>
      </c>
      <c r="E1467" s="103">
        <f t="shared" si="808"/>
        <v>0.72222222222222221</v>
      </c>
      <c r="F1467" s="103">
        <v>97</v>
      </c>
      <c r="G1467" s="103">
        <v>1</v>
      </c>
      <c r="H1467" s="103">
        <v>43</v>
      </c>
      <c r="I1467" s="103">
        <v>1</v>
      </c>
      <c r="J1467" s="103" t="s">
        <v>510</v>
      </c>
      <c r="K1467" s="31">
        <v>0</v>
      </c>
      <c r="L1467" s="103" t="s">
        <v>510</v>
      </c>
      <c r="M1467" s="104">
        <f t="shared" si="813"/>
        <v>0</v>
      </c>
      <c r="N1467" s="105" t="s">
        <v>506</v>
      </c>
      <c r="O1467" s="41"/>
      <c r="P1467" s="106">
        <f t="shared" si="809"/>
        <v>0</v>
      </c>
      <c r="Q1467" s="41"/>
      <c r="R1467" s="41"/>
      <c r="S1467" s="41"/>
      <c r="T1467" s="107"/>
      <c r="U1467" s="41" t="s">
        <v>4100</v>
      </c>
      <c r="V1467" s="41" t="e">
        <f t="shared" ref="V1467" si="841">VLOOKUP(U1467,tb_oplosan,2,FALSE)</f>
        <v>#NAME?</v>
      </c>
      <c r="W1467" s="107">
        <v>4.6199999999999998E-2</v>
      </c>
      <c r="X1467" s="107">
        <f>K1467*W1467</f>
        <v>0</v>
      </c>
      <c r="Y1467" s="41" t="s">
        <v>3940</v>
      </c>
      <c r="Z1467" s="41" t="e">
        <f>VLOOKUP(Y1467,tb_oplosan,2,FALSE)</f>
        <v>#NAME?</v>
      </c>
      <c r="AA1467" s="107">
        <v>0.16</v>
      </c>
      <c r="AB1467" s="107">
        <f>X1467*AA1467</f>
        <v>0</v>
      </c>
      <c r="AC1467" s="107"/>
      <c r="AD1467" s="107"/>
      <c r="AE1467" s="107"/>
      <c r="AF1467" s="107"/>
      <c r="AG1467" s="41" t="s">
        <v>4283</v>
      </c>
      <c r="AH1467" s="41" t="s">
        <v>4284</v>
      </c>
      <c r="AI1467" s="108">
        <v>0.84299999999999997</v>
      </c>
      <c r="AJ1467" s="107">
        <f>$X$1749*AI1467</f>
        <v>0</v>
      </c>
      <c r="AK1467" s="41"/>
      <c r="AL1467" s="41"/>
      <c r="AM1467" s="107"/>
      <c r="AN1467" s="107"/>
    </row>
    <row r="1468" spans="1:40">
      <c r="A1468" s="101"/>
      <c r="B1468" s="41"/>
      <c r="C1468" s="102"/>
      <c r="D1468" s="103"/>
      <c r="E1468" s="103"/>
      <c r="F1468" s="103"/>
      <c r="G1468" s="103"/>
      <c r="H1468" s="103"/>
      <c r="I1468" s="103"/>
      <c r="J1468" s="103"/>
      <c r="K1468" s="31"/>
      <c r="L1468" s="103"/>
      <c r="M1468" s="104"/>
      <c r="N1468" s="105"/>
      <c r="O1468" s="41"/>
      <c r="P1468" s="106"/>
      <c r="Q1468" s="41"/>
      <c r="R1468" s="41"/>
      <c r="S1468" s="41"/>
      <c r="T1468" s="107"/>
      <c r="U1468" s="41"/>
      <c r="V1468" s="41"/>
      <c r="W1468" s="107"/>
      <c r="X1468" s="107"/>
      <c r="Y1468" s="107"/>
      <c r="Z1468" s="107"/>
      <c r="AA1468" s="107"/>
      <c r="AB1468" s="107"/>
      <c r="AC1468" s="107"/>
      <c r="AD1468" s="107"/>
      <c r="AE1468" s="107"/>
      <c r="AF1468" s="107"/>
      <c r="AG1468" s="41" t="s">
        <v>4339</v>
      </c>
      <c r="AH1468" s="41" t="s">
        <v>4340</v>
      </c>
      <c r="AI1468" s="108">
        <v>0.157</v>
      </c>
      <c r="AJ1468" s="107">
        <f>$X$1749*AI1468</f>
        <v>0</v>
      </c>
      <c r="AK1468" s="41"/>
      <c r="AL1468" s="41"/>
      <c r="AM1468" s="107"/>
      <c r="AN1468" s="107"/>
    </row>
    <row r="1469" spans="1:40" ht="15">
      <c r="A1469" s="101"/>
      <c r="B1469" s="41"/>
      <c r="C1469" s="102"/>
      <c r="D1469" s="103"/>
      <c r="E1469" s="103"/>
      <c r="F1469" s="103"/>
      <c r="G1469" s="103"/>
      <c r="H1469" s="103"/>
      <c r="I1469" s="103"/>
      <c r="J1469" s="103"/>
      <c r="K1469" s="31"/>
      <c r="L1469" s="103"/>
      <c r="M1469" s="104"/>
      <c r="N1469" s="105"/>
      <c r="O1469" s="41"/>
      <c r="P1469" s="106"/>
      <c r="Q1469" s="41"/>
      <c r="R1469" s="41"/>
      <c r="S1469" s="41"/>
      <c r="T1469" s="107"/>
      <c r="U1469" s="41"/>
      <c r="V1469" s="41"/>
      <c r="W1469" s="107"/>
      <c r="X1469" s="107"/>
      <c r="Y1469" s="107"/>
      <c r="Z1469" s="107"/>
      <c r="AA1469" s="107"/>
      <c r="AB1469" s="107"/>
      <c r="AC1469" s="107"/>
      <c r="AD1469" s="107"/>
      <c r="AE1469" s="107"/>
      <c r="AF1469" s="107"/>
      <c r="AG1469" s="41"/>
      <c r="AH1469" s="41"/>
      <c r="AI1469" s="108"/>
      <c r="AJ1469" s="107"/>
      <c r="AK1469" s="117" t="s">
        <v>4921</v>
      </c>
      <c r="AL1469" s="41" t="str">
        <f t="shared" ref="AL1469:AL1474" si="842">VLOOKUP(AK1469,db_solfen,2,FALSE)</f>
        <v>SOLFEN KHA DEP 225</v>
      </c>
      <c r="AM1469" s="107">
        <v>0.36</v>
      </c>
      <c r="AN1469" s="107">
        <f>X1467*AM1469</f>
        <v>0</v>
      </c>
    </row>
    <row r="1470" spans="1:40" ht="15">
      <c r="A1470" s="101"/>
      <c r="B1470" s="41"/>
      <c r="C1470" s="102"/>
      <c r="D1470" s="103"/>
      <c r="E1470" s="103"/>
      <c r="F1470" s="103"/>
      <c r="G1470" s="103"/>
      <c r="H1470" s="103"/>
      <c r="I1470" s="103"/>
      <c r="J1470" s="103"/>
      <c r="K1470" s="31"/>
      <c r="L1470" s="103"/>
      <c r="M1470" s="104"/>
      <c r="N1470" s="105"/>
      <c r="O1470" s="41"/>
      <c r="P1470" s="106"/>
      <c r="Q1470" s="41"/>
      <c r="R1470" s="41"/>
      <c r="S1470" s="41"/>
      <c r="T1470" s="107"/>
      <c r="U1470" s="41"/>
      <c r="V1470" s="41"/>
      <c r="W1470" s="107"/>
      <c r="X1470" s="107"/>
      <c r="Y1470" s="107"/>
      <c r="Z1470" s="107"/>
      <c r="AA1470" s="107"/>
      <c r="AB1470" s="107"/>
      <c r="AC1470" s="107"/>
      <c r="AD1470" s="107"/>
      <c r="AE1470" s="107"/>
      <c r="AF1470" s="107"/>
      <c r="AG1470" s="41"/>
      <c r="AH1470" s="41"/>
      <c r="AI1470" s="108"/>
      <c r="AJ1470" s="107"/>
      <c r="AK1470" s="117" t="s">
        <v>4915</v>
      </c>
      <c r="AL1470" s="41" t="str">
        <f t="shared" si="842"/>
        <v>SHD METHANOL 156</v>
      </c>
      <c r="AM1470" s="107">
        <v>0.1</v>
      </c>
      <c r="AN1470" s="107">
        <f t="shared" ref="AN1470:AN1471" si="843">X1468*AM1470</f>
        <v>0</v>
      </c>
    </row>
    <row r="1471" spans="1:40" ht="15">
      <c r="A1471" s="101"/>
      <c r="B1471" s="41"/>
      <c r="C1471" s="102"/>
      <c r="D1471" s="103"/>
      <c r="E1471" s="103"/>
      <c r="F1471" s="103"/>
      <c r="G1471" s="103"/>
      <c r="H1471" s="103"/>
      <c r="I1471" s="103"/>
      <c r="J1471" s="103"/>
      <c r="K1471" s="31"/>
      <c r="L1471" s="103"/>
      <c r="M1471" s="104"/>
      <c r="N1471" s="105"/>
      <c r="O1471" s="41"/>
      <c r="P1471" s="106"/>
      <c r="Q1471" s="41"/>
      <c r="R1471" s="41"/>
      <c r="S1471" s="41"/>
      <c r="T1471" s="107"/>
      <c r="U1471" s="41"/>
      <c r="V1471" s="41"/>
      <c r="W1471" s="107"/>
      <c r="X1471" s="107"/>
      <c r="Y1471" s="107"/>
      <c r="Z1471" s="107"/>
      <c r="AA1471" s="107"/>
      <c r="AB1471" s="107"/>
      <c r="AC1471" s="107"/>
      <c r="AD1471" s="107"/>
      <c r="AE1471" s="107"/>
      <c r="AF1471" s="107"/>
      <c r="AG1471" s="41"/>
      <c r="AH1471" s="41"/>
      <c r="AI1471" s="108"/>
      <c r="AJ1471" s="107"/>
      <c r="AK1471" s="117" t="s">
        <v>4925</v>
      </c>
      <c r="AL1471" s="41" t="str">
        <f t="shared" si="842"/>
        <v>SOLFEN KHA GLISERIN 250</v>
      </c>
      <c r="AM1471" s="107">
        <v>0.38</v>
      </c>
      <c r="AN1471" s="107">
        <f t="shared" si="843"/>
        <v>0</v>
      </c>
    </row>
    <row r="1472" spans="1:40" ht="15">
      <c r="A1472" s="101"/>
      <c r="B1472" s="41"/>
      <c r="C1472" s="102"/>
      <c r="D1472" s="103"/>
      <c r="E1472" s="103"/>
      <c r="F1472" s="103"/>
      <c r="G1472" s="103"/>
      <c r="H1472" s="103"/>
      <c r="I1472" s="103"/>
      <c r="J1472" s="103"/>
      <c r="K1472" s="31"/>
      <c r="L1472" s="103"/>
      <c r="M1472" s="104"/>
      <c r="N1472" s="105"/>
      <c r="O1472" s="41"/>
      <c r="P1472" s="106"/>
      <c r="Q1472" s="41"/>
      <c r="R1472" s="41"/>
      <c r="S1472" s="41"/>
      <c r="T1472" s="107"/>
      <c r="U1472" s="41" t="s">
        <v>5192</v>
      </c>
      <c r="V1472" s="41" t="s">
        <v>5193</v>
      </c>
      <c r="W1472" s="107">
        <v>0.1555</v>
      </c>
      <c r="X1472" s="107">
        <f>K1467*W1472</f>
        <v>0</v>
      </c>
      <c r="Y1472" s="107"/>
      <c r="Z1472" s="107"/>
      <c r="AA1472" s="107"/>
      <c r="AB1472" s="107"/>
      <c r="AC1472" s="107"/>
      <c r="AD1472" s="107"/>
      <c r="AE1472" s="107"/>
      <c r="AF1472" s="107"/>
      <c r="AG1472" s="41"/>
      <c r="AH1472" s="41"/>
      <c r="AI1472" s="108"/>
      <c r="AJ1472" s="107"/>
      <c r="AK1472" s="110" t="s">
        <v>4915</v>
      </c>
      <c r="AL1472" s="41" t="str">
        <f t="shared" si="842"/>
        <v>SHD METHANOL 156</v>
      </c>
      <c r="AM1472" s="107">
        <v>0.56999999999999995</v>
      </c>
      <c r="AN1472" s="107">
        <f>$X$1472*AM1472</f>
        <v>0</v>
      </c>
    </row>
    <row r="1473" spans="1:40" ht="15">
      <c r="A1473" s="101"/>
      <c r="B1473" s="41"/>
      <c r="C1473" s="102"/>
      <c r="D1473" s="103"/>
      <c r="E1473" s="103"/>
      <c r="F1473" s="103"/>
      <c r="G1473" s="103"/>
      <c r="H1473" s="103"/>
      <c r="I1473" s="103"/>
      <c r="J1473" s="103"/>
      <c r="K1473" s="31"/>
      <c r="L1473" s="103"/>
      <c r="M1473" s="104"/>
      <c r="N1473" s="105"/>
      <c r="O1473" s="41"/>
      <c r="P1473" s="106"/>
      <c r="Q1473" s="41"/>
      <c r="R1473" s="41"/>
      <c r="S1473" s="41"/>
      <c r="T1473" s="107"/>
      <c r="U1473" s="41"/>
      <c r="V1473" s="41"/>
      <c r="W1473" s="107"/>
      <c r="X1473" s="107"/>
      <c r="Y1473" s="107"/>
      <c r="Z1473" s="107"/>
      <c r="AA1473" s="107"/>
      <c r="AB1473" s="107"/>
      <c r="AC1473" s="107"/>
      <c r="AD1473" s="107"/>
      <c r="AE1473" s="107"/>
      <c r="AF1473" s="107"/>
      <c r="AG1473" s="41"/>
      <c r="AH1473" s="41"/>
      <c r="AI1473" s="108"/>
      <c r="AJ1473" s="107"/>
      <c r="AK1473" s="110" t="s">
        <v>4925</v>
      </c>
      <c r="AL1473" s="41" t="str">
        <f t="shared" si="842"/>
        <v>SOLFEN KHA GLISERIN 250</v>
      </c>
      <c r="AM1473" s="107">
        <v>0.34</v>
      </c>
      <c r="AN1473" s="107">
        <f t="shared" ref="AN1473:AN1474" si="844">$X$1472*AM1473</f>
        <v>0</v>
      </c>
    </row>
    <row r="1474" spans="1:40" ht="15">
      <c r="A1474" s="101"/>
      <c r="B1474" s="41"/>
      <c r="C1474" s="102"/>
      <c r="D1474" s="103"/>
      <c r="E1474" s="103"/>
      <c r="F1474" s="103"/>
      <c r="G1474" s="103"/>
      <c r="H1474" s="103"/>
      <c r="I1474" s="103"/>
      <c r="J1474" s="103"/>
      <c r="K1474" s="31"/>
      <c r="L1474" s="103"/>
      <c r="M1474" s="104"/>
      <c r="N1474" s="105"/>
      <c r="O1474" s="41"/>
      <c r="P1474" s="106"/>
      <c r="Q1474" s="41"/>
      <c r="R1474" s="41"/>
      <c r="S1474" s="41"/>
      <c r="T1474" s="107"/>
      <c r="U1474" s="41"/>
      <c r="V1474" s="41"/>
      <c r="W1474" s="107"/>
      <c r="X1474" s="107"/>
      <c r="Y1474" s="107"/>
      <c r="Z1474" s="107"/>
      <c r="AA1474" s="107"/>
      <c r="AB1474" s="107"/>
      <c r="AC1474" s="107"/>
      <c r="AD1474" s="107"/>
      <c r="AE1474" s="107"/>
      <c r="AF1474" s="107"/>
      <c r="AG1474" s="41"/>
      <c r="AH1474" s="41"/>
      <c r="AI1474" s="108"/>
      <c r="AJ1474" s="107"/>
      <c r="AK1474" s="110" t="s">
        <v>4921</v>
      </c>
      <c r="AL1474" s="41" t="str">
        <f t="shared" si="842"/>
        <v>SOLFEN KHA DEP 225</v>
      </c>
      <c r="AM1474" s="107">
        <v>0.09</v>
      </c>
      <c r="AN1474" s="107">
        <f t="shared" si="844"/>
        <v>0</v>
      </c>
    </row>
    <row r="1475" spans="1:40">
      <c r="A1475" s="101">
        <v>354</v>
      </c>
      <c r="B1475" s="41" t="s">
        <v>3112</v>
      </c>
      <c r="C1475" s="102" t="s">
        <v>315</v>
      </c>
      <c r="D1475" s="103">
        <v>32</v>
      </c>
      <c r="E1475" s="103">
        <f t="shared" si="808"/>
        <v>0.44444444444444442</v>
      </c>
      <c r="F1475" s="103">
        <v>66</v>
      </c>
      <c r="G1475" s="103">
        <v>1</v>
      </c>
      <c r="H1475" s="103">
        <v>24</v>
      </c>
      <c r="I1475" s="103">
        <v>1</v>
      </c>
      <c r="J1475" s="103" t="s">
        <v>510</v>
      </c>
      <c r="K1475" s="31">
        <v>0</v>
      </c>
      <c r="L1475" s="103" t="s">
        <v>510</v>
      </c>
      <c r="M1475" s="104">
        <f t="shared" si="813"/>
        <v>0</v>
      </c>
      <c r="N1475" s="105" t="s">
        <v>506</v>
      </c>
      <c r="O1475" s="41"/>
      <c r="P1475" s="106">
        <f t="shared" si="809"/>
        <v>0</v>
      </c>
      <c r="Q1475" s="41"/>
      <c r="R1475" s="41"/>
      <c r="S1475" s="41"/>
      <c r="T1475" s="107"/>
      <c r="U1475" s="41" t="s">
        <v>4104</v>
      </c>
      <c r="V1475" s="41" t="e">
        <f>VLOOKUP(U1475,tb_oplosan,2,FALSE)</f>
        <v>#NAME?</v>
      </c>
      <c r="W1475" s="107">
        <v>4.6199999999999998E-2</v>
      </c>
      <c r="X1475" s="107">
        <f>K1475*W1475</f>
        <v>0</v>
      </c>
      <c r="Y1475" s="107"/>
      <c r="Z1475" s="107"/>
      <c r="AA1475" s="107"/>
      <c r="AB1475" s="107"/>
      <c r="AC1475" s="107"/>
      <c r="AD1475" s="107"/>
      <c r="AE1475" s="107"/>
      <c r="AF1475" s="107"/>
      <c r="AG1475" s="41" t="s">
        <v>4271</v>
      </c>
      <c r="AH1475" s="41" t="e">
        <f t="shared" ref="AH1475" si="845">VLOOKUP(AG1475,tb_parfum,2,FALSE)</f>
        <v>#NAME?</v>
      </c>
      <c r="AI1475" s="108">
        <v>0.39</v>
      </c>
      <c r="AJ1475" s="107">
        <f>X1475*AI1475</f>
        <v>0</v>
      </c>
      <c r="AK1475" s="41"/>
      <c r="AL1475" s="41"/>
      <c r="AM1475" s="107"/>
      <c r="AN1475" s="107"/>
    </row>
    <row r="1476" spans="1:40" ht="15">
      <c r="A1476" s="101"/>
      <c r="B1476" s="41"/>
      <c r="C1476" s="102"/>
      <c r="D1476" s="103"/>
      <c r="E1476" s="103"/>
      <c r="F1476" s="103"/>
      <c r="G1476" s="103"/>
      <c r="H1476" s="103"/>
      <c r="I1476" s="103"/>
      <c r="J1476" s="103"/>
      <c r="K1476" s="31"/>
      <c r="L1476" s="103"/>
      <c r="M1476" s="104"/>
      <c r="N1476" s="105"/>
      <c r="O1476" s="41"/>
      <c r="P1476" s="106"/>
      <c r="Q1476" s="41"/>
      <c r="R1476" s="41"/>
      <c r="S1476" s="41"/>
      <c r="T1476" s="107"/>
      <c r="U1476" s="41"/>
      <c r="V1476" s="41"/>
      <c r="W1476" s="107"/>
      <c r="X1476" s="107"/>
      <c r="Y1476" s="107"/>
      <c r="Z1476" s="107"/>
      <c r="AA1476" s="107"/>
      <c r="AB1476" s="107"/>
      <c r="AC1476" s="107"/>
      <c r="AD1476" s="107"/>
      <c r="AE1476" s="107"/>
      <c r="AF1476" s="107"/>
      <c r="AG1476" s="41"/>
      <c r="AH1476" s="41"/>
      <c r="AI1476" s="108"/>
      <c r="AJ1476" s="107"/>
      <c r="AK1476" s="109" t="s">
        <v>4915</v>
      </c>
      <c r="AL1476" s="41" t="str">
        <f t="shared" ref="AL1476:AL1481" si="846">VLOOKUP(AK1476,db_solfen,2,FALSE)</f>
        <v>SHD METHANOL 156</v>
      </c>
      <c r="AM1476" s="107">
        <v>0.14000000000000001</v>
      </c>
      <c r="AN1476" s="107">
        <f>$X$1475*AM1476</f>
        <v>0</v>
      </c>
    </row>
    <row r="1477" spans="1:40" ht="15">
      <c r="A1477" s="101"/>
      <c r="B1477" s="41"/>
      <c r="C1477" s="102"/>
      <c r="D1477" s="103"/>
      <c r="E1477" s="103"/>
      <c r="F1477" s="103"/>
      <c r="G1477" s="103"/>
      <c r="H1477" s="103"/>
      <c r="I1477" s="103"/>
      <c r="J1477" s="103"/>
      <c r="K1477" s="31"/>
      <c r="L1477" s="103"/>
      <c r="M1477" s="104"/>
      <c r="N1477" s="105"/>
      <c r="O1477" s="41"/>
      <c r="P1477" s="106"/>
      <c r="Q1477" s="41"/>
      <c r="R1477" s="41"/>
      <c r="S1477" s="41"/>
      <c r="T1477" s="107"/>
      <c r="U1477" s="41"/>
      <c r="V1477" s="41"/>
      <c r="W1477" s="107"/>
      <c r="X1477" s="107"/>
      <c r="Y1477" s="107"/>
      <c r="Z1477" s="107"/>
      <c r="AA1477" s="107"/>
      <c r="AB1477" s="107"/>
      <c r="AC1477" s="107"/>
      <c r="AD1477" s="107"/>
      <c r="AE1477" s="107"/>
      <c r="AF1477" s="107"/>
      <c r="AG1477" s="41"/>
      <c r="AH1477" s="41"/>
      <c r="AI1477" s="108"/>
      <c r="AJ1477" s="107"/>
      <c r="AK1477" s="109" t="s">
        <v>4921</v>
      </c>
      <c r="AL1477" s="41" t="str">
        <f t="shared" si="846"/>
        <v>SOLFEN KHA DEP 225</v>
      </c>
      <c r="AM1477" s="107">
        <v>0.2</v>
      </c>
      <c r="AN1477" s="107">
        <f t="shared" ref="AN1477:AN1478" si="847">$X$1475*AM1477</f>
        <v>0</v>
      </c>
    </row>
    <row r="1478" spans="1:40" ht="15">
      <c r="A1478" s="101"/>
      <c r="B1478" s="41"/>
      <c r="C1478" s="102"/>
      <c r="D1478" s="103"/>
      <c r="E1478" s="103"/>
      <c r="F1478" s="103"/>
      <c r="G1478" s="103"/>
      <c r="H1478" s="103"/>
      <c r="I1478" s="103"/>
      <c r="J1478" s="103"/>
      <c r="K1478" s="31"/>
      <c r="L1478" s="103"/>
      <c r="M1478" s="104"/>
      <c r="N1478" s="105"/>
      <c r="O1478" s="41"/>
      <c r="P1478" s="106"/>
      <c r="Q1478" s="41"/>
      <c r="R1478" s="41"/>
      <c r="S1478" s="41"/>
      <c r="T1478" s="107"/>
      <c r="U1478" s="41"/>
      <c r="V1478" s="41"/>
      <c r="W1478" s="107"/>
      <c r="X1478" s="107"/>
      <c r="Y1478" s="107"/>
      <c r="Z1478" s="107"/>
      <c r="AA1478" s="107"/>
      <c r="AB1478" s="107"/>
      <c r="AC1478" s="107"/>
      <c r="AD1478" s="107"/>
      <c r="AE1478" s="107"/>
      <c r="AF1478" s="107"/>
      <c r="AG1478" s="41"/>
      <c r="AH1478" s="41"/>
      <c r="AI1478" s="108"/>
      <c r="AJ1478" s="107"/>
      <c r="AK1478" s="109" t="s">
        <v>4925</v>
      </c>
      <c r="AL1478" s="41" t="str">
        <f t="shared" si="846"/>
        <v>SOLFEN KHA GLISERIN 250</v>
      </c>
      <c r="AM1478" s="107">
        <v>0.27</v>
      </c>
      <c r="AN1478" s="107">
        <f t="shared" si="847"/>
        <v>0</v>
      </c>
    </row>
    <row r="1479" spans="1:40" ht="15">
      <c r="A1479" s="101"/>
      <c r="B1479" s="41"/>
      <c r="C1479" s="102"/>
      <c r="D1479" s="103"/>
      <c r="E1479" s="103"/>
      <c r="F1479" s="103"/>
      <c r="G1479" s="103"/>
      <c r="H1479" s="103"/>
      <c r="I1479" s="103"/>
      <c r="J1479" s="103"/>
      <c r="K1479" s="31"/>
      <c r="L1479" s="103"/>
      <c r="M1479" s="104"/>
      <c r="N1479" s="105"/>
      <c r="O1479" s="41"/>
      <c r="P1479" s="106"/>
      <c r="Q1479" s="41"/>
      <c r="R1479" s="41"/>
      <c r="S1479" s="41"/>
      <c r="T1479" s="107"/>
      <c r="U1479" s="41" t="s">
        <v>5192</v>
      </c>
      <c r="V1479" s="41" t="s">
        <v>5193</v>
      </c>
      <c r="W1479" s="107">
        <v>0.1555</v>
      </c>
      <c r="X1479" s="107">
        <f>K1475*W1479</f>
        <v>0</v>
      </c>
      <c r="Y1479" s="107"/>
      <c r="Z1479" s="107"/>
      <c r="AA1479" s="107"/>
      <c r="AB1479" s="107"/>
      <c r="AC1479" s="107"/>
      <c r="AD1479" s="107"/>
      <c r="AE1479" s="107"/>
      <c r="AF1479" s="107"/>
      <c r="AG1479" s="41"/>
      <c r="AH1479" s="41"/>
      <c r="AI1479" s="108"/>
      <c r="AJ1479" s="107"/>
      <c r="AK1479" s="119" t="s">
        <v>4915</v>
      </c>
      <c r="AL1479" s="41" t="str">
        <f t="shared" si="846"/>
        <v>SHD METHANOL 156</v>
      </c>
      <c r="AM1479" s="107">
        <v>0.56999999999999995</v>
      </c>
      <c r="AN1479" s="107">
        <f>$X$1479*AM1479</f>
        <v>0</v>
      </c>
    </row>
    <row r="1480" spans="1:40" ht="15">
      <c r="A1480" s="101"/>
      <c r="B1480" s="41"/>
      <c r="C1480" s="102"/>
      <c r="D1480" s="103"/>
      <c r="E1480" s="103"/>
      <c r="F1480" s="103"/>
      <c r="G1480" s="103"/>
      <c r="H1480" s="103"/>
      <c r="I1480" s="103"/>
      <c r="J1480" s="103"/>
      <c r="K1480" s="31"/>
      <c r="L1480" s="103"/>
      <c r="M1480" s="104"/>
      <c r="N1480" s="105"/>
      <c r="O1480" s="41"/>
      <c r="P1480" s="106"/>
      <c r="Q1480" s="41"/>
      <c r="R1480" s="41"/>
      <c r="S1480" s="41"/>
      <c r="T1480" s="107"/>
      <c r="U1480" s="41"/>
      <c r="V1480" s="41"/>
      <c r="W1480" s="107"/>
      <c r="X1480" s="107"/>
      <c r="Y1480" s="107"/>
      <c r="Z1480" s="107"/>
      <c r="AA1480" s="107"/>
      <c r="AB1480" s="107"/>
      <c r="AC1480" s="107"/>
      <c r="AD1480" s="107"/>
      <c r="AE1480" s="107"/>
      <c r="AF1480" s="107"/>
      <c r="AG1480" s="41"/>
      <c r="AH1480" s="41"/>
      <c r="AI1480" s="108"/>
      <c r="AJ1480" s="107"/>
      <c r="AK1480" s="110" t="s">
        <v>4925</v>
      </c>
      <c r="AL1480" s="41" t="str">
        <f t="shared" si="846"/>
        <v>SOLFEN KHA GLISERIN 250</v>
      </c>
      <c r="AM1480" s="107">
        <v>0.34</v>
      </c>
      <c r="AN1480" s="107">
        <f t="shared" ref="AN1480:AN1481" si="848">$X$1479*AM1480</f>
        <v>0</v>
      </c>
    </row>
    <row r="1481" spans="1:40" ht="15">
      <c r="A1481" s="101"/>
      <c r="B1481" s="41"/>
      <c r="C1481" s="102"/>
      <c r="D1481" s="103"/>
      <c r="E1481" s="103"/>
      <c r="F1481" s="103"/>
      <c r="G1481" s="103"/>
      <c r="H1481" s="103"/>
      <c r="I1481" s="103"/>
      <c r="J1481" s="103"/>
      <c r="K1481" s="31"/>
      <c r="L1481" s="103"/>
      <c r="M1481" s="104"/>
      <c r="N1481" s="105"/>
      <c r="O1481" s="41"/>
      <c r="P1481" s="106"/>
      <c r="Q1481" s="41"/>
      <c r="R1481" s="41"/>
      <c r="S1481" s="41"/>
      <c r="T1481" s="107"/>
      <c r="U1481" s="41"/>
      <c r="V1481" s="41"/>
      <c r="W1481" s="107"/>
      <c r="X1481" s="107"/>
      <c r="Y1481" s="107"/>
      <c r="Z1481" s="107"/>
      <c r="AA1481" s="107"/>
      <c r="AB1481" s="107"/>
      <c r="AC1481" s="107"/>
      <c r="AD1481" s="107"/>
      <c r="AE1481" s="107"/>
      <c r="AF1481" s="107"/>
      <c r="AG1481" s="41"/>
      <c r="AH1481" s="41"/>
      <c r="AI1481" s="108"/>
      <c r="AJ1481" s="107"/>
      <c r="AK1481" s="110" t="s">
        <v>4921</v>
      </c>
      <c r="AL1481" s="41" t="str">
        <f t="shared" si="846"/>
        <v>SOLFEN KHA DEP 225</v>
      </c>
      <c r="AM1481" s="107">
        <v>0.09</v>
      </c>
      <c r="AN1481" s="107">
        <f t="shared" si="848"/>
        <v>0</v>
      </c>
    </row>
    <row r="1482" spans="1:40">
      <c r="A1482" s="101">
        <v>355</v>
      </c>
      <c r="B1482" s="41" t="s">
        <v>3119</v>
      </c>
      <c r="C1482" s="102" t="s">
        <v>316</v>
      </c>
      <c r="D1482" s="103">
        <v>51</v>
      </c>
      <c r="E1482" s="103">
        <f t="shared" si="808"/>
        <v>0.70833333333333337</v>
      </c>
      <c r="F1482" s="103">
        <v>49</v>
      </c>
      <c r="G1482" s="103">
        <v>1</v>
      </c>
      <c r="H1482" s="103">
        <v>34</v>
      </c>
      <c r="I1482" s="103">
        <v>1</v>
      </c>
      <c r="J1482" s="103" t="s">
        <v>510</v>
      </c>
      <c r="K1482" s="31">
        <f>VLOOKUP(B1482,tb_proyeksi,10,FALSE)</f>
        <v>72</v>
      </c>
      <c r="L1482" s="103" t="s">
        <v>510</v>
      </c>
      <c r="M1482" s="104">
        <f t="shared" si="813"/>
        <v>1</v>
      </c>
      <c r="N1482" s="105" t="s">
        <v>506</v>
      </c>
      <c r="O1482" s="41" t="s">
        <v>5230</v>
      </c>
      <c r="P1482" s="106">
        <f t="shared" si="809"/>
        <v>28.8</v>
      </c>
      <c r="Q1482" s="106">
        <f>K1482</f>
        <v>72</v>
      </c>
      <c r="R1482" s="41"/>
      <c r="S1482" s="41" t="s">
        <v>5225</v>
      </c>
      <c r="T1482" s="107">
        <f>AJ1482</f>
        <v>1.297296</v>
      </c>
      <c r="U1482" s="41" t="s">
        <v>4106</v>
      </c>
      <c r="V1482" s="41" t="e">
        <f t="shared" si="769"/>
        <v>#NAME?</v>
      </c>
      <c r="W1482" s="107">
        <v>4.6199999999999998E-2</v>
      </c>
      <c r="X1482" s="107">
        <f t="shared" si="796"/>
        <v>3.3264</v>
      </c>
      <c r="Y1482" s="107"/>
      <c r="Z1482" s="107"/>
      <c r="AA1482" s="107"/>
      <c r="AB1482" s="107"/>
      <c r="AC1482" s="107"/>
      <c r="AD1482" s="107"/>
      <c r="AE1482" s="107"/>
      <c r="AF1482" s="107"/>
      <c r="AG1482" s="41" t="s">
        <v>4303</v>
      </c>
      <c r="AH1482" s="41" t="e">
        <f t="shared" si="773"/>
        <v>#NAME?</v>
      </c>
      <c r="AI1482" s="108">
        <v>0.39</v>
      </c>
      <c r="AJ1482" s="107">
        <f t="shared" si="798"/>
        <v>1.297296</v>
      </c>
      <c r="AK1482" s="41"/>
      <c r="AL1482" s="41"/>
      <c r="AM1482" s="107"/>
      <c r="AN1482" s="107"/>
    </row>
    <row r="1483" spans="1:40" ht="15">
      <c r="A1483" s="101"/>
      <c r="B1483" s="41"/>
      <c r="C1483" s="102"/>
      <c r="D1483" s="103"/>
      <c r="E1483" s="103"/>
      <c r="F1483" s="103"/>
      <c r="G1483" s="103"/>
      <c r="H1483" s="103"/>
      <c r="I1483" s="103"/>
      <c r="J1483" s="103"/>
      <c r="K1483" s="31"/>
      <c r="L1483" s="103"/>
      <c r="M1483" s="104"/>
      <c r="N1483" s="105"/>
      <c r="O1483" s="41"/>
      <c r="P1483" s="106"/>
      <c r="Q1483" s="106"/>
      <c r="R1483" s="41"/>
      <c r="S1483" s="41"/>
      <c r="T1483" s="107"/>
      <c r="U1483" s="41"/>
      <c r="V1483" s="41"/>
      <c r="W1483" s="107"/>
      <c r="X1483" s="107"/>
      <c r="Y1483" s="107"/>
      <c r="Z1483" s="107"/>
      <c r="AA1483" s="107"/>
      <c r="AB1483" s="107"/>
      <c r="AC1483" s="107"/>
      <c r="AD1483" s="107"/>
      <c r="AE1483" s="107"/>
      <c r="AF1483" s="107"/>
      <c r="AG1483" s="41"/>
      <c r="AH1483" s="41"/>
      <c r="AI1483" s="108"/>
      <c r="AJ1483" s="107"/>
      <c r="AK1483" s="109" t="s">
        <v>4921</v>
      </c>
      <c r="AL1483" s="41" t="str">
        <f t="shared" ref="AL1483:AL1488" si="849">VLOOKUP(AK1483,db_solfen,2,FALSE)</f>
        <v>SOLFEN KHA DEP 225</v>
      </c>
      <c r="AM1483" s="107">
        <v>0.2</v>
      </c>
      <c r="AN1483" s="107">
        <f>$X$1482*AM1483</f>
        <v>0.66528000000000009</v>
      </c>
    </row>
    <row r="1484" spans="1:40" ht="15">
      <c r="A1484" s="101"/>
      <c r="B1484" s="41"/>
      <c r="C1484" s="102"/>
      <c r="D1484" s="103"/>
      <c r="E1484" s="103"/>
      <c r="F1484" s="103"/>
      <c r="G1484" s="103"/>
      <c r="H1484" s="103"/>
      <c r="I1484" s="103"/>
      <c r="J1484" s="103"/>
      <c r="K1484" s="31"/>
      <c r="L1484" s="103"/>
      <c r="M1484" s="104"/>
      <c r="N1484" s="105"/>
      <c r="O1484" s="41"/>
      <c r="P1484" s="106"/>
      <c r="Q1484" s="106"/>
      <c r="R1484" s="41"/>
      <c r="S1484" s="41"/>
      <c r="T1484" s="107"/>
      <c r="U1484" s="41"/>
      <c r="V1484" s="41"/>
      <c r="W1484" s="107"/>
      <c r="X1484" s="107"/>
      <c r="Y1484" s="107"/>
      <c r="Z1484" s="107"/>
      <c r="AA1484" s="107"/>
      <c r="AB1484" s="107"/>
      <c r="AC1484" s="107"/>
      <c r="AD1484" s="107"/>
      <c r="AE1484" s="107"/>
      <c r="AF1484" s="107"/>
      <c r="AG1484" s="41"/>
      <c r="AH1484" s="41"/>
      <c r="AI1484" s="108"/>
      <c r="AJ1484" s="107"/>
      <c r="AK1484" s="109" t="s">
        <v>4915</v>
      </c>
      <c r="AL1484" s="41" t="str">
        <f t="shared" si="849"/>
        <v>SHD METHANOL 156</v>
      </c>
      <c r="AM1484" s="107">
        <v>0.14000000000000001</v>
      </c>
      <c r="AN1484" s="107">
        <f t="shared" ref="AN1484:AN1485" si="850">$X$1482*AM1484</f>
        <v>0.46569600000000005</v>
      </c>
    </row>
    <row r="1485" spans="1:40" ht="15">
      <c r="A1485" s="101"/>
      <c r="B1485" s="41"/>
      <c r="C1485" s="102"/>
      <c r="D1485" s="103"/>
      <c r="E1485" s="103"/>
      <c r="F1485" s="103"/>
      <c r="G1485" s="103"/>
      <c r="H1485" s="103"/>
      <c r="I1485" s="103"/>
      <c r="J1485" s="103"/>
      <c r="K1485" s="31"/>
      <c r="L1485" s="103"/>
      <c r="M1485" s="104"/>
      <c r="N1485" s="105"/>
      <c r="O1485" s="41"/>
      <c r="P1485" s="106"/>
      <c r="Q1485" s="106"/>
      <c r="R1485" s="41"/>
      <c r="S1485" s="41"/>
      <c r="T1485" s="107"/>
      <c r="U1485" s="41"/>
      <c r="V1485" s="41"/>
      <c r="W1485" s="107"/>
      <c r="X1485" s="107"/>
      <c r="Y1485" s="107"/>
      <c r="Z1485" s="107"/>
      <c r="AA1485" s="107"/>
      <c r="AB1485" s="107"/>
      <c r="AC1485" s="107"/>
      <c r="AD1485" s="107"/>
      <c r="AE1485" s="107"/>
      <c r="AF1485" s="107"/>
      <c r="AG1485" s="41"/>
      <c r="AH1485" s="41"/>
      <c r="AI1485" s="108"/>
      <c r="AJ1485" s="107"/>
      <c r="AK1485" s="109" t="s">
        <v>4925</v>
      </c>
      <c r="AL1485" s="41" t="str">
        <f t="shared" si="849"/>
        <v>SOLFEN KHA GLISERIN 250</v>
      </c>
      <c r="AM1485" s="107">
        <v>0.27</v>
      </c>
      <c r="AN1485" s="107">
        <f t="shared" si="850"/>
        <v>0.89812800000000004</v>
      </c>
    </row>
    <row r="1486" spans="1:40" ht="15">
      <c r="A1486" s="101"/>
      <c r="B1486" s="41"/>
      <c r="C1486" s="102"/>
      <c r="D1486" s="103"/>
      <c r="E1486" s="103"/>
      <c r="F1486" s="103"/>
      <c r="G1486" s="103"/>
      <c r="H1486" s="103"/>
      <c r="I1486" s="103"/>
      <c r="J1486" s="103"/>
      <c r="K1486" s="31"/>
      <c r="L1486" s="103"/>
      <c r="M1486" s="104"/>
      <c r="N1486" s="105"/>
      <c r="O1486" s="41"/>
      <c r="P1486" s="106"/>
      <c r="Q1486" s="106"/>
      <c r="R1486" s="41"/>
      <c r="S1486" s="41"/>
      <c r="T1486" s="107"/>
      <c r="U1486" s="41" t="s">
        <v>5192</v>
      </c>
      <c r="V1486" s="41" t="s">
        <v>5193</v>
      </c>
      <c r="W1486" s="107">
        <v>0.1555</v>
      </c>
      <c r="X1486" s="107">
        <f>K1482*W1486</f>
        <v>11.196</v>
      </c>
      <c r="Y1486" s="107"/>
      <c r="Z1486" s="107"/>
      <c r="AA1486" s="107"/>
      <c r="AB1486" s="107"/>
      <c r="AC1486" s="107"/>
      <c r="AD1486" s="107"/>
      <c r="AE1486" s="107"/>
      <c r="AF1486" s="107"/>
      <c r="AG1486" s="41"/>
      <c r="AH1486" s="41"/>
      <c r="AI1486" s="108"/>
      <c r="AJ1486" s="107"/>
      <c r="AK1486" s="110" t="s">
        <v>4915</v>
      </c>
      <c r="AL1486" s="41" t="str">
        <f t="shared" si="849"/>
        <v>SHD METHANOL 156</v>
      </c>
      <c r="AM1486" s="107">
        <v>0.56999999999999995</v>
      </c>
      <c r="AN1486" s="107">
        <f>$X$1486*AM1486</f>
        <v>6.3817199999999996</v>
      </c>
    </row>
    <row r="1487" spans="1:40" ht="15">
      <c r="A1487" s="101"/>
      <c r="B1487" s="41"/>
      <c r="C1487" s="102"/>
      <c r="D1487" s="103"/>
      <c r="E1487" s="103"/>
      <c r="F1487" s="103"/>
      <c r="G1487" s="103"/>
      <c r="H1487" s="103"/>
      <c r="I1487" s="103"/>
      <c r="J1487" s="103"/>
      <c r="K1487" s="31"/>
      <c r="L1487" s="103"/>
      <c r="M1487" s="104"/>
      <c r="N1487" s="105"/>
      <c r="O1487" s="41"/>
      <c r="P1487" s="106"/>
      <c r="Q1487" s="106"/>
      <c r="R1487" s="41"/>
      <c r="S1487" s="41"/>
      <c r="T1487" s="107"/>
      <c r="U1487" s="41"/>
      <c r="V1487" s="41"/>
      <c r="W1487" s="107"/>
      <c r="X1487" s="107"/>
      <c r="Y1487" s="107"/>
      <c r="Z1487" s="107"/>
      <c r="AA1487" s="107"/>
      <c r="AB1487" s="107"/>
      <c r="AC1487" s="107"/>
      <c r="AD1487" s="107"/>
      <c r="AE1487" s="107"/>
      <c r="AF1487" s="107"/>
      <c r="AG1487" s="41"/>
      <c r="AH1487" s="41"/>
      <c r="AI1487" s="108"/>
      <c r="AJ1487" s="107"/>
      <c r="AK1487" s="110" t="s">
        <v>4925</v>
      </c>
      <c r="AL1487" s="41" t="str">
        <f t="shared" si="849"/>
        <v>SOLFEN KHA GLISERIN 250</v>
      </c>
      <c r="AM1487" s="107">
        <v>0.34</v>
      </c>
      <c r="AN1487" s="107">
        <f t="shared" ref="AN1487:AN1488" si="851">$X$1486*AM1487</f>
        <v>3.8066400000000002</v>
      </c>
    </row>
    <row r="1488" spans="1:40" ht="15">
      <c r="A1488" s="101"/>
      <c r="B1488" s="41"/>
      <c r="C1488" s="102"/>
      <c r="D1488" s="103"/>
      <c r="E1488" s="103"/>
      <c r="F1488" s="103"/>
      <c r="G1488" s="103"/>
      <c r="H1488" s="103"/>
      <c r="I1488" s="103"/>
      <c r="J1488" s="103"/>
      <c r="K1488" s="31"/>
      <c r="L1488" s="103"/>
      <c r="M1488" s="104"/>
      <c r="N1488" s="105"/>
      <c r="O1488" s="41"/>
      <c r="P1488" s="106"/>
      <c r="Q1488" s="106"/>
      <c r="R1488" s="41"/>
      <c r="S1488" s="41"/>
      <c r="T1488" s="107"/>
      <c r="U1488" s="41"/>
      <c r="V1488" s="41"/>
      <c r="W1488" s="107"/>
      <c r="X1488" s="107"/>
      <c r="Y1488" s="107"/>
      <c r="Z1488" s="107"/>
      <c r="AA1488" s="107"/>
      <c r="AB1488" s="107"/>
      <c r="AC1488" s="107"/>
      <c r="AD1488" s="107"/>
      <c r="AE1488" s="107"/>
      <c r="AF1488" s="107"/>
      <c r="AG1488" s="41"/>
      <c r="AH1488" s="41"/>
      <c r="AI1488" s="108"/>
      <c r="AJ1488" s="107"/>
      <c r="AK1488" s="110" t="s">
        <v>4921</v>
      </c>
      <c r="AL1488" s="41" t="str">
        <f t="shared" si="849"/>
        <v>SOLFEN KHA DEP 225</v>
      </c>
      <c r="AM1488" s="107">
        <v>0.09</v>
      </c>
      <c r="AN1488" s="107">
        <f t="shared" si="851"/>
        <v>1.0076399999999999</v>
      </c>
    </row>
    <row r="1489" spans="1:40">
      <c r="A1489" s="101">
        <v>356</v>
      </c>
      <c r="B1489" s="41" t="s">
        <v>3126</v>
      </c>
      <c r="C1489" s="102" t="s">
        <v>317</v>
      </c>
      <c r="D1489" s="103">
        <v>52</v>
      </c>
      <c r="E1489" s="103">
        <f t="shared" si="808"/>
        <v>0.72222222222222221</v>
      </c>
      <c r="F1489" s="103">
        <v>220</v>
      </c>
      <c r="G1489" s="103">
        <v>1</v>
      </c>
      <c r="H1489" s="103">
        <v>95</v>
      </c>
      <c r="I1489" s="103">
        <v>1</v>
      </c>
      <c r="J1489" s="103" t="s">
        <v>510</v>
      </c>
      <c r="K1489" s="31">
        <f>VLOOKUP(B1489,tb_proyeksi,10,FALSE)</f>
        <v>216</v>
      </c>
      <c r="L1489" s="103" t="s">
        <v>510</v>
      </c>
      <c r="M1489" s="104">
        <f t="shared" si="813"/>
        <v>3</v>
      </c>
      <c r="N1489" s="105" t="s">
        <v>506</v>
      </c>
      <c r="O1489" s="41" t="s">
        <v>5230</v>
      </c>
      <c r="P1489" s="106">
        <f t="shared" si="809"/>
        <v>86.4</v>
      </c>
      <c r="Q1489" s="106">
        <f>K1489</f>
        <v>216</v>
      </c>
      <c r="R1489" s="41"/>
      <c r="S1489" s="41" t="s">
        <v>534</v>
      </c>
      <c r="T1489" s="107">
        <f>AJ1489</f>
        <v>3.0935519999999994</v>
      </c>
      <c r="U1489" s="41" t="s">
        <v>4108</v>
      </c>
      <c r="V1489" s="41" t="e">
        <f t="shared" si="769"/>
        <v>#NAME?</v>
      </c>
      <c r="W1489" s="107">
        <v>4.6199999999999998E-2</v>
      </c>
      <c r="X1489" s="107">
        <f t="shared" si="796"/>
        <v>9.9791999999999987</v>
      </c>
      <c r="Y1489" s="107"/>
      <c r="Z1489" s="107"/>
      <c r="AA1489" s="107"/>
      <c r="AB1489" s="107"/>
      <c r="AC1489" s="107"/>
      <c r="AD1489" s="107"/>
      <c r="AE1489" s="107"/>
      <c r="AF1489" s="107"/>
      <c r="AG1489" s="41" t="s">
        <v>4311</v>
      </c>
      <c r="AH1489" s="41" t="e">
        <f t="shared" si="773"/>
        <v>#NAME?</v>
      </c>
      <c r="AI1489" s="108">
        <v>0.31</v>
      </c>
      <c r="AJ1489" s="107">
        <f t="shared" si="798"/>
        <v>3.0935519999999994</v>
      </c>
      <c r="AK1489" s="41"/>
      <c r="AL1489" s="41"/>
      <c r="AM1489" s="107"/>
      <c r="AN1489" s="107"/>
    </row>
    <row r="1490" spans="1:40" ht="15">
      <c r="A1490" s="101"/>
      <c r="B1490" s="41"/>
      <c r="C1490" s="102"/>
      <c r="D1490" s="103"/>
      <c r="E1490" s="103"/>
      <c r="F1490" s="103"/>
      <c r="G1490" s="103"/>
      <c r="H1490" s="103"/>
      <c r="I1490" s="103"/>
      <c r="J1490" s="103"/>
      <c r="K1490" s="31"/>
      <c r="L1490" s="103"/>
      <c r="M1490" s="104"/>
      <c r="N1490" s="105"/>
      <c r="O1490" s="41"/>
      <c r="P1490" s="106"/>
      <c r="Q1490" s="106"/>
      <c r="R1490" s="41"/>
      <c r="S1490" s="41"/>
      <c r="T1490" s="107"/>
      <c r="U1490" s="41"/>
      <c r="V1490" s="41"/>
      <c r="W1490" s="107"/>
      <c r="X1490" s="107"/>
      <c r="Y1490" s="107"/>
      <c r="Z1490" s="107"/>
      <c r="AA1490" s="107"/>
      <c r="AB1490" s="107"/>
      <c r="AC1490" s="107"/>
      <c r="AD1490" s="107"/>
      <c r="AE1490" s="107"/>
      <c r="AF1490" s="107"/>
      <c r="AG1490" s="41"/>
      <c r="AH1490" s="41"/>
      <c r="AI1490" s="108"/>
      <c r="AJ1490" s="107"/>
      <c r="AK1490" s="109" t="s">
        <v>4921</v>
      </c>
      <c r="AL1490" s="41" t="str">
        <f t="shared" ref="AL1490:AL1495" si="852">VLOOKUP(AK1490,db_solfen,2,FALSE)</f>
        <v>SOLFEN KHA DEP 225</v>
      </c>
      <c r="AM1490" s="107">
        <v>0.35</v>
      </c>
      <c r="AN1490" s="107">
        <f>$X$1489*AM1490</f>
        <v>3.4927199999999994</v>
      </c>
    </row>
    <row r="1491" spans="1:40" ht="15">
      <c r="A1491" s="101"/>
      <c r="B1491" s="41"/>
      <c r="C1491" s="102"/>
      <c r="D1491" s="103"/>
      <c r="E1491" s="103"/>
      <c r="F1491" s="103"/>
      <c r="G1491" s="103"/>
      <c r="H1491" s="103"/>
      <c r="I1491" s="103"/>
      <c r="J1491" s="103"/>
      <c r="K1491" s="31"/>
      <c r="L1491" s="103"/>
      <c r="M1491" s="104"/>
      <c r="N1491" s="105"/>
      <c r="O1491" s="41"/>
      <c r="P1491" s="106"/>
      <c r="Q1491" s="106"/>
      <c r="R1491" s="41"/>
      <c r="S1491" s="41"/>
      <c r="T1491" s="107"/>
      <c r="U1491" s="41"/>
      <c r="V1491" s="41"/>
      <c r="W1491" s="107"/>
      <c r="X1491" s="107"/>
      <c r="Y1491" s="107"/>
      <c r="Z1491" s="107"/>
      <c r="AA1491" s="107"/>
      <c r="AB1491" s="107"/>
      <c r="AC1491" s="107"/>
      <c r="AD1491" s="107"/>
      <c r="AE1491" s="107"/>
      <c r="AF1491" s="107"/>
      <c r="AG1491" s="41"/>
      <c r="AH1491" s="41"/>
      <c r="AI1491" s="108"/>
      <c r="AJ1491" s="107"/>
      <c r="AK1491" s="109" t="s">
        <v>4915</v>
      </c>
      <c r="AL1491" s="41" t="str">
        <f t="shared" si="852"/>
        <v>SHD METHANOL 156</v>
      </c>
      <c r="AM1491" s="107">
        <v>0.14000000000000001</v>
      </c>
      <c r="AN1491" s="107">
        <f t="shared" ref="AN1491:AN1492" si="853">$X$1489*AM1491</f>
        <v>1.3970879999999999</v>
      </c>
    </row>
    <row r="1492" spans="1:40" ht="15">
      <c r="A1492" s="101"/>
      <c r="B1492" s="41"/>
      <c r="C1492" s="102"/>
      <c r="D1492" s="103"/>
      <c r="E1492" s="103"/>
      <c r="F1492" s="103"/>
      <c r="G1492" s="103"/>
      <c r="H1492" s="103"/>
      <c r="I1492" s="103"/>
      <c r="J1492" s="103"/>
      <c r="K1492" s="31"/>
      <c r="L1492" s="103"/>
      <c r="M1492" s="104"/>
      <c r="N1492" s="105"/>
      <c r="O1492" s="41"/>
      <c r="P1492" s="106"/>
      <c r="Q1492" s="106"/>
      <c r="R1492" s="41"/>
      <c r="S1492" s="41"/>
      <c r="T1492" s="107"/>
      <c r="U1492" s="41"/>
      <c r="V1492" s="41"/>
      <c r="W1492" s="107"/>
      <c r="X1492" s="107"/>
      <c r="Y1492" s="107"/>
      <c r="Z1492" s="107"/>
      <c r="AA1492" s="107"/>
      <c r="AB1492" s="107"/>
      <c r="AC1492" s="107"/>
      <c r="AD1492" s="107"/>
      <c r="AE1492" s="107"/>
      <c r="AF1492" s="107"/>
      <c r="AG1492" s="41"/>
      <c r="AH1492" s="41"/>
      <c r="AI1492" s="108"/>
      <c r="AJ1492" s="107"/>
      <c r="AK1492" s="109" t="s">
        <v>4925</v>
      </c>
      <c r="AL1492" s="41" t="str">
        <f t="shared" si="852"/>
        <v>SOLFEN KHA GLISERIN 250</v>
      </c>
      <c r="AM1492" s="107">
        <v>0.2</v>
      </c>
      <c r="AN1492" s="107">
        <f t="shared" si="853"/>
        <v>1.9958399999999998</v>
      </c>
    </row>
    <row r="1493" spans="1:40" ht="15">
      <c r="A1493" s="101"/>
      <c r="B1493" s="41"/>
      <c r="C1493" s="102"/>
      <c r="D1493" s="103"/>
      <c r="E1493" s="103"/>
      <c r="F1493" s="103"/>
      <c r="G1493" s="103"/>
      <c r="H1493" s="103"/>
      <c r="I1493" s="103"/>
      <c r="J1493" s="103"/>
      <c r="K1493" s="31"/>
      <c r="L1493" s="103"/>
      <c r="M1493" s="104"/>
      <c r="N1493" s="105"/>
      <c r="O1493" s="41"/>
      <c r="P1493" s="106"/>
      <c r="Q1493" s="106"/>
      <c r="R1493" s="41"/>
      <c r="S1493" s="41"/>
      <c r="T1493" s="107"/>
      <c r="U1493" s="41" t="s">
        <v>5192</v>
      </c>
      <c r="V1493" s="41" t="s">
        <v>5193</v>
      </c>
      <c r="W1493" s="107">
        <v>0.1555</v>
      </c>
      <c r="X1493" s="107">
        <f>K1489*W1493</f>
        <v>33.588000000000001</v>
      </c>
      <c r="Y1493" s="107"/>
      <c r="Z1493" s="107"/>
      <c r="AA1493" s="107"/>
      <c r="AB1493" s="107"/>
      <c r="AC1493" s="107"/>
      <c r="AD1493" s="107"/>
      <c r="AE1493" s="107"/>
      <c r="AF1493" s="107"/>
      <c r="AG1493" s="41"/>
      <c r="AH1493" s="41"/>
      <c r="AI1493" s="108"/>
      <c r="AJ1493" s="107"/>
      <c r="AK1493" s="110" t="s">
        <v>4915</v>
      </c>
      <c r="AL1493" s="41" t="str">
        <f t="shared" si="852"/>
        <v>SHD METHANOL 156</v>
      </c>
      <c r="AM1493" s="107">
        <v>0.56999999999999995</v>
      </c>
      <c r="AN1493" s="107">
        <f>$X$1493*AM1493</f>
        <v>19.145160000000001</v>
      </c>
    </row>
    <row r="1494" spans="1:40" ht="15">
      <c r="A1494" s="101"/>
      <c r="B1494" s="41"/>
      <c r="C1494" s="102"/>
      <c r="D1494" s="103"/>
      <c r="E1494" s="103"/>
      <c r="F1494" s="103"/>
      <c r="G1494" s="103"/>
      <c r="H1494" s="103"/>
      <c r="I1494" s="103"/>
      <c r="J1494" s="103"/>
      <c r="K1494" s="31"/>
      <c r="L1494" s="103"/>
      <c r="M1494" s="104"/>
      <c r="N1494" s="105"/>
      <c r="O1494" s="41"/>
      <c r="P1494" s="106"/>
      <c r="Q1494" s="106"/>
      <c r="R1494" s="41"/>
      <c r="S1494" s="41"/>
      <c r="T1494" s="107"/>
      <c r="U1494" s="41"/>
      <c r="V1494" s="41"/>
      <c r="W1494" s="107"/>
      <c r="X1494" s="107"/>
      <c r="Y1494" s="107"/>
      <c r="Z1494" s="107"/>
      <c r="AA1494" s="107"/>
      <c r="AB1494" s="107"/>
      <c r="AC1494" s="107"/>
      <c r="AD1494" s="107"/>
      <c r="AE1494" s="107"/>
      <c r="AF1494" s="107"/>
      <c r="AG1494" s="41"/>
      <c r="AH1494" s="41"/>
      <c r="AI1494" s="108"/>
      <c r="AJ1494" s="107"/>
      <c r="AK1494" s="110" t="s">
        <v>4925</v>
      </c>
      <c r="AL1494" s="41" t="str">
        <f t="shared" si="852"/>
        <v>SOLFEN KHA GLISERIN 250</v>
      </c>
      <c r="AM1494" s="107">
        <v>0.34</v>
      </c>
      <c r="AN1494" s="107">
        <f t="shared" ref="AN1494:AN1495" si="854">$X$1493*AM1494</f>
        <v>11.419920000000001</v>
      </c>
    </row>
    <row r="1495" spans="1:40" ht="15">
      <c r="A1495" s="101"/>
      <c r="B1495" s="41"/>
      <c r="C1495" s="102"/>
      <c r="D1495" s="103"/>
      <c r="E1495" s="103"/>
      <c r="F1495" s="103"/>
      <c r="G1495" s="103"/>
      <c r="H1495" s="103"/>
      <c r="I1495" s="103"/>
      <c r="J1495" s="103"/>
      <c r="K1495" s="31"/>
      <c r="L1495" s="103"/>
      <c r="M1495" s="104"/>
      <c r="N1495" s="105"/>
      <c r="O1495" s="41"/>
      <c r="P1495" s="106"/>
      <c r="Q1495" s="106"/>
      <c r="R1495" s="41"/>
      <c r="S1495" s="41"/>
      <c r="T1495" s="107"/>
      <c r="U1495" s="41"/>
      <c r="V1495" s="41"/>
      <c r="W1495" s="107"/>
      <c r="X1495" s="107"/>
      <c r="Y1495" s="107"/>
      <c r="Z1495" s="107"/>
      <c r="AA1495" s="107"/>
      <c r="AB1495" s="107"/>
      <c r="AC1495" s="107"/>
      <c r="AD1495" s="107"/>
      <c r="AE1495" s="107"/>
      <c r="AF1495" s="107"/>
      <c r="AG1495" s="41"/>
      <c r="AH1495" s="41"/>
      <c r="AI1495" s="108"/>
      <c r="AJ1495" s="107"/>
      <c r="AK1495" s="110" t="s">
        <v>4921</v>
      </c>
      <c r="AL1495" s="41" t="str">
        <f t="shared" si="852"/>
        <v>SOLFEN KHA DEP 225</v>
      </c>
      <c r="AM1495" s="107">
        <v>0.09</v>
      </c>
      <c r="AN1495" s="107">
        <f t="shared" si="854"/>
        <v>3.0229200000000001</v>
      </c>
    </row>
    <row r="1496" spans="1:40">
      <c r="A1496" s="101">
        <v>357</v>
      </c>
      <c r="B1496" s="41" t="s">
        <v>3133</v>
      </c>
      <c r="C1496" s="102" t="s">
        <v>318</v>
      </c>
      <c r="D1496" s="103">
        <v>31</v>
      </c>
      <c r="E1496" s="103">
        <f t="shared" si="808"/>
        <v>0.43055555555555558</v>
      </c>
      <c r="F1496" s="103">
        <v>8</v>
      </c>
      <c r="G1496" s="103">
        <v>1</v>
      </c>
      <c r="H1496" s="103">
        <v>21</v>
      </c>
      <c r="I1496" s="103">
        <v>1</v>
      </c>
      <c r="J1496" s="103" t="s">
        <v>510</v>
      </c>
      <c r="K1496" s="31">
        <f>VLOOKUP(B1496,tb_proyeksi,10,FALSE)</f>
        <v>72</v>
      </c>
      <c r="L1496" s="103" t="s">
        <v>510</v>
      </c>
      <c r="M1496" s="104">
        <f t="shared" si="813"/>
        <v>1</v>
      </c>
      <c r="N1496" s="105" t="s">
        <v>506</v>
      </c>
      <c r="O1496" s="41" t="s">
        <v>5230</v>
      </c>
      <c r="P1496" s="106">
        <f t="shared" si="809"/>
        <v>28.8</v>
      </c>
      <c r="Q1496" s="106">
        <f>K1496</f>
        <v>72</v>
      </c>
      <c r="R1496" s="41"/>
      <c r="S1496" s="41" t="s">
        <v>5224</v>
      </c>
      <c r="T1496" s="107">
        <f>AJ1496</f>
        <v>0.59875199999999995</v>
      </c>
      <c r="U1496" s="41" t="s">
        <v>4110</v>
      </c>
      <c r="V1496" s="41" t="e">
        <f t="shared" si="769"/>
        <v>#NAME?</v>
      </c>
      <c r="W1496" s="107">
        <v>4.6199999999999998E-2</v>
      </c>
      <c r="X1496" s="107">
        <f t="shared" si="796"/>
        <v>3.3264</v>
      </c>
      <c r="Y1496" s="107"/>
      <c r="Z1496" s="107"/>
      <c r="AA1496" s="107"/>
      <c r="AB1496" s="107"/>
      <c r="AC1496" s="107"/>
      <c r="AD1496" s="107"/>
      <c r="AE1496" s="107"/>
      <c r="AF1496" s="107"/>
      <c r="AG1496" s="41" t="s">
        <v>4309</v>
      </c>
      <c r="AH1496" s="41" t="e">
        <f t="shared" si="773"/>
        <v>#NAME?</v>
      </c>
      <c r="AI1496" s="108">
        <v>0.18</v>
      </c>
      <c r="AJ1496" s="107">
        <f t="shared" si="798"/>
        <v>0.59875199999999995</v>
      </c>
      <c r="AK1496" s="41"/>
      <c r="AL1496" s="41"/>
      <c r="AM1496" s="107"/>
      <c r="AN1496" s="107"/>
    </row>
    <row r="1497" spans="1:40" ht="15">
      <c r="A1497" s="101"/>
      <c r="B1497" s="41"/>
      <c r="C1497" s="102"/>
      <c r="D1497" s="103"/>
      <c r="E1497" s="103"/>
      <c r="F1497" s="103"/>
      <c r="G1497" s="103"/>
      <c r="H1497" s="103"/>
      <c r="I1497" s="103"/>
      <c r="J1497" s="103"/>
      <c r="K1497" s="31"/>
      <c r="L1497" s="103"/>
      <c r="M1497" s="104"/>
      <c r="N1497" s="105"/>
      <c r="O1497" s="41"/>
      <c r="P1497" s="106"/>
      <c r="Q1497" s="106"/>
      <c r="R1497" s="41"/>
      <c r="S1497" s="41"/>
      <c r="T1497" s="107"/>
      <c r="U1497" s="41"/>
      <c r="V1497" s="41"/>
      <c r="W1497" s="107"/>
      <c r="X1497" s="107"/>
      <c r="Y1497" s="107"/>
      <c r="Z1497" s="107"/>
      <c r="AA1497" s="107"/>
      <c r="AB1497" s="107"/>
      <c r="AC1497" s="107"/>
      <c r="AD1497" s="107"/>
      <c r="AE1497" s="107"/>
      <c r="AF1497" s="107"/>
      <c r="AG1497" s="41"/>
      <c r="AH1497" s="41"/>
      <c r="AI1497" s="108"/>
      <c r="AJ1497" s="107"/>
      <c r="AK1497" s="109" t="s">
        <v>4921</v>
      </c>
      <c r="AL1497" s="41" t="str">
        <f t="shared" ref="AL1497:AL1502" si="855">VLOOKUP(AK1497,db_solfen,2,FALSE)</f>
        <v>SOLFEN KHA DEP 225</v>
      </c>
      <c r="AM1497" s="107">
        <v>0.3</v>
      </c>
      <c r="AN1497" s="107">
        <f>$X$1496*AM1497</f>
        <v>0.99791999999999992</v>
      </c>
    </row>
    <row r="1498" spans="1:40" ht="15">
      <c r="A1498" s="101"/>
      <c r="B1498" s="41"/>
      <c r="C1498" s="102"/>
      <c r="D1498" s="103"/>
      <c r="E1498" s="103"/>
      <c r="F1498" s="103"/>
      <c r="G1498" s="103"/>
      <c r="H1498" s="103"/>
      <c r="I1498" s="103"/>
      <c r="J1498" s="103"/>
      <c r="K1498" s="31"/>
      <c r="L1498" s="103"/>
      <c r="M1498" s="104"/>
      <c r="N1498" s="105"/>
      <c r="O1498" s="41"/>
      <c r="P1498" s="106"/>
      <c r="Q1498" s="106"/>
      <c r="R1498" s="41"/>
      <c r="S1498" s="41"/>
      <c r="T1498" s="107"/>
      <c r="U1498" s="41"/>
      <c r="V1498" s="41"/>
      <c r="W1498" s="107"/>
      <c r="X1498" s="107"/>
      <c r="Y1498" s="107"/>
      <c r="Z1498" s="107"/>
      <c r="AA1498" s="107"/>
      <c r="AB1498" s="107"/>
      <c r="AC1498" s="107"/>
      <c r="AD1498" s="107"/>
      <c r="AE1498" s="107"/>
      <c r="AF1498" s="107"/>
      <c r="AG1498" s="41"/>
      <c r="AH1498" s="41"/>
      <c r="AI1498" s="108"/>
      <c r="AJ1498" s="107"/>
      <c r="AK1498" s="109" t="s">
        <v>4915</v>
      </c>
      <c r="AL1498" s="41" t="str">
        <f t="shared" si="855"/>
        <v>SHD METHANOL 156</v>
      </c>
      <c r="AM1498" s="107">
        <v>0.11</v>
      </c>
      <c r="AN1498" s="107">
        <f t="shared" ref="AN1498:AN1499" si="856">$X$1496*AM1498</f>
        <v>0.36590400000000001</v>
      </c>
    </row>
    <row r="1499" spans="1:40" ht="15">
      <c r="A1499" s="101"/>
      <c r="B1499" s="41"/>
      <c r="C1499" s="102"/>
      <c r="D1499" s="103"/>
      <c r="E1499" s="103"/>
      <c r="F1499" s="103"/>
      <c r="G1499" s="103"/>
      <c r="H1499" s="103"/>
      <c r="I1499" s="103"/>
      <c r="J1499" s="103"/>
      <c r="K1499" s="31"/>
      <c r="L1499" s="103"/>
      <c r="M1499" s="104"/>
      <c r="N1499" s="105"/>
      <c r="O1499" s="41"/>
      <c r="P1499" s="106"/>
      <c r="Q1499" s="106"/>
      <c r="R1499" s="41"/>
      <c r="S1499" s="41"/>
      <c r="T1499" s="107"/>
      <c r="U1499" s="41"/>
      <c r="V1499" s="41"/>
      <c r="W1499" s="107"/>
      <c r="X1499" s="107"/>
      <c r="Y1499" s="107"/>
      <c r="Z1499" s="107"/>
      <c r="AA1499" s="107"/>
      <c r="AB1499" s="107"/>
      <c r="AC1499" s="107"/>
      <c r="AD1499" s="107"/>
      <c r="AE1499" s="107"/>
      <c r="AF1499" s="107"/>
      <c r="AG1499" s="41"/>
      <c r="AH1499" s="41"/>
      <c r="AI1499" s="108"/>
      <c r="AJ1499" s="107"/>
      <c r="AK1499" s="109" t="s">
        <v>4925</v>
      </c>
      <c r="AL1499" s="41" t="str">
        <f t="shared" si="855"/>
        <v>SOLFEN KHA GLISERIN 250</v>
      </c>
      <c r="AM1499" s="107">
        <v>0.41</v>
      </c>
      <c r="AN1499" s="107">
        <f t="shared" si="856"/>
        <v>1.3638239999999999</v>
      </c>
    </row>
    <row r="1500" spans="1:40" ht="15">
      <c r="A1500" s="101"/>
      <c r="B1500" s="41"/>
      <c r="C1500" s="102"/>
      <c r="D1500" s="103"/>
      <c r="E1500" s="103"/>
      <c r="F1500" s="103"/>
      <c r="G1500" s="103"/>
      <c r="H1500" s="103"/>
      <c r="I1500" s="103"/>
      <c r="J1500" s="103"/>
      <c r="K1500" s="31"/>
      <c r="L1500" s="103"/>
      <c r="M1500" s="104"/>
      <c r="N1500" s="105"/>
      <c r="O1500" s="41"/>
      <c r="P1500" s="106"/>
      <c r="Q1500" s="106"/>
      <c r="R1500" s="41"/>
      <c r="S1500" s="41"/>
      <c r="T1500" s="107"/>
      <c r="U1500" s="41" t="s">
        <v>5192</v>
      </c>
      <c r="V1500" s="41" t="s">
        <v>5193</v>
      </c>
      <c r="W1500" s="107">
        <v>0.1555</v>
      </c>
      <c r="X1500" s="107">
        <f>K1496*W1500</f>
        <v>11.196</v>
      </c>
      <c r="Y1500" s="107"/>
      <c r="Z1500" s="107"/>
      <c r="AA1500" s="107"/>
      <c r="AB1500" s="107"/>
      <c r="AC1500" s="107"/>
      <c r="AD1500" s="107"/>
      <c r="AE1500" s="107"/>
      <c r="AF1500" s="107"/>
      <c r="AG1500" s="41"/>
      <c r="AH1500" s="41"/>
      <c r="AI1500" s="108"/>
      <c r="AJ1500" s="107"/>
      <c r="AK1500" s="110" t="s">
        <v>4915</v>
      </c>
      <c r="AL1500" s="41" t="str">
        <f t="shared" si="855"/>
        <v>SHD METHANOL 156</v>
      </c>
      <c r="AM1500" s="107">
        <v>0.56999999999999995</v>
      </c>
      <c r="AN1500" s="107">
        <f>$X$1500*AM1500</f>
        <v>6.3817199999999996</v>
      </c>
    </row>
    <row r="1501" spans="1:40" ht="15">
      <c r="A1501" s="101"/>
      <c r="B1501" s="41"/>
      <c r="C1501" s="102"/>
      <c r="D1501" s="103"/>
      <c r="E1501" s="103"/>
      <c r="F1501" s="103"/>
      <c r="G1501" s="103"/>
      <c r="H1501" s="103"/>
      <c r="I1501" s="103"/>
      <c r="J1501" s="103"/>
      <c r="K1501" s="31"/>
      <c r="L1501" s="103"/>
      <c r="M1501" s="104"/>
      <c r="N1501" s="105"/>
      <c r="O1501" s="41"/>
      <c r="P1501" s="106"/>
      <c r="Q1501" s="106"/>
      <c r="R1501" s="41"/>
      <c r="S1501" s="41"/>
      <c r="T1501" s="107"/>
      <c r="U1501" s="41"/>
      <c r="V1501" s="41"/>
      <c r="W1501" s="107"/>
      <c r="X1501" s="107"/>
      <c r="Y1501" s="107"/>
      <c r="Z1501" s="107"/>
      <c r="AA1501" s="107"/>
      <c r="AB1501" s="107"/>
      <c r="AC1501" s="107"/>
      <c r="AD1501" s="107"/>
      <c r="AE1501" s="107"/>
      <c r="AF1501" s="107"/>
      <c r="AG1501" s="41"/>
      <c r="AH1501" s="41"/>
      <c r="AI1501" s="108"/>
      <c r="AJ1501" s="107"/>
      <c r="AK1501" s="110" t="s">
        <v>4925</v>
      </c>
      <c r="AL1501" s="41" t="str">
        <f t="shared" si="855"/>
        <v>SOLFEN KHA GLISERIN 250</v>
      </c>
      <c r="AM1501" s="107">
        <v>0.34</v>
      </c>
      <c r="AN1501" s="107">
        <f t="shared" ref="AN1501:AN1502" si="857">$X$1500*AM1501</f>
        <v>3.8066400000000002</v>
      </c>
    </row>
    <row r="1502" spans="1:40" ht="15">
      <c r="A1502" s="101"/>
      <c r="B1502" s="41"/>
      <c r="C1502" s="102"/>
      <c r="D1502" s="103"/>
      <c r="E1502" s="103"/>
      <c r="F1502" s="103"/>
      <c r="G1502" s="103"/>
      <c r="H1502" s="103"/>
      <c r="I1502" s="103"/>
      <c r="J1502" s="103"/>
      <c r="K1502" s="31"/>
      <c r="L1502" s="103"/>
      <c r="M1502" s="104"/>
      <c r="N1502" s="105"/>
      <c r="O1502" s="41"/>
      <c r="P1502" s="106"/>
      <c r="Q1502" s="106"/>
      <c r="R1502" s="41"/>
      <c r="S1502" s="41"/>
      <c r="T1502" s="107"/>
      <c r="U1502" s="41"/>
      <c r="V1502" s="41"/>
      <c r="W1502" s="107"/>
      <c r="X1502" s="107"/>
      <c r="Y1502" s="107"/>
      <c r="Z1502" s="107"/>
      <c r="AA1502" s="107"/>
      <c r="AB1502" s="107"/>
      <c r="AC1502" s="107"/>
      <c r="AD1502" s="107"/>
      <c r="AE1502" s="107"/>
      <c r="AF1502" s="107"/>
      <c r="AG1502" s="41"/>
      <c r="AH1502" s="41"/>
      <c r="AI1502" s="108"/>
      <c r="AJ1502" s="107"/>
      <c r="AK1502" s="110" t="s">
        <v>4921</v>
      </c>
      <c r="AL1502" s="41" t="str">
        <f t="shared" si="855"/>
        <v>SOLFEN KHA DEP 225</v>
      </c>
      <c r="AM1502" s="107">
        <v>0.09</v>
      </c>
      <c r="AN1502" s="107">
        <f t="shared" si="857"/>
        <v>1.0076399999999999</v>
      </c>
    </row>
    <row r="1503" spans="1:40">
      <c r="A1503" s="101">
        <v>358</v>
      </c>
      <c r="B1503" s="41" t="s">
        <v>3140</v>
      </c>
      <c r="C1503" s="102" t="s">
        <v>319</v>
      </c>
      <c r="D1503" s="103">
        <v>42</v>
      </c>
      <c r="E1503" s="103">
        <f t="shared" si="808"/>
        <v>0.58333333333333337</v>
      </c>
      <c r="F1503" s="103">
        <v>124</v>
      </c>
      <c r="G1503" s="103">
        <v>1</v>
      </c>
      <c r="H1503" s="103">
        <v>56</v>
      </c>
      <c r="I1503" s="103">
        <v>1</v>
      </c>
      <c r="J1503" s="103" t="s">
        <v>510</v>
      </c>
      <c r="K1503" s="31">
        <f>VLOOKUP(B1503,tb_proyeksi,10,FALSE)</f>
        <v>144</v>
      </c>
      <c r="L1503" s="103" t="s">
        <v>510</v>
      </c>
      <c r="M1503" s="104">
        <f t="shared" si="813"/>
        <v>2</v>
      </c>
      <c r="N1503" s="105" t="s">
        <v>506</v>
      </c>
      <c r="O1503" s="41" t="s">
        <v>5230</v>
      </c>
      <c r="P1503" s="106">
        <f t="shared" si="809"/>
        <v>57.6</v>
      </c>
      <c r="Q1503" s="106">
        <f>K1503</f>
        <v>144</v>
      </c>
      <c r="R1503" s="41"/>
      <c r="S1503" s="41" t="s">
        <v>535</v>
      </c>
      <c r="T1503" s="107">
        <f>AJ1503</f>
        <v>1.3305600000000002</v>
      </c>
      <c r="U1503" s="41" t="s">
        <v>4078</v>
      </c>
      <c r="V1503" s="41" t="e">
        <f t="shared" si="769"/>
        <v>#NAME?</v>
      </c>
      <c r="W1503" s="107">
        <v>4.6199999999999998E-2</v>
      </c>
      <c r="X1503" s="107">
        <f t="shared" si="796"/>
        <v>6.6528</v>
      </c>
      <c r="Y1503" s="107"/>
      <c r="Z1503" s="107"/>
      <c r="AA1503" s="107"/>
      <c r="AB1503" s="107"/>
      <c r="AC1503" s="107"/>
      <c r="AD1503" s="107"/>
      <c r="AE1503" s="107"/>
      <c r="AF1503" s="107"/>
      <c r="AG1503" s="41" t="s">
        <v>4327</v>
      </c>
      <c r="AH1503" s="41" t="e">
        <f t="shared" si="773"/>
        <v>#NAME?</v>
      </c>
      <c r="AI1503" s="108">
        <v>0.2</v>
      </c>
      <c r="AJ1503" s="107">
        <f t="shared" si="798"/>
        <v>1.3305600000000002</v>
      </c>
      <c r="AK1503" s="41"/>
      <c r="AL1503" s="41"/>
      <c r="AM1503" s="107"/>
      <c r="AN1503" s="107"/>
    </row>
    <row r="1504" spans="1:40" ht="15">
      <c r="A1504" s="101"/>
      <c r="B1504" s="41"/>
      <c r="C1504" s="102"/>
      <c r="D1504" s="103"/>
      <c r="E1504" s="103"/>
      <c r="F1504" s="103"/>
      <c r="G1504" s="103"/>
      <c r="H1504" s="103"/>
      <c r="I1504" s="103"/>
      <c r="J1504" s="103"/>
      <c r="K1504" s="31"/>
      <c r="L1504" s="103"/>
      <c r="M1504" s="104"/>
      <c r="N1504" s="105"/>
      <c r="O1504" s="41"/>
      <c r="P1504" s="106"/>
      <c r="Q1504" s="106"/>
      <c r="R1504" s="41"/>
      <c r="S1504" s="41"/>
      <c r="T1504" s="107"/>
      <c r="U1504" s="41"/>
      <c r="V1504" s="41"/>
      <c r="W1504" s="107"/>
      <c r="X1504" s="107"/>
      <c r="Y1504" s="107"/>
      <c r="Z1504" s="107"/>
      <c r="AA1504" s="107"/>
      <c r="AB1504" s="107"/>
      <c r="AC1504" s="107"/>
      <c r="AD1504" s="107"/>
      <c r="AE1504" s="107"/>
      <c r="AF1504" s="107"/>
      <c r="AG1504" s="41"/>
      <c r="AH1504" s="41"/>
      <c r="AI1504" s="108"/>
      <c r="AJ1504" s="107"/>
      <c r="AK1504" s="109" t="s">
        <v>4921</v>
      </c>
      <c r="AL1504" s="41" t="str">
        <f t="shared" ref="AL1504:AL1530" si="858">VLOOKUP(AK1504,db_solfen,2,FALSE)</f>
        <v>SOLFEN KHA DEP 225</v>
      </c>
      <c r="AM1504" s="107">
        <v>0.31</v>
      </c>
      <c r="AN1504" s="107">
        <f>$X$1503*AM1504</f>
        <v>2.0623680000000002</v>
      </c>
    </row>
    <row r="1505" spans="1:40" ht="15">
      <c r="A1505" s="101"/>
      <c r="B1505" s="41"/>
      <c r="C1505" s="102"/>
      <c r="D1505" s="103"/>
      <c r="E1505" s="103"/>
      <c r="F1505" s="103"/>
      <c r="G1505" s="103"/>
      <c r="H1505" s="103"/>
      <c r="I1505" s="103"/>
      <c r="J1505" s="103"/>
      <c r="K1505" s="31"/>
      <c r="L1505" s="103"/>
      <c r="M1505" s="104"/>
      <c r="N1505" s="105"/>
      <c r="O1505" s="41"/>
      <c r="P1505" s="106"/>
      <c r="Q1505" s="106"/>
      <c r="R1505" s="41"/>
      <c r="S1505" s="41"/>
      <c r="T1505" s="107"/>
      <c r="U1505" s="41"/>
      <c r="V1505" s="41"/>
      <c r="W1505" s="107"/>
      <c r="X1505" s="107"/>
      <c r="Y1505" s="107"/>
      <c r="Z1505" s="107"/>
      <c r="AA1505" s="107"/>
      <c r="AB1505" s="107"/>
      <c r="AC1505" s="107"/>
      <c r="AD1505" s="107"/>
      <c r="AE1505" s="107"/>
      <c r="AF1505" s="107"/>
      <c r="AG1505" s="41"/>
      <c r="AH1505" s="41"/>
      <c r="AI1505" s="108"/>
      <c r="AJ1505" s="107"/>
      <c r="AK1505" s="109" t="s">
        <v>4915</v>
      </c>
      <c r="AL1505" s="41" t="str">
        <f t="shared" si="858"/>
        <v>SHD METHANOL 156</v>
      </c>
      <c r="AM1505" s="107">
        <v>0.14000000000000001</v>
      </c>
      <c r="AN1505" s="107">
        <f t="shared" ref="AN1505:AN1506" si="859">$X$1503*AM1505</f>
        <v>0.93139200000000011</v>
      </c>
    </row>
    <row r="1506" spans="1:40" ht="15">
      <c r="A1506" s="101"/>
      <c r="B1506" s="41"/>
      <c r="C1506" s="102"/>
      <c r="D1506" s="103"/>
      <c r="E1506" s="103"/>
      <c r="F1506" s="103"/>
      <c r="G1506" s="103"/>
      <c r="H1506" s="103"/>
      <c r="I1506" s="103"/>
      <c r="J1506" s="103"/>
      <c r="K1506" s="31"/>
      <c r="L1506" s="103"/>
      <c r="M1506" s="104"/>
      <c r="N1506" s="105"/>
      <c r="O1506" s="41"/>
      <c r="P1506" s="106"/>
      <c r="Q1506" s="106"/>
      <c r="R1506" s="41"/>
      <c r="S1506" s="41"/>
      <c r="T1506" s="107"/>
      <c r="U1506" s="41"/>
      <c r="V1506" s="41"/>
      <c r="W1506" s="107"/>
      <c r="X1506" s="107"/>
      <c r="Y1506" s="107"/>
      <c r="Z1506" s="107"/>
      <c r="AA1506" s="107"/>
      <c r="AB1506" s="107"/>
      <c r="AC1506" s="107"/>
      <c r="AD1506" s="107"/>
      <c r="AE1506" s="107"/>
      <c r="AF1506" s="107"/>
      <c r="AG1506" s="41"/>
      <c r="AH1506" s="41"/>
      <c r="AI1506" s="108"/>
      <c r="AJ1506" s="107"/>
      <c r="AK1506" s="109" t="s">
        <v>4925</v>
      </c>
      <c r="AL1506" s="41" t="str">
        <f t="shared" si="858"/>
        <v>SOLFEN KHA GLISERIN 250</v>
      </c>
      <c r="AM1506" s="107">
        <v>0.35</v>
      </c>
      <c r="AN1506" s="107">
        <f t="shared" si="859"/>
        <v>2.3284799999999999</v>
      </c>
    </row>
    <row r="1507" spans="1:40" ht="15">
      <c r="A1507" s="101"/>
      <c r="B1507" s="41"/>
      <c r="C1507" s="102"/>
      <c r="D1507" s="103"/>
      <c r="E1507" s="103"/>
      <c r="F1507" s="103"/>
      <c r="G1507" s="103"/>
      <c r="H1507" s="103"/>
      <c r="I1507" s="103"/>
      <c r="J1507" s="103"/>
      <c r="K1507" s="31"/>
      <c r="L1507" s="103"/>
      <c r="M1507" s="104"/>
      <c r="N1507" s="105"/>
      <c r="O1507" s="41"/>
      <c r="P1507" s="106"/>
      <c r="Q1507" s="106"/>
      <c r="R1507" s="41"/>
      <c r="S1507" s="41"/>
      <c r="T1507" s="107"/>
      <c r="U1507" s="41" t="s">
        <v>5192</v>
      </c>
      <c r="V1507" s="41" t="s">
        <v>5193</v>
      </c>
      <c r="W1507" s="107">
        <v>0.1555</v>
      </c>
      <c r="X1507" s="107">
        <f>K1503*W1507</f>
        <v>22.391999999999999</v>
      </c>
      <c r="Y1507" s="107"/>
      <c r="Z1507" s="107"/>
      <c r="AA1507" s="107"/>
      <c r="AB1507" s="107"/>
      <c r="AC1507" s="107"/>
      <c r="AD1507" s="107"/>
      <c r="AE1507" s="107"/>
      <c r="AF1507" s="107"/>
      <c r="AG1507" s="41"/>
      <c r="AH1507" s="41"/>
      <c r="AI1507" s="108"/>
      <c r="AJ1507" s="107"/>
      <c r="AK1507" s="110" t="s">
        <v>4915</v>
      </c>
      <c r="AL1507" s="41" t="str">
        <f t="shared" si="858"/>
        <v>SHD METHANOL 156</v>
      </c>
      <c r="AM1507" s="107">
        <v>0.56999999999999995</v>
      </c>
      <c r="AN1507" s="107">
        <f>$X$1507*AM1507</f>
        <v>12.763439999999999</v>
      </c>
    </row>
    <row r="1508" spans="1:40" ht="15">
      <c r="A1508" s="101"/>
      <c r="B1508" s="41"/>
      <c r="C1508" s="102"/>
      <c r="D1508" s="103"/>
      <c r="E1508" s="103"/>
      <c r="F1508" s="103"/>
      <c r="G1508" s="103"/>
      <c r="H1508" s="103"/>
      <c r="I1508" s="103"/>
      <c r="J1508" s="103"/>
      <c r="K1508" s="31"/>
      <c r="L1508" s="103"/>
      <c r="M1508" s="104"/>
      <c r="N1508" s="105"/>
      <c r="O1508" s="41"/>
      <c r="P1508" s="106"/>
      <c r="Q1508" s="106"/>
      <c r="R1508" s="41"/>
      <c r="S1508" s="41"/>
      <c r="T1508" s="107"/>
      <c r="U1508" s="41"/>
      <c r="V1508" s="41"/>
      <c r="W1508" s="107"/>
      <c r="X1508" s="107"/>
      <c r="Y1508" s="107"/>
      <c r="Z1508" s="107"/>
      <c r="AA1508" s="107"/>
      <c r="AB1508" s="107"/>
      <c r="AC1508" s="107"/>
      <c r="AD1508" s="107"/>
      <c r="AE1508" s="107"/>
      <c r="AF1508" s="107"/>
      <c r="AG1508" s="41"/>
      <c r="AH1508" s="41"/>
      <c r="AI1508" s="108"/>
      <c r="AJ1508" s="107"/>
      <c r="AK1508" s="110" t="s">
        <v>4925</v>
      </c>
      <c r="AL1508" s="41" t="str">
        <f t="shared" si="858"/>
        <v>SOLFEN KHA GLISERIN 250</v>
      </c>
      <c r="AM1508" s="107">
        <v>0.34</v>
      </c>
      <c r="AN1508" s="107">
        <f t="shared" ref="AN1508:AN1509" si="860">$X$1507*AM1508</f>
        <v>7.6132800000000005</v>
      </c>
    </row>
    <row r="1509" spans="1:40" ht="15">
      <c r="A1509" s="101"/>
      <c r="B1509" s="41"/>
      <c r="C1509" s="102"/>
      <c r="D1509" s="103"/>
      <c r="E1509" s="103"/>
      <c r="F1509" s="103"/>
      <c r="G1509" s="103"/>
      <c r="H1509" s="103"/>
      <c r="I1509" s="103"/>
      <c r="J1509" s="103"/>
      <c r="K1509" s="31"/>
      <c r="L1509" s="103"/>
      <c r="M1509" s="104"/>
      <c r="N1509" s="105"/>
      <c r="O1509" s="41"/>
      <c r="P1509" s="106"/>
      <c r="Q1509" s="106"/>
      <c r="R1509" s="41"/>
      <c r="S1509" s="41"/>
      <c r="T1509" s="107"/>
      <c r="U1509" s="41"/>
      <c r="V1509" s="41"/>
      <c r="W1509" s="107"/>
      <c r="X1509" s="107"/>
      <c r="Y1509" s="107"/>
      <c r="Z1509" s="107"/>
      <c r="AA1509" s="107"/>
      <c r="AB1509" s="107"/>
      <c r="AC1509" s="107"/>
      <c r="AD1509" s="107"/>
      <c r="AE1509" s="107"/>
      <c r="AF1509" s="107"/>
      <c r="AG1509" s="41"/>
      <c r="AH1509" s="41"/>
      <c r="AI1509" s="108"/>
      <c r="AJ1509" s="107"/>
      <c r="AK1509" s="110" t="s">
        <v>4921</v>
      </c>
      <c r="AL1509" s="41" t="str">
        <f t="shared" si="858"/>
        <v>SOLFEN KHA DEP 225</v>
      </c>
      <c r="AM1509" s="107">
        <v>0.09</v>
      </c>
      <c r="AN1509" s="107">
        <f t="shared" si="860"/>
        <v>2.0152799999999997</v>
      </c>
    </row>
    <row r="1510" spans="1:40">
      <c r="A1510" s="101">
        <v>359</v>
      </c>
      <c r="B1510" s="41" t="s">
        <v>3147</v>
      </c>
      <c r="C1510" s="102" t="s">
        <v>320</v>
      </c>
      <c r="D1510" s="103">
        <v>4</v>
      </c>
      <c r="E1510" s="103">
        <f t="shared" si="808"/>
        <v>5.5555555555555552E-2</v>
      </c>
      <c r="F1510" s="103">
        <v>10</v>
      </c>
      <c r="G1510" s="103">
        <v>1</v>
      </c>
      <c r="H1510" s="103"/>
      <c r="I1510" s="103"/>
      <c r="J1510" s="103" t="s">
        <v>510</v>
      </c>
      <c r="K1510" s="31">
        <v>0</v>
      </c>
      <c r="L1510" s="103" t="s">
        <v>510</v>
      </c>
      <c r="M1510" s="104">
        <f t="shared" si="813"/>
        <v>0</v>
      </c>
      <c r="N1510" s="105" t="s">
        <v>506</v>
      </c>
      <c r="O1510" s="41"/>
      <c r="P1510" s="41"/>
      <c r="Q1510" s="41"/>
      <c r="R1510" s="41"/>
      <c r="S1510" s="41"/>
      <c r="T1510" s="107"/>
      <c r="U1510" s="41" t="s">
        <v>4112</v>
      </c>
      <c r="V1510" s="41" t="e">
        <f t="shared" ref="V1510" si="861">VLOOKUP(U1510,tb_oplosan,2,FALSE)</f>
        <v>#NAME?</v>
      </c>
      <c r="W1510" s="107">
        <v>4.6199999999999998E-2</v>
      </c>
      <c r="X1510" s="107">
        <f>K1510*W1510</f>
        <v>0</v>
      </c>
      <c r="Y1510" s="107"/>
      <c r="Z1510" s="107"/>
      <c r="AA1510" s="107"/>
      <c r="AB1510" s="107"/>
      <c r="AC1510" s="107"/>
      <c r="AD1510" s="107"/>
      <c r="AE1510" s="107"/>
      <c r="AF1510" s="107"/>
      <c r="AG1510" s="41" t="s">
        <v>4217</v>
      </c>
      <c r="AH1510" s="41" t="e">
        <f t="shared" ref="AH1510" si="862">VLOOKUP(AG1510,tb_parfum,2,FALSE)</f>
        <v>#NAME?</v>
      </c>
      <c r="AI1510" s="108">
        <v>0.28999999999999998</v>
      </c>
      <c r="AJ1510" s="107">
        <f>X1510*AI1510</f>
        <v>0</v>
      </c>
      <c r="AK1510" s="41"/>
      <c r="AL1510" s="41"/>
      <c r="AM1510" s="107"/>
      <c r="AN1510" s="107"/>
    </row>
    <row r="1511" spans="1:40" ht="15">
      <c r="A1511" s="101"/>
      <c r="B1511" s="41"/>
      <c r="C1511" s="102"/>
      <c r="D1511" s="103"/>
      <c r="E1511" s="103"/>
      <c r="F1511" s="103"/>
      <c r="G1511" s="103"/>
      <c r="H1511" s="103"/>
      <c r="I1511" s="103"/>
      <c r="J1511" s="103"/>
      <c r="K1511" s="31"/>
      <c r="L1511" s="103"/>
      <c r="M1511" s="104"/>
      <c r="N1511" s="105"/>
      <c r="O1511" s="41"/>
      <c r="P1511" s="41"/>
      <c r="Q1511" s="41"/>
      <c r="R1511" s="41"/>
      <c r="S1511" s="41"/>
      <c r="T1511" s="107"/>
      <c r="U1511" s="41"/>
      <c r="V1511" s="41"/>
      <c r="W1511" s="107"/>
      <c r="X1511" s="107"/>
      <c r="Y1511" s="107"/>
      <c r="Z1511" s="107"/>
      <c r="AA1511" s="107"/>
      <c r="AB1511" s="107"/>
      <c r="AC1511" s="107"/>
      <c r="AD1511" s="107"/>
      <c r="AE1511" s="107"/>
      <c r="AF1511" s="107"/>
      <c r="AG1511" s="41"/>
      <c r="AH1511" s="41"/>
      <c r="AI1511" s="108"/>
      <c r="AJ1511" s="107"/>
      <c r="AK1511" s="109" t="s">
        <v>4921</v>
      </c>
      <c r="AL1511" s="41" t="str">
        <f t="shared" ref="AL1511:AL1516" si="863">VLOOKUP(AK1511,db_solfen,2,FALSE)</f>
        <v>SOLFEN KHA DEP 225</v>
      </c>
      <c r="AM1511" s="107">
        <v>0.24</v>
      </c>
      <c r="AN1511" s="107">
        <f>$X$1510*AM1511</f>
        <v>0</v>
      </c>
    </row>
    <row r="1512" spans="1:40" ht="15">
      <c r="A1512" s="101"/>
      <c r="B1512" s="41"/>
      <c r="C1512" s="102"/>
      <c r="D1512" s="103"/>
      <c r="E1512" s="103"/>
      <c r="F1512" s="103"/>
      <c r="G1512" s="103"/>
      <c r="H1512" s="103"/>
      <c r="I1512" s="103"/>
      <c r="J1512" s="103"/>
      <c r="K1512" s="31"/>
      <c r="L1512" s="103"/>
      <c r="M1512" s="104"/>
      <c r="N1512" s="105"/>
      <c r="O1512" s="41"/>
      <c r="P1512" s="41"/>
      <c r="Q1512" s="41"/>
      <c r="R1512" s="41"/>
      <c r="S1512" s="41"/>
      <c r="T1512" s="107"/>
      <c r="U1512" s="41"/>
      <c r="V1512" s="41"/>
      <c r="W1512" s="107"/>
      <c r="X1512" s="107"/>
      <c r="Y1512" s="107"/>
      <c r="Z1512" s="107"/>
      <c r="AA1512" s="107"/>
      <c r="AB1512" s="107"/>
      <c r="AC1512" s="107"/>
      <c r="AD1512" s="107"/>
      <c r="AE1512" s="107"/>
      <c r="AF1512" s="107"/>
      <c r="AG1512" s="41"/>
      <c r="AH1512" s="41"/>
      <c r="AI1512" s="108"/>
      <c r="AJ1512" s="107"/>
      <c r="AK1512" s="109" t="s">
        <v>4915</v>
      </c>
      <c r="AL1512" s="41" t="str">
        <f t="shared" si="863"/>
        <v>SHD METHANOL 156</v>
      </c>
      <c r="AM1512" s="107">
        <v>0.13</v>
      </c>
      <c r="AN1512" s="107">
        <f t="shared" ref="AN1512:AN1513" si="864">$X$1510*AM1512</f>
        <v>0</v>
      </c>
    </row>
    <row r="1513" spans="1:40" ht="15">
      <c r="A1513" s="101"/>
      <c r="B1513" s="41"/>
      <c r="C1513" s="102"/>
      <c r="D1513" s="103"/>
      <c r="E1513" s="103"/>
      <c r="F1513" s="103"/>
      <c r="G1513" s="103"/>
      <c r="H1513" s="103"/>
      <c r="I1513" s="103"/>
      <c r="J1513" s="103"/>
      <c r="K1513" s="31"/>
      <c r="L1513" s="103"/>
      <c r="M1513" s="104"/>
      <c r="N1513" s="105"/>
      <c r="O1513" s="41"/>
      <c r="P1513" s="41"/>
      <c r="Q1513" s="41"/>
      <c r="R1513" s="41"/>
      <c r="S1513" s="41"/>
      <c r="T1513" s="107"/>
      <c r="U1513" s="41"/>
      <c r="V1513" s="41"/>
      <c r="W1513" s="107"/>
      <c r="X1513" s="107"/>
      <c r="Y1513" s="107"/>
      <c r="Z1513" s="107"/>
      <c r="AA1513" s="107"/>
      <c r="AB1513" s="107"/>
      <c r="AC1513" s="107"/>
      <c r="AD1513" s="107"/>
      <c r="AE1513" s="107"/>
      <c r="AF1513" s="107"/>
      <c r="AG1513" s="41"/>
      <c r="AH1513" s="41"/>
      <c r="AI1513" s="108"/>
      <c r="AJ1513" s="107"/>
      <c r="AK1513" s="109" t="s">
        <v>4925</v>
      </c>
      <c r="AL1513" s="41" t="str">
        <f t="shared" si="863"/>
        <v>SOLFEN KHA GLISERIN 250</v>
      </c>
      <c r="AM1513" s="107">
        <v>0.34</v>
      </c>
      <c r="AN1513" s="107">
        <f t="shared" si="864"/>
        <v>0</v>
      </c>
    </row>
    <row r="1514" spans="1:40" ht="15">
      <c r="A1514" s="101"/>
      <c r="B1514" s="41"/>
      <c r="C1514" s="102"/>
      <c r="D1514" s="103"/>
      <c r="E1514" s="103"/>
      <c r="F1514" s="103"/>
      <c r="G1514" s="103"/>
      <c r="H1514" s="103"/>
      <c r="I1514" s="103"/>
      <c r="J1514" s="103"/>
      <c r="K1514" s="31"/>
      <c r="L1514" s="103"/>
      <c r="M1514" s="104"/>
      <c r="N1514" s="105"/>
      <c r="O1514" s="41"/>
      <c r="P1514" s="41"/>
      <c r="Q1514" s="41"/>
      <c r="R1514" s="41"/>
      <c r="S1514" s="41"/>
      <c r="T1514" s="107"/>
      <c r="U1514" s="41" t="s">
        <v>5192</v>
      </c>
      <c r="V1514" s="41" t="s">
        <v>5193</v>
      </c>
      <c r="W1514" s="107">
        <v>0.1555</v>
      </c>
      <c r="X1514" s="107">
        <f>K1510*W1514</f>
        <v>0</v>
      </c>
      <c r="Y1514" s="107"/>
      <c r="Z1514" s="107"/>
      <c r="AA1514" s="107"/>
      <c r="AB1514" s="107"/>
      <c r="AC1514" s="107"/>
      <c r="AD1514" s="107"/>
      <c r="AE1514" s="107"/>
      <c r="AF1514" s="107"/>
      <c r="AG1514" s="41"/>
      <c r="AH1514" s="41"/>
      <c r="AI1514" s="108"/>
      <c r="AJ1514" s="107"/>
      <c r="AK1514" s="110" t="s">
        <v>4915</v>
      </c>
      <c r="AL1514" s="41" t="str">
        <f t="shared" si="863"/>
        <v>SHD METHANOL 156</v>
      </c>
      <c r="AM1514" s="107">
        <v>0.56999999999999995</v>
      </c>
      <c r="AN1514" s="107">
        <f>$X$1514*AM1514</f>
        <v>0</v>
      </c>
    </row>
    <row r="1515" spans="1:40" ht="15">
      <c r="A1515" s="101"/>
      <c r="B1515" s="41"/>
      <c r="C1515" s="102"/>
      <c r="D1515" s="103"/>
      <c r="E1515" s="103"/>
      <c r="F1515" s="103"/>
      <c r="G1515" s="103"/>
      <c r="H1515" s="103"/>
      <c r="I1515" s="103"/>
      <c r="J1515" s="103"/>
      <c r="K1515" s="31"/>
      <c r="L1515" s="103"/>
      <c r="M1515" s="104"/>
      <c r="N1515" s="105"/>
      <c r="O1515" s="41"/>
      <c r="P1515" s="41"/>
      <c r="Q1515" s="41"/>
      <c r="R1515" s="41"/>
      <c r="S1515" s="41"/>
      <c r="T1515" s="107"/>
      <c r="U1515" s="41"/>
      <c r="V1515" s="41"/>
      <c r="W1515" s="107"/>
      <c r="X1515" s="107"/>
      <c r="Y1515" s="107"/>
      <c r="Z1515" s="107"/>
      <c r="AA1515" s="107"/>
      <c r="AB1515" s="107"/>
      <c r="AC1515" s="107"/>
      <c r="AD1515" s="107"/>
      <c r="AE1515" s="107"/>
      <c r="AF1515" s="107"/>
      <c r="AG1515" s="41"/>
      <c r="AH1515" s="41"/>
      <c r="AI1515" s="108"/>
      <c r="AJ1515" s="107"/>
      <c r="AK1515" s="110" t="s">
        <v>4925</v>
      </c>
      <c r="AL1515" s="41" t="str">
        <f t="shared" si="863"/>
        <v>SOLFEN KHA GLISERIN 250</v>
      </c>
      <c r="AM1515" s="107">
        <v>0.34</v>
      </c>
      <c r="AN1515" s="107">
        <f t="shared" ref="AN1515:AN1516" si="865">$X$1514*AM1515</f>
        <v>0</v>
      </c>
    </row>
    <row r="1516" spans="1:40" ht="15">
      <c r="A1516" s="101"/>
      <c r="B1516" s="41"/>
      <c r="C1516" s="102"/>
      <c r="D1516" s="103"/>
      <c r="E1516" s="103"/>
      <c r="F1516" s="103"/>
      <c r="G1516" s="103"/>
      <c r="H1516" s="103"/>
      <c r="I1516" s="103"/>
      <c r="J1516" s="103"/>
      <c r="K1516" s="31"/>
      <c r="L1516" s="103"/>
      <c r="M1516" s="104"/>
      <c r="N1516" s="105"/>
      <c r="O1516" s="41"/>
      <c r="P1516" s="41"/>
      <c r="Q1516" s="41"/>
      <c r="R1516" s="41"/>
      <c r="S1516" s="41"/>
      <c r="T1516" s="107"/>
      <c r="U1516" s="41"/>
      <c r="V1516" s="41"/>
      <c r="W1516" s="107"/>
      <c r="X1516" s="107"/>
      <c r="Y1516" s="107"/>
      <c r="Z1516" s="107"/>
      <c r="AA1516" s="107"/>
      <c r="AB1516" s="107"/>
      <c r="AC1516" s="107"/>
      <c r="AD1516" s="107"/>
      <c r="AE1516" s="107"/>
      <c r="AF1516" s="107"/>
      <c r="AG1516" s="41"/>
      <c r="AH1516" s="41"/>
      <c r="AI1516" s="108"/>
      <c r="AJ1516" s="107"/>
      <c r="AK1516" s="110" t="s">
        <v>4921</v>
      </c>
      <c r="AL1516" s="41" t="str">
        <f t="shared" si="863"/>
        <v>SOLFEN KHA DEP 225</v>
      </c>
      <c r="AM1516" s="107">
        <v>0.09</v>
      </c>
      <c r="AN1516" s="107">
        <f t="shared" si="865"/>
        <v>0</v>
      </c>
    </row>
    <row r="1517" spans="1:40" ht="15">
      <c r="A1517" s="101">
        <v>360</v>
      </c>
      <c r="B1517" s="41" t="s">
        <v>3148</v>
      </c>
      <c r="C1517" s="102" t="s">
        <v>494</v>
      </c>
      <c r="D1517" s="103"/>
      <c r="E1517" s="103">
        <f t="shared" si="808"/>
        <v>0</v>
      </c>
      <c r="F1517" s="103"/>
      <c r="G1517" s="103"/>
      <c r="H1517" s="103">
        <v>18</v>
      </c>
      <c r="I1517" s="103">
        <v>1</v>
      </c>
      <c r="J1517" s="103" t="s">
        <v>510</v>
      </c>
      <c r="K1517" s="31">
        <v>0</v>
      </c>
      <c r="L1517" s="103" t="s">
        <v>510</v>
      </c>
      <c r="M1517" s="104">
        <f t="shared" si="813"/>
        <v>0</v>
      </c>
      <c r="N1517" s="105" t="s">
        <v>506</v>
      </c>
      <c r="O1517" s="41"/>
      <c r="P1517" s="106"/>
      <c r="Q1517" s="41"/>
      <c r="R1517" s="41"/>
      <c r="S1517" s="41"/>
      <c r="T1517" s="107"/>
      <c r="U1517" s="110" t="s">
        <v>4080</v>
      </c>
      <c r="V1517" s="41" t="e">
        <f t="shared" ref="V1517" si="866">VLOOKUP(U1517,tb_oplosan,2,FALSE)</f>
        <v>#NAME?</v>
      </c>
      <c r="W1517" s="107">
        <v>6.5000000000000002E-2</v>
      </c>
      <c r="X1517" s="107">
        <f>K1517*W1517</f>
        <v>0</v>
      </c>
      <c r="Y1517" s="107"/>
      <c r="Z1517" s="107"/>
      <c r="AA1517" s="107"/>
      <c r="AB1517" s="107"/>
      <c r="AC1517" s="107"/>
      <c r="AD1517" s="107"/>
      <c r="AE1517" s="107"/>
      <c r="AF1517" s="107"/>
      <c r="AG1517" s="110" t="s">
        <v>4279</v>
      </c>
      <c r="AH1517" s="41" t="e">
        <f t="shared" ref="AH1517" si="867">VLOOKUP(AG1517,tb_parfum,2,FALSE)</f>
        <v>#NAME?</v>
      </c>
      <c r="AI1517" s="108">
        <v>0.37</v>
      </c>
      <c r="AJ1517" s="107">
        <f>X1517*AI1517</f>
        <v>0</v>
      </c>
      <c r="AK1517" s="41"/>
      <c r="AL1517" s="41"/>
      <c r="AM1517" s="107"/>
      <c r="AN1517" s="107"/>
    </row>
    <row r="1518" spans="1:40" ht="15">
      <c r="A1518" s="101"/>
      <c r="B1518" s="41"/>
      <c r="C1518" s="102"/>
      <c r="D1518" s="103"/>
      <c r="E1518" s="103"/>
      <c r="F1518" s="103"/>
      <c r="G1518" s="103"/>
      <c r="H1518" s="103"/>
      <c r="I1518" s="103"/>
      <c r="J1518" s="103"/>
      <c r="K1518" s="31"/>
      <c r="L1518" s="103"/>
      <c r="M1518" s="104"/>
      <c r="N1518" s="105"/>
      <c r="O1518" s="41"/>
      <c r="P1518" s="106"/>
      <c r="Q1518" s="41"/>
      <c r="R1518" s="41"/>
      <c r="S1518" s="41"/>
      <c r="T1518" s="107"/>
      <c r="U1518" s="110"/>
      <c r="V1518" s="41"/>
      <c r="W1518" s="107"/>
      <c r="X1518" s="107"/>
      <c r="Y1518" s="107"/>
      <c r="Z1518" s="107"/>
      <c r="AA1518" s="107"/>
      <c r="AB1518" s="107"/>
      <c r="AC1518" s="107"/>
      <c r="AD1518" s="107"/>
      <c r="AE1518" s="107"/>
      <c r="AF1518" s="107"/>
      <c r="AG1518" s="110"/>
      <c r="AH1518" s="41"/>
      <c r="AI1518" s="108"/>
      <c r="AJ1518" s="107"/>
      <c r="AK1518" s="110" t="s">
        <v>4915</v>
      </c>
      <c r="AL1518" s="41" t="str">
        <f t="shared" ref="AL1518:AL1523" si="868">VLOOKUP(AK1518,db_solfen,2,FALSE)</f>
        <v>SHD METHANOL 156</v>
      </c>
      <c r="AM1518" s="107">
        <v>0.14000000000000001</v>
      </c>
      <c r="AN1518" s="107">
        <f>$X$1517*AM1518</f>
        <v>0</v>
      </c>
    </row>
    <row r="1519" spans="1:40" ht="15">
      <c r="A1519" s="101"/>
      <c r="B1519" s="41"/>
      <c r="C1519" s="102"/>
      <c r="D1519" s="103"/>
      <c r="E1519" s="103"/>
      <c r="F1519" s="103"/>
      <c r="G1519" s="103"/>
      <c r="H1519" s="103"/>
      <c r="I1519" s="103"/>
      <c r="J1519" s="103"/>
      <c r="K1519" s="31"/>
      <c r="L1519" s="103"/>
      <c r="M1519" s="104"/>
      <c r="N1519" s="105"/>
      <c r="O1519" s="41"/>
      <c r="P1519" s="106"/>
      <c r="Q1519" s="41"/>
      <c r="R1519" s="41"/>
      <c r="S1519" s="41"/>
      <c r="T1519" s="107"/>
      <c r="U1519" s="110"/>
      <c r="V1519" s="41"/>
      <c r="W1519" s="107"/>
      <c r="X1519" s="107"/>
      <c r="Y1519" s="107"/>
      <c r="Z1519" s="107"/>
      <c r="AA1519" s="107"/>
      <c r="AB1519" s="107"/>
      <c r="AC1519" s="107"/>
      <c r="AD1519" s="107"/>
      <c r="AE1519" s="107"/>
      <c r="AF1519" s="107"/>
      <c r="AG1519" s="110"/>
      <c r="AH1519" s="41"/>
      <c r="AI1519" s="108"/>
      <c r="AJ1519" s="107"/>
      <c r="AK1519" s="110" t="s">
        <v>4921</v>
      </c>
      <c r="AL1519" s="41" t="str">
        <f t="shared" si="868"/>
        <v>SOLFEN KHA DEP 225</v>
      </c>
      <c r="AM1519" s="107">
        <v>0.19</v>
      </c>
      <c r="AN1519" s="107">
        <f t="shared" ref="AN1519:AN1520" si="869">$X$1517*AM1519</f>
        <v>0</v>
      </c>
    </row>
    <row r="1520" spans="1:40" ht="15">
      <c r="A1520" s="101"/>
      <c r="B1520" s="41"/>
      <c r="C1520" s="102"/>
      <c r="D1520" s="103"/>
      <c r="E1520" s="103"/>
      <c r="F1520" s="103"/>
      <c r="G1520" s="103"/>
      <c r="H1520" s="103"/>
      <c r="I1520" s="103"/>
      <c r="J1520" s="103"/>
      <c r="K1520" s="31"/>
      <c r="L1520" s="103"/>
      <c r="M1520" s="104"/>
      <c r="N1520" s="105"/>
      <c r="O1520" s="41"/>
      <c r="P1520" s="106"/>
      <c r="Q1520" s="41"/>
      <c r="R1520" s="41"/>
      <c r="S1520" s="41"/>
      <c r="T1520" s="107"/>
      <c r="U1520" s="110"/>
      <c r="V1520" s="41"/>
      <c r="W1520" s="107"/>
      <c r="X1520" s="107"/>
      <c r="Y1520" s="107"/>
      <c r="Z1520" s="107"/>
      <c r="AA1520" s="107"/>
      <c r="AB1520" s="107"/>
      <c r="AC1520" s="107"/>
      <c r="AD1520" s="107"/>
      <c r="AE1520" s="107"/>
      <c r="AF1520" s="107"/>
      <c r="AG1520" s="41"/>
      <c r="AH1520" s="41"/>
      <c r="AI1520" s="108"/>
      <c r="AJ1520" s="107"/>
      <c r="AK1520" s="110" t="s">
        <v>4925</v>
      </c>
      <c r="AL1520" s="41" t="str">
        <f t="shared" si="868"/>
        <v>SOLFEN KHA GLISERIN 250</v>
      </c>
      <c r="AM1520" s="107">
        <v>0.3</v>
      </c>
      <c r="AN1520" s="107">
        <f t="shared" si="869"/>
        <v>0</v>
      </c>
    </row>
    <row r="1521" spans="1:40" ht="15">
      <c r="A1521" s="101"/>
      <c r="B1521" s="41"/>
      <c r="C1521" s="102"/>
      <c r="D1521" s="103"/>
      <c r="E1521" s="103"/>
      <c r="F1521" s="103"/>
      <c r="G1521" s="103"/>
      <c r="H1521" s="103"/>
      <c r="I1521" s="103"/>
      <c r="J1521" s="103"/>
      <c r="K1521" s="31"/>
      <c r="L1521" s="103"/>
      <c r="M1521" s="104"/>
      <c r="N1521" s="105"/>
      <c r="O1521" s="41"/>
      <c r="P1521" s="106"/>
      <c r="Q1521" s="41"/>
      <c r="R1521" s="41"/>
      <c r="S1521" s="41"/>
      <c r="T1521" s="107"/>
      <c r="U1521" s="41" t="s">
        <v>5192</v>
      </c>
      <c r="V1521" s="41" t="s">
        <v>5193</v>
      </c>
      <c r="W1521" s="107">
        <v>0.17899999999999999</v>
      </c>
      <c r="X1521" s="107">
        <f>K1517*W1521</f>
        <v>0</v>
      </c>
      <c r="Y1521" s="107"/>
      <c r="Z1521" s="107"/>
      <c r="AA1521" s="107"/>
      <c r="AB1521" s="107"/>
      <c r="AC1521" s="107"/>
      <c r="AD1521" s="107"/>
      <c r="AE1521" s="107"/>
      <c r="AF1521" s="107"/>
      <c r="AG1521" s="41"/>
      <c r="AH1521" s="41"/>
      <c r="AI1521" s="108"/>
      <c r="AJ1521" s="107"/>
      <c r="AK1521" s="110" t="s">
        <v>4915</v>
      </c>
      <c r="AL1521" s="41" t="str">
        <f t="shared" si="868"/>
        <v>SHD METHANOL 156</v>
      </c>
      <c r="AM1521" s="107">
        <v>0.56999999999999995</v>
      </c>
      <c r="AN1521" s="107">
        <f>$X$1521*AM1521</f>
        <v>0</v>
      </c>
    </row>
    <row r="1522" spans="1:40" ht="15">
      <c r="A1522" s="101"/>
      <c r="B1522" s="41"/>
      <c r="C1522" s="102"/>
      <c r="D1522" s="103"/>
      <c r="E1522" s="103"/>
      <c r="F1522" s="103"/>
      <c r="G1522" s="103"/>
      <c r="H1522" s="103"/>
      <c r="I1522" s="103"/>
      <c r="J1522" s="103"/>
      <c r="K1522" s="31"/>
      <c r="L1522" s="103"/>
      <c r="M1522" s="104"/>
      <c r="N1522" s="105"/>
      <c r="O1522" s="41"/>
      <c r="P1522" s="106"/>
      <c r="Q1522" s="41"/>
      <c r="R1522" s="41"/>
      <c r="S1522" s="41"/>
      <c r="T1522" s="107"/>
      <c r="U1522" s="41"/>
      <c r="V1522" s="41"/>
      <c r="W1522" s="107"/>
      <c r="X1522" s="107"/>
      <c r="Y1522" s="107"/>
      <c r="Z1522" s="107"/>
      <c r="AA1522" s="107"/>
      <c r="AB1522" s="107"/>
      <c r="AC1522" s="107"/>
      <c r="AD1522" s="107"/>
      <c r="AE1522" s="107"/>
      <c r="AF1522" s="107"/>
      <c r="AG1522" s="41"/>
      <c r="AH1522" s="41"/>
      <c r="AI1522" s="108"/>
      <c r="AJ1522" s="107"/>
      <c r="AK1522" s="110" t="s">
        <v>4925</v>
      </c>
      <c r="AL1522" s="41" t="str">
        <f t="shared" si="868"/>
        <v>SOLFEN KHA GLISERIN 250</v>
      </c>
      <c r="AM1522" s="107">
        <v>0.34</v>
      </c>
      <c r="AN1522" s="107">
        <f t="shared" ref="AN1522:AN1523" si="870">$X$1521*AM1522</f>
        <v>0</v>
      </c>
    </row>
    <row r="1523" spans="1:40" ht="15">
      <c r="A1523" s="101"/>
      <c r="B1523" s="41"/>
      <c r="C1523" s="102"/>
      <c r="D1523" s="103"/>
      <c r="E1523" s="103"/>
      <c r="F1523" s="103"/>
      <c r="G1523" s="103"/>
      <c r="H1523" s="103"/>
      <c r="I1523" s="103"/>
      <c r="J1523" s="103"/>
      <c r="K1523" s="31"/>
      <c r="L1523" s="103"/>
      <c r="M1523" s="104"/>
      <c r="N1523" s="105"/>
      <c r="O1523" s="41"/>
      <c r="P1523" s="106"/>
      <c r="Q1523" s="41"/>
      <c r="R1523" s="41"/>
      <c r="S1523" s="41"/>
      <c r="T1523" s="107"/>
      <c r="U1523" s="41"/>
      <c r="V1523" s="41"/>
      <c r="W1523" s="107"/>
      <c r="X1523" s="107"/>
      <c r="Y1523" s="107"/>
      <c r="Z1523" s="107"/>
      <c r="AA1523" s="107"/>
      <c r="AB1523" s="107"/>
      <c r="AC1523" s="107"/>
      <c r="AD1523" s="107"/>
      <c r="AE1523" s="107"/>
      <c r="AF1523" s="107"/>
      <c r="AG1523" s="41"/>
      <c r="AH1523" s="41"/>
      <c r="AI1523" s="108"/>
      <c r="AJ1523" s="107"/>
      <c r="AK1523" s="110" t="s">
        <v>4921</v>
      </c>
      <c r="AL1523" s="41" t="str">
        <f t="shared" si="868"/>
        <v>SOLFEN KHA DEP 225</v>
      </c>
      <c r="AM1523" s="107">
        <v>0.09</v>
      </c>
      <c r="AN1523" s="107">
        <f t="shared" si="870"/>
        <v>0</v>
      </c>
    </row>
    <row r="1524" spans="1:40">
      <c r="A1524" s="101">
        <v>361</v>
      </c>
      <c r="B1524" s="41" t="s">
        <v>3161</v>
      </c>
      <c r="C1524" s="102" t="s">
        <v>321</v>
      </c>
      <c r="D1524" s="103">
        <v>22</v>
      </c>
      <c r="E1524" s="103">
        <f t="shared" si="808"/>
        <v>0.30555555555555558</v>
      </c>
      <c r="F1524" s="103">
        <v>7</v>
      </c>
      <c r="G1524" s="103">
        <v>1</v>
      </c>
      <c r="H1524" s="103">
        <v>32</v>
      </c>
      <c r="I1524" s="103">
        <v>1</v>
      </c>
      <c r="J1524" s="103" t="s">
        <v>510</v>
      </c>
      <c r="K1524" s="31">
        <f t="shared" ref="K1524:K1559" si="871">VLOOKUP(B1524,tb_proyeksi,10,FALSE)</f>
        <v>72</v>
      </c>
      <c r="L1524" s="103" t="s">
        <v>510</v>
      </c>
      <c r="M1524" s="104">
        <f t="shared" si="813"/>
        <v>1</v>
      </c>
      <c r="N1524" s="105" t="s">
        <v>506</v>
      </c>
      <c r="O1524" s="41" t="s">
        <v>5233</v>
      </c>
      <c r="P1524" s="106">
        <f t="shared" ref="P1524:P1658" si="872">0.46*K1524</f>
        <v>33.120000000000005</v>
      </c>
      <c r="Q1524" s="106">
        <f t="shared" ref="Q1524:Q1658" si="873">K1524</f>
        <v>72</v>
      </c>
      <c r="R1524" s="41"/>
      <c r="S1524" s="41" t="s">
        <v>522</v>
      </c>
      <c r="T1524" s="107">
        <f t="shared" ref="T1524:T1559" si="874">AJ1524</f>
        <v>1.0664640000000001</v>
      </c>
      <c r="U1524" s="41" t="s">
        <v>4082</v>
      </c>
      <c r="V1524" s="41" t="e">
        <f t="shared" si="769"/>
        <v>#NAME?</v>
      </c>
      <c r="W1524" s="107">
        <v>5.2900000000000003E-2</v>
      </c>
      <c r="X1524" s="107">
        <f t="shared" si="796"/>
        <v>3.8088000000000002</v>
      </c>
      <c r="Y1524" s="107"/>
      <c r="Z1524" s="107"/>
      <c r="AA1524" s="107"/>
      <c r="AB1524" s="107"/>
      <c r="AC1524" s="107"/>
      <c r="AD1524" s="107"/>
      <c r="AE1524" s="107"/>
      <c r="AF1524" s="107"/>
      <c r="AG1524" s="41" t="s">
        <v>4281</v>
      </c>
      <c r="AH1524" s="41" t="e">
        <f t="shared" si="773"/>
        <v>#NAME?</v>
      </c>
      <c r="AI1524" s="108">
        <v>0.28000000000000003</v>
      </c>
      <c r="AJ1524" s="107">
        <f t="shared" si="798"/>
        <v>1.0664640000000001</v>
      </c>
      <c r="AK1524" s="41"/>
      <c r="AL1524" s="41"/>
      <c r="AM1524" s="107"/>
      <c r="AN1524" s="107"/>
    </row>
    <row r="1525" spans="1:40" ht="15">
      <c r="A1525" s="101"/>
      <c r="B1525" s="41"/>
      <c r="C1525" s="102"/>
      <c r="D1525" s="103"/>
      <c r="E1525" s="103"/>
      <c r="F1525" s="103"/>
      <c r="G1525" s="103"/>
      <c r="H1525" s="103"/>
      <c r="I1525" s="103"/>
      <c r="J1525" s="103"/>
      <c r="K1525" s="31"/>
      <c r="L1525" s="103"/>
      <c r="M1525" s="104"/>
      <c r="N1525" s="105"/>
      <c r="O1525" s="41"/>
      <c r="P1525" s="106"/>
      <c r="Q1525" s="106"/>
      <c r="R1525" s="41"/>
      <c r="S1525" s="41"/>
      <c r="T1525" s="107"/>
      <c r="U1525" s="41"/>
      <c r="V1525" s="41"/>
      <c r="W1525" s="107"/>
      <c r="X1525" s="107"/>
      <c r="Y1525" s="107"/>
      <c r="Z1525" s="107"/>
      <c r="AA1525" s="107"/>
      <c r="AB1525" s="107"/>
      <c r="AC1525" s="107"/>
      <c r="AD1525" s="107"/>
      <c r="AE1525" s="107"/>
      <c r="AF1525" s="107"/>
      <c r="AG1525" s="41"/>
      <c r="AH1525" s="41"/>
      <c r="AI1525" s="108"/>
      <c r="AJ1525" s="107"/>
      <c r="AK1525" s="109" t="s">
        <v>4921</v>
      </c>
      <c r="AL1525" s="41" t="str">
        <f t="shared" si="858"/>
        <v>SOLFEN KHA DEP 225</v>
      </c>
      <c r="AM1525" s="107">
        <v>0.25</v>
      </c>
      <c r="AN1525" s="107">
        <f>$X$1524*AM1525</f>
        <v>0.95220000000000005</v>
      </c>
    </row>
    <row r="1526" spans="1:40" ht="15">
      <c r="A1526" s="101"/>
      <c r="B1526" s="41"/>
      <c r="C1526" s="102"/>
      <c r="D1526" s="103"/>
      <c r="E1526" s="103"/>
      <c r="F1526" s="103"/>
      <c r="G1526" s="103"/>
      <c r="H1526" s="103"/>
      <c r="I1526" s="103"/>
      <c r="J1526" s="103"/>
      <c r="K1526" s="31"/>
      <c r="L1526" s="103"/>
      <c r="M1526" s="104"/>
      <c r="N1526" s="105"/>
      <c r="O1526" s="41"/>
      <c r="P1526" s="106"/>
      <c r="Q1526" s="106"/>
      <c r="R1526" s="41"/>
      <c r="S1526" s="41"/>
      <c r="T1526" s="107"/>
      <c r="U1526" s="41"/>
      <c r="V1526" s="41"/>
      <c r="W1526" s="107"/>
      <c r="X1526" s="107"/>
      <c r="Y1526" s="107"/>
      <c r="Z1526" s="107"/>
      <c r="AA1526" s="107"/>
      <c r="AB1526" s="107"/>
      <c r="AC1526" s="107"/>
      <c r="AD1526" s="107"/>
      <c r="AE1526" s="107"/>
      <c r="AF1526" s="107"/>
      <c r="AG1526" s="41"/>
      <c r="AH1526" s="41"/>
      <c r="AI1526" s="108"/>
      <c r="AJ1526" s="107"/>
      <c r="AK1526" s="109" t="s">
        <v>4915</v>
      </c>
      <c r="AL1526" s="41" t="str">
        <f t="shared" si="858"/>
        <v>SHD METHANOL 156</v>
      </c>
      <c r="AM1526" s="107">
        <v>0.16</v>
      </c>
      <c r="AN1526" s="107">
        <f t="shared" ref="AN1526:AN1527" si="875">$X$1524*AM1526</f>
        <v>0.60940800000000006</v>
      </c>
    </row>
    <row r="1527" spans="1:40" ht="15">
      <c r="A1527" s="101"/>
      <c r="B1527" s="41"/>
      <c r="C1527" s="102"/>
      <c r="D1527" s="103"/>
      <c r="E1527" s="103"/>
      <c r="F1527" s="103"/>
      <c r="G1527" s="103"/>
      <c r="H1527" s="103"/>
      <c r="I1527" s="103"/>
      <c r="J1527" s="103"/>
      <c r="K1527" s="31"/>
      <c r="L1527" s="103"/>
      <c r="M1527" s="104"/>
      <c r="N1527" s="105"/>
      <c r="O1527" s="41"/>
      <c r="P1527" s="106"/>
      <c r="Q1527" s="106"/>
      <c r="R1527" s="41"/>
      <c r="S1527" s="41"/>
      <c r="T1527" s="107"/>
      <c r="U1527" s="41"/>
      <c r="V1527" s="41"/>
      <c r="W1527" s="107"/>
      <c r="X1527" s="107"/>
      <c r="Y1527" s="107"/>
      <c r="Z1527" s="107"/>
      <c r="AA1527" s="107"/>
      <c r="AB1527" s="107"/>
      <c r="AC1527" s="107"/>
      <c r="AD1527" s="107"/>
      <c r="AE1527" s="107"/>
      <c r="AF1527" s="107"/>
      <c r="AG1527" s="41"/>
      <c r="AH1527" s="41"/>
      <c r="AI1527" s="108"/>
      <c r="AJ1527" s="107"/>
      <c r="AK1527" s="109" t="s">
        <v>4925</v>
      </c>
      <c r="AL1527" s="41" t="str">
        <f t="shared" si="858"/>
        <v>SOLFEN KHA GLISERIN 250</v>
      </c>
      <c r="AM1527" s="107">
        <v>0.31</v>
      </c>
      <c r="AN1527" s="107">
        <f t="shared" si="875"/>
        <v>1.180728</v>
      </c>
    </row>
    <row r="1528" spans="1:40" ht="15">
      <c r="A1528" s="101"/>
      <c r="B1528" s="41"/>
      <c r="C1528" s="102"/>
      <c r="D1528" s="103"/>
      <c r="E1528" s="103"/>
      <c r="F1528" s="103"/>
      <c r="G1528" s="103"/>
      <c r="H1528" s="103"/>
      <c r="I1528" s="103"/>
      <c r="J1528" s="103"/>
      <c r="K1528" s="31"/>
      <c r="L1528" s="103"/>
      <c r="M1528" s="104"/>
      <c r="N1528" s="105"/>
      <c r="O1528" s="41"/>
      <c r="P1528" s="106"/>
      <c r="Q1528" s="106"/>
      <c r="R1528" s="41"/>
      <c r="S1528" s="41"/>
      <c r="T1528" s="107"/>
      <c r="U1528" s="41" t="s">
        <v>5192</v>
      </c>
      <c r="V1528" s="41" t="s">
        <v>5193</v>
      </c>
      <c r="W1528" s="107">
        <v>0.17899999999999999</v>
      </c>
      <c r="X1528" s="107">
        <f>K1524*W1528</f>
        <v>12.888</v>
      </c>
      <c r="Y1528" s="107"/>
      <c r="Z1528" s="107"/>
      <c r="AA1528" s="107"/>
      <c r="AB1528" s="107"/>
      <c r="AC1528" s="107"/>
      <c r="AD1528" s="107"/>
      <c r="AE1528" s="107"/>
      <c r="AF1528" s="107"/>
      <c r="AG1528" s="41"/>
      <c r="AH1528" s="41"/>
      <c r="AI1528" s="108"/>
      <c r="AJ1528" s="107"/>
      <c r="AK1528" s="110" t="s">
        <v>4915</v>
      </c>
      <c r="AL1528" s="41" t="str">
        <f t="shared" si="858"/>
        <v>SHD METHANOL 156</v>
      </c>
      <c r="AM1528" s="107">
        <v>0.56999999999999995</v>
      </c>
      <c r="AN1528" s="107">
        <f>$X$1528*AM1528</f>
        <v>7.3461599999999994</v>
      </c>
    </row>
    <row r="1529" spans="1:40" ht="15">
      <c r="A1529" s="101"/>
      <c r="B1529" s="41"/>
      <c r="C1529" s="102"/>
      <c r="D1529" s="103"/>
      <c r="E1529" s="103"/>
      <c r="F1529" s="103"/>
      <c r="G1529" s="103"/>
      <c r="H1529" s="103"/>
      <c r="I1529" s="103"/>
      <c r="J1529" s="103"/>
      <c r="K1529" s="31"/>
      <c r="L1529" s="103"/>
      <c r="M1529" s="104"/>
      <c r="N1529" s="105"/>
      <c r="O1529" s="41"/>
      <c r="P1529" s="106"/>
      <c r="Q1529" s="106"/>
      <c r="R1529" s="41"/>
      <c r="S1529" s="41"/>
      <c r="T1529" s="107"/>
      <c r="U1529" s="41"/>
      <c r="V1529" s="41"/>
      <c r="W1529" s="107"/>
      <c r="X1529" s="107"/>
      <c r="Y1529" s="107"/>
      <c r="Z1529" s="107"/>
      <c r="AA1529" s="107"/>
      <c r="AB1529" s="107"/>
      <c r="AC1529" s="107"/>
      <c r="AD1529" s="107"/>
      <c r="AE1529" s="107"/>
      <c r="AF1529" s="107"/>
      <c r="AG1529" s="41"/>
      <c r="AH1529" s="41"/>
      <c r="AI1529" s="108"/>
      <c r="AJ1529" s="107"/>
      <c r="AK1529" s="110" t="s">
        <v>4925</v>
      </c>
      <c r="AL1529" s="41" t="str">
        <f t="shared" si="858"/>
        <v>SOLFEN KHA GLISERIN 250</v>
      </c>
      <c r="AM1529" s="107">
        <v>0.34</v>
      </c>
      <c r="AN1529" s="107">
        <f t="shared" ref="AN1529:AN1530" si="876">$X$1528*AM1529</f>
        <v>4.38192</v>
      </c>
    </row>
    <row r="1530" spans="1:40" ht="15">
      <c r="A1530" s="101"/>
      <c r="B1530" s="41"/>
      <c r="C1530" s="102"/>
      <c r="D1530" s="103"/>
      <c r="E1530" s="103"/>
      <c r="F1530" s="103"/>
      <c r="G1530" s="103"/>
      <c r="H1530" s="103"/>
      <c r="I1530" s="103"/>
      <c r="J1530" s="103"/>
      <c r="K1530" s="31"/>
      <c r="L1530" s="103"/>
      <c r="M1530" s="104"/>
      <c r="N1530" s="105"/>
      <c r="O1530" s="41"/>
      <c r="P1530" s="106"/>
      <c r="Q1530" s="106"/>
      <c r="R1530" s="41"/>
      <c r="S1530" s="41"/>
      <c r="T1530" s="107"/>
      <c r="U1530" s="41"/>
      <c r="V1530" s="41"/>
      <c r="W1530" s="107"/>
      <c r="X1530" s="107"/>
      <c r="Y1530" s="107"/>
      <c r="Z1530" s="107"/>
      <c r="AA1530" s="107"/>
      <c r="AB1530" s="107"/>
      <c r="AC1530" s="107"/>
      <c r="AD1530" s="107"/>
      <c r="AE1530" s="107"/>
      <c r="AF1530" s="107"/>
      <c r="AG1530" s="41"/>
      <c r="AH1530" s="41"/>
      <c r="AI1530" s="108"/>
      <c r="AJ1530" s="107"/>
      <c r="AK1530" s="110" t="s">
        <v>4921</v>
      </c>
      <c r="AL1530" s="41" t="str">
        <f t="shared" si="858"/>
        <v>SOLFEN KHA DEP 225</v>
      </c>
      <c r="AM1530" s="107">
        <v>0.09</v>
      </c>
      <c r="AN1530" s="107">
        <f t="shared" si="876"/>
        <v>1.1599199999999998</v>
      </c>
    </row>
    <row r="1531" spans="1:40">
      <c r="A1531" s="101">
        <v>362</v>
      </c>
      <c r="B1531" s="41" t="s">
        <v>3162</v>
      </c>
      <c r="C1531" s="102" t="s">
        <v>495</v>
      </c>
      <c r="D1531" s="103"/>
      <c r="E1531" s="103">
        <f t="shared" si="808"/>
        <v>0</v>
      </c>
      <c r="F1531" s="103"/>
      <c r="G1531" s="103"/>
      <c r="H1531" s="103">
        <v>64</v>
      </c>
      <c r="I1531" s="103">
        <v>1</v>
      </c>
      <c r="J1531" s="103" t="s">
        <v>510</v>
      </c>
      <c r="K1531" s="31">
        <f t="shared" si="871"/>
        <v>72</v>
      </c>
      <c r="L1531" s="103" t="s">
        <v>510</v>
      </c>
      <c r="M1531" s="104">
        <f t="shared" si="813"/>
        <v>1</v>
      </c>
      <c r="N1531" s="105" t="s">
        <v>506</v>
      </c>
      <c r="O1531" s="41" t="s">
        <v>5235</v>
      </c>
      <c r="P1531" s="106">
        <f t="shared" si="872"/>
        <v>33.120000000000005</v>
      </c>
      <c r="Q1531" s="106">
        <f t="shared" si="873"/>
        <v>72</v>
      </c>
      <c r="R1531" s="41"/>
      <c r="S1531" s="41" t="s">
        <v>523</v>
      </c>
      <c r="T1531" s="107">
        <f t="shared" si="874"/>
        <v>1.104552</v>
      </c>
      <c r="U1531" s="41" t="s">
        <v>4084</v>
      </c>
      <c r="V1531" s="41" t="e">
        <f t="shared" si="769"/>
        <v>#NAME?</v>
      </c>
      <c r="W1531" s="107">
        <v>5.2900000000000003E-2</v>
      </c>
      <c r="X1531" s="107">
        <f t="shared" si="796"/>
        <v>3.8088000000000002</v>
      </c>
      <c r="Y1531" s="107"/>
      <c r="Z1531" s="107"/>
      <c r="AA1531" s="107"/>
      <c r="AB1531" s="107"/>
      <c r="AC1531" s="107"/>
      <c r="AD1531" s="107"/>
      <c r="AE1531" s="107"/>
      <c r="AF1531" s="107"/>
      <c r="AG1531" s="41" t="s">
        <v>4331</v>
      </c>
      <c r="AH1531" s="41" t="e">
        <f t="shared" si="773"/>
        <v>#NAME?</v>
      </c>
      <c r="AI1531" s="108">
        <v>0.28999999999999998</v>
      </c>
      <c r="AJ1531" s="107">
        <f t="shared" si="798"/>
        <v>1.104552</v>
      </c>
      <c r="AK1531" s="41"/>
      <c r="AL1531" s="41"/>
      <c r="AM1531" s="107"/>
      <c r="AN1531" s="107"/>
    </row>
    <row r="1532" spans="1:40" ht="15">
      <c r="A1532" s="101"/>
      <c r="B1532" s="41"/>
      <c r="C1532" s="102"/>
      <c r="D1532" s="103"/>
      <c r="E1532" s="103"/>
      <c r="F1532" s="103"/>
      <c r="G1532" s="103"/>
      <c r="H1532" s="103"/>
      <c r="I1532" s="103"/>
      <c r="J1532" s="103"/>
      <c r="K1532" s="31"/>
      <c r="L1532" s="103"/>
      <c r="M1532" s="104"/>
      <c r="N1532" s="105"/>
      <c r="O1532" s="41"/>
      <c r="P1532" s="106"/>
      <c r="Q1532" s="106"/>
      <c r="R1532" s="41"/>
      <c r="S1532" s="41"/>
      <c r="T1532" s="107"/>
      <c r="U1532" s="41"/>
      <c r="V1532" s="41"/>
      <c r="W1532" s="107"/>
      <c r="X1532" s="107"/>
      <c r="Y1532" s="107"/>
      <c r="Z1532" s="107"/>
      <c r="AA1532" s="107"/>
      <c r="AB1532" s="107"/>
      <c r="AC1532" s="107"/>
      <c r="AD1532" s="107"/>
      <c r="AE1532" s="107"/>
      <c r="AF1532" s="107"/>
      <c r="AG1532" s="41"/>
      <c r="AH1532" s="41"/>
      <c r="AI1532" s="108"/>
      <c r="AJ1532" s="107"/>
      <c r="AK1532" s="109" t="s">
        <v>4921</v>
      </c>
      <c r="AL1532" s="41" t="str">
        <f t="shared" ref="AL1532:AL1551" si="877">VLOOKUP(AK1532,db_solfen,2,FALSE)</f>
        <v>SOLFEN KHA DEP 225</v>
      </c>
      <c r="AM1532" s="107">
        <v>0.24</v>
      </c>
      <c r="AN1532" s="107">
        <f>$X$1531*AM1532</f>
        <v>0.91411200000000004</v>
      </c>
    </row>
    <row r="1533" spans="1:40" ht="15">
      <c r="A1533" s="101"/>
      <c r="B1533" s="41"/>
      <c r="C1533" s="102"/>
      <c r="D1533" s="103"/>
      <c r="E1533" s="103"/>
      <c r="F1533" s="103"/>
      <c r="G1533" s="103"/>
      <c r="H1533" s="103"/>
      <c r="I1533" s="103"/>
      <c r="J1533" s="103"/>
      <c r="K1533" s="31"/>
      <c r="L1533" s="103"/>
      <c r="M1533" s="104"/>
      <c r="N1533" s="105"/>
      <c r="O1533" s="41"/>
      <c r="P1533" s="106"/>
      <c r="Q1533" s="106"/>
      <c r="R1533" s="41"/>
      <c r="S1533" s="41"/>
      <c r="T1533" s="107"/>
      <c r="U1533" s="41"/>
      <c r="V1533" s="41"/>
      <c r="W1533" s="107"/>
      <c r="X1533" s="107"/>
      <c r="Y1533" s="107"/>
      <c r="Z1533" s="107"/>
      <c r="AA1533" s="107"/>
      <c r="AB1533" s="107"/>
      <c r="AC1533" s="107"/>
      <c r="AD1533" s="107"/>
      <c r="AE1533" s="107"/>
      <c r="AF1533" s="107"/>
      <c r="AG1533" s="41"/>
      <c r="AH1533" s="41"/>
      <c r="AI1533" s="108"/>
      <c r="AJ1533" s="107"/>
      <c r="AK1533" s="109" t="s">
        <v>4915</v>
      </c>
      <c r="AL1533" s="41" t="str">
        <f t="shared" si="877"/>
        <v>SHD METHANOL 156</v>
      </c>
      <c r="AM1533" s="107">
        <v>0.14000000000000001</v>
      </c>
      <c r="AN1533" s="107">
        <f t="shared" ref="AN1533:AN1534" si="878">$X$1531*AM1533</f>
        <v>0.53323200000000004</v>
      </c>
    </row>
    <row r="1534" spans="1:40" ht="15">
      <c r="A1534" s="101"/>
      <c r="B1534" s="41"/>
      <c r="C1534" s="102"/>
      <c r="D1534" s="103"/>
      <c r="E1534" s="103"/>
      <c r="F1534" s="103"/>
      <c r="G1534" s="103"/>
      <c r="H1534" s="103"/>
      <c r="I1534" s="103"/>
      <c r="J1534" s="103"/>
      <c r="K1534" s="31"/>
      <c r="L1534" s="103"/>
      <c r="M1534" s="104"/>
      <c r="N1534" s="105"/>
      <c r="O1534" s="41"/>
      <c r="P1534" s="106"/>
      <c r="Q1534" s="106"/>
      <c r="R1534" s="41"/>
      <c r="S1534" s="41"/>
      <c r="T1534" s="107"/>
      <c r="U1534" s="41"/>
      <c r="V1534" s="41"/>
      <c r="W1534" s="107"/>
      <c r="X1534" s="107"/>
      <c r="Y1534" s="107"/>
      <c r="Z1534" s="107"/>
      <c r="AA1534" s="107"/>
      <c r="AB1534" s="107"/>
      <c r="AC1534" s="107"/>
      <c r="AD1534" s="107"/>
      <c r="AE1534" s="107"/>
      <c r="AF1534" s="107"/>
      <c r="AG1534" s="41"/>
      <c r="AH1534" s="41"/>
      <c r="AI1534" s="108"/>
      <c r="AJ1534" s="107"/>
      <c r="AK1534" s="109" t="s">
        <v>4925</v>
      </c>
      <c r="AL1534" s="41" t="str">
        <f t="shared" si="877"/>
        <v>SOLFEN KHA GLISERIN 250</v>
      </c>
      <c r="AM1534" s="107">
        <v>0.33</v>
      </c>
      <c r="AN1534" s="107">
        <f t="shared" si="878"/>
        <v>1.256904</v>
      </c>
    </row>
    <row r="1535" spans="1:40" ht="15">
      <c r="A1535" s="101"/>
      <c r="B1535" s="41"/>
      <c r="C1535" s="102"/>
      <c r="D1535" s="103"/>
      <c r="E1535" s="103"/>
      <c r="F1535" s="103"/>
      <c r="G1535" s="103"/>
      <c r="H1535" s="103"/>
      <c r="I1535" s="103"/>
      <c r="J1535" s="103"/>
      <c r="K1535" s="31"/>
      <c r="L1535" s="103"/>
      <c r="M1535" s="104"/>
      <c r="N1535" s="105"/>
      <c r="O1535" s="41"/>
      <c r="P1535" s="106"/>
      <c r="Q1535" s="106"/>
      <c r="R1535" s="41"/>
      <c r="S1535" s="41"/>
      <c r="T1535" s="107"/>
      <c r="U1535" s="41" t="s">
        <v>5192</v>
      </c>
      <c r="V1535" s="41" t="s">
        <v>5193</v>
      </c>
      <c r="W1535" s="107">
        <v>0.17899999999999999</v>
      </c>
      <c r="X1535" s="107">
        <f>K1531*W1535</f>
        <v>12.888</v>
      </c>
      <c r="Y1535" s="107"/>
      <c r="Z1535" s="107"/>
      <c r="AA1535" s="107"/>
      <c r="AB1535" s="107"/>
      <c r="AC1535" s="107"/>
      <c r="AD1535" s="107"/>
      <c r="AE1535" s="107"/>
      <c r="AF1535" s="107"/>
      <c r="AG1535" s="41"/>
      <c r="AH1535" s="41"/>
      <c r="AI1535" s="108"/>
      <c r="AJ1535" s="107"/>
      <c r="AK1535" s="110" t="s">
        <v>4915</v>
      </c>
      <c r="AL1535" s="41" t="str">
        <f t="shared" si="877"/>
        <v>SHD METHANOL 156</v>
      </c>
      <c r="AM1535" s="107">
        <v>0.56999999999999995</v>
      </c>
      <c r="AN1535" s="107">
        <f>$X$1535*AM1535</f>
        <v>7.3461599999999994</v>
      </c>
    </row>
    <row r="1536" spans="1:40" ht="15">
      <c r="A1536" s="101"/>
      <c r="B1536" s="41"/>
      <c r="C1536" s="102"/>
      <c r="D1536" s="103"/>
      <c r="E1536" s="103"/>
      <c r="F1536" s="103"/>
      <c r="G1536" s="103"/>
      <c r="H1536" s="103"/>
      <c r="I1536" s="103"/>
      <c r="J1536" s="103"/>
      <c r="K1536" s="31"/>
      <c r="L1536" s="103"/>
      <c r="M1536" s="104"/>
      <c r="N1536" s="105"/>
      <c r="O1536" s="41"/>
      <c r="P1536" s="106"/>
      <c r="Q1536" s="106"/>
      <c r="R1536" s="41"/>
      <c r="S1536" s="41"/>
      <c r="T1536" s="107"/>
      <c r="U1536" s="41"/>
      <c r="V1536" s="41"/>
      <c r="W1536" s="107"/>
      <c r="X1536" s="107"/>
      <c r="Y1536" s="107"/>
      <c r="Z1536" s="107"/>
      <c r="AA1536" s="107"/>
      <c r="AB1536" s="107"/>
      <c r="AC1536" s="107"/>
      <c r="AD1536" s="107"/>
      <c r="AE1536" s="107"/>
      <c r="AF1536" s="107"/>
      <c r="AG1536" s="41"/>
      <c r="AH1536" s="41"/>
      <c r="AI1536" s="108"/>
      <c r="AJ1536" s="107"/>
      <c r="AK1536" s="110" t="s">
        <v>4925</v>
      </c>
      <c r="AL1536" s="41" t="str">
        <f t="shared" si="877"/>
        <v>SOLFEN KHA GLISERIN 250</v>
      </c>
      <c r="AM1536" s="107">
        <v>0.34</v>
      </c>
      <c r="AN1536" s="107">
        <f>$X$1535*AM1536</f>
        <v>4.38192</v>
      </c>
    </row>
    <row r="1537" spans="1:40" ht="15">
      <c r="A1537" s="101"/>
      <c r="B1537" s="41"/>
      <c r="C1537" s="102"/>
      <c r="D1537" s="103"/>
      <c r="E1537" s="103"/>
      <c r="F1537" s="103"/>
      <c r="G1537" s="103"/>
      <c r="H1537" s="103"/>
      <c r="I1537" s="103"/>
      <c r="J1537" s="103"/>
      <c r="K1537" s="31"/>
      <c r="L1537" s="103"/>
      <c r="M1537" s="104"/>
      <c r="N1537" s="105"/>
      <c r="O1537" s="41"/>
      <c r="P1537" s="106"/>
      <c r="Q1537" s="106"/>
      <c r="R1537" s="41"/>
      <c r="S1537" s="41"/>
      <c r="T1537" s="107"/>
      <c r="U1537" s="41"/>
      <c r="V1537" s="41"/>
      <c r="W1537" s="107"/>
      <c r="X1537" s="107"/>
      <c r="Y1537" s="107"/>
      <c r="Z1537" s="107"/>
      <c r="AA1537" s="107"/>
      <c r="AB1537" s="107"/>
      <c r="AC1537" s="107"/>
      <c r="AD1537" s="107"/>
      <c r="AE1537" s="107"/>
      <c r="AF1537" s="107"/>
      <c r="AG1537" s="41"/>
      <c r="AH1537" s="41"/>
      <c r="AI1537" s="108"/>
      <c r="AJ1537" s="107"/>
      <c r="AK1537" s="110" t="s">
        <v>4921</v>
      </c>
      <c r="AL1537" s="41" t="str">
        <f t="shared" si="877"/>
        <v>SOLFEN KHA DEP 225</v>
      </c>
      <c r="AM1537" s="107">
        <v>0.09</v>
      </c>
      <c r="AN1537" s="107">
        <f>$X$1535*AM1537</f>
        <v>1.1599199999999998</v>
      </c>
    </row>
    <row r="1538" spans="1:40">
      <c r="A1538" s="101">
        <v>363</v>
      </c>
      <c r="B1538" s="41" t="s">
        <v>3165</v>
      </c>
      <c r="C1538" s="102" t="s">
        <v>322</v>
      </c>
      <c r="D1538" s="103">
        <v>140</v>
      </c>
      <c r="E1538" s="103">
        <f t="shared" si="808"/>
        <v>1.9444444444444444</v>
      </c>
      <c r="F1538" s="103">
        <v>65</v>
      </c>
      <c r="G1538" s="103">
        <v>1</v>
      </c>
      <c r="H1538" s="103"/>
      <c r="I1538" s="103"/>
      <c r="J1538" s="103" t="s">
        <v>510</v>
      </c>
      <c r="K1538" s="31">
        <f t="shared" si="871"/>
        <v>144</v>
      </c>
      <c r="L1538" s="103" t="s">
        <v>510</v>
      </c>
      <c r="M1538" s="104">
        <f t="shared" si="813"/>
        <v>2</v>
      </c>
      <c r="N1538" s="105" t="s">
        <v>506</v>
      </c>
      <c r="O1538" s="41" t="s">
        <v>5234</v>
      </c>
      <c r="P1538" s="106">
        <f t="shared" si="872"/>
        <v>66.240000000000009</v>
      </c>
      <c r="Q1538" s="106">
        <f t="shared" si="873"/>
        <v>144</v>
      </c>
      <c r="R1538" s="41"/>
      <c r="S1538" s="41" t="s">
        <v>523</v>
      </c>
      <c r="T1538" s="107">
        <f t="shared" si="874"/>
        <v>2.209104</v>
      </c>
      <c r="U1538" s="41" t="s">
        <v>4084</v>
      </c>
      <c r="V1538" s="41" t="e">
        <f t="shared" si="769"/>
        <v>#NAME?</v>
      </c>
      <c r="W1538" s="107">
        <v>5.2900000000000003E-2</v>
      </c>
      <c r="X1538" s="107">
        <f t="shared" si="796"/>
        <v>7.6176000000000004</v>
      </c>
      <c r="Y1538" s="107"/>
      <c r="Z1538" s="107"/>
      <c r="AA1538" s="107"/>
      <c r="AB1538" s="107"/>
      <c r="AC1538" s="107"/>
      <c r="AD1538" s="107"/>
      <c r="AE1538" s="107"/>
      <c r="AF1538" s="107"/>
      <c r="AG1538" s="41" t="s">
        <v>4331</v>
      </c>
      <c r="AH1538" s="41" t="e">
        <f t="shared" si="773"/>
        <v>#NAME?</v>
      </c>
      <c r="AI1538" s="108">
        <v>0.28999999999999998</v>
      </c>
      <c r="AJ1538" s="107">
        <f t="shared" si="798"/>
        <v>2.209104</v>
      </c>
      <c r="AK1538" s="41"/>
      <c r="AL1538" s="41"/>
      <c r="AM1538" s="107"/>
      <c r="AN1538" s="107"/>
    </row>
    <row r="1539" spans="1:40" ht="15">
      <c r="A1539" s="101"/>
      <c r="B1539" s="41"/>
      <c r="C1539" s="102"/>
      <c r="D1539" s="103"/>
      <c r="E1539" s="103"/>
      <c r="F1539" s="103"/>
      <c r="G1539" s="103"/>
      <c r="H1539" s="103"/>
      <c r="I1539" s="103"/>
      <c r="J1539" s="103"/>
      <c r="K1539" s="31"/>
      <c r="L1539" s="103"/>
      <c r="M1539" s="104"/>
      <c r="N1539" s="105"/>
      <c r="O1539" s="41"/>
      <c r="P1539" s="106"/>
      <c r="Q1539" s="106"/>
      <c r="R1539" s="41"/>
      <c r="S1539" s="41"/>
      <c r="T1539" s="107"/>
      <c r="U1539" s="41"/>
      <c r="V1539" s="41"/>
      <c r="W1539" s="107"/>
      <c r="X1539" s="107"/>
      <c r="Y1539" s="107"/>
      <c r="Z1539" s="107"/>
      <c r="AA1539" s="107"/>
      <c r="AB1539" s="107"/>
      <c r="AC1539" s="107"/>
      <c r="AD1539" s="107"/>
      <c r="AE1539" s="107"/>
      <c r="AF1539" s="107"/>
      <c r="AG1539" s="41"/>
      <c r="AH1539" s="41"/>
      <c r="AI1539" s="108"/>
      <c r="AJ1539" s="107"/>
      <c r="AK1539" s="109" t="s">
        <v>4921</v>
      </c>
      <c r="AL1539" s="41" t="str">
        <f t="shared" si="877"/>
        <v>SOLFEN KHA DEP 225</v>
      </c>
      <c r="AM1539" s="107">
        <v>0.24</v>
      </c>
      <c r="AN1539" s="107">
        <f>$X$1538*AM1539</f>
        <v>1.8282240000000001</v>
      </c>
    </row>
    <row r="1540" spans="1:40" ht="15">
      <c r="A1540" s="101"/>
      <c r="B1540" s="41"/>
      <c r="C1540" s="102"/>
      <c r="D1540" s="103"/>
      <c r="E1540" s="103"/>
      <c r="F1540" s="103"/>
      <c r="G1540" s="103"/>
      <c r="H1540" s="103"/>
      <c r="I1540" s="103"/>
      <c r="J1540" s="103"/>
      <c r="K1540" s="31"/>
      <c r="L1540" s="103"/>
      <c r="M1540" s="104"/>
      <c r="N1540" s="105"/>
      <c r="O1540" s="41"/>
      <c r="P1540" s="106"/>
      <c r="Q1540" s="106"/>
      <c r="R1540" s="41"/>
      <c r="S1540" s="41"/>
      <c r="T1540" s="107"/>
      <c r="U1540" s="41"/>
      <c r="V1540" s="41"/>
      <c r="W1540" s="107"/>
      <c r="X1540" s="107"/>
      <c r="Y1540" s="107"/>
      <c r="Z1540" s="107"/>
      <c r="AA1540" s="107"/>
      <c r="AB1540" s="107"/>
      <c r="AC1540" s="107"/>
      <c r="AD1540" s="107"/>
      <c r="AE1540" s="107"/>
      <c r="AF1540" s="107"/>
      <c r="AG1540" s="41"/>
      <c r="AH1540" s="41"/>
      <c r="AI1540" s="108"/>
      <c r="AJ1540" s="107"/>
      <c r="AK1540" s="109" t="s">
        <v>4915</v>
      </c>
      <c r="AL1540" s="41" t="str">
        <f t="shared" si="877"/>
        <v>SHD METHANOL 156</v>
      </c>
      <c r="AM1540" s="107">
        <v>0.14000000000000001</v>
      </c>
      <c r="AN1540" s="107">
        <f t="shared" ref="AN1540:AN1541" si="879">$X$1538*AM1540</f>
        <v>1.0664640000000001</v>
      </c>
    </row>
    <row r="1541" spans="1:40" ht="15">
      <c r="A1541" s="101"/>
      <c r="B1541" s="41"/>
      <c r="C1541" s="102"/>
      <c r="D1541" s="103"/>
      <c r="E1541" s="103"/>
      <c r="F1541" s="103"/>
      <c r="G1541" s="103"/>
      <c r="H1541" s="103"/>
      <c r="I1541" s="103"/>
      <c r="J1541" s="103"/>
      <c r="K1541" s="31"/>
      <c r="L1541" s="103"/>
      <c r="M1541" s="104"/>
      <c r="N1541" s="105"/>
      <c r="O1541" s="41"/>
      <c r="P1541" s="106"/>
      <c r="Q1541" s="106"/>
      <c r="R1541" s="41"/>
      <c r="S1541" s="41"/>
      <c r="T1541" s="107"/>
      <c r="U1541" s="41"/>
      <c r="V1541" s="41"/>
      <c r="W1541" s="107"/>
      <c r="X1541" s="107"/>
      <c r="Y1541" s="107"/>
      <c r="Z1541" s="107"/>
      <c r="AA1541" s="107"/>
      <c r="AB1541" s="107"/>
      <c r="AC1541" s="107"/>
      <c r="AD1541" s="107"/>
      <c r="AE1541" s="107"/>
      <c r="AF1541" s="107"/>
      <c r="AG1541" s="41"/>
      <c r="AH1541" s="41"/>
      <c r="AI1541" s="108"/>
      <c r="AJ1541" s="107"/>
      <c r="AK1541" s="109" t="s">
        <v>4925</v>
      </c>
      <c r="AL1541" s="41" t="str">
        <f t="shared" si="877"/>
        <v>SOLFEN KHA GLISERIN 250</v>
      </c>
      <c r="AM1541" s="107">
        <v>0.33</v>
      </c>
      <c r="AN1541" s="107">
        <f t="shared" si="879"/>
        <v>2.513808</v>
      </c>
    </row>
    <row r="1542" spans="1:40" ht="15">
      <c r="A1542" s="101"/>
      <c r="B1542" s="41"/>
      <c r="C1542" s="102"/>
      <c r="D1542" s="103"/>
      <c r="E1542" s="103"/>
      <c r="F1542" s="103"/>
      <c r="G1542" s="103"/>
      <c r="H1542" s="103"/>
      <c r="I1542" s="103"/>
      <c r="J1542" s="103"/>
      <c r="K1542" s="31"/>
      <c r="L1542" s="103"/>
      <c r="M1542" s="104"/>
      <c r="N1542" s="105"/>
      <c r="O1542" s="41"/>
      <c r="P1542" s="106"/>
      <c r="Q1542" s="106"/>
      <c r="R1542" s="41"/>
      <c r="S1542" s="41"/>
      <c r="T1542" s="107"/>
      <c r="U1542" s="41" t="s">
        <v>5192</v>
      </c>
      <c r="V1542" s="41" t="s">
        <v>5193</v>
      </c>
      <c r="W1542" s="107">
        <v>0.17899999999999999</v>
      </c>
      <c r="X1542" s="107">
        <f>K1538*W1542</f>
        <v>25.776</v>
      </c>
      <c r="Y1542" s="107"/>
      <c r="Z1542" s="107"/>
      <c r="AA1542" s="107"/>
      <c r="AB1542" s="107"/>
      <c r="AC1542" s="107"/>
      <c r="AD1542" s="107"/>
      <c r="AE1542" s="107"/>
      <c r="AF1542" s="107"/>
      <c r="AG1542" s="41"/>
      <c r="AH1542" s="41"/>
      <c r="AI1542" s="108"/>
      <c r="AJ1542" s="107"/>
      <c r="AK1542" s="110" t="s">
        <v>4915</v>
      </c>
      <c r="AL1542" s="41" t="str">
        <f t="shared" si="877"/>
        <v>SHD METHANOL 156</v>
      </c>
      <c r="AM1542" s="107">
        <v>0.56999999999999995</v>
      </c>
      <c r="AN1542" s="107">
        <f>$X$1542*AM1542</f>
        <v>14.692319999999999</v>
      </c>
    </row>
    <row r="1543" spans="1:40" ht="15">
      <c r="A1543" s="101"/>
      <c r="B1543" s="41"/>
      <c r="C1543" s="102"/>
      <c r="D1543" s="103"/>
      <c r="E1543" s="103"/>
      <c r="F1543" s="103"/>
      <c r="G1543" s="103"/>
      <c r="H1543" s="103"/>
      <c r="I1543" s="103"/>
      <c r="J1543" s="103"/>
      <c r="K1543" s="31"/>
      <c r="L1543" s="103"/>
      <c r="M1543" s="104"/>
      <c r="N1543" s="105"/>
      <c r="O1543" s="41"/>
      <c r="P1543" s="106"/>
      <c r="Q1543" s="106"/>
      <c r="R1543" s="41"/>
      <c r="S1543" s="41"/>
      <c r="T1543" s="107"/>
      <c r="U1543" s="41"/>
      <c r="V1543" s="41"/>
      <c r="W1543" s="107"/>
      <c r="X1543" s="107"/>
      <c r="Y1543" s="107"/>
      <c r="Z1543" s="107"/>
      <c r="AA1543" s="107"/>
      <c r="AB1543" s="107"/>
      <c r="AC1543" s="107"/>
      <c r="AD1543" s="107"/>
      <c r="AE1543" s="107"/>
      <c r="AF1543" s="107"/>
      <c r="AG1543" s="41"/>
      <c r="AH1543" s="41"/>
      <c r="AI1543" s="108"/>
      <c r="AJ1543" s="107"/>
      <c r="AK1543" s="110" t="s">
        <v>4925</v>
      </c>
      <c r="AL1543" s="41" t="str">
        <f t="shared" si="877"/>
        <v>SOLFEN KHA GLISERIN 250</v>
      </c>
      <c r="AM1543" s="107">
        <v>0.34</v>
      </c>
      <c r="AN1543" s="107">
        <f t="shared" ref="AN1543:AN1544" si="880">$X$1542*AM1543</f>
        <v>8.7638400000000001</v>
      </c>
    </row>
    <row r="1544" spans="1:40" ht="15">
      <c r="A1544" s="101"/>
      <c r="B1544" s="41"/>
      <c r="C1544" s="102"/>
      <c r="D1544" s="103"/>
      <c r="E1544" s="103"/>
      <c r="F1544" s="103"/>
      <c r="G1544" s="103"/>
      <c r="H1544" s="103"/>
      <c r="I1544" s="103"/>
      <c r="J1544" s="103"/>
      <c r="K1544" s="31"/>
      <c r="L1544" s="103"/>
      <c r="M1544" s="104"/>
      <c r="N1544" s="105"/>
      <c r="O1544" s="41"/>
      <c r="P1544" s="106"/>
      <c r="Q1544" s="106"/>
      <c r="R1544" s="41"/>
      <c r="S1544" s="41"/>
      <c r="T1544" s="107"/>
      <c r="U1544" s="41"/>
      <c r="V1544" s="41"/>
      <c r="W1544" s="107"/>
      <c r="X1544" s="107"/>
      <c r="Y1544" s="107"/>
      <c r="Z1544" s="107"/>
      <c r="AA1544" s="107"/>
      <c r="AB1544" s="107"/>
      <c r="AC1544" s="107"/>
      <c r="AD1544" s="107"/>
      <c r="AE1544" s="107"/>
      <c r="AF1544" s="107"/>
      <c r="AG1544" s="41"/>
      <c r="AH1544" s="41"/>
      <c r="AI1544" s="108"/>
      <c r="AJ1544" s="107"/>
      <c r="AK1544" s="110" t="s">
        <v>4921</v>
      </c>
      <c r="AL1544" s="41" t="str">
        <f t="shared" si="877"/>
        <v>SOLFEN KHA DEP 225</v>
      </c>
      <c r="AM1544" s="107">
        <v>0.09</v>
      </c>
      <c r="AN1544" s="107">
        <f t="shared" si="880"/>
        <v>2.3198399999999997</v>
      </c>
    </row>
    <row r="1545" spans="1:40">
      <c r="A1545" s="101">
        <v>364</v>
      </c>
      <c r="B1545" s="41" t="s">
        <v>3166</v>
      </c>
      <c r="C1545" s="102" t="s">
        <v>323</v>
      </c>
      <c r="D1545" s="103">
        <v>724</v>
      </c>
      <c r="E1545" s="103">
        <f t="shared" si="808"/>
        <v>10.055555555555555</v>
      </c>
      <c r="F1545" s="103">
        <v>920</v>
      </c>
      <c r="G1545" s="103">
        <v>1</v>
      </c>
      <c r="H1545" s="103">
        <v>935</v>
      </c>
      <c r="I1545" s="103">
        <v>1</v>
      </c>
      <c r="J1545" s="103" t="s">
        <v>510</v>
      </c>
      <c r="K1545" s="31">
        <f t="shared" si="871"/>
        <v>576</v>
      </c>
      <c r="L1545" s="103" t="s">
        <v>510</v>
      </c>
      <c r="M1545" s="104">
        <f t="shared" si="813"/>
        <v>8</v>
      </c>
      <c r="N1545" s="105" t="s">
        <v>506</v>
      </c>
      <c r="O1545" s="41" t="s">
        <v>5233</v>
      </c>
      <c r="P1545" s="106">
        <f t="shared" si="872"/>
        <v>264.96000000000004</v>
      </c>
      <c r="Q1545" s="106">
        <f t="shared" si="873"/>
        <v>576</v>
      </c>
      <c r="R1545" s="41"/>
      <c r="S1545" s="41" t="s">
        <v>523</v>
      </c>
      <c r="T1545" s="107">
        <f t="shared" si="874"/>
        <v>8.8364159999999998</v>
      </c>
      <c r="U1545" s="41" t="s">
        <v>4084</v>
      </c>
      <c r="V1545" s="41" t="e">
        <f t="shared" si="769"/>
        <v>#NAME?</v>
      </c>
      <c r="W1545" s="107">
        <v>5.2900000000000003E-2</v>
      </c>
      <c r="X1545" s="107">
        <f t="shared" si="796"/>
        <v>30.470400000000001</v>
      </c>
      <c r="Y1545" s="107"/>
      <c r="Z1545" s="107"/>
      <c r="AA1545" s="107"/>
      <c r="AB1545" s="107"/>
      <c r="AC1545" s="107"/>
      <c r="AD1545" s="107"/>
      <c r="AE1545" s="107"/>
      <c r="AF1545" s="107"/>
      <c r="AG1545" s="41" t="s">
        <v>4331</v>
      </c>
      <c r="AH1545" s="41" t="e">
        <f t="shared" si="773"/>
        <v>#NAME?</v>
      </c>
      <c r="AI1545" s="108">
        <v>0.28999999999999998</v>
      </c>
      <c r="AJ1545" s="107">
        <f t="shared" si="798"/>
        <v>8.8364159999999998</v>
      </c>
      <c r="AK1545" s="41"/>
      <c r="AL1545" s="41"/>
      <c r="AM1545" s="107"/>
      <c r="AN1545" s="107"/>
    </row>
    <row r="1546" spans="1:40" ht="15">
      <c r="A1546" s="101"/>
      <c r="B1546" s="41"/>
      <c r="C1546" s="102"/>
      <c r="D1546" s="103"/>
      <c r="E1546" s="103"/>
      <c r="F1546" s="103"/>
      <c r="G1546" s="103"/>
      <c r="H1546" s="103"/>
      <c r="I1546" s="103"/>
      <c r="J1546" s="103"/>
      <c r="K1546" s="31"/>
      <c r="L1546" s="103"/>
      <c r="M1546" s="104"/>
      <c r="N1546" s="105"/>
      <c r="O1546" s="41"/>
      <c r="P1546" s="106"/>
      <c r="Q1546" s="106"/>
      <c r="R1546" s="41"/>
      <c r="S1546" s="41"/>
      <c r="T1546" s="107"/>
      <c r="U1546" s="41"/>
      <c r="V1546" s="41"/>
      <c r="W1546" s="107"/>
      <c r="X1546" s="107"/>
      <c r="Y1546" s="107"/>
      <c r="Z1546" s="107"/>
      <c r="AA1546" s="107"/>
      <c r="AB1546" s="107"/>
      <c r="AC1546" s="107"/>
      <c r="AD1546" s="107"/>
      <c r="AE1546" s="107"/>
      <c r="AF1546" s="107"/>
      <c r="AG1546" s="41"/>
      <c r="AH1546" s="41"/>
      <c r="AI1546" s="108"/>
      <c r="AJ1546" s="107"/>
      <c r="AK1546" s="109" t="s">
        <v>4921</v>
      </c>
      <c r="AL1546" s="41" t="str">
        <f t="shared" si="877"/>
        <v>SOLFEN KHA DEP 225</v>
      </c>
      <c r="AM1546" s="107">
        <v>0.24</v>
      </c>
      <c r="AN1546" s="107">
        <f>$X$1545*AM1546</f>
        <v>7.3128960000000003</v>
      </c>
    </row>
    <row r="1547" spans="1:40" ht="15">
      <c r="A1547" s="101"/>
      <c r="B1547" s="41"/>
      <c r="C1547" s="102"/>
      <c r="D1547" s="103"/>
      <c r="E1547" s="103"/>
      <c r="F1547" s="103"/>
      <c r="G1547" s="103"/>
      <c r="H1547" s="103"/>
      <c r="I1547" s="103"/>
      <c r="J1547" s="103"/>
      <c r="K1547" s="31"/>
      <c r="L1547" s="103"/>
      <c r="M1547" s="104"/>
      <c r="N1547" s="105"/>
      <c r="O1547" s="41"/>
      <c r="P1547" s="106"/>
      <c r="Q1547" s="106"/>
      <c r="R1547" s="41"/>
      <c r="S1547" s="41"/>
      <c r="T1547" s="107"/>
      <c r="U1547" s="41"/>
      <c r="V1547" s="41"/>
      <c r="W1547" s="107"/>
      <c r="X1547" s="107"/>
      <c r="Y1547" s="107"/>
      <c r="Z1547" s="107"/>
      <c r="AA1547" s="107"/>
      <c r="AB1547" s="107"/>
      <c r="AC1547" s="107"/>
      <c r="AD1547" s="107"/>
      <c r="AE1547" s="107"/>
      <c r="AF1547" s="107"/>
      <c r="AG1547" s="41"/>
      <c r="AH1547" s="41"/>
      <c r="AI1547" s="108"/>
      <c r="AJ1547" s="107"/>
      <c r="AK1547" s="109" t="s">
        <v>4915</v>
      </c>
      <c r="AL1547" s="41" t="str">
        <f t="shared" si="877"/>
        <v>SHD METHANOL 156</v>
      </c>
      <c r="AM1547" s="107">
        <v>0.14000000000000001</v>
      </c>
      <c r="AN1547" s="107">
        <f t="shared" ref="AN1547:AN1548" si="881">$X$1545*AM1547</f>
        <v>4.2658560000000003</v>
      </c>
    </row>
    <row r="1548" spans="1:40" ht="15">
      <c r="A1548" s="101"/>
      <c r="B1548" s="41"/>
      <c r="C1548" s="102"/>
      <c r="D1548" s="103"/>
      <c r="E1548" s="103"/>
      <c r="F1548" s="103"/>
      <c r="G1548" s="103"/>
      <c r="H1548" s="103"/>
      <c r="I1548" s="103"/>
      <c r="J1548" s="103"/>
      <c r="K1548" s="31"/>
      <c r="L1548" s="103"/>
      <c r="M1548" s="104"/>
      <c r="N1548" s="105"/>
      <c r="O1548" s="41"/>
      <c r="P1548" s="106"/>
      <c r="Q1548" s="106"/>
      <c r="R1548" s="41"/>
      <c r="S1548" s="41"/>
      <c r="T1548" s="107"/>
      <c r="U1548" s="41"/>
      <c r="V1548" s="41"/>
      <c r="W1548" s="107"/>
      <c r="X1548" s="107"/>
      <c r="Y1548" s="107"/>
      <c r="Z1548" s="107"/>
      <c r="AA1548" s="107"/>
      <c r="AB1548" s="107"/>
      <c r="AC1548" s="107"/>
      <c r="AD1548" s="107"/>
      <c r="AE1548" s="107"/>
      <c r="AF1548" s="107"/>
      <c r="AG1548" s="41"/>
      <c r="AH1548" s="41"/>
      <c r="AI1548" s="108"/>
      <c r="AJ1548" s="107"/>
      <c r="AK1548" s="109" t="s">
        <v>4925</v>
      </c>
      <c r="AL1548" s="41" t="str">
        <f t="shared" si="877"/>
        <v>SOLFEN KHA GLISERIN 250</v>
      </c>
      <c r="AM1548" s="107">
        <v>0.33</v>
      </c>
      <c r="AN1548" s="107">
        <f t="shared" si="881"/>
        <v>10.055232</v>
      </c>
    </row>
    <row r="1549" spans="1:40" ht="15">
      <c r="A1549" s="101"/>
      <c r="B1549" s="41"/>
      <c r="C1549" s="102"/>
      <c r="D1549" s="103"/>
      <c r="E1549" s="103"/>
      <c r="F1549" s="103"/>
      <c r="G1549" s="103"/>
      <c r="H1549" s="103"/>
      <c r="I1549" s="103"/>
      <c r="J1549" s="103"/>
      <c r="K1549" s="31"/>
      <c r="L1549" s="103"/>
      <c r="M1549" s="104"/>
      <c r="N1549" s="105"/>
      <c r="O1549" s="41"/>
      <c r="P1549" s="106"/>
      <c r="Q1549" s="106"/>
      <c r="R1549" s="41"/>
      <c r="S1549" s="41"/>
      <c r="T1549" s="107"/>
      <c r="U1549" s="41" t="s">
        <v>5192</v>
      </c>
      <c r="V1549" s="41" t="s">
        <v>5193</v>
      </c>
      <c r="W1549" s="107">
        <v>0.17899999999999999</v>
      </c>
      <c r="X1549" s="107">
        <f>K1545*W1549</f>
        <v>103.104</v>
      </c>
      <c r="Y1549" s="107"/>
      <c r="Z1549" s="107"/>
      <c r="AA1549" s="107"/>
      <c r="AB1549" s="107"/>
      <c r="AC1549" s="107"/>
      <c r="AD1549" s="107"/>
      <c r="AE1549" s="107"/>
      <c r="AF1549" s="107"/>
      <c r="AG1549" s="41"/>
      <c r="AH1549" s="41"/>
      <c r="AI1549" s="108"/>
      <c r="AJ1549" s="107"/>
      <c r="AK1549" s="110" t="s">
        <v>4915</v>
      </c>
      <c r="AL1549" s="41" t="str">
        <f t="shared" si="877"/>
        <v>SHD METHANOL 156</v>
      </c>
      <c r="AM1549" s="107">
        <v>0.56999999999999995</v>
      </c>
      <c r="AN1549" s="107">
        <f>$X$1549*AM1549</f>
        <v>58.769279999999995</v>
      </c>
    </row>
    <row r="1550" spans="1:40" ht="15">
      <c r="A1550" s="101"/>
      <c r="B1550" s="41"/>
      <c r="C1550" s="102"/>
      <c r="D1550" s="103"/>
      <c r="E1550" s="103"/>
      <c r="F1550" s="103"/>
      <c r="G1550" s="103"/>
      <c r="H1550" s="103"/>
      <c r="I1550" s="103"/>
      <c r="J1550" s="103"/>
      <c r="K1550" s="31"/>
      <c r="L1550" s="103"/>
      <c r="M1550" s="104"/>
      <c r="N1550" s="105"/>
      <c r="O1550" s="41"/>
      <c r="P1550" s="106"/>
      <c r="Q1550" s="106"/>
      <c r="R1550" s="41"/>
      <c r="S1550" s="41"/>
      <c r="T1550" s="107"/>
      <c r="U1550" s="41"/>
      <c r="V1550" s="41"/>
      <c r="W1550" s="107"/>
      <c r="X1550" s="107"/>
      <c r="Y1550" s="107"/>
      <c r="Z1550" s="107"/>
      <c r="AA1550" s="107"/>
      <c r="AB1550" s="107"/>
      <c r="AC1550" s="107"/>
      <c r="AD1550" s="107"/>
      <c r="AE1550" s="107"/>
      <c r="AF1550" s="107"/>
      <c r="AG1550" s="41"/>
      <c r="AH1550" s="41"/>
      <c r="AI1550" s="108"/>
      <c r="AJ1550" s="107"/>
      <c r="AK1550" s="110" t="s">
        <v>4925</v>
      </c>
      <c r="AL1550" s="41" t="str">
        <f t="shared" si="877"/>
        <v>SOLFEN KHA GLISERIN 250</v>
      </c>
      <c r="AM1550" s="107">
        <v>0.34</v>
      </c>
      <c r="AN1550" s="107">
        <f t="shared" ref="AN1550:AN1551" si="882">$X$1549*AM1550</f>
        <v>35.05536</v>
      </c>
    </row>
    <row r="1551" spans="1:40" ht="15">
      <c r="A1551" s="101"/>
      <c r="B1551" s="41"/>
      <c r="C1551" s="102"/>
      <c r="D1551" s="103"/>
      <c r="E1551" s="103"/>
      <c r="F1551" s="103"/>
      <c r="G1551" s="103"/>
      <c r="H1551" s="103"/>
      <c r="I1551" s="103"/>
      <c r="J1551" s="103"/>
      <c r="K1551" s="31"/>
      <c r="L1551" s="103"/>
      <c r="M1551" s="104"/>
      <c r="N1551" s="105"/>
      <c r="O1551" s="41"/>
      <c r="P1551" s="106"/>
      <c r="Q1551" s="106"/>
      <c r="R1551" s="41"/>
      <c r="S1551" s="41"/>
      <c r="T1551" s="107"/>
      <c r="U1551" s="41"/>
      <c r="V1551" s="41"/>
      <c r="W1551" s="107"/>
      <c r="X1551" s="107"/>
      <c r="Y1551" s="107"/>
      <c r="Z1551" s="107"/>
      <c r="AA1551" s="107"/>
      <c r="AB1551" s="107"/>
      <c r="AC1551" s="107"/>
      <c r="AD1551" s="107"/>
      <c r="AE1551" s="107"/>
      <c r="AF1551" s="107"/>
      <c r="AG1551" s="41"/>
      <c r="AH1551" s="41"/>
      <c r="AI1551" s="108"/>
      <c r="AJ1551" s="107"/>
      <c r="AK1551" s="110" t="s">
        <v>4921</v>
      </c>
      <c r="AL1551" s="41" t="str">
        <f t="shared" si="877"/>
        <v>SOLFEN KHA DEP 225</v>
      </c>
      <c r="AM1551" s="107">
        <v>0.09</v>
      </c>
      <c r="AN1551" s="107">
        <f t="shared" si="882"/>
        <v>9.2793599999999987</v>
      </c>
    </row>
    <row r="1552" spans="1:40">
      <c r="A1552" s="101">
        <v>365</v>
      </c>
      <c r="B1552" s="41" t="s">
        <v>3173</v>
      </c>
      <c r="C1552" s="102" t="s">
        <v>324</v>
      </c>
      <c r="D1552" s="103">
        <v>156</v>
      </c>
      <c r="E1552" s="103">
        <f t="shared" si="808"/>
        <v>2.1666666666666665</v>
      </c>
      <c r="F1552" s="103">
        <v>131</v>
      </c>
      <c r="G1552" s="103">
        <v>1</v>
      </c>
      <c r="H1552" s="103">
        <v>106</v>
      </c>
      <c r="I1552" s="103">
        <v>1</v>
      </c>
      <c r="J1552" s="103" t="s">
        <v>510</v>
      </c>
      <c r="K1552" s="31">
        <f t="shared" si="871"/>
        <v>72</v>
      </c>
      <c r="L1552" s="103" t="s">
        <v>510</v>
      </c>
      <c r="M1552" s="104">
        <f t="shared" si="813"/>
        <v>1</v>
      </c>
      <c r="N1552" s="105" t="s">
        <v>506</v>
      </c>
      <c r="O1552" s="41" t="s">
        <v>5233</v>
      </c>
      <c r="P1552" s="106">
        <f t="shared" si="872"/>
        <v>33.120000000000005</v>
      </c>
      <c r="Q1552" s="106">
        <f t="shared" si="873"/>
        <v>72</v>
      </c>
      <c r="R1552" s="41"/>
      <c r="S1552" s="41" t="s">
        <v>524</v>
      </c>
      <c r="T1552" s="107">
        <f t="shared" si="874"/>
        <v>1.5616079999999999</v>
      </c>
      <c r="U1552" s="41" t="s">
        <v>4086</v>
      </c>
      <c r="V1552" s="41" t="e">
        <f t="shared" si="769"/>
        <v>#NAME?</v>
      </c>
      <c r="W1552" s="107">
        <v>5.2900000000000003E-2</v>
      </c>
      <c r="X1552" s="107">
        <f t="shared" si="796"/>
        <v>3.8088000000000002</v>
      </c>
      <c r="Y1552" s="107"/>
      <c r="Z1552" s="107"/>
      <c r="AA1552" s="107"/>
      <c r="AB1552" s="107"/>
      <c r="AC1552" s="107"/>
      <c r="AD1552" s="107"/>
      <c r="AE1552" s="107"/>
      <c r="AF1552" s="107"/>
      <c r="AG1552" s="41" t="s">
        <v>4337</v>
      </c>
      <c r="AH1552" s="41" t="e">
        <f t="shared" si="773"/>
        <v>#NAME?</v>
      </c>
      <c r="AI1552" s="108">
        <v>0.41</v>
      </c>
      <c r="AJ1552" s="107">
        <f t="shared" si="798"/>
        <v>1.5616079999999999</v>
      </c>
      <c r="AK1552" s="41"/>
      <c r="AL1552" s="41"/>
      <c r="AM1552" s="107"/>
      <c r="AN1552" s="107"/>
    </row>
    <row r="1553" spans="1:40" ht="15">
      <c r="A1553" s="101"/>
      <c r="B1553" s="41"/>
      <c r="C1553" s="102"/>
      <c r="D1553" s="103"/>
      <c r="E1553" s="103"/>
      <c r="F1553" s="103"/>
      <c r="G1553" s="103"/>
      <c r="H1553" s="103"/>
      <c r="I1553" s="103"/>
      <c r="J1553" s="103"/>
      <c r="K1553" s="31"/>
      <c r="L1553" s="103"/>
      <c r="M1553" s="104"/>
      <c r="N1553" s="105"/>
      <c r="O1553" s="41"/>
      <c r="P1553" s="106"/>
      <c r="Q1553" s="106"/>
      <c r="R1553" s="41"/>
      <c r="S1553" s="41"/>
      <c r="T1553" s="107"/>
      <c r="U1553" s="41"/>
      <c r="V1553" s="41"/>
      <c r="W1553" s="107"/>
      <c r="X1553" s="107"/>
      <c r="Y1553" s="107"/>
      <c r="Z1553" s="107"/>
      <c r="AA1553" s="107"/>
      <c r="AB1553" s="107"/>
      <c r="AC1553" s="107"/>
      <c r="AD1553" s="107"/>
      <c r="AE1553" s="107"/>
      <c r="AF1553" s="107"/>
      <c r="AG1553" s="41"/>
      <c r="AH1553" s="41"/>
      <c r="AI1553" s="108"/>
      <c r="AJ1553" s="107"/>
      <c r="AK1553" s="109" t="s">
        <v>4915</v>
      </c>
      <c r="AL1553" s="41" t="str">
        <f t="shared" ref="AL1553:AL1558" si="883">VLOOKUP(AK1553,db_solfen,2,FALSE)</f>
        <v>SHD METHANOL 156</v>
      </c>
      <c r="AM1553" s="107">
        <v>0.12</v>
      </c>
      <c r="AN1553" s="107">
        <f>$X$1552*AM1553</f>
        <v>0.45705600000000002</v>
      </c>
    </row>
    <row r="1554" spans="1:40" ht="15">
      <c r="A1554" s="101"/>
      <c r="B1554" s="41"/>
      <c r="C1554" s="102"/>
      <c r="D1554" s="103"/>
      <c r="E1554" s="103"/>
      <c r="F1554" s="103"/>
      <c r="G1554" s="103"/>
      <c r="H1554" s="103"/>
      <c r="I1554" s="103"/>
      <c r="J1554" s="103"/>
      <c r="K1554" s="31"/>
      <c r="L1554" s="103"/>
      <c r="M1554" s="104"/>
      <c r="N1554" s="105"/>
      <c r="O1554" s="41"/>
      <c r="P1554" s="106"/>
      <c r="Q1554" s="106"/>
      <c r="R1554" s="41"/>
      <c r="S1554" s="41"/>
      <c r="T1554" s="107"/>
      <c r="U1554" s="41"/>
      <c r="V1554" s="41"/>
      <c r="W1554" s="107"/>
      <c r="X1554" s="107"/>
      <c r="Y1554" s="107"/>
      <c r="Z1554" s="107"/>
      <c r="AA1554" s="107"/>
      <c r="AB1554" s="107"/>
      <c r="AC1554" s="107"/>
      <c r="AD1554" s="107"/>
      <c r="AE1554" s="107"/>
      <c r="AF1554" s="107"/>
      <c r="AG1554" s="41"/>
      <c r="AH1554" s="41"/>
      <c r="AI1554" s="108"/>
      <c r="AJ1554" s="107"/>
      <c r="AK1554" s="109" t="s">
        <v>4921</v>
      </c>
      <c r="AL1554" s="41" t="str">
        <f t="shared" si="883"/>
        <v>SOLFEN KHA DEP 225</v>
      </c>
      <c r="AM1554" s="107">
        <v>0.17</v>
      </c>
      <c r="AN1554" s="107">
        <f t="shared" ref="AN1554:AN1555" si="884">$X$1552*AM1554</f>
        <v>0.64749600000000007</v>
      </c>
    </row>
    <row r="1555" spans="1:40" ht="15">
      <c r="A1555" s="101"/>
      <c r="B1555" s="41"/>
      <c r="C1555" s="102"/>
      <c r="D1555" s="103"/>
      <c r="E1555" s="103"/>
      <c r="F1555" s="103"/>
      <c r="G1555" s="103"/>
      <c r="H1555" s="103"/>
      <c r="I1555" s="103"/>
      <c r="J1555" s="103"/>
      <c r="K1555" s="31"/>
      <c r="L1555" s="103"/>
      <c r="M1555" s="104"/>
      <c r="N1555" s="105"/>
      <c r="O1555" s="41"/>
      <c r="P1555" s="106"/>
      <c r="Q1555" s="106"/>
      <c r="R1555" s="41"/>
      <c r="S1555" s="41"/>
      <c r="T1555" s="107"/>
      <c r="U1555" s="41"/>
      <c r="V1555" s="41"/>
      <c r="W1555" s="107"/>
      <c r="X1555" s="107"/>
      <c r="Y1555" s="107"/>
      <c r="Z1555" s="107"/>
      <c r="AA1555" s="107"/>
      <c r="AB1555" s="107"/>
      <c r="AC1555" s="107"/>
      <c r="AD1555" s="107"/>
      <c r="AE1555" s="107"/>
      <c r="AF1555" s="107"/>
      <c r="AG1555" s="41"/>
      <c r="AH1555" s="41"/>
      <c r="AI1555" s="108"/>
      <c r="AJ1555" s="107"/>
      <c r="AK1555" s="109" t="s">
        <v>4925</v>
      </c>
      <c r="AL1555" s="41" t="str">
        <f t="shared" si="883"/>
        <v>SOLFEN KHA GLISERIN 250</v>
      </c>
      <c r="AM1555" s="107">
        <v>0.3</v>
      </c>
      <c r="AN1555" s="107">
        <f t="shared" si="884"/>
        <v>1.1426400000000001</v>
      </c>
    </row>
    <row r="1556" spans="1:40" ht="15">
      <c r="A1556" s="101"/>
      <c r="B1556" s="41"/>
      <c r="C1556" s="102"/>
      <c r="D1556" s="103"/>
      <c r="E1556" s="103"/>
      <c r="F1556" s="103"/>
      <c r="G1556" s="103"/>
      <c r="H1556" s="103"/>
      <c r="I1556" s="103"/>
      <c r="J1556" s="103"/>
      <c r="K1556" s="31"/>
      <c r="L1556" s="103"/>
      <c r="M1556" s="104"/>
      <c r="N1556" s="105"/>
      <c r="O1556" s="41"/>
      <c r="P1556" s="106"/>
      <c r="Q1556" s="106"/>
      <c r="R1556" s="41"/>
      <c r="S1556" s="41"/>
      <c r="T1556" s="107"/>
      <c r="U1556" s="41" t="s">
        <v>5192</v>
      </c>
      <c r="V1556" s="41" t="s">
        <v>5193</v>
      </c>
      <c r="W1556" s="107">
        <v>0.17899999999999999</v>
      </c>
      <c r="X1556" s="107">
        <f>K1552*W1556</f>
        <v>12.888</v>
      </c>
      <c r="Y1556" s="107"/>
      <c r="Z1556" s="107"/>
      <c r="AA1556" s="107"/>
      <c r="AB1556" s="107"/>
      <c r="AC1556" s="107"/>
      <c r="AD1556" s="107"/>
      <c r="AE1556" s="107"/>
      <c r="AF1556" s="107"/>
      <c r="AG1556" s="41"/>
      <c r="AH1556" s="41"/>
      <c r="AI1556" s="108"/>
      <c r="AJ1556" s="107"/>
      <c r="AK1556" s="110" t="s">
        <v>4915</v>
      </c>
      <c r="AL1556" s="41" t="str">
        <f t="shared" si="883"/>
        <v>SHD METHANOL 156</v>
      </c>
      <c r="AM1556" s="107">
        <v>0.56999999999999995</v>
      </c>
      <c r="AN1556" s="107">
        <f>$X$1556*AM1556</f>
        <v>7.3461599999999994</v>
      </c>
    </row>
    <row r="1557" spans="1:40" ht="15">
      <c r="A1557" s="101"/>
      <c r="B1557" s="41"/>
      <c r="C1557" s="102"/>
      <c r="D1557" s="103"/>
      <c r="E1557" s="103"/>
      <c r="F1557" s="103"/>
      <c r="G1557" s="103"/>
      <c r="H1557" s="103"/>
      <c r="I1557" s="103"/>
      <c r="J1557" s="103"/>
      <c r="K1557" s="31"/>
      <c r="L1557" s="103"/>
      <c r="M1557" s="104"/>
      <c r="N1557" s="105"/>
      <c r="O1557" s="41"/>
      <c r="P1557" s="106"/>
      <c r="Q1557" s="106"/>
      <c r="R1557" s="41"/>
      <c r="S1557" s="41"/>
      <c r="T1557" s="107"/>
      <c r="U1557" s="41"/>
      <c r="V1557" s="41"/>
      <c r="W1557" s="107"/>
      <c r="X1557" s="107"/>
      <c r="Y1557" s="107"/>
      <c r="Z1557" s="107"/>
      <c r="AA1557" s="107"/>
      <c r="AB1557" s="107"/>
      <c r="AC1557" s="107"/>
      <c r="AD1557" s="107"/>
      <c r="AE1557" s="107"/>
      <c r="AF1557" s="107"/>
      <c r="AG1557" s="41"/>
      <c r="AH1557" s="41"/>
      <c r="AI1557" s="108"/>
      <c r="AJ1557" s="107"/>
      <c r="AK1557" s="110" t="s">
        <v>4925</v>
      </c>
      <c r="AL1557" s="41" t="str">
        <f t="shared" si="883"/>
        <v>SOLFEN KHA GLISERIN 250</v>
      </c>
      <c r="AM1557" s="107">
        <v>0.34</v>
      </c>
      <c r="AN1557" s="107">
        <f t="shared" ref="AN1557:AN1558" si="885">$X$1556*AM1557</f>
        <v>4.38192</v>
      </c>
    </row>
    <row r="1558" spans="1:40" ht="15">
      <c r="A1558" s="101"/>
      <c r="B1558" s="41"/>
      <c r="C1558" s="102"/>
      <c r="D1558" s="103"/>
      <c r="E1558" s="103"/>
      <c r="F1558" s="103"/>
      <c r="G1558" s="103"/>
      <c r="H1558" s="103"/>
      <c r="I1558" s="103"/>
      <c r="J1558" s="103"/>
      <c r="K1558" s="31"/>
      <c r="L1558" s="103"/>
      <c r="M1558" s="104"/>
      <c r="N1558" s="105"/>
      <c r="O1558" s="41"/>
      <c r="P1558" s="106"/>
      <c r="Q1558" s="106"/>
      <c r="R1558" s="41"/>
      <c r="S1558" s="41"/>
      <c r="T1558" s="107"/>
      <c r="U1558" s="41"/>
      <c r="V1558" s="41"/>
      <c r="W1558" s="107"/>
      <c r="X1558" s="107"/>
      <c r="Y1558" s="107"/>
      <c r="Z1558" s="107"/>
      <c r="AA1558" s="107"/>
      <c r="AB1558" s="107"/>
      <c r="AC1558" s="107"/>
      <c r="AD1558" s="107"/>
      <c r="AE1558" s="107"/>
      <c r="AF1558" s="107"/>
      <c r="AG1558" s="41"/>
      <c r="AH1558" s="41"/>
      <c r="AI1558" s="108"/>
      <c r="AJ1558" s="107"/>
      <c r="AK1558" s="110" t="s">
        <v>4921</v>
      </c>
      <c r="AL1558" s="41" t="str">
        <f t="shared" si="883"/>
        <v>SOLFEN KHA DEP 225</v>
      </c>
      <c r="AM1558" s="107">
        <v>0.09</v>
      </c>
      <c r="AN1558" s="107">
        <f t="shared" si="885"/>
        <v>1.1599199999999998</v>
      </c>
    </row>
    <row r="1559" spans="1:40">
      <c r="A1559" s="101">
        <v>366</v>
      </c>
      <c r="B1559" s="41" t="s">
        <v>3180</v>
      </c>
      <c r="C1559" s="102" t="s">
        <v>325</v>
      </c>
      <c r="D1559" s="103">
        <v>307</v>
      </c>
      <c r="E1559" s="103">
        <f t="shared" si="808"/>
        <v>4.2638888888888893</v>
      </c>
      <c r="F1559" s="103">
        <v>364</v>
      </c>
      <c r="G1559" s="103">
        <v>1</v>
      </c>
      <c r="H1559" s="103">
        <v>193</v>
      </c>
      <c r="I1559" s="103">
        <v>1</v>
      </c>
      <c r="J1559" s="103" t="s">
        <v>510</v>
      </c>
      <c r="K1559" s="31">
        <f t="shared" si="871"/>
        <v>360</v>
      </c>
      <c r="L1559" s="103" t="s">
        <v>510</v>
      </c>
      <c r="M1559" s="104">
        <f t="shared" si="813"/>
        <v>5</v>
      </c>
      <c r="N1559" s="105" t="s">
        <v>506</v>
      </c>
      <c r="O1559" s="41" t="s">
        <v>5233</v>
      </c>
      <c r="P1559" s="106">
        <f t="shared" si="872"/>
        <v>165.6</v>
      </c>
      <c r="Q1559" s="106">
        <f t="shared" si="873"/>
        <v>360</v>
      </c>
      <c r="R1559" s="41"/>
      <c r="S1559" s="41" t="s">
        <v>5220</v>
      </c>
      <c r="T1559" s="107">
        <f t="shared" si="874"/>
        <v>3.2374800000000001</v>
      </c>
      <c r="U1559" s="41" t="s">
        <v>4088</v>
      </c>
      <c r="V1559" s="41" t="e">
        <f t="shared" si="769"/>
        <v>#NAME?</v>
      </c>
      <c r="W1559" s="107">
        <v>5.2900000000000003E-2</v>
      </c>
      <c r="X1559" s="107">
        <f t="shared" si="796"/>
        <v>19.044</v>
      </c>
      <c r="Y1559" s="107"/>
      <c r="Z1559" s="107"/>
      <c r="AA1559" s="107"/>
      <c r="AB1559" s="107"/>
      <c r="AC1559" s="107"/>
      <c r="AD1559" s="107"/>
      <c r="AE1559" s="107"/>
      <c r="AF1559" s="107"/>
      <c r="AG1559" s="41" t="s">
        <v>4301</v>
      </c>
      <c r="AH1559" s="41" t="e">
        <f t="shared" si="773"/>
        <v>#NAME?</v>
      </c>
      <c r="AI1559" s="108">
        <v>0.17</v>
      </c>
      <c r="AJ1559" s="107">
        <f t="shared" si="798"/>
        <v>3.2374800000000001</v>
      </c>
      <c r="AK1559" s="41"/>
      <c r="AL1559" s="41"/>
      <c r="AM1559" s="107"/>
      <c r="AN1559" s="107"/>
    </row>
    <row r="1560" spans="1:40" ht="15">
      <c r="A1560" s="101"/>
      <c r="B1560" s="41"/>
      <c r="C1560" s="102"/>
      <c r="D1560" s="103"/>
      <c r="E1560" s="103"/>
      <c r="F1560" s="103"/>
      <c r="G1560" s="103"/>
      <c r="H1560" s="103"/>
      <c r="I1560" s="103"/>
      <c r="J1560" s="103"/>
      <c r="K1560" s="31"/>
      <c r="L1560" s="103"/>
      <c r="M1560" s="104"/>
      <c r="N1560" s="105"/>
      <c r="O1560" s="41"/>
      <c r="P1560" s="106"/>
      <c r="Q1560" s="106"/>
      <c r="R1560" s="41"/>
      <c r="S1560" s="41"/>
      <c r="T1560" s="107"/>
      <c r="U1560" s="41"/>
      <c r="V1560" s="41"/>
      <c r="W1560" s="107"/>
      <c r="X1560" s="107"/>
      <c r="Y1560" s="107"/>
      <c r="Z1560" s="107"/>
      <c r="AA1560" s="107"/>
      <c r="AB1560" s="107"/>
      <c r="AC1560" s="107"/>
      <c r="AD1560" s="107"/>
      <c r="AE1560" s="107"/>
      <c r="AF1560" s="107"/>
      <c r="AG1560" s="41"/>
      <c r="AH1560" s="41"/>
      <c r="AI1560" s="108"/>
      <c r="AJ1560" s="107"/>
      <c r="AK1560" s="109" t="s">
        <v>4921</v>
      </c>
      <c r="AL1560" s="41" t="str">
        <f t="shared" ref="AL1560:AL1565" si="886">VLOOKUP(AK1560,db_solfen,2,FALSE)</f>
        <v>SOLFEN KHA DEP 225</v>
      </c>
      <c r="AM1560" s="107">
        <v>0.3</v>
      </c>
      <c r="AN1560" s="107">
        <f>$X$1559*AM1560</f>
        <v>5.7131999999999996</v>
      </c>
    </row>
    <row r="1561" spans="1:40" ht="15">
      <c r="A1561" s="101"/>
      <c r="B1561" s="41"/>
      <c r="C1561" s="102"/>
      <c r="D1561" s="103"/>
      <c r="E1561" s="103"/>
      <c r="F1561" s="103"/>
      <c r="G1561" s="103"/>
      <c r="H1561" s="103"/>
      <c r="I1561" s="103"/>
      <c r="J1561" s="103"/>
      <c r="K1561" s="31"/>
      <c r="L1561" s="103"/>
      <c r="M1561" s="104"/>
      <c r="N1561" s="105"/>
      <c r="O1561" s="41"/>
      <c r="P1561" s="106"/>
      <c r="Q1561" s="106"/>
      <c r="R1561" s="41"/>
      <c r="S1561" s="41"/>
      <c r="T1561" s="107"/>
      <c r="U1561" s="41"/>
      <c r="V1561" s="41"/>
      <c r="W1561" s="107"/>
      <c r="X1561" s="107"/>
      <c r="Y1561" s="107"/>
      <c r="Z1561" s="107"/>
      <c r="AA1561" s="107"/>
      <c r="AB1561" s="107"/>
      <c r="AC1561" s="107"/>
      <c r="AD1561" s="107"/>
      <c r="AE1561" s="107"/>
      <c r="AF1561" s="107"/>
      <c r="AG1561" s="41"/>
      <c r="AH1561" s="41"/>
      <c r="AI1561" s="108"/>
      <c r="AJ1561" s="107"/>
      <c r="AK1561" s="109" t="s">
        <v>4915</v>
      </c>
      <c r="AL1561" s="41" t="str">
        <f t="shared" si="886"/>
        <v>SHD METHANOL 156</v>
      </c>
      <c r="AM1561" s="107">
        <v>0.11</v>
      </c>
      <c r="AN1561" s="107">
        <f t="shared" ref="AN1561:AN1562" si="887">$X$1559*AM1561</f>
        <v>2.09484</v>
      </c>
    </row>
    <row r="1562" spans="1:40" ht="15">
      <c r="A1562" s="101"/>
      <c r="B1562" s="41"/>
      <c r="C1562" s="102"/>
      <c r="D1562" s="103"/>
      <c r="E1562" s="103"/>
      <c r="F1562" s="103"/>
      <c r="G1562" s="103"/>
      <c r="H1562" s="103"/>
      <c r="I1562" s="103"/>
      <c r="J1562" s="103"/>
      <c r="K1562" s="31"/>
      <c r="L1562" s="103"/>
      <c r="M1562" s="104"/>
      <c r="N1562" s="105"/>
      <c r="O1562" s="41"/>
      <c r="P1562" s="106"/>
      <c r="Q1562" s="106"/>
      <c r="R1562" s="41"/>
      <c r="S1562" s="41"/>
      <c r="T1562" s="107"/>
      <c r="U1562" s="41"/>
      <c r="V1562" s="41"/>
      <c r="W1562" s="107"/>
      <c r="X1562" s="107"/>
      <c r="Y1562" s="107"/>
      <c r="Z1562" s="107"/>
      <c r="AA1562" s="107"/>
      <c r="AB1562" s="107"/>
      <c r="AC1562" s="107"/>
      <c r="AD1562" s="107"/>
      <c r="AE1562" s="107"/>
      <c r="AF1562" s="107"/>
      <c r="AG1562" s="41"/>
      <c r="AH1562" s="41"/>
      <c r="AI1562" s="108"/>
      <c r="AJ1562" s="107"/>
      <c r="AK1562" s="109" t="s">
        <v>4925</v>
      </c>
      <c r="AL1562" s="41" t="str">
        <f t="shared" si="886"/>
        <v>SOLFEN KHA GLISERIN 250</v>
      </c>
      <c r="AM1562" s="107">
        <v>0.42</v>
      </c>
      <c r="AN1562" s="107">
        <f t="shared" si="887"/>
        <v>7.9984799999999998</v>
      </c>
    </row>
    <row r="1563" spans="1:40" ht="15">
      <c r="A1563" s="101"/>
      <c r="B1563" s="41"/>
      <c r="C1563" s="102"/>
      <c r="D1563" s="103"/>
      <c r="E1563" s="103"/>
      <c r="F1563" s="103"/>
      <c r="G1563" s="103"/>
      <c r="H1563" s="103"/>
      <c r="I1563" s="103"/>
      <c r="J1563" s="103"/>
      <c r="K1563" s="31"/>
      <c r="L1563" s="103"/>
      <c r="M1563" s="104"/>
      <c r="N1563" s="105"/>
      <c r="O1563" s="41"/>
      <c r="P1563" s="106"/>
      <c r="Q1563" s="106"/>
      <c r="R1563" s="41"/>
      <c r="S1563" s="41"/>
      <c r="T1563" s="107"/>
      <c r="U1563" s="41" t="s">
        <v>5192</v>
      </c>
      <c r="V1563" s="41" t="s">
        <v>5193</v>
      </c>
      <c r="W1563" s="107">
        <v>0.17899999999999999</v>
      </c>
      <c r="X1563" s="107">
        <f>K1559*W1563</f>
        <v>64.44</v>
      </c>
      <c r="Y1563" s="107"/>
      <c r="Z1563" s="107"/>
      <c r="AA1563" s="107"/>
      <c r="AB1563" s="107"/>
      <c r="AC1563" s="107"/>
      <c r="AD1563" s="107"/>
      <c r="AE1563" s="107"/>
      <c r="AF1563" s="107"/>
      <c r="AG1563" s="41"/>
      <c r="AH1563" s="41"/>
      <c r="AI1563" s="108"/>
      <c r="AJ1563" s="107"/>
      <c r="AK1563" s="110" t="s">
        <v>4915</v>
      </c>
      <c r="AL1563" s="41" t="str">
        <f t="shared" si="886"/>
        <v>SHD METHANOL 156</v>
      </c>
      <c r="AM1563" s="107">
        <v>0.56999999999999995</v>
      </c>
      <c r="AN1563" s="107">
        <f>$X$1563*AM1563</f>
        <v>36.730799999999995</v>
      </c>
    </row>
    <row r="1564" spans="1:40" ht="15">
      <c r="A1564" s="101"/>
      <c r="B1564" s="41"/>
      <c r="C1564" s="102"/>
      <c r="D1564" s="103"/>
      <c r="E1564" s="103"/>
      <c r="F1564" s="103"/>
      <c r="G1564" s="103"/>
      <c r="H1564" s="103"/>
      <c r="I1564" s="103"/>
      <c r="J1564" s="103"/>
      <c r="K1564" s="31"/>
      <c r="L1564" s="103"/>
      <c r="M1564" s="104"/>
      <c r="N1564" s="105"/>
      <c r="O1564" s="41"/>
      <c r="P1564" s="106"/>
      <c r="Q1564" s="106"/>
      <c r="R1564" s="41"/>
      <c r="S1564" s="41"/>
      <c r="T1564" s="107"/>
      <c r="U1564" s="41"/>
      <c r="V1564" s="41"/>
      <c r="W1564" s="107"/>
      <c r="X1564" s="107"/>
      <c r="Y1564" s="107"/>
      <c r="Z1564" s="107"/>
      <c r="AA1564" s="107"/>
      <c r="AB1564" s="107"/>
      <c r="AC1564" s="107"/>
      <c r="AD1564" s="107"/>
      <c r="AE1564" s="107"/>
      <c r="AF1564" s="107"/>
      <c r="AG1564" s="41"/>
      <c r="AH1564" s="41"/>
      <c r="AI1564" s="108"/>
      <c r="AJ1564" s="107"/>
      <c r="AK1564" s="110" t="s">
        <v>4925</v>
      </c>
      <c r="AL1564" s="41" t="str">
        <f t="shared" si="886"/>
        <v>SOLFEN KHA GLISERIN 250</v>
      </c>
      <c r="AM1564" s="107">
        <v>0.34</v>
      </c>
      <c r="AN1564" s="107">
        <f t="shared" ref="AN1564:AN1565" si="888">$X$1563*AM1564</f>
        <v>21.909600000000001</v>
      </c>
    </row>
    <row r="1565" spans="1:40" ht="15">
      <c r="A1565" s="101"/>
      <c r="B1565" s="41"/>
      <c r="C1565" s="102"/>
      <c r="D1565" s="103"/>
      <c r="E1565" s="103"/>
      <c r="F1565" s="103"/>
      <c r="G1565" s="103"/>
      <c r="H1565" s="103"/>
      <c r="I1565" s="103"/>
      <c r="J1565" s="103"/>
      <c r="K1565" s="31"/>
      <c r="L1565" s="103"/>
      <c r="M1565" s="104"/>
      <c r="N1565" s="105"/>
      <c r="O1565" s="41"/>
      <c r="P1565" s="106"/>
      <c r="Q1565" s="106"/>
      <c r="R1565" s="41"/>
      <c r="S1565" s="41"/>
      <c r="T1565" s="107"/>
      <c r="U1565" s="41"/>
      <c r="V1565" s="41"/>
      <c r="W1565" s="107"/>
      <c r="X1565" s="107"/>
      <c r="Y1565" s="107"/>
      <c r="Z1565" s="107"/>
      <c r="AA1565" s="107"/>
      <c r="AB1565" s="107"/>
      <c r="AC1565" s="107"/>
      <c r="AD1565" s="107"/>
      <c r="AE1565" s="107"/>
      <c r="AF1565" s="107"/>
      <c r="AG1565" s="41"/>
      <c r="AH1565" s="41"/>
      <c r="AI1565" s="108"/>
      <c r="AJ1565" s="107"/>
      <c r="AK1565" s="110" t="s">
        <v>4921</v>
      </c>
      <c r="AL1565" s="41" t="str">
        <f t="shared" si="886"/>
        <v>SOLFEN KHA DEP 225</v>
      </c>
      <c r="AM1565" s="107">
        <v>0.09</v>
      </c>
      <c r="AN1565" s="107">
        <f t="shared" si="888"/>
        <v>5.7995999999999999</v>
      </c>
    </row>
    <row r="1566" spans="1:40">
      <c r="A1566" s="101">
        <v>367</v>
      </c>
      <c r="B1566" s="41" t="s">
        <v>3193</v>
      </c>
      <c r="C1566" s="102" t="s">
        <v>326</v>
      </c>
      <c r="D1566" s="103"/>
      <c r="E1566" s="103">
        <f t="shared" si="808"/>
        <v>0</v>
      </c>
      <c r="F1566" s="103">
        <v>1</v>
      </c>
      <c r="G1566" s="103">
        <v>1</v>
      </c>
      <c r="H1566" s="103"/>
      <c r="I1566" s="103"/>
      <c r="J1566" s="103" t="s">
        <v>510</v>
      </c>
      <c r="K1566" s="31">
        <v>0</v>
      </c>
      <c r="L1566" s="103" t="s">
        <v>510</v>
      </c>
      <c r="M1566" s="104">
        <f t="shared" si="813"/>
        <v>0</v>
      </c>
      <c r="N1566" s="105" t="s">
        <v>506</v>
      </c>
      <c r="O1566" s="41" t="s">
        <v>5233</v>
      </c>
      <c r="P1566" s="106">
        <f t="shared" si="872"/>
        <v>0</v>
      </c>
      <c r="Q1566" s="106">
        <f t="shared" si="873"/>
        <v>0</v>
      </c>
      <c r="R1566" s="41"/>
      <c r="S1566" s="41"/>
      <c r="T1566" s="107"/>
      <c r="U1566" s="41" t="s">
        <v>4092</v>
      </c>
      <c r="V1566" s="41" t="e">
        <f t="shared" ref="V1566" si="889">VLOOKUP(U1566,tb_oplosan,2,FALSE)</f>
        <v>#NAME?</v>
      </c>
      <c r="W1566" s="107">
        <v>5.2900000000000003E-2</v>
      </c>
      <c r="X1566" s="107">
        <f>K1566*W1566</f>
        <v>0</v>
      </c>
      <c r="Y1566" s="107"/>
      <c r="Z1566" s="107"/>
      <c r="AA1566" s="107"/>
      <c r="AB1566" s="107"/>
      <c r="AC1566" s="107"/>
      <c r="AD1566" s="107"/>
      <c r="AE1566" s="107"/>
      <c r="AF1566" s="107"/>
      <c r="AG1566" s="41" t="s">
        <v>4307</v>
      </c>
      <c r="AH1566" s="41" t="e">
        <f t="shared" ref="AH1566" si="890">VLOOKUP(AG1566,tb_parfum,2,FALSE)</f>
        <v>#NAME?</v>
      </c>
      <c r="AI1566" s="108">
        <v>0.52</v>
      </c>
      <c r="AJ1566" s="107">
        <f t="shared" ref="AJ1566" si="891">X1566*AI1566</f>
        <v>0</v>
      </c>
      <c r="AK1566" s="41"/>
      <c r="AL1566" s="41"/>
      <c r="AM1566" s="107"/>
      <c r="AN1566" s="107"/>
    </row>
    <row r="1567" spans="1:40" ht="15">
      <c r="A1567" s="101"/>
      <c r="B1567" s="41"/>
      <c r="C1567" s="102"/>
      <c r="D1567" s="103"/>
      <c r="E1567" s="103"/>
      <c r="F1567" s="103"/>
      <c r="G1567" s="103"/>
      <c r="H1567" s="103"/>
      <c r="I1567" s="103"/>
      <c r="J1567" s="103"/>
      <c r="K1567" s="31"/>
      <c r="L1567" s="103"/>
      <c r="M1567" s="104"/>
      <c r="N1567" s="105"/>
      <c r="O1567" s="41"/>
      <c r="P1567" s="106"/>
      <c r="Q1567" s="106"/>
      <c r="R1567" s="41"/>
      <c r="S1567" s="41"/>
      <c r="T1567" s="107"/>
      <c r="U1567" s="41"/>
      <c r="V1567" s="41"/>
      <c r="W1567" s="107"/>
      <c r="X1567" s="107"/>
      <c r="Y1567" s="107"/>
      <c r="Z1567" s="107"/>
      <c r="AA1567" s="107"/>
      <c r="AB1567" s="107"/>
      <c r="AC1567" s="107"/>
      <c r="AD1567" s="107"/>
      <c r="AE1567" s="107"/>
      <c r="AF1567" s="107"/>
      <c r="AG1567" s="41"/>
      <c r="AH1567" s="41"/>
      <c r="AI1567" s="108"/>
      <c r="AJ1567" s="107"/>
      <c r="AK1567" s="109" t="s">
        <v>4915</v>
      </c>
      <c r="AL1567" s="41" t="str">
        <f t="shared" ref="AL1567:AL1572" si="892">VLOOKUP(AK1567,db_solfen,2,FALSE)</f>
        <v>SHD METHANOL 156</v>
      </c>
      <c r="AM1567" s="107">
        <v>0.1</v>
      </c>
      <c r="AN1567" s="107">
        <f>$X$1566*AM1567</f>
        <v>0</v>
      </c>
    </row>
    <row r="1568" spans="1:40" ht="15">
      <c r="A1568" s="101"/>
      <c r="B1568" s="41"/>
      <c r="C1568" s="102"/>
      <c r="D1568" s="103"/>
      <c r="E1568" s="103"/>
      <c r="F1568" s="103"/>
      <c r="G1568" s="103"/>
      <c r="H1568" s="103"/>
      <c r="I1568" s="103"/>
      <c r="J1568" s="103"/>
      <c r="K1568" s="31"/>
      <c r="L1568" s="103"/>
      <c r="M1568" s="104"/>
      <c r="N1568" s="105"/>
      <c r="O1568" s="41"/>
      <c r="P1568" s="106"/>
      <c r="Q1568" s="106"/>
      <c r="R1568" s="41"/>
      <c r="S1568" s="41"/>
      <c r="T1568" s="107"/>
      <c r="U1568" s="41"/>
      <c r="V1568" s="41"/>
      <c r="W1568" s="107"/>
      <c r="X1568" s="107"/>
      <c r="Y1568" s="107"/>
      <c r="Z1568" s="107"/>
      <c r="AA1568" s="107"/>
      <c r="AB1568" s="107"/>
      <c r="AC1568" s="107"/>
      <c r="AD1568" s="107"/>
      <c r="AE1568" s="107"/>
      <c r="AF1568" s="107"/>
      <c r="AG1568" s="41"/>
      <c r="AH1568" s="41"/>
      <c r="AI1568" s="108"/>
      <c r="AJ1568" s="107"/>
      <c r="AK1568" s="109" t="s">
        <v>4921</v>
      </c>
      <c r="AL1568" s="41" t="str">
        <f t="shared" si="892"/>
        <v>SOLFEN KHA DEP 225</v>
      </c>
      <c r="AM1568" s="107">
        <v>0.12</v>
      </c>
      <c r="AN1568" s="107">
        <f t="shared" ref="AN1568:AN1569" si="893">$X$1566*AM1568</f>
        <v>0</v>
      </c>
    </row>
    <row r="1569" spans="1:40" ht="15">
      <c r="A1569" s="101"/>
      <c r="B1569" s="41"/>
      <c r="C1569" s="102"/>
      <c r="D1569" s="103"/>
      <c r="E1569" s="103"/>
      <c r="F1569" s="103"/>
      <c r="G1569" s="103"/>
      <c r="H1569" s="103"/>
      <c r="I1569" s="103"/>
      <c r="J1569" s="103"/>
      <c r="K1569" s="31"/>
      <c r="L1569" s="103"/>
      <c r="M1569" s="104"/>
      <c r="N1569" s="105"/>
      <c r="O1569" s="41"/>
      <c r="P1569" s="106"/>
      <c r="Q1569" s="106"/>
      <c r="R1569" s="41"/>
      <c r="S1569" s="41"/>
      <c r="T1569" s="107"/>
      <c r="U1569" s="41"/>
      <c r="V1569" s="41"/>
      <c r="W1569" s="107"/>
      <c r="X1569" s="107"/>
      <c r="Y1569" s="107"/>
      <c r="Z1569" s="107"/>
      <c r="AA1569" s="107"/>
      <c r="AB1569" s="107"/>
      <c r="AC1569" s="107"/>
      <c r="AD1569" s="107"/>
      <c r="AE1569" s="107"/>
      <c r="AF1569" s="107"/>
      <c r="AG1569" s="41"/>
      <c r="AH1569" s="41"/>
      <c r="AI1569" s="108"/>
      <c r="AJ1569" s="107"/>
      <c r="AK1569" s="109" t="s">
        <v>4925</v>
      </c>
      <c r="AL1569" s="41" t="str">
        <f t="shared" si="892"/>
        <v>SOLFEN KHA GLISERIN 250</v>
      </c>
      <c r="AM1569" s="107">
        <v>0.26</v>
      </c>
      <c r="AN1569" s="107">
        <f t="shared" si="893"/>
        <v>0</v>
      </c>
    </row>
    <row r="1570" spans="1:40" ht="15">
      <c r="A1570" s="101"/>
      <c r="B1570" s="41"/>
      <c r="C1570" s="102"/>
      <c r="D1570" s="103"/>
      <c r="E1570" s="103"/>
      <c r="F1570" s="103"/>
      <c r="G1570" s="103"/>
      <c r="H1570" s="103"/>
      <c r="I1570" s="103"/>
      <c r="J1570" s="103"/>
      <c r="K1570" s="31"/>
      <c r="L1570" s="103"/>
      <c r="M1570" s="104"/>
      <c r="N1570" s="105"/>
      <c r="O1570" s="41"/>
      <c r="P1570" s="106"/>
      <c r="Q1570" s="106"/>
      <c r="R1570" s="41"/>
      <c r="S1570" s="41"/>
      <c r="T1570" s="107"/>
      <c r="U1570" s="41" t="s">
        <v>5192</v>
      </c>
      <c r="V1570" s="41" t="s">
        <v>5193</v>
      </c>
      <c r="W1570" s="107">
        <v>0.17899999999999999</v>
      </c>
      <c r="X1570" s="107">
        <f>K1566*W1570</f>
        <v>0</v>
      </c>
      <c r="Y1570" s="107"/>
      <c r="Z1570" s="107"/>
      <c r="AA1570" s="107"/>
      <c r="AB1570" s="107"/>
      <c r="AC1570" s="107"/>
      <c r="AD1570" s="107"/>
      <c r="AE1570" s="107"/>
      <c r="AF1570" s="107"/>
      <c r="AG1570" s="41"/>
      <c r="AH1570" s="41"/>
      <c r="AI1570" s="108"/>
      <c r="AJ1570" s="107"/>
      <c r="AK1570" s="110" t="s">
        <v>4915</v>
      </c>
      <c r="AL1570" s="41" t="str">
        <f t="shared" si="892"/>
        <v>SHD METHANOL 156</v>
      </c>
      <c r="AM1570" s="107">
        <v>0.56999999999999995</v>
      </c>
      <c r="AN1570" s="107">
        <f>$X$1570*AM1570</f>
        <v>0</v>
      </c>
    </row>
    <row r="1571" spans="1:40" ht="15">
      <c r="A1571" s="101"/>
      <c r="B1571" s="41"/>
      <c r="C1571" s="102"/>
      <c r="D1571" s="103"/>
      <c r="E1571" s="103"/>
      <c r="F1571" s="103"/>
      <c r="G1571" s="103"/>
      <c r="H1571" s="103"/>
      <c r="I1571" s="103"/>
      <c r="J1571" s="103"/>
      <c r="K1571" s="31"/>
      <c r="L1571" s="103"/>
      <c r="M1571" s="104"/>
      <c r="N1571" s="105"/>
      <c r="O1571" s="41"/>
      <c r="P1571" s="106"/>
      <c r="Q1571" s="106"/>
      <c r="R1571" s="41"/>
      <c r="S1571" s="41"/>
      <c r="T1571" s="107"/>
      <c r="U1571" s="41"/>
      <c r="V1571" s="41"/>
      <c r="W1571" s="107"/>
      <c r="X1571" s="107"/>
      <c r="Y1571" s="107"/>
      <c r="Z1571" s="107"/>
      <c r="AA1571" s="107"/>
      <c r="AB1571" s="107"/>
      <c r="AC1571" s="107"/>
      <c r="AD1571" s="107"/>
      <c r="AE1571" s="107"/>
      <c r="AF1571" s="107"/>
      <c r="AG1571" s="41"/>
      <c r="AH1571" s="41"/>
      <c r="AI1571" s="108"/>
      <c r="AJ1571" s="107"/>
      <c r="AK1571" s="110" t="s">
        <v>4925</v>
      </c>
      <c r="AL1571" s="41" t="str">
        <f t="shared" si="892"/>
        <v>SOLFEN KHA GLISERIN 250</v>
      </c>
      <c r="AM1571" s="107">
        <v>0.34</v>
      </c>
      <c r="AN1571" s="107">
        <f t="shared" ref="AN1571:AN1572" si="894">$X$1570*AM1571</f>
        <v>0</v>
      </c>
    </row>
    <row r="1572" spans="1:40" ht="15">
      <c r="A1572" s="101"/>
      <c r="B1572" s="41"/>
      <c r="C1572" s="102"/>
      <c r="D1572" s="103"/>
      <c r="E1572" s="103"/>
      <c r="F1572" s="103"/>
      <c r="G1572" s="103"/>
      <c r="H1572" s="103"/>
      <c r="I1572" s="103"/>
      <c r="J1572" s="103"/>
      <c r="K1572" s="31"/>
      <c r="L1572" s="103"/>
      <c r="M1572" s="104"/>
      <c r="N1572" s="105"/>
      <c r="O1572" s="41"/>
      <c r="P1572" s="106"/>
      <c r="Q1572" s="106"/>
      <c r="R1572" s="41"/>
      <c r="S1572" s="41"/>
      <c r="T1572" s="107"/>
      <c r="U1572" s="41"/>
      <c r="V1572" s="41"/>
      <c r="W1572" s="107"/>
      <c r="X1572" s="107"/>
      <c r="Y1572" s="107"/>
      <c r="Z1572" s="107"/>
      <c r="AA1572" s="107"/>
      <c r="AB1572" s="107"/>
      <c r="AC1572" s="107"/>
      <c r="AD1572" s="107"/>
      <c r="AE1572" s="107"/>
      <c r="AF1572" s="107"/>
      <c r="AG1572" s="41"/>
      <c r="AH1572" s="41"/>
      <c r="AI1572" s="108"/>
      <c r="AJ1572" s="107"/>
      <c r="AK1572" s="110" t="s">
        <v>4921</v>
      </c>
      <c r="AL1572" s="41" t="str">
        <f t="shared" si="892"/>
        <v>SOLFEN KHA DEP 225</v>
      </c>
      <c r="AM1572" s="107">
        <v>0.09</v>
      </c>
      <c r="AN1572" s="107">
        <f t="shared" si="894"/>
        <v>0</v>
      </c>
    </row>
    <row r="1573" spans="1:40">
      <c r="A1573" s="101">
        <v>368</v>
      </c>
      <c r="B1573" s="41" t="s">
        <v>3194</v>
      </c>
      <c r="C1573" s="102" t="s">
        <v>327</v>
      </c>
      <c r="D1573" s="103">
        <v>318</v>
      </c>
      <c r="E1573" s="103">
        <f t="shared" si="808"/>
        <v>4.416666666666667</v>
      </c>
      <c r="F1573" s="103">
        <v>349</v>
      </c>
      <c r="G1573" s="103">
        <v>1</v>
      </c>
      <c r="H1573" s="103">
        <v>244</v>
      </c>
      <c r="I1573" s="103">
        <v>1</v>
      </c>
      <c r="J1573" s="103" t="s">
        <v>510</v>
      </c>
      <c r="K1573" s="31">
        <f t="shared" ref="K1573:K1608" si="895">VLOOKUP(B1573,tb_proyeksi,10,FALSE)</f>
        <v>144</v>
      </c>
      <c r="L1573" s="103" t="s">
        <v>510</v>
      </c>
      <c r="M1573" s="104">
        <f t="shared" si="813"/>
        <v>2</v>
      </c>
      <c r="N1573" s="105" t="s">
        <v>506</v>
      </c>
      <c r="O1573" s="41" t="s">
        <v>5233</v>
      </c>
      <c r="P1573" s="106">
        <f t="shared" si="872"/>
        <v>66.240000000000009</v>
      </c>
      <c r="Q1573" s="106">
        <f t="shared" si="873"/>
        <v>144</v>
      </c>
      <c r="R1573" s="41"/>
      <c r="S1573" s="41" t="s">
        <v>5229</v>
      </c>
      <c r="T1573" s="107">
        <f t="shared" ref="T1573:T1609" si="896">AJ1573</f>
        <v>3.9611520000000002</v>
      </c>
      <c r="U1573" s="41" t="s">
        <v>4092</v>
      </c>
      <c r="V1573" s="41" t="e">
        <f t="shared" si="769"/>
        <v>#NAME?</v>
      </c>
      <c r="W1573" s="107">
        <v>5.2900000000000003E-2</v>
      </c>
      <c r="X1573" s="107">
        <f t="shared" si="796"/>
        <v>7.6176000000000004</v>
      </c>
      <c r="Y1573" s="107"/>
      <c r="Z1573" s="107"/>
      <c r="AA1573" s="107"/>
      <c r="AB1573" s="107"/>
      <c r="AC1573" s="107"/>
      <c r="AD1573" s="107"/>
      <c r="AE1573" s="107"/>
      <c r="AF1573" s="107"/>
      <c r="AG1573" s="41" t="s">
        <v>4307</v>
      </c>
      <c r="AH1573" s="41" t="e">
        <f t="shared" si="773"/>
        <v>#NAME?</v>
      </c>
      <c r="AI1573" s="108">
        <v>0.52</v>
      </c>
      <c r="AJ1573" s="107">
        <f t="shared" si="798"/>
        <v>3.9611520000000002</v>
      </c>
      <c r="AK1573" s="41"/>
      <c r="AL1573" s="41"/>
      <c r="AM1573" s="107"/>
      <c r="AN1573" s="107"/>
    </row>
    <row r="1574" spans="1:40" ht="15">
      <c r="A1574" s="101"/>
      <c r="B1574" s="41"/>
      <c r="C1574" s="102"/>
      <c r="D1574" s="103"/>
      <c r="E1574" s="103"/>
      <c r="F1574" s="103"/>
      <c r="G1574" s="103"/>
      <c r="H1574" s="103"/>
      <c r="I1574" s="103"/>
      <c r="J1574" s="103"/>
      <c r="K1574" s="31"/>
      <c r="L1574" s="103"/>
      <c r="M1574" s="104"/>
      <c r="N1574" s="105"/>
      <c r="O1574" s="41"/>
      <c r="P1574" s="106"/>
      <c r="Q1574" s="106"/>
      <c r="R1574" s="41"/>
      <c r="S1574" s="41"/>
      <c r="T1574" s="107"/>
      <c r="U1574" s="41"/>
      <c r="V1574" s="41"/>
      <c r="W1574" s="107"/>
      <c r="X1574" s="107"/>
      <c r="Y1574" s="107"/>
      <c r="Z1574" s="107"/>
      <c r="AA1574" s="107"/>
      <c r="AB1574" s="107"/>
      <c r="AC1574" s="107"/>
      <c r="AD1574" s="107"/>
      <c r="AE1574" s="107"/>
      <c r="AF1574" s="107"/>
      <c r="AG1574" s="41"/>
      <c r="AH1574" s="41"/>
      <c r="AI1574" s="108"/>
      <c r="AJ1574" s="107"/>
      <c r="AK1574" s="109" t="s">
        <v>4915</v>
      </c>
      <c r="AL1574" s="41" t="str">
        <f t="shared" ref="AL1574:AL1579" si="897">VLOOKUP(AK1574,db_solfen,2,FALSE)</f>
        <v>SHD METHANOL 156</v>
      </c>
      <c r="AM1574" s="107">
        <v>0.1</v>
      </c>
      <c r="AN1574" s="107">
        <f>$X$1573*AM1574</f>
        <v>0.7617600000000001</v>
      </c>
    </row>
    <row r="1575" spans="1:40" ht="15">
      <c r="A1575" s="101"/>
      <c r="B1575" s="41"/>
      <c r="C1575" s="102"/>
      <c r="D1575" s="103"/>
      <c r="E1575" s="103"/>
      <c r="F1575" s="103"/>
      <c r="G1575" s="103"/>
      <c r="H1575" s="103"/>
      <c r="I1575" s="103"/>
      <c r="J1575" s="103"/>
      <c r="K1575" s="31"/>
      <c r="L1575" s="103"/>
      <c r="M1575" s="104"/>
      <c r="N1575" s="105"/>
      <c r="O1575" s="41"/>
      <c r="P1575" s="106"/>
      <c r="Q1575" s="106"/>
      <c r="R1575" s="41"/>
      <c r="S1575" s="41"/>
      <c r="T1575" s="107"/>
      <c r="U1575" s="41"/>
      <c r="V1575" s="41"/>
      <c r="W1575" s="107"/>
      <c r="X1575" s="107"/>
      <c r="Y1575" s="107"/>
      <c r="Z1575" s="107"/>
      <c r="AA1575" s="107"/>
      <c r="AB1575" s="107"/>
      <c r="AC1575" s="107"/>
      <c r="AD1575" s="107"/>
      <c r="AE1575" s="107"/>
      <c r="AF1575" s="107"/>
      <c r="AG1575" s="41"/>
      <c r="AH1575" s="41"/>
      <c r="AI1575" s="108"/>
      <c r="AJ1575" s="107"/>
      <c r="AK1575" s="109" t="s">
        <v>4921</v>
      </c>
      <c r="AL1575" s="41" t="str">
        <f t="shared" si="897"/>
        <v>SOLFEN KHA DEP 225</v>
      </c>
      <c r="AM1575" s="107">
        <v>0.12</v>
      </c>
      <c r="AN1575" s="107">
        <f t="shared" ref="AN1575:AN1576" si="898">$X$1573*AM1575</f>
        <v>0.91411200000000004</v>
      </c>
    </row>
    <row r="1576" spans="1:40" ht="15">
      <c r="A1576" s="101"/>
      <c r="B1576" s="41"/>
      <c r="C1576" s="102"/>
      <c r="D1576" s="103"/>
      <c r="E1576" s="103"/>
      <c r="F1576" s="103"/>
      <c r="G1576" s="103"/>
      <c r="H1576" s="103"/>
      <c r="I1576" s="103"/>
      <c r="J1576" s="103"/>
      <c r="K1576" s="31"/>
      <c r="L1576" s="103"/>
      <c r="M1576" s="104"/>
      <c r="N1576" s="105"/>
      <c r="O1576" s="41"/>
      <c r="P1576" s="106"/>
      <c r="Q1576" s="106"/>
      <c r="R1576" s="41"/>
      <c r="S1576" s="41"/>
      <c r="T1576" s="107"/>
      <c r="U1576" s="41"/>
      <c r="V1576" s="41"/>
      <c r="W1576" s="107"/>
      <c r="X1576" s="107"/>
      <c r="Y1576" s="107"/>
      <c r="Z1576" s="107"/>
      <c r="AA1576" s="107"/>
      <c r="AB1576" s="107"/>
      <c r="AC1576" s="107"/>
      <c r="AD1576" s="107"/>
      <c r="AE1576" s="107"/>
      <c r="AF1576" s="107"/>
      <c r="AG1576" s="41"/>
      <c r="AH1576" s="41"/>
      <c r="AI1576" s="108"/>
      <c r="AJ1576" s="107"/>
      <c r="AK1576" s="109" t="s">
        <v>4925</v>
      </c>
      <c r="AL1576" s="41" t="str">
        <f t="shared" si="897"/>
        <v>SOLFEN KHA GLISERIN 250</v>
      </c>
      <c r="AM1576" s="107">
        <v>0.26</v>
      </c>
      <c r="AN1576" s="107">
        <f t="shared" si="898"/>
        <v>1.9805760000000001</v>
      </c>
    </row>
    <row r="1577" spans="1:40" ht="15">
      <c r="A1577" s="101"/>
      <c r="B1577" s="41"/>
      <c r="C1577" s="102"/>
      <c r="D1577" s="103"/>
      <c r="E1577" s="103"/>
      <c r="F1577" s="103"/>
      <c r="G1577" s="103"/>
      <c r="H1577" s="103"/>
      <c r="I1577" s="103"/>
      <c r="J1577" s="103"/>
      <c r="K1577" s="31"/>
      <c r="L1577" s="103"/>
      <c r="M1577" s="104"/>
      <c r="N1577" s="105"/>
      <c r="O1577" s="41"/>
      <c r="P1577" s="106"/>
      <c r="Q1577" s="106"/>
      <c r="R1577" s="41"/>
      <c r="S1577" s="41"/>
      <c r="T1577" s="107"/>
      <c r="U1577" s="41" t="s">
        <v>5192</v>
      </c>
      <c r="V1577" s="41" t="s">
        <v>5193</v>
      </c>
      <c r="W1577" s="107">
        <v>0.17899999999999999</v>
      </c>
      <c r="X1577" s="107">
        <f>K1573*W1577</f>
        <v>25.776</v>
      </c>
      <c r="Y1577" s="107"/>
      <c r="Z1577" s="107"/>
      <c r="AA1577" s="107"/>
      <c r="AB1577" s="107"/>
      <c r="AC1577" s="107"/>
      <c r="AD1577" s="107"/>
      <c r="AE1577" s="107"/>
      <c r="AF1577" s="107"/>
      <c r="AG1577" s="41"/>
      <c r="AH1577" s="41"/>
      <c r="AI1577" s="108"/>
      <c r="AJ1577" s="107"/>
      <c r="AK1577" s="110" t="s">
        <v>4915</v>
      </c>
      <c r="AL1577" s="41" t="str">
        <f t="shared" si="897"/>
        <v>SHD METHANOL 156</v>
      </c>
      <c r="AM1577" s="107">
        <v>0.56999999999999995</v>
      </c>
      <c r="AN1577" s="107">
        <f>$X$1577*AM1577</f>
        <v>14.692319999999999</v>
      </c>
    </row>
    <row r="1578" spans="1:40" ht="15">
      <c r="A1578" s="101"/>
      <c r="B1578" s="41"/>
      <c r="C1578" s="102"/>
      <c r="D1578" s="103"/>
      <c r="E1578" s="103"/>
      <c r="F1578" s="103"/>
      <c r="G1578" s="103"/>
      <c r="H1578" s="103"/>
      <c r="I1578" s="103"/>
      <c r="J1578" s="103"/>
      <c r="K1578" s="31"/>
      <c r="L1578" s="103"/>
      <c r="M1578" s="104"/>
      <c r="N1578" s="105"/>
      <c r="O1578" s="41"/>
      <c r="P1578" s="106"/>
      <c r="Q1578" s="106"/>
      <c r="R1578" s="41"/>
      <c r="S1578" s="41"/>
      <c r="T1578" s="107"/>
      <c r="U1578" s="41"/>
      <c r="V1578" s="41"/>
      <c r="W1578" s="107"/>
      <c r="X1578" s="107"/>
      <c r="Y1578" s="107"/>
      <c r="Z1578" s="107"/>
      <c r="AA1578" s="107"/>
      <c r="AB1578" s="107"/>
      <c r="AC1578" s="107"/>
      <c r="AD1578" s="107"/>
      <c r="AE1578" s="107"/>
      <c r="AF1578" s="107"/>
      <c r="AG1578" s="41"/>
      <c r="AH1578" s="41"/>
      <c r="AI1578" s="108"/>
      <c r="AJ1578" s="107"/>
      <c r="AK1578" s="110" t="s">
        <v>4925</v>
      </c>
      <c r="AL1578" s="41" t="str">
        <f t="shared" si="897"/>
        <v>SOLFEN KHA GLISERIN 250</v>
      </c>
      <c r="AM1578" s="107">
        <v>0.34</v>
      </c>
      <c r="AN1578" s="107">
        <f t="shared" ref="AN1578:AN1579" si="899">$X$1577*AM1578</f>
        <v>8.7638400000000001</v>
      </c>
    </row>
    <row r="1579" spans="1:40" ht="15">
      <c r="A1579" s="101"/>
      <c r="B1579" s="41"/>
      <c r="C1579" s="102"/>
      <c r="D1579" s="103"/>
      <c r="E1579" s="103"/>
      <c r="F1579" s="103"/>
      <c r="G1579" s="103"/>
      <c r="H1579" s="103"/>
      <c r="I1579" s="103"/>
      <c r="J1579" s="103"/>
      <c r="K1579" s="31"/>
      <c r="L1579" s="103"/>
      <c r="M1579" s="104"/>
      <c r="N1579" s="105"/>
      <c r="O1579" s="41"/>
      <c r="P1579" s="106"/>
      <c r="Q1579" s="106"/>
      <c r="R1579" s="41"/>
      <c r="S1579" s="41"/>
      <c r="T1579" s="107"/>
      <c r="U1579" s="41"/>
      <c r="V1579" s="41"/>
      <c r="W1579" s="107"/>
      <c r="X1579" s="107"/>
      <c r="Y1579" s="107"/>
      <c r="Z1579" s="107"/>
      <c r="AA1579" s="107"/>
      <c r="AB1579" s="107"/>
      <c r="AC1579" s="107"/>
      <c r="AD1579" s="107"/>
      <c r="AE1579" s="107"/>
      <c r="AF1579" s="107"/>
      <c r="AG1579" s="41"/>
      <c r="AH1579" s="41"/>
      <c r="AI1579" s="108"/>
      <c r="AJ1579" s="107"/>
      <c r="AK1579" s="110" t="s">
        <v>4921</v>
      </c>
      <c r="AL1579" s="41" t="str">
        <f t="shared" si="897"/>
        <v>SOLFEN KHA DEP 225</v>
      </c>
      <c r="AM1579" s="107">
        <v>0.09</v>
      </c>
      <c r="AN1579" s="107">
        <f t="shared" si="899"/>
        <v>2.3198399999999997</v>
      </c>
    </row>
    <row r="1580" spans="1:40">
      <c r="A1580" s="101">
        <v>369</v>
      </c>
      <c r="B1580" s="41" t="s">
        <v>3201</v>
      </c>
      <c r="C1580" s="102" t="s">
        <v>328</v>
      </c>
      <c r="D1580" s="103">
        <v>71</v>
      </c>
      <c r="E1580" s="103">
        <f t="shared" si="808"/>
        <v>0.98611111111111116</v>
      </c>
      <c r="F1580" s="103">
        <v>58</v>
      </c>
      <c r="G1580" s="103">
        <v>1</v>
      </c>
      <c r="H1580" s="103">
        <v>72</v>
      </c>
      <c r="I1580" s="103">
        <v>1</v>
      </c>
      <c r="J1580" s="103" t="s">
        <v>510</v>
      </c>
      <c r="K1580" s="31">
        <f t="shared" si="895"/>
        <v>72</v>
      </c>
      <c r="L1580" s="103" t="s">
        <v>510</v>
      </c>
      <c r="M1580" s="104">
        <f t="shared" si="813"/>
        <v>1</v>
      </c>
      <c r="N1580" s="105" t="s">
        <v>506</v>
      </c>
      <c r="O1580" s="41" t="s">
        <v>5233</v>
      </c>
      <c r="P1580" s="106">
        <f t="shared" si="872"/>
        <v>33.120000000000005</v>
      </c>
      <c r="Q1580" s="106">
        <f t="shared" si="873"/>
        <v>72</v>
      </c>
      <c r="R1580" s="41"/>
      <c r="S1580" s="41" t="s">
        <v>528</v>
      </c>
      <c r="T1580" s="107">
        <f t="shared" si="896"/>
        <v>1.4473440000000002</v>
      </c>
      <c r="U1580" s="41" t="s">
        <v>4094</v>
      </c>
      <c r="V1580" s="41" t="e">
        <f t="shared" si="769"/>
        <v>#NAME?</v>
      </c>
      <c r="W1580" s="107">
        <v>5.2900000000000003E-2</v>
      </c>
      <c r="X1580" s="107">
        <f>K1580*W1580</f>
        <v>3.8088000000000002</v>
      </c>
      <c r="Y1580" s="107"/>
      <c r="Z1580" s="107"/>
      <c r="AA1580" s="107"/>
      <c r="AB1580" s="107"/>
      <c r="AC1580" s="107"/>
      <c r="AD1580" s="107"/>
      <c r="AE1580" s="107"/>
      <c r="AF1580" s="107"/>
      <c r="AG1580" s="41" t="s">
        <v>4257</v>
      </c>
      <c r="AH1580" s="41" t="e">
        <f t="shared" si="773"/>
        <v>#NAME?</v>
      </c>
      <c r="AI1580" s="108">
        <v>0.38</v>
      </c>
      <c r="AJ1580" s="107">
        <f t="shared" si="798"/>
        <v>1.4473440000000002</v>
      </c>
      <c r="AK1580" s="41"/>
      <c r="AL1580" s="41"/>
      <c r="AM1580" s="107"/>
      <c r="AN1580" s="107"/>
    </row>
    <row r="1581" spans="1:40" ht="15">
      <c r="A1581" s="101"/>
      <c r="B1581" s="41"/>
      <c r="C1581" s="102"/>
      <c r="D1581" s="103"/>
      <c r="E1581" s="103"/>
      <c r="F1581" s="103"/>
      <c r="G1581" s="103"/>
      <c r="H1581" s="103"/>
      <c r="I1581" s="103"/>
      <c r="J1581" s="103"/>
      <c r="K1581" s="31"/>
      <c r="L1581" s="103"/>
      <c r="M1581" s="104"/>
      <c r="N1581" s="105"/>
      <c r="O1581" s="41"/>
      <c r="P1581" s="106"/>
      <c r="Q1581" s="106"/>
      <c r="R1581" s="41"/>
      <c r="S1581" s="41"/>
      <c r="T1581" s="107"/>
      <c r="U1581" s="41"/>
      <c r="V1581" s="41"/>
      <c r="W1581" s="107"/>
      <c r="X1581" s="107"/>
      <c r="Y1581" s="107"/>
      <c r="Z1581" s="107"/>
      <c r="AA1581" s="107"/>
      <c r="AB1581" s="107"/>
      <c r="AC1581" s="107"/>
      <c r="AD1581" s="107"/>
      <c r="AE1581" s="107"/>
      <c r="AF1581" s="107"/>
      <c r="AG1581" s="41"/>
      <c r="AH1581" s="41"/>
      <c r="AI1581" s="108"/>
      <c r="AJ1581" s="107"/>
      <c r="AK1581" s="109" t="s">
        <v>4921</v>
      </c>
      <c r="AL1581" s="41" t="str">
        <f t="shared" ref="AL1581:AL1586" si="900">VLOOKUP(AK1581,db_solfen,2,FALSE)</f>
        <v>SOLFEN KHA DEP 225</v>
      </c>
      <c r="AM1581" s="107">
        <v>0.24</v>
      </c>
      <c r="AN1581" s="107">
        <f>$X$1580*AM1581</f>
        <v>0.91411200000000004</v>
      </c>
    </row>
    <row r="1582" spans="1:40" ht="15">
      <c r="A1582" s="101"/>
      <c r="B1582" s="41"/>
      <c r="C1582" s="102"/>
      <c r="D1582" s="103"/>
      <c r="E1582" s="103"/>
      <c r="F1582" s="103"/>
      <c r="G1582" s="103"/>
      <c r="H1582" s="103"/>
      <c r="I1582" s="103"/>
      <c r="J1582" s="103"/>
      <c r="K1582" s="31"/>
      <c r="L1582" s="103"/>
      <c r="M1582" s="104"/>
      <c r="N1582" s="105"/>
      <c r="O1582" s="41"/>
      <c r="P1582" s="106"/>
      <c r="Q1582" s="106"/>
      <c r="R1582" s="41"/>
      <c r="S1582" s="41"/>
      <c r="T1582" s="107"/>
      <c r="U1582" s="41"/>
      <c r="V1582" s="41"/>
      <c r="W1582" s="107"/>
      <c r="X1582" s="107"/>
      <c r="Y1582" s="107"/>
      <c r="Z1582" s="107"/>
      <c r="AA1582" s="107"/>
      <c r="AB1582" s="107"/>
      <c r="AC1582" s="107"/>
      <c r="AD1582" s="107"/>
      <c r="AE1582" s="107"/>
      <c r="AF1582" s="107"/>
      <c r="AG1582" s="41"/>
      <c r="AH1582" s="41"/>
      <c r="AI1582" s="108"/>
      <c r="AJ1582" s="107"/>
      <c r="AK1582" s="109" t="s">
        <v>4915</v>
      </c>
      <c r="AL1582" s="41" t="str">
        <f t="shared" si="900"/>
        <v>SHD METHANOL 156</v>
      </c>
      <c r="AM1582" s="107">
        <v>0.16</v>
      </c>
      <c r="AN1582" s="107">
        <f t="shared" ref="AN1582:AN1583" si="901">$X$1580*AM1582</f>
        <v>0.60940800000000006</v>
      </c>
    </row>
    <row r="1583" spans="1:40" ht="15">
      <c r="A1583" s="101"/>
      <c r="B1583" s="41"/>
      <c r="C1583" s="102"/>
      <c r="D1583" s="103"/>
      <c r="E1583" s="103"/>
      <c r="F1583" s="103"/>
      <c r="G1583" s="103"/>
      <c r="H1583" s="103"/>
      <c r="I1583" s="103"/>
      <c r="J1583" s="103"/>
      <c r="K1583" s="31"/>
      <c r="L1583" s="103"/>
      <c r="M1583" s="104"/>
      <c r="N1583" s="105"/>
      <c r="O1583" s="41"/>
      <c r="P1583" s="106"/>
      <c r="Q1583" s="106"/>
      <c r="R1583" s="41"/>
      <c r="S1583" s="41"/>
      <c r="T1583" s="107"/>
      <c r="U1583" s="41"/>
      <c r="V1583" s="41"/>
      <c r="W1583" s="107"/>
      <c r="X1583" s="107"/>
      <c r="Y1583" s="107"/>
      <c r="Z1583" s="107"/>
      <c r="AA1583" s="107"/>
      <c r="AB1583" s="107"/>
      <c r="AC1583" s="107"/>
      <c r="AD1583" s="107"/>
      <c r="AE1583" s="107"/>
      <c r="AF1583" s="107"/>
      <c r="AG1583" s="41"/>
      <c r="AH1583" s="41"/>
      <c r="AI1583" s="108"/>
      <c r="AJ1583" s="107"/>
      <c r="AK1583" s="109" t="s">
        <v>4925</v>
      </c>
      <c r="AL1583" s="41" t="str">
        <f t="shared" si="900"/>
        <v>SOLFEN KHA GLISERIN 250</v>
      </c>
      <c r="AM1583" s="107">
        <v>0.22</v>
      </c>
      <c r="AN1583" s="107">
        <f t="shared" si="901"/>
        <v>0.83793600000000001</v>
      </c>
    </row>
    <row r="1584" spans="1:40" ht="15">
      <c r="A1584" s="101"/>
      <c r="B1584" s="41"/>
      <c r="C1584" s="102"/>
      <c r="D1584" s="103"/>
      <c r="E1584" s="103"/>
      <c r="F1584" s="103"/>
      <c r="G1584" s="103"/>
      <c r="H1584" s="103"/>
      <c r="I1584" s="103"/>
      <c r="J1584" s="103"/>
      <c r="K1584" s="31"/>
      <c r="L1584" s="103"/>
      <c r="M1584" s="104"/>
      <c r="N1584" s="105"/>
      <c r="O1584" s="41"/>
      <c r="P1584" s="106"/>
      <c r="Q1584" s="106"/>
      <c r="R1584" s="41"/>
      <c r="S1584" s="41"/>
      <c r="T1584" s="107"/>
      <c r="U1584" s="41" t="s">
        <v>5192</v>
      </c>
      <c r="V1584" s="41" t="s">
        <v>5193</v>
      </c>
      <c r="W1584" s="107">
        <v>0.17899999999999999</v>
      </c>
      <c r="X1584" s="107">
        <f>K1580*W1584</f>
        <v>12.888</v>
      </c>
      <c r="Y1584" s="107"/>
      <c r="Z1584" s="107"/>
      <c r="AA1584" s="107"/>
      <c r="AB1584" s="107"/>
      <c r="AC1584" s="107"/>
      <c r="AD1584" s="107"/>
      <c r="AE1584" s="107"/>
      <c r="AF1584" s="107"/>
      <c r="AG1584" s="41"/>
      <c r="AH1584" s="41"/>
      <c r="AI1584" s="108"/>
      <c r="AJ1584" s="107"/>
      <c r="AK1584" s="110" t="s">
        <v>4915</v>
      </c>
      <c r="AL1584" s="41" t="str">
        <f t="shared" si="900"/>
        <v>SHD METHANOL 156</v>
      </c>
      <c r="AM1584" s="107">
        <v>0.56999999999999995</v>
      </c>
      <c r="AN1584" s="107">
        <f>$X$1584*AM1584</f>
        <v>7.3461599999999994</v>
      </c>
    </row>
    <row r="1585" spans="1:40" ht="15">
      <c r="A1585" s="101"/>
      <c r="B1585" s="41"/>
      <c r="C1585" s="102"/>
      <c r="D1585" s="103"/>
      <c r="E1585" s="103"/>
      <c r="F1585" s="103"/>
      <c r="G1585" s="103"/>
      <c r="H1585" s="103"/>
      <c r="I1585" s="103"/>
      <c r="J1585" s="103"/>
      <c r="K1585" s="31"/>
      <c r="L1585" s="103"/>
      <c r="M1585" s="104"/>
      <c r="N1585" s="105"/>
      <c r="O1585" s="41"/>
      <c r="P1585" s="106"/>
      <c r="Q1585" s="106"/>
      <c r="R1585" s="41"/>
      <c r="S1585" s="41"/>
      <c r="T1585" s="107"/>
      <c r="U1585" s="41"/>
      <c r="V1585" s="41"/>
      <c r="W1585" s="107"/>
      <c r="X1585" s="107"/>
      <c r="Y1585" s="107"/>
      <c r="Z1585" s="107"/>
      <c r="AA1585" s="107"/>
      <c r="AB1585" s="107"/>
      <c r="AC1585" s="107"/>
      <c r="AD1585" s="107"/>
      <c r="AE1585" s="107"/>
      <c r="AF1585" s="107"/>
      <c r="AG1585" s="41"/>
      <c r="AH1585" s="41"/>
      <c r="AI1585" s="108"/>
      <c r="AJ1585" s="107"/>
      <c r="AK1585" s="110" t="s">
        <v>4925</v>
      </c>
      <c r="AL1585" s="41" t="str">
        <f t="shared" si="900"/>
        <v>SOLFEN KHA GLISERIN 250</v>
      </c>
      <c r="AM1585" s="107">
        <v>0.34</v>
      </c>
      <c r="AN1585" s="107">
        <f t="shared" ref="AN1585:AN1586" si="902">$X$1584*AM1585</f>
        <v>4.38192</v>
      </c>
    </row>
    <row r="1586" spans="1:40" ht="15">
      <c r="A1586" s="101"/>
      <c r="B1586" s="41"/>
      <c r="C1586" s="102"/>
      <c r="D1586" s="103"/>
      <c r="E1586" s="103"/>
      <c r="F1586" s="103"/>
      <c r="G1586" s="103"/>
      <c r="H1586" s="103"/>
      <c r="I1586" s="103"/>
      <c r="J1586" s="103"/>
      <c r="K1586" s="31"/>
      <c r="L1586" s="103"/>
      <c r="M1586" s="104"/>
      <c r="N1586" s="105"/>
      <c r="O1586" s="41"/>
      <c r="P1586" s="106"/>
      <c r="Q1586" s="106"/>
      <c r="R1586" s="41"/>
      <c r="S1586" s="41"/>
      <c r="T1586" s="107"/>
      <c r="U1586" s="41"/>
      <c r="V1586" s="41"/>
      <c r="W1586" s="107"/>
      <c r="X1586" s="107"/>
      <c r="Y1586" s="107"/>
      <c r="Z1586" s="107"/>
      <c r="AA1586" s="107"/>
      <c r="AB1586" s="107"/>
      <c r="AC1586" s="107"/>
      <c r="AD1586" s="107"/>
      <c r="AE1586" s="107"/>
      <c r="AF1586" s="107"/>
      <c r="AG1586" s="41"/>
      <c r="AH1586" s="41"/>
      <c r="AI1586" s="108"/>
      <c r="AJ1586" s="107"/>
      <c r="AK1586" s="110" t="s">
        <v>4921</v>
      </c>
      <c r="AL1586" s="41" t="str">
        <f t="shared" si="900"/>
        <v>SOLFEN KHA DEP 225</v>
      </c>
      <c r="AM1586" s="107">
        <v>0.09</v>
      </c>
      <c r="AN1586" s="107">
        <f t="shared" si="902"/>
        <v>1.1599199999999998</v>
      </c>
    </row>
    <row r="1587" spans="1:40">
      <c r="A1587" s="101">
        <v>370</v>
      </c>
      <c r="B1587" s="41" t="s">
        <v>3208</v>
      </c>
      <c r="C1587" s="102" t="s">
        <v>329</v>
      </c>
      <c r="D1587" s="103">
        <v>49</v>
      </c>
      <c r="E1587" s="103">
        <f t="shared" si="808"/>
        <v>0.68055555555555558</v>
      </c>
      <c r="F1587" s="103">
        <v>88</v>
      </c>
      <c r="G1587" s="103">
        <v>1</v>
      </c>
      <c r="H1587" s="103">
        <v>135</v>
      </c>
      <c r="I1587" s="103">
        <v>1</v>
      </c>
      <c r="J1587" s="103" t="s">
        <v>510</v>
      </c>
      <c r="K1587" s="31">
        <f t="shared" si="895"/>
        <v>144</v>
      </c>
      <c r="L1587" s="103" t="s">
        <v>510</v>
      </c>
      <c r="M1587" s="104">
        <f t="shared" si="813"/>
        <v>2</v>
      </c>
      <c r="N1587" s="105" t="s">
        <v>506</v>
      </c>
      <c r="O1587" s="41" t="s">
        <v>5233</v>
      </c>
      <c r="P1587" s="106">
        <f t="shared" si="872"/>
        <v>66.240000000000009</v>
      </c>
      <c r="Q1587" s="106">
        <f t="shared" si="873"/>
        <v>144</v>
      </c>
      <c r="R1587" s="41"/>
      <c r="S1587" s="41" t="s">
        <v>529</v>
      </c>
      <c r="T1587" s="107">
        <f t="shared" si="896"/>
        <v>1.599696</v>
      </c>
      <c r="U1587" s="41" t="s">
        <v>4096</v>
      </c>
      <c r="V1587" s="41" t="e">
        <f t="shared" si="769"/>
        <v>#NAME?</v>
      </c>
      <c r="W1587" s="107">
        <v>5.2900000000000003E-2</v>
      </c>
      <c r="X1587" s="107">
        <f t="shared" si="796"/>
        <v>7.6176000000000004</v>
      </c>
      <c r="Y1587" s="107"/>
      <c r="Z1587" s="107"/>
      <c r="AA1587" s="107"/>
      <c r="AB1587" s="107"/>
      <c r="AC1587" s="107"/>
      <c r="AD1587" s="107"/>
      <c r="AE1587" s="107"/>
      <c r="AF1587" s="107"/>
      <c r="AG1587" s="41" t="s">
        <v>4313</v>
      </c>
      <c r="AH1587" s="41" t="e">
        <f t="shared" si="773"/>
        <v>#NAME?</v>
      </c>
      <c r="AI1587" s="108">
        <v>0.21</v>
      </c>
      <c r="AJ1587" s="107">
        <f t="shared" si="798"/>
        <v>1.599696</v>
      </c>
      <c r="AK1587" s="41"/>
      <c r="AL1587" s="41"/>
      <c r="AM1587" s="107"/>
      <c r="AN1587" s="107"/>
    </row>
    <row r="1588" spans="1:40" ht="15">
      <c r="A1588" s="101"/>
      <c r="B1588" s="41"/>
      <c r="C1588" s="102"/>
      <c r="D1588" s="103"/>
      <c r="E1588" s="103"/>
      <c r="F1588" s="103"/>
      <c r="G1588" s="103"/>
      <c r="H1588" s="103"/>
      <c r="I1588" s="103"/>
      <c r="J1588" s="103"/>
      <c r="K1588" s="31"/>
      <c r="L1588" s="103"/>
      <c r="M1588" s="104"/>
      <c r="N1588" s="105"/>
      <c r="O1588" s="41"/>
      <c r="P1588" s="106"/>
      <c r="Q1588" s="106"/>
      <c r="R1588" s="41"/>
      <c r="S1588" s="41"/>
      <c r="T1588" s="107"/>
      <c r="U1588" s="41"/>
      <c r="V1588" s="41"/>
      <c r="W1588" s="107"/>
      <c r="X1588" s="107"/>
      <c r="Y1588" s="107"/>
      <c r="Z1588" s="107"/>
      <c r="AA1588" s="107"/>
      <c r="AB1588" s="107"/>
      <c r="AC1588" s="107"/>
      <c r="AD1588" s="107"/>
      <c r="AE1588" s="107"/>
      <c r="AF1588" s="107"/>
      <c r="AG1588" s="41"/>
      <c r="AH1588" s="41"/>
      <c r="AI1588" s="108"/>
      <c r="AJ1588" s="107"/>
      <c r="AK1588" s="109" t="s">
        <v>4921</v>
      </c>
      <c r="AL1588" s="41" t="str">
        <f t="shared" ref="AL1588:AL1593" si="903">VLOOKUP(AK1588,db_solfen,2,FALSE)</f>
        <v>SOLFEN KHA DEP 225</v>
      </c>
      <c r="AM1588" s="107">
        <v>0.3</v>
      </c>
      <c r="AN1588" s="107">
        <f>$X$1587*AM1588</f>
        <v>2.2852800000000002</v>
      </c>
    </row>
    <row r="1589" spans="1:40" ht="15">
      <c r="A1589" s="101"/>
      <c r="B1589" s="41"/>
      <c r="C1589" s="102"/>
      <c r="D1589" s="103"/>
      <c r="E1589" s="103"/>
      <c r="F1589" s="103"/>
      <c r="G1589" s="103"/>
      <c r="H1589" s="103"/>
      <c r="I1589" s="103"/>
      <c r="J1589" s="103"/>
      <c r="K1589" s="31"/>
      <c r="L1589" s="103"/>
      <c r="M1589" s="104"/>
      <c r="N1589" s="105"/>
      <c r="O1589" s="41"/>
      <c r="P1589" s="106"/>
      <c r="Q1589" s="106"/>
      <c r="R1589" s="41"/>
      <c r="S1589" s="41"/>
      <c r="T1589" s="107"/>
      <c r="U1589" s="41"/>
      <c r="V1589" s="41"/>
      <c r="W1589" s="107"/>
      <c r="X1589" s="107"/>
      <c r="Y1589" s="107"/>
      <c r="Z1589" s="107"/>
      <c r="AA1589" s="107"/>
      <c r="AB1589" s="107"/>
      <c r="AC1589" s="107"/>
      <c r="AD1589" s="107"/>
      <c r="AE1589" s="107"/>
      <c r="AF1589" s="107"/>
      <c r="AG1589" s="41"/>
      <c r="AH1589" s="41"/>
      <c r="AI1589" s="108"/>
      <c r="AJ1589" s="107"/>
      <c r="AK1589" s="109" t="s">
        <v>4915</v>
      </c>
      <c r="AL1589" s="41" t="str">
        <f t="shared" si="903"/>
        <v>SHD METHANOL 156</v>
      </c>
      <c r="AM1589" s="107">
        <v>0.14000000000000001</v>
      </c>
      <c r="AN1589" s="107">
        <f t="shared" ref="AN1589:AN1590" si="904">$X$1587*AM1589</f>
        <v>1.0664640000000001</v>
      </c>
    </row>
    <row r="1590" spans="1:40" ht="15">
      <c r="A1590" s="101"/>
      <c r="B1590" s="41"/>
      <c r="C1590" s="102"/>
      <c r="D1590" s="103"/>
      <c r="E1590" s="103"/>
      <c r="F1590" s="103"/>
      <c r="G1590" s="103"/>
      <c r="H1590" s="103"/>
      <c r="I1590" s="103"/>
      <c r="J1590" s="103"/>
      <c r="K1590" s="31"/>
      <c r="L1590" s="103"/>
      <c r="M1590" s="104"/>
      <c r="N1590" s="105"/>
      <c r="O1590" s="41"/>
      <c r="P1590" s="106"/>
      <c r="Q1590" s="106"/>
      <c r="R1590" s="41"/>
      <c r="S1590" s="41"/>
      <c r="T1590" s="107"/>
      <c r="U1590" s="41"/>
      <c r="V1590" s="41"/>
      <c r="W1590" s="107"/>
      <c r="X1590" s="107"/>
      <c r="Y1590" s="107"/>
      <c r="Z1590" s="107"/>
      <c r="AA1590" s="107"/>
      <c r="AB1590" s="107"/>
      <c r="AC1590" s="107"/>
      <c r="AD1590" s="107"/>
      <c r="AE1590" s="107"/>
      <c r="AF1590" s="107"/>
      <c r="AG1590" s="41"/>
      <c r="AH1590" s="41"/>
      <c r="AI1590" s="108"/>
      <c r="AJ1590" s="107"/>
      <c r="AK1590" s="109" t="s">
        <v>4925</v>
      </c>
      <c r="AL1590" s="41" t="str">
        <f t="shared" si="903"/>
        <v>SOLFEN KHA GLISERIN 250</v>
      </c>
      <c r="AM1590" s="107">
        <v>0.35</v>
      </c>
      <c r="AN1590" s="107">
        <f t="shared" si="904"/>
        <v>2.6661600000000001</v>
      </c>
    </row>
    <row r="1591" spans="1:40" ht="15">
      <c r="A1591" s="101"/>
      <c r="B1591" s="41"/>
      <c r="C1591" s="102"/>
      <c r="D1591" s="103"/>
      <c r="E1591" s="103"/>
      <c r="F1591" s="103"/>
      <c r="G1591" s="103"/>
      <c r="H1591" s="103"/>
      <c r="I1591" s="103"/>
      <c r="J1591" s="103"/>
      <c r="K1591" s="31"/>
      <c r="L1591" s="103"/>
      <c r="M1591" s="104"/>
      <c r="N1591" s="105"/>
      <c r="O1591" s="41"/>
      <c r="P1591" s="106"/>
      <c r="Q1591" s="106"/>
      <c r="R1591" s="41"/>
      <c r="S1591" s="41"/>
      <c r="T1591" s="107"/>
      <c r="U1591" s="41" t="s">
        <v>5192</v>
      </c>
      <c r="V1591" s="41" t="s">
        <v>5193</v>
      </c>
      <c r="W1591" s="107">
        <v>0.17899999999999999</v>
      </c>
      <c r="X1591" s="107">
        <f>K1587*W1591</f>
        <v>25.776</v>
      </c>
      <c r="Y1591" s="107"/>
      <c r="Z1591" s="107"/>
      <c r="AA1591" s="107"/>
      <c r="AB1591" s="107"/>
      <c r="AC1591" s="107"/>
      <c r="AD1591" s="107"/>
      <c r="AE1591" s="107"/>
      <c r="AF1591" s="107"/>
      <c r="AG1591" s="41"/>
      <c r="AH1591" s="41"/>
      <c r="AI1591" s="108"/>
      <c r="AJ1591" s="107"/>
      <c r="AK1591" s="110" t="s">
        <v>4915</v>
      </c>
      <c r="AL1591" s="41" t="str">
        <f t="shared" si="903"/>
        <v>SHD METHANOL 156</v>
      </c>
      <c r="AM1591" s="107">
        <v>0.56999999999999995</v>
      </c>
      <c r="AN1591" s="107">
        <f>$X$1591*AM1591</f>
        <v>14.692319999999999</v>
      </c>
    </row>
    <row r="1592" spans="1:40" ht="15">
      <c r="A1592" s="101"/>
      <c r="B1592" s="41"/>
      <c r="C1592" s="102"/>
      <c r="D1592" s="103"/>
      <c r="E1592" s="103"/>
      <c r="F1592" s="103"/>
      <c r="G1592" s="103"/>
      <c r="H1592" s="103"/>
      <c r="I1592" s="103"/>
      <c r="J1592" s="103"/>
      <c r="K1592" s="31"/>
      <c r="L1592" s="103"/>
      <c r="M1592" s="104"/>
      <c r="N1592" s="105"/>
      <c r="O1592" s="41"/>
      <c r="P1592" s="106"/>
      <c r="Q1592" s="106"/>
      <c r="R1592" s="41"/>
      <c r="S1592" s="41"/>
      <c r="T1592" s="107"/>
      <c r="U1592" s="41"/>
      <c r="V1592" s="41"/>
      <c r="W1592" s="107"/>
      <c r="X1592" s="107"/>
      <c r="Y1592" s="107"/>
      <c r="Z1592" s="107"/>
      <c r="AA1592" s="107"/>
      <c r="AB1592" s="107"/>
      <c r="AC1592" s="107"/>
      <c r="AD1592" s="107"/>
      <c r="AE1592" s="107"/>
      <c r="AF1592" s="107"/>
      <c r="AG1592" s="41"/>
      <c r="AH1592" s="41"/>
      <c r="AI1592" s="108"/>
      <c r="AJ1592" s="107"/>
      <c r="AK1592" s="110" t="s">
        <v>4925</v>
      </c>
      <c r="AL1592" s="41" t="str">
        <f t="shared" si="903"/>
        <v>SOLFEN KHA GLISERIN 250</v>
      </c>
      <c r="AM1592" s="107">
        <v>0.34</v>
      </c>
      <c r="AN1592" s="107">
        <f t="shared" ref="AN1592:AN1593" si="905">$X$1591*AM1592</f>
        <v>8.7638400000000001</v>
      </c>
    </row>
    <row r="1593" spans="1:40" ht="15">
      <c r="A1593" s="101"/>
      <c r="B1593" s="41"/>
      <c r="C1593" s="102"/>
      <c r="D1593" s="103"/>
      <c r="E1593" s="103"/>
      <c r="F1593" s="103"/>
      <c r="G1593" s="103"/>
      <c r="H1593" s="103"/>
      <c r="I1593" s="103"/>
      <c r="J1593" s="103"/>
      <c r="K1593" s="31"/>
      <c r="L1593" s="103"/>
      <c r="M1593" s="104"/>
      <c r="N1593" s="105"/>
      <c r="O1593" s="41"/>
      <c r="P1593" s="106"/>
      <c r="Q1593" s="106"/>
      <c r="R1593" s="41"/>
      <c r="S1593" s="41"/>
      <c r="T1593" s="107"/>
      <c r="U1593" s="41"/>
      <c r="V1593" s="41"/>
      <c r="W1593" s="107"/>
      <c r="X1593" s="107"/>
      <c r="Y1593" s="107"/>
      <c r="Z1593" s="107"/>
      <c r="AA1593" s="107"/>
      <c r="AB1593" s="107"/>
      <c r="AC1593" s="107"/>
      <c r="AD1593" s="107"/>
      <c r="AE1593" s="107"/>
      <c r="AF1593" s="107"/>
      <c r="AG1593" s="41"/>
      <c r="AH1593" s="41"/>
      <c r="AI1593" s="108"/>
      <c r="AJ1593" s="107"/>
      <c r="AK1593" s="110" t="s">
        <v>4921</v>
      </c>
      <c r="AL1593" s="41" t="str">
        <f t="shared" si="903"/>
        <v>SOLFEN KHA DEP 225</v>
      </c>
      <c r="AM1593" s="107">
        <v>0.09</v>
      </c>
      <c r="AN1593" s="107">
        <f t="shared" si="905"/>
        <v>2.3198399999999997</v>
      </c>
    </row>
    <row r="1594" spans="1:40">
      <c r="A1594" s="101">
        <v>371</v>
      </c>
      <c r="B1594" s="41" t="s">
        <v>3215</v>
      </c>
      <c r="C1594" s="102" t="s">
        <v>330</v>
      </c>
      <c r="D1594" s="103">
        <v>114</v>
      </c>
      <c r="E1594" s="103">
        <f t="shared" si="808"/>
        <v>1.5833333333333333</v>
      </c>
      <c r="F1594" s="103">
        <v>177</v>
      </c>
      <c r="G1594" s="103">
        <v>1</v>
      </c>
      <c r="H1594" s="103">
        <v>157</v>
      </c>
      <c r="I1594" s="103">
        <v>1</v>
      </c>
      <c r="J1594" s="103" t="s">
        <v>510</v>
      </c>
      <c r="K1594" s="31">
        <f t="shared" si="895"/>
        <v>144</v>
      </c>
      <c r="L1594" s="103" t="s">
        <v>510</v>
      </c>
      <c r="M1594" s="104">
        <f t="shared" si="813"/>
        <v>2</v>
      </c>
      <c r="N1594" s="105" t="s">
        <v>506</v>
      </c>
      <c r="O1594" s="41" t="s">
        <v>5233</v>
      </c>
      <c r="P1594" s="106">
        <f t="shared" si="872"/>
        <v>66.240000000000009</v>
      </c>
      <c r="Q1594" s="106">
        <f t="shared" si="873"/>
        <v>144</v>
      </c>
      <c r="R1594" s="41"/>
      <c r="S1594" s="41" t="s">
        <v>530</v>
      </c>
      <c r="T1594" s="107">
        <f t="shared" si="896"/>
        <v>4.0373280000000005</v>
      </c>
      <c r="U1594" s="41" t="s">
        <v>4098</v>
      </c>
      <c r="V1594" s="41" t="e">
        <f t="shared" si="769"/>
        <v>#NAME?</v>
      </c>
      <c r="W1594" s="107">
        <v>5.2900000000000003E-2</v>
      </c>
      <c r="X1594" s="107">
        <f t="shared" si="796"/>
        <v>7.6176000000000004</v>
      </c>
      <c r="Y1594" s="107"/>
      <c r="Z1594" s="107"/>
      <c r="AA1594" s="107"/>
      <c r="AB1594" s="107"/>
      <c r="AC1594" s="107"/>
      <c r="AD1594" s="107"/>
      <c r="AE1594" s="107"/>
      <c r="AF1594" s="107"/>
      <c r="AG1594" s="41" t="s">
        <v>4317</v>
      </c>
      <c r="AH1594" s="41" t="e">
        <f t="shared" si="773"/>
        <v>#NAME?</v>
      </c>
      <c r="AI1594" s="108">
        <v>0.53</v>
      </c>
      <c r="AJ1594" s="107">
        <f t="shared" si="798"/>
        <v>4.0373280000000005</v>
      </c>
      <c r="AK1594" s="41"/>
      <c r="AL1594" s="41"/>
      <c r="AM1594" s="107"/>
      <c r="AN1594" s="107"/>
    </row>
    <row r="1595" spans="1:40" ht="15">
      <c r="A1595" s="101"/>
      <c r="B1595" s="41"/>
      <c r="C1595" s="102"/>
      <c r="D1595" s="103"/>
      <c r="E1595" s="103"/>
      <c r="F1595" s="103"/>
      <c r="G1595" s="103"/>
      <c r="H1595" s="103"/>
      <c r="I1595" s="103"/>
      <c r="J1595" s="103"/>
      <c r="K1595" s="31"/>
      <c r="L1595" s="103"/>
      <c r="M1595" s="104"/>
      <c r="N1595" s="105"/>
      <c r="O1595" s="41"/>
      <c r="P1595" s="106"/>
      <c r="Q1595" s="106"/>
      <c r="R1595" s="41"/>
      <c r="S1595" s="41"/>
      <c r="T1595" s="107"/>
      <c r="U1595" s="41"/>
      <c r="V1595" s="41"/>
      <c r="W1595" s="107"/>
      <c r="X1595" s="107"/>
      <c r="Y1595" s="107"/>
      <c r="Z1595" s="107"/>
      <c r="AA1595" s="107"/>
      <c r="AB1595" s="107"/>
      <c r="AC1595" s="107"/>
      <c r="AD1595" s="107"/>
      <c r="AE1595" s="107"/>
      <c r="AF1595" s="107"/>
      <c r="AG1595" s="41"/>
      <c r="AH1595" s="41"/>
      <c r="AI1595" s="108"/>
      <c r="AJ1595" s="107"/>
      <c r="AK1595" s="109" t="s">
        <v>4921</v>
      </c>
      <c r="AL1595" s="41" t="str">
        <f t="shared" ref="AL1595:AL1600" si="906">VLOOKUP(AK1595,db_solfen,2,FALSE)</f>
        <v>SOLFEN KHA DEP 225</v>
      </c>
      <c r="AM1595" s="107">
        <v>0.16</v>
      </c>
      <c r="AN1595" s="107">
        <f>$X$1594*AM1595</f>
        <v>1.2188160000000001</v>
      </c>
    </row>
    <row r="1596" spans="1:40" ht="15">
      <c r="A1596" s="101"/>
      <c r="B1596" s="41"/>
      <c r="C1596" s="102"/>
      <c r="D1596" s="103"/>
      <c r="E1596" s="103"/>
      <c r="F1596" s="103"/>
      <c r="G1596" s="103"/>
      <c r="H1596" s="103"/>
      <c r="I1596" s="103"/>
      <c r="J1596" s="103"/>
      <c r="K1596" s="31"/>
      <c r="L1596" s="103"/>
      <c r="M1596" s="104"/>
      <c r="N1596" s="105"/>
      <c r="O1596" s="41"/>
      <c r="P1596" s="106"/>
      <c r="Q1596" s="106"/>
      <c r="R1596" s="41"/>
      <c r="S1596" s="41"/>
      <c r="T1596" s="107"/>
      <c r="U1596" s="41"/>
      <c r="V1596" s="41"/>
      <c r="W1596" s="107"/>
      <c r="X1596" s="107"/>
      <c r="Y1596" s="107"/>
      <c r="Z1596" s="107"/>
      <c r="AA1596" s="107"/>
      <c r="AB1596" s="107"/>
      <c r="AC1596" s="107"/>
      <c r="AD1596" s="107"/>
      <c r="AE1596" s="107"/>
      <c r="AF1596" s="107"/>
      <c r="AG1596" s="41"/>
      <c r="AH1596" s="41"/>
      <c r="AI1596" s="108"/>
      <c r="AJ1596" s="107"/>
      <c r="AK1596" s="109" t="s">
        <v>4915</v>
      </c>
      <c r="AL1596" s="41" t="str">
        <f t="shared" si="906"/>
        <v>SHD METHANOL 156</v>
      </c>
      <c r="AM1596" s="107">
        <v>0.12</v>
      </c>
      <c r="AN1596" s="107">
        <f t="shared" ref="AN1596:AN1597" si="907">$X$1594*AM1596</f>
        <v>0.91411200000000004</v>
      </c>
    </row>
    <row r="1597" spans="1:40" ht="15">
      <c r="A1597" s="101"/>
      <c r="B1597" s="41"/>
      <c r="C1597" s="102"/>
      <c r="D1597" s="103"/>
      <c r="E1597" s="103"/>
      <c r="F1597" s="103"/>
      <c r="G1597" s="103"/>
      <c r="H1597" s="103"/>
      <c r="I1597" s="103"/>
      <c r="J1597" s="103"/>
      <c r="K1597" s="31"/>
      <c r="L1597" s="103"/>
      <c r="M1597" s="104"/>
      <c r="N1597" s="105"/>
      <c r="O1597" s="41"/>
      <c r="P1597" s="106"/>
      <c r="Q1597" s="106"/>
      <c r="R1597" s="41"/>
      <c r="S1597" s="41"/>
      <c r="T1597" s="107"/>
      <c r="U1597" s="41"/>
      <c r="V1597" s="41"/>
      <c r="W1597" s="107"/>
      <c r="X1597" s="107"/>
      <c r="Y1597" s="107"/>
      <c r="Z1597" s="107"/>
      <c r="AA1597" s="107"/>
      <c r="AB1597" s="107"/>
      <c r="AC1597" s="107"/>
      <c r="AD1597" s="107"/>
      <c r="AE1597" s="107"/>
      <c r="AF1597" s="107"/>
      <c r="AG1597" s="41"/>
      <c r="AH1597" s="41"/>
      <c r="AI1597" s="108"/>
      <c r="AJ1597" s="107"/>
      <c r="AK1597" s="109" t="s">
        <v>4925</v>
      </c>
      <c r="AL1597" s="41" t="str">
        <f t="shared" si="906"/>
        <v>SOLFEN KHA GLISERIN 250</v>
      </c>
      <c r="AM1597" s="107">
        <v>0.19</v>
      </c>
      <c r="AN1597" s="107">
        <f t="shared" si="907"/>
        <v>1.4473440000000002</v>
      </c>
    </row>
    <row r="1598" spans="1:40" ht="15">
      <c r="A1598" s="101"/>
      <c r="B1598" s="41"/>
      <c r="C1598" s="102"/>
      <c r="D1598" s="103"/>
      <c r="E1598" s="103"/>
      <c r="F1598" s="103"/>
      <c r="G1598" s="103"/>
      <c r="H1598" s="103"/>
      <c r="I1598" s="103"/>
      <c r="J1598" s="103"/>
      <c r="K1598" s="31"/>
      <c r="L1598" s="103"/>
      <c r="M1598" s="104"/>
      <c r="N1598" s="105"/>
      <c r="O1598" s="41"/>
      <c r="P1598" s="106"/>
      <c r="Q1598" s="106"/>
      <c r="R1598" s="41"/>
      <c r="S1598" s="41"/>
      <c r="T1598" s="107"/>
      <c r="U1598" s="41" t="s">
        <v>5192</v>
      </c>
      <c r="V1598" s="41" t="s">
        <v>5193</v>
      </c>
      <c r="W1598" s="107">
        <v>0.17899999999999999</v>
      </c>
      <c r="X1598" s="107">
        <f>K1594*W1598</f>
        <v>25.776</v>
      </c>
      <c r="Y1598" s="107"/>
      <c r="Z1598" s="107"/>
      <c r="AA1598" s="107"/>
      <c r="AB1598" s="107"/>
      <c r="AC1598" s="107"/>
      <c r="AD1598" s="107"/>
      <c r="AE1598" s="107"/>
      <c r="AF1598" s="107"/>
      <c r="AG1598" s="41"/>
      <c r="AH1598" s="41"/>
      <c r="AI1598" s="108"/>
      <c r="AJ1598" s="107"/>
      <c r="AK1598" s="110" t="s">
        <v>4915</v>
      </c>
      <c r="AL1598" s="41" t="str">
        <f t="shared" si="906"/>
        <v>SHD METHANOL 156</v>
      </c>
      <c r="AM1598" s="107">
        <v>0.56999999999999995</v>
      </c>
      <c r="AN1598" s="107">
        <f>$X$1598*AM1598</f>
        <v>14.692319999999999</v>
      </c>
    </row>
    <row r="1599" spans="1:40" ht="15">
      <c r="A1599" s="101"/>
      <c r="B1599" s="41"/>
      <c r="C1599" s="102"/>
      <c r="D1599" s="103"/>
      <c r="E1599" s="103"/>
      <c r="F1599" s="103"/>
      <c r="G1599" s="103"/>
      <c r="H1599" s="103"/>
      <c r="I1599" s="103"/>
      <c r="J1599" s="103"/>
      <c r="K1599" s="31"/>
      <c r="L1599" s="103"/>
      <c r="M1599" s="104"/>
      <c r="N1599" s="105"/>
      <c r="O1599" s="41"/>
      <c r="P1599" s="106"/>
      <c r="Q1599" s="106"/>
      <c r="R1599" s="41"/>
      <c r="S1599" s="41"/>
      <c r="T1599" s="107"/>
      <c r="U1599" s="41"/>
      <c r="V1599" s="41"/>
      <c r="W1599" s="107"/>
      <c r="X1599" s="107"/>
      <c r="Y1599" s="107"/>
      <c r="Z1599" s="107"/>
      <c r="AA1599" s="107"/>
      <c r="AB1599" s="107"/>
      <c r="AC1599" s="107"/>
      <c r="AD1599" s="107"/>
      <c r="AE1599" s="107"/>
      <c r="AF1599" s="107"/>
      <c r="AG1599" s="41"/>
      <c r="AH1599" s="41"/>
      <c r="AI1599" s="108"/>
      <c r="AJ1599" s="107"/>
      <c r="AK1599" s="110" t="s">
        <v>4925</v>
      </c>
      <c r="AL1599" s="41" t="str">
        <f t="shared" si="906"/>
        <v>SOLFEN KHA GLISERIN 250</v>
      </c>
      <c r="AM1599" s="107">
        <v>0.34</v>
      </c>
      <c r="AN1599" s="107">
        <f t="shared" ref="AN1599:AN1600" si="908">$X$1598*AM1599</f>
        <v>8.7638400000000001</v>
      </c>
    </row>
    <row r="1600" spans="1:40" ht="15">
      <c r="A1600" s="101"/>
      <c r="B1600" s="41"/>
      <c r="C1600" s="102"/>
      <c r="D1600" s="103"/>
      <c r="E1600" s="103"/>
      <c r="F1600" s="103"/>
      <c r="G1600" s="103"/>
      <c r="H1600" s="103"/>
      <c r="I1600" s="103"/>
      <c r="J1600" s="103"/>
      <c r="K1600" s="31"/>
      <c r="L1600" s="103"/>
      <c r="M1600" s="104"/>
      <c r="N1600" s="105"/>
      <c r="O1600" s="41"/>
      <c r="P1600" s="106"/>
      <c r="Q1600" s="106"/>
      <c r="R1600" s="41"/>
      <c r="S1600" s="41"/>
      <c r="T1600" s="107"/>
      <c r="U1600" s="41"/>
      <c r="V1600" s="41"/>
      <c r="W1600" s="107"/>
      <c r="X1600" s="107"/>
      <c r="Y1600" s="107"/>
      <c r="Z1600" s="107"/>
      <c r="AA1600" s="107"/>
      <c r="AB1600" s="107"/>
      <c r="AC1600" s="107"/>
      <c r="AD1600" s="107"/>
      <c r="AE1600" s="107"/>
      <c r="AF1600" s="107"/>
      <c r="AG1600" s="41"/>
      <c r="AH1600" s="41"/>
      <c r="AI1600" s="108"/>
      <c r="AJ1600" s="107"/>
      <c r="AK1600" s="110" t="s">
        <v>4921</v>
      </c>
      <c r="AL1600" s="41" t="str">
        <f t="shared" si="906"/>
        <v>SOLFEN KHA DEP 225</v>
      </c>
      <c r="AM1600" s="107">
        <v>0.09</v>
      </c>
      <c r="AN1600" s="107">
        <f t="shared" si="908"/>
        <v>2.3198399999999997</v>
      </c>
    </row>
    <row r="1601" spans="1:40">
      <c r="A1601" s="101">
        <v>372</v>
      </c>
      <c r="B1601" s="41" t="s">
        <v>3216</v>
      </c>
      <c r="C1601" s="102" t="s">
        <v>360</v>
      </c>
      <c r="D1601" s="103">
        <v>1005</v>
      </c>
      <c r="E1601" s="103">
        <f t="shared" si="808"/>
        <v>13.958333333333334</v>
      </c>
      <c r="F1601" s="103">
        <v>1246</v>
      </c>
      <c r="G1601" s="103">
        <v>1</v>
      </c>
      <c r="H1601" s="103">
        <v>1200</v>
      </c>
      <c r="I1601" s="103">
        <v>1</v>
      </c>
      <c r="J1601" s="103" t="s">
        <v>510</v>
      </c>
      <c r="K1601" s="31">
        <f t="shared" si="895"/>
        <v>576</v>
      </c>
      <c r="L1601" s="103" t="s">
        <v>510</v>
      </c>
      <c r="M1601" s="104">
        <f t="shared" si="813"/>
        <v>8</v>
      </c>
      <c r="N1601" s="105" t="s">
        <v>506</v>
      </c>
      <c r="O1601" s="41" t="s">
        <v>5233</v>
      </c>
      <c r="P1601" s="106">
        <f t="shared" si="872"/>
        <v>264.96000000000004</v>
      </c>
      <c r="Q1601" s="106">
        <f t="shared" si="873"/>
        <v>576</v>
      </c>
      <c r="R1601" s="41"/>
      <c r="S1601" s="41" t="s">
        <v>5231</v>
      </c>
      <c r="T1601" s="107">
        <f t="shared" si="896"/>
        <v>6.1931519999999995</v>
      </c>
      <c r="U1601" s="41" t="s">
        <v>3992</v>
      </c>
      <c r="V1601" s="41" t="e">
        <f t="shared" si="769"/>
        <v>#NAME?</v>
      </c>
      <c r="W1601" s="107">
        <v>4.48E-2</v>
      </c>
      <c r="X1601" s="107">
        <f t="shared" si="796"/>
        <v>25.8048</v>
      </c>
      <c r="Y1601" s="107"/>
      <c r="Z1601" s="107"/>
      <c r="AA1601" s="107"/>
      <c r="AB1601" s="107"/>
      <c r="AC1601" s="107"/>
      <c r="AD1601" s="107"/>
      <c r="AE1601" s="107"/>
      <c r="AF1601" s="107"/>
      <c r="AG1601" s="41" t="s">
        <v>4333</v>
      </c>
      <c r="AH1601" s="41" t="e">
        <f t="shared" si="773"/>
        <v>#NAME?</v>
      </c>
      <c r="AI1601" s="108">
        <v>0.24</v>
      </c>
      <c r="AJ1601" s="107">
        <f t="shared" si="798"/>
        <v>6.1931519999999995</v>
      </c>
      <c r="AK1601" s="41"/>
      <c r="AL1601" s="41"/>
      <c r="AM1601" s="107"/>
      <c r="AN1601" s="107"/>
    </row>
    <row r="1602" spans="1:40" ht="15">
      <c r="A1602" s="101"/>
      <c r="B1602" s="41"/>
      <c r="C1602" s="102"/>
      <c r="D1602" s="103"/>
      <c r="E1602" s="103"/>
      <c r="F1602" s="103"/>
      <c r="G1602" s="103"/>
      <c r="H1602" s="103"/>
      <c r="I1602" s="103"/>
      <c r="J1602" s="103"/>
      <c r="K1602" s="31"/>
      <c r="L1602" s="103"/>
      <c r="M1602" s="104"/>
      <c r="N1602" s="105"/>
      <c r="O1602" s="41"/>
      <c r="P1602" s="106"/>
      <c r="Q1602" s="106"/>
      <c r="R1602" s="41"/>
      <c r="S1602" s="41"/>
      <c r="T1602" s="107"/>
      <c r="U1602" s="41"/>
      <c r="V1602" s="41"/>
      <c r="W1602" s="107"/>
      <c r="X1602" s="107"/>
      <c r="Y1602" s="107"/>
      <c r="Z1602" s="107"/>
      <c r="AA1602" s="107"/>
      <c r="AB1602" s="107"/>
      <c r="AC1602" s="107"/>
      <c r="AD1602" s="107"/>
      <c r="AE1602" s="107"/>
      <c r="AF1602" s="107"/>
      <c r="AG1602" s="41"/>
      <c r="AH1602" s="41"/>
      <c r="AI1602" s="108"/>
      <c r="AJ1602" s="107"/>
      <c r="AK1602" s="109" t="s">
        <v>4915</v>
      </c>
      <c r="AL1602" s="41" t="str">
        <f t="shared" ref="AL1602:AL1607" si="909">VLOOKUP(AK1602,db_solfen,2,FALSE)</f>
        <v>SHD METHANOL 156</v>
      </c>
      <c r="AM1602" s="107">
        <v>0.23</v>
      </c>
      <c r="AN1602" s="107">
        <f>$X$1601*AM1602</f>
        <v>5.9351039999999999</v>
      </c>
    </row>
    <row r="1603" spans="1:40" ht="15">
      <c r="A1603" s="101"/>
      <c r="B1603" s="41"/>
      <c r="C1603" s="102"/>
      <c r="D1603" s="103"/>
      <c r="E1603" s="103"/>
      <c r="F1603" s="103"/>
      <c r="G1603" s="103"/>
      <c r="H1603" s="103"/>
      <c r="I1603" s="103"/>
      <c r="J1603" s="103"/>
      <c r="K1603" s="31"/>
      <c r="L1603" s="103"/>
      <c r="M1603" s="104"/>
      <c r="N1603" s="105"/>
      <c r="O1603" s="41"/>
      <c r="P1603" s="106"/>
      <c r="Q1603" s="106"/>
      <c r="R1603" s="41"/>
      <c r="S1603" s="41"/>
      <c r="T1603" s="107"/>
      <c r="U1603" s="41"/>
      <c r="V1603" s="41"/>
      <c r="W1603" s="107"/>
      <c r="X1603" s="107"/>
      <c r="Y1603" s="107"/>
      <c r="Z1603" s="107"/>
      <c r="AA1603" s="107"/>
      <c r="AB1603" s="107"/>
      <c r="AC1603" s="107"/>
      <c r="AD1603" s="107"/>
      <c r="AE1603" s="107"/>
      <c r="AF1603" s="107"/>
      <c r="AG1603" s="41"/>
      <c r="AH1603" s="41"/>
      <c r="AI1603" s="108"/>
      <c r="AJ1603" s="107"/>
      <c r="AK1603" s="109" t="s">
        <v>4921</v>
      </c>
      <c r="AL1603" s="41" t="str">
        <f t="shared" si="909"/>
        <v>SOLFEN KHA DEP 225</v>
      </c>
      <c r="AM1603" s="107">
        <v>0.16</v>
      </c>
      <c r="AN1603" s="107">
        <f t="shared" ref="AN1603:AN1604" si="910">$X$1601*AM1603</f>
        <v>4.128768</v>
      </c>
    </row>
    <row r="1604" spans="1:40" ht="15">
      <c r="A1604" s="101"/>
      <c r="B1604" s="41"/>
      <c r="C1604" s="102"/>
      <c r="D1604" s="103"/>
      <c r="E1604" s="103"/>
      <c r="F1604" s="103"/>
      <c r="G1604" s="103"/>
      <c r="H1604" s="103"/>
      <c r="I1604" s="103"/>
      <c r="J1604" s="103"/>
      <c r="K1604" s="31"/>
      <c r="L1604" s="103"/>
      <c r="M1604" s="104"/>
      <c r="N1604" s="105"/>
      <c r="O1604" s="41"/>
      <c r="P1604" s="106"/>
      <c r="Q1604" s="106"/>
      <c r="R1604" s="41"/>
      <c r="S1604" s="41"/>
      <c r="T1604" s="107"/>
      <c r="U1604" s="41"/>
      <c r="V1604" s="41"/>
      <c r="W1604" s="107"/>
      <c r="X1604" s="107"/>
      <c r="Y1604" s="107"/>
      <c r="Z1604" s="107"/>
      <c r="AA1604" s="107"/>
      <c r="AB1604" s="107"/>
      <c r="AC1604" s="107"/>
      <c r="AD1604" s="107"/>
      <c r="AE1604" s="107"/>
      <c r="AF1604" s="107"/>
      <c r="AG1604" s="41"/>
      <c r="AH1604" s="41"/>
      <c r="AI1604" s="108"/>
      <c r="AJ1604" s="107"/>
      <c r="AK1604" s="109" t="s">
        <v>4925</v>
      </c>
      <c r="AL1604" s="41" t="str">
        <f t="shared" si="909"/>
        <v>SOLFEN KHA GLISERIN 250</v>
      </c>
      <c r="AM1604" s="107">
        <v>0.37</v>
      </c>
      <c r="AN1604" s="107">
        <f t="shared" si="910"/>
        <v>9.5477760000000007</v>
      </c>
    </row>
    <row r="1605" spans="1:40" ht="15">
      <c r="A1605" s="101"/>
      <c r="B1605" s="41"/>
      <c r="C1605" s="102"/>
      <c r="D1605" s="103"/>
      <c r="E1605" s="103"/>
      <c r="F1605" s="103"/>
      <c r="G1605" s="103"/>
      <c r="H1605" s="103"/>
      <c r="I1605" s="103"/>
      <c r="J1605" s="103"/>
      <c r="K1605" s="31"/>
      <c r="L1605" s="103"/>
      <c r="M1605" s="104"/>
      <c r="N1605" s="105"/>
      <c r="O1605" s="41"/>
      <c r="P1605" s="106"/>
      <c r="Q1605" s="106"/>
      <c r="R1605" s="41"/>
      <c r="S1605" s="41"/>
      <c r="T1605" s="107"/>
      <c r="U1605" s="41" t="s">
        <v>5192</v>
      </c>
      <c r="V1605" s="41" t="s">
        <v>5193</v>
      </c>
      <c r="W1605" s="107">
        <v>0.17899999999999999</v>
      </c>
      <c r="X1605" s="107">
        <f>K1601*W1605</f>
        <v>103.104</v>
      </c>
      <c r="Y1605" s="107"/>
      <c r="Z1605" s="107"/>
      <c r="AA1605" s="107"/>
      <c r="AB1605" s="107"/>
      <c r="AC1605" s="107"/>
      <c r="AD1605" s="107"/>
      <c r="AE1605" s="107"/>
      <c r="AF1605" s="107"/>
      <c r="AG1605" s="41"/>
      <c r="AH1605" s="41"/>
      <c r="AI1605" s="108"/>
      <c r="AJ1605" s="107"/>
      <c r="AK1605" s="110" t="s">
        <v>4915</v>
      </c>
      <c r="AL1605" s="41" t="str">
        <f t="shared" si="909"/>
        <v>SHD METHANOL 156</v>
      </c>
      <c r="AM1605" s="107">
        <v>0.56999999999999995</v>
      </c>
      <c r="AN1605" s="107">
        <f>$X$1605*AM1605</f>
        <v>58.769279999999995</v>
      </c>
    </row>
    <row r="1606" spans="1:40" ht="15">
      <c r="A1606" s="101"/>
      <c r="B1606" s="41"/>
      <c r="C1606" s="102"/>
      <c r="D1606" s="103"/>
      <c r="E1606" s="103"/>
      <c r="F1606" s="103"/>
      <c r="G1606" s="103"/>
      <c r="H1606" s="103"/>
      <c r="I1606" s="103"/>
      <c r="J1606" s="103"/>
      <c r="K1606" s="31"/>
      <c r="L1606" s="103"/>
      <c r="M1606" s="104"/>
      <c r="N1606" s="105"/>
      <c r="O1606" s="41"/>
      <c r="P1606" s="106"/>
      <c r="Q1606" s="106"/>
      <c r="R1606" s="41"/>
      <c r="S1606" s="41"/>
      <c r="T1606" s="107"/>
      <c r="U1606" s="41"/>
      <c r="V1606" s="41"/>
      <c r="W1606" s="107"/>
      <c r="X1606" s="107"/>
      <c r="Y1606" s="107"/>
      <c r="Z1606" s="107"/>
      <c r="AA1606" s="107"/>
      <c r="AB1606" s="107"/>
      <c r="AC1606" s="107"/>
      <c r="AD1606" s="107"/>
      <c r="AE1606" s="107"/>
      <c r="AF1606" s="107"/>
      <c r="AG1606" s="41"/>
      <c r="AH1606" s="41"/>
      <c r="AI1606" s="108"/>
      <c r="AJ1606" s="107"/>
      <c r="AK1606" s="110" t="s">
        <v>4925</v>
      </c>
      <c r="AL1606" s="41" t="str">
        <f t="shared" si="909"/>
        <v>SOLFEN KHA GLISERIN 250</v>
      </c>
      <c r="AM1606" s="107">
        <v>0.34</v>
      </c>
      <c r="AN1606" s="107">
        <f t="shared" ref="AN1606:AN1607" si="911">$X$1605*AM1606</f>
        <v>35.05536</v>
      </c>
    </row>
    <row r="1607" spans="1:40" ht="15">
      <c r="A1607" s="101"/>
      <c r="B1607" s="41"/>
      <c r="C1607" s="102"/>
      <c r="D1607" s="103"/>
      <c r="E1607" s="103"/>
      <c r="F1607" s="103"/>
      <c r="G1607" s="103"/>
      <c r="H1607" s="103"/>
      <c r="I1607" s="103"/>
      <c r="J1607" s="103"/>
      <c r="K1607" s="31"/>
      <c r="L1607" s="103"/>
      <c r="M1607" s="104"/>
      <c r="N1607" s="105"/>
      <c r="O1607" s="41"/>
      <c r="P1607" s="106"/>
      <c r="Q1607" s="106"/>
      <c r="R1607" s="41"/>
      <c r="S1607" s="41"/>
      <c r="T1607" s="107"/>
      <c r="U1607" s="41"/>
      <c r="V1607" s="41"/>
      <c r="W1607" s="107"/>
      <c r="X1607" s="107"/>
      <c r="Y1607" s="107"/>
      <c r="Z1607" s="107"/>
      <c r="AA1607" s="107"/>
      <c r="AB1607" s="107"/>
      <c r="AC1607" s="107"/>
      <c r="AD1607" s="107"/>
      <c r="AE1607" s="107"/>
      <c r="AF1607" s="107"/>
      <c r="AG1607" s="41"/>
      <c r="AH1607" s="41"/>
      <c r="AI1607" s="108"/>
      <c r="AJ1607" s="107"/>
      <c r="AK1607" s="110" t="s">
        <v>4921</v>
      </c>
      <c r="AL1607" s="41" t="str">
        <f t="shared" si="909"/>
        <v>SOLFEN KHA DEP 225</v>
      </c>
      <c r="AM1607" s="107">
        <v>0.09</v>
      </c>
      <c r="AN1607" s="107">
        <f t="shared" si="911"/>
        <v>9.2793599999999987</v>
      </c>
    </row>
    <row r="1608" spans="1:40">
      <c r="A1608" s="101">
        <v>373</v>
      </c>
      <c r="B1608" s="41" t="s">
        <v>3223</v>
      </c>
      <c r="C1608" s="102" t="s">
        <v>331</v>
      </c>
      <c r="D1608" s="103">
        <v>89</v>
      </c>
      <c r="E1608" s="103">
        <f t="shared" si="808"/>
        <v>1.2361111111111112</v>
      </c>
      <c r="F1608" s="103">
        <v>144</v>
      </c>
      <c r="G1608" s="103">
        <v>1</v>
      </c>
      <c r="H1608" s="103">
        <v>119</v>
      </c>
      <c r="I1608" s="103">
        <v>1</v>
      </c>
      <c r="J1608" s="103" t="s">
        <v>510</v>
      </c>
      <c r="K1608" s="31">
        <f t="shared" si="895"/>
        <v>144</v>
      </c>
      <c r="L1608" s="103" t="s">
        <v>510</v>
      </c>
      <c r="M1608" s="104">
        <f t="shared" si="813"/>
        <v>2</v>
      </c>
      <c r="N1608" s="105" t="s">
        <v>506</v>
      </c>
      <c r="O1608" s="41" t="s">
        <v>5233</v>
      </c>
      <c r="P1608" s="106">
        <f t="shared" si="872"/>
        <v>66.240000000000009</v>
      </c>
      <c r="Q1608" s="106">
        <f t="shared" si="873"/>
        <v>144</v>
      </c>
      <c r="R1608" s="41"/>
      <c r="S1608" s="41"/>
      <c r="T1608" s="107">
        <f t="shared" si="896"/>
        <v>1.0274618880000002</v>
      </c>
      <c r="U1608" s="41" t="s">
        <v>4100</v>
      </c>
      <c r="V1608" s="41" t="e">
        <f t="shared" si="769"/>
        <v>#NAME?</v>
      </c>
      <c r="W1608" s="107">
        <v>5.2900000000000003E-2</v>
      </c>
      <c r="X1608" s="107">
        <f>K1608*W1608</f>
        <v>7.6176000000000004</v>
      </c>
      <c r="Y1608" s="41" t="s">
        <v>3940</v>
      </c>
      <c r="Z1608" s="107" t="e">
        <f>VLOOKUP(Y1608,tb_oplosan,2,FALSE)</f>
        <v>#NAME?</v>
      </c>
      <c r="AA1608" s="107">
        <v>0.16</v>
      </c>
      <c r="AB1608" s="107">
        <f>X1608*AA1608</f>
        <v>1.2188160000000001</v>
      </c>
      <c r="AC1608" s="107"/>
      <c r="AD1608" s="107"/>
      <c r="AE1608" s="107"/>
      <c r="AF1608" s="107"/>
      <c r="AG1608" s="41" t="s">
        <v>4283</v>
      </c>
      <c r="AH1608" s="41" t="e">
        <f t="shared" si="773"/>
        <v>#NAME?</v>
      </c>
      <c r="AI1608" s="108">
        <v>0.84299999999999997</v>
      </c>
      <c r="AJ1608" s="107">
        <f>$AB$1608*AI1608</f>
        <v>1.0274618880000002</v>
      </c>
      <c r="AK1608" s="41"/>
      <c r="AL1608" s="41"/>
      <c r="AM1608" s="107"/>
      <c r="AN1608" s="107"/>
    </row>
    <row r="1609" spans="1:40">
      <c r="A1609" s="101"/>
      <c r="B1609" s="41"/>
      <c r="C1609" s="102"/>
      <c r="D1609" s="103"/>
      <c r="E1609" s="103"/>
      <c r="F1609" s="103"/>
      <c r="G1609" s="103"/>
      <c r="H1609" s="103"/>
      <c r="I1609" s="103"/>
      <c r="J1609" s="103"/>
      <c r="K1609" s="31"/>
      <c r="L1609" s="103"/>
      <c r="M1609" s="104"/>
      <c r="N1609" s="105"/>
      <c r="O1609" s="41"/>
      <c r="P1609" s="106"/>
      <c r="Q1609" s="106"/>
      <c r="R1609" s="41"/>
      <c r="S1609" s="41"/>
      <c r="T1609" s="107">
        <f t="shared" si="896"/>
        <v>0.19135411200000002</v>
      </c>
      <c r="U1609" s="41"/>
      <c r="V1609" s="41"/>
      <c r="W1609" s="107"/>
      <c r="X1609" s="107"/>
      <c r="Y1609" s="107"/>
      <c r="Z1609" s="107"/>
      <c r="AA1609" s="107"/>
      <c r="AB1609" s="107"/>
      <c r="AC1609" s="107"/>
      <c r="AD1609" s="107"/>
      <c r="AE1609" s="107"/>
      <c r="AF1609" s="107"/>
      <c r="AG1609" s="41" t="s">
        <v>4339</v>
      </c>
      <c r="AH1609" s="41" t="e">
        <f t="shared" si="773"/>
        <v>#NAME?</v>
      </c>
      <c r="AI1609" s="108">
        <v>0.157</v>
      </c>
      <c r="AJ1609" s="107">
        <f>$AB$1608*AI1609</f>
        <v>0.19135411200000002</v>
      </c>
      <c r="AK1609" s="41"/>
      <c r="AL1609" s="41"/>
      <c r="AM1609" s="107"/>
      <c r="AN1609" s="107"/>
    </row>
    <row r="1610" spans="1:40" ht="15">
      <c r="A1610" s="101"/>
      <c r="B1610" s="41"/>
      <c r="C1610" s="102"/>
      <c r="D1610" s="103"/>
      <c r="E1610" s="103"/>
      <c r="F1610" s="103"/>
      <c r="G1610" s="103"/>
      <c r="H1610" s="103"/>
      <c r="I1610" s="103"/>
      <c r="J1610" s="103"/>
      <c r="K1610" s="31"/>
      <c r="L1610" s="103"/>
      <c r="M1610" s="104"/>
      <c r="N1610" s="105"/>
      <c r="O1610" s="41"/>
      <c r="P1610" s="106"/>
      <c r="Q1610" s="106"/>
      <c r="R1610" s="41"/>
      <c r="S1610" s="41"/>
      <c r="T1610" s="107"/>
      <c r="U1610" s="41"/>
      <c r="V1610" s="41"/>
      <c r="W1610" s="107"/>
      <c r="X1610" s="107"/>
      <c r="Y1610" s="107"/>
      <c r="Z1610" s="107"/>
      <c r="AA1610" s="107"/>
      <c r="AB1610" s="107"/>
      <c r="AC1610" s="107"/>
      <c r="AD1610" s="107"/>
      <c r="AE1610" s="107"/>
      <c r="AF1610" s="107"/>
      <c r="AG1610" s="41"/>
      <c r="AH1610" s="41"/>
      <c r="AI1610" s="108"/>
      <c r="AJ1610" s="107"/>
      <c r="AK1610" s="109" t="s">
        <v>4921</v>
      </c>
      <c r="AL1610" s="41" t="str">
        <f t="shared" ref="AL1610:AL1615" si="912">VLOOKUP(AK1610,db_solfen,2,FALSE)</f>
        <v>SOLFEN KHA DEP 225</v>
      </c>
      <c r="AM1610" s="107">
        <v>0.36</v>
      </c>
      <c r="AN1610" s="107">
        <f>$X$1608*AM1610</f>
        <v>2.7423359999999999</v>
      </c>
    </row>
    <row r="1611" spans="1:40" ht="15">
      <c r="A1611" s="101"/>
      <c r="B1611" s="41"/>
      <c r="C1611" s="102"/>
      <c r="D1611" s="103"/>
      <c r="E1611" s="103"/>
      <c r="F1611" s="103"/>
      <c r="G1611" s="103"/>
      <c r="H1611" s="103"/>
      <c r="I1611" s="103"/>
      <c r="J1611" s="103"/>
      <c r="K1611" s="31"/>
      <c r="L1611" s="103"/>
      <c r="M1611" s="104"/>
      <c r="N1611" s="105"/>
      <c r="O1611" s="41"/>
      <c r="P1611" s="106"/>
      <c r="Q1611" s="106"/>
      <c r="R1611" s="41"/>
      <c r="S1611" s="41"/>
      <c r="T1611" s="107"/>
      <c r="U1611" s="41"/>
      <c r="V1611" s="41"/>
      <c r="W1611" s="107"/>
      <c r="X1611" s="107"/>
      <c r="Y1611" s="107"/>
      <c r="Z1611" s="107"/>
      <c r="AA1611" s="107"/>
      <c r="AB1611" s="107"/>
      <c r="AC1611" s="107"/>
      <c r="AD1611" s="107"/>
      <c r="AE1611" s="107"/>
      <c r="AF1611" s="107"/>
      <c r="AG1611" s="41"/>
      <c r="AH1611" s="41"/>
      <c r="AI1611" s="108"/>
      <c r="AJ1611" s="107"/>
      <c r="AK1611" s="109" t="s">
        <v>4915</v>
      </c>
      <c r="AL1611" s="41" t="str">
        <f t="shared" si="912"/>
        <v>SHD METHANOL 156</v>
      </c>
      <c r="AM1611" s="107">
        <v>0.1</v>
      </c>
      <c r="AN1611" s="107">
        <f t="shared" ref="AN1611:AN1612" si="913">$X$1608*AM1611</f>
        <v>0.7617600000000001</v>
      </c>
    </row>
    <row r="1612" spans="1:40" ht="15">
      <c r="A1612" s="101"/>
      <c r="B1612" s="41"/>
      <c r="C1612" s="102"/>
      <c r="D1612" s="103"/>
      <c r="E1612" s="103"/>
      <c r="F1612" s="103"/>
      <c r="G1612" s="103"/>
      <c r="H1612" s="103"/>
      <c r="I1612" s="103"/>
      <c r="J1612" s="103"/>
      <c r="K1612" s="31"/>
      <c r="L1612" s="103"/>
      <c r="M1612" s="104"/>
      <c r="N1612" s="105"/>
      <c r="O1612" s="41"/>
      <c r="P1612" s="106"/>
      <c r="Q1612" s="106"/>
      <c r="R1612" s="41"/>
      <c r="S1612" s="41"/>
      <c r="T1612" s="107"/>
      <c r="U1612" s="41"/>
      <c r="V1612" s="41"/>
      <c r="W1612" s="107"/>
      <c r="X1612" s="107"/>
      <c r="Y1612" s="107"/>
      <c r="Z1612" s="107"/>
      <c r="AA1612" s="107"/>
      <c r="AB1612" s="107"/>
      <c r="AC1612" s="107"/>
      <c r="AD1612" s="107"/>
      <c r="AE1612" s="107"/>
      <c r="AF1612" s="107"/>
      <c r="AG1612" s="41"/>
      <c r="AH1612" s="41"/>
      <c r="AI1612" s="108"/>
      <c r="AJ1612" s="107"/>
      <c r="AK1612" s="109" t="s">
        <v>4925</v>
      </c>
      <c r="AL1612" s="41" t="str">
        <f t="shared" si="912"/>
        <v>SOLFEN KHA GLISERIN 250</v>
      </c>
      <c r="AM1612" s="107">
        <v>0.38</v>
      </c>
      <c r="AN1612" s="107">
        <f t="shared" si="913"/>
        <v>2.8946880000000004</v>
      </c>
    </row>
    <row r="1613" spans="1:40" ht="15">
      <c r="A1613" s="101"/>
      <c r="B1613" s="41"/>
      <c r="C1613" s="102"/>
      <c r="D1613" s="103"/>
      <c r="E1613" s="103"/>
      <c r="F1613" s="103"/>
      <c r="G1613" s="103"/>
      <c r="H1613" s="103"/>
      <c r="I1613" s="103"/>
      <c r="J1613" s="103"/>
      <c r="K1613" s="31"/>
      <c r="L1613" s="103"/>
      <c r="M1613" s="104"/>
      <c r="N1613" s="105"/>
      <c r="O1613" s="41"/>
      <c r="P1613" s="106"/>
      <c r="Q1613" s="106"/>
      <c r="R1613" s="41"/>
      <c r="S1613" s="41"/>
      <c r="T1613" s="107"/>
      <c r="U1613" s="41" t="s">
        <v>5192</v>
      </c>
      <c r="V1613" s="41" t="s">
        <v>5193</v>
      </c>
      <c r="W1613" s="107">
        <v>0.17899999999999999</v>
      </c>
      <c r="X1613" s="107">
        <f>K1608*W1613</f>
        <v>25.776</v>
      </c>
      <c r="Y1613" s="107"/>
      <c r="Z1613" s="107"/>
      <c r="AA1613" s="107"/>
      <c r="AB1613" s="107"/>
      <c r="AC1613" s="107"/>
      <c r="AD1613" s="107"/>
      <c r="AE1613" s="107"/>
      <c r="AF1613" s="107"/>
      <c r="AG1613" s="41"/>
      <c r="AH1613" s="41"/>
      <c r="AI1613" s="108"/>
      <c r="AJ1613" s="107"/>
      <c r="AK1613" s="110" t="s">
        <v>4915</v>
      </c>
      <c r="AL1613" s="41" t="str">
        <f t="shared" si="912"/>
        <v>SHD METHANOL 156</v>
      </c>
      <c r="AM1613" s="107">
        <v>0.56999999999999995</v>
      </c>
      <c r="AN1613" s="107">
        <f>$X$1613*AM1613</f>
        <v>14.692319999999999</v>
      </c>
    </row>
    <row r="1614" spans="1:40" ht="15">
      <c r="A1614" s="101"/>
      <c r="B1614" s="41"/>
      <c r="C1614" s="102"/>
      <c r="D1614" s="103"/>
      <c r="E1614" s="103"/>
      <c r="F1614" s="103"/>
      <c r="G1614" s="103"/>
      <c r="H1614" s="103"/>
      <c r="I1614" s="103"/>
      <c r="J1614" s="103"/>
      <c r="K1614" s="31"/>
      <c r="L1614" s="103"/>
      <c r="M1614" s="104"/>
      <c r="N1614" s="105"/>
      <c r="O1614" s="41"/>
      <c r="P1614" s="106"/>
      <c r="Q1614" s="106"/>
      <c r="R1614" s="41"/>
      <c r="S1614" s="41"/>
      <c r="T1614" s="107"/>
      <c r="U1614" s="41"/>
      <c r="V1614" s="41"/>
      <c r="W1614" s="107"/>
      <c r="X1614" s="107"/>
      <c r="Y1614" s="107"/>
      <c r="Z1614" s="107"/>
      <c r="AA1614" s="107"/>
      <c r="AB1614" s="107"/>
      <c r="AC1614" s="107"/>
      <c r="AD1614" s="107"/>
      <c r="AE1614" s="107"/>
      <c r="AF1614" s="107"/>
      <c r="AG1614" s="41"/>
      <c r="AH1614" s="41"/>
      <c r="AI1614" s="108"/>
      <c r="AJ1614" s="107"/>
      <c r="AK1614" s="110" t="s">
        <v>4925</v>
      </c>
      <c r="AL1614" s="41" t="str">
        <f t="shared" si="912"/>
        <v>SOLFEN KHA GLISERIN 250</v>
      </c>
      <c r="AM1614" s="107">
        <v>0.34</v>
      </c>
      <c r="AN1614" s="107">
        <f t="shared" ref="AN1614:AN1615" si="914">$X$1613*AM1614</f>
        <v>8.7638400000000001</v>
      </c>
    </row>
    <row r="1615" spans="1:40" ht="15">
      <c r="A1615" s="101"/>
      <c r="B1615" s="41"/>
      <c r="C1615" s="102"/>
      <c r="D1615" s="103"/>
      <c r="E1615" s="103"/>
      <c r="F1615" s="103"/>
      <c r="G1615" s="103"/>
      <c r="H1615" s="103"/>
      <c r="I1615" s="103"/>
      <c r="J1615" s="103"/>
      <c r="K1615" s="31"/>
      <c r="L1615" s="103"/>
      <c r="M1615" s="104"/>
      <c r="N1615" s="105"/>
      <c r="O1615" s="41"/>
      <c r="P1615" s="106"/>
      <c r="Q1615" s="106"/>
      <c r="R1615" s="41"/>
      <c r="S1615" s="41"/>
      <c r="T1615" s="107"/>
      <c r="U1615" s="41"/>
      <c r="V1615" s="41"/>
      <c r="W1615" s="107"/>
      <c r="X1615" s="107"/>
      <c r="Y1615" s="107"/>
      <c r="Z1615" s="107"/>
      <c r="AA1615" s="107"/>
      <c r="AB1615" s="107"/>
      <c r="AC1615" s="107"/>
      <c r="AD1615" s="107"/>
      <c r="AE1615" s="107"/>
      <c r="AF1615" s="107"/>
      <c r="AG1615" s="41"/>
      <c r="AH1615" s="41"/>
      <c r="AI1615" s="108"/>
      <c r="AJ1615" s="107"/>
      <c r="AK1615" s="110" t="s">
        <v>4921</v>
      </c>
      <c r="AL1615" s="41" t="str">
        <f t="shared" si="912"/>
        <v>SOLFEN KHA DEP 225</v>
      </c>
      <c r="AM1615" s="107">
        <v>0.09</v>
      </c>
      <c r="AN1615" s="107">
        <f t="shared" si="914"/>
        <v>2.3198399999999997</v>
      </c>
    </row>
    <row r="1616" spans="1:40">
      <c r="A1616" s="101">
        <v>374</v>
      </c>
      <c r="B1616" s="41" t="s">
        <v>3230</v>
      </c>
      <c r="C1616" s="102" t="s">
        <v>332</v>
      </c>
      <c r="D1616" s="103">
        <v>29</v>
      </c>
      <c r="E1616" s="103">
        <f t="shared" si="808"/>
        <v>0.40277777777777779</v>
      </c>
      <c r="F1616" s="103">
        <v>20</v>
      </c>
      <c r="G1616" s="103">
        <v>1</v>
      </c>
      <c r="H1616" s="103">
        <v>30</v>
      </c>
      <c r="I1616" s="103">
        <v>1</v>
      </c>
      <c r="J1616" s="103" t="s">
        <v>510</v>
      </c>
      <c r="K1616" s="31">
        <v>0</v>
      </c>
      <c r="L1616" s="103" t="s">
        <v>510</v>
      </c>
      <c r="M1616" s="104">
        <f t="shared" si="813"/>
        <v>0</v>
      </c>
      <c r="N1616" s="105" t="s">
        <v>506</v>
      </c>
      <c r="O1616" s="41" t="s">
        <v>5233</v>
      </c>
      <c r="P1616" s="106">
        <f t="shared" si="872"/>
        <v>0</v>
      </c>
      <c r="Q1616" s="106">
        <f t="shared" si="873"/>
        <v>0</v>
      </c>
      <c r="R1616" s="41"/>
      <c r="S1616" s="41"/>
      <c r="T1616" s="107"/>
      <c r="U1616" s="41" t="s">
        <v>4102</v>
      </c>
      <c r="V1616" s="41" t="e">
        <f t="shared" ref="V1616" si="915">VLOOKUP(U1616,tb_oplosan,2,FALSE)</f>
        <v>#NAME?</v>
      </c>
      <c r="W1616" s="107">
        <v>6.5000000000000002E-2</v>
      </c>
      <c r="X1616" s="107">
        <f>K1616*W1616</f>
        <v>0</v>
      </c>
      <c r="Y1616" s="107"/>
      <c r="Z1616" s="107"/>
      <c r="AA1616" s="107"/>
      <c r="AB1616" s="107"/>
      <c r="AC1616" s="107"/>
      <c r="AD1616" s="107"/>
      <c r="AE1616" s="107"/>
      <c r="AF1616" s="107"/>
      <c r="AG1616" s="41" t="s">
        <v>4299</v>
      </c>
      <c r="AH1616" s="41" t="e">
        <f>VLOOKUP(AG1616,tb_parfum,2,FALSE)</f>
        <v>#NAME?</v>
      </c>
      <c r="AI1616" s="108">
        <v>0.18</v>
      </c>
      <c r="AJ1616" s="107">
        <f>X1616*AI1616</f>
        <v>0</v>
      </c>
      <c r="AK1616" s="41"/>
      <c r="AL1616" s="41"/>
      <c r="AM1616" s="107"/>
      <c r="AN1616" s="107"/>
    </row>
    <row r="1617" spans="1:40" ht="15">
      <c r="A1617" s="101"/>
      <c r="B1617" s="41"/>
      <c r="C1617" s="102"/>
      <c r="D1617" s="103"/>
      <c r="E1617" s="103"/>
      <c r="F1617" s="103"/>
      <c r="G1617" s="103"/>
      <c r="H1617" s="103"/>
      <c r="I1617" s="103"/>
      <c r="J1617" s="103"/>
      <c r="K1617" s="31"/>
      <c r="L1617" s="103"/>
      <c r="M1617" s="104"/>
      <c r="N1617" s="105"/>
      <c r="O1617" s="41"/>
      <c r="P1617" s="106"/>
      <c r="Q1617" s="106"/>
      <c r="R1617" s="41"/>
      <c r="S1617" s="41"/>
      <c r="T1617" s="107"/>
      <c r="U1617" s="41"/>
      <c r="V1617" s="41"/>
      <c r="W1617" s="107"/>
      <c r="X1617" s="107"/>
      <c r="Y1617" s="107"/>
      <c r="Z1617" s="107"/>
      <c r="AA1617" s="107"/>
      <c r="AB1617" s="107"/>
      <c r="AC1617" s="107"/>
      <c r="AD1617" s="107"/>
      <c r="AE1617" s="107"/>
      <c r="AF1617" s="107"/>
      <c r="AG1617" s="41"/>
      <c r="AH1617" s="41"/>
      <c r="AI1617" s="108"/>
      <c r="AJ1617" s="107"/>
      <c r="AK1617" s="109" t="s">
        <v>4915</v>
      </c>
      <c r="AL1617" s="41" t="str">
        <f t="shared" ref="AL1617:AL1622" si="916">VLOOKUP(AK1617,db_solfen,2,FALSE)</f>
        <v>SHD METHANOL 156</v>
      </c>
      <c r="AM1617" s="107">
        <v>0.13</v>
      </c>
      <c r="AN1617" s="107">
        <f>$X$1616*AM1617</f>
        <v>0</v>
      </c>
    </row>
    <row r="1618" spans="1:40" ht="15">
      <c r="A1618" s="101"/>
      <c r="B1618" s="41"/>
      <c r="C1618" s="102"/>
      <c r="D1618" s="103"/>
      <c r="E1618" s="103"/>
      <c r="F1618" s="103"/>
      <c r="G1618" s="103"/>
      <c r="H1618" s="103"/>
      <c r="I1618" s="103"/>
      <c r="J1618" s="103"/>
      <c r="K1618" s="31"/>
      <c r="L1618" s="103"/>
      <c r="M1618" s="104"/>
      <c r="N1618" s="105"/>
      <c r="O1618" s="41"/>
      <c r="P1618" s="106"/>
      <c r="Q1618" s="106"/>
      <c r="R1618" s="41"/>
      <c r="S1618" s="41"/>
      <c r="T1618" s="107"/>
      <c r="U1618" s="41"/>
      <c r="V1618" s="41"/>
      <c r="W1618" s="107"/>
      <c r="X1618" s="107"/>
      <c r="Y1618" s="107"/>
      <c r="Z1618" s="107"/>
      <c r="AA1618" s="107"/>
      <c r="AB1618" s="107"/>
      <c r="AC1618" s="107"/>
      <c r="AD1618" s="107"/>
      <c r="AE1618" s="107"/>
      <c r="AF1618" s="107"/>
      <c r="AG1618" s="41"/>
      <c r="AH1618" s="41"/>
      <c r="AI1618" s="108"/>
      <c r="AJ1618" s="107"/>
      <c r="AK1618" s="109" t="s">
        <v>4921</v>
      </c>
      <c r="AL1618" s="41" t="str">
        <f t="shared" si="916"/>
        <v>SOLFEN KHA DEP 225</v>
      </c>
      <c r="AM1618" s="107">
        <v>0.3</v>
      </c>
      <c r="AN1618" s="107">
        <f t="shared" ref="AN1618:AN1619" si="917">$X$1616*AM1618</f>
        <v>0</v>
      </c>
    </row>
    <row r="1619" spans="1:40" ht="15">
      <c r="A1619" s="101"/>
      <c r="B1619" s="41"/>
      <c r="C1619" s="102"/>
      <c r="D1619" s="103"/>
      <c r="E1619" s="103"/>
      <c r="F1619" s="103"/>
      <c r="G1619" s="103"/>
      <c r="H1619" s="103"/>
      <c r="I1619" s="103"/>
      <c r="J1619" s="103"/>
      <c r="K1619" s="31"/>
      <c r="L1619" s="103"/>
      <c r="M1619" s="104"/>
      <c r="N1619" s="105"/>
      <c r="O1619" s="41"/>
      <c r="P1619" s="106"/>
      <c r="Q1619" s="106"/>
      <c r="R1619" s="41"/>
      <c r="S1619" s="41"/>
      <c r="T1619" s="107"/>
      <c r="U1619" s="41"/>
      <c r="V1619" s="41"/>
      <c r="W1619" s="107"/>
      <c r="X1619" s="107"/>
      <c r="Y1619" s="107"/>
      <c r="Z1619" s="107"/>
      <c r="AA1619" s="107"/>
      <c r="AB1619" s="107"/>
      <c r="AC1619" s="107"/>
      <c r="AD1619" s="107"/>
      <c r="AE1619" s="107"/>
      <c r="AF1619" s="107"/>
      <c r="AG1619" s="41"/>
      <c r="AH1619" s="41"/>
      <c r="AI1619" s="108"/>
      <c r="AJ1619" s="107"/>
      <c r="AK1619" s="109" t="s">
        <v>4925</v>
      </c>
      <c r="AL1619" s="41" t="str">
        <f t="shared" si="916"/>
        <v>SOLFEN KHA GLISERIN 250</v>
      </c>
      <c r="AM1619" s="107">
        <v>0.39</v>
      </c>
      <c r="AN1619" s="107">
        <f t="shared" si="917"/>
        <v>0</v>
      </c>
    </row>
    <row r="1620" spans="1:40" ht="15">
      <c r="A1620" s="101"/>
      <c r="B1620" s="41"/>
      <c r="C1620" s="102"/>
      <c r="D1620" s="103"/>
      <c r="E1620" s="103"/>
      <c r="F1620" s="103"/>
      <c r="G1620" s="103"/>
      <c r="H1620" s="103"/>
      <c r="I1620" s="103"/>
      <c r="J1620" s="103"/>
      <c r="K1620" s="31"/>
      <c r="L1620" s="103"/>
      <c r="M1620" s="104"/>
      <c r="N1620" s="105"/>
      <c r="O1620" s="41"/>
      <c r="P1620" s="106"/>
      <c r="Q1620" s="106"/>
      <c r="R1620" s="41"/>
      <c r="S1620" s="41"/>
      <c r="T1620" s="107"/>
      <c r="U1620" s="41" t="s">
        <v>5192</v>
      </c>
      <c r="V1620" s="41" t="s">
        <v>5193</v>
      </c>
      <c r="W1620" s="107">
        <v>0.17899999999999999</v>
      </c>
      <c r="X1620" s="107">
        <f>K1616*W1620</f>
        <v>0</v>
      </c>
      <c r="Y1620" s="107"/>
      <c r="Z1620" s="107"/>
      <c r="AA1620" s="107"/>
      <c r="AB1620" s="107"/>
      <c r="AC1620" s="107"/>
      <c r="AD1620" s="107"/>
      <c r="AE1620" s="107"/>
      <c r="AF1620" s="107"/>
      <c r="AG1620" s="41"/>
      <c r="AH1620" s="41"/>
      <c r="AI1620" s="108"/>
      <c r="AJ1620" s="107"/>
      <c r="AK1620" s="110" t="s">
        <v>4915</v>
      </c>
      <c r="AL1620" s="41" t="str">
        <f t="shared" si="916"/>
        <v>SHD METHANOL 156</v>
      </c>
      <c r="AM1620" s="107">
        <v>0.56999999999999995</v>
      </c>
      <c r="AN1620" s="107">
        <f>$X$1620*AM1620</f>
        <v>0</v>
      </c>
    </row>
    <row r="1621" spans="1:40" ht="15">
      <c r="A1621" s="101"/>
      <c r="B1621" s="41"/>
      <c r="C1621" s="102"/>
      <c r="D1621" s="103"/>
      <c r="E1621" s="103"/>
      <c r="F1621" s="103"/>
      <c r="G1621" s="103"/>
      <c r="H1621" s="103"/>
      <c r="I1621" s="103"/>
      <c r="J1621" s="103"/>
      <c r="K1621" s="31"/>
      <c r="L1621" s="103"/>
      <c r="M1621" s="104"/>
      <c r="N1621" s="105"/>
      <c r="O1621" s="41"/>
      <c r="P1621" s="106"/>
      <c r="Q1621" s="106"/>
      <c r="R1621" s="41"/>
      <c r="S1621" s="41"/>
      <c r="T1621" s="107"/>
      <c r="U1621" s="41"/>
      <c r="V1621" s="41"/>
      <c r="W1621" s="107"/>
      <c r="X1621" s="107"/>
      <c r="Y1621" s="107"/>
      <c r="Z1621" s="107"/>
      <c r="AA1621" s="107"/>
      <c r="AB1621" s="107"/>
      <c r="AC1621" s="107"/>
      <c r="AD1621" s="107"/>
      <c r="AE1621" s="107"/>
      <c r="AF1621" s="107"/>
      <c r="AG1621" s="41"/>
      <c r="AH1621" s="41"/>
      <c r="AI1621" s="108"/>
      <c r="AJ1621" s="107"/>
      <c r="AK1621" s="110" t="s">
        <v>4925</v>
      </c>
      <c r="AL1621" s="41" t="str">
        <f t="shared" si="916"/>
        <v>SOLFEN KHA GLISERIN 250</v>
      </c>
      <c r="AM1621" s="107">
        <v>0.34</v>
      </c>
      <c r="AN1621" s="107">
        <f t="shared" ref="AN1621:AN1622" si="918">$X$1620*AM1621</f>
        <v>0</v>
      </c>
    </row>
    <row r="1622" spans="1:40" ht="15">
      <c r="A1622" s="101"/>
      <c r="B1622" s="41"/>
      <c r="C1622" s="102"/>
      <c r="D1622" s="103"/>
      <c r="E1622" s="103"/>
      <c r="F1622" s="103"/>
      <c r="G1622" s="103"/>
      <c r="H1622" s="103"/>
      <c r="I1622" s="103"/>
      <c r="J1622" s="103"/>
      <c r="K1622" s="31"/>
      <c r="L1622" s="103"/>
      <c r="M1622" s="104"/>
      <c r="N1622" s="105"/>
      <c r="O1622" s="41"/>
      <c r="P1622" s="106"/>
      <c r="Q1622" s="106"/>
      <c r="R1622" s="41"/>
      <c r="S1622" s="41"/>
      <c r="T1622" s="107"/>
      <c r="U1622" s="41"/>
      <c r="V1622" s="41"/>
      <c r="W1622" s="107"/>
      <c r="X1622" s="107"/>
      <c r="Y1622" s="107"/>
      <c r="Z1622" s="107"/>
      <c r="AA1622" s="107"/>
      <c r="AB1622" s="107"/>
      <c r="AC1622" s="107"/>
      <c r="AD1622" s="107"/>
      <c r="AE1622" s="107"/>
      <c r="AF1622" s="107"/>
      <c r="AG1622" s="41"/>
      <c r="AH1622" s="41"/>
      <c r="AI1622" s="108"/>
      <c r="AJ1622" s="107"/>
      <c r="AK1622" s="110" t="s">
        <v>4921</v>
      </c>
      <c r="AL1622" s="41" t="str">
        <f t="shared" si="916"/>
        <v>SOLFEN KHA DEP 225</v>
      </c>
      <c r="AM1622" s="107">
        <v>0.09</v>
      </c>
      <c r="AN1622" s="107">
        <f t="shared" si="918"/>
        <v>0</v>
      </c>
    </row>
    <row r="1623" spans="1:40">
      <c r="A1623" s="101">
        <v>375</v>
      </c>
      <c r="B1623" s="41" t="s">
        <v>3237</v>
      </c>
      <c r="C1623" s="102" t="s">
        <v>333</v>
      </c>
      <c r="D1623" s="103">
        <v>86</v>
      </c>
      <c r="E1623" s="103">
        <f t="shared" si="808"/>
        <v>1.1944444444444444</v>
      </c>
      <c r="F1623" s="103">
        <v>102</v>
      </c>
      <c r="G1623" s="103">
        <v>1</v>
      </c>
      <c r="H1623" s="103">
        <v>86</v>
      </c>
      <c r="I1623" s="103">
        <v>1</v>
      </c>
      <c r="J1623" s="103" t="s">
        <v>510</v>
      </c>
      <c r="K1623" s="31">
        <f t="shared" ref="K1623:K1658" si="919">VLOOKUP(B1623,tb_proyeksi,10,FALSE)</f>
        <v>72</v>
      </c>
      <c r="L1623" s="103" t="s">
        <v>510</v>
      </c>
      <c r="M1623" s="104">
        <f t="shared" si="813"/>
        <v>1</v>
      </c>
      <c r="N1623" s="105" t="s">
        <v>506</v>
      </c>
      <c r="O1623" s="41" t="s">
        <v>5233</v>
      </c>
      <c r="P1623" s="106">
        <f t="shared" si="872"/>
        <v>33.120000000000005</v>
      </c>
      <c r="Q1623" s="106">
        <f t="shared" si="873"/>
        <v>72</v>
      </c>
      <c r="R1623" s="41"/>
      <c r="S1623" s="41" t="s">
        <v>532</v>
      </c>
      <c r="T1623" s="107">
        <f t="shared" ref="T1623:T1658" si="920">AJ1623</f>
        <v>1.4854320000000001</v>
      </c>
      <c r="U1623" s="41" t="s">
        <v>4104</v>
      </c>
      <c r="V1623" s="41" t="e">
        <f t="shared" si="769"/>
        <v>#NAME?</v>
      </c>
      <c r="W1623" s="107">
        <v>5.2900000000000003E-2</v>
      </c>
      <c r="X1623" s="107">
        <f t="shared" si="796"/>
        <v>3.8088000000000002</v>
      </c>
      <c r="Y1623" s="107"/>
      <c r="Z1623" s="107"/>
      <c r="AA1623" s="107"/>
      <c r="AB1623" s="107"/>
      <c r="AC1623" s="107"/>
      <c r="AD1623" s="107"/>
      <c r="AE1623" s="107"/>
      <c r="AF1623" s="107"/>
      <c r="AG1623" s="41" t="s">
        <v>4271</v>
      </c>
      <c r="AH1623" s="41" t="e">
        <f t="shared" si="773"/>
        <v>#NAME?</v>
      </c>
      <c r="AI1623" s="108">
        <v>0.39</v>
      </c>
      <c r="AJ1623" s="107">
        <f t="shared" si="798"/>
        <v>1.4854320000000001</v>
      </c>
      <c r="AK1623" s="41"/>
      <c r="AL1623" s="41"/>
      <c r="AM1623" s="107"/>
      <c r="AN1623" s="107"/>
    </row>
    <row r="1624" spans="1:40" ht="15">
      <c r="A1624" s="101"/>
      <c r="B1624" s="41"/>
      <c r="C1624" s="102"/>
      <c r="D1624" s="103"/>
      <c r="E1624" s="103"/>
      <c r="F1624" s="103"/>
      <c r="G1624" s="103"/>
      <c r="H1624" s="103"/>
      <c r="I1624" s="103"/>
      <c r="J1624" s="103"/>
      <c r="K1624" s="31"/>
      <c r="L1624" s="103"/>
      <c r="M1624" s="104"/>
      <c r="N1624" s="105"/>
      <c r="O1624" s="41"/>
      <c r="P1624" s="106"/>
      <c r="Q1624" s="106"/>
      <c r="R1624" s="41"/>
      <c r="S1624" s="41"/>
      <c r="T1624" s="107"/>
      <c r="U1624" s="41"/>
      <c r="V1624" s="41"/>
      <c r="W1624" s="107"/>
      <c r="X1624" s="107"/>
      <c r="Y1624" s="107"/>
      <c r="Z1624" s="107"/>
      <c r="AA1624" s="107"/>
      <c r="AB1624" s="107"/>
      <c r="AC1624" s="107"/>
      <c r="AD1624" s="107"/>
      <c r="AE1624" s="107"/>
      <c r="AF1624" s="107"/>
      <c r="AG1624" s="41"/>
      <c r="AH1624" s="41"/>
      <c r="AI1624" s="108"/>
      <c r="AJ1624" s="107"/>
      <c r="AK1624" s="109" t="s">
        <v>4915</v>
      </c>
      <c r="AL1624" s="41" t="str">
        <f t="shared" ref="AL1624:AL1629" si="921">VLOOKUP(AK1624,db_solfen,2,FALSE)</f>
        <v>SHD METHANOL 156</v>
      </c>
      <c r="AM1624" s="107">
        <v>0.14000000000000001</v>
      </c>
      <c r="AN1624" s="107">
        <f>$X$1623*AM1624</f>
        <v>0.53323200000000004</v>
      </c>
    </row>
    <row r="1625" spans="1:40" ht="15">
      <c r="A1625" s="101"/>
      <c r="B1625" s="41"/>
      <c r="C1625" s="102"/>
      <c r="D1625" s="103"/>
      <c r="E1625" s="103"/>
      <c r="F1625" s="103"/>
      <c r="G1625" s="103"/>
      <c r="H1625" s="103"/>
      <c r="I1625" s="103"/>
      <c r="J1625" s="103"/>
      <c r="K1625" s="31"/>
      <c r="L1625" s="103"/>
      <c r="M1625" s="104"/>
      <c r="N1625" s="105"/>
      <c r="O1625" s="41"/>
      <c r="P1625" s="106"/>
      <c r="Q1625" s="106"/>
      <c r="R1625" s="41"/>
      <c r="S1625" s="41"/>
      <c r="T1625" s="107"/>
      <c r="U1625" s="41"/>
      <c r="V1625" s="41"/>
      <c r="W1625" s="107"/>
      <c r="X1625" s="107"/>
      <c r="Y1625" s="107"/>
      <c r="Z1625" s="107"/>
      <c r="AA1625" s="107"/>
      <c r="AB1625" s="107"/>
      <c r="AC1625" s="107"/>
      <c r="AD1625" s="107"/>
      <c r="AE1625" s="107"/>
      <c r="AF1625" s="107"/>
      <c r="AG1625" s="41"/>
      <c r="AH1625" s="41"/>
      <c r="AI1625" s="108"/>
      <c r="AJ1625" s="107"/>
      <c r="AK1625" s="109" t="s">
        <v>4921</v>
      </c>
      <c r="AL1625" s="41" t="str">
        <f t="shared" si="921"/>
        <v>SOLFEN KHA DEP 225</v>
      </c>
      <c r="AM1625" s="107">
        <v>0.2</v>
      </c>
      <c r="AN1625" s="107">
        <f t="shared" ref="AN1625:AN1626" si="922">$X$1623*AM1625</f>
        <v>0.7617600000000001</v>
      </c>
    </row>
    <row r="1626" spans="1:40" ht="15">
      <c r="A1626" s="101"/>
      <c r="B1626" s="41"/>
      <c r="C1626" s="102"/>
      <c r="D1626" s="103"/>
      <c r="E1626" s="103"/>
      <c r="F1626" s="103"/>
      <c r="G1626" s="103"/>
      <c r="H1626" s="103"/>
      <c r="I1626" s="103"/>
      <c r="J1626" s="103"/>
      <c r="K1626" s="31"/>
      <c r="L1626" s="103"/>
      <c r="M1626" s="104"/>
      <c r="N1626" s="105"/>
      <c r="O1626" s="41"/>
      <c r="P1626" s="106"/>
      <c r="Q1626" s="106"/>
      <c r="R1626" s="41"/>
      <c r="S1626" s="41"/>
      <c r="T1626" s="107"/>
      <c r="U1626" s="41"/>
      <c r="V1626" s="41"/>
      <c r="W1626" s="107"/>
      <c r="X1626" s="107"/>
      <c r="Y1626" s="107"/>
      <c r="Z1626" s="107"/>
      <c r="AA1626" s="107"/>
      <c r="AB1626" s="107"/>
      <c r="AC1626" s="107"/>
      <c r="AD1626" s="107"/>
      <c r="AE1626" s="107"/>
      <c r="AF1626" s="107"/>
      <c r="AG1626" s="41"/>
      <c r="AH1626" s="41"/>
      <c r="AI1626" s="108"/>
      <c r="AJ1626" s="107"/>
      <c r="AK1626" s="109" t="s">
        <v>4925</v>
      </c>
      <c r="AL1626" s="41" t="str">
        <f t="shared" si="921"/>
        <v>SOLFEN KHA GLISERIN 250</v>
      </c>
      <c r="AM1626" s="107">
        <v>0.27</v>
      </c>
      <c r="AN1626" s="107">
        <f t="shared" si="922"/>
        <v>1.0283760000000002</v>
      </c>
    </row>
    <row r="1627" spans="1:40" ht="15">
      <c r="A1627" s="101"/>
      <c r="B1627" s="41"/>
      <c r="C1627" s="102"/>
      <c r="D1627" s="103"/>
      <c r="E1627" s="103"/>
      <c r="F1627" s="103"/>
      <c r="G1627" s="103"/>
      <c r="H1627" s="103"/>
      <c r="I1627" s="103"/>
      <c r="J1627" s="103"/>
      <c r="K1627" s="31"/>
      <c r="L1627" s="103"/>
      <c r="M1627" s="104"/>
      <c r="N1627" s="105"/>
      <c r="O1627" s="41"/>
      <c r="P1627" s="106"/>
      <c r="Q1627" s="106"/>
      <c r="R1627" s="41"/>
      <c r="S1627" s="41"/>
      <c r="T1627" s="107"/>
      <c r="U1627" s="41" t="s">
        <v>5192</v>
      </c>
      <c r="V1627" s="41" t="s">
        <v>5193</v>
      </c>
      <c r="W1627" s="107">
        <v>0.17899999999999999</v>
      </c>
      <c r="X1627" s="107">
        <f>K1623*W1627</f>
        <v>12.888</v>
      </c>
      <c r="Y1627" s="107"/>
      <c r="Z1627" s="107"/>
      <c r="AA1627" s="107"/>
      <c r="AB1627" s="107"/>
      <c r="AC1627" s="107"/>
      <c r="AD1627" s="107"/>
      <c r="AE1627" s="107"/>
      <c r="AF1627" s="107"/>
      <c r="AG1627" s="41"/>
      <c r="AH1627" s="41"/>
      <c r="AI1627" s="108"/>
      <c r="AJ1627" s="107"/>
      <c r="AK1627" s="110" t="s">
        <v>4915</v>
      </c>
      <c r="AL1627" s="41" t="str">
        <f t="shared" si="921"/>
        <v>SHD METHANOL 156</v>
      </c>
      <c r="AM1627" s="107">
        <v>0.56999999999999995</v>
      </c>
      <c r="AN1627" s="107">
        <f>$X$1627*AM1627</f>
        <v>7.3461599999999994</v>
      </c>
    </row>
    <row r="1628" spans="1:40" ht="15">
      <c r="A1628" s="101"/>
      <c r="B1628" s="41"/>
      <c r="C1628" s="102"/>
      <c r="D1628" s="103"/>
      <c r="E1628" s="103"/>
      <c r="F1628" s="103"/>
      <c r="G1628" s="103"/>
      <c r="H1628" s="103"/>
      <c r="I1628" s="103"/>
      <c r="J1628" s="103"/>
      <c r="K1628" s="31"/>
      <c r="L1628" s="103"/>
      <c r="M1628" s="104"/>
      <c r="N1628" s="105"/>
      <c r="O1628" s="41"/>
      <c r="P1628" s="106"/>
      <c r="Q1628" s="106"/>
      <c r="R1628" s="41"/>
      <c r="S1628" s="41"/>
      <c r="T1628" s="107"/>
      <c r="U1628" s="41"/>
      <c r="V1628" s="41"/>
      <c r="W1628" s="107"/>
      <c r="X1628" s="107"/>
      <c r="Y1628" s="107"/>
      <c r="Z1628" s="107"/>
      <c r="AA1628" s="107"/>
      <c r="AB1628" s="107"/>
      <c r="AC1628" s="107"/>
      <c r="AD1628" s="107"/>
      <c r="AE1628" s="107"/>
      <c r="AF1628" s="107"/>
      <c r="AG1628" s="41"/>
      <c r="AH1628" s="41"/>
      <c r="AI1628" s="108"/>
      <c r="AJ1628" s="107"/>
      <c r="AK1628" s="110" t="s">
        <v>4925</v>
      </c>
      <c r="AL1628" s="41" t="str">
        <f t="shared" si="921"/>
        <v>SOLFEN KHA GLISERIN 250</v>
      </c>
      <c r="AM1628" s="107">
        <v>0.34</v>
      </c>
      <c r="AN1628" s="107">
        <f t="shared" ref="AN1628:AN1629" si="923">$X$1627*AM1628</f>
        <v>4.38192</v>
      </c>
    </row>
    <row r="1629" spans="1:40" ht="15">
      <c r="A1629" s="101"/>
      <c r="B1629" s="41"/>
      <c r="C1629" s="102"/>
      <c r="D1629" s="103"/>
      <c r="E1629" s="103"/>
      <c r="F1629" s="103"/>
      <c r="G1629" s="103"/>
      <c r="H1629" s="103"/>
      <c r="I1629" s="103"/>
      <c r="J1629" s="103"/>
      <c r="K1629" s="31"/>
      <c r="L1629" s="103"/>
      <c r="M1629" s="104"/>
      <c r="N1629" s="105"/>
      <c r="O1629" s="41"/>
      <c r="P1629" s="106"/>
      <c r="Q1629" s="106"/>
      <c r="R1629" s="41"/>
      <c r="S1629" s="41"/>
      <c r="T1629" s="107"/>
      <c r="U1629" s="41"/>
      <c r="V1629" s="41"/>
      <c r="W1629" s="107"/>
      <c r="X1629" s="107"/>
      <c r="Y1629" s="107"/>
      <c r="Z1629" s="107"/>
      <c r="AA1629" s="107"/>
      <c r="AB1629" s="107"/>
      <c r="AC1629" s="107"/>
      <c r="AD1629" s="107"/>
      <c r="AE1629" s="107"/>
      <c r="AF1629" s="107"/>
      <c r="AG1629" s="41"/>
      <c r="AH1629" s="41"/>
      <c r="AI1629" s="108"/>
      <c r="AJ1629" s="107"/>
      <c r="AK1629" s="110" t="s">
        <v>4921</v>
      </c>
      <c r="AL1629" s="41" t="str">
        <f t="shared" si="921"/>
        <v>SOLFEN KHA DEP 225</v>
      </c>
      <c r="AM1629" s="107">
        <v>0.09</v>
      </c>
      <c r="AN1629" s="107">
        <f t="shared" si="923"/>
        <v>1.1599199999999998</v>
      </c>
    </row>
    <row r="1630" spans="1:40">
      <c r="A1630" s="101">
        <v>376</v>
      </c>
      <c r="B1630" s="41" t="s">
        <v>3244</v>
      </c>
      <c r="C1630" s="102" t="s">
        <v>334</v>
      </c>
      <c r="D1630" s="103">
        <v>205</v>
      </c>
      <c r="E1630" s="103">
        <f t="shared" si="808"/>
        <v>2.8472222222222223</v>
      </c>
      <c r="F1630" s="103">
        <v>290</v>
      </c>
      <c r="G1630" s="103">
        <v>1</v>
      </c>
      <c r="H1630" s="103">
        <v>220</v>
      </c>
      <c r="I1630" s="103">
        <v>1</v>
      </c>
      <c r="J1630" s="103" t="s">
        <v>510</v>
      </c>
      <c r="K1630" s="31">
        <f t="shared" si="919"/>
        <v>216</v>
      </c>
      <c r="L1630" s="103" t="s">
        <v>510</v>
      </c>
      <c r="M1630" s="104">
        <f t="shared" si="813"/>
        <v>3</v>
      </c>
      <c r="N1630" s="105" t="s">
        <v>506</v>
      </c>
      <c r="O1630" s="41" t="s">
        <v>5233</v>
      </c>
      <c r="P1630" s="106">
        <f t="shared" si="872"/>
        <v>99.36</v>
      </c>
      <c r="Q1630" s="106">
        <f t="shared" si="873"/>
        <v>216</v>
      </c>
      <c r="R1630" s="41"/>
      <c r="S1630" s="41" t="s">
        <v>5225</v>
      </c>
      <c r="T1630" s="107">
        <f t="shared" si="920"/>
        <v>4.4562960000000009</v>
      </c>
      <c r="U1630" s="41" t="s">
        <v>4106</v>
      </c>
      <c r="V1630" s="41" t="e">
        <f t="shared" si="769"/>
        <v>#NAME?</v>
      </c>
      <c r="W1630" s="107">
        <v>5.2900000000000003E-2</v>
      </c>
      <c r="X1630" s="107">
        <f t="shared" si="796"/>
        <v>11.426400000000001</v>
      </c>
      <c r="Y1630" s="107"/>
      <c r="Z1630" s="107"/>
      <c r="AA1630" s="107"/>
      <c r="AB1630" s="107"/>
      <c r="AC1630" s="107"/>
      <c r="AD1630" s="107"/>
      <c r="AE1630" s="107"/>
      <c r="AF1630" s="107"/>
      <c r="AG1630" s="41" t="s">
        <v>4303</v>
      </c>
      <c r="AH1630" s="41" t="e">
        <f t="shared" si="773"/>
        <v>#NAME?</v>
      </c>
      <c r="AI1630" s="108">
        <v>0.39</v>
      </c>
      <c r="AJ1630" s="107">
        <f t="shared" si="798"/>
        <v>4.4562960000000009</v>
      </c>
      <c r="AK1630" s="41"/>
      <c r="AL1630" s="41"/>
      <c r="AM1630" s="107"/>
      <c r="AN1630" s="107"/>
    </row>
    <row r="1631" spans="1:40" ht="15">
      <c r="A1631" s="101"/>
      <c r="B1631" s="41"/>
      <c r="C1631" s="102"/>
      <c r="D1631" s="103"/>
      <c r="E1631" s="103"/>
      <c r="F1631" s="103"/>
      <c r="G1631" s="103"/>
      <c r="H1631" s="103"/>
      <c r="I1631" s="103"/>
      <c r="J1631" s="103"/>
      <c r="K1631" s="31"/>
      <c r="L1631" s="103"/>
      <c r="M1631" s="104"/>
      <c r="N1631" s="105"/>
      <c r="O1631" s="41"/>
      <c r="P1631" s="106"/>
      <c r="Q1631" s="106"/>
      <c r="R1631" s="41"/>
      <c r="S1631" s="41"/>
      <c r="T1631" s="107"/>
      <c r="U1631" s="41"/>
      <c r="V1631" s="41"/>
      <c r="W1631" s="107"/>
      <c r="X1631" s="107"/>
      <c r="Y1631" s="107"/>
      <c r="Z1631" s="107"/>
      <c r="AA1631" s="107"/>
      <c r="AB1631" s="107"/>
      <c r="AC1631" s="107"/>
      <c r="AD1631" s="107"/>
      <c r="AE1631" s="107"/>
      <c r="AF1631" s="107"/>
      <c r="AG1631" s="41"/>
      <c r="AH1631" s="41"/>
      <c r="AI1631" s="108"/>
      <c r="AJ1631" s="107"/>
      <c r="AK1631" s="109" t="s">
        <v>4921</v>
      </c>
      <c r="AL1631" s="41" t="str">
        <f t="shared" ref="AL1631:AL1636" si="924">VLOOKUP(AK1631,db_solfen,2,FALSE)</f>
        <v>SOLFEN KHA DEP 225</v>
      </c>
      <c r="AM1631" s="107">
        <v>0.2</v>
      </c>
      <c r="AN1631" s="107">
        <f>$X$1630*AM1631</f>
        <v>2.2852800000000002</v>
      </c>
    </row>
    <row r="1632" spans="1:40" ht="15">
      <c r="A1632" s="101"/>
      <c r="B1632" s="41"/>
      <c r="C1632" s="102"/>
      <c r="D1632" s="103"/>
      <c r="E1632" s="103"/>
      <c r="F1632" s="103"/>
      <c r="G1632" s="103"/>
      <c r="H1632" s="103"/>
      <c r="I1632" s="103"/>
      <c r="J1632" s="103"/>
      <c r="K1632" s="31"/>
      <c r="L1632" s="103"/>
      <c r="M1632" s="104"/>
      <c r="N1632" s="105"/>
      <c r="O1632" s="41"/>
      <c r="P1632" s="106"/>
      <c r="Q1632" s="106"/>
      <c r="R1632" s="41"/>
      <c r="S1632" s="41"/>
      <c r="T1632" s="107"/>
      <c r="U1632" s="41"/>
      <c r="V1632" s="41"/>
      <c r="W1632" s="107"/>
      <c r="X1632" s="107"/>
      <c r="Y1632" s="107"/>
      <c r="Z1632" s="107"/>
      <c r="AA1632" s="107"/>
      <c r="AB1632" s="107"/>
      <c r="AC1632" s="107"/>
      <c r="AD1632" s="107"/>
      <c r="AE1632" s="107"/>
      <c r="AF1632" s="107"/>
      <c r="AG1632" s="41"/>
      <c r="AH1632" s="41"/>
      <c r="AI1632" s="108"/>
      <c r="AJ1632" s="107"/>
      <c r="AK1632" s="109" t="s">
        <v>4915</v>
      </c>
      <c r="AL1632" s="41" t="str">
        <f t="shared" si="924"/>
        <v>SHD METHANOL 156</v>
      </c>
      <c r="AM1632" s="107">
        <v>0.14000000000000001</v>
      </c>
      <c r="AN1632" s="107">
        <f t="shared" ref="AN1632:AN1633" si="925">$X$1630*AM1632</f>
        <v>1.5996960000000002</v>
      </c>
    </row>
    <row r="1633" spans="1:40" ht="15">
      <c r="A1633" s="101"/>
      <c r="B1633" s="41"/>
      <c r="C1633" s="102"/>
      <c r="D1633" s="103"/>
      <c r="E1633" s="103"/>
      <c r="F1633" s="103"/>
      <c r="G1633" s="103"/>
      <c r="H1633" s="103"/>
      <c r="I1633" s="103"/>
      <c r="J1633" s="103"/>
      <c r="K1633" s="31"/>
      <c r="L1633" s="103"/>
      <c r="M1633" s="104"/>
      <c r="N1633" s="105"/>
      <c r="O1633" s="41"/>
      <c r="P1633" s="106"/>
      <c r="Q1633" s="106"/>
      <c r="R1633" s="41"/>
      <c r="S1633" s="41"/>
      <c r="T1633" s="107"/>
      <c r="U1633" s="41"/>
      <c r="V1633" s="41"/>
      <c r="W1633" s="107"/>
      <c r="X1633" s="107"/>
      <c r="Y1633" s="107"/>
      <c r="Z1633" s="107"/>
      <c r="AA1633" s="107"/>
      <c r="AB1633" s="107"/>
      <c r="AC1633" s="107"/>
      <c r="AD1633" s="107"/>
      <c r="AE1633" s="107"/>
      <c r="AF1633" s="107"/>
      <c r="AG1633" s="41"/>
      <c r="AH1633" s="41"/>
      <c r="AI1633" s="108"/>
      <c r="AJ1633" s="107"/>
      <c r="AK1633" s="109" t="s">
        <v>4925</v>
      </c>
      <c r="AL1633" s="41" t="str">
        <f t="shared" si="924"/>
        <v>SOLFEN KHA GLISERIN 250</v>
      </c>
      <c r="AM1633" s="107">
        <v>0.27</v>
      </c>
      <c r="AN1633" s="107">
        <f t="shared" si="925"/>
        <v>3.0851280000000005</v>
      </c>
    </row>
    <row r="1634" spans="1:40" ht="15">
      <c r="A1634" s="101"/>
      <c r="B1634" s="41"/>
      <c r="C1634" s="102"/>
      <c r="D1634" s="103"/>
      <c r="E1634" s="103"/>
      <c r="F1634" s="103"/>
      <c r="G1634" s="103"/>
      <c r="H1634" s="103"/>
      <c r="I1634" s="103"/>
      <c r="J1634" s="103"/>
      <c r="K1634" s="31"/>
      <c r="L1634" s="103"/>
      <c r="M1634" s="104"/>
      <c r="N1634" s="105"/>
      <c r="O1634" s="41"/>
      <c r="P1634" s="106"/>
      <c r="Q1634" s="106"/>
      <c r="R1634" s="41"/>
      <c r="S1634" s="41"/>
      <c r="T1634" s="107"/>
      <c r="U1634" s="41" t="s">
        <v>5192</v>
      </c>
      <c r="V1634" s="41" t="s">
        <v>5193</v>
      </c>
      <c r="W1634" s="107">
        <v>0.17899999999999999</v>
      </c>
      <c r="X1634" s="107">
        <f>K1630*W1634</f>
        <v>38.664000000000001</v>
      </c>
      <c r="Y1634" s="107"/>
      <c r="Z1634" s="107"/>
      <c r="AA1634" s="107"/>
      <c r="AB1634" s="107"/>
      <c r="AC1634" s="107"/>
      <c r="AD1634" s="107"/>
      <c r="AE1634" s="107"/>
      <c r="AF1634" s="107"/>
      <c r="AG1634" s="41"/>
      <c r="AH1634" s="41"/>
      <c r="AI1634" s="108"/>
      <c r="AJ1634" s="107"/>
      <c r="AK1634" s="110" t="s">
        <v>4915</v>
      </c>
      <c r="AL1634" s="41" t="str">
        <f t="shared" si="924"/>
        <v>SHD METHANOL 156</v>
      </c>
      <c r="AM1634" s="107">
        <v>0.56999999999999995</v>
      </c>
      <c r="AN1634" s="107">
        <f>$X$1634*AM1634</f>
        <v>22.03848</v>
      </c>
    </row>
    <row r="1635" spans="1:40" ht="15">
      <c r="A1635" s="101"/>
      <c r="B1635" s="41"/>
      <c r="C1635" s="102"/>
      <c r="D1635" s="103"/>
      <c r="E1635" s="103"/>
      <c r="F1635" s="103"/>
      <c r="G1635" s="103"/>
      <c r="H1635" s="103"/>
      <c r="I1635" s="103"/>
      <c r="J1635" s="103"/>
      <c r="K1635" s="31"/>
      <c r="L1635" s="103"/>
      <c r="M1635" s="104"/>
      <c r="N1635" s="105"/>
      <c r="O1635" s="41"/>
      <c r="P1635" s="106"/>
      <c r="Q1635" s="106"/>
      <c r="R1635" s="41"/>
      <c r="S1635" s="41"/>
      <c r="T1635" s="107"/>
      <c r="U1635" s="41"/>
      <c r="V1635" s="41"/>
      <c r="W1635" s="107"/>
      <c r="X1635" s="107"/>
      <c r="Y1635" s="107"/>
      <c r="Z1635" s="107"/>
      <c r="AA1635" s="107"/>
      <c r="AB1635" s="107"/>
      <c r="AC1635" s="107"/>
      <c r="AD1635" s="107"/>
      <c r="AE1635" s="107"/>
      <c r="AF1635" s="107"/>
      <c r="AG1635" s="41"/>
      <c r="AH1635" s="41"/>
      <c r="AI1635" s="108"/>
      <c r="AJ1635" s="107"/>
      <c r="AK1635" s="110" t="s">
        <v>4925</v>
      </c>
      <c r="AL1635" s="41" t="str">
        <f t="shared" si="924"/>
        <v>SOLFEN KHA GLISERIN 250</v>
      </c>
      <c r="AM1635" s="107">
        <v>0.34</v>
      </c>
      <c r="AN1635" s="107">
        <f t="shared" ref="AN1635:AN1636" si="926">$X$1634*AM1635</f>
        <v>13.145760000000001</v>
      </c>
    </row>
    <row r="1636" spans="1:40" ht="15">
      <c r="A1636" s="101"/>
      <c r="B1636" s="41"/>
      <c r="C1636" s="102"/>
      <c r="D1636" s="103"/>
      <c r="E1636" s="103"/>
      <c r="F1636" s="103"/>
      <c r="G1636" s="103"/>
      <c r="H1636" s="103"/>
      <c r="I1636" s="103"/>
      <c r="J1636" s="103"/>
      <c r="K1636" s="31"/>
      <c r="L1636" s="103"/>
      <c r="M1636" s="104"/>
      <c r="N1636" s="105"/>
      <c r="O1636" s="41"/>
      <c r="P1636" s="106"/>
      <c r="Q1636" s="106"/>
      <c r="R1636" s="41"/>
      <c r="S1636" s="41"/>
      <c r="T1636" s="107"/>
      <c r="U1636" s="41"/>
      <c r="V1636" s="41"/>
      <c r="W1636" s="107"/>
      <c r="X1636" s="107"/>
      <c r="Y1636" s="107"/>
      <c r="Z1636" s="107"/>
      <c r="AA1636" s="107"/>
      <c r="AB1636" s="107"/>
      <c r="AC1636" s="107"/>
      <c r="AD1636" s="107"/>
      <c r="AE1636" s="107"/>
      <c r="AF1636" s="107"/>
      <c r="AG1636" s="41"/>
      <c r="AH1636" s="41"/>
      <c r="AI1636" s="108"/>
      <c r="AJ1636" s="107"/>
      <c r="AK1636" s="110" t="s">
        <v>4921</v>
      </c>
      <c r="AL1636" s="41" t="str">
        <f t="shared" si="924"/>
        <v>SOLFEN KHA DEP 225</v>
      </c>
      <c r="AM1636" s="107">
        <v>0.09</v>
      </c>
      <c r="AN1636" s="107">
        <f t="shared" si="926"/>
        <v>3.4797600000000002</v>
      </c>
    </row>
    <row r="1637" spans="1:40">
      <c r="A1637" s="101">
        <v>377</v>
      </c>
      <c r="B1637" s="41" t="s">
        <v>3251</v>
      </c>
      <c r="C1637" s="102" t="s">
        <v>335</v>
      </c>
      <c r="D1637" s="103">
        <v>230</v>
      </c>
      <c r="E1637" s="103">
        <f t="shared" si="808"/>
        <v>3.1944444444444446</v>
      </c>
      <c r="F1637" s="103">
        <v>440</v>
      </c>
      <c r="G1637" s="103">
        <v>1</v>
      </c>
      <c r="H1637" s="103">
        <v>417</v>
      </c>
      <c r="I1637" s="103">
        <v>1</v>
      </c>
      <c r="J1637" s="103" t="s">
        <v>510</v>
      </c>
      <c r="K1637" s="31">
        <f t="shared" si="919"/>
        <v>360</v>
      </c>
      <c r="L1637" s="103" t="s">
        <v>510</v>
      </c>
      <c r="M1637" s="104">
        <f t="shared" si="813"/>
        <v>5</v>
      </c>
      <c r="N1637" s="105" t="s">
        <v>506</v>
      </c>
      <c r="O1637" s="41" t="s">
        <v>5233</v>
      </c>
      <c r="P1637" s="106">
        <f t="shared" si="872"/>
        <v>165.6</v>
      </c>
      <c r="Q1637" s="106">
        <f t="shared" si="873"/>
        <v>360</v>
      </c>
      <c r="R1637" s="41"/>
      <c r="S1637" s="41" t="s">
        <v>534</v>
      </c>
      <c r="T1637" s="107">
        <f t="shared" si="920"/>
        <v>5.9036400000000002</v>
      </c>
      <c r="U1637" s="41" t="s">
        <v>4108</v>
      </c>
      <c r="V1637" s="41" t="e">
        <f t="shared" si="769"/>
        <v>#NAME?</v>
      </c>
      <c r="W1637" s="107">
        <v>5.2900000000000003E-2</v>
      </c>
      <c r="X1637" s="107">
        <f t="shared" si="796"/>
        <v>19.044</v>
      </c>
      <c r="Y1637" s="107"/>
      <c r="Z1637" s="107"/>
      <c r="AA1637" s="107"/>
      <c r="AB1637" s="107"/>
      <c r="AC1637" s="107"/>
      <c r="AD1637" s="107"/>
      <c r="AE1637" s="107"/>
      <c r="AF1637" s="107"/>
      <c r="AG1637" s="41" t="s">
        <v>4311</v>
      </c>
      <c r="AH1637" s="41" t="e">
        <f t="shared" si="773"/>
        <v>#NAME?</v>
      </c>
      <c r="AI1637" s="108">
        <v>0.31</v>
      </c>
      <c r="AJ1637" s="107">
        <f t="shared" si="798"/>
        <v>5.9036400000000002</v>
      </c>
      <c r="AK1637" s="41"/>
      <c r="AL1637" s="41"/>
      <c r="AM1637" s="107"/>
      <c r="AN1637" s="107"/>
    </row>
    <row r="1638" spans="1:40" ht="15">
      <c r="A1638" s="101"/>
      <c r="B1638" s="41"/>
      <c r="C1638" s="102"/>
      <c r="D1638" s="103"/>
      <c r="E1638" s="103"/>
      <c r="F1638" s="103"/>
      <c r="G1638" s="103"/>
      <c r="H1638" s="103"/>
      <c r="I1638" s="103"/>
      <c r="J1638" s="103"/>
      <c r="K1638" s="31"/>
      <c r="L1638" s="103"/>
      <c r="M1638" s="104"/>
      <c r="N1638" s="105"/>
      <c r="O1638" s="41"/>
      <c r="P1638" s="106"/>
      <c r="Q1638" s="106"/>
      <c r="R1638" s="41"/>
      <c r="S1638" s="41"/>
      <c r="T1638" s="107"/>
      <c r="U1638" s="41"/>
      <c r="V1638" s="41"/>
      <c r="W1638" s="107"/>
      <c r="X1638" s="107"/>
      <c r="Y1638" s="107"/>
      <c r="Z1638" s="107"/>
      <c r="AA1638" s="107"/>
      <c r="AB1638" s="107"/>
      <c r="AC1638" s="107"/>
      <c r="AD1638" s="107"/>
      <c r="AE1638" s="107"/>
      <c r="AF1638" s="107"/>
      <c r="AG1638" s="41"/>
      <c r="AH1638" s="41"/>
      <c r="AI1638" s="108"/>
      <c r="AJ1638" s="107"/>
      <c r="AK1638" s="109" t="s">
        <v>4921</v>
      </c>
      <c r="AL1638" s="41" t="str">
        <f t="shared" ref="AL1638:AL1643" si="927">VLOOKUP(AK1638,db_solfen,2,FALSE)</f>
        <v>SOLFEN KHA DEP 225</v>
      </c>
      <c r="AM1638" s="107">
        <v>0.35</v>
      </c>
      <c r="AN1638" s="107">
        <f>$X$1637*AM1638</f>
        <v>6.6654</v>
      </c>
    </row>
    <row r="1639" spans="1:40" ht="15">
      <c r="A1639" s="101"/>
      <c r="B1639" s="41"/>
      <c r="C1639" s="102"/>
      <c r="D1639" s="103"/>
      <c r="E1639" s="103"/>
      <c r="F1639" s="103"/>
      <c r="G1639" s="103"/>
      <c r="H1639" s="103"/>
      <c r="I1639" s="103"/>
      <c r="J1639" s="103"/>
      <c r="K1639" s="31"/>
      <c r="L1639" s="103"/>
      <c r="M1639" s="104"/>
      <c r="N1639" s="105"/>
      <c r="O1639" s="41"/>
      <c r="P1639" s="106"/>
      <c r="Q1639" s="106"/>
      <c r="R1639" s="41"/>
      <c r="S1639" s="41"/>
      <c r="T1639" s="107"/>
      <c r="U1639" s="41"/>
      <c r="V1639" s="41"/>
      <c r="W1639" s="107"/>
      <c r="X1639" s="107"/>
      <c r="Y1639" s="107"/>
      <c r="Z1639" s="107"/>
      <c r="AA1639" s="107"/>
      <c r="AB1639" s="107"/>
      <c r="AC1639" s="107"/>
      <c r="AD1639" s="107"/>
      <c r="AE1639" s="107"/>
      <c r="AF1639" s="107"/>
      <c r="AG1639" s="41"/>
      <c r="AH1639" s="41"/>
      <c r="AI1639" s="108"/>
      <c r="AJ1639" s="107"/>
      <c r="AK1639" s="109" t="s">
        <v>4915</v>
      </c>
      <c r="AL1639" s="41" t="str">
        <f t="shared" si="927"/>
        <v>SHD METHANOL 156</v>
      </c>
      <c r="AM1639" s="107">
        <v>0.14000000000000001</v>
      </c>
      <c r="AN1639" s="107">
        <f t="shared" ref="AN1639:AN1640" si="928">$X$1637*AM1639</f>
        <v>2.6661600000000005</v>
      </c>
    </row>
    <row r="1640" spans="1:40" ht="15">
      <c r="A1640" s="101"/>
      <c r="B1640" s="41"/>
      <c r="C1640" s="102"/>
      <c r="D1640" s="103"/>
      <c r="E1640" s="103"/>
      <c r="F1640" s="103"/>
      <c r="G1640" s="103"/>
      <c r="H1640" s="103"/>
      <c r="I1640" s="103"/>
      <c r="J1640" s="103"/>
      <c r="K1640" s="31"/>
      <c r="L1640" s="103"/>
      <c r="M1640" s="104"/>
      <c r="N1640" s="105"/>
      <c r="O1640" s="41"/>
      <c r="P1640" s="106"/>
      <c r="Q1640" s="106"/>
      <c r="R1640" s="41"/>
      <c r="S1640" s="41"/>
      <c r="T1640" s="107"/>
      <c r="U1640" s="41"/>
      <c r="V1640" s="41"/>
      <c r="W1640" s="107"/>
      <c r="X1640" s="107"/>
      <c r="Y1640" s="107"/>
      <c r="Z1640" s="107"/>
      <c r="AA1640" s="107"/>
      <c r="AB1640" s="107"/>
      <c r="AC1640" s="107"/>
      <c r="AD1640" s="107"/>
      <c r="AE1640" s="107"/>
      <c r="AF1640" s="107"/>
      <c r="AG1640" s="41"/>
      <c r="AH1640" s="41"/>
      <c r="AI1640" s="108"/>
      <c r="AJ1640" s="107"/>
      <c r="AK1640" s="109" t="s">
        <v>4925</v>
      </c>
      <c r="AL1640" s="41" t="str">
        <f t="shared" si="927"/>
        <v>SOLFEN KHA GLISERIN 250</v>
      </c>
      <c r="AM1640" s="107">
        <v>0.2</v>
      </c>
      <c r="AN1640" s="107">
        <f t="shared" si="928"/>
        <v>3.8088000000000002</v>
      </c>
    </row>
    <row r="1641" spans="1:40" ht="15">
      <c r="A1641" s="101"/>
      <c r="B1641" s="41"/>
      <c r="C1641" s="102"/>
      <c r="D1641" s="103"/>
      <c r="E1641" s="103"/>
      <c r="F1641" s="103"/>
      <c r="G1641" s="103"/>
      <c r="H1641" s="103"/>
      <c r="I1641" s="103"/>
      <c r="J1641" s="103"/>
      <c r="K1641" s="31"/>
      <c r="L1641" s="103"/>
      <c r="M1641" s="104"/>
      <c r="N1641" s="105"/>
      <c r="O1641" s="41"/>
      <c r="P1641" s="106"/>
      <c r="Q1641" s="106"/>
      <c r="R1641" s="41"/>
      <c r="S1641" s="41"/>
      <c r="T1641" s="107"/>
      <c r="U1641" s="41" t="s">
        <v>5192</v>
      </c>
      <c r="V1641" s="41" t="s">
        <v>5193</v>
      </c>
      <c r="W1641" s="107">
        <v>0.17899999999999999</v>
      </c>
      <c r="X1641" s="107">
        <f>K1637*W1641</f>
        <v>64.44</v>
      </c>
      <c r="Y1641" s="107"/>
      <c r="Z1641" s="107"/>
      <c r="AA1641" s="107"/>
      <c r="AB1641" s="107"/>
      <c r="AC1641" s="107"/>
      <c r="AD1641" s="107"/>
      <c r="AE1641" s="107"/>
      <c r="AF1641" s="107"/>
      <c r="AG1641" s="41"/>
      <c r="AH1641" s="41"/>
      <c r="AI1641" s="108"/>
      <c r="AJ1641" s="107"/>
      <c r="AK1641" s="110" t="s">
        <v>4915</v>
      </c>
      <c r="AL1641" s="41" t="str">
        <f t="shared" si="927"/>
        <v>SHD METHANOL 156</v>
      </c>
      <c r="AM1641" s="107">
        <v>0.56999999999999995</v>
      </c>
      <c r="AN1641" s="107">
        <f>$X$1641*AM1641</f>
        <v>36.730799999999995</v>
      </c>
    </row>
    <row r="1642" spans="1:40" ht="15">
      <c r="A1642" s="101"/>
      <c r="B1642" s="41"/>
      <c r="C1642" s="102"/>
      <c r="D1642" s="103"/>
      <c r="E1642" s="103"/>
      <c r="F1642" s="103"/>
      <c r="G1642" s="103"/>
      <c r="H1642" s="103"/>
      <c r="I1642" s="103"/>
      <c r="J1642" s="103"/>
      <c r="K1642" s="31"/>
      <c r="L1642" s="103"/>
      <c r="M1642" s="104"/>
      <c r="N1642" s="105"/>
      <c r="O1642" s="41"/>
      <c r="P1642" s="106"/>
      <c r="Q1642" s="106"/>
      <c r="R1642" s="41"/>
      <c r="S1642" s="41"/>
      <c r="T1642" s="107"/>
      <c r="U1642" s="41"/>
      <c r="V1642" s="41"/>
      <c r="W1642" s="107"/>
      <c r="X1642" s="107"/>
      <c r="Y1642" s="107"/>
      <c r="Z1642" s="107"/>
      <c r="AA1642" s="107"/>
      <c r="AB1642" s="107"/>
      <c r="AC1642" s="107"/>
      <c r="AD1642" s="107"/>
      <c r="AE1642" s="107"/>
      <c r="AF1642" s="107"/>
      <c r="AG1642" s="41"/>
      <c r="AH1642" s="41"/>
      <c r="AI1642" s="108"/>
      <c r="AJ1642" s="107"/>
      <c r="AK1642" s="110" t="s">
        <v>4925</v>
      </c>
      <c r="AL1642" s="41" t="str">
        <f t="shared" si="927"/>
        <v>SOLFEN KHA GLISERIN 250</v>
      </c>
      <c r="AM1642" s="107">
        <v>0.34</v>
      </c>
      <c r="AN1642" s="107">
        <f t="shared" ref="AN1642:AN1643" si="929">$X$1641*AM1642</f>
        <v>21.909600000000001</v>
      </c>
    </row>
    <row r="1643" spans="1:40" ht="15">
      <c r="A1643" s="101"/>
      <c r="B1643" s="41"/>
      <c r="C1643" s="102"/>
      <c r="D1643" s="103"/>
      <c r="E1643" s="103"/>
      <c r="F1643" s="103"/>
      <c r="G1643" s="103"/>
      <c r="H1643" s="103"/>
      <c r="I1643" s="103"/>
      <c r="J1643" s="103"/>
      <c r="K1643" s="31"/>
      <c r="L1643" s="103"/>
      <c r="M1643" s="104"/>
      <c r="N1643" s="105"/>
      <c r="O1643" s="41"/>
      <c r="P1643" s="106"/>
      <c r="Q1643" s="106"/>
      <c r="R1643" s="41"/>
      <c r="S1643" s="41"/>
      <c r="T1643" s="107"/>
      <c r="U1643" s="41"/>
      <c r="V1643" s="41"/>
      <c r="W1643" s="107"/>
      <c r="X1643" s="107"/>
      <c r="Y1643" s="107"/>
      <c r="Z1643" s="107"/>
      <c r="AA1643" s="107"/>
      <c r="AB1643" s="107"/>
      <c r="AC1643" s="107"/>
      <c r="AD1643" s="107"/>
      <c r="AE1643" s="107"/>
      <c r="AF1643" s="107"/>
      <c r="AG1643" s="41"/>
      <c r="AH1643" s="41"/>
      <c r="AI1643" s="108"/>
      <c r="AJ1643" s="107"/>
      <c r="AK1643" s="110" t="s">
        <v>4921</v>
      </c>
      <c r="AL1643" s="41" t="str">
        <f t="shared" si="927"/>
        <v>SOLFEN KHA DEP 225</v>
      </c>
      <c r="AM1643" s="107">
        <v>0.09</v>
      </c>
      <c r="AN1643" s="107">
        <f t="shared" si="929"/>
        <v>5.7995999999999999</v>
      </c>
    </row>
    <row r="1644" spans="1:40">
      <c r="A1644" s="101">
        <v>378</v>
      </c>
      <c r="B1644" s="41" t="s">
        <v>3258</v>
      </c>
      <c r="C1644" s="102" t="s">
        <v>336</v>
      </c>
      <c r="D1644" s="103">
        <v>124</v>
      </c>
      <c r="E1644" s="103">
        <f t="shared" si="808"/>
        <v>1.7222222222222223</v>
      </c>
      <c r="F1644" s="103">
        <v>17</v>
      </c>
      <c r="G1644" s="103">
        <v>1</v>
      </c>
      <c r="H1644" s="103">
        <v>89</v>
      </c>
      <c r="I1644" s="103">
        <v>1</v>
      </c>
      <c r="J1644" s="103" t="s">
        <v>510</v>
      </c>
      <c r="K1644" s="31">
        <f t="shared" si="919"/>
        <v>72</v>
      </c>
      <c r="L1644" s="103" t="s">
        <v>510</v>
      </c>
      <c r="M1644" s="104">
        <f t="shared" si="813"/>
        <v>1</v>
      </c>
      <c r="N1644" s="105" t="s">
        <v>506</v>
      </c>
      <c r="O1644" s="41" t="s">
        <v>5233</v>
      </c>
      <c r="P1644" s="106">
        <f t="shared" si="872"/>
        <v>33.120000000000005</v>
      </c>
      <c r="Q1644" s="106">
        <f t="shared" si="873"/>
        <v>72</v>
      </c>
      <c r="R1644" s="41"/>
      <c r="S1644" s="41" t="s">
        <v>5224</v>
      </c>
      <c r="T1644" s="107">
        <f t="shared" si="920"/>
        <v>0.68558399999999997</v>
      </c>
      <c r="U1644" s="41" t="s">
        <v>4110</v>
      </c>
      <c r="V1644" s="41" t="e">
        <f t="shared" si="769"/>
        <v>#NAME?</v>
      </c>
      <c r="W1644" s="107">
        <v>5.2900000000000003E-2</v>
      </c>
      <c r="X1644" s="107">
        <f t="shared" si="796"/>
        <v>3.8088000000000002</v>
      </c>
      <c r="Y1644" s="107"/>
      <c r="Z1644" s="107"/>
      <c r="AA1644" s="107"/>
      <c r="AB1644" s="107"/>
      <c r="AC1644" s="107"/>
      <c r="AD1644" s="107"/>
      <c r="AE1644" s="107"/>
      <c r="AF1644" s="107"/>
      <c r="AG1644" s="41" t="s">
        <v>4309</v>
      </c>
      <c r="AH1644" s="41" t="e">
        <f t="shared" si="773"/>
        <v>#NAME?</v>
      </c>
      <c r="AI1644" s="108">
        <v>0.18</v>
      </c>
      <c r="AJ1644" s="107">
        <f t="shared" si="798"/>
        <v>0.68558399999999997</v>
      </c>
      <c r="AK1644" s="41"/>
      <c r="AL1644" s="41"/>
      <c r="AM1644" s="107"/>
      <c r="AN1644" s="107"/>
    </row>
    <row r="1645" spans="1:40" ht="15">
      <c r="A1645" s="101"/>
      <c r="B1645" s="41"/>
      <c r="C1645" s="102"/>
      <c r="D1645" s="103"/>
      <c r="E1645" s="103"/>
      <c r="F1645" s="103"/>
      <c r="G1645" s="103"/>
      <c r="H1645" s="103"/>
      <c r="I1645" s="103"/>
      <c r="J1645" s="103"/>
      <c r="K1645" s="31"/>
      <c r="L1645" s="103"/>
      <c r="M1645" s="104"/>
      <c r="N1645" s="105"/>
      <c r="O1645" s="41"/>
      <c r="P1645" s="106"/>
      <c r="Q1645" s="106"/>
      <c r="R1645" s="41"/>
      <c r="S1645" s="41"/>
      <c r="T1645" s="107"/>
      <c r="U1645" s="41"/>
      <c r="V1645" s="41"/>
      <c r="W1645" s="107"/>
      <c r="X1645" s="107"/>
      <c r="Y1645" s="107"/>
      <c r="Z1645" s="107"/>
      <c r="AA1645" s="107"/>
      <c r="AB1645" s="107"/>
      <c r="AC1645" s="107"/>
      <c r="AD1645" s="107"/>
      <c r="AE1645" s="107"/>
      <c r="AF1645" s="107"/>
      <c r="AG1645" s="41"/>
      <c r="AH1645" s="41"/>
      <c r="AI1645" s="108"/>
      <c r="AJ1645" s="107"/>
      <c r="AK1645" s="109" t="s">
        <v>4921</v>
      </c>
      <c r="AL1645" s="41" t="str">
        <f t="shared" ref="AL1645:AL1650" si="930">VLOOKUP(AK1645,db_solfen,2,FALSE)</f>
        <v>SOLFEN KHA DEP 225</v>
      </c>
      <c r="AM1645" s="107">
        <v>0.3</v>
      </c>
      <c r="AN1645" s="107">
        <f>$X$1644*AM1645</f>
        <v>1.1426400000000001</v>
      </c>
    </row>
    <row r="1646" spans="1:40" ht="15">
      <c r="A1646" s="101"/>
      <c r="B1646" s="41"/>
      <c r="C1646" s="102"/>
      <c r="D1646" s="103"/>
      <c r="E1646" s="103"/>
      <c r="F1646" s="103"/>
      <c r="G1646" s="103"/>
      <c r="H1646" s="103"/>
      <c r="I1646" s="103"/>
      <c r="J1646" s="103"/>
      <c r="K1646" s="31"/>
      <c r="L1646" s="103"/>
      <c r="M1646" s="104"/>
      <c r="N1646" s="105"/>
      <c r="O1646" s="41"/>
      <c r="P1646" s="106"/>
      <c r="Q1646" s="106"/>
      <c r="R1646" s="41"/>
      <c r="S1646" s="41"/>
      <c r="T1646" s="107"/>
      <c r="U1646" s="41"/>
      <c r="V1646" s="41"/>
      <c r="W1646" s="107"/>
      <c r="X1646" s="107"/>
      <c r="Y1646" s="107"/>
      <c r="Z1646" s="107"/>
      <c r="AA1646" s="107"/>
      <c r="AB1646" s="107"/>
      <c r="AC1646" s="107"/>
      <c r="AD1646" s="107"/>
      <c r="AE1646" s="107"/>
      <c r="AF1646" s="107"/>
      <c r="AG1646" s="41"/>
      <c r="AH1646" s="41"/>
      <c r="AI1646" s="108"/>
      <c r="AJ1646" s="107"/>
      <c r="AK1646" s="109" t="s">
        <v>4915</v>
      </c>
      <c r="AL1646" s="41" t="str">
        <f t="shared" si="930"/>
        <v>SHD METHANOL 156</v>
      </c>
      <c r="AM1646" s="107">
        <v>0.11</v>
      </c>
      <c r="AN1646" s="107">
        <f t="shared" ref="AN1646:AN1647" si="931">$X$1644*AM1646</f>
        <v>0.41896800000000001</v>
      </c>
    </row>
    <row r="1647" spans="1:40" ht="15">
      <c r="A1647" s="101"/>
      <c r="B1647" s="41"/>
      <c r="C1647" s="102"/>
      <c r="D1647" s="103"/>
      <c r="E1647" s="103"/>
      <c r="F1647" s="103"/>
      <c r="G1647" s="103"/>
      <c r="H1647" s="103"/>
      <c r="I1647" s="103"/>
      <c r="J1647" s="103"/>
      <c r="K1647" s="31"/>
      <c r="L1647" s="103"/>
      <c r="M1647" s="104"/>
      <c r="N1647" s="105"/>
      <c r="O1647" s="41"/>
      <c r="P1647" s="106"/>
      <c r="Q1647" s="106"/>
      <c r="R1647" s="41"/>
      <c r="S1647" s="41"/>
      <c r="T1647" s="107"/>
      <c r="U1647" s="41"/>
      <c r="V1647" s="41"/>
      <c r="W1647" s="107"/>
      <c r="X1647" s="107"/>
      <c r="Y1647" s="107"/>
      <c r="Z1647" s="107"/>
      <c r="AA1647" s="107"/>
      <c r="AB1647" s="107"/>
      <c r="AC1647" s="107"/>
      <c r="AD1647" s="107"/>
      <c r="AE1647" s="107"/>
      <c r="AF1647" s="107"/>
      <c r="AG1647" s="41"/>
      <c r="AH1647" s="41"/>
      <c r="AI1647" s="108"/>
      <c r="AJ1647" s="107"/>
      <c r="AK1647" s="109" t="s">
        <v>4925</v>
      </c>
      <c r="AL1647" s="41" t="str">
        <f t="shared" si="930"/>
        <v>SOLFEN KHA GLISERIN 250</v>
      </c>
      <c r="AM1647" s="107">
        <v>0.41</v>
      </c>
      <c r="AN1647" s="107">
        <f t="shared" si="931"/>
        <v>1.5616079999999999</v>
      </c>
    </row>
    <row r="1648" spans="1:40" ht="15">
      <c r="A1648" s="101"/>
      <c r="B1648" s="41"/>
      <c r="C1648" s="102"/>
      <c r="D1648" s="103"/>
      <c r="E1648" s="103"/>
      <c r="F1648" s="103"/>
      <c r="G1648" s="103"/>
      <c r="H1648" s="103"/>
      <c r="I1648" s="103"/>
      <c r="J1648" s="103"/>
      <c r="K1648" s="31"/>
      <c r="L1648" s="103"/>
      <c r="M1648" s="104"/>
      <c r="N1648" s="105"/>
      <c r="O1648" s="41"/>
      <c r="P1648" s="106"/>
      <c r="Q1648" s="106"/>
      <c r="R1648" s="41"/>
      <c r="S1648" s="41"/>
      <c r="T1648" s="107"/>
      <c r="U1648" s="41" t="s">
        <v>5192</v>
      </c>
      <c r="V1648" s="41" t="s">
        <v>5193</v>
      </c>
      <c r="W1648" s="107">
        <v>0.17899999999999999</v>
      </c>
      <c r="X1648" s="107">
        <f>K1644*W1648</f>
        <v>12.888</v>
      </c>
      <c r="Y1648" s="107"/>
      <c r="Z1648" s="107"/>
      <c r="AA1648" s="107"/>
      <c r="AB1648" s="107"/>
      <c r="AC1648" s="107"/>
      <c r="AD1648" s="107"/>
      <c r="AE1648" s="107"/>
      <c r="AF1648" s="107"/>
      <c r="AG1648" s="41"/>
      <c r="AH1648" s="41"/>
      <c r="AI1648" s="108"/>
      <c r="AJ1648" s="107"/>
      <c r="AK1648" s="110" t="s">
        <v>4915</v>
      </c>
      <c r="AL1648" s="41" t="str">
        <f t="shared" si="930"/>
        <v>SHD METHANOL 156</v>
      </c>
      <c r="AM1648" s="107">
        <v>0.56999999999999995</v>
      </c>
      <c r="AN1648" s="107">
        <f>$X$1648*AM1648</f>
        <v>7.3461599999999994</v>
      </c>
    </row>
    <row r="1649" spans="1:40" ht="15">
      <c r="A1649" s="101"/>
      <c r="B1649" s="41"/>
      <c r="C1649" s="102"/>
      <c r="D1649" s="103"/>
      <c r="E1649" s="103"/>
      <c r="F1649" s="103"/>
      <c r="G1649" s="103"/>
      <c r="H1649" s="103"/>
      <c r="I1649" s="103"/>
      <c r="J1649" s="103"/>
      <c r="K1649" s="31"/>
      <c r="L1649" s="103"/>
      <c r="M1649" s="104"/>
      <c r="N1649" s="105"/>
      <c r="O1649" s="41"/>
      <c r="P1649" s="106"/>
      <c r="Q1649" s="106"/>
      <c r="R1649" s="41"/>
      <c r="S1649" s="41"/>
      <c r="T1649" s="107"/>
      <c r="U1649" s="41"/>
      <c r="V1649" s="41"/>
      <c r="W1649" s="107"/>
      <c r="X1649" s="107"/>
      <c r="Y1649" s="107"/>
      <c r="Z1649" s="107"/>
      <c r="AA1649" s="107"/>
      <c r="AB1649" s="107"/>
      <c r="AC1649" s="107"/>
      <c r="AD1649" s="107"/>
      <c r="AE1649" s="107"/>
      <c r="AF1649" s="107"/>
      <c r="AG1649" s="41"/>
      <c r="AH1649" s="41"/>
      <c r="AI1649" s="108"/>
      <c r="AJ1649" s="107"/>
      <c r="AK1649" s="110" t="s">
        <v>4925</v>
      </c>
      <c r="AL1649" s="41" t="str">
        <f t="shared" si="930"/>
        <v>SOLFEN KHA GLISERIN 250</v>
      </c>
      <c r="AM1649" s="107">
        <v>0.34</v>
      </c>
      <c r="AN1649" s="107">
        <f t="shared" ref="AN1649:AN1650" si="932">$X$1648*AM1649</f>
        <v>4.38192</v>
      </c>
    </row>
    <row r="1650" spans="1:40" ht="15">
      <c r="A1650" s="101"/>
      <c r="B1650" s="41"/>
      <c r="C1650" s="102"/>
      <c r="D1650" s="103"/>
      <c r="E1650" s="103"/>
      <c r="F1650" s="103"/>
      <c r="G1650" s="103"/>
      <c r="H1650" s="103"/>
      <c r="I1650" s="103"/>
      <c r="J1650" s="103"/>
      <c r="K1650" s="31"/>
      <c r="L1650" s="103"/>
      <c r="M1650" s="104"/>
      <c r="N1650" s="105"/>
      <c r="O1650" s="41"/>
      <c r="P1650" s="106"/>
      <c r="Q1650" s="106"/>
      <c r="R1650" s="41"/>
      <c r="S1650" s="41"/>
      <c r="T1650" s="107"/>
      <c r="U1650" s="41"/>
      <c r="V1650" s="41"/>
      <c r="W1650" s="107"/>
      <c r="X1650" s="107"/>
      <c r="Y1650" s="107"/>
      <c r="Z1650" s="107"/>
      <c r="AA1650" s="107"/>
      <c r="AB1650" s="107"/>
      <c r="AC1650" s="107"/>
      <c r="AD1650" s="107"/>
      <c r="AE1650" s="107"/>
      <c r="AF1650" s="107"/>
      <c r="AG1650" s="41"/>
      <c r="AH1650" s="41"/>
      <c r="AI1650" s="108"/>
      <c r="AJ1650" s="107"/>
      <c r="AK1650" s="110" t="s">
        <v>4921</v>
      </c>
      <c r="AL1650" s="41" t="str">
        <f t="shared" si="930"/>
        <v>SOLFEN KHA DEP 225</v>
      </c>
      <c r="AM1650" s="107">
        <v>0.09</v>
      </c>
      <c r="AN1650" s="107">
        <f t="shared" si="932"/>
        <v>1.1599199999999998</v>
      </c>
    </row>
    <row r="1651" spans="1:40">
      <c r="A1651" s="101">
        <v>379</v>
      </c>
      <c r="B1651" s="41" t="s">
        <v>3265</v>
      </c>
      <c r="C1651" s="102" t="s">
        <v>337</v>
      </c>
      <c r="D1651" s="103">
        <v>178</v>
      </c>
      <c r="E1651" s="103">
        <f t="shared" si="808"/>
        <v>2.4722222222222223</v>
      </c>
      <c r="F1651" s="103">
        <v>217</v>
      </c>
      <c r="G1651" s="103">
        <v>1</v>
      </c>
      <c r="H1651" s="103">
        <v>230</v>
      </c>
      <c r="I1651" s="103">
        <v>1</v>
      </c>
      <c r="J1651" s="103" t="s">
        <v>510</v>
      </c>
      <c r="K1651" s="31">
        <f t="shared" si="919"/>
        <v>144</v>
      </c>
      <c r="L1651" s="103" t="s">
        <v>510</v>
      </c>
      <c r="M1651" s="104">
        <f t="shared" si="813"/>
        <v>2</v>
      </c>
      <c r="N1651" s="105" t="s">
        <v>506</v>
      </c>
      <c r="O1651" s="41" t="s">
        <v>5233</v>
      </c>
      <c r="P1651" s="106">
        <f t="shared" si="872"/>
        <v>66.240000000000009</v>
      </c>
      <c r="Q1651" s="106">
        <f t="shared" si="873"/>
        <v>144</v>
      </c>
      <c r="R1651" s="41"/>
      <c r="S1651" s="41" t="s">
        <v>535</v>
      </c>
      <c r="T1651" s="107">
        <f t="shared" si="920"/>
        <v>1.5235200000000002</v>
      </c>
      <c r="U1651" s="41" t="s">
        <v>4078</v>
      </c>
      <c r="V1651" s="41" t="e">
        <f t="shared" si="769"/>
        <v>#NAME?</v>
      </c>
      <c r="W1651" s="107">
        <v>5.2900000000000003E-2</v>
      </c>
      <c r="X1651" s="107">
        <f t="shared" si="796"/>
        <v>7.6176000000000004</v>
      </c>
      <c r="Y1651" s="107"/>
      <c r="Z1651" s="107"/>
      <c r="AA1651" s="107"/>
      <c r="AB1651" s="107"/>
      <c r="AC1651" s="107"/>
      <c r="AD1651" s="107"/>
      <c r="AE1651" s="107"/>
      <c r="AF1651" s="107"/>
      <c r="AG1651" s="41" t="s">
        <v>4327</v>
      </c>
      <c r="AH1651" s="41" t="e">
        <f t="shared" si="773"/>
        <v>#NAME?</v>
      </c>
      <c r="AI1651" s="108">
        <v>0.2</v>
      </c>
      <c r="AJ1651" s="107">
        <f t="shared" si="798"/>
        <v>1.5235200000000002</v>
      </c>
      <c r="AK1651" s="41"/>
      <c r="AL1651" s="41"/>
      <c r="AM1651" s="107"/>
      <c r="AN1651" s="107"/>
    </row>
    <row r="1652" spans="1:40" ht="15">
      <c r="A1652" s="101"/>
      <c r="B1652" s="41"/>
      <c r="C1652" s="102"/>
      <c r="D1652" s="103"/>
      <c r="E1652" s="103"/>
      <c r="F1652" s="103"/>
      <c r="G1652" s="103"/>
      <c r="H1652" s="103"/>
      <c r="I1652" s="103"/>
      <c r="J1652" s="103"/>
      <c r="K1652" s="31"/>
      <c r="L1652" s="103"/>
      <c r="M1652" s="104"/>
      <c r="N1652" s="105"/>
      <c r="O1652" s="41"/>
      <c r="P1652" s="106"/>
      <c r="Q1652" s="106"/>
      <c r="R1652" s="41"/>
      <c r="S1652" s="41"/>
      <c r="T1652" s="107"/>
      <c r="U1652" s="41"/>
      <c r="V1652" s="41"/>
      <c r="W1652" s="107"/>
      <c r="X1652" s="107"/>
      <c r="Y1652" s="107"/>
      <c r="Z1652" s="107"/>
      <c r="AA1652" s="107"/>
      <c r="AB1652" s="107"/>
      <c r="AC1652" s="107"/>
      <c r="AD1652" s="107"/>
      <c r="AE1652" s="107"/>
      <c r="AF1652" s="107"/>
      <c r="AG1652" s="41"/>
      <c r="AH1652" s="41"/>
      <c r="AI1652" s="108"/>
      <c r="AJ1652" s="107"/>
      <c r="AK1652" s="109" t="s">
        <v>4921</v>
      </c>
      <c r="AL1652" s="41" t="str">
        <f t="shared" ref="AL1652:AL1664" si="933">VLOOKUP(AK1652,db_solfen,2,FALSE)</f>
        <v>SOLFEN KHA DEP 225</v>
      </c>
      <c r="AM1652" s="107">
        <v>0.31</v>
      </c>
      <c r="AN1652" s="107">
        <f>$X$1651*AM1652</f>
        <v>2.361456</v>
      </c>
    </row>
    <row r="1653" spans="1:40" ht="15">
      <c r="A1653" s="101"/>
      <c r="B1653" s="41"/>
      <c r="C1653" s="102"/>
      <c r="D1653" s="103"/>
      <c r="E1653" s="103"/>
      <c r="F1653" s="103"/>
      <c r="G1653" s="103"/>
      <c r="H1653" s="103"/>
      <c r="I1653" s="103"/>
      <c r="J1653" s="103"/>
      <c r="K1653" s="31"/>
      <c r="L1653" s="103"/>
      <c r="M1653" s="104"/>
      <c r="N1653" s="105"/>
      <c r="O1653" s="41"/>
      <c r="P1653" s="106"/>
      <c r="Q1653" s="106"/>
      <c r="R1653" s="41"/>
      <c r="S1653" s="41"/>
      <c r="T1653" s="107"/>
      <c r="U1653" s="41"/>
      <c r="V1653" s="41"/>
      <c r="W1653" s="107"/>
      <c r="X1653" s="107"/>
      <c r="Y1653" s="107"/>
      <c r="Z1653" s="107"/>
      <c r="AA1653" s="107"/>
      <c r="AB1653" s="107"/>
      <c r="AC1653" s="107"/>
      <c r="AD1653" s="107"/>
      <c r="AE1653" s="107"/>
      <c r="AF1653" s="107"/>
      <c r="AG1653" s="41"/>
      <c r="AH1653" s="41"/>
      <c r="AI1653" s="108"/>
      <c r="AJ1653" s="107"/>
      <c r="AK1653" s="109" t="s">
        <v>4915</v>
      </c>
      <c r="AL1653" s="41" t="str">
        <f t="shared" si="933"/>
        <v>SHD METHANOL 156</v>
      </c>
      <c r="AM1653" s="107">
        <v>0.14000000000000001</v>
      </c>
      <c r="AN1653" s="107">
        <f t="shared" ref="AN1653:AN1654" si="934">$X$1651*AM1653</f>
        <v>1.0664640000000001</v>
      </c>
    </row>
    <row r="1654" spans="1:40" ht="15">
      <c r="A1654" s="101"/>
      <c r="B1654" s="41"/>
      <c r="C1654" s="102"/>
      <c r="D1654" s="103"/>
      <c r="E1654" s="103"/>
      <c r="F1654" s="103"/>
      <c r="G1654" s="103"/>
      <c r="H1654" s="103"/>
      <c r="I1654" s="103"/>
      <c r="J1654" s="103"/>
      <c r="K1654" s="31"/>
      <c r="L1654" s="103"/>
      <c r="M1654" s="104"/>
      <c r="N1654" s="105"/>
      <c r="O1654" s="41"/>
      <c r="P1654" s="106"/>
      <c r="Q1654" s="106"/>
      <c r="R1654" s="41"/>
      <c r="S1654" s="41"/>
      <c r="T1654" s="107"/>
      <c r="U1654" s="41"/>
      <c r="V1654" s="41"/>
      <c r="W1654" s="107"/>
      <c r="X1654" s="107"/>
      <c r="Y1654" s="107"/>
      <c r="Z1654" s="107"/>
      <c r="AA1654" s="107"/>
      <c r="AB1654" s="107"/>
      <c r="AC1654" s="107"/>
      <c r="AD1654" s="107"/>
      <c r="AE1654" s="107"/>
      <c r="AF1654" s="107"/>
      <c r="AG1654" s="41"/>
      <c r="AH1654" s="41"/>
      <c r="AI1654" s="108"/>
      <c r="AJ1654" s="107"/>
      <c r="AK1654" s="109" t="s">
        <v>4925</v>
      </c>
      <c r="AL1654" s="41" t="str">
        <f t="shared" si="933"/>
        <v>SOLFEN KHA GLISERIN 250</v>
      </c>
      <c r="AM1654" s="107">
        <v>0.35</v>
      </c>
      <c r="AN1654" s="107">
        <f t="shared" si="934"/>
        <v>2.6661600000000001</v>
      </c>
    </row>
    <row r="1655" spans="1:40" ht="15">
      <c r="A1655" s="101"/>
      <c r="B1655" s="41"/>
      <c r="C1655" s="102"/>
      <c r="D1655" s="103"/>
      <c r="E1655" s="103"/>
      <c r="F1655" s="103"/>
      <c r="G1655" s="103"/>
      <c r="H1655" s="103"/>
      <c r="I1655" s="103"/>
      <c r="J1655" s="103"/>
      <c r="K1655" s="31"/>
      <c r="L1655" s="103"/>
      <c r="M1655" s="104"/>
      <c r="N1655" s="105"/>
      <c r="O1655" s="41"/>
      <c r="P1655" s="106"/>
      <c r="Q1655" s="106"/>
      <c r="R1655" s="41"/>
      <c r="S1655" s="41"/>
      <c r="T1655" s="107"/>
      <c r="U1655" s="41" t="s">
        <v>5192</v>
      </c>
      <c r="V1655" s="41" t="s">
        <v>5193</v>
      </c>
      <c r="W1655" s="107">
        <v>0.17899999999999999</v>
      </c>
      <c r="X1655" s="107">
        <f>K1651*W1655</f>
        <v>25.776</v>
      </c>
      <c r="Y1655" s="107"/>
      <c r="Z1655" s="107"/>
      <c r="AA1655" s="107"/>
      <c r="AB1655" s="107"/>
      <c r="AC1655" s="107"/>
      <c r="AD1655" s="107"/>
      <c r="AE1655" s="107"/>
      <c r="AF1655" s="107"/>
      <c r="AG1655" s="41"/>
      <c r="AH1655" s="41"/>
      <c r="AI1655" s="108"/>
      <c r="AJ1655" s="107"/>
      <c r="AK1655" s="110" t="s">
        <v>4915</v>
      </c>
      <c r="AL1655" s="41" t="str">
        <f t="shared" si="933"/>
        <v>SHD METHANOL 156</v>
      </c>
      <c r="AM1655" s="107">
        <v>0.56999999999999995</v>
      </c>
      <c r="AN1655" s="107">
        <f>$X$1655*AM1655</f>
        <v>14.692319999999999</v>
      </c>
    </row>
    <row r="1656" spans="1:40" ht="15">
      <c r="A1656" s="101"/>
      <c r="B1656" s="41"/>
      <c r="C1656" s="102"/>
      <c r="D1656" s="103"/>
      <c r="E1656" s="103"/>
      <c r="F1656" s="103"/>
      <c r="G1656" s="103"/>
      <c r="H1656" s="103"/>
      <c r="I1656" s="103"/>
      <c r="J1656" s="103"/>
      <c r="K1656" s="31"/>
      <c r="L1656" s="103"/>
      <c r="M1656" s="104"/>
      <c r="N1656" s="105"/>
      <c r="O1656" s="41"/>
      <c r="P1656" s="106"/>
      <c r="Q1656" s="106"/>
      <c r="R1656" s="41"/>
      <c r="S1656" s="41"/>
      <c r="T1656" s="107"/>
      <c r="U1656" s="41"/>
      <c r="V1656" s="41"/>
      <c r="W1656" s="107"/>
      <c r="X1656" s="107"/>
      <c r="Y1656" s="107"/>
      <c r="Z1656" s="107"/>
      <c r="AA1656" s="107"/>
      <c r="AB1656" s="107"/>
      <c r="AC1656" s="107"/>
      <c r="AD1656" s="107"/>
      <c r="AE1656" s="107"/>
      <c r="AF1656" s="107"/>
      <c r="AG1656" s="41"/>
      <c r="AH1656" s="41"/>
      <c r="AI1656" s="108"/>
      <c r="AJ1656" s="107"/>
      <c r="AK1656" s="110" t="s">
        <v>4925</v>
      </c>
      <c r="AL1656" s="41" t="str">
        <f t="shared" si="933"/>
        <v>SOLFEN KHA GLISERIN 250</v>
      </c>
      <c r="AM1656" s="107">
        <v>0.34</v>
      </c>
      <c r="AN1656" s="107">
        <f t="shared" ref="AN1656:AN1657" si="935">$X$1655*AM1656</f>
        <v>8.7638400000000001</v>
      </c>
    </row>
    <row r="1657" spans="1:40" ht="15">
      <c r="A1657" s="101"/>
      <c r="B1657" s="41"/>
      <c r="C1657" s="102"/>
      <c r="D1657" s="103"/>
      <c r="E1657" s="103"/>
      <c r="F1657" s="103"/>
      <c r="G1657" s="103"/>
      <c r="H1657" s="103"/>
      <c r="I1657" s="103"/>
      <c r="J1657" s="103"/>
      <c r="K1657" s="31"/>
      <c r="L1657" s="103"/>
      <c r="M1657" s="104"/>
      <c r="N1657" s="105"/>
      <c r="O1657" s="41"/>
      <c r="P1657" s="106"/>
      <c r="Q1657" s="106"/>
      <c r="R1657" s="41"/>
      <c r="S1657" s="41"/>
      <c r="T1657" s="107"/>
      <c r="U1657" s="41"/>
      <c r="V1657" s="41"/>
      <c r="W1657" s="107"/>
      <c r="X1657" s="107"/>
      <c r="Y1657" s="107"/>
      <c r="Z1657" s="107"/>
      <c r="AA1657" s="107"/>
      <c r="AB1657" s="107"/>
      <c r="AC1657" s="107"/>
      <c r="AD1657" s="107"/>
      <c r="AE1657" s="107"/>
      <c r="AF1657" s="107"/>
      <c r="AG1657" s="41"/>
      <c r="AH1657" s="41"/>
      <c r="AI1657" s="108"/>
      <c r="AJ1657" s="107"/>
      <c r="AK1657" s="110" t="s">
        <v>4921</v>
      </c>
      <c r="AL1657" s="41" t="str">
        <f t="shared" si="933"/>
        <v>SOLFEN KHA DEP 225</v>
      </c>
      <c r="AM1657" s="107">
        <v>0.09</v>
      </c>
      <c r="AN1657" s="107">
        <f t="shared" si="935"/>
        <v>2.3198399999999997</v>
      </c>
    </row>
    <row r="1658" spans="1:40">
      <c r="A1658" s="101">
        <v>380</v>
      </c>
      <c r="B1658" s="41" t="s">
        <v>3272</v>
      </c>
      <c r="C1658" s="102" t="s">
        <v>338</v>
      </c>
      <c r="D1658" s="103">
        <v>14</v>
      </c>
      <c r="E1658" s="103">
        <f t="shared" si="808"/>
        <v>0.19444444444444445</v>
      </c>
      <c r="F1658" s="103">
        <v>39</v>
      </c>
      <c r="G1658" s="103">
        <v>1</v>
      </c>
      <c r="H1658" s="103">
        <v>25</v>
      </c>
      <c r="I1658" s="103">
        <v>1</v>
      </c>
      <c r="J1658" s="103" t="s">
        <v>510</v>
      </c>
      <c r="K1658" s="31">
        <f t="shared" si="919"/>
        <v>72</v>
      </c>
      <c r="L1658" s="103" t="s">
        <v>510</v>
      </c>
      <c r="M1658" s="104">
        <f t="shared" si="813"/>
        <v>1</v>
      </c>
      <c r="N1658" s="105" t="s">
        <v>506</v>
      </c>
      <c r="O1658" s="41" t="s">
        <v>5233</v>
      </c>
      <c r="P1658" s="106">
        <f t="shared" si="872"/>
        <v>33.120000000000005</v>
      </c>
      <c r="Q1658" s="106">
        <f t="shared" si="873"/>
        <v>72</v>
      </c>
      <c r="R1658" s="41"/>
      <c r="S1658" s="41" t="s">
        <v>536</v>
      </c>
      <c r="T1658" s="107">
        <f t="shared" si="920"/>
        <v>1.104552</v>
      </c>
      <c r="U1658" s="41" t="s">
        <v>4112</v>
      </c>
      <c r="V1658" s="41" t="e">
        <f t="shared" si="769"/>
        <v>#NAME?</v>
      </c>
      <c r="W1658" s="107">
        <v>5.2900000000000003E-2</v>
      </c>
      <c r="X1658" s="107">
        <f t="shared" si="796"/>
        <v>3.8088000000000002</v>
      </c>
      <c r="Y1658" s="107"/>
      <c r="Z1658" s="107"/>
      <c r="AA1658" s="107"/>
      <c r="AB1658" s="107"/>
      <c r="AC1658" s="107"/>
      <c r="AD1658" s="107"/>
      <c r="AE1658" s="107"/>
      <c r="AF1658" s="107"/>
      <c r="AG1658" s="41" t="s">
        <v>4217</v>
      </c>
      <c r="AH1658" s="41" t="e">
        <f t="shared" si="773"/>
        <v>#NAME?</v>
      </c>
      <c r="AI1658" s="108">
        <v>0.28999999999999998</v>
      </c>
      <c r="AJ1658" s="107">
        <f t="shared" si="798"/>
        <v>1.104552</v>
      </c>
      <c r="AK1658" s="41"/>
      <c r="AL1658" s="41"/>
      <c r="AM1658" s="107"/>
      <c r="AN1658" s="107"/>
    </row>
    <row r="1659" spans="1:40" ht="15">
      <c r="A1659" s="101"/>
      <c r="B1659" s="41"/>
      <c r="C1659" s="102"/>
      <c r="D1659" s="103"/>
      <c r="E1659" s="103"/>
      <c r="F1659" s="103"/>
      <c r="G1659" s="103"/>
      <c r="H1659" s="103"/>
      <c r="I1659" s="103"/>
      <c r="J1659" s="103"/>
      <c r="K1659" s="31"/>
      <c r="L1659" s="103"/>
      <c r="M1659" s="104"/>
      <c r="N1659" s="105"/>
      <c r="O1659" s="41"/>
      <c r="P1659" s="106"/>
      <c r="Q1659" s="106"/>
      <c r="R1659" s="41"/>
      <c r="S1659" s="41"/>
      <c r="T1659" s="107"/>
      <c r="U1659" s="41"/>
      <c r="V1659" s="41"/>
      <c r="W1659" s="107"/>
      <c r="X1659" s="107"/>
      <c r="Y1659" s="107"/>
      <c r="Z1659" s="107"/>
      <c r="AA1659" s="107"/>
      <c r="AB1659" s="107"/>
      <c r="AC1659" s="107"/>
      <c r="AD1659" s="107"/>
      <c r="AE1659" s="107"/>
      <c r="AF1659" s="107"/>
      <c r="AG1659" s="41"/>
      <c r="AH1659" s="41"/>
      <c r="AI1659" s="108"/>
      <c r="AJ1659" s="107"/>
      <c r="AK1659" s="109" t="s">
        <v>4921</v>
      </c>
      <c r="AL1659" s="41" t="str">
        <f t="shared" si="933"/>
        <v>SOLFEN KHA DEP 225</v>
      </c>
      <c r="AM1659" s="107">
        <v>0.24</v>
      </c>
      <c r="AN1659" s="107">
        <f>$X$1658*AM1659</f>
        <v>0.91411200000000004</v>
      </c>
    </row>
    <row r="1660" spans="1:40" ht="15">
      <c r="A1660" s="101"/>
      <c r="B1660" s="41"/>
      <c r="C1660" s="102"/>
      <c r="D1660" s="103"/>
      <c r="E1660" s="103"/>
      <c r="F1660" s="103"/>
      <c r="G1660" s="103"/>
      <c r="H1660" s="103"/>
      <c r="I1660" s="103"/>
      <c r="J1660" s="103"/>
      <c r="K1660" s="31"/>
      <c r="L1660" s="103"/>
      <c r="M1660" s="104"/>
      <c r="N1660" s="105"/>
      <c r="O1660" s="41"/>
      <c r="P1660" s="106"/>
      <c r="Q1660" s="106"/>
      <c r="R1660" s="41"/>
      <c r="S1660" s="41"/>
      <c r="T1660" s="107"/>
      <c r="U1660" s="41"/>
      <c r="V1660" s="41"/>
      <c r="W1660" s="107"/>
      <c r="X1660" s="107"/>
      <c r="Y1660" s="107"/>
      <c r="Z1660" s="107"/>
      <c r="AA1660" s="107"/>
      <c r="AB1660" s="107"/>
      <c r="AC1660" s="107"/>
      <c r="AD1660" s="107"/>
      <c r="AE1660" s="107"/>
      <c r="AF1660" s="107"/>
      <c r="AG1660" s="41"/>
      <c r="AH1660" s="41"/>
      <c r="AI1660" s="108"/>
      <c r="AJ1660" s="107"/>
      <c r="AK1660" s="109" t="s">
        <v>4915</v>
      </c>
      <c r="AL1660" s="41" t="str">
        <f t="shared" si="933"/>
        <v>SHD METHANOL 156</v>
      </c>
      <c r="AM1660" s="107">
        <v>0.13</v>
      </c>
      <c r="AN1660" s="107">
        <f t="shared" ref="AN1660:AN1661" si="936">$X$1658*AM1660</f>
        <v>0.49514400000000003</v>
      </c>
    </row>
    <row r="1661" spans="1:40" ht="15">
      <c r="A1661" s="101"/>
      <c r="B1661" s="41"/>
      <c r="C1661" s="102"/>
      <c r="D1661" s="103"/>
      <c r="E1661" s="103"/>
      <c r="F1661" s="103"/>
      <c r="G1661" s="103"/>
      <c r="H1661" s="103"/>
      <c r="I1661" s="103"/>
      <c r="J1661" s="103"/>
      <c r="K1661" s="31"/>
      <c r="L1661" s="103"/>
      <c r="M1661" s="104"/>
      <c r="N1661" s="105"/>
      <c r="O1661" s="41"/>
      <c r="P1661" s="106"/>
      <c r="Q1661" s="106"/>
      <c r="R1661" s="41"/>
      <c r="S1661" s="41"/>
      <c r="T1661" s="107"/>
      <c r="U1661" s="41"/>
      <c r="V1661" s="41"/>
      <c r="W1661" s="107"/>
      <c r="X1661" s="107"/>
      <c r="Y1661" s="107"/>
      <c r="Z1661" s="107"/>
      <c r="AA1661" s="107"/>
      <c r="AB1661" s="107"/>
      <c r="AC1661" s="107"/>
      <c r="AD1661" s="107"/>
      <c r="AE1661" s="107"/>
      <c r="AF1661" s="107"/>
      <c r="AG1661" s="41"/>
      <c r="AH1661" s="41"/>
      <c r="AI1661" s="108"/>
      <c r="AJ1661" s="107"/>
      <c r="AK1661" s="109" t="s">
        <v>4925</v>
      </c>
      <c r="AL1661" s="41" t="str">
        <f t="shared" si="933"/>
        <v>SOLFEN KHA GLISERIN 250</v>
      </c>
      <c r="AM1661" s="107">
        <v>0.34</v>
      </c>
      <c r="AN1661" s="107">
        <f t="shared" si="936"/>
        <v>1.2949920000000001</v>
      </c>
    </row>
    <row r="1662" spans="1:40" ht="15">
      <c r="A1662" s="101"/>
      <c r="B1662" s="41"/>
      <c r="C1662" s="102"/>
      <c r="D1662" s="103"/>
      <c r="E1662" s="103"/>
      <c r="F1662" s="103"/>
      <c r="G1662" s="103"/>
      <c r="H1662" s="103"/>
      <c r="I1662" s="103"/>
      <c r="J1662" s="103"/>
      <c r="K1662" s="31"/>
      <c r="L1662" s="103"/>
      <c r="M1662" s="104"/>
      <c r="N1662" s="105"/>
      <c r="O1662" s="41"/>
      <c r="P1662" s="106"/>
      <c r="Q1662" s="106"/>
      <c r="R1662" s="41"/>
      <c r="S1662" s="41"/>
      <c r="T1662" s="107"/>
      <c r="U1662" s="41" t="s">
        <v>5192</v>
      </c>
      <c r="V1662" s="41" t="s">
        <v>5193</v>
      </c>
      <c r="W1662" s="107">
        <v>0.17899999999999999</v>
      </c>
      <c r="X1662" s="107">
        <f>K1658*W1662</f>
        <v>12.888</v>
      </c>
      <c r="Y1662" s="107"/>
      <c r="Z1662" s="107"/>
      <c r="AA1662" s="107"/>
      <c r="AB1662" s="107"/>
      <c r="AC1662" s="107"/>
      <c r="AD1662" s="107"/>
      <c r="AE1662" s="107"/>
      <c r="AF1662" s="107"/>
      <c r="AG1662" s="41"/>
      <c r="AH1662" s="41"/>
      <c r="AI1662" s="108"/>
      <c r="AJ1662" s="107"/>
      <c r="AK1662" s="110" t="s">
        <v>4915</v>
      </c>
      <c r="AL1662" s="41" t="str">
        <f t="shared" si="933"/>
        <v>SHD METHANOL 156</v>
      </c>
      <c r="AM1662" s="107">
        <v>0.56999999999999995</v>
      </c>
      <c r="AN1662" s="107">
        <f>$X$1662*AM1662</f>
        <v>7.3461599999999994</v>
      </c>
    </row>
    <row r="1663" spans="1:40" ht="15">
      <c r="A1663" s="101"/>
      <c r="B1663" s="41"/>
      <c r="C1663" s="102"/>
      <c r="D1663" s="103"/>
      <c r="E1663" s="103"/>
      <c r="F1663" s="103"/>
      <c r="G1663" s="103"/>
      <c r="H1663" s="103"/>
      <c r="I1663" s="103"/>
      <c r="J1663" s="103"/>
      <c r="K1663" s="31"/>
      <c r="L1663" s="103"/>
      <c r="M1663" s="104"/>
      <c r="N1663" s="105"/>
      <c r="O1663" s="41"/>
      <c r="P1663" s="106"/>
      <c r="Q1663" s="106"/>
      <c r="R1663" s="41"/>
      <c r="S1663" s="41"/>
      <c r="T1663" s="107"/>
      <c r="U1663" s="41"/>
      <c r="V1663" s="41"/>
      <c r="W1663" s="107"/>
      <c r="X1663" s="107"/>
      <c r="Y1663" s="107"/>
      <c r="Z1663" s="107"/>
      <c r="AA1663" s="107"/>
      <c r="AB1663" s="107"/>
      <c r="AC1663" s="107"/>
      <c r="AD1663" s="107"/>
      <c r="AE1663" s="107"/>
      <c r="AF1663" s="107"/>
      <c r="AG1663" s="41"/>
      <c r="AH1663" s="41"/>
      <c r="AI1663" s="108"/>
      <c r="AJ1663" s="107"/>
      <c r="AK1663" s="110" t="s">
        <v>4925</v>
      </c>
      <c r="AL1663" s="41" t="str">
        <f t="shared" si="933"/>
        <v>SOLFEN KHA GLISERIN 250</v>
      </c>
      <c r="AM1663" s="107">
        <v>0.34</v>
      </c>
      <c r="AN1663" s="107">
        <f t="shared" ref="AN1663:AN1664" si="937">$X$1662*AM1663</f>
        <v>4.38192</v>
      </c>
    </row>
    <row r="1664" spans="1:40" ht="15">
      <c r="A1664" s="101"/>
      <c r="B1664" s="41"/>
      <c r="C1664" s="102"/>
      <c r="D1664" s="103"/>
      <c r="E1664" s="103"/>
      <c r="F1664" s="103"/>
      <c r="G1664" s="103"/>
      <c r="H1664" s="103"/>
      <c r="I1664" s="103"/>
      <c r="J1664" s="103"/>
      <c r="K1664" s="31"/>
      <c r="L1664" s="103"/>
      <c r="M1664" s="104"/>
      <c r="N1664" s="105"/>
      <c r="O1664" s="41"/>
      <c r="P1664" s="106"/>
      <c r="Q1664" s="106"/>
      <c r="R1664" s="41"/>
      <c r="S1664" s="41"/>
      <c r="T1664" s="107"/>
      <c r="U1664" s="41"/>
      <c r="V1664" s="41"/>
      <c r="W1664" s="107"/>
      <c r="X1664" s="107"/>
      <c r="Y1664" s="107"/>
      <c r="Z1664" s="107"/>
      <c r="AA1664" s="107"/>
      <c r="AB1664" s="107"/>
      <c r="AC1664" s="107"/>
      <c r="AD1664" s="107"/>
      <c r="AE1664" s="107"/>
      <c r="AF1664" s="107"/>
      <c r="AG1664" s="41"/>
      <c r="AH1664" s="41"/>
      <c r="AI1664" s="108"/>
      <c r="AJ1664" s="107"/>
      <c r="AK1664" s="110" t="s">
        <v>4921</v>
      </c>
      <c r="AL1664" s="41" t="str">
        <f t="shared" si="933"/>
        <v>SOLFEN KHA DEP 225</v>
      </c>
      <c r="AM1664" s="107">
        <v>0.09</v>
      </c>
      <c r="AN1664" s="107">
        <f t="shared" si="937"/>
        <v>1.1599199999999998</v>
      </c>
    </row>
    <row r="1665" spans="1:40">
      <c r="A1665" s="101">
        <v>381</v>
      </c>
      <c r="B1665" s="41" t="s">
        <v>3017</v>
      </c>
      <c r="C1665" s="102" t="s">
        <v>305</v>
      </c>
      <c r="D1665" s="103">
        <v>11</v>
      </c>
      <c r="E1665" s="103">
        <f t="shared" si="808"/>
        <v>0.15277777777777779</v>
      </c>
      <c r="F1665" s="103">
        <v>16</v>
      </c>
      <c r="G1665" s="103">
        <v>1</v>
      </c>
      <c r="H1665" s="103">
        <v>26</v>
      </c>
      <c r="I1665" s="103">
        <v>1</v>
      </c>
      <c r="J1665" s="103" t="s">
        <v>510</v>
      </c>
      <c r="K1665" s="31">
        <v>0</v>
      </c>
      <c r="L1665" s="103" t="s">
        <v>510</v>
      </c>
      <c r="M1665" s="104">
        <f t="shared" si="813"/>
        <v>0</v>
      </c>
      <c r="N1665" s="105" t="s">
        <v>506</v>
      </c>
      <c r="O1665" s="41"/>
      <c r="P1665" s="41"/>
      <c r="Q1665" s="41"/>
      <c r="R1665" s="41"/>
      <c r="S1665" s="41"/>
      <c r="T1665" s="107"/>
      <c r="U1665" s="41" t="s">
        <v>4096</v>
      </c>
      <c r="V1665" s="41" t="e">
        <f t="shared" ref="V1665" si="938">VLOOKUP(U1665,tb_oplosan,2,FALSE)</f>
        <v>#NAME?</v>
      </c>
      <c r="W1665" s="107">
        <v>5.4050000000000001E-2</v>
      </c>
      <c r="X1665" s="107">
        <f>K1665*W1665</f>
        <v>0</v>
      </c>
      <c r="Y1665" s="107"/>
      <c r="Z1665" s="107"/>
      <c r="AA1665" s="107"/>
      <c r="AB1665" s="107"/>
      <c r="AC1665" s="107"/>
      <c r="AD1665" s="107"/>
      <c r="AE1665" s="107"/>
      <c r="AF1665" s="107"/>
      <c r="AG1665" s="41" t="s">
        <v>4313</v>
      </c>
      <c r="AH1665" s="41" t="e">
        <f t="shared" ref="AH1665" si="939">VLOOKUP(AG1665,tb_parfum,2,FALSE)</f>
        <v>#NAME?</v>
      </c>
      <c r="AI1665" s="108">
        <v>0.21</v>
      </c>
      <c r="AJ1665" s="107">
        <f t="shared" ref="AJ1665" si="940">X1665*AI1665</f>
        <v>0</v>
      </c>
      <c r="AK1665" s="41"/>
      <c r="AL1665" s="41"/>
      <c r="AM1665" s="107"/>
      <c r="AN1665" s="107"/>
    </row>
    <row r="1666" spans="1:40" ht="15">
      <c r="A1666" s="101"/>
      <c r="B1666" s="41"/>
      <c r="C1666" s="102"/>
      <c r="D1666" s="103"/>
      <c r="E1666" s="103"/>
      <c r="F1666" s="103"/>
      <c r="G1666" s="103"/>
      <c r="H1666" s="103"/>
      <c r="I1666" s="103"/>
      <c r="J1666" s="103"/>
      <c r="K1666" s="31"/>
      <c r="L1666" s="103"/>
      <c r="M1666" s="104"/>
      <c r="N1666" s="105"/>
      <c r="O1666" s="41"/>
      <c r="P1666" s="41"/>
      <c r="Q1666" s="41"/>
      <c r="R1666" s="41"/>
      <c r="S1666" s="41"/>
      <c r="T1666" s="107"/>
      <c r="U1666" s="41"/>
      <c r="V1666" s="41"/>
      <c r="W1666" s="107"/>
      <c r="X1666" s="107"/>
      <c r="Y1666" s="107"/>
      <c r="Z1666" s="107"/>
      <c r="AA1666" s="107"/>
      <c r="AB1666" s="107"/>
      <c r="AC1666" s="107"/>
      <c r="AD1666" s="107"/>
      <c r="AE1666" s="107"/>
      <c r="AF1666" s="107"/>
      <c r="AG1666" s="41"/>
      <c r="AH1666" s="41"/>
      <c r="AI1666" s="108"/>
      <c r="AJ1666" s="107"/>
      <c r="AK1666" s="117" t="s">
        <v>4921</v>
      </c>
      <c r="AL1666" s="41" t="str">
        <f t="shared" ref="AL1666:AL1671" si="941">VLOOKUP(AK1666,db_solfen,2,FALSE)</f>
        <v>SOLFEN KHA DEP 225</v>
      </c>
      <c r="AM1666" s="107">
        <v>0.3</v>
      </c>
      <c r="AN1666" s="107">
        <f>$X$1665*AM1666</f>
        <v>0</v>
      </c>
    </row>
    <row r="1667" spans="1:40" ht="15">
      <c r="A1667" s="101"/>
      <c r="B1667" s="41"/>
      <c r="C1667" s="102"/>
      <c r="D1667" s="103"/>
      <c r="E1667" s="103"/>
      <c r="F1667" s="103"/>
      <c r="G1667" s="103"/>
      <c r="H1667" s="103"/>
      <c r="I1667" s="103"/>
      <c r="J1667" s="103"/>
      <c r="K1667" s="31"/>
      <c r="L1667" s="103"/>
      <c r="M1667" s="104"/>
      <c r="N1667" s="105"/>
      <c r="O1667" s="41"/>
      <c r="P1667" s="41"/>
      <c r="Q1667" s="41"/>
      <c r="R1667" s="41"/>
      <c r="S1667" s="41"/>
      <c r="T1667" s="107"/>
      <c r="U1667" s="41"/>
      <c r="V1667" s="41"/>
      <c r="W1667" s="107"/>
      <c r="X1667" s="107"/>
      <c r="Y1667" s="107"/>
      <c r="Z1667" s="107"/>
      <c r="AA1667" s="107"/>
      <c r="AB1667" s="107"/>
      <c r="AC1667" s="107"/>
      <c r="AD1667" s="107"/>
      <c r="AE1667" s="107"/>
      <c r="AF1667" s="107"/>
      <c r="AG1667" s="41"/>
      <c r="AH1667" s="41"/>
      <c r="AI1667" s="108"/>
      <c r="AJ1667" s="107"/>
      <c r="AK1667" s="117" t="s">
        <v>4915</v>
      </c>
      <c r="AL1667" s="41" t="str">
        <f t="shared" si="941"/>
        <v>SHD METHANOL 156</v>
      </c>
      <c r="AM1667" s="107">
        <v>0.14000000000000001</v>
      </c>
      <c r="AN1667" s="107">
        <f t="shared" ref="AN1667:AN1668" si="942">$X$1665*AM1667</f>
        <v>0</v>
      </c>
    </row>
    <row r="1668" spans="1:40" ht="15">
      <c r="A1668" s="101"/>
      <c r="B1668" s="41"/>
      <c r="C1668" s="102"/>
      <c r="D1668" s="103"/>
      <c r="E1668" s="103"/>
      <c r="F1668" s="103"/>
      <c r="G1668" s="103"/>
      <c r="H1668" s="103"/>
      <c r="I1668" s="103"/>
      <c r="J1668" s="103"/>
      <c r="K1668" s="31"/>
      <c r="L1668" s="103"/>
      <c r="M1668" s="104"/>
      <c r="N1668" s="105"/>
      <c r="O1668" s="41"/>
      <c r="P1668" s="41"/>
      <c r="Q1668" s="41"/>
      <c r="R1668" s="41"/>
      <c r="S1668" s="41"/>
      <c r="T1668" s="107"/>
      <c r="U1668" s="41"/>
      <c r="V1668" s="41"/>
      <c r="W1668" s="107"/>
      <c r="X1668" s="107"/>
      <c r="Y1668" s="107"/>
      <c r="Z1668" s="107"/>
      <c r="AA1668" s="107"/>
      <c r="AB1668" s="107"/>
      <c r="AC1668" s="107"/>
      <c r="AD1668" s="107"/>
      <c r="AE1668" s="107"/>
      <c r="AF1668" s="107"/>
      <c r="AG1668" s="41"/>
      <c r="AH1668" s="41"/>
      <c r="AI1668" s="108"/>
      <c r="AJ1668" s="107"/>
      <c r="AK1668" s="117" t="s">
        <v>4925</v>
      </c>
      <c r="AL1668" s="41" t="str">
        <f t="shared" si="941"/>
        <v>SOLFEN KHA GLISERIN 250</v>
      </c>
      <c r="AM1668" s="107">
        <v>0.35</v>
      </c>
      <c r="AN1668" s="107">
        <f t="shared" si="942"/>
        <v>0</v>
      </c>
    </row>
    <row r="1669" spans="1:40" ht="15">
      <c r="A1669" s="101"/>
      <c r="B1669" s="41"/>
      <c r="C1669" s="102"/>
      <c r="D1669" s="103"/>
      <c r="E1669" s="103"/>
      <c r="F1669" s="103"/>
      <c r="G1669" s="103"/>
      <c r="H1669" s="103"/>
      <c r="I1669" s="103"/>
      <c r="J1669" s="103"/>
      <c r="K1669" s="31"/>
      <c r="L1669" s="103"/>
      <c r="M1669" s="104"/>
      <c r="N1669" s="105"/>
      <c r="O1669" s="41"/>
      <c r="P1669" s="41"/>
      <c r="Q1669" s="41"/>
      <c r="R1669" s="41"/>
      <c r="S1669" s="41"/>
      <c r="T1669" s="107"/>
      <c r="U1669" s="41" t="s">
        <v>5192</v>
      </c>
      <c r="V1669" s="41" t="s">
        <v>5193</v>
      </c>
      <c r="W1669" s="107">
        <v>0.16600000000000001</v>
      </c>
      <c r="X1669" s="107">
        <f>K1665*W1669</f>
        <v>0</v>
      </c>
      <c r="Y1669" s="107"/>
      <c r="Z1669" s="107"/>
      <c r="AA1669" s="107"/>
      <c r="AB1669" s="107"/>
      <c r="AC1669" s="107"/>
      <c r="AD1669" s="107"/>
      <c r="AE1669" s="107"/>
      <c r="AF1669" s="107"/>
      <c r="AG1669" s="41"/>
      <c r="AH1669" s="41"/>
      <c r="AI1669" s="108"/>
      <c r="AJ1669" s="107"/>
      <c r="AK1669" s="110" t="s">
        <v>4915</v>
      </c>
      <c r="AL1669" s="41" t="str">
        <f t="shared" si="941"/>
        <v>SHD METHANOL 156</v>
      </c>
      <c r="AM1669" s="107">
        <v>0.56999999999999995</v>
      </c>
      <c r="AN1669" s="107">
        <f>$X$1669*AM1669</f>
        <v>0</v>
      </c>
    </row>
    <row r="1670" spans="1:40" ht="15">
      <c r="A1670" s="101"/>
      <c r="B1670" s="41"/>
      <c r="C1670" s="102"/>
      <c r="D1670" s="103"/>
      <c r="E1670" s="103"/>
      <c r="F1670" s="103"/>
      <c r="G1670" s="103"/>
      <c r="H1670" s="103"/>
      <c r="I1670" s="103"/>
      <c r="J1670" s="103"/>
      <c r="K1670" s="31"/>
      <c r="L1670" s="103"/>
      <c r="M1670" s="104"/>
      <c r="N1670" s="105"/>
      <c r="O1670" s="41"/>
      <c r="P1670" s="41"/>
      <c r="Q1670" s="41"/>
      <c r="R1670" s="41"/>
      <c r="S1670" s="41"/>
      <c r="T1670" s="107"/>
      <c r="U1670" s="41"/>
      <c r="V1670" s="41"/>
      <c r="W1670" s="107"/>
      <c r="X1670" s="107"/>
      <c r="Y1670" s="107"/>
      <c r="Z1670" s="107"/>
      <c r="AA1670" s="107"/>
      <c r="AB1670" s="107"/>
      <c r="AC1670" s="107"/>
      <c r="AD1670" s="107"/>
      <c r="AE1670" s="107"/>
      <c r="AF1670" s="107"/>
      <c r="AG1670" s="41"/>
      <c r="AH1670" s="41"/>
      <c r="AI1670" s="108"/>
      <c r="AJ1670" s="107"/>
      <c r="AK1670" s="110" t="s">
        <v>4925</v>
      </c>
      <c r="AL1670" s="41" t="str">
        <f t="shared" si="941"/>
        <v>SOLFEN KHA GLISERIN 250</v>
      </c>
      <c r="AM1670" s="107">
        <v>0.34</v>
      </c>
      <c r="AN1670" s="107">
        <f t="shared" ref="AN1670:AN1671" si="943">$X$1669*AM1670</f>
        <v>0</v>
      </c>
    </row>
    <row r="1671" spans="1:40" ht="15">
      <c r="A1671" s="101"/>
      <c r="B1671" s="41"/>
      <c r="C1671" s="102"/>
      <c r="D1671" s="103"/>
      <c r="E1671" s="103"/>
      <c r="F1671" s="103"/>
      <c r="G1671" s="103"/>
      <c r="H1671" s="103"/>
      <c r="I1671" s="103"/>
      <c r="J1671" s="103"/>
      <c r="K1671" s="31"/>
      <c r="L1671" s="103"/>
      <c r="M1671" s="104"/>
      <c r="N1671" s="105"/>
      <c r="O1671" s="41"/>
      <c r="P1671" s="41"/>
      <c r="Q1671" s="41"/>
      <c r="R1671" s="41"/>
      <c r="S1671" s="41"/>
      <c r="T1671" s="107"/>
      <c r="U1671" s="41"/>
      <c r="V1671" s="41"/>
      <c r="W1671" s="107"/>
      <c r="X1671" s="107"/>
      <c r="Y1671" s="107"/>
      <c r="Z1671" s="107"/>
      <c r="AA1671" s="107"/>
      <c r="AB1671" s="107"/>
      <c r="AC1671" s="107"/>
      <c r="AD1671" s="107"/>
      <c r="AE1671" s="107"/>
      <c r="AF1671" s="107"/>
      <c r="AG1671" s="41"/>
      <c r="AH1671" s="41"/>
      <c r="AI1671" s="108"/>
      <c r="AJ1671" s="107"/>
      <c r="AK1671" s="110" t="s">
        <v>4921</v>
      </c>
      <c r="AL1671" s="41" t="str">
        <f t="shared" si="941"/>
        <v>SOLFEN KHA DEP 225</v>
      </c>
      <c r="AM1671" s="107">
        <v>0.09</v>
      </c>
      <c r="AN1671" s="107">
        <f t="shared" si="943"/>
        <v>0</v>
      </c>
    </row>
    <row r="1672" spans="1:40" ht="15">
      <c r="A1672" s="101">
        <v>382</v>
      </c>
      <c r="B1672" s="41" t="s">
        <v>3273</v>
      </c>
      <c r="C1672" s="102" t="s">
        <v>339</v>
      </c>
      <c r="D1672" s="103">
        <v>7</v>
      </c>
      <c r="E1672" s="103">
        <f t="shared" si="808"/>
        <v>9.7222222222222224E-2</v>
      </c>
      <c r="F1672" s="103">
        <v>12</v>
      </c>
      <c r="G1672" s="103">
        <v>1</v>
      </c>
      <c r="H1672" s="103"/>
      <c r="I1672" s="103"/>
      <c r="J1672" s="103" t="s">
        <v>510</v>
      </c>
      <c r="K1672" s="31">
        <v>0</v>
      </c>
      <c r="L1672" s="103" t="s">
        <v>510</v>
      </c>
      <c r="M1672" s="104">
        <f t="shared" si="813"/>
        <v>0</v>
      </c>
      <c r="N1672" s="105" t="s">
        <v>506</v>
      </c>
      <c r="O1672" s="41"/>
      <c r="P1672" s="41"/>
      <c r="Q1672" s="41"/>
      <c r="R1672" s="41"/>
      <c r="S1672" s="41"/>
      <c r="T1672" s="107"/>
      <c r="U1672" s="110" t="s">
        <v>4080</v>
      </c>
      <c r="V1672" s="41" t="e">
        <f t="shared" ref="V1672" si="944">VLOOKUP(U1672,tb_oplosan,2,FALSE)</f>
        <v>#NAME?</v>
      </c>
      <c r="W1672" s="107">
        <v>5.4050000000000001E-2</v>
      </c>
      <c r="X1672" s="107">
        <f>K1672*W1672</f>
        <v>0</v>
      </c>
      <c r="Y1672" s="107"/>
      <c r="Z1672" s="107"/>
      <c r="AA1672" s="107"/>
      <c r="AB1672" s="107"/>
      <c r="AC1672" s="107"/>
      <c r="AD1672" s="107"/>
      <c r="AE1672" s="107"/>
      <c r="AF1672" s="107"/>
      <c r="AG1672" s="110" t="s">
        <v>4279</v>
      </c>
      <c r="AH1672" s="41" t="e">
        <f t="shared" ref="AH1672" si="945">VLOOKUP(AG1672,tb_parfum,2,FALSE)</f>
        <v>#NAME?</v>
      </c>
      <c r="AI1672" s="108">
        <v>0.37</v>
      </c>
      <c r="AJ1672" s="107">
        <f>X1672*AI1672</f>
        <v>0</v>
      </c>
      <c r="AK1672" s="41"/>
      <c r="AL1672" s="41"/>
      <c r="AM1672" s="107"/>
      <c r="AN1672" s="107"/>
    </row>
    <row r="1673" spans="1:40" ht="15">
      <c r="A1673" s="101"/>
      <c r="B1673" s="41"/>
      <c r="C1673" s="102"/>
      <c r="D1673" s="103"/>
      <c r="E1673" s="103"/>
      <c r="F1673" s="103"/>
      <c r="G1673" s="103"/>
      <c r="H1673" s="103"/>
      <c r="I1673" s="103"/>
      <c r="J1673" s="103"/>
      <c r="K1673" s="31"/>
      <c r="L1673" s="103"/>
      <c r="M1673" s="104"/>
      <c r="N1673" s="105"/>
      <c r="O1673" s="41"/>
      <c r="P1673" s="41"/>
      <c r="Q1673" s="41"/>
      <c r="R1673" s="41"/>
      <c r="S1673" s="41"/>
      <c r="T1673" s="107"/>
      <c r="U1673" s="110"/>
      <c r="V1673" s="41"/>
      <c r="W1673" s="107"/>
      <c r="X1673" s="107"/>
      <c r="Y1673" s="107"/>
      <c r="Z1673" s="107"/>
      <c r="AA1673" s="107"/>
      <c r="AB1673" s="107"/>
      <c r="AC1673" s="107"/>
      <c r="AD1673" s="107"/>
      <c r="AE1673" s="107"/>
      <c r="AF1673" s="107"/>
      <c r="AG1673" s="110"/>
      <c r="AH1673" s="41"/>
      <c r="AI1673" s="108"/>
      <c r="AJ1673" s="107"/>
      <c r="AK1673" s="110" t="s">
        <v>4915</v>
      </c>
      <c r="AL1673" s="41" t="str">
        <f t="shared" ref="AL1673:AL1678" si="946">VLOOKUP(AK1673,db_solfen,2,FALSE)</f>
        <v>SHD METHANOL 156</v>
      </c>
      <c r="AM1673" s="107">
        <v>0.14000000000000001</v>
      </c>
      <c r="AN1673" s="107">
        <f>$X$1672*AM1673</f>
        <v>0</v>
      </c>
    </row>
    <row r="1674" spans="1:40" ht="15">
      <c r="A1674" s="101"/>
      <c r="B1674" s="41"/>
      <c r="C1674" s="102"/>
      <c r="D1674" s="103"/>
      <c r="E1674" s="103"/>
      <c r="F1674" s="103"/>
      <c r="G1674" s="103"/>
      <c r="H1674" s="103"/>
      <c r="I1674" s="103"/>
      <c r="J1674" s="103"/>
      <c r="K1674" s="31"/>
      <c r="L1674" s="103"/>
      <c r="M1674" s="104"/>
      <c r="N1674" s="105"/>
      <c r="O1674" s="41"/>
      <c r="P1674" s="41"/>
      <c r="Q1674" s="41"/>
      <c r="R1674" s="41"/>
      <c r="S1674" s="41"/>
      <c r="T1674" s="107"/>
      <c r="U1674" s="110"/>
      <c r="V1674" s="41"/>
      <c r="W1674" s="107"/>
      <c r="X1674" s="107"/>
      <c r="Y1674" s="107"/>
      <c r="Z1674" s="107"/>
      <c r="AA1674" s="107"/>
      <c r="AB1674" s="107"/>
      <c r="AC1674" s="107"/>
      <c r="AD1674" s="107"/>
      <c r="AE1674" s="107"/>
      <c r="AF1674" s="107"/>
      <c r="AG1674" s="110"/>
      <c r="AH1674" s="41"/>
      <c r="AI1674" s="108"/>
      <c r="AJ1674" s="107"/>
      <c r="AK1674" s="110" t="s">
        <v>4921</v>
      </c>
      <c r="AL1674" s="41" t="str">
        <f t="shared" si="946"/>
        <v>SOLFEN KHA DEP 225</v>
      </c>
      <c r="AM1674" s="107">
        <v>0.19</v>
      </c>
      <c r="AN1674" s="107">
        <f t="shared" ref="AN1674:AN1675" si="947">$X$1672*AM1674</f>
        <v>0</v>
      </c>
    </row>
    <row r="1675" spans="1:40" ht="15">
      <c r="A1675" s="101"/>
      <c r="B1675" s="41"/>
      <c r="C1675" s="102"/>
      <c r="D1675" s="103"/>
      <c r="E1675" s="103"/>
      <c r="F1675" s="103"/>
      <c r="G1675" s="103"/>
      <c r="H1675" s="103"/>
      <c r="I1675" s="103"/>
      <c r="J1675" s="103"/>
      <c r="K1675" s="31"/>
      <c r="L1675" s="103"/>
      <c r="M1675" s="104"/>
      <c r="N1675" s="105"/>
      <c r="O1675" s="41"/>
      <c r="P1675" s="41"/>
      <c r="Q1675" s="41"/>
      <c r="R1675" s="41"/>
      <c r="S1675" s="41"/>
      <c r="T1675" s="107"/>
      <c r="U1675" s="110"/>
      <c r="V1675" s="41"/>
      <c r="W1675" s="107"/>
      <c r="X1675" s="107"/>
      <c r="Y1675" s="107"/>
      <c r="Z1675" s="107"/>
      <c r="AA1675" s="107"/>
      <c r="AB1675" s="107"/>
      <c r="AC1675" s="107"/>
      <c r="AD1675" s="107"/>
      <c r="AE1675" s="107"/>
      <c r="AF1675" s="107"/>
      <c r="AG1675" s="41"/>
      <c r="AH1675" s="41"/>
      <c r="AI1675" s="108"/>
      <c r="AJ1675" s="107"/>
      <c r="AK1675" s="110" t="s">
        <v>4925</v>
      </c>
      <c r="AL1675" s="41" t="str">
        <f t="shared" si="946"/>
        <v>SOLFEN KHA GLISERIN 250</v>
      </c>
      <c r="AM1675" s="107">
        <v>0.3</v>
      </c>
      <c r="AN1675" s="107">
        <f t="shared" si="947"/>
        <v>0</v>
      </c>
    </row>
    <row r="1676" spans="1:40" ht="15">
      <c r="A1676" s="101"/>
      <c r="B1676" s="41"/>
      <c r="C1676" s="102"/>
      <c r="D1676" s="103"/>
      <c r="E1676" s="103"/>
      <c r="F1676" s="103"/>
      <c r="G1676" s="103"/>
      <c r="H1676" s="103"/>
      <c r="I1676" s="103"/>
      <c r="J1676" s="103"/>
      <c r="K1676" s="31"/>
      <c r="L1676" s="103"/>
      <c r="M1676" s="104"/>
      <c r="N1676" s="105"/>
      <c r="O1676" s="41"/>
      <c r="P1676" s="41"/>
      <c r="Q1676" s="41"/>
      <c r="R1676" s="41"/>
      <c r="S1676" s="41"/>
      <c r="T1676" s="107"/>
      <c r="U1676" s="41" t="s">
        <v>5192</v>
      </c>
      <c r="V1676" s="41" t="s">
        <v>5193</v>
      </c>
      <c r="W1676" s="107">
        <v>0.16600000000000001</v>
      </c>
      <c r="X1676" s="107">
        <f>K1672*W1676</f>
        <v>0</v>
      </c>
      <c r="Y1676" s="107"/>
      <c r="Z1676" s="107"/>
      <c r="AA1676" s="107"/>
      <c r="AB1676" s="107"/>
      <c r="AC1676" s="107"/>
      <c r="AD1676" s="107"/>
      <c r="AE1676" s="107"/>
      <c r="AF1676" s="107"/>
      <c r="AG1676" s="41"/>
      <c r="AH1676" s="41"/>
      <c r="AI1676" s="108"/>
      <c r="AJ1676" s="107"/>
      <c r="AK1676" s="110" t="s">
        <v>4915</v>
      </c>
      <c r="AL1676" s="41" t="str">
        <f t="shared" si="946"/>
        <v>SHD METHANOL 156</v>
      </c>
      <c r="AM1676" s="107">
        <v>0.56999999999999995</v>
      </c>
      <c r="AN1676" s="107">
        <f>$X$1676*AM1676</f>
        <v>0</v>
      </c>
    </row>
    <row r="1677" spans="1:40" ht="15">
      <c r="A1677" s="101"/>
      <c r="B1677" s="41"/>
      <c r="C1677" s="102"/>
      <c r="D1677" s="103"/>
      <c r="E1677" s="103"/>
      <c r="F1677" s="103"/>
      <c r="G1677" s="103"/>
      <c r="H1677" s="103"/>
      <c r="I1677" s="103"/>
      <c r="J1677" s="103"/>
      <c r="K1677" s="31"/>
      <c r="L1677" s="103"/>
      <c r="M1677" s="104"/>
      <c r="N1677" s="105"/>
      <c r="O1677" s="41"/>
      <c r="P1677" s="41"/>
      <c r="Q1677" s="41"/>
      <c r="R1677" s="41"/>
      <c r="S1677" s="41"/>
      <c r="T1677" s="107"/>
      <c r="U1677" s="41"/>
      <c r="V1677" s="41"/>
      <c r="W1677" s="107"/>
      <c r="X1677" s="107"/>
      <c r="Y1677" s="107"/>
      <c r="Z1677" s="107"/>
      <c r="AA1677" s="107"/>
      <c r="AB1677" s="107"/>
      <c r="AC1677" s="107"/>
      <c r="AD1677" s="107"/>
      <c r="AE1677" s="107"/>
      <c r="AF1677" s="107"/>
      <c r="AG1677" s="41"/>
      <c r="AH1677" s="41"/>
      <c r="AI1677" s="108"/>
      <c r="AJ1677" s="107"/>
      <c r="AK1677" s="110" t="s">
        <v>4925</v>
      </c>
      <c r="AL1677" s="41" t="str">
        <f t="shared" si="946"/>
        <v>SOLFEN KHA GLISERIN 250</v>
      </c>
      <c r="AM1677" s="107">
        <v>0.34</v>
      </c>
      <c r="AN1677" s="107">
        <f t="shared" ref="AN1677:AN1678" si="948">$X$1676*AM1677</f>
        <v>0</v>
      </c>
    </row>
    <row r="1678" spans="1:40" ht="15">
      <c r="A1678" s="101"/>
      <c r="B1678" s="41"/>
      <c r="C1678" s="102"/>
      <c r="D1678" s="103"/>
      <c r="E1678" s="103"/>
      <c r="F1678" s="103"/>
      <c r="G1678" s="103"/>
      <c r="H1678" s="103"/>
      <c r="I1678" s="103"/>
      <c r="J1678" s="103"/>
      <c r="K1678" s="31"/>
      <c r="L1678" s="103"/>
      <c r="M1678" s="104"/>
      <c r="N1678" s="105"/>
      <c r="O1678" s="41"/>
      <c r="P1678" s="41"/>
      <c r="Q1678" s="41"/>
      <c r="R1678" s="41"/>
      <c r="S1678" s="41"/>
      <c r="T1678" s="107"/>
      <c r="U1678" s="41"/>
      <c r="V1678" s="41"/>
      <c r="W1678" s="107"/>
      <c r="X1678" s="107"/>
      <c r="Y1678" s="107"/>
      <c r="Z1678" s="107"/>
      <c r="AA1678" s="107"/>
      <c r="AB1678" s="107"/>
      <c r="AC1678" s="107"/>
      <c r="AD1678" s="107"/>
      <c r="AE1678" s="107"/>
      <c r="AF1678" s="107"/>
      <c r="AG1678" s="41"/>
      <c r="AH1678" s="41"/>
      <c r="AI1678" s="108"/>
      <c r="AJ1678" s="107"/>
      <c r="AK1678" s="110" t="s">
        <v>4921</v>
      </c>
      <c r="AL1678" s="41" t="str">
        <f t="shared" si="946"/>
        <v>SOLFEN KHA DEP 225</v>
      </c>
      <c r="AM1678" s="107">
        <v>0.09</v>
      </c>
      <c r="AN1678" s="107">
        <f t="shared" si="948"/>
        <v>0</v>
      </c>
    </row>
    <row r="1679" spans="1:40">
      <c r="A1679" s="101">
        <v>383</v>
      </c>
      <c r="B1679" s="41" t="s">
        <v>3286</v>
      </c>
      <c r="C1679" s="102" t="s">
        <v>340</v>
      </c>
      <c r="D1679" s="103">
        <v>1</v>
      </c>
      <c r="E1679" s="103">
        <f t="shared" si="808"/>
        <v>1.3888888888888888E-2</v>
      </c>
      <c r="F1679" s="103">
        <v>10</v>
      </c>
      <c r="G1679" s="103">
        <v>1</v>
      </c>
      <c r="H1679" s="103"/>
      <c r="I1679" s="103"/>
      <c r="J1679" s="103" t="s">
        <v>510</v>
      </c>
      <c r="K1679" s="31">
        <v>0</v>
      </c>
      <c r="L1679" s="103" t="s">
        <v>510</v>
      </c>
      <c r="M1679" s="104">
        <f t="shared" si="813"/>
        <v>0</v>
      </c>
      <c r="N1679" s="105" t="s">
        <v>506</v>
      </c>
      <c r="O1679" s="41"/>
      <c r="P1679" s="41"/>
      <c r="Q1679" s="41"/>
      <c r="R1679" s="41"/>
      <c r="S1679" s="41"/>
      <c r="T1679" s="107"/>
      <c r="U1679" s="41" t="s">
        <v>4082</v>
      </c>
      <c r="V1679" s="41" t="e">
        <f t="shared" ref="V1679" si="949">VLOOKUP(U1679,tb_oplosan,2,FALSE)</f>
        <v>#NAME?</v>
      </c>
      <c r="W1679" s="107">
        <v>5.4050000000000001E-2</v>
      </c>
      <c r="X1679" s="107">
        <f>K1679*W1679</f>
        <v>0</v>
      </c>
      <c r="Y1679" s="107"/>
      <c r="Z1679" s="107"/>
      <c r="AA1679" s="107"/>
      <c r="AB1679" s="107"/>
      <c r="AC1679" s="107"/>
      <c r="AD1679" s="107"/>
      <c r="AE1679" s="107"/>
      <c r="AF1679" s="107"/>
      <c r="AG1679" s="41" t="s">
        <v>4281</v>
      </c>
      <c r="AH1679" s="41" t="e">
        <f t="shared" ref="AH1679" si="950">VLOOKUP(AG1679,tb_parfum,2,FALSE)</f>
        <v>#NAME?</v>
      </c>
      <c r="AI1679" s="108">
        <v>0.28000000000000003</v>
      </c>
      <c r="AJ1679" s="107">
        <f t="shared" ref="AJ1679" si="951">X1679*AI1679</f>
        <v>0</v>
      </c>
      <c r="AK1679" s="41"/>
      <c r="AL1679" s="41"/>
      <c r="AM1679" s="107"/>
      <c r="AN1679" s="107"/>
    </row>
    <row r="1680" spans="1:40" ht="15">
      <c r="A1680" s="101"/>
      <c r="B1680" s="41"/>
      <c r="C1680" s="102"/>
      <c r="D1680" s="103"/>
      <c r="E1680" s="103"/>
      <c r="F1680" s="103"/>
      <c r="G1680" s="103"/>
      <c r="H1680" s="103"/>
      <c r="I1680" s="103"/>
      <c r="J1680" s="103"/>
      <c r="K1680" s="31"/>
      <c r="L1680" s="103"/>
      <c r="M1680" s="104"/>
      <c r="N1680" s="105"/>
      <c r="O1680" s="41"/>
      <c r="P1680" s="41"/>
      <c r="Q1680" s="41"/>
      <c r="R1680" s="41"/>
      <c r="S1680" s="41"/>
      <c r="T1680" s="107"/>
      <c r="U1680" s="41"/>
      <c r="V1680" s="41"/>
      <c r="W1680" s="107"/>
      <c r="X1680" s="107"/>
      <c r="Y1680" s="107"/>
      <c r="Z1680" s="107"/>
      <c r="AA1680" s="107"/>
      <c r="AB1680" s="107"/>
      <c r="AC1680" s="107"/>
      <c r="AD1680" s="107"/>
      <c r="AE1680" s="107"/>
      <c r="AF1680" s="107"/>
      <c r="AG1680" s="41"/>
      <c r="AH1680" s="41"/>
      <c r="AI1680" s="108"/>
      <c r="AJ1680" s="107"/>
      <c r="AK1680" s="109" t="s">
        <v>4921</v>
      </c>
      <c r="AL1680" s="41" t="str">
        <f t="shared" ref="AL1680:AL1685" si="952">VLOOKUP(AK1680,db_solfen,2,FALSE)</f>
        <v>SOLFEN KHA DEP 225</v>
      </c>
      <c r="AM1680" s="107">
        <v>0.25</v>
      </c>
      <c r="AN1680" s="107">
        <f>$X$1679*AM1680</f>
        <v>0</v>
      </c>
    </row>
    <row r="1681" spans="1:40" ht="15">
      <c r="A1681" s="101"/>
      <c r="B1681" s="41"/>
      <c r="C1681" s="102"/>
      <c r="D1681" s="103"/>
      <c r="E1681" s="103"/>
      <c r="F1681" s="103"/>
      <c r="G1681" s="103"/>
      <c r="H1681" s="103"/>
      <c r="I1681" s="103"/>
      <c r="J1681" s="103"/>
      <c r="K1681" s="31"/>
      <c r="L1681" s="103"/>
      <c r="M1681" s="104"/>
      <c r="N1681" s="105"/>
      <c r="O1681" s="41"/>
      <c r="P1681" s="41"/>
      <c r="Q1681" s="41"/>
      <c r="R1681" s="41"/>
      <c r="S1681" s="41"/>
      <c r="T1681" s="107"/>
      <c r="U1681" s="41"/>
      <c r="V1681" s="41"/>
      <c r="W1681" s="107"/>
      <c r="X1681" s="107"/>
      <c r="Y1681" s="107"/>
      <c r="Z1681" s="107"/>
      <c r="AA1681" s="107"/>
      <c r="AB1681" s="107"/>
      <c r="AC1681" s="107"/>
      <c r="AD1681" s="107"/>
      <c r="AE1681" s="107"/>
      <c r="AF1681" s="107"/>
      <c r="AG1681" s="41"/>
      <c r="AH1681" s="41"/>
      <c r="AI1681" s="108"/>
      <c r="AJ1681" s="107"/>
      <c r="AK1681" s="109" t="s">
        <v>4915</v>
      </c>
      <c r="AL1681" s="41" t="str">
        <f t="shared" si="952"/>
        <v>SHD METHANOL 156</v>
      </c>
      <c r="AM1681" s="107">
        <v>0.16</v>
      </c>
      <c r="AN1681" s="107">
        <f t="shared" ref="AN1681:AN1682" si="953">$X$1679*AM1681</f>
        <v>0</v>
      </c>
    </row>
    <row r="1682" spans="1:40" ht="15">
      <c r="A1682" s="101"/>
      <c r="B1682" s="41"/>
      <c r="C1682" s="102"/>
      <c r="D1682" s="103"/>
      <c r="E1682" s="103"/>
      <c r="F1682" s="103"/>
      <c r="G1682" s="103"/>
      <c r="H1682" s="103"/>
      <c r="I1682" s="103"/>
      <c r="J1682" s="103"/>
      <c r="K1682" s="31"/>
      <c r="L1682" s="103"/>
      <c r="M1682" s="104"/>
      <c r="N1682" s="105"/>
      <c r="O1682" s="41"/>
      <c r="P1682" s="41"/>
      <c r="Q1682" s="41"/>
      <c r="R1682" s="41"/>
      <c r="S1682" s="41"/>
      <c r="T1682" s="107"/>
      <c r="U1682" s="41"/>
      <c r="V1682" s="41"/>
      <c r="W1682" s="107"/>
      <c r="X1682" s="107"/>
      <c r="Y1682" s="107"/>
      <c r="Z1682" s="107"/>
      <c r="AA1682" s="107"/>
      <c r="AB1682" s="107"/>
      <c r="AC1682" s="107"/>
      <c r="AD1682" s="107"/>
      <c r="AE1682" s="107"/>
      <c r="AF1682" s="107"/>
      <c r="AG1682" s="41"/>
      <c r="AH1682" s="41"/>
      <c r="AI1682" s="108"/>
      <c r="AJ1682" s="107"/>
      <c r="AK1682" s="109" t="s">
        <v>4925</v>
      </c>
      <c r="AL1682" s="41" t="str">
        <f t="shared" si="952"/>
        <v>SOLFEN KHA GLISERIN 250</v>
      </c>
      <c r="AM1682" s="107">
        <v>0.31</v>
      </c>
      <c r="AN1682" s="107">
        <f t="shared" si="953"/>
        <v>0</v>
      </c>
    </row>
    <row r="1683" spans="1:40" ht="15">
      <c r="A1683" s="101"/>
      <c r="B1683" s="41"/>
      <c r="C1683" s="102"/>
      <c r="D1683" s="103"/>
      <c r="E1683" s="103"/>
      <c r="F1683" s="103"/>
      <c r="G1683" s="103"/>
      <c r="H1683" s="103"/>
      <c r="I1683" s="103"/>
      <c r="J1683" s="103"/>
      <c r="K1683" s="31"/>
      <c r="L1683" s="103"/>
      <c r="M1683" s="104"/>
      <c r="N1683" s="105"/>
      <c r="O1683" s="41"/>
      <c r="P1683" s="41"/>
      <c r="Q1683" s="41"/>
      <c r="R1683" s="41"/>
      <c r="S1683" s="41"/>
      <c r="T1683" s="107"/>
      <c r="U1683" s="41" t="s">
        <v>5192</v>
      </c>
      <c r="V1683" s="41" t="s">
        <v>5193</v>
      </c>
      <c r="W1683" s="107">
        <v>0.16600000000000001</v>
      </c>
      <c r="X1683" s="107">
        <f>K1679*W1683</f>
        <v>0</v>
      </c>
      <c r="Y1683" s="107"/>
      <c r="Z1683" s="107"/>
      <c r="AA1683" s="107"/>
      <c r="AB1683" s="107"/>
      <c r="AC1683" s="107"/>
      <c r="AD1683" s="107"/>
      <c r="AE1683" s="107"/>
      <c r="AF1683" s="107"/>
      <c r="AG1683" s="41"/>
      <c r="AH1683" s="41"/>
      <c r="AI1683" s="108"/>
      <c r="AJ1683" s="107"/>
      <c r="AK1683" s="110" t="s">
        <v>4915</v>
      </c>
      <c r="AL1683" s="41" t="str">
        <f t="shared" si="952"/>
        <v>SHD METHANOL 156</v>
      </c>
      <c r="AM1683" s="107">
        <v>0.56999999999999995</v>
      </c>
      <c r="AN1683" s="107">
        <f>$X$1683*AM1683</f>
        <v>0</v>
      </c>
    </row>
    <row r="1684" spans="1:40" ht="15">
      <c r="A1684" s="101"/>
      <c r="B1684" s="41"/>
      <c r="C1684" s="102"/>
      <c r="D1684" s="103"/>
      <c r="E1684" s="103"/>
      <c r="F1684" s="103"/>
      <c r="G1684" s="103"/>
      <c r="H1684" s="103"/>
      <c r="I1684" s="103"/>
      <c r="J1684" s="103"/>
      <c r="K1684" s="31"/>
      <c r="L1684" s="103"/>
      <c r="M1684" s="104"/>
      <c r="N1684" s="105"/>
      <c r="O1684" s="41"/>
      <c r="P1684" s="41"/>
      <c r="Q1684" s="41"/>
      <c r="R1684" s="41"/>
      <c r="S1684" s="41"/>
      <c r="T1684" s="107"/>
      <c r="U1684" s="41"/>
      <c r="V1684" s="41"/>
      <c r="W1684" s="107"/>
      <c r="X1684" s="107"/>
      <c r="Y1684" s="107"/>
      <c r="Z1684" s="107"/>
      <c r="AA1684" s="107"/>
      <c r="AB1684" s="107"/>
      <c r="AC1684" s="107"/>
      <c r="AD1684" s="107"/>
      <c r="AE1684" s="107"/>
      <c r="AF1684" s="107"/>
      <c r="AG1684" s="41"/>
      <c r="AH1684" s="41"/>
      <c r="AI1684" s="108"/>
      <c r="AJ1684" s="107"/>
      <c r="AK1684" s="110" t="s">
        <v>4925</v>
      </c>
      <c r="AL1684" s="41" t="str">
        <f t="shared" si="952"/>
        <v>SOLFEN KHA GLISERIN 250</v>
      </c>
      <c r="AM1684" s="107">
        <v>0.34</v>
      </c>
      <c r="AN1684" s="107">
        <f t="shared" ref="AN1684:AN1685" si="954">$X$1683*AM1684</f>
        <v>0</v>
      </c>
    </row>
    <row r="1685" spans="1:40" ht="15">
      <c r="A1685" s="101"/>
      <c r="B1685" s="41"/>
      <c r="C1685" s="102"/>
      <c r="D1685" s="103"/>
      <c r="E1685" s="103"/>
      <c r="F1685" s="103"/>
      <c r="G1685" s="103"/>
      <c r="H1685" s="103"/>
      <c r="I1685" s="103"/>
      <c r="J1685" s="103"/>
      <c r="K1685" s="31"/>
      <c r="L1685" s="103"/>
      <c r="M1685" s="104"/>
      <c r="N1685" s="105"/>
      <c r="O1685" s="41"/>
      <c r="P1685" s="41"/>
      <c r="Q1685" s="41"/>
      <c r="R1685" s="41"/>
      <c r="S1685" s="41"/>
      <c r="T1685" s="107"/>
      <c r="U1685" s="41"/>
      <c r="V1685" s="41"/>
      <c r="W1685" s="107"/>
      <c r="X1685" s="107"/>
      <c r="Y1685" s="107"/>
      <c r="Z1685" s="107"/>
      <c r="AA1685" s="107"/>
      <c r="AB1685" s="107"/>
      <c r="AC1685" s="107"/>
      <c r="AD1685" s="107"/>
      <c r="AE1685" s="107"/>
      <c r="AF1685" s="107"/>
      <c r="AG1685" s="41"/>
      <c r="AH1685" s="41"/>
      <c r="AI1685" s="108"/>
      <c r="AJ1685" s="107"/>
      <c r="AK1685" s="110" t="s">
        <v>4921</v>
      </c>
      <c r="AL1685" s="41" t="str">
        <f t="shared" si="952"/>
        <v>SOLFEN KHA DEP 225</v>
      </c>
      <c r="AM1685" s="107">
        <v>0.09</v>
      </c>
      <c r="AN1685" s="107">
        <f t="shared" si="954"/>
        <v>0</v>
      </c>
    </row>
    <row r="1686" spans="1:40">
      <c r="A1686" s="101">
        <v>384</v>
      </c>
      <c r="B1686" s="41" t="s">
        <v>3291</v>
      </c>
      <c r="C1686" s="102" t="s">
        <v>341</v>
      </c>
      <c r="D1686" s="103">
        <v>10</v>
      </c>
      <c r="E1686" s="103">
        <f t="shared" si="808"/>
        <v>0.1388888888888889</v>
      </c>
      <c r="F1686" s="103">
        <v>31</v>
      </c>
      <c r="G1686" s="103">
        <v>1</v>
      </c>
      <c r="H1686" s="103"/>
      <c r="I1686" s="103"/>
      <c r="J1686" s="103" t="s">
        <v>510</v>
      </c>
      <c r="K1686" s="31">
        <v>0</v>
      </c>
      <c r="L1686" s="103" t="s">
        <v>510</v>
      </c>
      <c r="M1686" s="104">
        <f t="shared" si="813"/>
        <v>0</v>
      </c>
      <c r="N1686" s="105" t="s">
        <v>506</v>
      </c>
      <c r="O1686" s="41"/>
      <c r="P1686" s="41"/>
      <c r="Q1686" s="41"/>
      <c r="R1686" s="41"/>
      <c r="S1686" s="41"/>
      <c r="T1686" s="107"/>
      <c r="U1686" s="41" t="s">
        <v>4084</v>
      </c>
      <c r="V1686" s="41" t="e">
        <f t="shared" ref="V1686" si="955">VLOOKUP(U1686,tb_oplosan,2,FALSE)</f>
        <v>#NAME?</v>
      </c>
      <c r="W1686" s="107">
        <v>5.4050000000000001E-2</v>
      </c>
      <c r="X1686" s="107">
        <f>K1686*W1686</f>
        <v>0</v>
      </c>
      <c r="Y1686" s="107"/>
      <c r="Z1686" s="107"/>
      <c r="AA1686" s="107"/>
      <c r="AB1686" s="107"/>
      <c r="AC1686" s="107"/>
      <c r="AD1686" s="107"/>
      <c r="AE1686" s="107"/>
      <c r="AF1686" s="107"/>
      <c r="AG1686" s="41" t="s">
        <v>4331</v>
      </c>
      <c r="AH1686" s="41" t="e">
        <f t="shared" ref="AH1686" si="956">VLOOKUP(AG1686,tb_parfum,2,FALSE)</f>
        <v>#NAME?</v>
      </c>
      <c r="AI1686" s="108">
        <v>0.28999999999999998</v>
      </c>
      <c r="AJ1686" s="107">
        <f t="shared" ref="AJ1686" si="957">X1686*AI1686</f>
        <v>0</v>
      </c>
      <c r="AK1686" s="41"/>
      <c r="AL1686" s="41"/>
      <c r="AM1686" s="107"/>
      <c r="AN1686" s="107"/>
    </row>
    <row r="1687" spans="1:40" ht="15">
      <c r="A1687" s="101"/>
      <c r="B1687" s="41"/>
      <c r="C1687" s="102"/>
      <c r="D1687" s="103"/>
      <c r="E1687" s="103"/>
      <c r="F1687" s="103"/>
      <c r="G1687" s="103"/>
      <c r="H1687" s="103"/>
      <c r="I1687" s="103"/>
      <c r="J1687" s="103"/>
      <c r="K1687" s="31"/>
      <c r="L1687" s="103"/>
      <c r="M1687" s="104"/>
      <c r="N1687" s="105"/>
      <c r="O1687" s="41"/>
      <c r="P1687" s="41"/>
      <c r="Q1687" s="41"/>
      <c r="R1687" s="41"/>
      <c r="S1687" s="41"/>
      <c r="T1687" s="107"/>
      <c r="U1687" s="41"/>
      <c r="V1687" s="41"/>
      <c r="W1687" s="107"/>
      <c r="X1687" s="107"/>
      <c r="Y1687" s="107"/>
      <c r="Z1687" s="107"/>
      <c r="AA1687" s="107"/>
      <c r="AB1687" s="107"/>
      <c r="AC1687" s="107"/>
      <c r="AD1687" s="107"/>
      <c r="AE1687" s="107"/>
      <c r="AF1687" s="107"/>
      <c r="AG1687" s="41"/>
      <c r="AH1687" s="41"/>
      <c r="AI1687" s="108"/>
      <c r="AJ1687" s="107"/>
      <c r="AK1687" s="117" t="s">
        <v>4921</v>
      </c>
      <c r="AL1687" s="41" t="str">
        <f t="shared" ref="AL1687:AL1692" si="958">VLOOKUP(AK1687,db_solfen,2,FALSE)</f>
        <v>SOLFEN KHA DEP 225</v>
      </c>
      <c r="AM1687" s="107">
        <v>0.24</v>
      </c>
      <c r="AN1687" s="107">
        <f>$X$1686*AM1687</f>
        <v>0</v>
      </c>
    </row>
    <row r="1688" spans="1:40" ht="15">
      <c r="A1688" s="101"/>
      <c r="B1688" s="41"/>
      <c r="C1688" s="102"/>
      <c r="D1688" s="103"/>
      <c r="E1688" s="103"/>
      <c r="F1688" s="103"/>
      <c r="G1688" s="103"/>
      <c r="H1688" s="103"/>
      <c r="I1688" s="103"/>
      <c r="J1688" s="103"/>
      <c r="K1688" s="31"/>
      <c r="L1688" s="103"/>
      <c r="M1688" s="104"/>
      <c r="N1688" s="105"/>
      <c r="O1688" s="41"/>
      <c r="P1688" s="41"/>
      <c r="Q1688" s="41"/>
      <c r="R1688" s="41"/>
      <c r="S1688" s="41"/>
      <c r="T1688" s="107"/>
      <c r="U1688" s="41"/>
      <c r="V1688" s="41"/>
      <c r="W1688" s="107"/>
      <c r="X1688" s="107"/>
      <c r="Y1688" s="107"/>
      <c r="Z1688" s="107"/>
      <c r="AA1688" s="107"/>
      <c r="AB1688" s="107"/>
      <c r="AC1688" s="107"/>
      <c r="AD1688" s="107"/>
      <c r="AE1688" s="107"/>
      <c r="AF1688" s="107"/>
      <c r="AG1688" s="41"/>
      <c r="AH1688" s="41"/>
      <c r="AI1688" s="108"/>
      <c r="AJ1688" s="107"/>
      <c r="AK1688" s="117" t="s">
        <v>4915</v>
      </c>
      <c r="AL1688" s="41" t="str">
        <f t="shared" si="958"/>
        <v>SHD METHANOL 156</v>
      </c>
      <c r="AM1688" s="107">
        <v>0.14000000000000001</v>
      </c>
      <c r="AN1688" s="107">
        <f t="shared" ref="AN1688:AN1689" si="959">$X$1686*AM1688</f>
        <v>0</v>
      </c>
    </row>
    <row r="1689" spans="1:40" ht="15">
      <c r="A1689" s="101"/>
      <c r="B1689" s="41"/>
      <c r="C1689" s="102"/>
      <c r="D1689" s="103"/>
      <c r="E1689" s="103"/>
      <c r="F1689" s="103"/>
      <c r="G1689" s="103"/>
      <c r="H1689" s="103"/>
      <c r="I1689" s="103"/>
      <c r="J1689" s="103"/>
      <c r="K1689" s="31"/>
      <c r="L1689" s="103"/>
      <c r="M1689" s="104"/>
      <c r="N1689" s="105"/>
      <c r="O1689" s="41"/>
      <c r="P1689" s="41"/>
      <c r="Q1689" s="41"/>
      <c r="R1689" s="41"/>
      <c r="S1689" s="41"/>
      <c r="T1689" s="107"/>
      <c r="U1689" s="41"/>
      <c r="V1689" s="41"/>
      <c r="W1689" s="107"/>
      <c r="X1689" s="107"/>
      <c r="Y1689" s="107"/>
      <c r="Z1689" s="107"/>
      <c r="AA1689" s="107"/>
      <c r="AB1689" s="107"/>
      <c r="AC1689" s="107"/>
      <c r="AD1689" s="107"/>
      <c r="AE1689" s="107"/>
      <c r="AF1689" s="107"/>
      <c r="AG1689" s="41"/>
      <c r="AH1689" s="41"/>
      <c r="AI1689" s="108"/>
      <c r="AJ1689" s="107"/>
      <c r="AK1689" s="117" t="s">
        <v>4925</v>
      </c>
      <c r="AL1689" s="41" t="str">
        <f t="shared" si="958"/>
        <v>SOLFEN KHA GLISERIN 250</v>
      </c>
      <c r="AM1689" s="107">
        <v>0.33</v>
      </c>
      <c r="AN1689" s="107">
        <f t="shared" si="959"/>
        <v>0</v>
      </c>
    </row>
    <row r="1690" spans="1:40" ht="15">
      <c r="A1690" s="101"/>
      <c r="B1690" s="41"/>
      <c r="C1690" s="102"/>
      <c r="D1690" s="103"/>
      <c r="E1690" s="103"/>
      <c r="F1690" s="103"/>
      <c r="G1690" s="103"/>
      <c r="H1690" s="103"/>
      <c r="I1690" s="103"/>
      <c r="J1690" s="103"/>
      <c r="K1690" s="31"/>
      <c r="L1690" s="103"/>
      <c r="M1690" s="104"/>
      <c r="N1690" s="105"/>
      <c r="O1690" s="41"/>
      <c r="P1690" s="41"/>
      <c r="Q1690" s="41"/>
      <c r="R1690" s="41"/>
      <c r="S1690" s="41"/>
      <c r="T1690" s="107"/>
      <c r="U1690" s="41" t="s">
        <v>5192</v>
      </c>
      <c r="V1690" s="41" t="s">
        <v>5193</v>
      </c>
      <c r="W1690" s="107">
        <v>0.16600000000000001</v>
      </c>
      <c r="X1690" s="107">
        <f>K1686*W1690</f>
        <v>0</v>
      </c>
      <c r="Y1690" s="107"/>
      <c r="Z1690" s="107"/>
      <c r="AA1690" s="107"/>
      <c r="AB1690" s="107"/>
      <c r="AC1690" s="107"/>
      <c r="AD1690" s="107"/>
      <c r="AE1690" s="107"/>
      <c r="AF1690" s="107"/>
      <c r="AG1690" s="41"/>
      <c r="AH1690" s="41"/>
      <c r="AI1690" s="108"/>
      <c r="AJ1690" s="107"/>
      <c r="AK1690" s="110" t="s">
        <v>4915</v>
      </c>
      <c r="AL1690" s="41" t="str">
        <f t="shared" si="958"/>
        <v>SHD METHANOL 156</v>
      </c>
      <c r="AM1690" s="107">
        <v>0.56999999999999995</v>
      </c>
      <c r="AN1690" s="107">
        <f>$X$1690*AM1690</f>
        <v>0</v>
      </c>
    </row>
    <row r="1691" spans="1:40" ht="15">
      <c r="A1691" s="101"/>
      <c r="B1691" s="41"/>
      <c r="C1691" s="102"/>
      <c r="D1691" s="103"/>
      <c r="E1691" s="103"/>
      <c r="F1691" s="103"/>
      <c r="G1691" s="103"/>
      <c r="H1691" s="103"/>
      <c r="I1691" s="103"/>
      <c r="J1691" s="103"/>
      <c r="K1691" s="31"/>
      <c r="L1691" s="103"/>
      <c r="M1691" s="104"/>
      <c r="N1691" s="105"/>
      <c r="O1691" s="41"/>
      <c r="P1691" s="41"/>
      <c r="Q1691" s="41"/>
      <c r="R1691" s="41"/>
      <c r="S1691" s="41"/>
      <c r="T1691" s="107"/>
      <c r="U1691" s="41"/>
      <c r="V1691" s="41"/>
      <c r="W1691" s="107"/>
      <c r="X1691" s="107"/>
      <c r="Y1691" s="107"/>
      <c r="Z1691" s="107"/>
      <c r="AA1691" s="107"/>
      <c r="AB1691" s="107"/>
      <c r="AC1691" s="107"/>
      <c r="AD1691" s="107"/>
      <c r="AE1691" s="107"/>
      <c r="AF1691" s="107"/>
      <c r="AG1691" s="41"/>
      <c r="AH1691" s="41"/>
      <c r="AI1691" s="108"/>
      <c r="AJ1691" s="107"/>
      <c r="AK1691" s="110" t="s">
        <v>4925</v>
      </c>
      <c r="AL1691" s="41" t="str">
        <f t="shared" si="958"/>
        <v>SOLFEN KHA GLISERIN 250</v>
      </c>
      <c r="AM1691" s="107">
        <v>0.34</v>
      </c>
      <c r="AN1691" s="107">
        <f t="shared" ref="AN1691:AN1692" si="960">$X$1690*AM1691</f>
        <v>0</v>
      </c>
    </row>
    <row r="1692" spans="1:40" ht="15">
      <c r="A1692" s="101"/>
      <c r="B1692" s="41"/>
      <c r="C1692" s="102"/>
      <c r="D1692" s="103"/>
      <c r="E1692" s="103"/>
      <c r="F1692" s="103"/>
      <c r="G1692" s="103"/>
      <c r="H1692" s="103"/>
      <c r="I1692" s="103"/>
      <c r="J1692" s="103"/>
      <c r="K1692" s="31"/>
      <c r="L1692" s="103"/>
      <c r="M1692" s="104"/>
      <c r="N1692" s="105"/>
      <c r="O1692" s="41"/>
      <c r="P1692" s="41"/>
      <c r="Q1692" s="41"/>
      <c r="R1692" s="41"/>
      <c r="S1692" s="41"/>
      <c r="T1692" s="107"/>
      <c r="U1692" s="41"/>
      <c r="V1692" s="41"/>
      <c r="W1692" s="107"/>
      <c r="X1692" s="107"/>
      <c r="Y1692" s="107"/>
      <c r="Z1692" s="107"/>
      <c r="AA1692" s="107"/>
      <c r="AB1692" s="107"/>
      <c r="AC1692" s="107"/>
      <c r="AD1692" s="107"/>
      <c r="AE1692" s="107"/>
      <c r="AF1692" s="107"/>
      <c r="AG1692" s="41"/>
      <c r="AH1692" s="41"/>
      <c r="AI1692" s="108"/>
      <c r="AJ1692" s="107"/>
      <c r="AK1692" s="110" t="s">
        <v>4921</v>
      </c>
      <c r="AL1692" s="41" t="str">
        <f t="shared" si="958"/>
        <v>SOLFEN KHA DEP 225</v>
      </c>
      <c r="AM1692" s="107">
        <v>0.09</v>
      </c>
      <c r="AN1692" s="107">
        <f t="shared" si="960"/>
        <v>0</v>
      </c>
    </row>
    <row r="1693" spans="1:40">
      <c r="A1693" s="101">
        <v>385</v>
      </c>
      <c r="B1693" s="41" t="s">
        <v>3292</v>
      </c>
      <c r="C1693" s="102" t="s">
        <v>342</v>
      </c>
      <c r="D1693" s="103">
        <v>112</v>
      </c>
      <c r="E1693" s="103">
        <f t="shared" si="808"/>
        <v>1.5555555555555556</v>
      </c>
      <c r="F1693" s="103">
        <v>272</v>
      </c>
      <c r="G1693" s="103">
        <v>1</v>
      </c>
      <c r="H1693" s="103">
        <v>140</v>
      </c>
      <c r="I1693" s="103">
        <v>1</v>
      </c>
      <c r="J1693" s="103" t="s">
        <v>510</v>
      </c>
      <c r="K1693" s="31">
        <f>VLOOKUP(B1693,tb_proyeksi,10,FALSE)</f>
        <v>288</v>
      </c>
      <c r="L1693" s="103" t="s">
        <v>510</v>
      </c>
      <c r="M1693" s="104">
        <f t="shared" si="813"/>
        <v>4</v>
      </c>
      <c r="N1693" s="105" t="s">
        <v>506</v>
      </c>
      <c r="O1693" s="41" t="s">
        <v>5228</v>
      </c>
      <c r="P1693" s="106">
        <f>0.47*K1693</f>
        <v>135.35999999999999</v>
      </c>
      <c r="Q1693" s="106">
        <f t="shared" ref="Q1693:Q1742" si="961">K1693</f>
        <v>288</v>
      </c>
      <c r="R1693" s="41"/>
      <c r="S1693" s="41" t="s">
        <v>523</v>
      </c>
      <c r="T1693" s="107">
        <f t="shared" ref="T1693:T1742" si="962">AJ1693</f>
        <v>4.5142559999999996</v>
      </c>
      <c r="U1693" s="41" t="s">
        <v>4084</v>
      </c>
      <c r="V1693" s="41" t="e">
        <f t="shared" si="769"/>
        <v>#NAME?</v>
      </c>
      <c r="W1693" s="107">
        <v>5.4050000000000001E-2</v>
      </c>
      <c r="X1693" s="107">
        <f t="shared" si="796"/>
        <v>15.5664</v>
      </c>
      <c r="Y1693" s="107"/>
      <c r="Z1693" s="107"/>
      <c r="AA1693" s="107"/>
      <c r="AB1693" s="107"/>
      <c r="AC1693" s="107"/>
      <c r="AD1693" s="107"/>
      <c r="AE1693" s="107"/>
      <c r="AF1693" s="107"/>
      <c r="AG1693" s="41" t="s">
        <v>4331</v>
      </c>
      <c r="AH1693" s="41" t="e">
        <f t="shared" si="773"/>
        <v>#NAME?</v>
      </c>
      <c r="AI1693" s="108">
        <v>0.28999999999999998</v>
      </c>
      <c r="AJ1693" s="107">
        <f t="shared" si="798"/>
        <v>4.5142559999999996</v>
      </c>
      <c r="AK1693" s="41"/>
      <c r="AL1693" s="41"/>
      <c r="AM1693" s="107"/>
      <c r="AN1693" s="107"/>
    </row>
    <row r="1694" spans="1:40" ht="15">
      <c r="A1694" s="101"/>
      <c r="B1694" s="41"/>
      <c r="C1694" s="102"/>
      <c r="D1694" s="103"/>
      <c r="E1694" s="103"/>
      <c r="F1694" s="103"/>
      <c r="G1694" s="103"/>
      <c r="H1694" s="103"/>
      <c r="I1694" s="103"/>
      <c r="J1694" s="103"/>
      <c r="K1694" s="31"/>
      <c r="L1694" s="103"/>
      <c r="M1694" s="104"/>
      <c r="N1694" s="105"/>
      <c r="O1694" s="41"/>
      <c r="P1694" s="106"/>
      <c r="Q1694" s="106"/>
      <c r="R1694" s="41"/>
      <c r="S1694" s="41"/>
      <c r="T1694" s="107"/>
      <c r="U1694" s="41"/>
      <c r="V1694" s="41"/>
      <c r="W1694" s="107"/>
      <c r="X1694" s="107"/>
      <c r="Y1694" s="107"/>
      <c r="Z1694" s="107"/>
      <c r="AA1694" s="107"/>
      <c r="AB1694" s="107"/>
      <c r="AC1694" s="107"/>
      <c r="AD1694" s="107"/>
      <c r="AE1694" s="107"/>
      <c r="AF1694" s="107"/>
      <c r="AG1694" s="41"/>
      <c r="AH1694" s="41"/>
      <c r="AI1694" s="108"/>
      <c r="AJ1694" s="107"/>
      <c r="AK1694" s="117" t="s">
        <v>4921</v>
      </c>
      <c r="AL1694" s="41" t="str">
        <f t="shared" ref="AL1694:AL1699" si="963">VLOOKUP(AK1694,db_solfen,2,FALSE)</f>
        <v>SOLFEN KHA DEP 225</v>
      </c>
      <c r="AM1694" s="107">
        <v>0.24</v>
      </c>
      <c r="AN1694" s="107">
        <f>$X$1693*AM1694</f>
        <v>3.7359359999999997</v>
      </c>
    </row>
    <row r="1695" spans="1:40" ht="15">
      <c r="A1695" s="101"/>
      <c r="B1695" s="41"/>
      <c r="C1695" s="102"/>
      <c r="D1695" s="103"/>
      <c r="E1695" s="103"/>
      <c r="F1695" s="103"/>
      <c r="G1695" s="103"/>
      <c r="H1695" s="103"/>
      <c r="I1695" s="103"/>
      <c r="J1695" s="103"/>
      <c r="K1695" s="31"/>
      <c r="L1695" s="103"/>
      <c r="M1695" s="104"/>
      <c r="N1695" s="105"/>
      <c r="O1695" s="41"/>
      <c r="P1695" s="106"/>
      <c r="Q1695" s="106"/>
      <c r="R1695" s="41"/>
      <c r="S1695" s="41"/>
      <c r="T1695" s="107"/>
      <c r="U1695" s="41"/>
      <c r="V1695" s="41"/>
      <c r="W1695" s="107"/>
      <c r="X1695" s="107"/>
      <c r="Y1695" s="107"/>
      <c r="Z1695" s="107"/>
      <c r="AA1695" s="107"/>
      <c r="AB1695" s="107"/>
      <c r="AC1695" s="107"/>
      <c r="AD1695" s="107"/>
      <c r="AE1695" s="107"/>
      <c r="AF1695" s="107"/>
      <c r="AG1695" s="41"/>
      <c r="AH1695" s="41"/>
      <c r="AI1695" s="108"/>
      <c r="AJ1695" s="107"/>
      <c r="AK1695" s="117" t="s">
        <v>4915</v>
      </c>
      <c r="AL1695" s="41" t="str">
        <f t="shared" si="963"/>
        <v>SHD METHANOL 156</v>
      </c>
      <c r="AM1695" s="107">
        <v>0.14000000000000001</v>
      </c>
      <c r="AN1695" s="107">
        <f t="shared" ref="AN1695:AN1696" si="964">$X$1693*AM1695</f>
        <v>2.1792960000000003</v>
      </c>
    </row>
    <row r="1696" spans="1:40" ht="15">
      <c r="A1696" s="101"/>
      <c r="B1696" s="41"/>
      <c r="C1696" s="102"/>
      <c r="D1696" s="103"/>
      <c r="E1696" s="103"/>
      <c r="F1696" s="103"/>
      <c r="G1696" s="103"/>
      <c r="H1696" s="103"/>
      <c r="I1696" s="103"/>
      <c r="J1696" s="103"/>
      <c r="K1696" s="31"/>
      <c r="L1696" s="103"/>
      <c r="M1696" s="104"/>
      <c r="N1696" s="105"/>
      <c r="O1696" s="41"/>
      <c r="P1696" s="106"/>
      <c r="Q1696" s="106"/>
      <c r="R1696" s="41"/>
      <c r="S1696" s="41"/>
      <c r="T1696" s="107"/>
      <c r="U1696" s="41"/>
      <c r="V1696" s="41"/>
      <c r="W1696" s="107"/>
      <c r="X1696" s="107"/>
      <c r="Y1696" s="107"/>
      <c r="Z1696" s="107"/>
      <c r="AA1696" s="107"/>
      <c r="AB1696" s="107"/>
      <c r="AC1696" s="107"/>
      <c r="AD1696" s="107"/>
      <c r="AE1696" s="107"/>
      <c r="AF1696" s="107"/>
      <c r="AG1696" s="41"/>
      <c r="AH1696" s="41"/>
      <c r="AI1696" s="108"/>
      <c r="AJ1696" s="107"/>
      <c r="AK1696" s="117" t="s">
        <v>4925</v>
      </c>
      <c r="AL1696" s="41" t="str">
        <f t="shared" si="963"/>
        <v>SOLFEN KHA GLISERIN 250</v>
      </c>
      <c r="AM1696" s="107">
        <v>0.33</v>
      </c>
      <c r="AN1696" s="107">
        <f t="shared" si="964"/>
        <v>5.1369120000000006</v>
      </c>
    </row>
    <row r="1697" spans="1:40" ht="15">
      <c r="A1697" s="101"/>
      <c r="B1697" s="41"/>
      <c r="C1697" s="102"/>
      <c r="D1697" s="103"/>
      <c r="E1697" s="103"/>
      <c r="F1697" s="103"/>
      <c r="G1697" s="103"/>
      <c r="H1697" s="103"/>
      <c r="I1697" s="103"/>
      <c r="J1697" s="103"/>
      <c r="K1697" s="31"/>
      <c r="L1697" s="103"/>
      <c r="M1697" s="104"/>
      <c r="N1697" s="105"/>
      <c r="O1697" s="41"/>
      <c r="P1697" s="106"/>
      <c r="Q1697" s="106"/>
      <c r="R1697" s="41"/>
      <c r="S1697" s="41"/>
      <c r="T1697" s="107"/>
      <c r="U1697" s="41" t="s">
        <v>5192</v>
      </c>
      <c r="V1697" s="41" t="s">
        <v>5193</v>
      </c>
      <c r="W1697" s="107">
        <v>0.16600000000000001</v>
      </c>
      <c r="X1697" s="107">
        <f>K1693*W1697</f>
        <v>47.808</v>
      </c>
      <c r="Y1697" s="107"/>
      <c r="Z1697" s="107"/>
      <c r="AA1697" s="107"/>
      <c r="AB1697" s="107"/>
      <c r="AC1697" s="107"/>
      <c r="AD1697" s="107"/>
      <c r="AE1697" s="107"/>
      <c r="AF1697" s="107"/>
      <c r="AG1697" s="41"/>
      <c r="AH1697" s="41"/>
      <c r="AI1697" s="108"/>
      <c r="AJ1697" s="107"/>
      <c r="AK1697" s="110" t="s">
        <v>4915</v>
      </c>
      <c r="AL1697" s="41" t="str">
        <f t="shared" si="963"/>
        <v>SHD METHANOL 156</v>
      </c>
      <c r="AM1697" s="107">
        <v>0.56999999999999995</v>
      </c>
      <c r="AN1697" s="107">
        <f>$X$1697*AM1697</f>
        <v>27.250559999999997</v>
      </c>
    </row>
    <row r="1698" spans="1:40" ht="15">
      <c r="A1698" s="101"/>
      <c r="B1698" s="41"/>
      <c r="C1698" s="102"/>
      <c r="D1698" s="103"/>
      <c r="E1698" s="103"/>
      <c r="F1698" s="103"/>
      <c r="G1698" s="103"/>
      <c r="H1698" s="103"/>
      <c r="I1698" s="103"/>
      <c r="J1698" s="103"/>
      <c r="K1698" s="31"/>
      <c r="L1698" s="103"/>
      <c r="M1698" s="104"/>
      <c r="N1698" s="105"/>
      <c r="O1698" s="41"/>
      <c r="P1698" s="106"/>
      <c r="Q1698" s="106"/>
      <c r="R1698" s="41"/>
      <c r="S1698" s="41"/>
      <c r="T1698" s="107"/>
      <c r="U1698" s="41"/>
      <c r="V1698" s="41"/>
      <c r="W1698" s="107"/>
      <c r="X1698" s="107"/>
      <c r="Y1698" s="107"/>
      <c r="Z1698" s="107"/>
      <c r="AA1698" s="107"/>
      <c r="AB1698" s="107"/>
      <c r="AC1698" s="107"/>
      <c r="AD1698" s="107"/>
      <c r="AE1698" s="107"/>
      <c r="AF1698" s="107"/>
      <c r="AG1698" s="41"/>
      <c r="AH1698" s="41"/>
      <c r="AI1698" s="108"/>
      <c r="AJ1698" s="107"/>
      <c r="AK1698" s="110" t="s">
        <v>4925</v>
      </c>
      <c r="AL1698" s="41" t="str">
        <f t="shared" si="963"/>
        <v>SOLFEN KHA GLISERIN 250</v>
      </c>
      <c r="AM1698" s="107">
        <v>0.34</v>
      </c>
      <c r="AN1698" s="107">
        <f t="shared" ref="AN1698:AN1699" si="965">$X$1697*AM1698</f>
        <v>16.254720000000002</v>
      </c>
    </row>
    <row r="1699" spans="1:40" ht="15">
      <c r="A1699" s="101"/>
      <c r="B1699" s="41"/>
      <c r="C1699" s="102"/>
      <c r="D1699" s="103"/>
      <c r="E1699" s="103"/>
      <c r="F1699" s="103"/>
      <c r="G1699" s="103"/>
      <c r="H1699" s="103"/>
      <c r="I1699" s="103"/>
      <c r="J1699" s="103"/>
      <c r="K1699" s="31"/>
      <c r="L1699" s="103"/>
      <c r="M1699" s="104"/>
      <c r="N1699" s="105"/>
      <c r="O1699" s="41"/>
      <c r="P1699" s="106"/>
      <c r="Q1699" s="106"/>
      <c r="R1699" s="41"/>
      <c r="S1699" s="41"/>
      <c r="T1699" s="107"/>
      <c r="U1699" s="41"/>
      <c r="V1699" s="41"/>
      <c r="W1699" s="107"/>
      <c r="X1699" s="107"/>
      <c r="Y1699" s="107"/>
      <c r="Z1699" s="107"/>
      <c r="AA1699" s="107"/>
      <c r="AB1699" s="107"/>
      <c r="AC1699" s="107"/>
      <c r="AD1699" s="107"/>
      <c r="AE1699" s="107"/>
      <c r="AF1699" s="107"/>
      <c r="AG1699" s="41"/>
      <c r="AH1699" s="41"/>
      <c r="AI1699" s="108"/>
      <c r="AJ1699" s="107"/>
      <c r="AK1699" s="110" t="s">
        <v>4921</v>
      </c>
      <c r="AL1699" s="41" t="str">
        <f t="shared" si="963"/>
        <v>SOLFEN KHA DEP 225</v>
      </c>
      <c r="AM1699" s="107">
        <v>0.09</v>
      </c>
      <c r="AN1699" s="107">
        <f t="shared" si="965"/>
        <v>4.3027199999999999</v>
      </c>
    </row>
    <row r="1700" spans="1:40">
      <c r="A1700" s="101">
        <v>386</v>
      </c>
      <c r="B1700" s="41" t="s">
        <v>3299</v>
      </c>
      <c r="C1700" s="102" t="s">
        <v>343</v>
      </c>
      <c r="D1700" s="103">
        <v>25</v>
      </c>
      <c r="E1700" s="103">
        <f t="shared" si="808"/>
        <v>0.34722222222222221</v>
      </c>
      <c r="F1700" s="103">
        <v>73</v>
      </c>
      <c r="G1700" s="103">
        <v>1</v>
      </c>
      <c r="H1700" s="103">
        <v>46</v>
      </c>
      <c r="I1700" s="103">
        <v>1</v>
      </c>
      <c r="J1700" s="103" t="s">
        <v>510</v>
      </c>
      <c r="K1700" s="31">
        <f>VLOOKUP(B1700,tb_proyeksi,10,FALSE)</f>
        <v>72</v>
      </c>
      <c r="L1700" s="103" t="s">
        <v>510</v>
      </c>
      <c r="M1700" s="104">
        <f t="shared" si="813"/>
        <v>1</v>
      </c>
      <c r="N1700" s="105" t="s">
        <v>506</v>
      </c>
      <c r="O1700" s="41" t="s">
        <v>5228</v>
      </c>
      <c r="P1700" s="106">
        <f>0.47*K1700</f>
        <v>33.839999999999996</v>
      </c>
      <c r="Q1700" s="106">
        <f t="shared" si="961"/>
        <v>72</v>
      </c>
      <c r="R1700" s="41"/>
      <c r="S1700" s="41" t="s">
        <v>524</v>
      </c>
      <c r="T1700" s="107">
        <f t="shared" si="962"/>
        <v>1.595556</v>
      </c>
      <c r="U1700" s="41" t="s">
        <v>4086</v>
      </c>
      <c r="V1700" s="41" t="e">
        <f t="shared" si="769"/>
        <v>#NAME?</v>
      </c>
      <c r="W1700" s="107">
        <v>5.4050000000000001E-2</v>
      </c>
      <c r="X1700" s="107">
        <f t="shared" si="796"/>
        <v>3.8915999999999999</v>
      </c>
      <c r="Y1700" s="107"/>
      <c r="Z1700" s="107"/>
      <c r="AA1700" s="107"/>
      <c r="AB1700" s="107"/>
      <c r="AC1700" s="107"/>
      <c r="AD1700" s="107"/>
      <c r="AE1700" s="107"/>
      <c r="AF1700" s="107"/>
      <c r="AG1700" s="41" t="s">
        <v>4337</v>
      </c>
      <c r="AH1700" s="41" t="e">
        <f t="shared" si="773"/>
        <v>#NAME?</v>
      </c>
      <c r="AI1700" s="108">
        <v>0.41</v>
      </c>
      <c r="AJ1700" s="107">
        <f t="shared" si="798"/>
        <v>1.595556</v>
      </c>
      <c r="AK1700" s="41"/>
      <c r="AL1700" s="41"/>
      <c r="AM1700" s="107"/>
      <c r="AN1700" s="107"/>
    </row>
    <row r="1701" spans="1:40" ht="15">
      <c r="A1701" s="101"/>
      <c r="B1701" s="41"/>
      <c r="C1701" s="102"/>
      <c r="D1701" s="103"/>
      <c r="E1701" s="103"/>
      <c r="F1701" s="103"/>
      <c r="G1701" s="103"/>
      <c r="H1701" s="103"/>
      <c r="I1701" s="103"/>
      <c r="J1701" s="103"/>
      <c r="K1701" s="31"/>
      <c r="L1701" s="103"/>
      <c r="M1701" s="104"/>
      <c r="N1701" s="105"/>
      <c r="O1701" s="41"/>
      <c r="P1701" s="106"/>
      <c r="Q1701" s="106"/>
      <c r="R1701" s="41"/>
      <c r="S1701" s="41"/>
      <c r="T1701" s="107"/>
      <c r="U1701" s="41"/>
      <c r="V1701" s="41"/>
      <c r="W1701" s="107"/>
      <c r="X1701" s="107"/>
      <c r="Y1701" s="107"/>
      <c r="Z1701" s="107"/>
      <c r="AA1701" s="107"/>
      <c r="AB1701" s="107"/>
      <c r="AC1701" s="107"/>
      <c r="AD1701" s="107"/>
      <c r="AE1701" s="107"/>
      <c r="AF1701" s="107"/>
      <c r="AG1701" s="41"/>
      <c r="AH1701" s="41"/>
      <c r="AI1701" s="108"/>
      <c r="AJ1701" s="107"/>
      <c r="AK1701" s="117" t="s">
        <v>4915</v>
      </c>
      <c r="AL1701" s="41" t="str">
        <f t="shared" ref="AL1701:AL1706" si="966">VLOOKUP(AK1701,db_solfen,2,FALSE)</f>
        <v>SHD METHANOL 156</v>
      </c>
      <c r="AM1701" s="107">
        <v>0.12</v>
      </c>
      <c r="AN1701" s="107">
        <f>$X$1700*AM1701</f>
        <v>0.46699199999999996</v>
      </c>
    </row>
    <row r="1702" spans="1:40" ht="15">
      <c r="A1702" s="101"/>
      <c r="B1702" s="41"/>
      <c r="C1702" s="102"/>
      <c r="D1702" s="103"/>
      <c r="E1702" s="103"/>
      <c r="F1702" s="103"/>
      <c r="G1702" s="103"/>
      <c r="H1702" s="103"/>
      <c r="I1702" s="103"/>
      <c r="J1702" s="103"/>
      <c r="K1702" s="31"/>
      <c r="L1702" s="103"/>
      <c r="M1702" s="104"/>
      <c r="N1702" s="105"/>
      <c r="O1702" s="41"/>
      <c r="P1702" s="106"/>
      <c r="Q1702" s="106"/>
      <c r="R1702" s="41"/>
      <c r="S1702" s="41"/>
      <c r="T1702" s="107"/>
      <c r="U1702" s="41"/>
      <c r="V1702" s="41"/>
      <c r="W1702" s="107"/>
      <c r="X1702" s="107"/>
      <c r="Y1702" s="107"/>
      <c r="Z1702" s="107"/>
      <c r="AA1702" s="107"/>
      <c r="AB1702" s="107"/>
      <c r="AC1702" s="107"/>
      <c r="AD1702" s="107"/>
      <c r="AE1702" s="107"/>
      <c r="AF1702" s="107"/>
      <c r="AG1702" s="41"/>
      <c r="AH1702" s="41"/>
      <c r="AI1702" s="108"/>
      <c r="AJ1702" s="107"/>
      <c r="AK1702" s="117" t="s">
        <v>4921</v>
      </c>
      <c r="AL1702" s="41" t="str">
        <f t="shared" si="966"/>
        <v>SOLFEN KHA DEP 225</v>
      </c>
      <c r="AM1702" s="107">
        <v>0.17</v>
      </c>
      <c r="AN1702" s="107">
        <f t="shared" ref="AN1702:AN1703" si="967">$X$1700*AM1702</f>
        <v>0.66157200000000005</v>
      </c>
    </row>
    <row r="1703" spans="1:40" ht="15">
      <c r="A1703" s="101"/>
      <c r="B1703" s="41"/>
      <c r="C1703" s="102"/>
      <c r="D1703" s="103"/>
      <c r="E1703" s="103"/>
      <c r="F1703" s="103"/>
      <c r="G1703" s="103"/>
      <c r="H1703" s="103"/>
      <c r="I1703" s="103"/>
      <c r="J1703" s="103"/>
      <c r="K1703" s="31"/>
      <c r="L1703" s="103"/>
      <c r="M1703" s="104"/>
      <c r="N1703" s="105"/>
      <c r="O1703" s="41"/>
      <c r="P1703" s="106"/>
      <c r="Q1703" s="106"/>
      <c r="R1703" s="41"/>
      <c r="S1703" s="41"/>
      <c r="T1703" s="107"/>
      <c r="U1703" s="41"/>
      <c r="V1703" s="41"/>
      <c r="W1703" s="107"/>
      <c r="X1703" s="107"/>
      <c r="Y1703" s="107"/>
      <c r="Z1703" s="107"/>
      <c r="AA1703" s="107"/>
      <c r="AB1703" s="107"/>
      <c r="AC1703" s="107"/>
      <c r="AD1703" s="107"/>
      <c r="AE1703" s="107"/>
      <c r="AF1703" s="107"/>
      <c r="AG1703" s="41"/>
      <c r="AH1703" s="41"/>
      <c r="AI1703" s="108"/>
      <c r="AJ1703" s="107"/>
      <c r="AK1703" s="117" t="s">
        <v>4925</v>
      </c>
      <c r="AL1703" s="41" t="str">
        <f t="shared" si="966"/>
        <v>SOLFEN KHA GLISERIN 250</v>
      </c>
      <c r="AM1703" s="107">
        <v>0.3</v>
      </c>
      <c r="AN1703" s="107">
        <f t="shared" si="967"/>
        <v>1.1674799999999999</v>
      </c>
    </row>
    <row r="1704" spans="1:40" ht="15">
      <c r="A1704" s="101"/>
      <c r="B1704" s="41"/>
      <c r="C1704" s="102"/>
      <c r="D1704" s="103"/>
      <c r="E1704" s="103"/>
      <c r="F1704" s="103"/>
      <c r="G1704" s="103"/>
      <c r="H1704" s="103"/>
      <c r="I1704" s="103"/>
      <c r="J1704" s="103"/>
      <c r="K1704" s="31"/>
      <c r="L1704" s="103"/>
      <c r="M1704" s="104"/>
      <c r="N1704" s="105"/>
      <c r="O1704" s="41"/>
      <c r="P1704" s="106"/>
      <c r="Q1704" s="106"/>
      <c r="R1704" s="41"/>
      <c r="S1704" s="41"/>
      <c r="T1704" s="107"/>
      <c r="U1704" s="41" t="s">
        <v>5192</v>
      </c>
      <c r="V1704" s="41" t="s">
        <v>5193</v>
      </c>
      <c r="W1704" s="107">
        <v>0.16600000000000001</v>
      </c>
      <c r="X1704" s="107">
        <f>K1700*W1704</f>
        <v>11.952</v>
      </c>
      <c r="Y1704" s="107"/>
      <c r="Z1704" s="107"/>
      <c r="AA1704" s="107"/>
      <c r="AB1704" s="107"/>
      <c r="AC1704" s="107"/>
      <c r="AD1704" s="107"/>
      <c r="AE1704" s="107"/>
      <c r="AF1704" s="107"/>
      <c r="AG1704" s="41"/>
      <c r="AH1704" s="41"/>
      <c r="AI1704" s="108"/>
      <c r="AJ1704" s="107"/>
      <c r="AK1704" s="110" t="s">
        <v>4915</v>
      </c>
      <c r="AL1704" s="41" t="str">
        <f t="shared" si="966"/>
        <v>SHD METHANOL 156</v>
      </c>
      <c r="AM1704" s="107">
        <v>0.56999999999999995</v>
      </c>
      <c r="AN1704" s="107">
        <f>$X$1704*AM1704</f>
        <v>6.8126399999999991</v>
      </c>
    </row>
    <row r="1705" spans="1:40" ht="15">
      <c r="A1705" s="101"/>
      <c r="B1705" s="41"/>
      <c r="C1705" s="102"/>
      <c r="D1705" s="103"/>
      <c r="E1705" s="103"/>
      <c r="F1705" s="103"/>
      <c r="G1705" s="103"/>
      <c r="H1705" s="103"/>
      <c r="I1705" s="103"/>
      <c r="J1705" s="103"/>
      <c r="K1705" s="31"/>
      <c r="L1705" s="103"/>
      <c r="M1705" s="104"/>
      <c r="N1705" s="105"/>
      <c r="O1705" s="41"/>
      <c r="P1705" s="106"/>
      <c r="Q1705" s="106"/>
      <c r="R1705" s="41"/>
      <c r="S1705" s="41"/>
      <c r="T1705" s="107"/>
      <c r="U1705" s="41"/>
      <c r="V1705" s="41"/>
      <c r="W1705" s="107"/>
      <c r="X1705" s="107"/>
      <c r="Y1705" s="107"/>
      <c r="Z1705" s="107"/>
      <c r="AA1705" s="107"/>
      <c r="AB1705" s="107"/>
      <c r="AC1705" s="107"/>
      <c r="AD1705" s="107"/>
      <c r="AE1705" s="107"/>
      <c r="AF1705" s="107"/>
      <c r="AG1705" s="41"/>
      <c r="AH1705" s="41"/>
      <c r="AI1705" s="108"/>
      <c r="AJ1705" s="107"/>
      <c r="AK1705" s="110" t="s">
        <v>4925</v>
      </c>
      <c r="AL1705" s="41" t="str">
        <f t="shared" si="966"/>
        <v>SOLFEN KHA GLISERIN 250</v>
      </c>
      <c r="AM1705" s="107">
        <v>0.34</v>
      </c>
      <c r="AN1705" s="107">
        <f>$X$1704*AM1705</f>
        <v>4.0636800000000006</v>
      </c>
    </row>
    <row r="1706" spans="1:40" ht="15">
      <c r="A1706" s="101"/>
      <c r="B1706" s="41"/>
      <c r="C1706" s="102"/>
      <c r="D1706" s="103"/>
      <c r="E1706" s="103"/>
      <c r="F1706" s="103"/>
      <c r="G1706" s="103"/>
      <c r="H1706" s="103"/>
      <c r="I1706" s="103"/>
      <c r="J1706" s="103"/>
      <c r="K1706" s="31"/>
      <c r="L1706" s="103"/>
      <c r="M1706" s="104"/>
      <c r="N1706" s="105"/>
      <c r="O1706" s="41"/>
      <c r="P1706" s="106"/>
      <c r="Q1706" s="106"/>
      <c r="R1706" s="41"/>
      <c r="S1706" s="41"/>
      <c r="T1706" s="107"/>
      <c r="U1706" s="41"/>
      <c r="V1706" s="41"/>
      <c r="W1706" s="107"/>
      <c r="X1706" s="107"/>
      <c r="Y1706" s="107"/>
      <c r="Z1706" s="107"/>
      <c r="AA1706" s="107"/>
      <c r="AB1706" s="107"/>
      <c r="AC1706" s="107"/>
      <c r="AD1706" s="107"/>
      <c r="AE1706" s="107"/>
      <c r="AF1706" s="107"/>
      <c r="AG1706" s="41"/>
      <c r="AH1706" s="41"/>
      <c r="AI1706" s="108"/>
      <c r="AJ1706" s="107"/>
      <c r="AK1706" s="110" t="s">
        <v>4921</v>
      </c>
      <c r="AL1706" s="41" t="str">
        <f t="shared" si="966"/>
        <v>SOLFEN KHA DEP 225</v>
      </c>
      <c r="AM1706" s="107">
        <v>0.09</v>
      </c>
      <c r="AN1706" s="107">
        <f>$X$1704*AM1706</f>
        <v>1.07568</v>
      </c>
    </row>
    <row r="1707" spans="1:40">
      <c r="A1707" s="101">
        <v>387</v>
      </c>
      <c r="B1707" s="41" t="s">
        <v>3306</v>
      </c>
      <c r="C1707" s="102" t="s">
        <v>344</v>
      </c>
      <c r="D1707" s="103">
        <v>76</v>
      </c>
      <c r="E1707" s="103">
        <f t="shared" si="808"/>
        <v>1.0555555555555556</v>
      </c>
      <c r="F1707" s="103">
        <v>100</v>
      </c>
      <c r="G1707" s="103">
        <v>1</v>
      </c>
      <c r="H1707" s="103">
        <v>55</v>
      </c>
      <c r="I1707" s="103">
        <v>1</v>
      </c>
      <c r="J1707" s="103" t="s">
        <v>510</v>
      </c>
      <c r="K1707" s="31">
        <f>VLOOKUP(B1707,tb_proyeksi,10,FALSE)</f>
        <v>72</v>
      </c>
      <c r="L1707" s="103" t="s">
        <v>510</v>
      </c>
      <c r="M1707" s="104">
        <f t="shared" si="813"/>
        <v>1</v>
      </c>
      <c r="N1707" s="105" t="s">
        <v>506</v>
      </c>
      <c r="O1707" s="41" t="s">
        <v>5228</v>
      </c>
      <c r="P1707" s="106">
        <f>0.47*K1707</f>
        <v>33.839999999999996</v>
      </c>
      <c r="Q1707" s="106">
        <f t="shared" si="961"/>
        <v>72</v>
      </c>
      <c r="R1707" s="41"/>
      <c r="S1707" s="41" t="s">
        <v>5220</v>
      </c>
      <c r="T1707" s="107">
        <f t="shared" si="962"/>
        <v>0.66157200000000005</v>
      </c>
      <c r="U1707" s="41" t="s">
        <v>4088</v>
      </c>
      <c r="V1707" s="41" t="e">
        <f t="shared" si="769"/>
        <v>#NAME?</v>
      </c>
      <c r="W1707" s="107">
        <v>5.4050000000000001E-2</v>
      </c>
      <c r="X1707" s="107">
        <f t="shared" si="796"/>
        <v>3.8915999999999999</v>
      </c>
      <c r="Y1707" s="107"/>
      <c r="Z1707" s="107"/>
      <c r="AA1707" s="107"/>
      <c r="AB1707" s="107"/>
      <c r="AC1707" s="107"/>
      <c r="AD1707" s="107"/>
      <c r="AE1707" s="107"/>
      <c r="AF1707" s="107"/>
      <c r="AG1707" s="41" t="s">
        <v>4301</v>
      </c>
      <c r="AH1707" s="41" t="e">
        <f t="shared" si="773"/>
        <v>#NAME?</v>
      </c>
      <c r="AI1707" s="108">
        <v>0.17</v>
      </c>
      <c r="AJ1707" s="107">
        <f t="shared" si="798"/>
        <v>0.66157200000000005</v>
      </c>
      <c r="AK1707" s="41"/>
      <c r="AL1707" s="41"/>
      <c r="AM1707" s="107"/>
      <c r="AN1707" s="107"/>
    </row>
    <row r="1708" spans="1:40" ht="15">
      <c r="A1708" s="101"/>
      <c r="B1708" s="41"/>
      <c r="C1708" s="102"/>
      <c r="D1708" s="103"/>
      <c r="E1708" s="103"/>
      <c r="F1708" s="103"/>
      <c r="G1708" s="103"/>
      <c r="H1708" s="103"/>
      <c r="I1708" s="103"/>
      <c r="J1708" s="103"/>
      <c r="K1708" s="31"/>
      <c r="L1708" s="103"/>
      <c r="M1708" s="104"/>
      <c r="N1708" s="105"/>
      <c r="O1708" s="41"/>
      <c r="P1708" s="106"/>
      <c r="Q1708" s="106"/>
      <c r="R1708" s="41"/>
      <c r="S1708" s="41"/>
      <c r="T1708" s="107"/>
      <c r="U1708" s="41"/>
      <c r="V1708" s="41"/>
      <c r="W1708" s="107"/>
      <c r="X1708" s="107"/>
      <c r="Y1708" s="107"/>
      <c r="Z1708" s="107"/>
      <c r="AA1708" s="107"/>
      <c r="AB1708" s="107"/>
      <c r="AC1708" s="107"/>
      <c r="AD1708" s="107"/>
      <c r="AE1708" s="107"/>
      <c r="AF1708" s="107"/>
      <c r="AG1708" s="41"/>
      <c r="AH1708" s="41"/>
      <c r="AI1708" s="108"/>
      <c r="AJ1708" s="107"/>
      <c r="AK1708" s="117" t="s">
        <v>4921</v>
      </c>
      <c r="AL1708" s="41" t="str">
        <f t="shared" ref="AL1708:AL1713" si="968">VLOOKUP(AK1708,db_solfen,2,FALSE)</f>
        <v>SOLFEN KHA DEP 225</v>
      </c>
      <c r="AM1708" s="107">
        <v>0.3</v>
      </c>
      <c r="AN1708" s="107">
        <f>$X$1707*AM1708</f>
        <v>1.1674799999999999</v>
      </c>
    </row>
    <row r="1709" spans="1:40" ht="15">
      <c r="A1709" s="101"/>
      <c r="B1709" s="41"/>
      <c r="C1709" s="102"/>
      <c r="D1709" s="103"/>
      <c r="E1709" s="103"/>
      <c r="F1709" s="103"/>
      <c r="G1709" s="103"/>
      <c r="H1709" s="103"/>
      <c r="I1709" s="103"/>
      <c r="J1709" s="103"/>
      <c r="K1709" s="31"/>
      <c r="L1709" s="103"/>
      <c r="M1709" s="104"/>
      <c r="N1709" s="105"/>
      <c r="O1709" s="41"/>
      <c r="P1709" s="106"/>
      <c r="Q1709" s="106"/>
      <c r="R1709" s="41"/>
      <c r="S1709" s="41"/>
      <c r="T1709" s="107"/>
      <c r="U1709" s="41"/>
      <c r="V1709" s="41"/>
      <c r="W1709" s="107"/>
      <c r="X1709" s="107"/>
      <c r="Y1709" s="107"/>
      <c r="Z1709" s="107"/>
      <c r="AA1709" s="107"/>
      <c r="AB1709" s="107"/>
      <c r="AC1709" s="107"/>
      <c r="AD1709" s="107"/>
      <c r="AE1709" s="107"/>
      <c r="AF1709" s="107"/>
      <c r="AG1709" s="41"/>
      <c r="AH1709" s="41"/>
      <c r="AI1709" s="108"/>
      <c r="AJ1709" s="107"/>
      <c r="AK1709" s="117" t="s">
        <v>4915</v>
      </c>
      <c r="AL1709" s="41" t="str">
        <f t="shared" si="968"/>
        <v>SHD METHANOL 156</v>
      </c>
      <c r="AM1709" s="107">
        <v>0.11</v>
      </c>
      <c r="AN1709" s="107">
        <f t="shared" ref="AN1709:AN1710" si="969">$X$1707*AM1709</f>
        <v>0.42807600000000001</v>
      </c>
    </row>
    <row r="1710" spans="1:40" ht="15">
      <c r="A1710" s="101"/>
      <c r="B1710" s="41"/>
      <c r="C1710" s="102"/>
      <c r="D1710" s="103"/>
      <c r="E1710" s="103"/>
      <c r="F1710" s="103"/>
      <c r="G1710" s="103"/>
      <c r="H1710" s="103"/>
      <c r="I1710" s="103"/>
      <c r="J1710" s="103"/>
      <c r="K1710" s="31"/>
      <c r="L1710" s="103"/>
      <c r="M1710" s="104"/>
      <c r="N1710" s="105"/>
      <c r="O1710" s="41"/>
      <c r="P1710" s="106"/>
      <c r="Q1710" s="106"/>
      <c r="R1710" s="41"/>
      <c r="S1710" s="41"/>
      <c r="T1710" s="107"/>
      <c r="U1710" s="41"/>
      <c r="V1710" s="41"/>
      <c r="W1710" s="107"/>
      <c r="X1710" s="107"/>
      <c r="Y1710" s="107"/>
      <c r="Z1710" s="107"/>
      <c r="AA1710" s="107"/>
      <c r="AB1710" s="107"/>
      <c r="AC1710" s="107"/>
      <c r="AD1710" s="107"/>
      <c r="AE1710" s="107"/>
      <c r="AF1710" s="107"/>
      <c r="AG1710" s="41"/>
      <c r="AH1710" s="41"/>
      <c r="AI1710" s="108"/>
      <c r="AJ1710" s="107"/>
      <c r="AK1710" s="117" t="s">
        <v>4925</v>
      </c>
      <c r="AL1710" s="41" t="str">
        <f t="shared" si="968"/>
        <v>SOLFEN KHA GLISERIN 250</v>
      </c>
      <c r="AM1710" s="107">
        <v>0.42</v>
      </c>
      <c r="AN1710" s="107">
        <f t="shared" si="969"/>
        <v>1.6344719999999999</v>
      </c>
    </row>
    <row r="1711" spans="1:40" ht="15">
      <c r="A1711" s="101"/>
      <c r="B1711" s="41"/>
      <c r="C1711" s="102"/>
      <c r="D1711" s="103"/>
      <c r="E1711" s="103"/>
      <c r="F1711" s="103"/>
      <c r="G1711" s="103"/>
      <c r="H1711" s="103"/>
      <c r="I1711" s="103"/>
      <c r="J1711" s="103"/>
      <c r="K1711" s="31"/>
      <c r="L1711" s="103"/>
      <c r="M1711" s="104"/>
      <c r="N1711" s="105"/>
      <c r="O1711" s="41"/>
      <c r="P1711" s="106"/>
      <c r="Q1711" s="106"/>
      <c r="R1711" s="41"/>
      <c r="S1711" s="41"/>
      <c r="T1711" s="107"/>
      <c r="U1711" s="41" t="s">
        <v>5192</v>
      </c>
      <c r="V1711" s="41" t="s">
        <v>5193</v>
      </c>
      <c r="W1711" s="107">
        <v>0.16600000000000001</v>
      </c>
      <c r="X1711" s="107">
        <f>K1707*W1711</f>
        <v>11.952</v>
      </c>
      <c r="Y1711" s="107"/>
      <c r="Z1711" s="107"/>
      <c r="AA1711" s="107"/>
      <c r="AB1711" s="107"/>
      <c r="AC1711" s="107"/>
      <c r="AD1711" s="107"/>
      <c r="AE1711" s="107"/>
      <c r="AF1711" s="107"/>
      <c r="AG1711" s="41"/>
      <c r="AH1711" s="41"/>
      <c r="AI1711" s="108"/>
      <c r="AJ1711" s="107"/>
      <c r="AK1711" s="110" t="s">
        <v>4915</v>
      </c>
      <c r="AL1711" s="41" t="str">
        <f t="shared" si="968"/>
        <v>SHD METHANOL 156</v>
      </c>
      <c r="AM1711" s="107">
        <v>0.56999999999999995</v>
      </c>
      <c r="AN1711" s="107">
        <f>$X$1711*AM1711</f>
        <v>6.8126399999999991</v>
      </c>
    </row>
    <row r="1712" spans="1:40" ht="15">
      <c r="A1712" s="101"/>
      <c r="B1712" s="41"/>
      <c r="C1712" s="102"/>
      <c r="D1712" s="103"/>
      <c r="E1712" s="103"/>
      <c r="F1712" s="103"/>
      <c r="G1712" s="103"/>
      <c r="H1712" s="103"/>
      <c r="I1712" s="103"/>
      <c r="J1712" s="103"/>
      <c r="K1712" s="31"/>
      <c r="L1712" s="103"/>
      <c r="M1712" s="104"/>
      <c r="N1712" s="105"/>
      <c r="O1712" s="41"/>
      <c r="P1712" s="106"/>
      <c r="Q1712" s="106"/>
      <c r="R1712" s="41"/>
      <c r="S1712" s="41"/>
      <c r="T1712" s="107"/>
      <c r="U1712" s="41"/>
      <c r="V1712" s="41"/>
      <c r="W1712" s="107"/>
      <c r="X1712" s="107"/>
      <c r="Y1712" s="107"/>
      <c r="Z1712" s="107"/>
      <c r="AA1712" s="107"/>
      <c r="AB1712" s="107"/>
      <c r="AC1712" s="107"/>
      <c r="AD1712" s="107"/>
      <c r="AE1712" s="107"/>
      <c r="AF1712" s="107"/>
      <c r="AG1712" s="41"/>
      <c r="AH1712" s="41"/>
      <c r="AI1712" s="108"/>
      <c r="AJ1712" s="107"/>
      <c r="AK1712" s="110" t="s">
        <v>4925</v>
      </c>
      <c r="AL1712" s="41" t="str">
        <f t="shared" si="968"/>
        <v>SOLFEN KHA GLISERIN 250</v>
      </c>
      <c r="AM1712" s="107">
        <v>0.34</v>
      </c>
      <c r="AN1712" s="107">
        <f t="shared" ref="AN1712:AN1713" si="970">$X$1711*AM1712</f>
        <v>4.0636800000000006</v>
      </c>
    </row>
    <row r="1713" spans="1:40" ht="15">
      <c r="A1713" s="101"/>
      <c r="B1713" s="41"/>
      <c r="C1713" s="102"/>
      <c r="D1713" s="103"/>
      <c r="E1713" s="103"/>
      <c r="F1713" s="103"/>
      <c r="G1713" s="103"/>
      <c r="H1713" s="103"/>
      <c r="I1713" s="103"/>
      <c r="J1713" s="103"/>
      <c r="K1713" s="31"/>
      <c r="L1713" s="103"/>
      <c r="M1713" s="104"/>
      <c r="N1713" s="105"/>
      <c r="O1713" s="41"/>
      <c r="P1713" s="106"/>
      <c r="Q1713" s="106"/>
      <c r="R1713" s="41"/>
      <c r="S1713" s="41"/>
      <c r="T1713" s="107"/>
      <c r="U1713" s="41"/>
      <c r="V1713" s="41"/>
      <c r="W1713" s="107"/>
      <c r="X1713" s="107"/>
      <c r="Y1713" s="107"/>
      <c r="Z1713" s="107"/>
      <c r="AA1713" s="107"/>
      <c r="AB1713" s="107"/>
      <c r="AC1713" s="107"/>
      <c r="AD1713" s="107"/>
      <c r="AE1713" s="107"/>
      <c r="AF1713" s="107"/>
      <c r="AG1713" s="41"/>
      <c r="AH1713" s="41"/>
      <c r="AI1713" s="108"/>
      <c r="AJ1713" s="107"/>
      <c r="AK1713" s="110" t="s">
        <v>4921</v>
      </c>
      <c r="AL1713" s="41" t="str">
        <f t="shared" si="968"/>
        <v>SOLFEN KHA DEP 225</v>
      </c>
      <c r="AM1713" s="107">
        <v>0.09</v>
      </c>
      <c r="AN1713" s="107">
        <f t="shared" si="970"/>
        <v>1.07568</v>
      </c>
    </row>
    <row r="1714" spans="1:40">
      <c r="A1714" s="101">
        <v>388</v>
      </c>
      <c r="B1714" s="41" t="s">
        <v>3319</v>
      </c>
      <c r="C1714" s="102" t="s">
        <v>345</v>
      </c>
      <c r="D1714" s="103">
        <v>14</v>
      </c>
      <c r="E1714" s="103">
        <f t="shared" si="808"/>
        <v>0.19444444444444445</v>
      </c>
      <c r="F1714" s="103">
        <v>30</v>
      </c>
      <c r="G1714" s="103">
        <v>1</v>
      </c>
      <c r="H1714" s="103"/>
      <c r="I1714" s="103"/>
      <c r="J1714" s="103" t="s">
        <v>510</v>
      </c>
      <c r="K1714" s="31">
        <v>0</v>
      </c>
      <c r="L1714" s="103" t="s">
        <v>510</v>
      </c>
      <c r="M1714" s="104">
        <f t="shared" si="813"/>
        <v>0</v>
      </c>
      <c r="N1714" s="105" t="s">
        <v>506</v>
      </c>
      <c r="O1714" s="41"/>
      <c r="P1714" s="41"/>
      <c r="Q1714" s="106">
        <f t="shared" si="961"/>
        <v>0</v>
      </c>
      <c r="R1714" s="41"/>
      <c r="S1714" s="41"/>
      <c r="T1714" s="107"/>
      <c r="U1714" s="41" t="s">
        <v>4092</v>
      </c>
      <c r="V1714" s="41" t="e">
        <f t="shared" ref="V1714" si="971">VLOOKUP(U1714,tb_oplosan,2,FALSE)</f>
        <v>#NAME?</v>
      </c>
      <c r="W1714" s="107">
        <v>5.4050000000000001E-2</v>
      </c>
      <c r="X1714" s="107">
        <f>K1714*W1714</f>
        <v>0</v>
      </c>
      <c r="Y1714" s="107"/>
      <c r="Z1714" s="107"/>
      <c r="AA1714" s="107"/>
      <c r="AB1714" s="107"/>
      <c r="AC1714" s="107"/>
      <c r="AD1714" s="107"/>
      <c r="AE1714" s="107"/>
      <c r="AF1714" s="107"/>
      <c r="AG1714" s="41" t="s">
        <v>4307</v>
      </c>
      <c r="AH1714" s="41" t="e">
        <f t="shared" ref="AH1714" si="972">VLOOKUP(AG1714,tb_parfum,2,FALSE)</f>
        <v>#NAME?</v>
      </c>
      <c r="AI1714" s="108">
        <v>0.52</v>
      </c>
      <c r="AJ1714" s="107">
        <f t="shared" ref="AJ1714" si="973">X1714*AI1714</f>
        <v>0</v>
      </c>
      <c r="AK1714" s="41"/>
      <c r="AL1714" s="41"/>
      <c r="AM1714" s="107"/>
      <c r="AN1714" s="107"/>
    </row>
    <row r="1715" spans="1:40" ht="15">
      <c r="A1715" s="101"/>
      <c r="B1715" s="41"/>
      <c r="C1715" s="102"/>
      <c r="D1715" s="103"/>
      <c r="E1715" s="103"/>
      <c r="F1715" s="103"/>
      <c r="G1715" s="103"/>
      <c r="H1715" s="103"/>
      <c r="I1715" s="103"/>
      <c r="J1715" s="103"/>
      <c r="K1715" s="31"/>
      <c r="L1715" s="103"/>
      <c r="M1715" s="104"/>
      <c r="N1715" s="105"/>
      <c r="O1715" s="41"/>
      <c r="P1715" s="41"/>
      <c r="Q1715" s="106"/>
      <c r="R1715" s="41"/>
      <c r="S1715" s="41"/>
      <c r="T1715" s="107"/>
      <c r="U1715" s="41"/>
      <c r="V1715" s="41"/>
      <c r="W1715" s="107"/>
      <c r="X1715" s="107"/>
      <c r="Y1715" s="107"/>
      <c r="Z1715" s="107"/>
      <c r="AA1715" s="107"/>
      <c r="AB1715" s="107"/>
      <c r="AC1715" s="107"/>
      <c r="AD1715" s="107"/>
      <c r="AE1715" s="107"/>
      <c r="AF1715" s="107"/>
      <c r="AG1715" s="41"/>
      <c r="AH1715" s="41"/>
      <c r="AI1715" s="108"/>
      <c r="AJ1715" s="107"/>
      <c r="AK1715" s="117" t="s">
        <v>4915</v>
      </c>
      <c r="AL1715" s="41" t="str">
        <f t="shared" ref="AL1715:AL1720" si="974">VLOOKUP(AK1715,db_solfen,2,FALSE)</f>
        <v>SHD METHANOL 156</v>
      </c>
      <c r="AM1715" s="107">
        <v>0.1</v>
      </c>
      <c r="AN1715" s="107">
        <f>$X$1711*AM1715</f>
        <v>1.1952</v>
      </c>
    </row>
    <row r="1716" spans="1:40" ht="15">
      <c r="A1716" s="101"/>
      <c r="B1716" s="41"/>
      <c r="C1716" s="102"/>
      <c r="D1716" s="103"/>
      <c r="E1716" s="103"/>
      <c r="F1716" s="103"/>
      <c r="G1716" s="103"/>
      <c r="H1716" s="103"/>
      <c r="I1716" s="103"/>
      <c r="J1716" s="103"/>
      <c r="K1716" s="31"/>
      <c r="L1716" s="103"/>
      <c r="M1716" s="104"/>
      <c r="N1716" s="105"/>
      <c r="O1716" s="41"/>
      <c r="P1716" s="41"/>
      <c r="Q1716" s="106"/>
      <c r="R1716" s="41"/>
      <c r="S1716" s="41"/>
      <c r="T1716" s="107"/>
      <c r="U1716" s="41"/>
      <c r="V1716" s="41"/>
      <c r="W1716" s="107"/>
      <c r="X1716" s="107"/>
      <c r="Y1716" s="107"/>
      <c r="Z1716" s="107"/>
      <c r="AA1716" s="107"/>
      <c r="AB1716" s="107"/>
      <c r="AC1716" s="107"/>
      <c r="AD1716" s="107"/>
      <c r="AE1716" s="107"/>
      <c r="AF1716" s="107"/>
      <c r="AG1716" s="41"/>
      <c r="AH1716" s="41"/>
      <c r="AI1716" s="108"/>
      <c r="AJ1716" s="107"/>
      <c r="AK1716" s="117" t="s">
        <v>4921</v>
      </c>
      <c r="AL1716" s="41" t="str">
        <f t="shared" si="974"/>
        <v>SOLFEN KHA DEP 225</v>
      </c>
      <c r="AM1716" s="107">
        <v>0.12</v>
      </c>
      <c r="AN1716" s="107">
        <f t="shared" ref="AN1716:AN1717" si="975">$X$1714*AM1716</f>
        <v>0</v>
      </c>
    </row>
    <row r="1717" spans="1:40" ht="15">
      <c r="A1717" s="101"/>
      <c r="B1717" s="41"/>
      <c r="C1717" s="102"/>
      <c r="D1717" s="103"/>
      <c r="E1717" s="103"/>
      <c r="F1717" s="103"/>
      <c r="G1717" s="103"/>
      <c r="H1717" s="103"/>
      <c r="I1717" s="103"/>
      <c r="J1717" s="103"/>
      <c r="K1717" s="31"/>
      <c r="L1717" s="103"/>
      <c r="M1717" s="104"/>
      <c r="N1717" s="105"/>
      <c r="O1717" s="41"/>
      <c r="P1717" s="41"/>
      <c r="Q1717" s="106"/>
      <c r="R1717" s="41"/>
      <c r="S1717" s="41"/>
      <c r="T1717" s="107"/>
      <c r="U1717" s="41"/>
      <c r="V1717" s="41"/>
      <c r="W1717" s="107"/>
      <c r="X1717" s="107"/>
      <c r="Y1717" s="107"/>
      <c r="Z1717" s="107"/>
      <c r="AA1717" s="107"/>
      <c r="AB1717" s="107"/>
      <c r="AC1717" s="107"/>
      <c r="AD1717" s="107"/>
      <c r="AE1717" s="107"/>
      <c r="AF1717" s="107"/>
      <c r="AG1717" s="41"/>
      <c r="AH1717" s="41"/>
      <c r="AI1717" s="108"/>
      <c r="AJ1717" s="107"/>
      <c r="AK1717" s="117" t="s">
        <v>4925</v>
      </c>
      <c r="AL1717" s="41" t="str">
        <f t="shared" si="974"/>
        <v>SOLFEN KHA GLISERIN 250</v>
      </c>
      <c r="AM1717" s="107">
        <v>0.26</v>
      </c>
      <c r="AN1717" s="107">
        <f t="shared" si="975"/>
        <v>0</v>
      </c>
    </row>
    <row r="1718" spans="1:40" ht="15">
      <c r="A1718" s="101"/>
      <c r="B1718" s="41"/>
      <c r="C1718" s="102"/>
      <c r="D1718" s="103"/>
      <c r="E1718" s="103"/>
      <c r="F1718" s="103"/>
      <c r="G1718" s="103"/>
      <c r="H1718" s="103"/>
      <c r="I1718" s="103"/>
      <c r="J1718" s="103"/>
      <c r="K1718" s="31"/>
      <c r="L1718" s="103"/>
      <c r="M1718" s="104"/>
      <c r="N1718" s="105"/>
      <c r="O1718" s="41"/>
      <c r="P1718" s="41"/>
      <c r="Q1718" s="106"/>
      <c r="R1718" s="41"/>
      <c r="S1718" s="41"/>
      <c r="T1718" s="107"/>
      <c r="U1718" s="41" t="s">
        <v>5192</v>
      </c>
      <c r="V1718" s="41" t="s">
        <v>5193</v>
      </c>
      <c r="W1718" s="107">
        <v>0.16600000000000001</v>
      </c>
      <c r="X1718" s="107">
        <f>K1714*W1718</f>
        <v>0</v>
      </c>
      <c r="Y1718" s="107"/>
      <c r="Z1718" s="107"/>
      <c r="AA1718" s="107"/>
      <c r="AB1718" s="107"/>
      <c r="AC1718" s="107"/>
      <c r="AD1718" s="107"/>
      <c r="AE1718" s="107"/>
      <c r="AF1718" s="107"/>
      <c r="AG1718" s="41"/>
      <c r="AH1718" s="41"/>
      <c r="AI1718" s="108"/>
      <c r="AJ1718" s="107"/>
      <c r="AK1718" s="110" t="s">
        <v>4915</v>
      </c>
      <c r="AL1718" s="41" t="str">
        <f t="shared" si="974"/>
        <v>SHD METHANOL 156</v>
      </c>
      <c r="AM1718" s="107">
        <v>0.56999999999999995</v>
      </c>
      <c r="AN1718" s="107">
        <f>$X$1718*AM1718</f>
        <v>0</v>
      </c>
    </row>
    <row r="1719" spans="1:40" ht="15">
      <c r="A1719" s="101"/>
      <c r="B1719" s="41"/>
      <c r="C1719" s="102"/>
      <c r="D1719" s="103"/>
      <c r="E1719" s="103"/>
      <c r="F1719" s="103"/>
      <c r="G1719" s="103"/>
      <c r="H1719" s="103"/>
      <c r="I1719" s="103"/>
      <c r="J1719" s="103"/>
      <c r="K1719" s="31"/>
      <c r="L1719" s="103"/>
      <c r="M1719" s="104"/>
      <c r="N1719" s="105"/>
      <c r="O1719" s="41"/>
      <c r="P1719" s="41"/>
      <c r="Q1719" s="106"/>
      <c r="R1719" s="41"/>
      <c r="S1719" s="41"/>
      <c r="T1719" s="107"/>
      <c r="U1719" s="41"/>
      <c r="V1719" s="41"/>
      <c r="W1719" s="107"/>
      <c r="X1719" s="107"/>
      <c r="Y1719" s="107"/>
      <c r="Z1719" s="107"/>
      <c r="AA1719" s="107"/>
      <c r="AB1719" s="107"/>
      <c r="AC1719" s="107"/>
      <c r="AD1719" s="107"/>
      <c r="AE1719" s="107"/>
      <c r="AF1719" s="107"/>
      <c r="AG1719" s="41"/>
      <c r="AH1719" s="41"/>
      <c r="AI1719" s="108"/>
      <c r="AJ1719" s="107"/>
      <c r="AK1719" s="110" t="s">
        <v>4925</v>
      </c>
      <c r="AL1719" s="41" t="str">
        <f t="shared" si="974"/>
        <v>SOLFEN KHA GLISERIN 250</v>
      </c>
      <c r="AM1719" s="107">
        <v>0.34</v>
      </c>
      <c r="AN1719" s="107">
        <f t="shared" ref="AN1719:AN1720" si="976">$X$1718*AM1719</f>
        <v>0</v>
      </c>
    </row>
    <row r="1720" spans="1:40" ht="15">
      <c r="A1720" s="101"/>
      <c r="B1720" s="41"/>
      <c r="C1720" s="102"/>
      <c r="D1720" s="103"/>
      <c r="E1720" s="103"/>
      <c r="F1720" s="103"/>
      <c r="G1720" s="103"/>
      <c r="H1720" s="103"/>
      <c r="I1720" s="103"/>
      <c r="J1720" s="103"/>
      <c r="K1720" s="31"/>
      <c r="L1720" s="103"/>
      <c r="M1720" s="104"/>
      <c r="N1720" s="105"/>
      <c r="O1720" s="41"/>
      <c r="P1720" s="41"/>
      <c r="Q1720" s="106"/>
      <c r="R1720" s="41"/>
      <c r="S1720" s="41"/>
      <c r="T1720" s="107"/>
      <c r="U1720" s="41"/>
      <c r="V1720" s="41"/>
      <c r="W1720" s="107"/>
      <c r="X1720" s="107"/>
      <c r="Y1720" s="107"/>
      <c r="Z1720" s="107"/>
      <c r="AA1720" s="107"/>
      <c r="AB1720" s="107"/>
      <c r="AC1720" s="107"/>
      <c r="AD1720" s="107"/>
      <c r="AE1720" s="107"/>
      <c r="AF1720" s="107"/>
      <c r="AG1720" s="41"/>
      <c r="AH1720" s="41"/>
      <c r="AI1720" s="108"/>
      <c r="AJ1720" s="107"/>
      <c r="AK1720" s="110" t="s">
        <v>4921</v>
      </c>
      <c r="AL1720" s="41" t="str">
        <f t="shared" si="974"/>
        <v>SOLFEN KHA DEP 225</v>
      </c>
      <c r="AM1720" s="107">
        <v>0.09</v>
      </c>
      <c r="AN1720" s="107">
        <f t="shared" si="976"/>
        <v>0</v>
      </c>
    </row>
    <row r="1721" spans="1:40">
      <c r="A1721" s="101">
        <v>389</v>
      </c>
      <c r="B1721" s="41" t="s">
        <v>3320</v>
      </c>
      <c r="C1721" s="102" t="s">
        <v>346</v>
      </c>
      <c r="D1721" s="103">
        <v>60</v>
      </c>
      <c r="E1721" s="103">
        <f t="shared" si="808"/>
        <v>0.83333333333333337</v>
      </c>
      <c r="F1721" s="103">
        <v>126</v>
      </c>
      <c r="G1721" s="103">
        <v>1</v>
      </c>
      <c r="H1721" s="103">
        <v>54</v>
      </c>
      <c r="I1721" s="103">
        <v>1</v>
      </c>
      <c r="J1721" s="103" t="s">
        <v>510</v>
      </c>
      <c r="K1721" s="31">
        <f>VLOOKUP(B1721,tb_proyeksi,10,FALSE)</f>
        <v>72</v>
      </c>
      <c r="L1721" s="103" t="s">
        <v>510</v>
      </c>
      <c r="M1721" s="104">
        <f t="shared" si="813"/>
        <v>1</v>
      </c>
      <c r="N1721" s="105" t="s">
        <v>506</v>
      </c>
      <c r="O1721" s="41" t="s">
        <v>5228</v>
      </c>
      <c r="P1721" s="106">
        <f>0.47*K1721</f>
        <v>33.839999999999996</v>
      </c>
      <c r="Q1721" s="106">
        <f t="shared" si="961"/>
        <v>72</v>
      </c>
      <c r="R1721" s="41"/>
      <c r="S1721" s="41" t="s">
        <v>5229</v>
      </c>
      <c r="T1721" s="107">
        <f t="shared" si="962"/>
        <v>2.0236320000000001</v>
      </c>
      <c r="U1721" s="41" t="s">
        <v>4092</v>
      </c>
      <c r="V1721" s="41" t="e">
        <f t="shared" ref="V1721:V2069" si="977">VLOOKUP(U1721,tb_oplosan,2,FALSE)</f>
        <v>#NAME?</v>
      </c>
      <c r="W1721" s="107">
        <v>5.4050000000000001E-2</v>
      </c>
      <c r="X1721" s="107">
        <f t="shared" si="796"/>
        <v>3.8915999999999999</v>
      </c>
      <c r="Y1721" s="107"/>
      <c r="Z1721" s="107"/>
      <c r="AA1721" s="107"/>
      <c r="AB1721" s="107"/>
      <c r="AC1721" s="107"/>
      <c r="AD1721" s="107"/>
      <c r="AE1721" s="107"/>
      <c r="AF1721" s="107"/>
      <c r="AG1721" s="41" t="s">
        <v>4307</v>
      </c>
      <c r="AH1721" s="41" t="e">
        <f t="shared" ref="AH1721:AH1974" si="978">VLOOKUP(AG1721,tb_parfum,2,FALSE)</f>
        <v>#NAME?</v>
      </c>
      <c r="AI1721" s="108">
        <v>0.52</v>
      </c>
      <c r="AJ1721" s="107">
        <f t="shared" si="798"/>
        <v>2.0236320000000001</v>
      </c>
      <c r="AK1721" s="41"/>
      <c r="AL1721" s="41"/>
      <c r="AM1721" s="107"/>
      <c r="AN1721" s="107"/>
    </row>
    <row r="1722" spans="1:40" ht="15">
      <c r="A1722" s="101"/>
      <c r="B1722" s="41"/>
      <c r="C1722" s="102"/>
      <c r="D1722" s="103"/>
      <c r="E1722" s="103"/>
      <c r="F1722" s="103"/>
      <c r="G1722" s="103"/>
      <c r="H1722" s="103"/>
      <c r="I1722" s="103"/>
      <c r="J1722" s="103"/>
      <c r="K1722" s="31"/>
      <c r="L1722" s="103"/>
      <c r="M1722" s="104"/>
      <c r="N1722" s="105"/>
      <c r="O1722" s="41"/>
      <c r="P1722" s="106"/>
      <c r="Q1722" s="106"/>
      <c r="R1722" s="41"/>
      <c r="S1722" s="41"/>
      <c r="T1722" s="107"/>
      <c r="U1722" s="41"/>
      <c r="V1722" s="41"/>
      <c r="W1722" s="107"/>
      <c r="X1722" s="107"/>
      <c r="Y1722" s="107"/>
      <c r="Z1722" s="107"/>
      <c r="AA1722" s="107"/>
      <c r="AB1722" s="107"/>
      <c r="AC1722" s="107"/>
      <c r="AD1722" s="107"/>
      <c r="AE1722" s="107"/>
      <c r="AF1722" s="107"/>
      <c r="AG1722" s="41"/>
      <c r="AH1722" s="41"/>
      <c r="AI1722" s="108"/>
      <c r="AJ1722" s="107"/>
      <c r="AK1722" s="117" t="s">
        <v>4915</v>
      </c>
      <c r="AL1722" s="41" t="str">
        <f t="shared" ref="AL1722:AL1727" si="979">VLOOKUP(AK1722,db_solfen,2,FALSE)</f>
        <v>SHD METHANOL 156</v>
      </c>
      <c r="AM1722" s="107">
        <v>0.1</v>
      </c>
      <c r="AN1722" s="107">
        <f>$X$1721*AM1722</f>
        <v>0.38916000000000001</v>
      </c>
    </row>
    <row r="1723" spans="1:40" ht="15">
      <c r="A1723" s="101"/>
      <c r="B1723" s="41"/>
      <c r="C1723" s="102"/>
      <c r="D1723" s="103"/>
      <c r="E1723" s="103"/>
      <c r="F1723" s="103"/>
      <c r="G1723" s="103"/>
      <c r="H1723" s="103"/>
      <c r="I1723" s="103"/>
      <c r="J1723" s="103"/>
      <c r="K1723" s="31"/>
      <c r="L1723" s="103"/>
      <c r="M1723" s="104"/>
      <c r="N1723" s="105"/>
      <c r="O1723" s="41"/>
      <c r="P1723" s="106"/>
      <c r="Q1723" s="106"/>
      <c r="R1723" s="41"/>
      <c r="S1723" s="41"/>
      <c r="T1723" s="107"/>
      <c r="U1723" s="41"/>
      <c r="V1723" s="41"/>
      <c r="W1723" s="107"/>
      <c r="X1723" s="107"/>
      <c r="Y1723" s="107"/>
      <c r="Z1723" s="107"/>
      <c r="AA1723" s="107"/>
      <c r="AB1723" s="107"/>
      <c r="AC1723" s="107"/>
      <c r="AD1723" s="107"/>
      <c r="AE1723" s="107"/>
      <c r="AF1723" s="107"/>
      <c r="AG1723" s="41"/>
      <c r="AH1723" s="41"/>
      <c r="AI1723" s="108"/>
      <c r="AJ1723" s="107"/>
      <c r="AK1723" s="117" t="s">
        <v>4921</v>
      </c>
      <c r="AL1723" s="41" t="str">
        <f t="shared" si="979"/>
        <v>SOLFEN KHA DEP 225</v>
      </c>
      <c r="AM1723" s="107">
        <v>0.12</v>
      </c>
      <c r="AN1723" s="107">
        <f t="shared" ref="AN1723:AN1724" si="980">$X$1721*AM1723</f>
        <v>0.46699199999999996</v>
      </c>
    </row>
    <row r="1724" spans="1:40" ht="15">
      <c r="A1724" s="101"/>
      <c r="B1724" s="41"/>
      <c r="C1724" s="102"/>
      <c r="D1724" s="103"/>
      <c r="E1724" s="103"/>
      <c r="F1724" s="103"/>
      <c r="G1724" s="103"/>
      <c r="H1724" s="103"/>
      <c r="I1724" s="103"/>
      <c r="J1724" s="103"/>
      <c r="K1724" s="31"/>
      <c r="L1724" s="103"/>
      <c r="M1724" s="104"/>
      <c r="N1724" s="105"/>
      <c r="O1724" s="41"/>
      <c r="P1724" s="106"/>
      <c r="Q1724" s="106"/>
      <c r="R1724" s="41"/>
      <c r="S1724" s="41"/>
      <c r="T1724" s="107"/>
      <c r="U1724" s="41"/>
      <c r="V1724" s="41"/>
      <c r="W1724" s="107"/>
      <c r="X1724" s="107"/>
      <c r="Y1724" s="107"/>
      <c r="Z1724" s="107"/>
      <c r="AA1724" s="107"/>
      <c r="AB1724" s="107"/>
      <c r="AC1724" s="107"/>
      <c r="AD1724" s="107"/>
      <c r="AE1724" s="107"/>
      <c r="AF1724" s="107"/>
      <c r="AG1724" s="41"/>
      <c r="AH1724" s="41"/>
      <c r="AI1724" s="108"/>
      <c r="AJ1724" s="107"/>
      <c r="AK1724" s="117" t="s">
        <v>4925</v>
      </c>
      <c r="AL1724" s="41" t="str">
        <f t="shared" si="979"/>
        <v>SOLFEN KHA GLISERIN 250</v>
      </c>
      <c r="AM1724" s="107">
        <v>0.26</v>
      </c>
      <c r="AN1724" s="107">
        <f t="shared" si="980"/>
        <v>1.011816</v>
      </c>
    </row>
    <row r="1725" spans="1:40" ht="15">
      <c r="A1725" s="101"/>
      <c r="B1725" s="41"/>
      <c r="C1725" s="102"/>
      <c r="D1725" s="103"/>
      <c r="E1725" s="103"/>
      <c r="F1725" s="103"/>
      <c r="G1725" s="103"/>
      <c r="H1725" s="103"/>
      <c r="I1725" s="103"/>
      <c r="J1725" s="103"/>
      <c r="K1725" s="31"/>
      <c r="L1725" s="103"/>
      <c r="M1725" s="104"/>
      <c r="N1725" s="105"/>
      <c r="O1725" s="41"/>
      <c r="P1725" s="106"/>
      <c r="Q1725" s="106"/>
      <c r="R1725" s="41"/>
      <c r="S1725" s="41"/>
      <c r="T1725" s="107"/>
      <c r="U1725" s="41" t="s">
        <v>5192</v>
      </c>
      <c r="V1725" s="41" t="s">
        <v>5193</v>
      </c>
      <c r="W1725" s="107">
        <v>0.16600000000000001</v>
      </c>
      <c r="X1725" s="107">
        <f>K1721*W1725</f>
        <v>11.952</v>
      </c>
      <c r="Y1725" s="107"/>
      <c r="Z1725" s="107"/>
      <c r="AA1725" s="107"/>
      <c r="AB1725" s="107"/>
      <c r="AC1725" s="107"/>
      <c r="AD1725" s="107"/>
      <c r="AE1725" s="107"/>
      <c r="AF1725" s="107"/>
      <c r="AG1725" s="41"/>
      <c r="AH1725" s="41"/>
      <c r="AI1725" s="108"/>
      <c r="AJ1725" s="107"/>
      <c r="AK1725" s="110" t="s">
        <v>4915</v>
      </c>
      <c r="AL1725" s="41" t="str">
        <f t="shared" si="979"/>
        <v>SHD METHANOL 156</v>
      </c>
      <c r="AM1725" s="107">
        <v>0.56999999999999995</v>
      </c>
      <c r="AN1725" s="107">
        <f>$X$1725*AM1725</f>
        <v>6.8126399999999991</v>
      </c>
    </row>
    <row r="1726" spans="1:40" ht="15">
      <c r="A1726" s="101"/>
      <c r="B1726" s="41"/>
      <c r="C1726" s="102"/>
      <c r="D1726" s="103"/>
      <c r="E1726" s="103"/>
      <c r="F1726" s="103"/>
      <c r="G1726" s="103"/>
      <c r="H1726" s="103"/>
      <c r="I1726" s="103"/>
      <c r="J1726" s="103"/>
      <c r="K1726" s="31"/>
      <c r="L1726" s="103"/>
      <c r="M1726" s="104"/>
      <c r="N1726" s="105"/>
      <c r="O1726" s="41"/>
      <c r="P1726" s="106"/>
      <c r="Q1726" s="106"/>
      <c r="R1726" s="41"/>
      <c r="S1726" s="41"/>
      <c r="T1726" s="107"/>
      <c r="U1726" s="41"/>
      <c r="V1726" s="41"/>
      <c r="W1726" s="107"/>
      <c r="X1726" s="107"/>
      <c r="Y1726" s="107"/>
      <c r="Z1726" s="107"/>
      <c r="AA1726" s="107"/>
      <c r="AB1726" s="107"/>
      <c r="AC1726" s="107"/>
      <c r="AD1726" s="107"/>
      <c r="AE1726" s="107"/>
      <c r="AF1726" s="107"/>
      <c r="AG1726" s="41"/>
      <c r="AH1726" s="41"/>
      <c r="AI1726" s="108"/>
      <c r="AJ1726" s="107"/>
      <c r="AK1726" s="110" t="s">
        <v>4925</v>
      </c>
      <c r="AL1726" s="41" t="str">
        <f t="shared" si="979"/>
        <v>SOLFEN KHA GLISERIN 250</v>
      </c>
      <c r="AM1726" s="107">
        <v>0.34</v>
      </c>
      <c r="AN1726" s="107">
        <f t="shared" ref="AN1726:AN1727" si="981">$X$1725*AM1726</f>
        <v>4.0636800000000006</v>
      </c>
    </row>
    <row r="1727" spans="1:40" ht="15">
      <c r="A1727" s="101"/>
      <c r="B1727" s="41"/>
      <c r="C1727" s="102"/>
      <c r="D1727" s="103"/>
      <c r="E1727" s="103"/>
      <c r="F1727" s="103"/>
      <c r="G1727" s="103"/>
      <c r="H1727" s="103"/>
      <c r="I1727" s="103"/>
      <c r="J1727" s="103"/>
      <c r="K1727" s="31"/>
      <c r="L1727" s="103"/>
      <c r="M1727" s="104"/>
      <c r="N1727" s="105"/>
      <c r="O1727" s="41"/>
      <c r="P1727" s="106"/>
      <c r="Q1727" s="106"/>
      <c r="R1727" s="41"/>
      <c r="S1727" s="41"/>
      <c r="T1727" s="107"/>
      <c r="U1727" s="41"/>
      <c r="V1727" s="41"/>
      <c r="W1727" s="107"/>
      <c r="X1727" s="107"/>
      <c r="Y1727" s="107"/>
      <c r="Z1727" s="107"/>
      <c r="AA1727" s="107"/>
      <c r="AB1727" s="107"/>
      <c r="AC1727" s="107"/>
      <c r="AD1727" s="107"/>
      <c r="AE1727" s="107"/>
      <c r="AF1727" s="107"/>
      <c r="AG1727" s="41"/>
      <c r="AH1727" s="41"/>
      <c r="AI1727" s="108"/>
      <c r="AJ1727" s="107"/>
      <c r="AK1727" s="110" t="s">
        <v>4921</v>
      </c>
      <c r="AL1727" s="41" t="str">
        <f t="shared" si="979"/>
        <v>SOLFEN KHA DEP 225</v>
      </c>
      <c r="AM1727" s="107">
        <v>0.09</v>
      </c>
      <c r="AN1727" s="107">
        <f t="shared" si="981"/>
        <v>1.07568</v>
      </c>
    </row>
    <row r="1728" spans="1:40">
      <c r="A1728" s="101">
        <v>390</v>
      </c>
      <c r="B1728" s="41" t="s">
        <v>3327</v>
      </c>
      <c r="C1728" s="102" t="s">
        <v>347</v>
      </c>
      <c r="D1728" s="103">
        <v>12</v>
      </c>
      <c r="E1728" s="103">
        <f t="shared" si="808"/>
        <v>0.16666666666666666</v>
      </c>
      <c r="F1728" s="103">
        <v>23</v>
      </c>
      <c r="G1728" s="103">
        <v>1</v>
      </c>
      <c r="H1728" s="103">
        <v>16</v>
      </c>
      <c r="I1728" s="103">
        <v>1</v>
      </c>
      <c r="J1728" s="103" t="s">
        <v>510</v>
      </c>
      <c r="K1728" s="31">
        <v>0</v>
      </c>
      <c r="L1728" s="103" t="s">
        <v>510</v>
      </c>
      <c r="M1728" s="104">
        <f t="shared" si="813"/>
        <v>0</v>
      </c>
      <c r="N1728" s="105" t="s">
        <v>506</v>
      </c>
      <c r="O1728" s="41"/>
      <c r="P1728" s="41"/>
      <c r="Q1728" s="106">
        <f t="shared" si="961"/>
        <v>0</v>
      </c>
      <c r="R1728" s="41"/>
      <c r="S1728" s="41"/>
      <c r="T1728" s="107"/>
      <c r="U1728" s="41" t="s">
        <v>4094</v>
      </c>
      <c r="V1728" s="41" t="e">
        <f t="shared" ref="V1728" si="982">VLOOKUP(U1728,tb_oplosan,2,FALSE)</f>
        <v>#NAME?</v>
      </c>
      <c r="W1728" s="107">
        <v>5.4050000000000001E-2</v>
      </c>
      <c r="X1728" s="107">
        <f t="shared" ref="X1728" si="983">K1728*W1728</f>
        <v>0</v>
      </c>
      <c r="Y1728" s="107"/>
      <c r="Z1728" s="107"/>
      <c r="AA1728" s="107"/>
      <c r="AB1728" s="107"/>
      <c r="AC1728" s="107"/>
      <c r="AD1728" s="107"/>
      <c r="AE1728" s="107"/>
      <c r="AF1728" s="107"/>
      <c r="AG1728" s="41" t="s">
        <v>4257</v>
      </c>
      <c r="AH1728" s="41" t="e">
        <f t="shared" ref="AH1728" si="984">VLOOKUP(AG1728,tb_parfum,2,FALSE)</f>
        <v>#NAME?</v>
      </c>
      <c r="AI1728" s="108">
        <v>0.38</v>
      </c>
      <c r="AJ1728" s="107">
        <f>X1728*AI1728</f>
        <v>0</v>
      </c>
      <c r="AK1728" s="41"/>
      <c r="AL1728" s="41"/>
      <c r="AM1728" s="107"/>
      <c r="AN1728" s="107"/>
    </row>
    <row r="1729" spans="1:40" ht="15">
      <c r="A1729" s="101"/>
      <c r="B1729" s="41"/>
      <c r="C1729" s="102"/>
      <c r="D1729" s="103"/>
      <c r="E1729" s="103"/>
      <c r="F1729" s="103"/>
      <c r="G1729" s="103"/>
      <c r="H1729" s="103"/>
      <c r="I1729" s="103"/>
      <c r="J1729" s="103"/>
      <c r="K1729" s="31"/>
      <c r="L1729" s="103"/>
      <c r="M1729" s="104"/>
      <c r="N1729" s="105"/>
      <c r="O1729" s="41"/>
      <c r="P1729" s="41"/>
      <c r="Q1729" s="106"/>
      <c r="R1729" s="41"/>
      <c r="S1729" s="41"/>
      <c r="T1729" s="107"/>
      <c r="U1729" s="41"/>
      <c r="V1729" s="41"/>
      <c r="W1729" s="107"/>
      <c r="X1729" s="107"/>
      <c r="Y1729" s="107"/>
      <c r="Z1729" s="107"/>
      <c r="AA1729" s="107"/>
      <c r="AB1729" s="107"/>
      <c r="AC1729" s="107"/>
      <c r="AD1729" s="107"/>
      <c r="AE1729" s="107"/>
      <c r="AF1729" s="107"/>
      <c r="AG1729" s="41"/>
      <c r="AH1729" s="41"/>
      <c r="AI1729" s="108"/>
      <c r="AJ1729" s="107"/>
      <c r="AK1729" s="117" t="s">
        <v>4921</v>
      </c>
      <c r="AL1729" s="41" t="str">
        <f t="shared" ref="AL1729:AL1734" si="985">VLOOKUP(AK1729,db_solfen,2,FALSE)</f>
        <v>SOLFEN KHA DEP 225</v>
      </c>
      <c r="AM1729" s="107">
        <v>0.24</v>
      </c>
      <c r="AN1729" s="107">
        <f>$X$1728*AM1729</f>
        <v>0</v>
      </c>
    </row>
    <row r="1730" spans="1:40" ht="15">
      <c r="A1730" s="101"/>
      <c r="B1730" s="41"/>
      <c r="C1730" s="102"/>
      <c r="D1730" s="103"/>
      <c r="E1730" s="103"/>
      <c r="F1730" s="103"/>
      <c r="G1730" s="103"/>
      <c r="H1730" s="103"/>
      <c r="I1730" s="103"/>
      <c r="J1730" s="103"/>
      <c r="K1730" s="31"/>
      <c r="L1730" s="103"/>
      <c r="M1730" s="104"/>
      <c r="N1730" s="105"/>
      <c r="O1730" s="41"/>
      <c r="P1730" s="41"/>
      <c r="Q1730" s="106"/>
      <c r="R1730" s="41"/>
      <c r="S1730" s="41"/>
      <c r="T1730" s="107"/>
      <c r="U1730" s="41"/>
      <c r="V1730" s="41"/>
      <c r="W1730" s="107"/>
      <c r="X1730" s="107"/>
      <c r="Y1730" s="107"/>
      <c r="Z1730" s="107"/>
      <c r="AA1730" s="107"/>
      <c r="AB1730" s="107"/>
      <c r="AC1730" s="107"/>
      <c r="AD1730" s="107"/>
      <c r="AE1730" s="107"/>
      <c r="AF1730" s="107"/>
      <c r="AG1730" s="41"/>
      <c r="AH1730" s="41"/>
      <c r="AI1730" s="108"/>
      <c r="AJ1730" s="107"/>
      <c r="AK1730" s="117" t="s">
        <v>4915</v>
      </c>
      <c r="AL1730" s="41" t="str">
        <f t="shared" si="985"/>
        <v>SHD METHANOL 156</v>
      </c>
      <c r="AM1730" s="107">
        <v>0.16</v>
      </c>
      <c r="AN1730" s="107">
        <f t="shared" ref="AN1730:AN1731" si="986">$X$1728*AM1730</f>
        <v>0</v>
      </c>
    </row>
    <row r="1731" spans="1:40" ht="15">
      <c r="A1731" s="101"/>
      <c r="B1731" s="41"/>
      <c r="C1731" s="102"/>
      <c r="D1731" s="103"/>
      <c r="E1731" s="103"/>
      <c r="F1731" s="103"/>
      <c r="G1731" s="103"/>
      <c r="H1731" s="103"/>
      <c r="I1731" s="103"/>
      <c r="J1731" s="103"/>
      <c r="K1731" s="31"/>
      <c r="L1731" s="103"/>
      <c r="M1731" s="104"/>
      <c r="N1731" s="105"/>
      <c r="O1731" s="41"/>
      <c r="P1731" s="41"/>
      <c r="Q1731" s="106"/>
      <c r="R1731" s="41"/>
      <c r="S1731" s="41"/>
      <c r="T1731" s="107"/>
      <c r="U1731" s="41"/>
      <c r="V1731" s="41"/>
      <c r="W1731" s="107"/>
      <c r="X1731" s="107"/>
      <c r="Y1731" s="107"/>
      <c r="Z1731" s="107"/>
      <c r="AA1731" s="107"/>
      <c r="AB1731" s="107"/>
      <c r="AC1731" s="107"/>
      <c r="AD1731" s="107"/>
      <c r="AE1731" s="107"/>
      <c r="AF1731" s="107"/>
      <c r="AG1731" s="41"/>
      <c r="AH1731" s="41"/>
      <c r="AI1731" s="108"/>
      <c r="AJ1731" s="107"/>
      <c r="AK1731" s="117" t="s">
        <v>4925</v>
      </c>
      <c r="AL1731" s="41" t="str">
        <f t="shared" si="985"/>
        <v>SOLFEN KHA GLISERIN 250</v>
      </c>
      <c r="AM1731" s="107">
        <v>0.22</v>
      </c>
      <c r="AN1731" s="107">
        <f t="shared" si="986"/>
        <v>0</v>
      </c>
    </row>
    <row r="1732" spans="1:40" ht="15">
      <c r="A1732" s="101"/>
      <c r="B1732" s="41"/>
      <c r="C1732" s="102"/>
      <c r="D1732" s="103"/>
      <c r="E1732" s="103"/>
      <c r="F1732" s="103"/>
      <c r="G1732" s="103"/>
      <c r="H1732" s="103"/>
      <c r="I1732" s="103"/>
      <c r="J1732" s="103"/>
      <c r="K1732" s="31"/>
      <c r="L1732" s="103"/>
      <c r="M1732" s="104"/>
      <c r="N1732" s="105"/>
      <c r="O1732" s="41"/>
      <c r="P1732" s="41"/>
      <c r="Q1732" s="106"/>
      <c r="R1732" s="41"/>
      <c r="S1732" s="41"/>
      <c r="T1732" s="107"/>
      <c r="U1732" s="41" t="s">
        <v>5192</v>
      </c>
      <c r="V1732" s="41" t="s">
        <v>5193</v>
      </c>
      <c r="W1732" s="107">
        <v>0.16600000000000001</v>
      </c>
      <c r="X1732" s="107">
        <f>K1724*W1732</f>
        <v>0</v>
      </c>
      <c r="Y1732" s="107"/>
      <c r="Z1732" s="107"/>
      <c r="AA1732" s="107"/>
      <c r="AB1732" s="107"/>
      <c r="AC1732" s="107"/>
      <c r="AD1732" s="107"/>
      <c r="AE1732" s="107"/>
      <c r="AF1732" s="107"/>
      <c r="AG1732" s="41"/>
      <c r="AH1732" s="41"/>
      <c r="AI1732" s="108"/>
      <c r="AJ1732" s="107"/>
      <c r="AK1732" s="110" t="s">
        <v>4915</v>
      </c>
      <c r="AL1732" s="41" t="str">
        <f t="shared" si="985"/>
        <v>SHD METHANOL 156</v>
      </c>
      <c r="AM1732" s="107">
        <v>0.56999999999999995</v>
      </c>
      <c r="AN1732" s="107">
        <f>$X$1732*AM1732</f>
        <v>0</v>
      </c>
    </row>
    <row r="1733" spans="1:40" ht="15">
      <c r="A1733" s="101"/>
      <c r="B1733" s="41"/>
      <c r="C1733" s="102"/>
      <c r="D1733" s="103"/>
      <c r="E1733" s="103"/>
      <c r="F1733" s="103"/>
      <c r="G1733" s="103"/>
      <c r="H1733" s="103"/>
      <c r="I1733" s="103"/>
      <c r="J1733" s="103"/>
      <c r="K1733" s="31"/>
      <c r="L1733" s="103"/>
      <c r="M1733" s="104"/>
      <c r="N1733" s="105"/>
      <c r="O1733" s="41"/>
      <c r="P1733" s="41"/>
      <c r="Q1733" s="106"/>
      <c r="R1733" s="41"/>
      <c r="S1733" s="41"/>
      <c r="T1733" s="107"/>
      <c r="U1733" s="41"/>
      <c r="V1733" s="41"/>
      <c r="W1733" s="107"/>
      <c r="X1733" s="107"/>
      <c r="Y1733" s="107"/>
      <c r="Z1733" s="107"/>
      <c r="AA1733" s="107"/>
      <c r="AB1733" s="107"/>
      <c r="AC1733" s="107"/>
      <c r="AD1733" s="107"/>
      <c r="AE1733" s="107"/>
      <c r="AF1733" s="107"/>
      <c r="AG1733" s="41"/>
      <c r="AH1733" s="41"/>
      <c r="AI1733" s="108"/>
      <c r="AJ1733" s="107"/>
      <c r="AK1733" s="110" t="s">
        <v>4925</v>
      </c>
      <c r="AL1733" s="41" t="str">
        <f t="shared" si="985"/>
        <v>SOLFEN KHA GLISERIN 250</v>
      </c>
      <c r="AM1733" s="107">
        <v>0.34</v>
      </c>
      <c r="AN1733" s="107">
        <f>$X$1732*AM1733</f>
        <v>0</v>
      </c>
    </row>
    <row r="1734" spans="1:40" ht="15">
      <c r="A1734" s="101"/>
      <c r="B1734" s="41"/>
      <c r="C1734" s="102"/>
      <c r="D1734" s="103"/>
      <c r="E1734" s="103"/>
      <c r="F1734" s="103"/>
      <c r="G1734" s="103"/>
      <c r="H1734" s="103"/>
      <c r="I1734" s="103"/>
      <c r="J1734" s="103"/>
      <c r="K1734" s="31"/>
      <c r="L1734" s="103"/>
      <c r="M1734" s="104"/>
      <c r="N1734" s="105"/>
      <c r="O1734" s="41"/>
      <c r="P1734" s="41"/>
      <c r="Q1734" s="106"/>
      <c r="R1734" s="41"/>
      <c r="S1734" s="41"/>
      <c r="T1734" s="107"/>
      <c r="U1734" s="41"/>
      <c r="V1734" s="41"/>
      <c r="W1734" s="107"/>
      <c r="X1734" s="107"/>
      <c r="Y1734" s="107"/>
      <c r="Z1734" s="107"/>
      <c r="AA1734" s="107"/>
      <c r="AB1734" s="107"/>
      <c r="AC1734" s="107"/>
      <c r="AD1734" s="107"/>
      <c r="AE1734" s="107"/>
      <c r="AF1734" s="107"/>
      <c r="AG1734" s="41"/>
      <c r="AH1734" s="41"/>
      <c r="AI1734" s="108"/>
      <c r="AJ1734" s="107"/>
      <c r="AK1734" s="110" t="s">
        <v>4921</v>
      </c>
      <c r="AL1734" s="41" t="str">
        <f t="shared" si="985"/>
        <v>SOLFEN KHA DEP 225</v>
      </c>
      <c r="AM1734" s="107">
        <v>0.09</v>
      </c>
      <c r="AN1734" s="107">
        <f>$X$1732*AM1734</f>
        <v>0</v>
      </c>
    </row>
    <row r="1735" spans="1:40">
      <c r="A1735" s="101">
        <v>391</v>
      </c>
      <c r="B1735" s="41" t="s">
        <v>3340</v>
      </c>
      <c r="C1735" s="102" t="s">
        <v>348</v>
      </c>
      <c r="D1735" s="103">
        <v>14</v>
      </c>
      <c r="E1735" s="103">
        <f t="shared" si="808"/>
        <v>0.19444444444444445</v>
      </c>
      <c r="F1735" s="103">
        <v>21</v>
      </c>
      <c r="G1735" s="103">
        <v>1</v>
      </c>
      <c r="H1735" s="103">
        <v>31</v>
      </c>
      <c r="I1735" s="103">
        <v>1</v>
      </c>
      <c r="J1735" s="103" t="s">
        <v>510</v>
      </c>
      <c r="K1735" s="31">
        <v>0</v>
      </c>
      <c r="L1735" s="103" t="s">
        <v>510</v>
      </c>
      <c r="M1735" s="104">
        <f t="shared" si="813"/>
        <v>0</v>
      </c>
      <c r="N1735" s="105" t="s">
        <v>506</v>
      </c>
      <c r="O1735" s="41"/>
      <c r="P1735" s="41"/>
      <c r="Q1735" s="106">
        <f t="shared" si="961"/>
        <v>0</v>
      </c>
      <c r="R1735" s="41"/>
      <c r="S1735" s="41"/>
      <c r="T1735" s="107"/>
      <c r="U1735" s="41" t="s">
        <v>4098</v>
      </c>
      <c r="V1735" s="41" t="e">
        <f>VLOOKUP(U1735,tb_oplosan,2,FALSE)</f>
        <v>#NAME?</v>
      </c>
      <c r="W1735" s="107">
        <v>5.4050000000000001E-2</v>
      </c>
      <c r="X1735" s="107">
        <f>K1735*W1735</f>
        <v>0</v>
      </c>
      <c r="Y1735" s="107"/>
      <c r="Z1735" s="107"/>
      <c r="AA1735" s="107"/>
      <c r="AB1735" s="107"/>
      <c r="AC1735" s="107"/>
      <c r="AD1735" s="107"/>
      <c r="AE1735" s="107"/>
      <c r="AF1735" s="107"/>
      <c r="AG1735" s="41" t="s">
        <v>4317</v>
      </c>
      <c r="AH1735" s="41" t="e">
        <f t="shared" ref="AH1735" si="987">VLOOKUP(AG1735,tb_parfum,2,FALSE)</f>
        <v>#NAME?</v>
      </c>
      <c r="AI1735" s="108">
        <v>0.53</v>
      </c>
      <c r="AJ1735" s="107">
        <f t="shared" ref="AJ1735" si="988">X1735*AI1735</f>
        <v>0</v>
      </c>
      <c r="AK1735" s="41"/>
      <c r="AL1735" s="41"/>
      <c r="AM1735" s="107"/>
      <c r="AN1735" s="107"/>
    </row>
    <row r="1736" spans="1:40" ht="15">
      <c r="A1736" s="101"/>
      <c r="B1736" s="41"/>
      <c r="C1736" s="102"/>
      <c r="D1736" s="103"/>
      <c r="E1736" s="103"/>
      <c r="F1736" s="103"/>
      <c r="G1736" s="103"/>
      <c r="H1736" s="103"/>
      <c r="I1736" s="103"/>
      <c r="J1736" s="103"/>
      <c r="K1736" s="31"/>
      <c r="L1736" s="103"/>
      <c r="M1736" s="104"/>
      <c r="N1736" s="105"/>
      <c r="O1736" s="41"/>
      <c r="P1736" s="41"/>
      <c r="Q1736" s="106"/>
      <c r="R1736" s="41"/>
      <c r="S1736" s="41"/>
      <c r="T1736" s="107"/>
      <c r="U1736" s="41"/>
      <c r="V1736" s="41"/>
      <c r="W1736" s="107"/>
      <c r="X1736" s="107"/>
      <c r="Y1736" s="107"/>
      <c r="Z1736" s="107"/>
      <c r="AA1736" s="107"/>
      <c r="AB1736" s="107"/>
      <c r="AC1736" s="107"/>
      <c r="AD1736" s="107"/>
      <c r="AE1736" s="107"/>
      <c r="AF1736" s="107"/>
      <c r="AG1736" s="41"/>
      <c r="AH1736" s="41"/>
      <c r="AI1736" s="108"/>
      <c r="AJ1736" s="107"/>
      <c r="AK1736" s="117" t="s">
        <v>4921</v>
      </c>
      <c r="AL1736" s="41" t="str">
        <f t="shared" ref="AL1736:AL1741" si="989">VLOOKUP(AK1736,db_solfen,2,FALSE)</f>
        <v>SOLFEN KHA DEP 225</v>
      </c>
      <c r="AM1736" s="107">
        <v>0.16</v>
      </c>
      <c r="AN1736" s="107">
        <f>$X$1735*AM1736</f>
        <v>0</v>
      </c>
    </row>
    <row r="1737" spans="1:40" ht="15">
      <c r="A1737" s="101"/>
      <c r="B1737" s="41"/>
      <c r="C1737" s="102"/>
      <c r="D1737" s="103"/>
      <c r="E1737" s="103"/>
      <c r="F1737" s="103"/>
      <c r="G1737" s="103"/>
      <c r="H1737" s="103"/>
      <c r="I1737" s="103"/>
      <c r="J1737" s="103"/>
      <c r="K1737" s="31"/>
      <c r="L1737" s="103"/>
      <c r="M1737" s="104"/>
      <c r="N1737" s="105"/>
      <c r="O1737" s="41"/>
      <c r="P1737" s="41"/>
      <c r="Q1737" s="106"/>
      <c r="R1737" s="41"/>
      <c r="S1737" s="41"/>
      <c r="T1737" s="107"/>
      <c r="U1737" s="41"/>
      <c r="V1737" s="41"/>
      <c r="W1737" s="107"/>
      <c r="X1737" s="107"/>
      <c r="Y1737" s="107"/>
      <c r="Z1737" s="107"/>
      <c r="AA1737" s="107"/>
      <c r="AB1737" s="107"/>
      <c r="AC1737" s="107"/>
      <c r="AD1737" s="107"/>
      <c r="AE1737" s="107"/>
      <c r="AF1737" s="107"/>
      <c r="AG1737" s="41"/>
      <c r="AH1737" s="41"/>
      <c r="AI1737" s="108"/>
      <c r="AJ1737" s="107"/>
      <c r="AK1737" s="117" t="s">
        <v>4915</v>
      </c>
      <c r="AL1737" s="41" t="str">
        <f t="shared" si="989"/>
        <v>SHD METHANOL 156</v>
      </c>
      <c r="AM1737" s="107">
        <v>0.12</v>
      </c>
      <c r="AN1737" s="107">
        <f t="shared" ref="AN1737:AN1738" si="990">$X$1735*AM1737</f>
        <v>0</v>
      </c>
    </row>
    <row r="1738" spans="1:40" ht="15">
      <c r="A1738" s="101"/>
      <c r="B1738" s="41"/>
      <c r="C1738" s="102"/>
      <c r="D1738" s="103"/>
      <c r="E1738" s="103"/>
      <c r="F1738" s="103"/>
      <c r="G1738" s="103"/>
      <c r="H1738" s="103"/>
      <c r="I1738" s="103"/>
      <c r="J1738" s="103"/>
      <c r="K1738" s="31"/>
      <c r="L1738" s="103"/>
      <c r="M1738" s="104"/>
      <c r="N1738" s="105"/>
      <c r="O1738" s="41"/>
      <c r="P1738" s="41"/>
      <c r="Q1738" s="106"/>
      <c r="R1738" s="41"/>
      <c r="S1738" s="41"/>
      <c r="T1738" s="107"/>
      <c r="U1738" s="41"/>
      <c r="V1738" s="41"/>
      <c r="W1738" s="107"/>
      <c r="X1738" s="107"/>
      <c r="Y1738" s="107"/>
      <c r="Z1738" s="107"/>
      <c r="AA1738" s="107"/>
      <c r="AB1738" s="107"/>
      <c r="AC1738" s="107"/>
      <c r="AD1738" s="107"/>
      <c r="AE1738" s="107"/>
      <c r="AF1738" s="107"/>
      <c r="AG1738" s="41"/>
      <c r="AH1738" s="41"/>
      <c r="AI1738" s="108"/>
      <c r="AJ1738" s="107"/>
      <c r="AK1738" s="117" t="s">
        <v>4925</v>
      </c>
      <c r="AL1738" s="41" t="str">
        <f t="shared" si="989"/>
        <v>SOLFEN KHA GLISERIN 250</v>
      </c>
      <c r="AM1738" s="107">
        <v>0.19</v>
      </c>
      <c r="AN1738" s="107">
        <f t="shared" si="990"/>
        <v>0</v>
      </c>
    </row>
    <row r="1739" spans="1:40" ht="15">
      <c r="A1739" s="101"/>
      <c r="B1739" s="41"/>
      <c r="C1739" s="102"/>
      <c r="D1739" s="103"/>
      <c r="E1739" s="103"/>
      <c r="F1739" s="103"/>
      <c r="G1739" s="103"/>
      <c r="H1739" s="103"/>
      <c r="I1739" s="103"/>
      <c r="J1739" s="103"/>
      <c r="K1739" s="31"/>
      <c r="L1739" s="103"/>
      <c r="M1739" s="104"/>
      <c r="N1739" s="105"/>
      <c r="O1739" s="41"/>
      <c r="P1739" s="41"/>
      <c r="Q1739" s="106"/>
      <c r="R1739" s="41"/>
      <c r="S1739" s="41"/>
      <c r="T1739" s="107"/>
      <c r="U1739" s="41" t="s">
        <v>5192</v>
      </c>
      <c r="V1739" s="41" t="s">
        <v>5193</v>
      </c>
      <c r="W1739" s="107">
        <v>0.16600000000000001</v>
      </c>
      <c r="X1739" s="107">
        <f>K1735*W1739</f>
        <v>0</v>
      </c>
      <c r="Y1739" s="107"/>
      <c r="Z1739" s="107"/>
      <c r="AA1739" s="107"/>
      <c r="AB1739" s="107"/>
      <c r="AC1739" s="107"/>
      <c r="AD1739" s="107"/>
      <c r="AE1739" s="107"/>
      <c r="AF1739" s="107"/>
      <c r="AG1739" s="41"/>
      <c r="AH1739" s="41"/>
      <c r="AI1739" s="108"/>
      <c r="AJ1739" s="107"/>
      <c r="AK1739" s="110" t="s">
        <v>4915</v>
      </c>
      <c r="AL1739" s="41" t="str">
        <f t="shared" si="989"/>
        <v>SHD METHANOL 156</v>
      </c>
      <c r="AM1739" s="107">
        <v>0.56999999999999995</v>
      </c>
      <c r="AN1739" s="107">
        <f>$X$1739*AM1739</f>
        <v>0</v>
      </c>
    </row>
    <row r="1740" spans="1:40" ht="15">
      <c r="A1740" s="101"/>
      <c r="B1740" s="41"/>
      <c r="C1740" s="102"/>
      <c r="D1740" s="103"/>
      <c r="E1740" s="103"/>
      <c r="F1740" s="103"/>
      <c r="G1740" s="103"/>
      <c r="H1740" s="103"/>
      <c r="I1740" s="103"/>
      <c r="J1740" s="103"/>
      <c r="K1740" s="31"/>
      <c r="L1740" s="103"/>
      <c r="M1740" s="104"/>
      <c r="N1740" s="105"/>
      <c r="O1740" s="41"/>
      <c r="P1740" s="41"/>
      <c r="Q1740" s="106"/>
      <c r="R1740" s="41"/>
      <c r="S1740" s="41"/>
      <c r="T1740" s="107"/>
      <c r="U1740" s="41"/>
      <c r="V1740" s="41"/>
      <c r="W1740" s="107"/>
      <c r="X1740" s="107"/>
      <c r="Y1740" s="107"/>
      <c r="Z1740" s="107"/>
      <c r="AA1740" s="107"/>
      <c r="AB1740" s="107"/>
      <c r="AC1740" s="107"/>
      <c r="AD1740" s="107"/>
      <c r="AE1740" s="107"/>
      <c r="AF1740" s="107"/>
      <c r="AG1740" s="41"/>
      <c r="AH1740" s="41"/>
      <c r="AI1740" s="108"/>
      <c r="AJ1740" s="107"/>
      <c r="AK1740" s="110" t="s">
        <v>4925</v>
      </c>
      <c r="AL1740" s="41" t="str">
        <f t="shared" si="989"/>
        <v>SOLFEN KHA GLISERIN 250</v>
      </c>
      <c r="AM1740" s="107">
        <v>0.34</v>
      </c>
      <c r="AN1740" s="107">
        <f t="shared" ref="AN1740:AN1741" si="991">$X$1739*AM1740</f>
        <v>0</v>
      </c>
    </row>
    <row r="1741" spans="1:40" ht="15">
      <c r="A1741" s="101"/>
      <c r="B1741" s="41"/>
      <c r="C1741" s="102"/>
      <c r="D1741" s="103"/>
      <c r="E1741" s="103"/>
      <c r="F1741" s="103"/>
      <c r="G1741" s="103"/>
      <c r="H1741" s="103"/>
      <c r="I1741" s="103"/>
      <c r="J1741" s="103"/>
      <c r="K1741" s="31"/>
      <c r="L1741" s="103"/>
      <c r="M1741" s="104"/>
      <c r="N1741" s="105"/>
      <c r="O1741" s="41"/>
      <c r="P1741" s="41"/>
      <c r="Q1741" s="106"/>
      <c r="R1741" s="41"/>
      <c r="S1741" s="41"/>
      <c r="T1741" s="107"/>
      <c r="U1741" s="41"/>
      <c r="V1741" s="41"/>
      <c r="W1741" s="107"/>
      <c r="X1741" s="107"/>
      <c r="Y1741" s="107"/>
      <c r="Z1741" s="107"/>
      <c r="AA1741" s="107"/>
      <c r="AB1741" s="107"/>
      <c r="AC1741" s="107"/>
      <c r="AD1741" s="107"/>
      <c r="AE1741" s="107"/>
      <c r="AF1741" s="107"/>
      <c r="AG1741" s="41"/>
      <c r="AH1741" s="41"/>
      <c r="AI1741" s="108"/>
      <c r="AJ1741" s="107"/>
      <c r="AK1741" s="110" t="s">
        <v>4921</v>
      </c>
      <c r="AL1741" s="41" t="str">
        <f t="shared" si="989"/>
        <v>SOLFEN KHA DEP 225</v>
      </c>
      <c r="AM1741" s="107">
        <v>0.09</v>
      </c>
      <c r="AN1741" s="107">
        <f t="shared" si="991"/>
        <v>0</v>
      </c>
    </row>
    <row r="1742" spans="1:40">
      <c r="A1742" s="101">
        <v>392</v>
      </c>
      <c r="B1742" s="41" t="s">
        <v>3341</v>
      </c>
      <c r="C1742" s="102" t="s">
        <v>349</v>
      </c>
      <c r="D1742" s="103">
        <v>255</v>
      </c>
      <c r="E1742" s="103">
        <f t="shared" si="808"/>
        <v>3.5416666666666665</v>
      </c>
      <c r="F1742" s="103">
        <v>360</v>
      </c>
      <c r="G1742" s="103">
        <v>2</v>
      </c>
      <c r="H1742" s="103">
        <v>255</v>
      </c>
      <c r="I1742" s="103">
        <v>1</v>
      </c>
      <c r="J1742" s="103" t="s">
        <v>510</v>
      </c>
      <c r="K1742" s="31">
        <f>VLOOKUP(B1742,tb_proyeksi,10,FALSE)</f>
        <v>288</v>
      </c>
      <c r="L1742" s="103" t="s">
        <v>510</v>
      </c>
      <c r="M1742" s="104">
        <f t="shared" si="813"/>
        <v>4</v>
      </c>
      <c r="N1742" s="105" t="s">
        <v>506</v>
      </c>
      <c r="O1742" s="41" t="s">
        <v>5228</v>
      </c>
      <c r="P1742" s="106">
        <f>0.47*K1742</f>
        <v>135.35999999999999</v>
      </c>
      <c r="Q1742" s="106">
        <f t="shared" si="961"/>
        <v>288</v>
      </c>
      <c r="R1742" s="41"/>
      <c r="S1742" s="41" t="s">
        <v>5231</v>
      </c>
      <c r="T1742" s="107">
        <f t="shared" si="962"/>
        <v>3.1933439999999997</v>
      </c>
      <c r="U1742" s="41" t="s">
        <v>3992</v>
      </c>
      <c r="V1742" s="41" t="e">
        <f t="shared" si="977"/>
        <v>#NAME?</v>
      </c>
      <c r="W1742" s="107">
        <v>4.6199999999999998E-2</v>
      </c>
      <c r="X1742" s="107">
        <f t="shared" si="796"/>
        <v>13.3056</v>
      </c>
      <c r="Y1742" s="107"/>
      <c r="Z1742" s="107"/>
      <c r="AA1742" s="107"/>
      <c r="AB1742" s="107"/>
      <c r="AC1742" s="107"/>
      <c r="AD1742" s="107"/>
      <c r="AE1742" s="107"/>
      <c r="AF1742" s="107"/>
      <c r="AG1742" s="41" t="s">
        <v>4333</v>
      </c>
      <c r="AH1742" s="41" t="e">
        <f t="shared" si="978"/>
        <v>#NAME?</v>
      </c>
      <c r="AI1742" s="108">
        <v>0.24</v>
      </c>
      <c r="AJ1742" s="107">
        <f t="shared" si="798"/>
        <v>3.1933439999999997</v>
      </c>
      <c r="AK1742" s="41"/>
      <c r="AL1742" s="41"/>
      <c r="AM1742" s="107"/>
      <c r="AN1742" s="107"/>
    </row>
    <row r="1743" spans="1:40" ht="15">
      <c r="A1743" s="101"/>
      <c r="B1743" s="41"/>
      <c r="C1743" s="102"/>
      <c r="D1743" s="103"/>
      <c r="E1743" s="103"/>
      <c r="F1743" s="103"/>
      <c r="G1743" s="103"/>
      <c r="H1743" s="103"/>
      <c r="I1743" s="103"/>
      <c r="J1743" s="103"/>
      <c r="K1743" s="31"/>
      <c r="L1743" s="103"/>
      <c r="M1743" s="104"/>
      <c r="N1743" s="105"/>
      <c r="O1743" s="41"/>
      <c r="P1743" s="106"/>
      <c r="Q1743" s="106"/>
      <c r="R1743" s="41"/>
      <c r="S1743" s="41"/>
      <c r="T1743" s="107"/>
      <c r="U1743" s="41"/>
      <c r="V1743" s="41"/>
      <c r="W1743" s="107"/>
      <c r="X1743" s="107"/>
      <c r="Y1743" s="107"/>
      <c r="Z1743" s="107"/>
      <c r="AA1743" s="107"/>
      <c r="AB1743" s="107"/>
      <c r="AC1743" s="107"/>
      <c r="AD1743" s="107"/>
      <c r="AE1743" s="107"/>
      <c r="AF1743" s="107"/>
      <c r="AG1743" s="41"/>
      <c r="AH1743" s="41"/>
      <c r="AI1743" s="108"/>
      <c r="AJ1743" s="107"/>
      <c r="AK1743" s="117" t="s">
        <v>4915</v>
      </c>
      <c r="AL1743" s="41" t="str">
        <f t="shared" ref="AL1743:AL1748" si="992">VLOOKUP(AK1743,db_solfen,2,FALSE)</f>
        <v>SHD METHANOL 156</v>
      </c>
      <c r="AM1743" s="107">
        <v>0.23</v>
      </c>
      <c r="AN1743" s="107">
        <f>$X$1742*AM1743</f>
        <v>3.0602880000000003</v>
      </c>
    </row>
    <row r="1744" spans="1:40" ht="15">
      <c r="A1744" s="101"/>
      <c r="B1744" s="41"/>
      <c r="C1744" s="102"/>
      <c r="D1744" s="103"/>
      <c r="E1744" s="103"/>
      <c r="F1744" s="103"/>
      <c r="G1744" s="103"/>
      <c r="H1744" s="103"/>
      <c r="I1744" s="103"/>
      <c r="J1744" s="103"/>
      <c r="K1744" s="31"/>
      <c r="L1744" s="103"/>
      <c r="M1744" s="104"/>
      <c r="N1744" s="105"/>
      <c r="O1744" s="41"/>
      <c r="P1744" s="106"/>
      <c r="Q1744" s="106"/>
      <c r="R1744" s="41"/>
      <c r="S1744" s="41"/>
      <c r="T1744" s="107"/>
      <c r="U1744" s="41"/>
      <c r="V1744" s="41"/>
      <c r="W1744" s="107"/>
      <c r="X1744" s="107"/>
      <c r="Y1744" s="107"/>
      <c r="Z1744" s="107"/>
      <c r="AA1744" s="107"/>
      <c r="AB1744" s="107"/>
      <c r="AC1744" s="107"/>
      <c r="AD1744" s="107"/>
      <c r="AE1744" s="107"/>
      <c r="AF1744" s="107"/>
      <c r="AG1744" s="41"/>
      <c r="AH1744" s="41"/>
      <c r="AI1744" s="108"/>
      <c r="AJ1744" s="107"/>
      <c r="AK1744" s="117" t="s">
        <v>4921</v>
      </c>
      <c r="AL1744" s="41" t="str">
        <f t="shared" si="992"/>
        <v>SOLFEN KHA DEP 225</v>
      </c>
      <c r="AM1744" s="107">
        <v>0.16</v>
      </c>
      <c r="AN1744" s="107">
        <f t="shared" ref="AN1744:AN1745" si="993">$X$1742*AM1744</f>
        <v>2.1288960000000001</v>
      </c>
    </row>
    <row r="1745" spans="1:40" ht="15">
      <c r="A1745" s="101"/>
      <c r="B1745" s="41"/>
      <c r="C1745" s="102"/>
      <c r="D1745" s="103"/>
      <c r="E1745" s="103"/>
      <c r="F1745" s="103"/>
      <c r="G1745" s="103"/>
      <c r="H1745" s="103"/>
      <c r="I1745" s="103"/>
      <c r="J1745" s="103"/>
      <c r="K1745" s="31"/>
      <c r="L1745" s="103"/>
      <c r="M1745" s="104"/>
      <c r="N1745" s="105"/>
      <c r="O1745" s="41"/>
      <c r="P1745" s="106"/>
      <c r="Q1745" s="106"/>
      <c r="R1745" s="41"/>
      <c r="S1745" s="41"/>
      <c r="T1745" s="107"/>
      <c r="U1745" s="41"/>
      <c r="V1745" s="41"/>
      <c r="W1745" s="107"/>
      <c r="X1745" s="107"/>
      <c r="Y1745" s="107"/>
      <c r="Z1745" s="107"/>
      <c r="AA1745" s="107"/>
      <c r="AB1745" s="107"/>
      <c r="AC1745" s="107"/>
      <c r="AD1745" s="107"/>
      <c r="AE1745" s="107"/>
      <c r="AF1745" s="107"/>
      <c r="AG1745" s="41"/>
      <c r="AH1745" s="41"/>
      <c r="AI1745" s="108"/>
      <c r="AJ1745" s="107"/>
      <c r="AK1745" s="117" t="s">
        <v>4925</v>
      </c>
      <c r="AL1745" s="41" t="str">
        <f t="shared" si="992"/>
        <v>SOLFEN KHA GLISERIN 250</v>
      </c>
      <c r="AM1745" s="107">
        <v>0.37</v>
      </c>
      <c r="AN1745" s="107">
        <f t="shared" si="993"/>
        <v>4.9230720000000003</v>
      </c>
    </row>
    <row r="1746" spans="1:40" ht="15">
      <c r="A1746" s="101"/>
      <c r="B1746" s="41"/>
      <c r="C1746" s="102"/>
      <c r="D1746" s="103"/>
      <c r="E1746" s="103"/>
      <c r="F1746" s="103"/>
      <c r="G1746" s="103"/>
      <c r="H1746" s="103"/>
      <c r="I1746" s="103"/>
      <c r="J1746" s="103"/>
      <c r="K1746" s="31"/>
      <c r="L1746" s="103"/>
      <c r="M1746" s="104"/>
      <c r="N1746" s="105"/>
      <c r="O1746" s="41"/>
      <c r="P1746" s="106"/>
      <c r="Q1746" s="106"/>
      <c r="R1746" s="41"/>
      <c r="S1746" s="41"/>
      <c r="T1746" s="107"/>
      <c r="U1746" s="41" t="s">
        <v>5192</v>
      </c>
      <c r="V1746" s="41" t="s">
        <v>5193</v>
      </c>
      <c r="W1746" s="107">
        <v>0.17030000000000001</v>
      </c>
      <c r="X1746" s="107">
        <f>K1742*W1746</f>
        <v>49.046400000000006</v>
      </c>
      <c r="Y1746" s="107"/>
      <c r="Z1746" s="107"/>
      <c r="AA1746" s="107"/>
      <c r="AB1746" s="107"/>
      <c r="AC1746" s="107"/>
      <c r="AD1746" s="107"/>
      <c r="AE1746" s="107"/>
      <c r="AF1746" s="107"/>
      <c r="AG1746" s="41"/>
      <c r="AH1746" s="41"/>
      <c r="AI1746" s="108"/>
      <c r="AJ1746" s="107"/>
      <c r="AK1746" s="110" t="s">
        <v>4915</v>
      </c>
      <c r="AL1746" s="41" t="str">
        <f t="shared" si="992"/>
        <v>SHD METHANOL 156</v>
      </c>
      <c r="AM1746" s="107">
        <v>0.56999999999999995</v>
      </c>
      <c r="AN1746" s="107">
        <f>$X$1746*AM1746</f>
        <v>27.956448000000002</v>
      </c>
    </row>
    <row r="1747" spans="1:40" ht="15">
      <c r="A1747" s="101"/>
      <c r="B1747" s="41"/>
      <c r="C1747" s="102"/>
      <c r="D1747" s="103"/>
      <c r="E1747" s="103"/>
      <c r="F1747" s="103"/>
      <c r="G1747" s="103"/>
      <c r="H1747" s="103"/>
      <c r="I1747" s="103"/>
      <c r="J1747" s="103"/>
      <c r="K1747" s="31"/>
      <c r="L1747" s="103"/>
      <c r="M1747" s="104"/>
      <c r="N1747" s="105"/>
      <c r="O1747" s="41"/>
      <c r="P1747" s="106"/>
      <c r="Q1747" s="106"/>
      <c r="R1747" s="41"/>
      <c r="S1747" s="41"/>
      <c r="T1747" s="107"/>
      <c r="U1747" s="41"/>
      <c r="V1747" s="41"/>
      <c r="W1747" s="107"/>
      <c r="X1747" s="107"/>
      <c r="Y1747" s="107"/>
      <c r="Z1747" s="107"/>
      <c r="AA1747" s="107"/>
      <c r="AB1747" s="107"/>
      <c r="AC1747" s="107"/>
      <c r="AD1747" s="107"/>
      <c r="AE1747" s="107"/>
      <c r="AF1747" s="107"/>
      <c r="AG1747" s="41"/>
      <c r="AH1747" s="41"/>
      <c r="AI1747" s="108"/>
      <c r="AJ1747" s="107"/>
      <c r="AK1747" s="110" t="s">
        <v>4925</v>
      </c>
      <c r="AL1747" s="41" t="str">
        <f t="shared" si="992"/>
        <v>SOLFEN KHA GLISERIN 250</v>
      </c>
      <c r="AM1747" s="107">
        <v>0.34</v>
      </c>
      <c r="AN1747" s="107">
        <f t="shared" ref="AN1747:AN1748" si="994">$X$1746*AM1747</f>
        <v>16.675776000000003</v>
      </c>
    </row>
    <row r="1748" spans="1:40" ht="15">
      <c r="A1748" s="101"/>
      <c r="B1748" s="41"/>
      <c r="C1748" s="102"/>
      <c r="D1748" s="103"/>
      <c r="E1748" s="103"/>
      <c r="F1748" s="103"/>
      <c r="G1748" s="103"/>
      <c r="H1748" s="103"/>
      <c r="I1748" s="103"/>
      <c r="J1748" s="103"/>
      <c r="K1748" s="31"/>
      <c r="L1748" s="103"/>
      <c r="M1748" s="104"/>
      <c r="N1748" s="105"/>
      <c r="O1748" s="41"/>
      <c r="P1748" s="106"/>
      <c r="Q1748" s="106"/>
      <c r="R1748" s="41"/>
      <c r="S1748" s="41"/>
      <c r="T1748" s="107"/>
      <c r="U1748" s="41"/>
      <c r="V1748" s="41"/>
      <c r="W1748" s="107"/>
      <c r="X1748" s="107"/>
      <c r="Y1748" s="107"/>
      <c r="Z1748" s="107"/>
      <c r="AA1748" s="107"/>
      <c r="AB1748" s="107"/>
      <c r="AC1748" s="107"/>
      <c r="AD1748" s="107"/>
      <c r="AE1748" s="107"/>
      <c r="AF1748" s="107"/>
      <c r="AG1748" s="41"/>
      <c r="AH1748" s="41"/>
      <c r="AI1748" s="108"/>
      <c r="AJ1748" s="107"/>
      <c r="AK1748" s="110" t="s">
        <v>4921</v>
      </c>
      <c r="AL1748" s="41" t="str">
        <f t="shared" si="992"/>
        <v>SOLFEN KHA DEP 225</v>
      </c>
      <c r="AM1748" s="107">
        <v>0.09</v>
      </c>
      <c r="AN1748" s="107">
        <f t="shared" si="994"/>
        <v>4.4141760000000003</v>
      </c>
    </row>
    <row r="1749" spans="1:40">
      <c r="A1749" s="101">
        <v>393</v>
      </c>
      <c r="B1749" s="41" t="s">
        <v>3348</v>
      </c>
      <c r="C1749" s="102" t="s">
        <v>350</v>
      </c>
      <c r="D1749" s="103">
        <v>20</v>
      </c>
      <c r="E1749" s="103">
        <f t="shared" si="808"/>
        <v>0.27777777777777779</v>
      </c>
      <c r="F1749" s="103">
        <v>35</v>
      </c>
      <c r="G1749" s="103">
        <v>1</v>
      </c>
      <c r="H1749" s="103">
        <v>19</v>
      </c>
      <c r="I1749" s="103">
        <v>1</v>
      </c>
      <c r="J1749" s="103" t="s">
        <v>510</v>
      </c>
      <c r="K1749" s="31">
        <v>0</v>
      </c>
      <c r="L1749" s="103" t="s">
        <v>510</v>
      </c>
      <c r="M1749" s="104">
        <f t="shared" si="813"/>
        <v>0</v>
      </c>
      <c r="N1749" s="105" t="s">
        <v>506</v>
      </c>
      <c r="O1749" s="41"/>
      <c r="P1749" s="41"/>
      <c r="Q1749" s="41"/>
      <c r="R1749" s="41"/>
      <c r="S1749" s="41"/>
      <c r="T1749" s="107"/>
      <c r="U1749" s="41" t="s">
        <v>4100</v>
      </c>
      <c r="V1749" s="41" t="e">
        <f t="shared" ref="V1749" si="995">VLOOKUP(U1749,tb_oplosan,2,FALSE)</f>
        <v>#NAME?</v>
      </c>
      <c r="W1749" s="107">
        <v>5.4050000000000001E-2</v>
      </c>
      <c r="X1749" s="107">
        <f>K1749*W1749</f>
        <v>0</v>
      </c>
      <c r="Y1749" s="41" t="s">
        <v>3940</v>
      </c>
      <c r="Z1749" s="41" t="e">
        <f>VLOOKUP(Y1749,tb_oplosan,2,FALSE)</f>
        <v>#NAME?</v>
      </c>
      <c r="AA1749" s="107">
        <v>0.16</v>
      </c>
      <c r="AB1749" s="107">
        <f>X1749*AA1749</f>
        <v>0</v>
      </c>
      <c r="AC1749" s="107"/>
      <c r="AD1749" s="107"/>
      <c r="AE1749" s="107"/>
      <c r="AF1749" s="107"/>
      <c r="AG1749" s="41" t="s">
        <v>4283</v>
      </c>
      <c r="AH1749" s="41" t="s">
        <v>4284</v>
      </c>
      <c r="AI1749" s="108">
        <v>0.84299999999999997</v>
      </c>
      <c r="AJ1749" s="107">
        <f>$X$1749*AI1749</f>
        <v>0</v>
      </c>
      <c r="AK1749" s="41"/>
      <c r="AL1749" s="41"/>
      <c r="AM1749" s="107"/>
      <c r="AN1749" s="107"/>
    </row>
    <row r="1750" spans="1:40">
      <c r="A1750" s="101"/>
      <c r="B1750" s="41"/>
      <c r="C1750" s="102"/>
      <c r="D1750" s="103"/>
      <c r="E1750" s="103"/>
      <c r="F1750" s="103"/>
      <c r="G1750" s="103"/>
      <c r="H1750" s="103"/>
      <c r="I1750" s="103"/>
      <c r="J1750" s="103"/>
      <c r="K1750" s="31"/>
      <c r="L1750" s="103"/>
      <c r="M1750" s="104"/>
      <c r="N1750" s="105"/>
      <c r="O1750" s="41"/>
      <c r="P1750" s="41"/>
      <c r="Q1750" s="41"/>
      <c r="R1750" s="41"/>
      <c r="S1750" s="41"/>
      <c r="T1750" s="107"/>
      <c r="U1750" s="41"/>
      <c r="V1750" s="41"/>
      <c r="W1750" s="107"/>
      <c r="X1750" s="107"/>
      <c r="Y1750" s="107"/>
      <c r="Z1750" s="107"/>
      <c r="AA1750" s="107"/>
      <c r="AB1750" s="107"/>
      <c r="AC1750" s="107"/>
      <c r="AD1750" s="107"/>
      <c r="AE1750" s="107"/>
      <c r="AF1750" s="107"/>
      <c r="AG1750" s="41" t="s">
        <v>4339</v>
      </c>
      <c r="AH1750" s="41" t="s">
        <v>4340</v>
      </c>
      <c r="AI1750" s="108">
        <v>0.157</v>
      </c>
      <c r="AJ1750" s="107">
        <f>$X$1749*AI1750</f>
        <v>0</v>
      </c>
      <c r="AK1750" s="41"/>
      <c r="AL1750" s="41"/>
      <c r="AM1750" s="107"/>
      <c r="AN1750" s="107"/>
    </row>
    <row r="1751" spans="1:40" ht="15">
      <c r="A1751" s="101"/>
      <c r="B1751" s="41"/>
      <c r="C1751" s="102"/>
      <c r="D1751" s="103"/>
      <c r="E1751" s="103"/>
      <c r="F1751" s="103"/>
      <c r="G1751" s="103"/>
      <c r="H1751" s="103"/>
      <c r="I1751" s="103"/>
      <c r="J1751" s="103"/>
      <c r="K1751" s="31"/>
      <c r="L1751" s="103"/>
      <c r="M1751" s="104"/>
      <c r="N1751" s="105"/>
      <c r="O1751" s="41"/>
      <c r="P1751" s="41"/>
      <c r="Q1751" s="41"/>
      <c r="R1751" s="41"/>
      <c r="S1751" s="41"/>
      <c r="T1751" s="107"/>
      <c r="U1751" s="41"/>
      <c r="V1751" s="41"/>
      <c r="W1751" s="107"/>
      <c r="X1751" s="107"/>
      <c r="Y1751" s="107"/>
      <c r="Z1751" s="107"/>
      <c r="AA1751" s="107"/>
      <c r="AB1751" s="107"/>
      <c r="AC1751" s="107"/>
      <c r="AD1751" s="107"/>
      <c r="AE1751" s="107"/>
      <c r="AF1751" s="107"/>
      <c r="AG1751" s="41"/>
      <c r="AH1751" s="41"/>
      <c r="AI1751" s="108"/>
      <c r="AJ1751" s="107"/>
      <c r="AK1751" s="117" t="s">
        <v>4921</v>
      </c>
      <c r="AL1751" s="41" t="str">
        <f t="shared" ref="AL1751:AL1756" si="996">VLOOKUP(AK1751,db_solfen,2,FALSE)</f>
        <v>SOLFEN KHA DEP 225</v>
      </c>
      <c r="AM1751" s="107">
        <v>0.36</v>
      </c>
      <c r="AN1751" s="107">
        <f>$X$1749*AM1751</f>
        <v>0</v>
      </c>
    </row>
    <row r="1752" spans="1:40" ht="15">
      <c r="A1752" s="101"/>
      <c r="B1752" s="41"/>
      <c r="C1752" s="102"/>
      <c r="D1752" s="103"/>
      <c r="E1752" s="103"/>
      <c r="F1752" s="103"/>
      <c r="G1752" s="103"/>
      <c r="H1752" s="103"/>
      <c r="I1752" s="103"/>
      <c r="J1752" s="103"/>
      <c r="K1752" s="31"/>
      <c r="L1752" s="103"/>
      <c r="M1752" s="104"/>
      <c r="N1752" s="105"/>
      <c r="O1752" s="41"/>
      <c r="P1752" s="41"/>
      <c r="Q1752" s="41"/>
      <c r="R1752" s="41"/>
      <c r="S1752" s="41"/>
      <c r="T1752" s="107"/>
      <c r="U1752" s="41"/>
      <c r="V1752" s="41"/>
      <c r="W1752" s="107"/>
      <c r="X1752" s="107"/>
      <c r="Y1752" s="107"/>
      <c r="Z1752" s="107"/>
      <c r="AA1752" s="107"/>
      <c r="AB1752" s="107"/>
      <c r="AC1752" s="107"/>
      <c r="AD1752" s="107"/>
      <c r="AE1752" s="107"/>
      <c r="AF1752" s="107"/>
      <c r="AG1752" s="41"/>
      <c r="AH1752" s="41"/>
      <c r="AI1752" s="108"/>
      <c r="AJ1752" s="107"/>
      <c r="AK1752" s="117" t="s">
        <v>4915</v>
      </c>
      <c r="AL1752" s="41" t="str">
        <f t="shared" si="996"/>
        <v>SHD METHANOL 156</v>
      </c>
      <c r="AM1752" s="107">
        <v>0.1</v>
      </c>
      <c r="AN1752" s="107">
        <f t="shared" ref="AN1752:AN1753" si="997">$X$1749*AM1752</f>
        <v>0</v>
      </c>
    </row>
    <row r="1753" spans="1:40" ht="15">
      <c r="A1753" s="101"/>
      <c r="B1753" s="41"/>
      <c r="C1753" s="102"/>
      <c r="D1753" s="103"/>
      <c r="E1753" s="103"/>
      <c r="F1753" s="103"/>
      <c r="G1753" s="103"/>
      <c r="H1753" s="103"/>
      <c r="I1753" s="103"/>
      <c r="J1753" s="103"/>
      <c r="K1753" s="31"/>
      <c r="L1753" s="103"/>
      <c r="M1753" s="104"/>
      <c r="N1753" s="105"/>
      <c r="O1753" s="41"/>
      <c r="P1753" s="41"/>
      <c r="Q1753" s="41"/>
      <c r="R1753" s="41"/>
      <c r="S1753" s="41"/>
      <c r="T1753" s="107"/>
      <c r="U1753" s="41"/>
      <c r="V1753" s="41"/>
      <c r="W1753" s="107"/>
      <c r="X1753" s="107"/>
      <c r="Y1753" s="107"/>
      <c r="Z1753" s="107"/>
      <c r="AA1753" s="107"/>
      <c r="AB1753" s="107"/>
      <c r="AC1753" s="107"/>
      <c r="AD1753" s="107"/>
      <c r="AE1753" s="107"/>
      <c r="AF1753" s="107"/>
      <c r="AG1753" s="41"/>
      <c r="AH1753" s="41"/>
      <c r="AI1753" s="108"/>
      <c r="AJ1753" s="107"/>
      <c r="AK1753" s="117" t="s">
        <v>4925</v>
      </c>
      <c r="AL1753" s="41" t="str">
        <f t="shared" si="996"/>
        <v>SOLFEN KHA GLISERIN 250</v>
      </c>
      <c r="AM1753" s="107">
        <v>0.38</v>
      </c>
      <c r="AN1753" s="107">
        <f t="shared" si="997"/>
        <v>0</v>
      </c>
    </row>
    <row r="1754" spans="1:40" ht="15">
      <c r="A1754" s="101"/>
      <c r="B1754" s="41"/>
      <c r="C1754" s="102"/>
      <c r="D1754" s="103"/>
      <c r="E1754" s="103"/>
      <c r="F1754" s="103"/>
      <c r="G1754" s="103"/>
      <c r="H1754" s="103"/>
      <c r="I1754" s="103"/>
      <c r="J1754" s="103"/>
      <c r="K1754" s="31"/>
      <c r="L1754" s="103"/>
      <c r="M1754" s="104"/>
      <c r="N1754" s="105"/>
      <c r="O1754" s="41"/>
      <c r="P1754" s="41"/>
      <c r="Q1754" s="41"/>
      <c r="R1754" s="41"/>
      <c r="S1754" s="41"/>
      <c r="T1754" s="107"/>
      <c r="U1754" s="41" t="s">
        <v>5192</v>
      </c>
      <c r="V1754" s="41" t="s">
        <v>5193</v>
      </c>
      <c r="W1754" s="107">
        <v>0.16600000000000001</v>
      </c>
      <c r="X1754" s="107">
        <f>K1749*W1754</f>
        <v>0</v>
      </c>
      <c r="Y1754" s="107"/>
      <c r="Z1754" s="107"/>
      <c r="AA1754" s="107"/>
      <c r="AB1754" s="107"/>
      <c r="AC1754" s="107"/>
      <c r="AD1754" s="107"/>
      <c r="AE1754" s="107"/>
      <c r="AF1754" s="107"/>
      <c r="AG1754" s="41"/>
      <c r="AH1754" s="41"/>
      <c r="AI1754" s="108"/>
      <c r="AJ1754" s="107"/>
      <c r="AK1754" s="110" t="s">
        <v>4915</v>
      </c>
      <c r="AL1754" s="41" t="str">
        <f t="shared" si="996"/>
        <v>SHD METHANOL 156</v>
      </c>
      <c r="AM1754" s="107">
        <v>0.56999999999999995</v>
      </c>
      <c r="AN1754" s="107">
        <f>$X$1754*AM1754</f>
        <v>0</v>
      </c>
    </row>
    <row r="1755" spans="1:40" ht="15">
      <c r="A1755" s="101"/>
      <c r="B1755" s="41"/>
      <c r="C1755" s="102"/>
      <c r="D1755" s="103"/>
      <c r="E1755" s="103"/>
      <c r="F1755" s="103"/>
      <c r="G1755" s="103"/>
      <c r="H1755" s="103"/>
      <c r="I1755" s="103"/>
      <c r="J1755" s="103"/>
      <c r="K1755" s="31"/>
      <c r="L1755" s="103"/>
      <c r="M1755" s="104"/>
      <c r="N1755" s="105"/>
      <c r="O1755" s="41"/>
      <c r="P1755" s="41"/>
      <c r="Q1755" s="41"/>
      <c r="R1755" s="41"/>
      <c r="S1755" s="41"/>
      <c r="T1755" s="107"/>
      <c r="U1755" s="41"/>
      <c r="V1755" s="41"/>
      <c r="W1755" s="107"/>
      <c r="X1755" s="107"/>
      <c r="Y1755" s="107"/>
      <c r="Z1755" s="107"/>
      <c r="AA1755" s="107"/>
      <c r="AB1755" s="107"/>
      <c r="AC1755" s="107"/>
      <c r="AD1755" s="107"/>
      <c r="AE1755" s="107"/>
      <c r="AF1755" s="107"/>
      <c r="AG1755" s="41"/>
      <c r="AH1755" s="41"/>
      <c r="AI1755" s="108"/>
      <c r="AJ1755" s="107"/>
      <c r="AK1755" s="110" t="s">
        <v>4925</v>
      </c>
      <c r="AL1755" s="41" t="str">
        <f t="shared" si="996"/>
        <v>SOLFEN KHA GLISERIN 250</v>
      </c>
      <c r="AM1755" s="107">
        <v>0.34</v>
      </c>
      <c r="AN1755" s="107">
        <f t="shared" ref="AN1755:AN1756" si="998">$X$1754*AM1755</f>
        <v>0</v>
      </c>
    </row>
    <row r="1756" spans="1:40" ht="15">
      <c r="A1756" s="101"/>
      <c r="B1756" s="41"/>
      <c r="C1756" s="102"/>
      <c r="D1756" s="103"/>
      <c r="E1756" s="103"/>
      <c r="F1756" s="103"/>
      <c r="G1756" s="103"/>
      <c r="H1756" s="103"/>
      <c r="I1756" s="103"/>
      <c r="J1756" s="103"/>
      <c r="K1756" s="31"/>
      <c r="L1756" s="103"/>
      <c r="M1756" s="104"/>
      <c r="N1756" s="105"/>
      <c r="O1756" s="41"/>
      <c r="P1756" s="41"/>
      <c r="Q1756" s="41"/>
      <c r="R1756" s="41"/>
      <c r="S1756" s="41"/>
      <c r="T1756" s="107"/>
      <c r="U1756" s="41"/>
      <c r="V1756" s="41"/>
      <c r="W1756" s="107"/>
      <c r="X1756" s="107"/>
      <c r="Y1756" s="107"/>
      <c r="Z1756" s="107"/>
      <c r="AA1756" s="107"/>
      <c r="AB1756" s="107"/>
      <c r="AC1756" s="107"/>
      <c r="AD1756" s="107"/>
      <c r="AE1756" s="107"/>
      <c r="AF1756" s="107"/>
      <c r="AG1756" s="41"/>
      <c r="AH1756" s="41"/>
      <c r="AI1756" s="108"/>
      <c r="AJ1756" s="107"/>
      <c r="AK1756" s="110" t="s">
        <v>4921</v>
      </c>
      <c r="AL1756" s="41" t="str">
        <f t="shared" si="996"/>
        <v>SOLFEN KHA DEP 225</v>
      </c>
      <c r="AM1756" s="107">
        <v>0.09</v>
      </c>
      <c r="AN1756" s="107">
        <f t="shared" si="998"/>
        <v>0</v>
      </c>
    </row>
    <row r="1757" spans="1:40">
      <c r="A1757" s="101">
        <v>394</v>
      </c>
      <c r="B1757" s="41" t="s">
        <v>3355</v>
      </c>
      <c r="C1757" s="102" t="s">
        <v>351</v>
      </c>
      <c r="D1757" s="103">
        <v>3</v>
      </c>
      <c r="E1757" s="103">
        <f t="shared" si="808"/>
        <v>4.1666666666666664E-2</v>
      </c>
      <c r="F1757" s="103">
        <v>12</v>
      </c>
      <c r="G1757" s="103">
        <v>1</v>
      </c>
      <c r="H1757" s="103"/>
      <c r="I1757" s="103"/>
      <c r="J1757" s="103" t="s">
        <v>510</v>
      </c>
      <c r="K1757" s="31">
        <v>0</v>
      </c>
      <c r="L1757" s="103" t="s">
        <v>510</v>
      </c>
      <c r="M1757" s="104">
        <f t="shared" si="813"/>
        <v>0</v>
      </c>
      <c r="N1757" s="105" t="s">
        <v>506</v>
      </c>
      <c r="O1757" s="41"/>
      <c r="P1757" s="41"/>
      <c r="Q1757" s="41"/>
      <c r="R1757" s="41"/>
      <c r="S1757" s="41"/>
      <c r="T1757" s="107"/>
      <c r="U1757" s="41" t="s">
        <v>4102</v>
      </c>
      <c r="V1757" s="41" t="e">
        <f t="shared" ref="V1757" si="999">VLOOKUP(U1757,tb_oplosan,2,FALSE)</f>
        <v>#NAME?</v>
      </c>
      <c r="W1757" s="107">
        <v>5.4050000000000001E-2</v>
      </c>
      <c r="X1757" s="107">
        <f>K1757*W1757</f>
        <v>0</v>
      </c>
      <c r="Y1757" s="107"/>
      <c r="Z1757" s="107"/>
      <c r="AA1757" s="107"/>
      <c r="AB1757" s="107"/>
      <c r="AC1757" s="107"/>
      <c r="AD1757" s="107"/>
      <c r="AE1757" s="107"/>
      <c r="AF1757" s="107"/>
      <c r="AG1757" s="41" t="s">
        <v>4299</v>
      </c>
      <c r="AH1757" s="41" t="e">
        <f>VLOOKUP(AG1757,tb_parfum,2,FALSE)</f>
        <v>#NAME?</v>
      </c>
      <c r="AI1757" s="108">
        <v>0.18</v>
      </c>
      <c r="AJ1757" s="107">
        <f>X1757*AI1757</f>
        <v>0</v>
      </c>
      <c r="AK1757" s="41"/>
      <c r="AL1757" s="41"/>
      <c r="AM1757" s="107"/>
      <c r="AN1757" s="107"/>
    </row>
    <row r="1758" spans="1:40" ht="15">
      <c r="A1758" s="101"/>
      <c r="B1758" s="41"/>
      <c r="C1758" s="102"/>
      <c r="D1758" s="103"/>
      <c r="E1758" s="103"/>
      <c r="F1758" s="103"/>
      <c r="G1758" s="103"/>
      <c r="H1758" s="103"/>
      <c r="I1758" s="103"/>
      <c r="J1758" s="103"/>
      <c r="K1758" s="31"/>
      <c r="L1758" s="103"/>
      <c r="M1758" s="104"/>
      <c r="N1758" s="105"/>
      <c r="O1758" s="41"/>
      <c r="P1758" s="41"/>
      <c r="Q1758" s="41"/>
      <c r="R1758" s="41"/>
      <c r="S1758" s="41"/>
      <c r="T1758" s="107"/>
      <c r="U1758" s="41"/>
      <c r="V1758" s="41"/>
      <c r="W1758" s="107"/>
      <c r="X1758" s="107"/>
      <c r="Y1758" s="107"/>
      <c r="Z1758" s="107"/>
      <c r="AA1758" s="107"/>
      <c r="AB1758" s="107"/>
      <c r="AC1758" s="107"/>
      <c r="AD1758" s="107"/>
      <c r="AE1758" s="107"/>
      <c r="AF1758" s="107"/>
      <c r="AG1758" s="41"/>
      <c r="AH1758" s="41"/>
      <c r="AI1758" s="108"/>
      <c r="AJ1758" s="107"/>
      <c r="AK1758" s="109" t="s">
        <v>4915</v>
      </c>
      <c r="AL1758" s="41" t="str">
        <f t="shared" ref="AL1758:AL1763" si="1000">VLOOKUP(AK1758,db_solfen,2,FALSE)</f>
        <v>SHD METHANOL 156</v>
      </c>
      <c r="AM1758" s="107">
        <v>0.13</v>
      </c>
      <c r="AN1758" s="107">
        <f>$X$1757*AM1758</f>
        <v>0</v>
      </c>
    </row>
    <row r="1759" spans="1:40" ht="15">
      <c r="A1759" s="101"/>
      <c r="B1759" s="41"/>
      <c r="C1759" s="102"/>
      <c r="D1759" s="103"/>
      <c r="E1759" s="103"/>
      <c r="F1759" s="103"/>
      <c r="G1759" s="103"/>
      <c r="H1759" s="103"/>
      <c r="I1759" s="103"/>
      <c r="J1759" s="103"/>
      <c r="K1759" s="31"/>
      <c r="L1759" s="103"/>
      <c r="M1759" s="104"/>
      <c r="N1759" s="105"/>
      <c r="O1759" s="41"/>
      <c r="P1759" s="41"/>
      <c r="Q1759" s="41"/>
      <c r="R1759" s="41"/>
      <c r="S1759" s="41"/>
      <c r="T1759" s="107"/>
      <c r="U1759" s="41"/>
      <c r="V1759" s="41"/>
      <c r="W1759" s="107"/>
      <c r="X1759" s="107"/>
      <c r="Y1759" s="107"/>
      <c r="Z1759" s="107"/>
      <c r="AA1759" s="107"/>
      <c r="AB1759" s="107"/>
      <c r="AC1759" s="107"/>
      <c r="AD1759" s="107"/>
      <c r="AE1759" s="107"/>
      <c r="AF1759" s="107"/>
      <c r="AG1759" s="41"/>
      <c r="AH1759" s="41"/>
      <c r="AI1759" s="108"/>
      <c r="AJ1759" s="107"/>
      <c r="AK1759" s="109" t="s">
        <v>4921</v>
      </c>
      <c r="AL1759" s="41" t="str">
        <f t="shared" si="1000"/>
        <v>SOLFEN KHA DEP 225</v>
      </c>
      <c r="AM1759" s="107">
        <v>0.3</v>
      </c>
      <c r="AN1759" s="107">
        <f t="shared" ref="AN1759:AN1760" si="1001">$X$1757*AM1759</f>
        <v>0</v>
      </c>
    </row>
    <row r="1760" spans="1:40" ht="15">
      <c r="A1760" s="101"/>
      <c r="B1760" s="41"/>
      <c r="C1760" s="102"/>
      <c r="D1760" s="103"/>
      <c r="E1760" s="103"/>
      <c r="F1760" s="103"/>
      <c r="G1760" s="103"/>
      <c r="H1760" s="103"/>
      <c r="I1760" s="103"/>
      <c r="J1760" s="103"/>
      <c r="K1760" s="31"/>
      <c r="L1760" s="103"/>
      <c r="M1760" s="104"/>
      <c r="N1760" s="105"/>
      <c r="O1760" s="41"/>
      <c r="P1760" s="41"/>
      <c r="Q1760" s="41"/>
      <c r="R1760" s="41"/>
      <c r="S1760" s="41"/>
      <c r="T1760" s="107"/>
      <c r="U1760" s="41"/>
      <c r="V1760" s="41"/>
      <c r="W1760" s="107"/>
      <c r="X1760" s="107"/>
      <c r="Y1760" s="107"/>
      <c r="Z1760" s="107"/>
      <c r="AA1760" s="107"/>
      <c r="AB1760" s="107"/>
      <c r="AC1760" s="107"/>
      <c r="AD1760" s="107"/>
      <c r="AE1760" s="107"/>
      <c r="AF1760" s="107"/>
      <c r="AG1760" s="41"/>
      <c r="AH1760" s="41"/>
      <c r="AI1760" s="108"/>
      <c r="AJ1760" s="107"/>
      <c r="AK1760" s="109" t="s">
        <v>4925</v>
      </c>
      <c r="AL1760" s="41" t="str">
        <f t="shared" si="1000"/>
        <v>SOLFEN KHA GLISERIN 250</v>
      </c>
      <c r="AM1760" s="107">
        <v>0.39</v>
      </c>
      <c r="AN1760" s="107">
        <f t="shared" si="1001"/>
        <v>0</v>
      </c>
    </row>
    <row r="1761" spans="1:40" ht="15">
      <c r="A1761" s="101"/>
      <c r="B1761" s="41"/>
      <c r="C1761" s="102"/>
      <c r="D1761" s="103"/>
      <c r="E1761" s="103"/>
      <c r="F1761" s="103"/>
      <c r="G1761" s="103"/>
      <c r="H1761" s="103"/>
      <c r="I1761" s="103"/>
      <c r="J1761" s="103"/>
      <c r="K1761" s="31"/>
      <c r="L1761" s="103"/>
      <c r="M1761" s="104"/>
      <c r="N1761" s="105"/>
      <c r="O1761" s="41"/>
      <c r="P1761" s="41"/>
      <c r="Q1761" s="41"/>
      <c r="R1761" s="41"/>
      <c r="S1761" s="41"/>
      <c r="T1761" s="107"/>
      <c r="U1761" s="41" t="s">
        <v>5192</v>
      </c>
      <c r="V1761" s="41" t="s">
        <v>5193</v>
      </c>
      <c r="W1761" s="107">
        <v>0.16600000000000001</v>
      </c>
      <c r="X1761" s="107">
        <f>K1757*W1761</f>
        <v>0</v>
      </c>
      <c r="Y1761" s="107"/>
      <c r="Z1761" s="107"/>
      <c r="AA1761" s="107"/>
      <c r="AB1761" s="107"/>
      <c r="AC1761" s="107"/>
      <c r="AD1761" s="107"/>
      <c r="AE1761" s="107"/>
      <c r="AF1761" s="107"/>
      <c r="AG1761" s="41"/>
      <c r="AH1761" s="41"/>
      <c r="AI1761" s="108"/>
      <c r="AJ1761" s="107"/>
      <c r="AK1761" s="110" t="s">
        <v>4915</v>
      </c>
      <c r="AL1761" s="41" t="str">
        <f t="shared" si="1000"/>
        <v>SHD METHANOL 156</v>
      </c>
      <c r="AM1761" s="107">
        <v>0.56999999999999995</v>
      </c>
      <c r="AN1761" s="107">
        <f>$X$1761*AM1761</f>
        <v>0</v>
      </c>
    </row>
    <row r="1762" spans="1:40" ht="15">
      <c r="A1762" s="101"/>
      <c r="B1762" s="41"/>
      <c r="C1762" s="102"/>
      <c r="D1762" s="103"/>
      <c r="E1762" s="103"/>
      <c r="F1762" s="103"/>
      <c r="G1762" s="103"/>
      <c r="H1762" s="103"/>
      <c r="I1762" s="103"/>
      <c r="J1762" s="103"/>
      <c r="K1762" s="31"/>
      <c r="L1762" s="103"/>
      <c r="M1762" s="104"/>
      <c r="N1762" s="105"/>
      <c r="O1762" s="41"/>
      <c r="P1762" s="41"/>
      <c r="Q1762" s="41"/>
      <c r="R1762" s="41"/>
      <c r="S1762" s="41"/>
      <c r="T1762" s="107"/>
      <c r="U1762" s="41"/>
      <c r="V1762" s="41"/>
      <c r="W1762" s="107"/>
      <c r="X1762" s="107"/>
      <c r="Y1762" s="107"/>
      <c r="Z1762" s="107"/>
      <c r="AA1762" s="107"/>
      <c r="AB1762" s="107"/>
      <c r="AC1762" s="107"/>
      <c r="AD1762" s="107"/>
      <c r="AE1762" s="107"/>
      <c r="AF1762" s="107"/>
      <c r="AG1762" s="41"/>
      <c r="AH1762" s="41"/>
      <c r="AI1762" s="108"/>
      <c r="AJ1762" s="107"/>
      <c r="AK1762" s="110" t="s">
        <v>4925</v>
      </c>
      <c r="AL1762" s="41" t="str">
        <f t="shared" si="1000"/>
        <v>SOLFEN KHA GLISERIN 250</v>
      </c>
      <c r="AM1762" s="107">
        <v>0.34</v>
      </c>
      <c r="AN1762" s="107">
        <f t="shared" ref="AN1762:AN1763" si="1002">$X$1761*AM1762</f>
        <v>0</v>
      </c>
    </row>
    <row r="1763" spans="1:40" ht="15">
      <c r="A1763" s="101"/>
      <c r="B1763" s="41"/>
      <c r="C1763" s="102"/>
      <c r="D1763" s="103"/>
      <c r="E1763" s="103"/>
      <c r="F1763" s="103"/>
      <c r="G1763" s="103"/>
      <c r="H1763" s="103"/>
      <c r="I1763" s="103"/>
      <c r="J1763" s="103"/>
      <c r="K1763" s="31"/>
      <c r="L1763" s="103"/>
      <c r="M1763" s="104"/>
      <c r="N1763" s="105"/>
      <c r="O1763" s="41"/>
      <c r="P1763" s="41"/>
      <c r="Q1763" s="41"/>
      <c r="R1763" s="41"/>
      <c r="S1763" s="41"/>
      <c r="T1763" s="107"/>
      <c r="U1763" s="41"/>
      <c r="V1763" s="41"/>
      <c r="W1763" s="107"/>
      <c r="X1763" s="107"/>
      <c r="Y1763" s="107"/>
      <c r="Z1763" s="107"/>
      <c r="AA1763" s="107"/>
      <c r="AB1763" s="107"/>
      <c r="AC1763" s="107"/>
      <c r="AD1763" s="107"/>
      <c r="AE1763" s="107"/>
      <c r="AF1763" s="107"/>
      <c r="AG1763" s="41"/>
      <c r="AH1763" s="41"/>
      <c r="AI1763" s="108"/>
      <c r="AJ1763" s="107"/>
      <c r="AK1763" s="110" t="s">
        <v>4921</v>
      </c>
      <c r="AL1763" s="41" t="str">
        <f t="shared" si="1000"/>
        <v>SOLFEN KHA DEP 225</v>
      </c>
      <c r="AM1763" s="107">
        <v>0.09</v>
      </c>
      <c r="AN1763" s="107">
        <f t="shared" si="1002"/>
        <v>0</v>
      </c>
    </row>
    <row r="1764" spans="1:40">
      <c r="A1764" s="101">
        <v>395</v>
      </c>
      <c r="B1764" s="41" t="s">
        <v>3362</v>
      </c>
      <c r="C1764" s="102" t="s">
        <v>352</v>
      </c>
      <c r="D1764" s="103">
        <v>28</v>
      </c>
      <c r="E1764" s="103">
        <f t="shared" si="808"/>
        <v>0.3888888888888889</v>
      </c>
      <c r="F1764" s="103">
        <v>17</v>
      </c>
      <c r="G1764" s="103">
        <v>1</v>
      </c>
      <c r="H1764" s="103"/>
      <c r="I1764" s="103"/>
      <c r="J1764" s="103" t="s">
        <v>510</v>
      </c>
      <c r="K1764" s="31">
        <v>0</v>
      </c>
      <c r="L1764" s="103" t="s">
        <v>510</v>
      </c>
      <c r="M1764" s="104">
        <f t="shared" si="813"/>
        <v>0</v>
      </c>
      <c r="N1764" s="105" t="s">
        <v>506</v>
      </c>
      <c r="O1764" s="41"/>
      <c r="P1764" s="41"/>
      <c r="Q1764" s="41"/>
      <c r="R1764" s="41"/>
      <c r="S1764" s="41"/>
      <c r="T1764" s="107"/>
      <c r="U1764" s="41" t="s">
        <v>4104</v>
      </c>
      <c r="V1764" s="41" t="e">
        <f>VLOOKUP(U1764,tb_oplosan,2,FALSE)</f>
        <v>#NAME?</v>
      </c>
      <c r="W1764" s="107">
        <v>5.4050000000000001E-2</v>
      </c>
      <c r="X1764" s="107">
        <f>K1764*W1764</f>
        <v>0</v>
      </c>
      <c r="Y1764" s="107"/>
      <c r="Z1764" s="107"/>
      <c r="AA1764" s="107"/>
      <c r="AB1764" s="107"/>
      <c r="AC1764" s="107"/>
      <c r="AD1764" s="107"/>
      <c r="AE1764" s="107"/>
      <c r="AF1764" s="107"/>
      <c r="AG1764" s="41" t="s">
        <v>4271</v>
      </c>
      <c r="AH1764" s="41" t="e">
        <f t="shared" ref="AH1764" si="1003">VLOOKUP(AG1764,tb_parfum,2,FALSE)</f>
        <v>#NAME?</v>
      </c>
      <c r="AI1764" s="108">
        <v>0.39</v>
      </c>
      <c r="AJ1764" s="107">
        <f>X1764*AI1764</f>
        <v>0</v>
      </c>
      <c r="AK1764" s="41"/>
      <c r="AL1764" s="41"/>
      <c r="AM1764" s="107"/>
      <c r="AN1764" s="107"/>
    </row>
    <row r="1765" spans="1:40" ht="15">
      <c r="A1765" s="101"/>
      <c r="B1765" s="41"/>
      <c r="C1765" s="102"/>
      <c r="D1765" s="103"/>
      <c r="E1765" s="103"/>
      <c r="F1765" s="103"/>
      <c r="G1765" s="103"/>
      <c r="H1765" s="103"/>
      <c r="I1765" s="103"/>
      <c r="J1765" s="103"/>
      <c r="K1765" s="31"/>
      <c r="L1765" s="103"/>
      <c r="M1765" s="104"/>
      <c r="N1765" s="105"/>
      <c r="O1765" s="41"/>
      <c r="P1765" s="41"/>
      <c r="Q1765" s="41"/>
      <c r="R1765" s="41"/>
      <c r="S1765" s="41"/>
      <c r="T1765" s="107"/>
      <c r="U1765" s="41"/>
      <c r="V1765" s="41"/>
      <c r="W1765" s="107"/>
      <c r="X1765" s="107"/>
      <c r="Y1765" s="107"/>
      <c r="Z1765" s="107"/>
      <c r="AA1765" s="107"/>
      <c r="AB1765" s="107"/>
      <c r="AC1765" s="107"/>
      <c r="AD1765" s="107"/>
      <c r="AE1765" s="107"/>
      <c r="AF1765" s="107"/>
      <c r="AG1765" s="41"/>
      <c r="AH1765" s="41"/>
      <c r="AI1765" s="108"/>
      <c r="AJ1765" s="107"/>
      <c r="AK1765" s="109" t="s">
        <v>4915</v>
      </c>
      <c r="AL1765" s="41" t="str">
        <f t="shared" ref="AL1765:AL1770" si="1004">VLOOKUP(AK1765,db_solfen,2,FALSE)</f>
        <v>SHD METHANOL 156</v>
      </c>
      <c r="AM1765" s="107">
        <v>0.14000000000000001</v>
      </c>
      <c r="AN1765" s="107">
        <f>$X$1764*AM1765</f>
        <v>0</v>
      </c>
    </row>
    <row r="1766" spans="1:40" ht="15">
      <c r="A1766" s="101"/>
      <c r="B1766" s="41"/>
      <c r="C1766" s="102"/>
      <c r="D1766" s="103"/>
      <c r="E1766" s="103"/>
      <c r="F1766" s="103"/>
      <c r="G1766" s="103"/>
      <c r="H1766" s="103"/>
      <c r="I1766" s="103"/>
      <c r="J1766" s="103"/>
      <c r="K1766" s="31"/>
      <c r="L1766" s="103"/>
      <c r="M1766" s="104"/>
      <c r="N1766" s="105"/>
      <c r="O1766" s="41"/>
      <c r="P1766" s="41"/>
      <c r="Q1766" s="41"/>
      <c r="R1766" s="41"/>
      <c r="S1766" s="41"/>
      <c r="T1766" s="107"/>
      <c r="U1766" s="41"/>
      <c r="V1766" s="41"/>
      <c r="W1766" s="107"/>
      <c r="X1766" s="107"/>
      <c r="Y1766" s="107"/>
      <c r="Z1766" s="107"/>
      <c r="AA1766" s="107"/>
      <c r="AB1766" s="107"/>
      <c r="AC1766" s="107"/>
      <c r="AD1766" s="107"/>
      <c r="AE1766" s="107"/>
      <c r="AF1766" s="107"/>
      <c r="AG1766" s="41"/>
      <c r="AH1766" s="41"/>
      <c r="AI1766" s="108"/>
      <c r="AJ1766" s="107"/>
      <c r="AK1766" s="109" t="s">
        <v>4921</v>
      </c>
      <c r="AL1766" s="41" t="str">
        <f t="shared" si="1004"/>
        <v>SOLFEN KHA DEP 225</v>
      </c>
      <c r="AM1766" s="107">
        <v>0.2</v>
      </c>
      <c r="AN1766" s="107">
        <f t="shared" ref="AN1766:AN1767" si="1005">$X$1764*AM1766</f>
        <v>0</v>
      </c>
    </row>
    <row r="1767" spans="1:40" ht="15">
      <c r="A1767" s="101"/>
      <c r="B1767" s="41"/>
      <c r="C1767" s="102"/>
      <c r="D1767" s="103"/>
      <c r="E1767" s="103"/>
      <c r="F1767" s="103"/>
      <c r="G1767" s="103"/>
      <c r="H1767" s="103"/>
      <c r="I1767" s="103"/>
      <c r="J1767" s="103"/>
      <c r="K1767" s="31"/>
      <c r="L1767" s="103"/>
      <c r="M1767" s="104"/>
      <c r="N1767" s="105"/>
      <c r="O1767" s="41"/>
      <c r="P1767" s="41"/>
      <c r="Q1767" s="41"/>
      <c r="R1767" s="41"/>
      <c r="S1767" s="41"/>
      <c r="T1767" s="107"/>
      <c r="U1767" s="41"/>
      <c r="V1767" s="41"/>
      <c r="W1767" s="107"/>
      <c r="X1767" s="107"/>
      <c r="Y1767" s="107"/>
      <c r="Z1767" s="107"/>
      <c r="AA1767" s="107"/>
      <c r="AB1767" s="107"/>
      <c r="AC1767" s="107"/>
      <c r="AD1767" s="107"/>
      <c r="AE1767" s="107"/>
      <c r="AF1767" s="107"/>
      <c r="AG1767" s="41"/>
      <c r="AH1767" s="41"/>
      <c r="AI1767" s="108"/>
      <c r="AJ1767" s="107"/>
      <c r="AK1767" s="109" t="s">
        <v>4925</v>
      </c>
      <c r="AL1767" s="41" t="str">
        <f t="shared" si="1004"/>
        <v>SOLFEN KHA GLISERIN 250</v>
      </c>
      <c r="AM1767" s="107">
        <v>0.27</v>
      </c>
      <c r="AN1767" s="107">
        <f t="shared" si="1005"/>
        <v>0</v>
      </c>
    </row>
    <row r="1768" spans="1:40" ht="15">
      <c r="A1768" s="101"/>
      <c r="B1768" s="41"/>
      <c r="C1768" s="102"/>
      <c r="D1768" s="103"/>
      <c r="E1768" s="103"/>
      <c r="F1768" s="103"/>
      <c r="G1768" s="103"/>
      <c r="H1768" s="103"/>
      <c r="I1768" s="103"/>
      <c r="J1768" s="103"/>
      <c r="K1768" s="31"/>
      <c r="L1768" s="103"/>
      <c r="M1768" s="104"/>
      <c r="N1768" s="105"/>
      <c r="O1768" s="41"/>
      <c r="P1768" s="41"/>
      <c r="Q1768" s="41"/>
      <c r="R1768" s="41"/>
      <c r="S1768" s="41"/>
      <c r="T1768" s="107"/>
      <c r="U1768" s="41" t="s">
        <v>5192</v>
      </c>
      <c r="V1768" s="41" t="s">
        <v>5193</v>
      </c>
      <c r="W1768" s="107">
        <v>0.16600000000000001</v>
      </c>
      <c r="X1768" s="107">
        <f>K1764*W1768</f>
        <v>0</v>
      </c>
      <c r="Y1768" s="107"/>
      <c r="Z1768" s="107"/>
      <c r="AA1768" s="107"/>
      <c r="AB1768" s="107"/>
      <c r="AC1768" s="107"/>
      <c r="AD1768" s="107"/>
      <c r="AE1768" s="107"/>
      <c r="AF1768" s="107"/>
      <c r="AG1768" s="41"/>
      <c r="AH1768" s="41"/>
      <c r="AI1768" s="108"/>
      <c r="AJ1768" s="107"/>
      <c r="AK1768" s="110" t="s">
        <v>4915</v>
      </c>
      <c r="AL1768" s="41" t="str">
        <f t="shared" si="1004"/>
        <v>SHD METHANOL 156</v>
      </c>
      <c r="AM1768" s="107">
        <v>0.56999999999999995</v>
      </c>
      <c r="AN1768" s="107">
        <f>$X$1768*AM1768</f>
        <v>0</v>
      </c>
    </row>
    <row r="1769" spans="1:40" ht="15">
      <c r="A1769" s="101"/>
      <c r="B1769" s="41"/>
      <c r="C1769" s="102"/>
      <c r="D1769" s="103"/>
      <c r="E1769" s="103"/>
      <c r="F1769" s="103"/>
      <c r="G1769" s="103"/>
      <c r="H1769" s="103"/>
      <c r="I1769" s="103"/>
      <c r="J1769" s="103"/>
      <c r="K1769" s="31"/>
      <c r="L1769" s="103"/>
      <c r="M1769" s="104"/>
      <c r="N1769" s="105"/>
      <c r="O1769" s="41"/>
      <c r="P1769" s="41"/>
      <c r="Q1769" s="41"/>
      <c r="R1769" s="41"/>
      <c r="S1769" s="41"/>
      <c r="T1769" s="107"/>
      <c r="U1769" s="41"/>
      <c r="V1769" s="41"/>
      <c r="W1769" s="107"/>
      <c r="X1769" s="107"/>
      <c r="Y1769" s="107"/>
      <c r="Z1769" s="107"/>
      <c r="AA1769" s="107"/>
      <c r="AB1769" s="107"/>
      <c r="AC1769" s="107"/>
      <c r="AD1769" s="107"/>
      <c r="AE1769" s="107"/>
      <c r="AF1769" s="107"/>
      <c r="AG1769" s="41"/>
      <c r="AH1769" s="41"/>
      <c r="AI1769" s="108"/>
      <c r="AJ1769" s="107"/>
      <c r="AK1769" s="110" t="s">
        <v>4925</v>
      </c>
      <c r="AL1769" s="41" t="str">
        <f t="shared" si="1004"/>
        <v>SOLFEN KHA GLISERIN 250</v>
      </c>
      <c r="AM1769" s="107">
        <v>0.34</v>
      </c>
      <c r="AN1769" s="107">
        <f t="shared" ref="AN1769:AN1770" si="1006">$X$1768*AM1769</f>
        <v>0</v>
      </c>
    </row>
    <row r="1770" spans="1:40" ht="15">
      <c r="A1770" s="101"/>
      <c r="B1770" s="41"/>
      <c r="C1770" s="102"/>
      <c r="D1770" s="103"/>
      <c r="E1770" s="103"/>
      <c r="F1770" s="103"/>
      <c r="G1770" s="103"/>
      <c r="H1770" s="103"/>
      <c r="I1770" s="103"/>
      <c r="J1770" s="103"/>
      <c r="K1770" s="31"/>
      <c r="L1770" s="103"/>
      <c r="M1770" s="104"/>
      <c r="N1770" s="105"/>
      <c r="O1770" s="41"/>
      <c r="P1770" s="41"/>
      <c r="Q1770" s="41"/>
      <c r="R1770" s="41"/>
      <c r="S1770" s="41"/>
      <c r="T1770" s="107"/>
      <c r="U1770" s="41"/>
      <c r="V1770" s="41"/>
      <c r="W1770" s="107"/>
      <c r="X1770" s="107"/>
      <c r="Y1770" s="107"/>
      <c r="Z1770" s="107"/>
      <c r="AA1770" s="107"/>
      <c r="AB1770" s="107"/>
      <c r="AC1770" s="107"/>
      <c r="AD1770" s="107"/>
      <c r="AE1770" s="107"/>
      <c r="AF1770" s="107"/>
      <c r="AG1770" s="41"/>
      <c r="AH1770" s="41"/>
      <c r="AI1770" s="108"/>
      <c r="AJ1770" s="107"/>
      <c r="AK1770" s="110" t="s">
        <v>4921</v>
      </c>
      <c r="AL1770" s="41" t="str">
        <f t="shared" si="1004"/>
        <v>SOLFEN KHA DEP 225</v>
      </c>
      <c r="AM1770" s="107">
        <v>0.09</v>
      </c>
      <c r="AN1770" s="107">
        <f t="shared" si="1006"/>
        <v>0</v>
      </c>
    </row>
    <row r="1771" spans="1:40">
      <c r="A1771" s="101">
        <v>396</v>
      </c>
      <c r="B1771" s="41" t="s">
        <v>3369</v>
      </c>
      <c r="C1771" s="102" t="s">
        <v>353</v>
      </c>
      <c r="D1771" s="103">
        <v>23</v>
      </c>
      <c r="E1771" s="103">
        <f t="shared" si="808"/>
        <v>0.31944444444444442</v>
      </c>
      <c r="F1771" s="103">
        <v>8</v>
      </c>
      <c r="G1771" s="103">
        <v>1</v>
      </c>
      <c r="H1771" s="103">
        <v>26</v>
      </c>
      <c r="I1771" s="103">
        <v>1</v>
      </c>
      <c r="J1771" s="103" t="s">
        <v>510</v>
      </c>
      <c r="K1771" s="31">
        <v>0</v>
      </c>
      <c r="L1771" s="103" t="s">
        <v>510</v>
      </c>
      <c r="M1771" s="104">
        <f t="shared" si="813"/>
        <v>0</v>
      </c>
      <c r="N1771" s="105" t="s">
        <v>506</v>
      </c>
      <c r="O1771" s="41"/>
      <c r="P1771" s="41"/>
      <c r="Q1771" s="41"/>
      <c r="R1771" s="41"/>
      <c r="S1771" s="41"/>
      <c r="T1771" s="107"/>
      <c r="U1771" s="41" t="s">
        <v>4106</v>
      </c>
      <c r="V1771" s="41" t="e">
        <f t="shared" ref="V1771" si="1007">VLOOKUP(U1771,tb_oplosan,2,FALSE)</f>
        <v>#NAME?</v>
      </c>
      <c r="W1771" s="107">
        <v>5.4050000000000001E-2</v>
      </c>
      <c r="X1771" s="107">
        <f>K1771*W1771</f>
        <v>0</v>
      </c>
      <c r="Y1771" s="107"/>
      <c r="Z1771" s="107"/>
      <c r="AA1771" s="107"/>
      <c r="AB1771" s="107"/>
      <c r="AC1771" s="107"/>
      <c r="AD1771" s="107"/>
      <c r="AE1771" s="107"/>
      <c r="AF1771" s="107"/>
      <c r="AG1771" s="41" t="s">
        <v>4303</v>
      </c>
      <c r="AH1771" s="41" t="e">
        <f t="shared" ref="AH1771" si="1008">VLOOKUP(AG1771,tb_parfum,2,FALSE)</f>
        <v>#NAME?</v>
      </c>
      <c r="AI1771" s="108">
        <v>0.39</v>
      </c>
      <c r="AJ1771" s="107">
        <f t="shared" ref="AJ1771" si="1009">X1771*AI1771</f>
        <v>0</v>
      </c>
      <c r="AK1771" s="41"/>
      <c r="AL1771" s="41"/>
      <c r="AM1771" s="107"/>
      <c r="AN1771" s="107"/>
    </row>
    <row r="1772" spans="1:40" ht="15">
      <c r="A1772" s="101"/>
      <c r="B1772" s="41"/>
      <c r="C1772" s="102"/>
      <c r="D1772" s="103"/>
      <c r="E1772" s="103"/>
      <c r="F1772" s="103"/>
      <c r="G1772" s="103"/>
      <c r="H1772" s="103"/>
      <c r="I1772" s="103"/>
      <c r="J1772" s="103"/>
      <c r="K1772" s="31"/>
      <c r="L1772" s="103"/>
      <c r="M1772" s="104"/>
      <c r="N1772" s="105"/>
      <c r="O1772" s="41"/>
      <c r="P1772" s="41"/>
      <c r="Q1772" s="41"/>
      <c r="R1772" s="41"/>
      <c r="S1772" s="41"/>
      <c r="T1772" s="107"/>
      <c r="U1772" s="41"/>
      <c r="V1772" s="41"/>
      <c r="W1772" s="107"/>
      <c r="X1772" s="107"/>
      <c r="Y1772" s="107"/>
      <c r="Z1772" s="107"/>
      <c r="AA1772" s="107"/>
      <c r="AB1772" s="107"/>
      <c r="AC1772" s="107"/>
      <c r="AD1772" s="107"/>
      <c r="AE1772" s="107"/>
      <c r="AF1772" s="107"/>
      <c r="AG1772" s="41"/>
      <c r="AH1772" s="41"/>
      <c r="AI1772" s="108"/>
      <c r="AJ1772" s="107"/>
      <c r="AK1772" s="117" t="s">
        <v>4921</v>
      </c>
      <c r="AL1772" s="41" t="str">
        <f t="shared" ref="AL1772:AL1777" si="1010">VLOOKUP(AK1772,db_solfen,2,FALSE)</f>
        <v>SOLFEN KHA DEP 225</v>
      </c>
      <c r="AM1772" s="107">
        <v>0.2</v>
      </c>
      <c r="AN1772" s="107">
        <f>$X$1771*AM1772</f>
        <v>0</v>
      </c>
    </row>
    <row r="1773" spans="1:40" ht="15">
      <c r="A1773" s="101"/>
      <c r="B1773" s="41"/>
      <c r="C1773" s="102"/>
      <c r="D1773" s="103"/>
      <c r="E1773" s="103"/>
      <c r="F1773" s="103"/>
      <c r="G1773" s="103"/>
      <c r="H1773" s="103"/>
      <c r="I1773" s="103"/>
      <c r="J1773" s="103"/>
      <c r="K1773" s="31"/>
      <c r="L1773" s="103"/>
      <c r="M1773" s="104"/>
      <c r="N1773" s="105"/>
      <c r="O1773" s="41"/>
      <c r="P1773" s="41"/>
      <c r="Q1773" s="41"/>
      <c r="R1773" s="41"/>
      <c r="S1773" s="41"/>
      <c r="T1773" s="107"/>
      <c r="U1773" s="41"/>
      <c r="V1773" s="41"/>
      <c r="W1773" s="107"/>
      <c r="X1773" s="107"/>
      <c r="Y1773" s="107"/>
      <c r="Z1773" s="107"/>
      <c r="AA1773" s="107"/>
      <c r="AB1773" s="107"/>
      <c r="AC1773" s="107"/>
      <c r="AD1773" s="107"/>
      <c r="AE1773" s="107"/>
      <c r="AF1773" s="107"/>
      <c r="AG1773" s="41"/>
      <c r="AH1773" s="41"/>
      <c r="AI1773" s="108"/>
      <c r="AJ1773" s="107"/>
      <c r="AK1773" s="117" t="s">
        <v>4915</v>
      </c>
      <c r="AL1773" s="41" t="str">
        <f t="shared" si="1010"/>
        <v>SHD METHANOL 156</v>
      </c>
      <c r="AM1773" s="107">
        <v>0.14000000000000001</v>
      </c>
      <c r="AN1773" s="107">
        <f t="shared" ref="AN1773:AN1774" si="1011">$X$1771*AM1773</f>
        <v>0</v>
      </c>
    </row>
    <row r="1774" spans="1:40" ht="15">
      <c r="A1774" s="101"/>
      <c r="B1774" s="41"/>
      <c r="C1774" s="102"/>
      <c r="D1774" s="103"/>
      <c r="E1774" s="103"/>
      <c r="F1774" s="103"/>
      <c r="G1774" s="103"/>
      <c r="H1774" s="103"/>
      <c r="I1774" s="103"/>
      <c r="J1774" s="103"/>
      <c r="K1774" s="31"/>
      <c r="L1774" s="103"/>
      <c r="M1774" s="104"/>
      <c r="N1774" s="105"/>
      <c r="O1774" s="41"/>
      <c r="P1774" s="41"/>
      <c r="Q1774" s="41"/>
      <c r="R1774" s="41"/>
      <c r="S1774" s="41"/>
      <c r="T1774" s="107"/>
      <c r="U1774" s="41"/>
      <c r="V1774" s="41"/>
      <c r="W1774" s="107"/>
      <c r="X1774" s="107"/>
      <c r="Y1774" s="107"/>
      <c r="Z1774" s="107"/>
      <c r="AA1774" s="107"/>
      <c r="AB1774" s="107"/>
      <c r="AC1774" s="107"/>
      <c r="AD1774" s="107"/>
      <c r="AE1774" s="107"/>
      <c r="AF1774" s="107"/>
      <c r="AG1774" s="41"/>
      <c r="AH1774" s="41"/>
      <c r="AI1774" s="108"/>
      <c r="AJ1774" s="107"/>
      <c r="AK1774" s="117" t="s">
        <v>4925</v>
      </c>
      <c r="AL1774" s="41" t="str">
        <f t="shared" si="1010"/>
        <v>SOLFEN KHA GLISERIN 250</v>
      </c>
      <c r="AM1774" s="107">
        <v>0.27</v>
      </c>
      <c r="AN1774" s="107">
        <f t="shared" si="1011"/>
        <v>0</v>
      </c>
    </row>
    <row r="1775" spans="1:40" ht="15">
      <c r="A1775" s="101"/>
      <c r="B1775" s="41"/>
      <c r="C1775" s="102"/>
      <c r="D1775" s="103"/>
      <c r="E1775" s="103"/>
      <c r="F1775" s="103"/>
      <c r="G1775" s="103"/>
      <c r="H1775" s="103"/>
      <c r="I1775" s="103"/>
      <c r="J1775" s="103"/>
      <c r="K1775" s="31"/>
      <c r="L1775" s="103"/>
      <c r="M1775" s="104"/>
      <c r="N1775" s="105"/>
      <c r="O1775" s="41"/>
      <c r="P1775" s="41"/>
      <c r="Q1775" s="41"/>
      <c r="R1775" s="41"/>
      <c r="S1775" s="41"/>
      <c r="T1775" s="107"/>
      <c r="U1775" s="41" t="s">
        <v>5192</v>
      </c>
      <c r="V1775" s="41" t="s">
        <v>5193</v>
      </c>
      <c r="W1775" s="107">
        <v>0.16600000000000001</v>
      </c>
      <c r="X1775" s="107">
        <f>K1771*W1775</f>
        <v>0</v>
      </c>
      <c r="Y1775" s="107"/>
      <c r="Z1775" s="107"/>
      <c r="AA1775" s="107"/>
      <c r="AB1775" s="107"/>
      <c r="AC1775" s="107"/>
      <c r="AD1775" s="107"/>
      <c r="AE1775" s="107"/>
      <c r="AF1775" s="107"/>
      <c r="AG1775" s="41"/>
      <c r="AH1775" s="41"/>
      <c r="AI1775" s="108"/>
      <c r="AJ1775" s="107"/>
      <c r="AK1775" s="110" t="s">
        <v>4915</v>
      </c>
      <c r="AL1775" s="41" t="str">
        <f t="shared" si="1010"/>
        <v>SHD METHANOL 156</v>
      </c>
      <c r="AM1775" s="107">
        <v>0.56999999999999995</v>
      </c>
      <c r="AN1775" s="107">
        <f>$X$1775*AM1775</f>
        <v>0</v>
      </c>
    </row>
    <row r="1776" spans="1:40" ht="15">
      <c r="A1776" s="101"/>
      <c r="B1776" s="41"/>
      <c r="C1776" s="102"/>
      <c r="D1776" s="103"/>
      <c r="E1776" s="103"/>
      <c r="F1776" s="103"/>
      <c r="G1776" s="103"/>
      <c r="H1776" s="103"/>
      <c r="I1776" s="103"/>
      <c r="J1776" s="103"/>
      <c r="K1776" s="31"/>
      <c r="L1776" s="103"/>
      <c r="M1776" s="104"/>
      <c r="N1776" s="105"/>
      <c r="O1776" s="41"/>
      <c r="P1776" s="41"/>
      <c r="Q1776" s="41"/>
      <c r="R1776" s="41"/>
      <c r="S1776" s="41"/>
      <c r="T1776" s="107"/>
      <c r="U1776" s="41"/>
      <c r="V1776" s="41"/>
      <c r="W1776" s="107"/>
      <c r="X1776" s="107"/>
      <c r="Y1776" s="107"/>
      <c r="Z1776" s="107"/>
      <c r="AA1776" s="107"/>
      <c r="AB1776" s="107"/>
      <c r="AC1776" s="107"/>
      <c r="AD1776" s="107"/>
      <c r="AE1776" s="107"/>
      <c r="AF1776" s="107"/>
      <c r="AG1776" s="41"/>
      <c r="AH1776" s="41"/>
      <c r="AI1776" s="108"/>
      <c r="AJ1776" s="107"/>
      <c r="AK1776" s="110" t="s">
        <v>4925</v>
      </c>
      <c r="AL1776" s="41" t="str">
        <f t="shared" si="1010"/>
        <v>SOLFEN KHA GLISERIN 250</v>
      </c>
      <c r="AM1776" s="107">
        <v>0.34</v>
      </c>
      <c r="AN1776" s="107">
        <f t="shared" ref="AN1776:AN1777" si="1012">$X$1775*AM1776</f>
        <v>0</v>
      </c>
    </row>
    <row r="1777" spans="1:40" ht="15">
      <c r="A1777" s="101"/>
      <c r="B1777" s="41"/>
      <c r="C1777" s="102"/>
      <c r="D1777" s="103"/>
      <c r="E1777" s="103"/>
      <c r="F1777" s="103"/>
      <c r="G1777" s="103"/>
      <c r="H1777" s="103"/>
      <c r="I1777" s="103"/>
      <c r="J1777" s="103"/>
      <c r="K1777" s="31"/>
      <c r="L1777" s="103"/>
      <c r="M1777" s="104"/>
      <c r="N1777" s="105"/>
      <c r="O1777" s="41"/>
      <c r="P1777" s="41"/>
      <c r="Q1777" s="41"/>
      <c r="R1777" s="41"/>
      <c r="S1777" s="41"/>
      <c r="T1777" s="107"/>
      <c r="U1777" s="41"/>
      <c r="V1777" s="41"/>
      <c r="W1777" s="107"/>
      <c r="X1777" s="107"/>
      <c r="Y1777" s="107"/>
      <c r="Z1777" s="107"/>
      <c r="AA1777" s="107"/>
      <c r="AB1777" s="107"/>
      <c r="AC1777" s="107"/>
      <c r="AD1777" s="107"/>
      <c r="AE1777" s="107"/>
      <c r="AF1777" s="107"/>
      <c r="AG1777" s="41"/>
      <c r="AH1777" s="41"/>
      <c r="AI1777" s="108"/>
      <c r="AJ1777" s="107"/>
      <c r="AK1777" s="110" t="s">
        <v>4921</v>
      </c>
      <c r="AL1777" s="41" t="str">
        <f t="shared" si="1010"/>
        <v>SOLFEN KHA DEP 225</v>
      </c>
      <c r="AM1777" s="107">
        <v>0.09</v>
      </c>
      <c r="AN1777" s="107">
        <f t="shared" si="1012"/>
        <v>0</v>
      </c>
    </row>
    <row r="1778" spans="1:40">
      <c r="A1778" s="101">
        <v>397</v>
      </c>
      <c r="B1778" s="41" t="s">
        <v>3374</v>
      </c>
      <c r="C1778" s="102" t="s">
        <v>354</v>
      </c>
      <c r="D1778" s="103">
        <v>12</v>
      </c>
      <c r="E1778" s="103">
        <f t="shared" si="808"/>
        <v>0.16666666666666666</v>
      </c>
      <c r="F1778" s="103">
        <v>19</v>
      </c>
      <c r="G1778" s="103">
        <v>1</v>
      </c>
      <c r="H1778" s="103"/>
      <c r="I1778" s="103"/>
      <c r="J1778" s="103" t="s">
        <v>510</v>
      </c>
      <c r="K1778" s="31">
        <v>0</v>
      </c>
      <c r="L1778" s="103" t="s">
        <v>510</v>
      </c>
      <c r="M1778" s="104">
        <f t="shared" si="813"/>
        <v>0</v>
      </c>
      <c r="N1778" s="105" t="s">
        <v>506</v>
      </c>
      <c r="O1778" s="41"/>
      <c r="P1778" s="41"/>
      <c r="Q1778" s="41"/>
      <c r="R1778" s="41"/>
      <c r="S1778" s="41"/>
      <c r="T1778" s="107"/>
      <c r="U1778" s="41" t="s">
        <v>4108</v>
      </c>
      <c r="V1778" s="41" t="e">
        <f t="shared" ref="V1778" si="1013">VLOOKUP(U1778,tb_oplosan,2,FALSE)</f>
        <v>#NAME?</v>
      </c>
      <c r="W1778" s="107">
        <v>5.4050000000000001E-2</v>
      </c>
      <c r="X1778" s="107">
        <f t="shared" ref="X1778" si="1014">K1778*W1778</f>
        <v>0</v>
      </c>
      <c r="Y1778" s="107"/>
      <c r="Z1778" s="107"/>
      <c r="AA1778" s="107"/>
      <c r="AB1778" s="107"/>
      <c r="AC1778" s="107"/>
      <c r="AD1778" s="107"/>
      <c r="AE1778" s="107"/>
      <c r="AF1778" s="107"/>
      <c r="AG1778" s="41" t="s">
        <v>4311</v>
      </c>
      <c r="AH1778" s="41" t="e">
        <f t="shared" ref="AH1778" si="1015">VLOOKUP(AG1778,tb_parfum,2,FALSE)</f>
        <v>#NAME?</v>
      </c>
      <c r="AI1778" s="108">
        <v>0.31</v>
      </c>
      <c r="AJ1778" s="107">
        <f>X1778*AI1778</f>
        <v>0</v>
      </c>
      <c r="AK1778" s="41"/>
      <c r="AL1778" s="41"/>
      <c r="AM1778" s="107"/>
      <c r="AN1778" s="107"/>
    </row>
    <row r="1779" spans="1:40" ht="15">
      <c r="A1779" s="101"/>
      <c r="B1779" s="41"/>
      <c r="C1779" s="102"/>
      <c r="D1779" s="103"/>
      <c r="E1779" s="103"/>
      <c r="F1779" s="103"/>
      <c r="G1779" s="103"/>
      <c r="H1779" s="103"/>
      <c r="I1779" s="103"/>
      <c r="J1779" s="103"/>
      <c r="K1779" s="31"/>
      <c r="L1779" s="103"/>
      <c r="M1779" s="104"/>
      <c r="N1779" s="105"/>
      <c r="O1779" s="41"/>
      <c r="P1779" s="41"/>
      <c r="Q1779" s="41"/>
      <c r="R1779" s="41"/>
      <c r="S1779" s="41"/>
      <c r="T1779" s="107"/>
      <c r="U1779" s="41"/>
      <c r="V1779" s="41"/>
      <c r="W1779" s="107"/>
      <c r="X1779" s="107"/>
      <c r="Y1779" s="107"/>
      <c r="Z1779" s="107"/>
      <c r="AA1779" s="107"/>
      <c r="AB1779" s="107"/>
      <c r="AC1779" s="107"/>
      <c r="AD1779" s="107"/>
      <c r="AE1779" s="107"/>
      <c r="AF1779" s="107"/>
      <c r="AG1779" s="41"/>
      <c r="AH1779" s="41"/>
      <c r="AI1779" s="108"/>
      <c r="AJ1779" s="107"/>
      <c r="AK1779" s="117" t="s">
        <v>4921</v>
      </c>
      <c r="AL1779" s="41" t="str">
        <f t="shared" ref="AL1779:AL1784" si="1016">VLOOKUP(AK1779,db_solfen,2,FALSE)</f>
        <v>SOLFEN KHA DEP 225</v>
      </c>
      <c r="AM1779" s="107">
        <v>0.35</v>
      </c>
      <c r="AN1779" s="107">
        <f>$X$1778*AM1779</f>
        <v>0</v>
      </c>
    </row>
    <row r="1780" spans="1:40" ht="15">
      <c r="A1780" s="101"/>
      <c r="B1780" s="41"/>
      <c r="C1780" s="102"/>
      <c r="D1780" s="103"/>
      <c r="E1780" s="103"/>
      <c r="F1780" s="103"/>
      <c r="G1780" s="103"/>
      <c r="H1780" s="103"/>
      <c r="I1780" s="103"/>
      <c r="J1780" s="103"/>
      <c r="K1780" s="31"/>
      <c r="L1780" s="103"/>
      <c r="M1780" s="104"/>
      <c r="N1780" s="105"/>
      <c r="O1780" s="41"/>
      <c r="P1780" s="41"/>
      <c r="Q1780" s="41"/>
      <c r="R1780" s="41"/>
      <c r="S1780" s="41"/>
      <c r="T1780" s="107"/>
      <c r="U1780" s="41"/>
      <c r="V1780" s="41"/>
      <c r="W1780" s="107"/>
      <c r="X1780" s="107"/>
      <c r="Y1780" s="107"/>
      <c r="Z1780" s="107"/>
      <c r="AA1780" s="107"/>
      <c r="AB1780" s="107"/>
      <c r="AC1780" s="107"/>
      <c r="AD1780" s="107"/>
      <c r="AE1780" s="107"/>
      <c r="AF1780" s="107"/>
      <c r="AG1780" s="41"/>
      <c r="AH1780" s="41"/>
      <c r="AI1780" s="108"/>
      <c r="AJ1780" s="107"/>
      <c r="AK1780" s="117" t="s">
        <v>4915</v>
      </c>
      <c r="AL1780" s="41" t="str">
        <f t="shared" si="1016"/>
        <v>SHD METHANOL 156</v>
      </c>
      <c r="AM1780" s="107">
        <v>0.14000000000000001</v>
      </c>
      <c r="AN1780" s="107">
        <f t="shared" ref="AN1780:AN1781" si="1017">$X$1778*AM1780</f>
        <v>0</v>
      </c>
    </row>
    <row r="1781" spans="1:40" ht="15">
      <c r="A1781" s="101"/>
      <c r="B1781" s="41"/>
      <c r="C1781" s="102"/>
      <c r="D1781" s="103"/>
      <c r="E1781" s="103"/>
      <c r="F1781" s="103"/>
      <c r="G1781" s="103"/>
      <c r="H1781" s="103"/>
      <c r="I1781" s="103"/>
      <c r="J1781" s="103"/>
      <c r="K1781" s="31"/>
      <c r="L1781" s="103"/>
      <c r="M1781" s="104"/>
      <c r="N1781" s="105"/>
      <c r="O1781" s="41"/>
      <c r="P1781" s="41"/>
      <c r="Q1781" s="41"/>
      <c r="R1781" s="41"/>
      <c r="S1781" s="41"/>
      <c r="T1781" s="107"/>
      <c r="U1781" s="41"/>
      <c r="V1781" s="41"/>
      <c r="W1781" s="107"/>
      <c r="X1781" s="107"/>
      <c r="Y1781" s="107"/>
      <c r="Z1781" s="107"/>
      <c r="AA1781" s="107"/>
      <c r="AB1781" s="107"/>
      <c r="AC1781" s="107"/>
      <c r="AD1781" s="107"/>
      <c r="AE1781" s="107"/>
      <c r="AF1781" s="107"/>
      <c r="AG1781" s="41"/>
      <c r="AH1781" s="41"/>
      <c r="AI1781" s="108"/>
      <c r="AJ1781" s="107"/>
      <c r="AK1781" s="117" t="s">
        <v>4925</v>
      </c>
      <c r="AL1781" s="41" t="str">
        <f t="shared" si="1016"/>
        <v>SOLFEN KHA GLISERIN 250</v>
      </c>
      <c r="AM1781" s="107">
        <v>0.2</v>
      </c>
      <c r="AN1781" s="107">
        <f t="shared" si="1017"/>
        <v>0</v>
      </c>
    </row>
    <row r="1782" spans="1:40" ht="15">
      <c r="A1782" s="101"/>
      <c r="B1782" s="41"/>
      <c r="C1782" s="102"/>
      <c r="D1782" s="103"/>
      <c r="E1782" s="103"/>
      <c r="F1782" s="103"/>
      <c r="G1782" s="103"/>
      <c r="H1782" s="103"/>
      <c r="I1782" s="103"/>
      <c r="J1782" s="103"/>
      <c r="K1782" s="31"/>
      <c r="L1782" s="103"/>
      <c r="M1782" s="104"/>
      <c r="N1782" s="105"/>
      <c r="O1782" s="41"/>
      <c r="P1782" s="41"/>
      <c r="Q1782" s="41"/>
      <c r="R1782" s="41"/>
      <c r="S1782" s="41"/>
      <c r="T1782" s="107"/>
      <c r="U1782" s="41" t="s">
        <v>5192</v>
      </c>
      <c r="V1782" s="41" t="s">
        <v>5193</v>
      </c>
      <c r="W1782" s="107">
        <v>0.16600000000000001</v>
      </c>
      <c r="X1782" s="107">
        <f>K1778*W1782</f>
        <v>0</v>
      </c>
      <c r="Y1782" s="107"/>
      <c r="Z1782" s="107"/>
      <c r="AA1782" s="107"/>
      <c r="AB1782" s="107"/>
      <c r="AC1782" s="107"/>
      <c r="AD1782" s="107"/>
      <c r="AE1782" s="107"/>
      <c r="AF1782" s="107"/>
      <c r="AG1782" s="41"/>
      <c r="AH1782" s="41"/>
      <c r="AI1782" s="108"/>
      <c r="AJ1782" s="107"/>
      <c r="AK1782" s="110" t="s">
        <v>4915</v>
      </c>
      <c r="AL1782" s="41" t="str">
        <f t="shared" si="1016"/>
        <v>SHD METHANOL 156</v>
      </c>
      <c r="AM1782" s="107">
        <v>0.56999999999999995</v>
      </c>
      <c r="AN1782" s="107">
        <f>$X$1782*AM1782</f>
        <v>0</v>
      </c>
    </row>
    <row r="1783" spans="1:40" ht="15">
      <c r="A1783" s="101"/>
      <c r="B1783" s="41"/>
      <c r="C1783" s="102"/>
      <c r="D1783" s="103"/>
      <c r="E1783" s="103"/>
      <c r="F1783" s="103"/>
      <c r="G1783" s="103"/>
      <c r="H1783" s="103"/>
      <c r="I1783" s="103"/>
      <c r="J1783" s="103"/>
      <c r="K1783" s="31"/>
      <c r="L1783" s="103"/>
      <c r="M1783" s="104"/>
      <c r="N1783" s="105"/>
      <c r="O1783" s="41"/>
      <c r="P1783" s="41"/>
      <c r="Q1783" s="41"/>
      <c r="R1783" s="41"/>
      <c r="S1783" s="41"/>
      <c r="T1783" s="107"/>
      <c r="U1783" s="41"/>
      <c r="V1783" s="41"/>
      <c r="W1783" s="107"/>
      <c r="X1783" s="107"/>
      <c r="Y1783" s="107"/>
      <c r="Z1783" s="107"/>
      <c r="AA1783" s="107"/>
      <c r="AB1783" s="107"/>
      <c r="AC1783" s="107"/>
      <c r="AD1783" s="107"/>
      <c r="AE1783" s="107"/>
      <c r="AF1783" s="107"/>
      <c r="AG1783" s="41"/>
      <c r="AH1783" s="41"/>
      <c r="AI1783" s="108"/>
      <c r="AJ1783" s="107"/>
      <c r="AK1783" s="110" t="s">
        <v>4925</v>
      </c>
      <c r="AL1783" s="41" t="str">
        <f t="shared" si="1016"/>
        <v>SOLFEN KHA GLISERIN 250</v>
      </c>
      <c r="AM1783" s="107">
        <v>0.34</v>
      </c>
      <c r="AN1783" s="107">
        <f t="shared" ref="AN1783:AN1784" si="1018">$X$1782*AM1783</f>
        <v>0</v>
      </c>
    </row>
    <row r="1784" spans="1:40" ht="15">
      <c r="A1784" s="101"/>
      <c r="B1784" s="41"/>
      <c r="C1784" s="102"/>
      <c r="D1784" s="103"/>
      <c r="E1784" s="103"/>
      <c r="F1784" s="103"/>
      <c r="G1784" s="103"/>
      <c r="H1784" s="103"/>
      <c r="I1784" s="103"/>
      <c r="J1784" s="103"/>
      <c r="K1784" s="31"/>
      <c r="L1784" s="103"/>
      <c r="M1784" s="104"/>
      <c r="N1784" s="105"/>
      <c r="O1784" s="41"/>
      <c r="P1784" s="41"/>
      <c r="Q1784" s="41"/>
      <c r="R1784" s="41"/>
      <c r="S1784" s="41"/>
      <c r="T1784" s="107"/>
      <c r="U1784" s="41"/>
      <c r="V1784" s="41"/>
      <c r="W1784" s="107"/>
      <c r="X1784" s="107"/>
      <c r="Y1784" s="107"/>
      <c r="Z1784" s="107"/>
      <c r="AA1784" s="107"/>
      <c r="AB1784" s="107"/>
      <c r="AC1784" s="107"/>
      <c r="AD1784" s="107"/>
      <c r="AE1784" s="107"/>
      <c r="AF1784" s="107"/>
      <c r="AG1784" s="41"/>
      <c r="AH1784" s="41"/>
      <c r="AI1784" s="108"/>
      <c r="AJ1784" s="107"/>
      <c r="AK1784" s="110" t="s">
        <v>4921</v>
      </c>
      <c r="AL1784" s="41" t="str">
        <f t="shared" si="1016"/>
        <v>SOLFEN KHA DEP 225</v>
      </c>
      <c r="AM1784" s="107">
        <v>0.09</v>
      </c>
      <c r="AN1784" s="107">
        <f t="shared" si="1018"/>
        <v>0</v>
      </c>
    </row>
    <row r="1785" spans="1:40">
      <c r="A1785" s="101">
        <v>398</v>
      </c>
      <c r="B1785" s="41" t="s">
        <v>3375</v>
      </c>
      <c r="C1785" s="102" t="s">
        <v>355</v>
      </c>
      <c r="D1785" s="103">
        <v>99</v>
      </c>
      <c r="E1785" s="103">
        <f t="shared" si="808"/>
        <v>1.375</v>
      </c>
      <c r="F1785" s="103">
        <v>124</v>
      </c>
      <c r="G1785" s="103">
        <v>1</v>
      </c>
      <c r="H1785" s="103">
        <v>97</v>
      </c>
      <c r="I1785" s="103">
        <v>1</v>
      </c>
      <c r="J1785" s="103" t="s">
        <v>510</v>
      </c>
      <c r="K1785" s="31">
        <f>VLOOKUP(B1785,tb_proyeksi,10,FALSE)</f>
        <v>72</v>
      </c>
      <c r="L1785" s="103" t="s">
        <v>510</v>
      </c>
      <c r="M1785" s="104">
        <f t="shared" si="813"/>
        <v>1</v>
      </c>
      <c r="N1785" s="105" t="s">
        <v>506</v>
      </c>
      <c r="O1785" s="41" t="s">
        <v>5228</v>
      </c>
      <c r="P1785" s="106">
        <f>0.47*K1785</f>
        <v>33.839999999999996</v>
      </c>
      <c r="Q1785" s="106">
        <f>K1785</f>
        <v>72</v>
      </c>
      <c r="R1785" s="41"/>
      <c r="S1785" s="41" t="s">
        <v>534</v>
      </c>
      <c r="T1785" s="107">
        <f>AJ1785</f>
        <v>1.206396</v>
      </c>
      <c r="U1785" s="41" t="s">
        <v>4108</v>
      </c>
      <c r="V1785" s="41" t="e">
        <f t="shared" si="977"/>
        <v>#NAME?</v>
      </c>
      <c r="W1785" s="107">
        <v>5.4050000000000001E-2</v>
      </c>
      <c r="X1785" s="107">
        <f t="shared" ref="X1785:X2089" si="1019">K1785*W1785</f>
        <v>3.8915999999999999</v>
      </c>
      <c r="Y1785" s="107"/>
      <c r="Z1785" s="107"/>
      <c r="AA1785" s="107"/>
      <c r="AB1785" s="107"/>
      <c r="AC1785" s="107"/>
      <c r="AD1785" s="107"/>
      <c r="AE1785" s="107"/>
      <c r="AF1785" s="107"/>
      <c r="AG1785" s="41" t="s">
        <v>4311</v>
      </c>
      <c r="AH1785" s="41" t="e">
        <f t="shared" si="978"/>
        <v>#NAME?</v>
      </c>
      <c r="AI1785" s="108">
        <v>0.31</v>
      </c>
      <c r="AJ1785" s="107">
        <f t="shared" ref="AJ1785:AJ2087" si="1020">X1785*AI1785</f>
        <v>1.206396</v>
      </c>
      <c r="AK1785" s="41"/>
      <c r="AL1785" s="41"/>
      <c r="AM1785" s="107"/>
      <c r="AN1785" s="107"/>
    </row>
    <row r="1786" spans="1:40" ht="15">
      <c r="A1786" s="101"/>
      <c r="B1786" s="41"/>
      <c r="C1786" s="102"/>
      <c r="D1786" s="103"/>
      <c r="E1786" s="103"/>
      <c r="F1786" s="103"/>
      <c r="G1786" s="103"/>
      <c r="H1786" s="103"/>
      <c r="I1786" s="103"/>
      <c r="J1786" s="103"/>
      <c r="K1786" s="31"/>
      <c r="L1786" s="103"/>
      <c r="M1786" s="104"/>
      <c r="N1786" s="105"/>
      <c r="O1786" s="41"/>
      <c r="P1786" s="106"/>
      <c r="Q1786" s="106"/>
      <c r="R1786" s="41"/>
      <c r="S1786" s="41"/>
      <c r="T1786" s="107"/>
      <c r="U1786" s="41"/>
      <c r="V1786" s="41"/>
      <c r="W1786" s="107"/>
      <c r="X1786" s="107"/>
      <c r="Y1786" s="107"/>
      <c r="Z1786" s="107"/>
      <c r="AA1786" s="107"/>
      <c r="AB1786" s="107"/>
      <c r="AC1786" s="107"/>
      <c r="AD1786" s="107"/>
      <c r="AE1786" s="107"/>
      <c r="AF1786" s="107"/>
      <c r="AG1786" s="41"/>
      <c r="AH1786" s="41"/>
      <c r="AI1786" s="108"/>
      <c r="AJ1786" s="107"/>
      <c r="AK1786" s="117" t="s">
        <v>4921</v>
      </c>
      <c r="AL1786" s="41" t="str">
        <f t="shared" ref="AL1786:AL1791" si="1021">VLOOKUP(AK1786,db_solfen,2,FALSE)</f>
        <v>SOLFEN KHA DEP 225</v>
      </c>
      <c r="AM1786" s="107">
        <v>0.35</v>
      </c>
      <c r="AN1786" s="107">
        <f>$X$1785*AM1786</f>
        <v>1.3620599999999998</v>
      </c>
    </row>
    <row r="1787" spans="1:40" ht="15">
      <c r="A1787" s="101"/>
      <c r="B1787" s="41"/>
      <c r="C1787" s="102"/>
      <c r="D1787" s="103"/>
      <c r="E1787" s="103"/>
      <c r="F1787" s="103"/>
      <c r="G1787" s="103"/>
      <c r="H1787" s="103"/>
      <c r="I1787" s="103"/>
      <c r="J1787" s="103"/>
      <c r="K1787" s="31"/>
      <c r="L1787" s="103"/>
      <c r="M1787" s="104"/>
      <c r="N1787" s="105"/>
      <c r="O1787" s="41"/>
      <c r="P1787" s="106"/>
      <c r="Q1787" s="106"/>
      <c r="R1787" s="41"/>
      <c r="S1787" s="41"/>
      <c r="T1787" s="107"/>
      <c r="U1787" s="41"/>
      <c r="V1787" s="41"/>
      <c r="W1787" s="107"/>
      <c r="X1787" s="107"/>
      <c r="Y1787" s="107"/>
      <c r="Z1787" s="107"/>
      <c r="AA1787" s="107"/>
      <c r="AB1787" s="107"/>
      <c r="AC1787" s="107"/>
      <c r="AD1787" s="107"/>
      <c r="AE1787" s="107"/>
      <c r="AF1787" s="107"/>
      <c r="AG1787" s="41"/>
      <c r="AH1787" s="41"/>
      <c r="AI1787" s="108"/>
      <c r="AJ1787" s="107"/>
      <c r="AK1787" s="117" t="s">
        <v>4915</v>
      </c>
      <c r="AL1787" s="41" t="str">
        <f t="shared" si="1021"/>
        <v>SHD METHANOL 156</v>
      </c>
      <c r="AM1787" s="107">
        <v>0.14000000000000001</v>
      </c>
      <c r="AN1787" s="107">
        <f t="shared" ref="AN1787:AN1788" si="1022">$X$1785*AM1787</f>
        <v>0.54482400000000009</v>
      </c>
    </row>
    <row r="1788" spans="1:40" ht="15">
      <c r="A1788" s="101"/>
      <c r="B1788" s="41"/>
      <c r="C1788" s="102"/>
      <c r="D1788" s="103"/>
      <c r="E1788" s="103"/>
      <c r="F1788" s="103"/>
      <c r="G1788" s="103"/>
      <c r="H1788" s="103"/>
      <c r="I1788" s="103"/>
      <c r="J1788" s="103"/>
      <c r="K1788" s="31"/>
      <c r="L1788" s="103"/>
      <c r="M1788" s="104"/>
      <c r="N1788" s="105"/>
      <c r="O1788" s="41"/>
      <c r="P1788" s="106"/>
      <c r="Q1788" s="106"/>
      <c r="R1788" s="41"/>
      <c r="S1788" s="41"/>
      <c r="T1788" s="107"/>
      <c r="U1788" s="41"/>
      <c r="V1788" s="41"/>
      <c r="W1788" s="107"/>
      <c r="X1788" s="107"/>
      <c r="Y1788" s="107"/>
      <c r="Z1788" s="107"/>
      <c r="AA1788" s="107"/>
      <c r="AB1788" s="107"/>
      <c r="AC1788" s="107"/>
      <c r="AD1788" s="107"/>
      <c r="AE1788" s="107"/>
      <c r="AF1788" s="107"/>
      <c r="AG1788" s="41"/>
      <c r="AH1788" s="41"/>
      <c r="AI1788" s="108"/>
      <c r="AJ1788" s="107"/>
      <c r="AK1788" s="117" t="s">
        <v>4925</v>
      </c>
      <c r="AL1788" s="41" t="str">
        <f t="shared" si="1021"/>
        <v>SOLFEN KHA GLISERIN 250</v>
      </c>
      <c r="AM1788" s="107">
        <v>0.2</v>
      </c>
      <c r="AN1788" s="107">
        <f t="shared" si="1022"/>
        <v>0.77832000000000001</v>
      </c>
    </row>
    <row r="1789" spans="1:40" ht="15">
      <c r="A1789" s="101"/>
      <c r="B1789" s="41"/>
      <c r="C1789" s="102"/>
      <c r="D1789" s="103"/>
      <c r="E1789" s="103"/>
      <c r="F1789" s="103"/>
      <c r="G1789" s="103"/>
      <c r="H1789" s="103"/>
      <c r="I1789" s="103"/>
      <c r="J1789" s="103"/>
      <c r="K1789" s="31"/>
      <c r="L1789" s="103"/>
      <c r="M1789" s="104"/>
      <c r="N1789" s="105"/>
      <c r="O1789" s="41"/>
      <c r="P1789" s="106"/>
      <c r="Q1789" s="106"/>
      <c r="R1789" s="41"/>
      <c r="S1789" s="41"/>
      <c r="T1789" s="107"/>
      <c r="U1789" s="41" t="s">
        <v>5192</v>
      </c>
      <c r="V1789" s="41" t="s">
        <v>5193</v>
      </c>
      <c r="W1789" s="107">
        <v>0.16600000000000001</v>
      </c>
      <c r="X1789" s="107">
        <f>K1785*W1789</f>
        <v>11.952</v>
      </c>
      <c r="Y1789" s="107"/>
      <c r="Z1789" s="107"/>
      <c r="AA1789" s="107"/>
      <c r="AB1789" s="107"/>
      <c r="AC1789" s="107"/>
      <c r="AD1789" s="107"/>
      <c r="AE1789" s="107"/>
      <c r="AF1789" s="107"/>
      <c r="AG1789" s="41"/>
      <c r="AH1789" s="41"/>
      <c r="AI1789" s="108"/>
      <c r="AJ1789" s="107"/>
      <c r="AK1789" s="110" t="s">
        <v>4915</v>
      </c>
      <c r="AL1789" s="41" t="str">
        <f t="shared" si="1021"/>
        <v>SHD METHANOL 156</v>
      </c>
      <c r="AM1789" s="107">
        <v>0.56999999999999995</v>
      </c>
      <c r="AN1789" s="107">
        <f>$X$1789*AM1789</f>
        <v>6.8126399999999991</v>
      </c>
    </row>
    <row r="1790" spans="1:40" ht="15">
      <c r="A1790" s="101"/>
      <c r="B1790" s="41"/>
      <c r="C1790" s="102"/>
      <c r="D1790" s="103"/>
      <c r="E1790" s="103"/>
      <c r="F1790" s="103"/>
      <c r="G1790" s="103"/>
      <c r="H1790" s="103"/>
      <c r="I1790" s="103"/>
      <c r="J1790" s="103"/>
      <c r="K1790" s="31"/>
      <c r="L1790" s="103"/>
      <c r="M1790" s="104"/>
      <c r="N1790" s="105"/>
      <c r="O1790" s="41"/>
      <c r="P1790" s="106"/>
      <c r="Q1790" s="106"/>
      <c r="R1790" s="41"/>
      <c r="S1790" s="41"/>
      <c r="T1790" s="107"/>
      <c r="U1790" s="41"/>
      <c r="V1790" s="41"/>
      <c r="W1790" s="107"/>
      <c r="X1790" s="107"/>
      <c r="Y1790" s="107"/>
      <c r="Z1790" s="107"/>
      <c r="AA1790" s="107"/>
      <c r="AB1790" s="107"/>
      <c r="AC1790" s="107"/>
      <c r="AD1790" s="107"/>
      <c r="AE1790" s="107"/>
      <c r="AF1790" s="107"/>
      <c r="AG1790" s="41"/>
      <c r="AH1790" s="41"/>
      <c r="AI1790" s="108"/>
      <c r="AJ1790" s="107"/>
      <c r="AK1790" s="110" t="s">
        <v>4925</v>
      </c>
      <c r="AL1790" s="41" t="str">
        <f t="shared" si="1021"/>
        <v>SOLFEN KHA GLISERIN 250</v>
      </c>
      <c r="AM1790" s="107">
        <v>0.34</v>
      </c>
      <c r="AN1790" s="107">
        <f t="shared" ref="AN1790:AN1791" si="1023">$X$1789*AM1790</f>
        <v>4.0636800000000006</v>
      </c>
    </row>
    <row r="1791" spans="1:40" ht="15">
      <c r="A1791" s="101"/>
      <c r="B1791" s="41"/>
      <c r="C1791" s="102"/>
      <c r="D1791" s="103"/>
      <c r="E1791" s="103"/>
      <c r="F1791" s="103"/>
      <c r="G1791" s="103"/>
      <c r="H1791" s="103"/>
      <c r="I1791" s="103"/>
      <c r="J1791" s="103"/>
      <c r="K1791" s="31"/>
      <c r="L1791" s="103"/>
      <c r="M1791" s="104"/>
      <c r="N1791" s="105"/>
      <c r="O1791" s="41"/>
      <c r="P1791" s="106"/>
      <c r="Q1791" s="106"/>
      <c r="R1791" s="41"/>
      <c r="S1791" s="41"/>
      <c r="T1791" s="107"/>
      <c r="U1791" s="41"/>
      <c r="V1791" s="41"/>
      <c r="W1791" s="107"/>
      <c r="X1791" s="107"/>
      <c r="Y1791" s="107"/>
      <c r="Z1791" s="107"/>
      <c r="AA1791" s="107"/>
      <c r="AB1791" s="107"/>
      <c r="AC1791" s="107"/>
      <c r="AD1791" s="107"/>
      <c r="AE1791" s="107"/>
      <c r="AF1791" s="107"/>
      <c r="AG1791" s="41"/>
      <c r="AH1791" s="41"/>
      <c r="AI1791" s="108"/>
      <c r="AJ1791" s="107"/>
      <c r="AK1791" s="110" t="s">
        <v>4921</v>
      </c>
      <c r="AL1791" s="41" t="str">
        <f t="shared" si="1021"/>
        <v>SOLFEN KHA DEP 225</v>
      </c>
      <c r="AM1791" s="107">
        <v>0.09</v>
      </c>
      <c r="AN1791" s="107">
        <f t="shared" si="1023"/>
        <v>1.07568</v>
      </c>
    </row>
    <row r="1792" spans="1:40">
      <c r="A1792" s="101">
        <v>399</v>
      </c>
      <c r="B1792" s="41" t="s">
        <v>3382</v>
      </c>
      <c r="C1792" s="102" t="s">
        <v>356</v>
      </c>
      <c r="D1792" s="103">
        <v>26</v>
      </c>
      <c r="E1792" s="103">
        <f t="shared" si="808"/>
        <v>0.3611111111111111</v>
      </c>
      <c r="F1792" s="103">
        <v>48</v>
      </c>
      <c r="G1792" s="103">
        <v>1</v>
      </c>
      <c r="H1792" s="103">
        <v>18</v>
      </c>
      <c r="I1792" s="103">
        <v>1</v>
      </c>
      <c r="J1792" s="103" t="s">
        <v>510</v>
      </c>
      <c r="K1792" s="31">
        <f>VLOOKUP(B1792,tb_proyeksi,10,FALSE)</f>
        <v>72</v>
      </c>
      <c r="L1792" s="103" t="s">
        <v>510</v>
      </c>
      <c r="M1792" s="104">
        <f t="shared" si="813"/>
        <v>1</v>
      </c>
      <c r="N1792" s="105" t="s">
        <v>506</v>
      </c>
      <c r="O1792" s="41" t="s">
        <v>5228</v>
      </c>
      <c r="P1792" s="106">
        <f>0.47*K1792</f>
        <v>33.839999999999996</v>
      </c>
      <c r="Q1792" s="106">
        <f>K1792</f>
        <v>72</v>
      </c>
      <c r="R1792" s="41"/>
      <c r="S1792" s="41" t="s">
        <v>5224</v>
      </c>
      <c r="T1792" s="107">
        <f>AJ1792</f>
        <v>0.700488</v>
      </c>
      <c r="U1792" s="41" t="s">
        <v>4110</v>
      </c>
      <c r="V1792" s="41" t="e">
        <f t="shared" si="977"/>
        <v>#NAME?</v>
      </c>
      <c r="W1792" s="107">
        <v>5.4050000000000001E-2</v>
      </c>
      <c r="X1792" s="107">
        <f t="shared" si="1019"/>
        <v>3.8915999999999999</v>
      </c>
      <c r="Y1792" s="107"/>
      <c r="Z1792" s="107"/>
      <c r="AA1792" s="107"/>
      <c r="AB1792" s="107"/>
      <c r="AC1792" s="107"/>
      <c r="AD1792" s="107"/>
      <c r="AE1792" s="107"/>
      <c r="AF1792" s="107"/>
      <c r="AG1792" s="41" t="s">
        <v>4309</v>
      </c>
      <c r="AH1792" s="41" t="e">
        <f t="shared" si="978"/>
        <v>#NAME?</v>
      </c>
      <c r="AI1792" s="108">
        <v>0.18</v>
      </c>
      <c r="AJ1792" s="107">
        <f t="shared" si="1020"/>
        <v>0.700488</v>
      </c>
      <c r="AK1792" s="41"/>
      <c r="AL1792" s="41"/>
      <c r="AM1792" s="107"/>
      <c r="AN1792" s="107"/>
    </row>
    <row r="1793" spans="1:40" ht="15">
      <c r="A1793" s="101"/>
      <c r="B1793" s="41"/>
      <c r="C1793" s="102"/>
      <c r="D1793" s="103"/>
      <c r="E1793" s="103"/>
      <c r="F1793" s="103"/>
      <c r="G1793" s="103"/>
      <c r="H1793" s="103"/>
      <c r="I1793" s="103"/>
      <c r="J1793" s="103"/>
      <c r="K1793" s="31"/>
      <c r="L1793" s="103"/>
      <c r="M1793" s="104"/>
      <c r="N1793" s="105"/>
      <c r="O1793" s="41"/>
      <c r="P1793" s="106"/>
      <c r="Q1793" s="106"/>
      <c r="R1793" s="41"/>
      <c r="S1793" s="41"/>
      <c r="T1793" s="107"/>
      <c r="U1793" s="41"/>
      <c r="V1793" s="41"/>
      <c r="W1793" s="107"/>
      <c r="X1793" s="107"/>
      <c r="Y1793" s="107"/>
      <c r="Z1793" s="107"/>
      <c r="AA1793" s="107"/>
      <c r="AB1793" s="107"/>
      <c r="AC1793" s="107"/>
      <c r="AD1793" s="107"/>
      <c r="AE1793" s="107"/>
      <c r="AF1793" s="107"/>
      <c r="AG1793" s="41"/>
      <c r="AH1793" s="41"/>
      <c r="AI1793" s="108"/>
      <c r="AJ1793" s="107"/>
      <c r="AK1793" s="117" t="s">
        <v>4921</v>
      </c>
      <c r="AL1793" s="41" t="str">
        <f t="shared" ref="AL1793:AL1798" si="1024">VLOOKUP(AK1793,db_solfen,2,FALSE)</f>
        <v>SOLFEN KHA DEP 225</v>
      </c>
      <c r="AM1793" s="107">
        <v>0.3</v>
      </c>
      <c r="AN1793" s="107">
        <f>$X$1792*AM1793</f>
        <v>1.1674799999999999</v>
      </c>
    </row>
    <row r="1794" spans="1:40" ht="15">
      <c r="A1794" s="101"/>
      <c r="B1794" s="41"/>
      <c r="C1794" s="102"/>
      <c r="D1794" s="103"/>
      <c r="E1794" s="103"/>
      <c r="F1794" s="103"/>
      <c r="G1794" s="103"/>
      <c r="H1794" s="103"/>
      <c r="I1794" s="103"/>
      <c r="J1794" s="103"/>
      <c r="K1794" s="31"/>
      <c r="L1794" s="103"/>
      <c r="M1794" s="104"/>
      <c r="N1794" s="105"/>
      <c r="O1794" s="41"/>
      <c r="P1794" s="106"/>
      <c r="Q1794" s="106"/>
      <c r="R1794" s="41"/>
      <c r="S1794" s="41"/>
      <c r="T1794" s="107"/>
      <c r="U1794" s="41"/>
      <c r="V1794" s="41"/>
      <c r="W1794" s="107"/>
      <c r="X1794" s="107"/>
      <c r="Y1794" s="107"/>
      <c r="Z1794" s="107"/>
      <c r="AA1794" s="107"/>
      <c r="AB1794" s="107"/>
      <c r="AC1794" s="107"/>
      <c r="AD1794" s="107"/>
      <c r="AE1794" s="107"/>
      <c r="AF1794" s="107"/>
      <c r="AG1794" s="41"/>
      <c r="AH1794" s="41"/>
      <c r="AI1794" s="108"/>
      <c r="AJ1794" s="107"/>
      <c r="AK1794" s="117" t="s">
        <v>4915</v>
      </c>
      <c r="AL1794" s="41" t="str">
        <f t="shared" si="1024"/>
        <v>SHD METHANOL 156</v>
      </c>
      <c r="AM1794" s="107">
        <v>0.11</v>
      </c>
      <c r="AN1794" s="107">
        <f t="shared" ref="AN1794:AN1795" si="1025">$X$1792*AM1794</f>
        <v>0.42807600000000001</v>
      </c>
    </row>
    <row r="1795" spans="1:40" ht="15">
      <c r="A1795" s="101"/>
      <c r="B1795" s="41"/>
      <c r="C1795" s="102"/>
      <c r="D1795" s="103"/>
      <c r="E1795" s="103"/>
      <c r="F1795" s="103"/>
      <c r="G1795" s="103"/>
      <c r="H1795" s="103"/>
      <c r="I1795" s="103"/>
      <c r="J1795" s="103"/>
      <c r="K1795" s="31"/>
      <c r="L1795" s="103"/>
      <c r="M1795" s="104"/>
      <c r="N1795" s="105"/>
      <c r="O1795" s="41"/>
      <c r="P1795" s="106"/>
      <c r="Q1795" s="106"/>
      <c r="R1795" s="41"/>
      <c r="S1795" s="41"/>
      <c r="T1795" s="107"/>
      <c r="U1795" s="41"/>
      <c r="V1795" s="41"/>
      <c r="W1795" s="107"/>
      <c r="X1795" s="107"/>
      <c r="Y1795" s="107"/>
      <c r="Z1795" s="107"/>
      <c r="AA1795" s="107"/>
      <c r="AB1795" s="107"/>
      <c r="AC1795" s="107"/>
      <c r="AD1795" s="107"/>
      <c r="AE1795" s="107"/>
      <c r="AF1795" s="107"/>
      <c r="AG1795" s="41"/>
      <c r="AH1795" s="41"/>
      <c r="AI1795" s="108"/>
      <c r="AJ1795" s="107"/>
      <c r="AK1795" s="117" t="s">
        <v>4925</v>
      </c>
      <c r="AL1795" s="41" t="str">
        <f t="shared" si="1024"/>
        <v>SOLFEN KHA GLISERIN 250</v>
      </c>
      <c r="AM1795" s="107">
        <v>0.41</v>
      </c>
      <c r="AN1795" s="107">
        <f t="shared" si="1025"/>
        <v>1.595556</v>
      </c>
    </row>
    <row r="1796" spans="1:40" ht="15">
      <c r="A1796" s="101"/>
      <c r="B1796" s="41"/>
      <c r="C1796" s="102"/>
      <c r="D1796" s="103"/>
      <c r="E1796" s="103"/>
      <c r="F1796" s="103"/>
      <c r="G1796" s="103"/>
      <c r="H1796" s="103"/>
      <c r="I1796" s="103"/>
      <c r="J1796" s="103"/>
      <c r="K1796" s="31"/>
      <c r="L1796" s="103"/>
      <c r="M1796" s="104"/>
      <c r="N1796" s="105"/>
      <c r="O1796" s="41"/>
      <c r="P1796" s="106"/>
      <c r="Q1796" s="106"/>
      <c r="R1796" s="41"/>
      <c r="S1796" s="41"/>
      <c r="T1796" s="107"/>
      <c r="U1796" s="41" t="s">
        <v>5192</v>
      </c>
      <c r="V1796" s="41" t="s">
        <v>5193</v>
      </c>
      <c r="W1796" s="107">
        <v>0.16600000000000001</v>
      </c>
      <c r="X1796" s="107">
        <f>K1792*W1796</f>
        <v>11.952</v>
      </c>
      <c r="Y1796" s="107"/>
      <c r="Z1796" s="107"/>
      <c r="AA1796" s="107"/>
      <c r="AB1796" s="107"/>
      <c r="AC1796" s="107"/>
      <c r="AD1796" s="107"/>
      <c r="AE1796" s="107"/>
      <c r="AF1796" s="107"/>
      <c r="AG1796" s="41"/>
      <c r="AH1796" s="41"/>
      <c r="AI1796" s="108"/>
      <c r="AJ1796" s="107"/>
      <c r="AK1796" s="110" t="s">
        <v>4915</v>
      </c>
      <c r="AL1796" s="41" t="str">
        <f t="shared" si="1024"/>
        <v>SHD METHANOL 156</v>
      </c>
      <c r="AM1796" s="107">
        <v>0.56999999999999995</v>
      </c>
      <c r="AN1796" s="107">
        <f>$X$1796*AM1796</f>
        <v>6.8126399999999991</v>
      </c>
    </row>
    <row r="1797" spans="1:40" ht="15">
      <c r="A1797" s="101"/>
      <c r="B1797" s="41"/>
      <c r="C1797" s="102"/>
      <c r="D1797" s="103"/>
      <c r="E1797" s="103"/>
      <c r="F1797" s="103"/>
      <c r="G1797" s="103"/>
      <c r="H1797" s="103"/>
      <c r="I1797" s="103"/>
      <c r="J1797" s="103"/>
      <c r="K1797" s="31"/>
      <c r="L1797" s="103"/>
      <c r="M1797" s="104"/>
      <c r="N1797" s="105"/>
      <c r="O1797" s="41"/>
      <c r="P1797" s="106"/>
      <c r="Q1797" s="106"/>
      <c r="R1797" s="41"/>
      <c r="S1797" s="41"/>
      <c r="T1797" s="107"/>
      <c r="U1797" s="41"/>
      <c r="V1797" s="41"/>
      <c r="W1797" s="107"/>
      <c r="X1797" s="107"/>
      <c r="Y1797" s="107"/>
      <c r="Z1797" s="107"/>
      <c r="AA1797" s="107"/>
      <c r="AB1797" s="107"/>
      <c r="AC1797" s="107"/>
      <c r="AD1797" s="107"/>
      <c r="AE1797" s="107"/>
      <c r="AF1797" s="107"/>
      <c r="AG1797" s="41"/>
      <c r="AH1797" s="41"/>
      <c r="AI1797" s="108"/>
      <c r="AJ1797" s="107"/>
      <c r="AK1797" s="110" t="s">
        <v>4925</v>
      </c>
      <c r="AL1797" s="41" t="str">
        <f t="shared" si="1024"/>
        <v>SOLFEN KHA GLISERIN 250</v>
      </c>
      <c r="AM1797" s="107">
        <v>0.34</v>
      </c>
      <c r="AN1797" s="107">
        <f t="shared" ref="AN1797:AN1798" si="1026">$X$1796*AM1797</f>
        <v>4.0636800000000006</v>
      </c>
    </row>
    <row r="1798" spans="1:40" ht="15">
      <c r="A1798" s="101"/>
      <c r="B1798" s="41"/>
      <c r="C1798" s="102"/>
      <c r="D1798" s="103"/>
      <c r="E1798" s="103"/>
      <c r="F1798" s="103"/>
      <c r="G1798" s="103"/>
      <c r="H1798" s="103"/>
      <c r="I1798" s="103"/>
      <c r="J1798" s="103"/>
      <c r="K1798" s="31"/>
      <c r="L1798" s="103"/>
      <c r="M1798" s="104"/>
      <c r="N1798" s="105"/>
      <c r="O1798" s="41"/>
      <c r="P1798" s="106"/>
      <c r="Q1798" s="106"/>
      <c r="R1798" s="41"/>
      <c r="S1798" s="41"/>
      <c r="T1798" s="107"/>
      <c r="U1798" s="41"/>
      <c r="V1798" s="41"/>
      <c r="W1798" s="107"/>
      <c r="X1798" s="107"/>
      <c r="Y1798" s="107"/>
      <c r="Z1798" s="107"/>
      <c r="AA1798" s="107"/>
      <c r="AB1798" s="107"/>
      <c r="AC1798" s="107"/>
      <c r="AD1798" s="107"/>
      <c r="AE1798" s="107"/>
      <c r="AF1798" s="107"/>
      <c r="AG1798" s="41"/>
      <c r="AH1798" s="41"/>
      <c r="AI1798" s="108"/>
      <c r="AJ1798" s="107"/>
      <c r="AK1798" s="110" t="s">
        <v>4921</v>
      </c>
      <c r="AL1798" s="41" t="str">
        <f t="shared" si="1024"/>
        <v>SOLFEN KHA DEP 225</v>
      </c>
      <c r="AM1798" s="107">
        <v>0.09</v>
      </c>
      <c r="AN1798" s="107">
        <f t="shared" si="1026"/>
        <v>1.07568</v>
      </c>
    </row>
    <row r="1799" spans="1:40">
      <c r="A1799" s="101">
        <v>400</v>
      </c>
      <c r="B1799" s="41" t="s">
        <v>3389</v>
      </c>
      <c r="C1799" s="102" t="s">
        <v>357</v>
      </c>
      <c r="D1799" s="103">
        <v>57</v>
      </c>
      <c r="E1799" s="103">
        <f t="shared" si="808"/>
        <v>0.79166666666666663</v>
      </c>
      <c r="F1799" s="103">
        <v>72</v>
      </c>
      <c r="G1799" s="103">
        <v>1</v>
      </c>
      <c r="H1799" s="103">
        <v>32</v>
      </c>
      <c r="I1799" s="103">
        <v>1</v>
      </c>
      <c r="J1799" s="103" t="s">
        <v>510</v>
      </c>
      <c r="K1799" s="31">
        <f>VLOOKUP(B1799,tb_proyeksi,10,FALSE)</f>
        <v>72</v>
      </c>
      <c r="L1799" s="103" t="s">
        <v>510</v>
      </c>
      <c r="M1799" s="104">
        <f t="shared" si="813"/>
        <v>1</v>
      </c>
      <c r="N1799" s="105" t="s">
        <v>506</v>
      </c>
      <c r="O1799" s="41" t="s">
        <v>5228</v>
      </c>
      <c r="P1799" s="106">
        <f>0.47*K1799</f>
        <v>33.839999999999996</v>
      </c>
      <c r="Q1799" s="106">
        <f>K1799</f>
        <v>72</v>
      </c>
      <c r="R1799" s="41"/>
      <c r="S1799" s="41" t="s">
        <v>535</v>
      </c>
      <c r="T1799" s="107">
        <f>AJ1799</f>
        <v>0.77832000000000001</v>
      </c>
      <c r="U1799" s="41" t="s">
        <v>4078</v>
      </c>
      <c r="V1799" s="41" t="e">
        <f t="shared" si="977"/>
        <v>#NAME?</v>
      </c>
      <c r="W1799" s="107">
        <v>5.4050000000000001E-2</v>
      </c>
      <c r="X1799" s="107">
        <f t="shared" si="1019"/>
        <v>3.8915999999999999</v>
      </c>
      <c r="Y1799" s="107"/>
      <c r="Z1799" s="107"/>
      <c r="AA1799" s="107"/>
      <c r="AB1799" s="107"/>
      <c r="AC1799" s="107"/>
      <c r="AD1799" s="107"/>
      <c r="AE1799" s="107"/>
      <c r="AF1799" s="107"/>
      <c r="AG1799" s="41" t="s">
        <v>4327</v>
      </c>
      <c r="AH1799" s="41" t="e">
        <f t="shared" si="978"/>
        <v>#NAME?</v>
      </c>
      <c r="AI1799" s="108">
        <v>0.2</v>
      </c>
      <c r="AJ1799" s="107">
        <f t="shared" si="1020"/>
        <v>0.77832000000000001</v>
      </c>
      <c r="AK1799" s="41"/>
      <c r="AL1799" s="41"/>
      <c r="AM1799" s="107"/>
      <c r="AN1799" s="107"/>
    </row>
    <row r="1800" spans="1:40" ht="15">
      <c r="A1800" s="101"/>
      <c r="B1800" s="41"/>
      <c r="C1800" s="102"/>
      <c r="D1800" s="103"/>
      <c r="E1800" s="103"/>
      <c r="F1800" s="103"/>
      <c r="G1800" s="103"/>
      <c r="H1800" s="103"/>
      <c r="I1800" s="103"/>
      <c r="J1800" s="103"/>
      <c r="K1800" s="31"/>
      <c r="L1800" s="103"/>
      <c r="M1800" s="104"/>
      <c r="N1800" s="105"/>
      <c r="O1800" s="41"/>
      <c r="P1800" s="106"/>
      <c r="Q1800" s="106"/>
      <c r="R1800" s="41"/>
      <c r="S1800" s="41"/>
      <c r="T1800" s="107"/>
      <c r="U1800" s="41"/>
      <c r="V1800" s="41"/>
      <c r="W1800" s="107"/>
      <c r="X1800" s="107"/>
      <c r="Y1800" s="107"/>
      <c r="Z1800" s="107"/>
      <c r="AA1800" s="107"/>
      <c r="AB1800" s="107"/>
      <c r="AC1800" s="107"/>
      <c r="AD1800" s="107"/>
      <c r="AE1800" s="107"/>
      <c r="AF1800" s="107"/>
      <c r="AG1800" s="41"/>
      <c r="AH1800" s="41"/>
      <c r="AI1800" s="108"/>
      <c r="AJ1800" s="107"/>
      <c r="AK1800" s="117" t="s">
        <v>4921</v>
      </c>
      <c r="AL1800" s="41" t="str">
        <f t="shared" ref="AL1800:AL1805" si="1027">VLOOKUP(AK1800,db_solfen,2,FALSE)</f>
        <v>SOLFEN KHA DEP 225</v>
      </c>
      <c r="AM1800" s="107">
        <v>0.31</v>
      </c>
      <c r="AN1800" s="107">
        <f>$X$1799*AM1800</f>
        <v>1.206396</v>
      </c>
    </row>
    <row r="1801" spans="1:40" ht="15">
      <c r="A1801" s="101"/>
      <c r="B1801" s="41"/>
      <c r="C1801" s="102"/>
      <c r="D1801" s="103"/>
      <c r="E1801" s="103"/>
      <c r="F1801" s="103"/>
      <c r="G1801" s="103"/>
      <c r="H1801" s="103"/>
      <c r="I1801" s="103"/>
      <c r="J1801" s="103"/>
      <c r="K1801" s="31"/>
      <c r="L1801" s="103"/>
      <c r="M1801" s="104"/>
      <c r="N1801" s="105"/>
      <c r="O1801" s="41"/>
      <c r="P1801" s="106"/>
      <c r="Q1801" s="106"/>
      <c r="R1801" s="41"/>
      <c r="S1801" s="41"/>
      <c r="T1801" s="107"/>
      <c r="U1801" s="41"/>
      <c r="V1801" s="41"/>
      <c r="W1801" s="107"/>
      <c r="X1801" s="107"/>
      <c r="Y1801" s="107"/>
      <c r="Z1801" s="107"/>
      <c r="AA1801" s="107"/>
      <c r="AB1801" s="107"/>
      <c r="AC1801" s="107"/>
      <c r="AD1801" s="107"/>
      <c r="AE1801" s="107"/>
      <c r="AF1801" s="107"/>
      <c r="AG1801" s="41"/>
      <c r="AH1801" s="41"/>
      <c r="AI1801" s="108"/>
      <c r="AJ1801" s="107"/>
      <c r="AK1801" s="117" t="s">
        <v>4915</v>
      </c>
      <c r="AL1801" s="41" t="str">
        <f t="shared" si="1027"/>
        <v>SHD METHANOL 156</v>
      </c>
      <c r="AM1801" s="107">
        <v>0.14000000000000001</v>
      </c>
      <c r="AN1801" s="107">
        <f t="shared" ref="AN1801:AN1802" si="1028">$X$1799*AM1801</f>
        <v>0.54482400000000009</v>
      </c>
    </row>
    <row r="1802" spans="1:40" ht="15">
      <c r="A1802" s="101"/>
      <c r="B1802" s="41"/>
      <c r="C1802" s="102"/>
      <c r="D1802" s="103"/>
      <c r="E1802" s="103"/>
      <c r="F1802" s="103"/>
      <c r="G1802" s="103"/>
      <c r="H1802" s="103"/>
      <c r="I1802" s="103"/>
      <c r="J1802" s="103"/>
      <c r="K1802" s="31"/>
      <c r="L1802" s="103"/>
      <c r="M1802" s="104"/>
      <c r="N1802" s="105"/>
      <c r="O1802" s="41"/>
      <c r="P1802" s="106"/>
      <c r="Q1802" s="106"/>
      <c r="R1802" s="41"/>
      <c r="S1802" s="41"/>
      <c r="T1802" s="107"/>
      <c r="U1802" s="41"/>
      <c r="V1802" s="41"/>
      <c r="W1802" s="107"/>
      <c r="X1802" s="107"/>
      <c r="Y1802" s="107"/>
      <c r="Z1802" s="107"/>
      <c r="AA1802" s="107"/>
      <c r="AB1802" s="107"/>
      <c r="AC1802" s="107"/>
      <c r="AD1802" s="107"/>
      <c r="AE1802" s="107"/>
      <c r="AF1802" s="107"/>
      <c r="AG1802" s="41"/>
      <c r="AH1802" s="41"/>
      <c r="AI1802" s="108"/>
      <c r="AJ1802" s="107"/>
      <c r="AK1802" s="117" t="s">
        <v>4925</v>
      </c>
      <c r="AL1802" s="41" t="str">
        <f t="shared" si="1027"/>
        <v>SOLFEN KHA GLISERIN 250</v>
      </c>
      <c r="AM1802" s="107">
        <v>0.35</v>
      </c>
      <c r="AN1802" s="107">
        <f t="shared" si="1028"/>
        <v>1.3620599999999998</v>
      </c>
    </row>
    <row r="1803" spans="1:40" ht="15">
      <c r="A1803" s="101"/>
      <c r="B1803" s="41"/>
      <c r="C1803" s="102"/>
      <c r="D1803" s="103"/>
      <c r="E1803" s="103"/>
      <c r="F1803" s="103"/>
      <c r="G1803" s="103"/>
      <c r="H1803" s="103"/>
      <c r="I1803" s="103"/>
      <c r="J1803" s="103"/>
      <c r="K1803" s="31"/>
      <c r="L1803" s="103"/>
      <c r="M1803" s="104"/>
      <c r="N1803" s="105"/>
      <c r="O1803" s="41"/>
      <c r="P1803" s="106"/>
      <c r="Q1803" s="106"/>
      <c r="R1803" s="41"/>
      <c r="S1803" s="41"/>
      <c r="T1803" s="107"/>
      <c r="U1803" s="41" t="s">
        <v>5192</v>
      </c>
      <c r="V1803" s="41" t="s">
        <v>5193</v>
      </c>
      <c r="W1803" s="107">
        <v>0.16600000000000001</v>
      </c>
      <c r="X1803" s="107">
        <f>K1799*W1803</f>
        <v>11.952</v>
      </c>
      <c r="Y1803" s="107"/>
      <c r="Z1803" s="107"/>
      <c r="AA1803" s="107"/>
      <c r="AB1803" s="107"/>
      <c r="AC1803" s="107"/>
      <c r="AD1803" s="107"/>
      <c r="AE1803" s="107"/>
      <c r="AF1803" s="107"/>
      <c r="AG1803" s="41"/>
      <c r="AH1803" s="41"/>
      <c r="AI1803" s="108"/>
      <c r="AJ1803" s="107"/>
      <c r="AK1803" s="110" t="s">
        <v>4915</v>
      </c>
      <c r="AL1803" s="41" t="str">
        <f t="shared" si="1027"/>
        <v>SHD METHANOL 156</v>
      </c>
      <c r="AM1803" s="107">
        <v>0.56999999999999995</v>
      </c>
      <c r="AN1803" s="107">
        <f>$X$1803*AM1803</f>
        <v>6.8126399999999991</v>
      </c>
    </row>
    <row r="1804" spans="1:40" ht="15">
      <c r="A1804" s="101"/>
      <c r="B1804" s="41"/>
      <c r="C1804" s="102"/>
      <c r="D1804" s="103"/>
      <c r="E1804" s="103"/>
      <c r="F1804" s="103"/>
      <c r="G1804" s="103"/>
      <c r="H1804" s="103"/>
      <c r="I1804" s="103"/>
      <c r="J1804" s="103"/>
      <c r="K1804" s="31"/>
      <c r="L1804" s="103"/>
      <c r="M1804" s="104"/>
      <c r="N1804" s="105"/>
      <c r="O1804" s="41"/>
      <c r="P1804" s="106"/>
      <c r="Q1804" s="106"/>
      <c r="R1804" s="41"/>
      <c r="S1804" s="41"/>
      <c r="T1804" s="107"/>
      <c r="U1804" s="41"/>
      <c r="V1804" s="41"/>
      <c r="W1804" s="107"/>
      <c r="X1804" s="107"/>
      <c r="Y1804" s="107"/>
      <c r="Z1804" s="107"/>
      <c r="AA1804" s="107"/>
      <c r="AB1804" s="107"/>
      <c r="AC1804" s="107"/>
      <c r="AD1804" s="107"/>
      <c r="AE1804" s="107"/>
      <c r="AF1804" s="107"/>
      <c r="AG1804" s="41"/>
      <c r="AH1804" s="41"/>
      <c r="AI1804" s="108"/>
      <c r="AJ1804" s="107"/>
      <c r="AK1804" s="110" t="s">
        <v>4925</v>
      </c>
      <c r="AL1804" s="41" t="str">
        <f t="shared" si="1027"/>
        <v>SOLFEN KHA GLISERIN 250</v>
      </c>
      <c r="AM1804" s="107">
        <v>0.34</v>
      </c>
      <c r="AN1804" s="107">
        <f t="shared" ref="AN1804:AN1805" si="1029">$X$1803*AM1804</f>
        <v>4.0636800000000006</v>
      </c>
    </row>
    <row r="1805" spans="1:40" ht="15">
      <c r="A1805" s="101"/>
      <c r="B1805" s="41"/>
      <c r="C1805" s="102"/>
      <c r="D1805" s="103"/>
      <c r="E1805" s="103"/>
      <c r="F1805" s="103"/>
      <c r="G1805" s="103"/>
      <c r="H1805" s="103"/>
      <c r="I1805" s="103"/>
      <c r="J1805" s="103"/>
      <c r="K1805" s="31"/>
      <c r="L1805" s="103"/>
      <c r="M1805" s="104"/>
      <c r="N1805" s="105"/>
      <c r="O1805" s="41"/>
      <c r="P1805" s="106"/>
      <c r="Q1805" s="106"/>
      <c r="R1805" s="41"/>
      <c r="S1805" s="41"/>
      <c r="T1805" s="107"/>
      <c r="U1805" s="41"/>
      <c r="V1805" s="41"/>
      <c r="W1805" s="107"/>
      <c r="X1805" s="107"/>
      <c r="Y1805" s="107"/>
      <c r="Z1805" s="107"/>
      <c r="AA1805" s="107"/>
      <c r="AB1805" s="107"/>
      <c r="AC1805" s="107"/>
      <c r="AD1805" s="107"/>
      <c r="AE1805" s="107"/>
      <c r="AF1805" s="107"/>
      <c r="AG1805" s="41"/>
      <c r="AH1805" s="41"/>
      <c r="AI1805" s="108"/>
      <c r="AJ1805" s="107"/>
      <c r="AK1805" s="110" t="s">
        <v>4921</v>
      </c>
      <c r="AL1805" s="41" t="str">
        <f t="shared" si="1027"/>
        <v>SOLFEN KHA DEP 225</v>
      </c>
      <c r="AM1805" s="107">
        <v>0.09</v>
      </c>
      <c r="AN1805" s="107">
        <f t="shared" si="1029"/>
        <v>1.07568</v>
      </c>
    </row>
    <row r="1806" spans="1:40">
      <c r="A1806" s="101">
        <v>401</v>
      </c>
      <c r="B1806" s="41" t="s">
        <v>3396</v>
      </c>
      <c r="C1806" s="102" t="s">
        <v>358</v>
      </c>
      <c r="D1806" s="103">
        <v>7</v>
      </c>
      <c r="E1806" s="103">
        <f t="shared" si="808"/>
        <v>9.7222222222222224E-2</v>
      </c>
      <c r="F1806" s="103">
        <v>15</v>
      </c>
      <c r="G1806" s="103">
        <v>1</v>
      </c>
      <c r="H1806" s="103">
        <v>10</v>
      </c>
      <c r="I1806" s="103">
        <v>1</v>
      </c>
      <c r="J1806" s="103" t="s">
        <v>510</v>
      </c>
      <c r="K1806" s="31">
        <v>0</v>
      </c>
      <c r="L1806" s="103" t="s">
        <v>510</v>
      </c>
      <c r="M1806" s="104">
        <f t="shared" si="813"/>
        <v>0</v>
      </c>
      <c r="N1806" s="105" t="s">
        <v>506</v>
      </c>
      <c r="O1806" s="41"/>
      <c r="P1806" s="41"/>
      <c r="Q1806" s="41"/>
      <c r="R1806" s="41"/>
      <c r="S1806" s="41"/>
      <c r="T1806" s="107"/>
      <c r="U1806" s="41" t="s">
        <v>4112</v>
      </c>
      <c r="V1806" s="41" t="e">
        <f t="shared" ref="V1806" si="1030">VLOOKUP(U1806,tb_oplosan,2,FALSE)</f>
        <v>#NAME?</v>
      </c>
      <c r="W1806" s="107">
        <v>5.4050000000000001E-2</v>
      </c>
      <c r="X1806" s="107">
        <f>K1806*W1806</f>
        <v>0</v>
      </c>
      <c r="Y1806" s="107"/>
      <c r="Z1806" s="107"/>
      <c r="AA1806" s="107"/>
      <c r="AB1806" s="107"/>
      <c r="AC1806" s="107"/>
      <c r="AD1806" s="107"/>
      <c r="AE1806" s="107"/>
      <c r="AF1806" s="107"/>
      <c r="AG1806" s="41" t="s">
        <v>4217</v>
      </c>
      <c r="AH1806" s="41" t="e">
        <f t="shared" ref="AH1806" si="1031">VLOOKUP(AG1806,tb_parfum,2,FALSE)</f>
        <v>#NAME?</v>
      </c>
      <c r="AI1806" s="108">
        <v>0.28999999999999998</v>
      </c>
      <c r="AJ1806" s="107">
        <f>X1806*AI1806</f>
        <v>0</v>
      </c>
      <c r="AK1806" s="41"/>
      <c r="AL1806" s="41"/>
      <c r="AM1806" s="107"/>
      <c r="AN1806" s="107"/>
    </row>
    <row r="1807" spans="1:40" ht="15">
      <c r="A1807" s="101"/>
      <c r="B1807" s="41"/>
      <c r="C1807" s="102"/>
      <c r="D1807" s="103"/>
      <c r="E1807" s="103"/>
      <c r="F1807" s="103"/>
      <c r="G1807" s="103"/>
      <c r="H1807" s="103"/>
      <c r="I1807" s="103"/>
      <c r="J1807" s="103"/>
      <c r="K1807" s="31"/>
      <c r="L1807" s="103"/>
      <c r="M1807" s="104"/>
      <c r="N1807" s="105"/>
      <c r="O1807" s="41"/>
      <c r="P1807" s="41"/>
      <c r="Q1807" s="41"/>
      <c r="R1807" s="41"/>
      <c r="S1807" s="41"/>
      <c r="T1807" s="107"/>
      <c r="U1807" s="41"/>
      <c r="V1807" s="41"/>
      <c r="W1807" s="107"/>
      <c r="X1807" s="107"/>
      <c r="Y1807" s="107"/>
      <c r="Z1807" s="107"/>
      <c r="AA1807" s="107"/>
      <c r="AB1807" s="107"/>
      <c r="AC1807" s="107"/>
      <c r="AD1807" s="107"/>
      <c r="AE1807" s="107"/>
      <c r="AF1807" s="107"/>
      <c r="AG1807" s="41"/>
      <c r="AH1807" s="41"/>
      <c r="AI1807" s="108"/>
      <c r="AJ1807" s="107"/>
      <c r="AK1807" s="109" t="s">
        <v>4921</v>
      </c>
      <c r="AL1807" s="41" t="str">
        <f t="shared" ref="AL1807:AL1812" si="1032">VLOOKUP(AK1807,db_solfen,2,FALSE)</f>
        <v>SOLFEN KHA DEP 225</v>
      </c>
      <c r="AM1807" s="107">
        <v>0.24</v>
      </c>
      <c r="AN1807" s="107">
        <f>$X$1806*AM1807</f>
        <v>0</v>
      </c>
    </row>
    <row r="1808" spans="1:40" ht="15">
      <c r="A1808" s="101"/>
      <c r="B1808" s="41"/>
      <c r="C1808" s="102"/>
      <c r="D1808" s="103"/>
      <c r="E1808" s="103"/>
      <c r="F1808" s="103"/>
      <c r="G1808" s="103"/>
      <c r="H1808" s="103"/>
      <c r="I1808" s="103"/>
      <c r="J1808" s="103"/>
      <c r="K1808" s="31"/>
      <c r="L1808" s="103"/>
      <c r="M1808" s="104"/>
      <c r="N1808" s="105"/>
      <c r="O1808" s="41"/>
      <c r="P1808" s="41"/>
      <c r="Q1808" s="41"/>
      <c r="R1808" s="41"/>
      <c r="S1808" s="41"/>
      <c r="T1808" s="107"/>
      <c r="U1808" s="41"/>
      <c r="V1808" s="41"/>
      <c r="W1808" s="107"/>
      <c r="X1808" s="107"/>
      <c r="Y1808" s="107"/>
      <c r="Z1808" s="107"/>
      <c r="AA1808" s="107"/>
      <c r="AB1808" s="107"/>
      <c r="AC1808" s="107"/>
      <c r="AD1808" s="107"/>
      <c r="AE1808" s="107"/>
      <c r="AF1808" s="107"/>
      <c r="AG1808" s="41"/>
      <c r="AH1808" s="41"/>
      <c r="AI1808" s="108"/>
      <c r="AJ1808" s="107"/>
      <c r="AK1808" s="109" t="s">
        <v>4915</v>
      </c>
      <c r="AL1808" s="41" t="str">
        <f t="shared" si="1032"/>
        <v>SHD METHANOL 156</v>
      </c>
      <c r="AM1808" s="107">
        <v>0.13</v>
      </c>
      <c r="AN1808" s="107">
        <f t="shared" ref="AN1808:AN1809" si="1033">$X$1806*AM1808</f>
        <v>0</v>
      </c>
    </row>
    <row r="1809" spans="1:40" ht="15">
      <c r="A1809" s="101"/>
      <c r="B1809" s="41"/>
      <c r="C1809" s="102"/>
      <c r="D1809" s="103"/>
      <c r="E1809" s="103"/>
      <c r="F1809" s="103"/>
      <c r="G1809" s="103"/>
      <c r="H1809" s="103"/>
      <c r="I1809" s="103"/>
      <c r="J1809" s="103"/>
      <c r="K1809" s="31"/>
      <c r="L1809" s="103"/>
      <c r="M1809" s="104"/>
      <c r="N1809" s="105"/>
      <c r="O1809" s="41"/>
      <c r="P1809" s="41"/>
      <c r="Q1809" s="41"/>
      <c r="R1809" s="41"/>
      <c r="S1809" s="41"/>
      <c r="T1809" s="107"/>
      <c r="U1809" s="41"/>
      <c r="V1809" s="41"/>
      <c r="W1809" s="107"/>
      <c r="X1809" s="107"/>
      <c r="Y1809" s="107"/>
      <c r="Z1809" s="107"/>
      <c r="AA1809" s="107"/>
      <c r="AB1809" s="107"/>
      <c r="AC1809" s="107"/>
      <c r="AD1809" s="107"/>
      <c r="AE1809" s="107"/>
      <c r="AF1809" s="107"/>
      <c r="AG1809" s="41"/>
      <c r="AH1809" s="41"/>
      <c r="AI1809" s="108"/>
      <c r="AJ1809" s="107"/>
      <c r="AK1809" s="109" t="s">
        <v>4925</v>
      </c>
      <c r="AL1809" s="41" t="str">
        <f t="shared" si="1032"/>
        <v>SOLFEN KHA GLISERIN 250</v>
      </c>
      <c r="AM1809" s="107">
        <v>0.34</v>
      </c>
      <c r="AN1809" s="107">
        <f t="shared" si="1033"/>
        <v>0</v>
      </c>
    </row>
    <row r="1810" spans="1:40" ht="15">
      <c r="A1810" s="101"/>
      <c r="B1810" s="41"/>
      <c r="C1810" s="102"/>
      <c r="D1810" s="103"/>
      <c r="E1810" s="103"/>
      <c r="F1810" s="103"/>
      <c r="G1810" s="103"/>
      <c r="H1810" s="103"/>
      <c r="I1810" s="103"/>
      <c r="J1810" s="103"/>
      <c r="K1810" s="31"/>
      <c r="L1810" s="103"/>
      <c r="M1810" s="104"/>
      <c r="N1810" s="105"/>
      <c r="O1810" s="41"/>
      <c r="P1810" s="41"/>
      <c r="Q1810" s="41"/>
      <c r="R1810" s="41"/>
      <c r="S1810" s="41"/>
      <c r="T1810" s="107"/>
      <c r="U1810" s="41" t="s">
        <v>5192</v>
      </c>
      <c r="V1810" s="41" t="s">
        <v>5193</v>
      </c>
      <c r="W1810" s="107">
        <v>0.16600000000000001</v>
      </c>
      <c r="X1810" s="107">
        <f>K1806*W1810</f>
        <v>0</v>
      </c>
      <c r="Y1810" s="107"/>
      <c r="Z1810" s="107"/>
      <c r="AA1810" s="107"/>
      <c r="AB1810" s="107"/>
      <c r="AC1810" s="107"/>
      <c r="AD1810" s="107"/>
      <c r="AE1810" s="107"/>
      <c r="AF1810" s="107"/>
      <c r="AG1810" s="41"/>
      <c r="AH1810" s="41"/>
      <c r="AI1810" s="108"/>
      <c r="AJ1810" s="107"/>
      <c r="AK1810" s="110" t="s">
        <v>4915</v>
      </c>
      <c r="AL1810" s="41" t="str">
        <f t="shared" si="1032"/>
        <v>SHD METHANOL 156</v>
      </c>
      <c r="AM1810" s="107">
        <v>0.56999999999999995</v>
      </c>
      <c r="AN1810" s="107">
        <f>$X$1810*AM1810</f>
        <v>0</v>
      </c>
    </row>
    <row r="1811" spans="1:40" ht="15">
      <c r="A1811" s="101"/>
      <c r="B1811" s="41"/>
      <c r="C1811" s="102"/>
      <c r="D1811" s="103"/>
      <c r="E1811" s="103"/>
      <c r="F1811" s="103"/>
      <c r="G1811" s="103"/>
      <c r="H1811" s="103"/>
      <c r="I1811" s="103"/>
      <c r="J1811" s="103"/>
      <c r="K1811" s="31"/>
      <c r="L1811" s="103"/>
      <c r="M1811" s="104"/>
      <c r="N1811" s="105"/>
      <c r="O1811" s="41"/>
      <c r="P1811" s="41"/>
      <c r="Q1811" s="41"/>
      <c r="R1811" s="41"/>
      <c r="S1811" s="41"/>
      <c r="T1811" s="107"/>
      <c r="U1811" s="41"/>
      <c r="V1811" s="41"/>
      <c r="W1811" s="107"/>
      <c r="X1811" s="107"/>
      <c r="Y1811" s="107"/>
      <c r="Z1811" s="107"/>
      <c r="AA1811" s="107"/>
      <c r="AB1811" s="107"/>
      <c r="AC1811" s="107"/>
      <c r="AD1811" s="107"/>
      <c r="AE1811" s="107"/>
      <c r="AF1811" s="107"/>
      <c r="AG1811" s="41"/>
      <c r="AH1811" s="41"/>
      <c r="AI1811" s="108"/>
      <c r="AJ1811" s="107"/>
      <c r="AK1811" s="110" t="s">
        <v>4925</v>
      </c>
      <c r="AL1811" s="41" t="str">
        <f t="shared" si="1032"/>
        <v>SOLFEN KHA GLISERIN 250</v>
      </c>
      <c r="AM1811" s="107">
        <v>0.34</v>
      </c>
      <c r="AN1811" s="107">
        <f t="shared" ref="AN1811:AN1812" si="1034">$X$1810*AM1811</f>
        <v>0</v>
      </c>
    </row>
    <row r="1812" spans="1:40" ht="15">
      <c r="A1812" s="101"/>
      <c r="B1812" s="41"/>
      <c r="C1812" s="102"/>
      <c r="D1812" s="103"/>
      <c r="E1812" s="103"/>
      <c r="F1812" s="103"/>
      <c r="G1812" s="103"/>
      <c r="H1812" s="103"/>
      <c r="I1812" s="103"/>
      <c r="J1812" s="103"/>
      <c r="K1812" s="31"/>
      <c r="L1812" s="103"/>
      <c r="M1812" s="104"/>
      <c r="N1812" s="105"/>
      <c r="O1812" s="41"/>
      <c r="P1812" s="41"/>
      <c r="Q1812" s="41"/>
      <c r="R1812" s="41"/>
      <c r="S1812" s="41"/>
      <c r="T1812" s="107"/>
      <c r="U1812" s="41"/>
      <c r="V1812" s="41"/>
      <c r="W1812" s="107"/>
      <c r="X1812" s="107"/>
      <c r="Y1812" s="107"/>
      <c r="Z1812" s="107"/>
      <c r="AA1812" s="107"/>
      <c r="AB1812" s="107"/>
      <c r="AC1812" s="107"/>
      <c r="AD1812" s="107"/>
      <c r="AE1812" s="107"/>
      <c r="AF1812" s="107"/>
      <c r="AG1812" s="41"/>
      <c r="AH1812" s="41"/>
      <c r="AI1812" s="108"/>
      <c r="AJ1812" s="107"/>
      <c r="AK1812" s="110" t="s">
        <v>4921</v>
      </c>
      <c r="AL1812" s="41" t="str">
        <f t="shared" si="1032"/>
        <v>SOLFEN KHA DEP 225</v>
      </c>
      <c r="AM1812" s="107">
        <v>0.09</v>
      </c>
      <c r="AN1812" s="107">
        <f t="shared" si="1034"/>
        <v>0</v>
      </c>
    </row>
    <row r="1813" spans="1:40">
      <c r="A1813" s="101">
        <v>402</v>
      </c>
      <c r="B1813" s="41" t="s">
        <v>3399</v>
      </c>
      <c r="C1813" s="102" t="s">
        <v>361</v>
      </c>
      <c r="D1813" s="103">
        <v>53</v>
      </c>
      <c r="E1813" s="103">
        <f t="shared" ref="E1813:E1947" si="1035">D1813/100</f>
        <v>0.53</v>
      </c>
      <c r="F1813" s="103">
        <v>2</v>
      </c>
      <c r="G1813" s="103">
        <v>1</v>
      </c>
      <c r="H1813" s="103"/>
      <c r="I1813" s="103"/>
      <c r="J1813" s="103" t="s">
        <v>510</v>
      </c>
      <c r="K1813" s="31">
        <f t="shared" ref="K1813:K1862" si="1036">VLOOKUP(B1813,tb_proyeksi,10,FALSE)</f>
        <v>100</v>
      </c>
      <c r="L1813" s="103" t="s">
        <v>510</v>
      </c>
      <c r="M1813" s="104">
        <f t="shared" ref="M1813:M1947" si="1037">K1813/100</f>
        <v>1</v>
      </c>
      <c r="N1813" s="105" t="s">
        <v>506</v>
      </c>
      <c r="O1813" s="41" t="s">
        <v>5230</v>
      </c>
      <c r="P1813" s="106">
        <f t="shared" ref="P1813:P1947" si="1038">0.18*K1813</f>
        <v>18</v>
      </c>
      <c r="Q1813" s="106">
        <f t="shared" ref="Q1813:Q1989" si="1039">K1813</f>
        <v>100</v>
      </c>
      <c r="R1813" s="41"/>
      <c r="S1813" s="41" t="s">
        <v>522</v>
      </c>
      <c r="T1813" s="107">
        <f t="shared" ref="T1813:T1989" si="1040">AJ1813</f>
        <v>0.28560000000000002</v>
      </c>
      <c r="U1813" s="41" t="s">
        <v>4082</v>
      </c>
      <c r="V1813" s="41" t="e">
        <f t="shared" si="977"/>
        <v>#NAME?</v>
      </c>
      <c r="W1813" s="107">
        <v>1.0200000000000001E-2</v>
      </c>
      <c r="X1813" s="107">
        <f t="shared" si="1019"/>
        <v>1.02</v>
      </c>
      <c r="Y1813" s="107"/>
      <c r="Z1813" s="107"/>
      <c r="AA1813" s="107"/>
      <c r="AB1813" s="107"/>
      <c r="AC1813" s="107"/>
      <c r="AD1813" s="107"/>
      <c r="AE1813" s="107"/>
      <c r="AF1813" s="107"/>
      <c r="AG1813" s="41" t="s">
        <v>4281</v>
      </c>
      <c r="AH1813" s="41" t="e">
        <f t="shared" si="978"/>
        <v>#NAME?</v>
      </c>
      <c r="AI1813" s="108">
        <v>0.28000000000000003</v>
      </c>
      <c r="AJ1813" s="107">
        <f t="shared" si="1020"/>
        <v>0.28560000000000002</v>
      </c>
      <c r="AK1813" s="41"/>
      <c r="AL1813" s="41"/>
      <c r="AM1813" s="107"/>
      <c r="AN1813" s="107"/>
    </row>
    <row r="1814" spans="1:40" ht="15">
      <c r="A1814" s="101"/>
      <c r="B1814" s="41"/>
      <c r="C1814" s="102"/>
      <c r="D1814" s="103"/>
      <c r="E1814" s="103"/>
      <c r="F1814" s="103"/>
      <c r="G1814" s="103"/>
      <c r="H1814" s="103"/>
      <c r="I1814" s="103"/>
      <c r="J1814" s="103"/>
      <c r="K1814" s="31"/>
      <c r="L1814" s="103"/>
      <c r="M1814" s="104"/>
      <c r="N1814" s="105"/>
      <c r="O1814" s="41"/>
      <c r="P1814" s="106"/>
      <c r="Q1814" s="106"/>
      <c r="R1814" s="41"/>
      <c r="S1814" s="41"/>
      <c r="T1814" s="107"/>
      <c r="U1814" s="41"/>
      <c r="V1814" s="41"/>
      <c r="W1814" s="107"/>
      <c r="X1814" s="107"/>
      <c r="Y1814" s="107"/>
      <c r="Z1814" s="107"/>
      <c r="AA1814" s="107"/>
      <c r="AB1814" s="107"/>
      <c r="AC1814" s="107"/>
      <c r="AD1814" s="107"/>
      <c r="AE1814" s="107"/>
      <c r="AF1814" s="107"/>
      <c r="AG1814" s="41"/>
      <c r="AH1814" s="41"/>
      <c r="AI1814" s="108"/>
      <c r="AJ1814" s="107"/>
      <c r="AK1814" s="117" t="s">
        <v>4921</v>
      </c>
      <c r="AL1814" s="41" t="str">
        <f t="shared" ref="AL1814:AL1819" si="1041">VLOOKUP(AK1814,db_solfen,2,FALSE)</f>
        <v>SOLFEN KHA DEP 225</v>
      </c>
      <c r="AM1814" s="107">
        <v>0.25</v>
      </c>
      <c r="AN1814" s="107">
        <f>$X$1813*AM1814</f>
        <v>0.255</v>
      </c>
    </row>
    <row r="1815" spans="1:40" ht="15">
      <c r="A1815" s="101"/>
      <c r="B1815" s="41"/>
      <c r="C1815" s="102"/>
      <c r="D1815" s="103"/>
      <c r="E1815" s="103"/>
      <c r="F1815" s="103"/>
      <c r="G1815" s="103"/>
      <c r="H1815" s="103"/>
      <c r="I1815" s="103"/>
      <c r="J1815" s="103"/>
      <c r="K1815" s="31"/>
      <c r="L1815" s="103"/>
      <c r="M1815" s="104"/>
      <c r="N1815" s="105"/>
      <c r="O1815" s="41"/>
      <c r="P1815" s="106"/>
      <c r="Q1815" s="106"/>
      <c r="R1815" s="41"/>
      <c r="S1815" s="41"/>
      <c r="T1815" s="107"/>
      <c r="U1815" s="41"/>
      <c r="V1815" s="41"/>
      <c r="W1815" s="107"/>
      <c r="X1815" s="107"/>
      <c r="Y1815" s="107"/>
      <c r="Z1815" s="107"/>
      <c r="AA1815" s="107"/>
      <c r="AB1815" s="107"/>
      <c r="AC1815" s="107"/>
      <c r="AD1815" s="107"/>
      <c r="AE1815" s="107"/>
      <c r="AF1815" s="107"/>
      <c r="AG1815" s="41"/>
      <c r="AH1815" s="41"/>
      <c r="AI1815" s="108"/>
      <c r="AJ1815" s="107"/>
      <c r="AK1815" s="117" t="s">
        <v>4915</v>
      </c>
      <c r="AL1815" s="41" t="str">
        <f t="shared" si="1041"/>
        <v>SHD METHANOL 156</v>
      </c>
      <c r="AM1815" s="107">
        <v>0.16</v>
      </c>
      <c r="AN1815" s="107">
        <f t="shared" ref="AN1815:AN1816" si="1042">$X$1813*AM1815</f>
        <v>0.16320000000000001</v>
      </c>
    </row>
    <row r="1816" spans="1:40" ht="15">
      <c r="A1816" s="101"/>
      <c r="B1816" s="41"/>
      <c r="C1816" s="102"/>
      <c r="D1816" s="103"/>
      <c r="E1816" s="103"/>
      <c r="F1816" s="103"/>
      <c r="G1816" s="103"/>
      <c r="H1816" s="103"/>
      <c r="I1816" s="103"/>
      <c r="J1816" s="103"/>
      <c r="K1816" s="31"/>
      <c r="L1816" s="103"/>
      <c r="M1816" s="104"/>
      <c r="N1816" s="105"/>
      <c r="O1816" s="41"/>
      <c r="P1816" s="106"/>
      <c r="Q1816" s="106"/>
      <c r="R1816" s="41"/>
      <c r="S1816" s="41"/>
      <c r="T1816" s="107"/>
      <c r="U1816" s="41"/>
      <c r="V1816" s="41"/>
      <c r="W1816" s="107"/>
      <c r="X1816" s="107"/>
      <c r="Y1816" s="107"/>
      <c r="Z1816" s="107"/>
      <c r="AA1816" s="107"/>
      <c r="AB1816" s="107"/>
      <c r="AC1816" s="107"/>
      <c r="AD1816" s="107"/>
      <c r="AE1816" s="107"/>
      <c r="AF1816" s="107"/>
      <c r="AG1816" s="41"/>
      <c r="AH1816" s="41"/>
      <c r="AI1816" s="108"/>
      <c r="AJ1816" s="107"/>
      <c r="AK1816" s="117" t="s">
        <v>4925</v>
      </c>
      <c r="AL1816" s="41" t="str">
        <f t="shared" si="1041"/>
        <v>SOLFEN KHA GLISERIN 250</v>
      </c>
      <c r="AM1816" s="107">
        <v>0.31</v>
      </c>
      <c r="AN1816" s="107">
        <f t="shared" si="1042"/>
        <v>0.31619999999999998</v>
      </c>
    </row>
    <row r="1817" spans="1:40" ht="15">
      <c r="A1817" s="101"/>
      <c r="B1817" s="41"/>
      <c r="C1817" s="102"/>
      <c r="D1817" s="103"/>
      <c r="E1817" s="103"/>
      <c r="F1817" s="103"/>
      <c r="G1817" s="103"/>
      <c r="H1817" s="103"/>
      <c r="I1817" s="103"/>
      <c r="J1817" s="103"/>
      <c r="K1817" s="31"/>
      <c r="L1817" s="103"/>
      <c r="M1817" s="104"/>
      <c r="N1817" s="105"/>
      <c r="O1817" s="41"/>
      <c r="P1817" s="106"/>
      <c r="Q1817" s="106"/>
      <c r="R1817" s="41"/>
      <c r="S1817" s="41"/>
      <c r="T1817" s="107"/>
      <c r="U1817" s="41" t="s">
        <v>5192</v>
      </c>
      <c r="V1817" s="41" t="s">
        <v>5193</v>
      </c>
      <c r="W1817" s="107">
        <v>6.7500000000000004E-2</v>
      </c>
      <c r="X1817" s="107">
        <f>K1813*W1817</f>
        <v>6.75</v>
      </c>
      <c r="Y1817" s="107"/>
      <c r="Z1817" s="107"/>
      <c r="AA1817" s="107"/>
      <c r="AB1817" s="107"/>
      <c r="AC1817" s="107"/>
      <c r="AD1817" s="107"/>
      <c r="AE1817" s="107"/>
      <c r="AF1817" s="107"/>
      <c r="AG1817" s="41"/>
      <c r="AH1817" s="41"/>
      <c r="AI1817" s="108"/>
      <c r="AJ1817" s="107"/>
      <c r="AK1817" s="110" t="s">
        <v>4915</v>
      </c>
      <c r="AL1817" s="41" t="str">
        <f t="shared" si="1041"/>
        <v>SHD METHANOL 156</v>
      </c>
      <c r="AM1817" s="107">
        <v>0.56999999999999995</v>
      </c>
      <c r="AN1817" s="107">
        <f>$X$1817*AM1817</f>
        <v>3.8474999999999997</v>
      </c>
    </row>
    <row r="1818" spans="1:40" ht="15">
      <c r="A1818" s="101"/>
      <c r="B1818" s="41"/>
      <c r="C1818" s="102"/>
      <c r="D1818" s="103"/>
      <c r="E1818" s="103"/>
      <c r="F1818" s="103"/>
      <c r="G1818" s="103"/>
      <c r="H1818" s="103"/>
      <c r="I1818" s="103"/>
      <c r="J1818" s="103"/>
      <c r="K1818" s="31"/>
      <c r="L1818" s="103"/>
      <c r="M1818" s="104"/>
      <c r="N1818" s="105"/>
      <c r="O1818" s="41"/>
      <c r="P1818" s="106"/>
      <c r="Q1818" s="106"/>
      <c r="R1818" s="41"/>
      <c r="S1818" s="41"/>
      <c r="T1818" s="107"/>
      <c r="U1818" s="41"/>
      <c r="V1818" s="41"/>
      <c r="W1818" s="107"/>
      <c r="X1818" s="107"/>
      <c r="Y1818" s="107"/>
      <c r="Z1818" s="107"/>
      <c r="AA1818" s="107"/>
      <c r="AB1818" s="107"/>
      <c r="AC1818" s="107"/>
      <c r="AD1818" s="107"/>
      <c r="AE1818" s="107"/>
      <c r="AF1818" s="107"/>
      <c r="AG1818" s="41"/>
      <c r="AH1818" s="41"/>
      <c r="AI1818" s="108"/>
      <c r="AJ1818" s="107"/>
      <c r="AK1818" s="110" t="s">
        <v>4925</v>
      </c>
      <c r="AL1818" s="41" t="str">
        <f t="shared" si="1041"/>
        <v>SOLFEN KHA GLISERIN 250</v>
      </c>
      <c r="AM1818" s="107">
        <v>0.34</v>
      </c>
      <c r="AN1818" s="107">
        <f t="shared" ref="AN1818:AN1819" si="1043">$X$1817*AM1818</f>
        <v>2.2950000000000004</v>
      </c>
    </row>
    <row r="1819" spans="1:40" ht="15">
      <c r="A1819" s="101"/>
      <c r="B1819" s="41"/>
      <c r="C1819" s="102"/>
      <c r="D1819" s="103"/>
      <c r="E1819" s="103"/>
      <c r="F1819" s="103"/>
      <c r="G1819" s="103"/>
      <c r="H1819" s="103"/>
      <c r="I1819" s="103"/>
      <c r="J1819" s="103"/>
      <c r="K1819" s="31"/>
      <c r="L1819" s="103"/>
      <c r="M1819" s="104"/>
      <c r="N1819" s="105"/>
      <c r="O1819" s="41"/>
      <c r="P1819" s="106"/>
      <c r="Q1819" s="106"/>
      <c r="R1819" s="41"/>
      <c r="S1819" s="41"/>
      <c r="T1819" s="107"/>
      <c r="U1819" s="41"/>
      <c r="V1819" s="41"/>
      <c r="W1819" s="107"/>
      <c r="X1819" s="107"/>
      <c r="Y1819" s="107"/>
      <c r="Z1819" s="107"/>
      <c r="AA1819" s="107"/>
      <c r="AB1819" s="107"/>
      <c r="AC1819" s="107"/>
      <c r="AD1819" s="107"/>
      <c r="AE1819" s="107"/>
      <c r="AF1819" s="107"/>
      <c r="AG1819" s="41"/>
      <c r="AH1819" s="41"/>
      <c r="AI1819" s="108"/>
      <c r="AJ1819" s="107"/>
      <c r="AK1819" s="110" t="s">
        <v>4921</v>
      </c>
      <c r="AL1819" s="41" t="str">
        <f t="shared" si="1041"/>
        <v>SOLFEN KHA DEP 225</v>
      </c>
      <c r="AM1819" s="107">
        <v>0.09</v>
      </c>
      <c r="AN1819" s="107">
        <f t="shared" si="1043"/>
        <v>0.60749999999999993</v>
      </c>
    </row>
    <row r="1820" spans="1:40">
      <c r="A1820" s="101">
        <v>403</v>
      </c>
      <c r="B1820" s="41" t="s">
        <v>3400</v>
      </c>
      <c r="C1820" s="102" t="s">
        <v>362</v>
      </c>
      <c r="D1820" s="103">
        <v>587</v>
      </c>
      <c r="E1820" s="103">
        <f t="shared" si="1035"/>
        <v>5.87</v>
      </c>
      <c r="F1820" s="103">
        <v>517</v>
      </c>
      <c r="G1820" s="103">
        <v>1</v>
      </c>
      <c r="H1820" s="103">
        <v>476</v>
      </c>
      <c r="I1820" s="103">
        <v>1</v>
      </c>
      <c r="J1820" s="103" t="s">
        <v>510</v>
      </c>
      <c r="K1820" s="31">
        <f t="shared" si="1036"/>
        <v>400</v>
      </c>
      <c r="L1820" s="103" t="s">
        <v>510</v>
      </c>
      <c r="M1820" s="104">
        <f t="shared" si="1037"/>
        <v>4</v>
      </c>
      <c r="N1820" s="105" t="s">
        <v>506</v>
      </c>
      <c r="O1820" s="41" t="s">
        <v>5230</v>
      </c>
      <c r="P1820" s="106">
        <f t="shared" si="1038"/>
        <v>72</v>
      </c>
      <c r="Q1820" s="106">
        <f t="shared" si="1039"/>
        <v>400</v>
      </c>
      <c r="R1820" s="41"/>
      <c r="S1820" s="41" t="s">
        <v>523</v>
      </c>
      <c r="T1820" s="107">
        <f t="shared" si="1040"/>
        <v>1.1832</v>
      </c>
      <c r="U1820" s="41" t="s">
        <v>4084</v>
      </c>
      <c r="V1820" s="41" t="e">
        <f t="shared" si="977"/>
        <v>#NAME?</v>
      </c>
      <c r="W1820" s="107">
        <v>1.0200000000000001E-2</v>
      </c>
      <c r="X1820" s="107">
        <f t="shared" si="1019"/>
        <v>4.08</v>
      </c>
      <c r="Y1820" s="107"/>
      <c r="Z1820" s="107"/>
      <c r="AA1820" s="107"/>
      <c r="AB1820" s="107"/>
      <c r="AC1820" s="107"/>
      <c r="AD1820" s="107"/>
      <c r="AE1820" s="107"/>
      <c r="AF1820" s="107"/>
      <c r="AG1820" s="41" t="s">
        <v>4331</v>
      </c>
      <c r="AH1820" s="41" t="e">
        <f t="shared" si="978"/>
        <v>#NAME?</v>
      </c>
      <c r="AI1820" s="108">
        <v>0.28999999999999998</v>
      </c>
      <c r="AJ1820" s="107">
        <f t="shared" si="1020"/>
        <v>1.1832</v>
      </c>
      <c r="AK1820" s="41"/>
      <c r="AL1820" s="41"/>
      <c r="AM1820" s="107"/>
      <c r="AN1820" s="107"/>
    </row>
    <row r="1821" spans="1:40" ht="15">
      <c r="A1821" s="101"/>
      <c r="B1821" s="41"/>
      <c r="C1821" s="102"/>
      <c r="D1821" s="103"/>
      <c r="E1821" s="103"/>
      <c r="F1821" s="103"/>
      <c r="G1821" s="103"/>
      <c r="H1821" s="103"/>
      <c r="I1821" s="103"/>
      <c r="J1821" s="103"/>
      <c r="K1821" s="31"/>
      <c r="L1821" s="103"/>
      <c r="M1821" s="104"/>
      <c r="N1821" s="105"/>
      <c r="O1821" s="41"/>
      <c r="P1821" s="106"/>
      <c r="Q1821" s="106"/>
      <c r="R1821" s="41"/>
      <c r="S1821" s="41"/>
      <c r="T1821" s="107"/>
      <c r="U1821" s="41"/>
      <c r="V1821" s="41"/>
      <c r="W1821" s="107"/>
      <c r="X1821" s="107"/>
      <c r="Y1821" s="107"/>
      <c r="Z1821" s="107"/>
      <c r="AA1821" s="107"/>
      <c r="AB1821" s="107"/>
      <c r="AC1821" s="107"/>
      <c r="AD1821" s="107"/>
      <c r="AE1821" s="107"/>
      <c r="AF1821" s="107"/>
      <c r="AG1821" s="41"/>
      <c r="AH1821" s="41"/>
      <c r="AI1821" s="108"/>
      <c r="AJ1821" s="107"/>
      <c r="AK1821" s="117" t="s">
        <v>4921</v>
      </c>
      <c r="AL1821" s="41" t="str">
        <f t="shared" ref="AL1821:AL1826" si="1044">VLOOKUP(AK1821,db_solfen,2,FALSE)</f>
        <v>SOLFEN KHA DEP 225</v>
      </c>
      <c r="AM1821" s="107">
        <v>0.24</v>
      </c>
      <c r="AN1821" s="107">
        <f>$X$1820*AM1821</f>
        <v>0.97919999999999996</v>
      </c>
    </row>
    <row r="1822" spans="1:40" ht="15">
      <c r="A1822" s="101"/>
      <c r="B1822" s="41"/>
      <c r="C1822" s="102"/>
      <c r="D1822" s="103"/>
      <c r="E1822" s="103"/>
      <c r="F1822" s="103"/>
      <c r="G1822" s="103"/>
      <c r="H1822" s="103"/>
      <c r="I1822" s="103"/>
      <c r="J1822" s="103"/>
      <c r="K1822" s="31"/>
      <c r="L1822" s="103"/>
      <c r="M1822" s="104"/>
      <c r="N1822" s="105"/>
      <c r="O1822" s="41"/>
      <c r="P1822" s="106"/>
      <c r="Q1822" s="106"/>
      <c r="R1822" s="41"/>
      <c r="S1822" s="41"/>
      <c r="T1822" s="107"/>
      <c r="U1822" s="41"/>
      <c r="V1822" s="41"/>
      <c r="W1822" s="107"/>
      <c r="X1822" s="107"/>
      <c r="Y1822" s="107"/>
      <c r="Z1822" s="107"/>
      <c r="AA1822" s="107"/>
      <c r="AB1822" s="107"/>
      <c r="AC1822" s="107"/>
      <c r="AD1822" s="107"/>
      <c r="AE1822" s="107"/>
      <c r="AF1822" s="107"/>
      <c r="AG1822" s="41"/>
      <c r="AH1822" s="41"/>
      <c r="AI1822" s="108"/>
      <c r="AJ1822" s="107"/>
      <c r="AK1822" s="117" t="s">
        <v>4915</v>
      </c>
      <c r="AL1822" s="41" t="str">
        <f t="shared" si="1044"/>
        <v>SHD METHANOL 156</v>
      </c>
      <c r="AM1822" s="107">
        <v>0.14000000000000001</v>
      </c>
      <c r="AN1822" s="107">
        <f t="shared" ref="AN1822:AN1823" si="1045">$X$1820*AM1822</f>
        <v>0.57120000000000004</v>
      </c>
    </row>
    <row r="1823" spans="1:40" ht="15">
      <c r="A1823" s="101"/>
      <c r="B1823" s="41"/>
      <c r="C1823" s="102"/>
      <c r="D1823" s="103"/>
      <c r="E1823" s="103"/>
      <c r="F1823" s="103"/>
      <c r="G1823" s="103"/>
      <c r="H1823" s="103"/>
      <c r="I1823" s="103"/>
      <c r="J1823" s="103"/>
      <c r="K1823" s="31"/>
      <c r="L1823" s="103"/>
      <c r="M1823" s="104"/>
      <c r="N1823" s="105"/>
      <c r="O1823" s="41"/>
      <c r="P1823" s="106"/>
      <c r="Q1823" s="106"/>
      <c r="R1823" s="41"/>
      <c r="S1823" s="41"/>
      <c r="T1823" s="107"/>
      <c r="U1823" s="41"/>
      <c r="V1823" s="41"/>
      <c r="W1823" s="107"/>
      <c r="X1823" s="107"/>
      <c r="Y1823" s="107"/>
      <c r="Z1823" s="107"/>
      <c r="AA1823" s="107"/>
      <c r="AB1823" s="107"/>
      <c r="AC1823" s="107"/>
      <c r="AD1823" s="107"/>
      <c r="AE1823" s="107"/>
      <c r="AF1823" s="107"/>
      <c r="AG1823" s="41"/>
      <c r="AH1823" s="41"/>
      <c r="AI1823" s="108"/>
      <c r="AJ1823" s="107"/>
      <c r="AK1823" s="117" t="s">
        <v>4925</v>
      </c>
      <c r="AL1823" s="41" t="str">
        <f t="shared" si="1044"/>
        <v>SOLFEN KHA GLISERIN 250</v>
      </c>
      <c r="AM1823" s="107">
        <v>0.33</v>
      </c>
      <c r="AN1823" s="107">
        <f t="shared" si="1045"/>
        <v>1.3464</v>
      </c>
    </row>
    <row r="1824" spans="1:40" ht="15">
      <c r="A1824" s="101"/>
      <c r="B1824" s="41"/>
      <c r="C1824" s="102"/>
      <c r="D1824" s="103"/>
      <c r="E1824" s="103"/>
      <c r="F1824" s="103"/>
      <c r="G1824" s="103"/>
      <c r="H1824" s="103"/>
      <c r="I1824" s="103"/>
      <c r="J1824" s="103"/>
      <c r="K1824" s="31"/>
      <c r="L1824" s="103"/>
      <c r="M1824" s="104"/>
      <c r="N1824" s="105"/>
      <c r="O1824" s="41"/>
      <c r="P1824" s="106"/>
      <c r="Q1824" s="106"/>
      <c r="R1824" s="41"/>
      <c r="S1824" s="41"/>
      <c r="T1824" s="107"/>
      <c r="U1824" s="41" t="s">
        <v>5192</v>
      </c>
      <c r="V1824" s="41" t="s">
        <v>5193</v>
      </c>
      <c r="W1824" s="107">
        <v>6.7500000000000004E-2</v>
      </c>
      <c r="X1824" s="107">
        <f>K1820*W1824</f>
        <v>27</v>
      </c>
      <c r="Y1824" s="107"/>
      <c r="Z1824" s="107"/>
      <c r="AA1824" s="107"/>
      <c r="AB1824" s="107"/>
      <c r="AC1824" s="107"/>
      <c r="AD1824" s="107"/>
      <c r="AE1824" s="107"/>
      <c r="AF1824" s="107"/>
      <c r="AG1824" s="41"/>
      <c r="AH1824" s="41"/>
      <c r="AI1824" s="108"/>
      <c r="AJ1824" s="107"/>
      <c r="AK1824" s="110" t="s">
        <v>4915</v>
      </c>
      <c r="AL1824" s="41" t="str">
        <f t="shared" si="1044"/>
        <v>SHD METHANOL 156</v>
      </c>
      <c r="AM1824" s="107">
        <v>0.56999999999999995</v>
      </c>
      <c r="AN1824" s="107">
        <f>$X$1824*AM1824</f>
        <v>15.389999999999999</v>
      </c>
    </row>
    <row r="1825" spans="1:40" ht="15">
      <c r="A1825" s="101"/>
      <c r="B1825" s="41"/>
      <c r="C1825" s="102"/>
      <c r="D1825" s="103"/>
      <c r="E1825" s="103"/>
      <c r="F1825" s="103"/>
      <c r="G1825" s="103"/>
      <c r="H1825" s="103"/>
      <c r="I1825" s="103"/>
      <c r="J1825" s="103"/>
      <c r="K1825" s="31"/>
      <c r="L1825" s="103"/>
      <c r="M1825" s="104"/>
      <c r="N1825" s="105"/>
      <c r="O1825" s="41"/>
      <c r="P1825" s="106"/>
      <c r="Q1825" s="106"/>
      <c r="R1825" s="41"/>
      <c r="S1825" s="41"/>
      <c r="T1825" s="107"/>
      <c r="U1825" s="41"/>
      <c r="V1825" s="41"/>
      <c r="W1825" s="107"/>
      <c r="X1825" s="107"/>
      <c r="Y1825" s="107"/>
      <c r="Z1825" s="107"/>
      <c r="AA1825" s="107"/>
      <c r="AB1825" s="107"/>
      <c r="AC1825" s="107"/>
      <c r="AD1825" s="107"/>
      <c r="AE1825" s="107"/>
      <c r="AF1825" s="107"/>
      <c r="AG1825" s="41"/>
      <c r="AH1825" s="41"/>
      <c r="AI1825" s="108"/>
      <c r="AJ1825" s="107"/>
      <c r="AK1825" s="110" t="s">
        <v>4925</v>
      </c>
      <c r="AL1825" s="41" t="str">
        <f t="shared" si="1044"/>
        <v>SOLFEN KHA GLISERIN 250</v>
      </c>
      <c r="AM1825" s="107">
        <v>0.34</v>
      </c>
      <c r="AN1825" s="107">
        <f t="shared" ref="AN1825:AN1826" si="1046">$X$1824*AM1825</f>
        <v>9.1800000000000015</v>
      </c>
    </row>
    <row r="1826" spans="1:40" ht="15">
      <c r="A1826" s="101"/>
      <c r="B1826" s="41"/>
      <c r="C1826" s="102"/>
      <c r="D1826" s="103"/>
      <c r="E1826" s="103"/>
      <c r="F1826" s="103"/>
      <c r="G1826" s="103"/>
      <c r="H1826" s="103"/>
      <c r="I1826" s="103"/>
      <c r="J1826" s="103"/>
      <c r="K1826" s="31"/>
      <c r="L1826" s="103"/>
      <c r="M1826" s="104"/>
      <c r="N1826" s="105"/>
      <c r="O1826" s="41"/>
      <c r="P1826" s="106"/>
      <c r="Q1826" s="106"/>
      <c r="R1826" s="41"/>
      <c r="S1826" s="41"/>
      <c r="T1826" s="107"/>
      <c r="U1826" s="41"/>
      <c r="V1826" s="41"/>
      <c r="W1826" s="107"/>
      <c r="X1826" s="107"/>
      <c r="Y1826" s="107"/>
      <c r="Z1826" s="107"/>
      <c r="AA1826" s="107"/>
      <c r="AB1826" s="107"/>
      <c r="AC1826" s="107"/>
      <c r="AD1826" s="107"/>
      <c r="AE1826" s="107"/>
      <c r="AF1826" s="107"/>
      <c r="AG1826" s="41"/>
      <c r="AH1826" s="41"/>
      <c r="AI1826" s="108"/>
      <c r="AJ1826" s="107"/>
      <c r="AK1826" s="110" t="s">
        <v>4921</v>
      </c>
      <c r="AL1826" s="41" t="str">
        <f t="shared" si="1044"/>
        <v>SOLFEN KHA DEP 225</v>
      </c>
      <c r="AM1826" s="107">
        <v>0.09</v>
      </c>
      <c r="AN1826" s="107">
        <f t="shared" si="1046"/>
        <v>2.4299999999999997</v>
      </c>
    </row>
    <row r="1827" spans="1:40">
      <c r="A1827" s="101">
        <v>404</v>
      </c>
      <c r="B1827" s="41" t="s">
        <v>3401</v>
      </c>
      <c r="C1827" s="102" t="s">
        <v>363</v>
      </c>
      <c r="D1827" s="103">
        <v>123</v>
      </c>
      <c r="E1827" s="103">
        <f t="shared" si="1035"/>
        <v>1.23</v>
      </c>
      <c r="F1827" s="103">
        <v>300</v>
      </c>
      <c r="G1827" s="103">
        <v>1</v>
      </c>
      <c r="H1827" s="103">
        <v>159</v>
      </c>
      <c r="I1827" s="103">
        <v>1</v>
      </c>
      <c r="J1827" s="103" t="s">
        <v>510</v>
      </c>
      <c r="K1827" s="31">
        <f t="shared" si="1036"/>
        <v>300</v>
      </c>
      <c r="L1827" s="103" t="s">
        <v>510</v>
      </c>
      <c r="M1827" s="104">
        <f t="shared" si="1037"/>
        <v>3</v>
      </c>
      <c r="N1827" s="105" t="s">
        <v>506</v>
      </c>
      <c r="O1827" s="41" t="s">
        <v>5230</v>
      </c>
      <c r="P1827" s="106">
        <f t="shared" si="1038"/>
        <v>54</v>
      </c>
      <c r="Q1827" s="106">
        <f t="shared" si="1039"/>
        <v>300</v>
      </c>
      <c r="R1827" s="41"/>
      <c r="S1827" s="41" t="s">
        <v>524</v>
      </c>
      <c r="T1827" s="107">
        <f t="shared" si="1040"/>
        <v>1.2545999999999999</v>
      </c>
      <c r="U1827" s="41" t="s">
        <v>4086</v>
      </c>
      <c r="V1827" s="41" t="e">
        <f t="shared" si="977"/>
        <v>#NAME?</v>
      </c>
      <c r="W1827" s="107">
        <v>1.0200000000000001E-2</v>
      </c>
      <c r="X1827" s="107">
        <f t="shared" si="1019"/>
        <v>3.06</v>
      </c>
      <c r="Y1827" s="107"/>
      <c r="Z1827" s="107"/>
      <c r="AA1827" s="107"/>
      <c r="AB1827" s="107"/>
      <c r="AC1827" s="107"/>
      <c r="AD1827" s="107"/>
      <c r="AE1827" s="107"/>
      <c r="AF1827" s="107"/>
      <c r="AG1827" s="41" t="s">
        <v>4337</v>
      </c>
      <c r="AH1827" s="41" t="e">
        <f t="shared" si="978"/>
        <v>#NAME?</v>
      </c>
      <c r="AI1827" s="108">
        <v>0.41</v>
      </c>
      <c r="AJ1827" s="107">
        <f t="shared" si="1020"/>
        <v>1.2545999999999999</v>
      </c>
      <c r="AK1827" s="41"/>
      <c r="AL1827" s="41"/>
      <c r="AM1827" s="107"/>
      <c r="AN1827" s="107"/>
    </row>
    <row r="1828" spans="1:40" ht="15">
      <c r="A1828" s="101"/>
      <c r="B1828" s="41"/>
      <c r="C1828" s="102"/>
      <c r="D1828" s="103"/>
      <c r="E1828" s="103"/>
      <c r="F1828" s="103"/>
      <c r="G1828" s="103"/>
      <c r="H1828" s="103"/>
      <c r="I1828" s="103"/>
      <c r="J1828" s="103"/>
      <c r="K1828" s="31"/>
      <c r="L1828" s="103"/>
      <c r="M1828" s="104"/>
      <c r="N1828" s="105"/>
      <c r="O1828" s="41"/>
      <c r="P1828" s="106"/>
      <c r="Q1828" s="106"/>
      <c r="R1828" s="41"/>
      <c r="S1828" s="41"/>
      <c r="T1828" s="107"/>
      <c r="U1828" s="41"/>
      <c r="V1828" s="41"/>
      <c r="W1828" s="107"/>
      <c r="X1828" s="107"/>
      <c r="Y1828" s="107"/>
      <c r="Z1828" s="107"/>
      <c r="AA1828" s="107"/>
      <c r="AB1828" s="107"/>
      <c r="AC1828" s="107"/>
      <c r="AD1828" s="107"/>
      <c r="AE1828" s="107"/>
      <c r="AF1828" s="107"/>
      <c r="AG1828" s="41"/>
      <c r="AH1828" s="41"/>
      <c r="AI1828" s="108"/>
      <c r="AJ1828" s="107"/>
      <c r="AK1828" s="117" t="s">
        <v>4915</v>
      </c>
      <c r="AL1828" s="41" t="str">
        <f t="shared" ref="AL1828:AL1833" si="1047">VLOOKUP(AK1828,db_solfen,2,FALSE)</f>
        <v>SHD METHANOL 156</v>
      </c>
      <c r="AM1828" s="107">
        <v>0.12</v>
      </c>
      <c r="AN1828" s="107">
        <f>$X$1827*AM1828</f>
        <v>0.36719999999999997</v>
      </c>
    </row>
    <row r="1829" spans="1:40" ht="15">
      <c r="A1829" s="101"/>
      <c r="B1829" s="41"/>
      <c r="C1829" s="102"/>
      <c r="D1829" s="103"/>
      <c r="E1829" s="103"/>
      <c r="F1829" s="103"/>
      <c r="G1829" s="103"/>
      <c r="H1829" s="103"/>
      <c r="I1829" s="103"/>
      <c r="J1829" s="103"/>
      <c r="K1829" s="31"/>
      <c r="L1829" s="103"/>
      <c r="M1829" s="104"/>
      <c r="N1829" s="105"/>
      <c r="O1829" s="41"/>
      <c r="P1829" s="106"/>
      <c r="Q1829" s="106"/>
      <c r="R1829" s="41"/>
      <c r="S1829" s="41"/>
      <c r="T1829" s="107"/>
      <c r="U1829" s="41"/>
      <c r="V1829" s="41"/>
      <c r="W1829" s="107"/>
      <c r="X1829" s="107"/>
      <c r="Y1829" s="107"/>
      <c r="Z1829" s="107"/>
      <c r="AA1829" s="107"/>
      <c r="AB1829" s="107"/>
      <c r="AC1829" s="107"/>
      <c r="AD1829" s="107"/>
      <c r="AE1829" s="107"/>
      <c r="AF1829" s="107"/>
      <c r="AG1829" s="41"/>
      <c r="AH1829" s="41"/>
      <c r="AI1829" s="108"/>
      <c r="AJ1829" s="107"/>
      <c r="AK1829" s="117" t="s">
        <v>4921</v>
      </c>
      <c r="AL1829" s="41" t="str">
        <f t="shared" si="1047"/>
        <v>SOLFEN KHA DEP 225</v>
      </c>
      <c r="AM1829" s="107">
        <v>0.17</v>
      </c>
      <c r="AN1829" s="107">
        <f t="shared" ref="AN1829:AN1830" si="1048">$X$1827*AM1829</f>
        <v>0.5202</v>
      </c>
    </row>
    <row r="1830" spans="1:40" ht="15">
      <c r="A1830" s="101"/>
      <c r="B1830" s="41"/>
      <c r="C1830" s="102"/>
      <c r="D1830" s="103"/>
      <c r="E1830" s="103"/>
      <c r="F1830" s="103"/>
      <c r="G1830" s="103"/>
      <c r="H1830" s="103"/>
      <c r="I1830" s="103"/>
      <c r="J1830" s="103"/>
      <c r="K1830" s="31"/>
      <c r="L1830" s="103"/>
      <c r="M1830" s="104"/>
      <c r="N1830" s="105"/>
      <c r="O1830" s="41"/>
      <c r="P1830" s="106"/>
      <c r="Q1830" s="106"/>
      <c r="R1830" s="41"/>
      <c r="S1830" s="41"/>
      <c r="T1830" s="107"/>
      <c r="U1830" s="41"/>
      <c r="V1830" s="41"/>
      <c r="W1830" s="107"/>
      <c r="X1830" s="107"/>
      <c r="Y1830" s="107"/>
      <c r="Z1830" s="107"/>
      <c r="AA1830" s="107"/>
      <c r="AB1830" s="107"/>
      <c r="AC1830" s="107"/>
      <c r="AD1830" s="107"/>
      <c r="AE1830" s="107"/>
      <c r="AF1830" s="107"/>
      <c r="AG1830" s="41"/>
      <c r="AH1830" s="41"/>
      <c r="AI1830" s="108"/>
      <c r="AJ1830" s="107"/>
      <c r="AK1830" s="117" t="s">
        <v>4925</v>
      </c>
      <c r="AL1830" s="41" t="str">
        <f t="shared" si="1047"/>
        <v>SOLFEN KHA GLISERIN 250</v>
      </c>
      <c r="AM1830" s="107">
        <v>0.3</v>
      </c>
      <c r="AN1830" s="107">
        <f t="shared" si="1048"/>
        <v>0.91799999999999993</v>
      </c>
    </row>
    <row r="1831" spans="1:40" ht="15">
      <c r="A1831" s="101"/>
      <c r="B1831" s="41"/>
      <c r="C1831" s="102"/>
      <c r="D1831" s="103"/>
      <c r="E1831" s="103"/>
      <c r="F1831" s="103"/>
      <c r="G1831" s="103"/>
      <c r="H1831" s="103"/>
      <c r="I1831" s="103"/>
      <c r="J1831" s="103"/>
      <c r="K1831" s="31"/>
      <c r="L1831" s="103"/>
      <c r="M1831" s="104"/>
      <c r="N1831" s="105"/>
      <c r="O1831" s="41"/>
      <c r="P1831" s="106"/>
      <c r="Q1831" s="106"/>
      <c r="R1831" s="41"/>
      <c r="S1831" s="41"/>
      <c r="T1831" s="107"/>
      <c r="U1831" s="41" t="s">
        <v>5192</v>
      </c>
      <c r="V1831" s="41" t="s">
        <v>5193</v>
      </c>
      <c r="W1831" s="107">
        <v>6.7500000000000004E-2</v>
      </c>
      <c r="X1831" s="107">
        <f>K1827*W1831</f>
        <v>20.25</v>
      </c>
      <c r="Y1831" s="107"/>
      <c r="Z1831" s="107"/>
      <c r="AA1831" s="107"/>
      <c r="AB1831" s="107"/>
      <c r="AC1831" s="107"/>
      <c r="AD1831" s="107"/>
      <c r="AE1831" s="107"/>
      <c r="AF1831" s="107"/>
      <c r="AG1831" s="41"/>
      <c r="AH1831" s="41"/>
      <c r="AI1831" s="108"/>
      <c r="AJ1831" s="107"/>
      <c r="AK1831" s="110" t="s">
        <v>4915</v>
      </c>
      <c r="AL1831" s="41" t="str">
        <f t="shared" si="1047"/>
        <v>SHD METHANOL 156</v>
      </c>
      <c r="AM1831" s="107">
        <v>0.56999999999999995</v>
      </c>
      <c r="AN1831" s="107">
        <f>$X$1831*AM1831</f>
        <v>11.542499999999999</v>
      </c>
    </row>
    <row r="1832" spans="1:40" ht="15">
      <c r="A1832" s="101"/>
      <c r="B1832" s="41"/>
      <c r="C1832" s="102"/>
      <c r="D1832" s="103"/>
      <c r="E1832" s="103"/>
      <c r="F1832" s="103"/>
      <c r="G1832" s="103"/>
      <c r="H1832" s="103"/>
      <c r="I1832" s="103"/>
      <c r="J1832" s="103"/>
      <c r="K1832" s="31"/>
      <c r="L1832" s="103"/>
      <c r="M1832" s="104"/>
      <c r="N1832" s="105"/>
      <c r="O1832" s="41"/>
      <c r="P1832" s="106"/>
      <c r="Q1832" s="106"/>
      <c r="R1832" s="41"/>
      <c r="S1832" s="41"/>
      <c r="T1832" s="107"/>
      <c r="U1832" s="41"/>
      <c r="V1832" s="41"/>
      <c r="W1832" s="107"/>
      <c r="X1832" s="107"/>
      <c r="Y1832" s="107"/>
      <c r="Z1832" s="107"/>
      <c r="AA1832" s="107"/>
      <c r="AB1832" s="107"/>
      <c r="AC1832" s="107"/>
      <c r="AD1832" s="107"/>
      <c r="AE1832" s="107"/>
      <c r="AF1832" s="107"/>
      <c r="AG1832" s="41"/>
      <c r="AH1832" s="41"/>
      <c r="AI1832" s="108"/>
      <c r="AJ1832" s="107"/>
      <c r="AK1832" s="110" t="s">
        <v>4925</v>
      </c>
      <c r="AL1832" s="41" t="str">
        <f t="shared" si="1047"/>
        <v>SOLFEN KHA GLISERIN 250</v>
      </c>
      <c r="AM1832" s="107">
        <v>0.34</v>
      </c>
      <c r="AN1832" s="107">
        <f t="shared" ref="AN1832:AN1833" si="1049">$X$1831*AM1832</f>
        <v>6.8850000000000007</v>
      </c>
    </row>
    <row r="1833" spans="1:40" ht="15">
      <c r="A1833" s="101"/>
      <c r="B1833" s="41"/>
      <c r="C1833" s="102"/>
      <c r="D1833" s="103"/>
      <c r="E1833" s="103"/>
      <c r="F1833" s="103"/>
      <c r="G1833" s="103"/>
      <c r="H1833" s="103"/>
      <c r="I1833" s="103"/>
      <c r="J1833" s="103"/>
      <c r="K1833" s="31"/>
      <c r="L1833" s="103"/>
      <c r="M1833" s="104"/>
      <c r="N1833" s="105"/>
      <c r="O1833" s="41"/>
      <c r="P1833" s="106"/>
      <c r="Q1833" s="106"/>
      <c r="R1833" s="41"/>
      <c r="S1833" s="41"/>
      <c r="T1833" s="107"/>
      <c r="U1833" s="41"/>
      <c r="V1833" s="41"/>
      <c r="W1833" s="107"/>
      <c r="X1833" s="107"/>
      <c r="Y1833" s="107"/>
      <c r="Z1833" s="107"/>
      <c r="AA1833" s="107"/>
      <c r="AB1833" s="107"/>
      <c r="AC1833" s="107"/>
      <c r="AD1833" s="107"/>
      <c r="AE1833" s="107"/>
      <c r="AF1833" s="107"/>
      <c r="AG1833" s="41"/>
      <c r="AH1833" s="41"/>
      <c r="AI1833" s="108"/>
      <c r="AJ1833" s="107"/>
      <c r="AK1833" s="110" t="s">
        <v>4921</v>
      </c>
      <c r="AL1833" s="41" t="str">
        <f t="shared" si="1047"/>
        <v>SOLFEN KHA DEP 225</v>
      </c>
      <c r="AM1833" s="107">
        <v>0.09</v>
      </c>
      <c r="AN1833" s="107">
        <f t="shared" si="1049"/>
        <v>1.8225</v>
      </c>
    </row>
    <row r="1834" spans="1:40">
      <c r="A1834" s="101">
        <v>405</v>
      </c>
      <c r="B1834" s="41" t="s">
        <v>3402</v>
      </c>
      <c r="C1834" s="102" t="s">
        <v>364</v>
      </c>
      <c r="D1834" s="103">
        <v>86</v>
      </c>
      <c r="E1834" s="103">
        <f t="shared" si="1035"/>
        <v>0.86</v>
      </c>
      <c r="F1834" s="103">
        <v>179</v>
      </c>
      <c r="G1834" s="103">
        <v>1</v>
      </c>
      <c r="H1834" s="103">
        <v>173</v>
      </c>
      <c r="I1834" s="103">
        <v>1</v>
      </c>
      <c r="J1834" s="103" t="s">
        <v>510</v>
      </c>
      <c r="K1834" s="31">
        <f t="shared" si="1036"/>
        <v>200</v>
      </c>
      <c r="L1834" s="103" t="s">
        <v>510</v>
      </c>
      <c r="M1834" s="104">
        <f t="shared" si="1037"/>
        <v>2</v>
      </c>
      <c r="N1834" s="105" t="s">
        <v>506</v>
      </c>
      <c r="O1834" s="41" t="s">
        <v>5230</v>
      </c>
      <c r="P1834" s="106">
        <f t="shared" si="1038"/>
        <v>36</v>
      </c>
      <c r="Q1834" s="106">
        <f t="shared" si="1039"/>
        <v>200</v>
      </c>
      <c r="R1834" s="41"/>
      <c r="S1834" s="41" t="s">
        <v>5220</v>
      </c>
      <c r="T1834" s="107">
        <f t="shared" si="1040"/>
        <v>0.34680000000000005</v>
      </c>
      <c r="U1834" s="41" t="s">
        <v>4088</v>
      </c>
      <c r="V1834" s="41" t="e">
        <f t="shared" si="977"/>
        <v>#NAME?</v>
      </c>
      <c r="W1834" s="107">
        <v>1.0200000000000001E-2</v>
      </c>
      <c r="X1834" s="107">
        <f t="shared" si="1019"/>
        <v>2.04</v>
      </c>
      <c r="Y1834" s="107"/>
      <c r="Z1834" s="107"/>
      <c r="AA1834" s="107"/>
      <c r="AB1834" s="107"/>
      <c r="AC1834" s="107"/>
      <c r="AD1834" s="107"/>
      <c r="AE1834" s="107"/>
      <c r="AF1834" s="107"/>
      <c r="AG1834" s="41" t="s">
        <v>4301</v>
      </c>
      <c r="AH1834" s="41" t="e">
        <f t="shared" si="978"/>
        <v>#NAME?</v>
      </c>
      <c r="AI1834" s="108">
        <v>0.17</v>
      </c>
      <c r="AJ1834" s="107">
        <f t="shared" si="1020"/>
        <v>0.34680000000000005</v>
      </c>
      <c r="AK1834" s="41"/>
      <c r="AL1834" s="41"/>
      <c r="AM1834" s="107"/>
      <c r="AN1834" s="107"/>
    </row>
    <row r="1835" spans="1:40" ht="15">
      <c r="A1835" s="101"/>
      <c r="B1835" s="41"/>
      <c r="C1835" s="102"/>
      <c r="D1835" s="103"/>
      <c r="E1835" s="103"/>
      <c r="F1835" s="103"/>
      <c r="G1835" s="103"/>
      <c r="H1835" s="103"/>
      <c r="I1835" s="103"/>
      <c r="J1835" s="103"/>
      <c r="K1835" s="31"/>
      <c r="L1835" s="103"/>
      <c r="M1835" s="104"/>
      <c r="N1835" s="105"/>
      <c r="O1835" s="41"/>
      <c r="P1835" s="106"/>
      <c r="Q1835" s="106"/>
      <c r="R1835" s="41"/>
      <c r="S1835" s="41"/>
      <c r="T1835" s="107"/>
      <c r="U1835" s="41"/>
      <c r="V1835" s="41"/>
      <c r="W1835" s="107"/>
      <c r="X1835" s="107"/>
      <c r="Y1835" s="107"/>
      <c r="Z1835" s="107"/>
      <c r="AA1835" s="107"/>
      <c r="AB1835" s="107"/>
      <c r="AC1835" s="107"/>
      <c r="AD1835" s="107"/>
      <c r="AE1835" s="107"/>
      <c r="AF1835" s="107"/>
      <c r="AG1835" s="41"/>
      <c r="AH1835" s="41"/>
      <c r="AI1835" s="108"/>
      <c r="AJ1835" s="107"/>
      <c r="AK1835" s="117" t="s">
        <v>4921</v>
      </c>
      <c r="AL1835" s="41" t="str">
        <f t="shared" ref="AL1835:AL1840" si="1050">VLOOKUP(AK1835,db_solfen,2,FALSE)</f>
        <v>SOLFEN KHA DEP 225</v>
      </c>
      <c r="AM1835" s="107">
        <v>0.3</v>
      </c>
      <c r="AN1835" s="107">
        <f>$X$1834*AM1835</f>
        <v>0.61199999999999999</v>
      </c>
    </row>
    <row r="1836" spans="1:40" ht="15">
      <c r="A1836" s="101"/>
      <c r="B1836" s="41"/>
      <c r="C1836" s="102"/>
      <c r="D1836" s="103"/>
      <c r="E1836" s="103"/>
      <c r="F1836" s="103"/>
      <c r="G1836" s="103"/>
      <c r="H1836" s="103"/>
      <c r="I1836" s="103"/>
      <c r="J1836" s="103"/>
      <c r="K1836" s="31"/>
      <c r="L1836" s="103"/>
      <c r="M1836" s="104"/>
      <c r="N1836" s="105"/>
      <c r="O1836" s="41"/>
      <c r="P1836" s="106"/>
      <c r="Q1836" s="106"/>
      <c r="R1836" s="41"/>
      <c r="S1836" s="41"/>
      <c r="T1836" s="107"/>
      <c r="U1836" s="41"/>
      <c r="V1836" s="41"/>
      <c r="W1836" s="107"/>
      <c r="X1836" s="107"/>
      <c r="Y1836" s="107"/>
      <c r="Z1836" s="107"/>
      <c r="AA1836" s="107"/>
      <c r="AB1836" s="107"/>
      <c r="AC1836" s="107"/>
      <c r="AD1836" s="107"/>
      <c r="AE1836" s="107"/>
      <c r="AF1836" s="107"/>
      <c r="AG1836" s="41"/>
      <c r="AH1836" s="41"/>
      <c r="AI1836" s="108"/>
      <c r="AJ1836" s="107"/>
      <c r="AK1836" s="117" t="s">
        <v>4915</v>
      </c>
      <c r="AL1836" s="41" t="str">
        <f t="shared" si="1050"/>
        <v>SHD METHANOL 156</v>
      </c>
      <c r="AM1836" s="107">
        <v>0.11</v>
      </c>
      <c r="AN1836" s="107">
        <f t="shared" ref="AN1836:AN1837" si="1051">$X$1834*AM1836</f>
        <v>0.22440000000000002</v>
      </c>
    </row>
    <row r="1837" spans="1:40" ht="15">
      <c r="A1837" s="101"/>
      <c r="B1837" s="41"/>
      <c r="C1837" s="102"/>
      <c r="D1837" s="103"/>
      <c r="E1837" s="103"/>
      <c r="F1837" s="103"/>
      <c r="G1837" s="103"/>
      <c r="H1837" s="103"/>
      <c r="I1837" s="103"/>
      <c r="J1837" s="103"/>
      <c r="K1837" s="31"/>
      <c r="L1837" s="103"/>
      <c r="M1837" s="104"/>
      <c r="N1837" s="105"/>
      <c r="O1837" s="41"/>
      <c r="P1837" s="106"/>
      <c r="Q1837" s="106"/>
      <c r="R1837" s="41"/>
      <c r="S1837" s="41"/>
      <c r="T1837" s="107"/>
      <c r="U1837" s="41"/>
      <c r="V1837" s="41"/>
      <c r="W1837" s="107"/>
      <c r="X1837" s="107"/>
      <c r="Y1837" s="107"/>
      <c r="Z1837" s="107"/>
      <c r="AA1837" s="107"/>
      <c r="AB1837" s="107"/>
      <c r="AC1837" s="107"/>
      <c r="AD1837" s="107"/>
      <c r="AE1837" s="107"/>
      <c r="AF1837" s="107"/>
      <c r="AG1837" s="41"/>
      <c r="AH1837" s="41"/>
      <c r="AI1837" s="108"/>
      <c r="AJ1837" s="107"/>
      <c r="AK1837" s="117" t="s">
        <v>4925</v>
      </c>
      <c r="AL1837" s="41" t="str">
        <f t="shared" si="1050"/>
        <v>SOLFEN KHA GLISERIN 250</v>
      </c>
      <c r="AM1837" s="107">
        <v>0.42</v>
      </c>
      <c r="AN1837" s="107">
        <f t="shared" si="1051"/>
        <v>0.85680000000000001</v>
      </c>
    </row>
    <row r="1838" spans="1:40" ht="15">
      <c r="A1838" s="101"/>
      <c r="B1838" s="41"/>
      <c r="C1838" s="102"/>
      <c r="D1838" s="103"/>
      <c r="E1838" s="103"/>
      <c r="F1838" s="103"/>
      <c r="G1838" s="103"/>
      <c r="H1838" s="103"/>
      <c r="I1838" s="103"/>
      <c r="J1838" s="103"/>
      <c r="K1838" s="31"/>
      <c r="L1838" s="103"/>
      <c r="M1838" s="104"/>
      <c r="N1838" s="105"/>
      <c r="O1838" s="41"/>
      <c r="P1838" s="106"/>
      <c r="Q1838" s="106"/>
      <c r="R1838" s="41"/>
      <c r="S1838" s="41"/>
      <c r="T1838" s="107"/>
      <c r="U1838" s="41" t="s">
        <v>5192</v>
      </c>
      <c r="V1838" s="41" t="s">
        <v>5193</v>
      </c>
      <c r="W1838" s="107">
        <v>6.7500000000000004E-2</v>
      </c>
      <c r="X1838" s="107">
        <f>K1834*W1838</f>
        <v>13.5</v>
      </c>
      <c r="Y1838" s="107"/>
      <c r="Z1838" s="107"/>
      <c r="AA1838" s="107"/>
      <c r="AB1838" s="107"/>
      <c r="AC1838" s="107"/>
      <c r="AD1838" s="107"/>
      <c r="AE1838" s="107"/>
      <c r="AF1838" s="107"/>
      <c r="AG1838" s="41"/>
      <c r="AH1838" s="41"/>
      <c r="AI1838" s="108"/>
      <c r="AJ1838" s="107"/>
      <c r="AK1838" s="110" t="s">
        <v>4915</v>
      </c>
      <c r="AL1838" s="41" t="str">
        <f t="shared" si="1050"/>
        <v>SHD METHANOL 156</v>
      </c>
      <c r="AM1838" s="107">
        <v>0.56999999999999995</v>
      </c>
      <c r="AN1838" s="107">
        <f>$X$1838*AM1838</f>
        <v>7.6949999999999994</v>
      </c>
    </row>
    <row r="1839" spans="1:40" ht="15">
      <c r="A1839" s="101"/>
      <c r="B1839" s="41"/>
      <c r="C1839" s="102"/>
      <c r="D1839" s="103"/>
      <c r="E1839" s="103"/>
      <c r="F1839" s="103"/>
      <c r="G1839" s="103"/>
      <c r="H1839" s="103"/>
      <c r="I1839" s="103"/>
      <c r="J1839" s="103"/>
      <c r="K1839" s="31"/>
      <c r="L1839" s="103"/>
      <c r="M1839" s="104"/>
      <c r="N1839" s="105"/>
      <c r="O1839" s="41"/>
      <c r="P1839" s="106"/>
      <c r="Q1839" s="106"/>
      <c r="R1839" s="41"/>
      <c r="S1839" s="41"/>
      <c r="T1839" s="107"/>
      <c r="U1839" s="41"/>
      <c r="V1839" s="41"/>
      <c r="W1839" s="107"/>
      <c r="X1839" s="107"/>
      <c r="Y1839" s="107"/>
      <c r="Z1839" s="107"/>
      <c r="AA1839" s="107"/>
      <c r="AB1839" s="107"/>
      <c r="AC1839" s="107"/>
      <c r="AD1839" s="107"/>
      <c r="AE1839" s="107"/>
      <c r="AF1839" s="107"/>
      <c r="AG1839" s="41"/>
      <c r="AH1839" s="41"/>
      <c r="AI1839" s="108"/>
      <c r="AJ1839" s="107"/>
      <c r="AK1839" s="110" t="s">
        <v>4925</v>
      </c>
      <c r="AL1839" s="41" t="str">
        <f t="shared" si="1050"/>
        <v>SOLFEN KHA GLISERIN 250</v>
      </c>
      <c r="AM1839" s="107">
        <v>0.34</v>
      </c>
      <c r="AN1839" s="107">
        <f t="shared" ref="AN1839:AN1840" si="1052">$X$1838*AM1839</f>
        <v>4.5900000000000007</v>
      </c>
    </row>
    <row r="1840" spans="1:40" ht="15">
      <c r="A1840" s="101"/>
      <c r="B1840" s="41"/>
      <c r="C1840" s="102"/>
      <c r="D1840" s="103"/>
      <c r="E1840" s="103"/>
      <c r="F1840" s="103"/>
      <c r="G1840" s="103"/>
      <c r="H1840" s="103"/>
      <c r="I1840" s="103"/>
      <c r="J1840" s="103"/>
      <c r="K1840" s="31"/>
      <c r="L1840" s="103"/>
      <c r="M1840" s="104"/>
      <c r="N1840" s="105"/>
      <c r="O1840" s="41"/>
      <c r="P1840" s="106"/>
      <c r="Q1840" s="106"/>
      <c r="R1840" s="41"/>
      <c r="S1840" s="41"/>
      <c r="T1840" s="107"/>
      <c r="U1840" s="41"/>
      <c r="V1840" s="41"/>
      <c r="W1840" s="107"/>
      <c r="X1840" s="107"/>
      <c r="Y1840" s="107"/>
      <c r="Z1840" s="107"/>
      <c r="AA1840" s="107"/>
      <c r="AB1840" s="107"/>
      <c r="AC1840" s="107"/>
      <c r="AD1840" s="107"/>
      <c r="AE1840" s="107"/>
      <c r="AF1840" s="107"/>
      <c r="AG1840" s="41"/>
      <c r="AH1840" s="41"/>
      <c r="AI1840" s="108"/>
      <c r="AJ1840" s="107"/>
      <c r="AK1840" s="110" t="s">
        <v>4921</v>
      </c>
      <c r="AL1840" s="41" t="str">
        <f t="shared" si="1050"/>
        <v>SOLFEN KHA DEP 225</v>
      </c>
      <c r="AM1840" s="107">
        <v>0.09</v>
      </c>
      <c r="AN1840" s="107">
        <f t="shared" si="1052"/>
        <v>1.2149999999999999</v>
      </c>
    </row>
    <row r="1841" spans="1:40">
      <c r="A1841" s="101">
        <v>406</v>
      </c>
      <c r="B1841" s="41" t="s">
        <v>3403</v>
      </c>
      <c r="C1841" s="102" t="s">
        <v>365</v>
      </c>
      <c r="D1841" s="103">
        <v>636</v>
      </c>
      <c r="E1841" s="103">
        <f t="shared" si="1035"/>
        <v>6.36</v>
      </c>
      <c r="F1841" s="103">
        <v>843</v>
      </c>
      <c r="G1841" s="103">
        <v>1</v>
      </c>
      <c r="H1841" s="103">
        <v>939</v>
      </c>
      <c r="I1841" s="103">
        <v>1</v>
      </c>
      <c r="J1841" s="103" t="s">
        <v>510</v>
      </c>
      <c r="K1841" s="31">
        <f t="shared" si="1036"/>
        <v>300</v>
      </c>
      <c r="L1841" s="103" t="s">
        <v>510</v>
      </c>
      <c r="M1841" s="104">
        <f t="shared" si="1037"/>
        <v>3</v>
      </c>
      <c r="N1841" s="105" t="s">
        <v>506</v>
      </c>
      <c r="O1841" s="41" t="s">
        <v>5230</v>
      </c>
      <c r="P1841" s="106">
        <f t="shared" si="1038"/>
        <v>54</v>
      </c>
      <c r="Q1841" s="106">
        <f t="shared" si="1039"/>
        <v>300</v>
      </c>
      <c r="R1841" s="41"/>
      <c r="S1841" s="41" t="s">
        <v>5232</v>
      </c>
      <c r="T1841" s="107">
        <f t="shared" si="1040"/>
        <v>0.61559999999999993</v>
      </c>
      <c r="U1841" s="41" t="s">
        <v>3970</v>
      </c>
      <c r="V1841" s="41" t="e">
        <f t="shared" si="977"/>
        <v>#NAME?</v>
      </c>
      <c r="W1841" s="107">
        <v>1.14E-2</v>
      </c>
      <c r="X1841" s="107">
        <f t="shared" si="1019"/>
        <v>3.42</v>
      </c>
      <c r="Y1841" s="107"/>
      <c r="Z1841" s="107"/>
      <c r="AA1841" s="107"/>
      <c r="AB1841" s="107"/>
      <c r="AC1841" s="107"/>
      <c r="AD1841" s="107"/>
      <c r="AE1841" s="107"/>
      <c r="AF1841" s="107"/>
      <c r="AG1841" s="41" t="s">
        <v>4245</v>
      </c>
      <c r="AH1841" s="41" t="e">
        <f t="shared" si="978"/>
        <v>#NAME?</v>
      </c>
      <c r="AI1841" s="108">
        <v>0.18</v>
      </c>
      <c r="AJ1841" s="107">
        <f t="shared" si="1020"/>
        <v>0.61559999999999993</v>
      </c>
      <c r="AK1841" s="41"/>
      <c r="AL1841" s="41"/>
      <c r="AM1841" s="107"/>
      <c r="AN1841" s="107"/>
    </row>
    <row r="1842" spans="1:40" ht="15">
      <c r="A1842" s="101"/>
      <c r="B1842" s="41"/>
      <c r="C1842" s="102"/>
      <c r="D1842" s="103"/>
      <c r="E1842" s="103"/>
      <c r="F1842" s="103"/>
      <c r="G1842" s="103"/>
      <c r="H1842" s="103"/>
      <c r="I1842" s="103"/>
      <c r="J1842" s="103"/>
      <c r="K1842" s="31"/>
      <c r="L1842" s="103"/>
      <c r="M1842" s="104"/>
      <c r="N1842" s="105"/>
      <c r="O1842" s="41"/>
      <c r="P1842" s="106"/>
      <c r="Q1842" s="106"/>
      <c r="R1842" s="41"/>
      <c r="S1842" s="41"/>
      <c r="T1842" s="107"/>
      <c r="U1842" s="41"/>
      <c r="V1842" s="41"/>
      <c r="W1842" s="107"/>
      <c r="X1842" s="107"/>
      <c r="Y1842" s="107"/>
      <c r="Z1842" s="107"/>
      <c r="AA1842" s="107"/>
      <c r="AB1842" s="107"/>
      <c r="AC1842" s="107"/>
      <c r="AD1842" s="107"/>
      <c r="AE1842" s="107"/>
      <c r="AF1842" s="107"/>
      <c r="AG1842" s="41"/>
      <c r="AH1842" s="41"/>
      <c r="AI1842" s="108"/>
      <c r="AJ1842" s="107"/>
      <c r="AK1842" t="s">
        <v>4921</v>
      </c>
      <c r="AL1842" s="41" t="str">
        <f t="shared" ref="AL1842:AL1847" si="1053">VLOOKUP(AK1842,db_solfen,2,FALSE)</f>
        <v>SOLFEN KHA DEP 225</v>
      </c>
      <c r="AM1842" s="107">
        <v>0.22</v>
      </c>
      <c r="AN1842" s="107">
        <f>$X$1841*AM1842</f>
        <v>0.75239999999999996</v>
      </c>
    </row>
    <row r="1843" spans="1:40" ht="15">
      <c r="A1843" s="101"/>
      <c r="B1843" s="41"/>
      <c r="C1843" s="102"/>
      <c r="D1843" s="103"/>
      <c r="E1843" s="103"/>
      <c r="F1843" s="103"/>
      <c r="G1843" s="103"/>
      <c r="H1843" s="103"/>
      <c r="I1843" s="103"/>
      <c r="J1843" s="103"/>
      <c r="K1843" s="31"/>
      <c r="L1843" s="103"/>
      <c r="M1843" s="104"/>
      <c r="N1843" s="105"/>
      <c r="O1843" s="41"/>
      <c r="P1843" s="106"/>
      <c r="Q1843" s="106"/>
      <c r="R1843" s="41"/>
      <c r="S1843" s="41"/>
      <c r="T1843" s="107"/>
      <c r="U1843" s="41"/>
      <c r="V1843" s="41"/>
      <c r="W1843" s="107"/>
      <c r="X1843" s="107"/>
      <c r="Y1843" s="107"/>
      <c r="Z1843" s="107"/>
      <c r="AA1843" s="107"/>
      <c r="AB1843" s="107"/>
      <c r="AC1843" s="107"/>
      <c r="AD1843" s="107"/>
      <c r="AE1843" s="107"/>
      <c r="AF1843" s="107"/>
      <c r="AG1843" s="41"/>
      <c r="AH1843" s="41"/>
      <c r="AI1843" s="108"/>
      <c r="AJ1843" s="107"/>
      <c r="AK1843" t="s">
        <v>4915</v>
      </c>
      <c r="AL1843" s="41" t="str">
        <f t="shared" si="1053"/>
        <v>SHD METHANOL 156</v>
      </c>
      <c r="AM1843" s="107">
        <v>0.21</v>
      </c>
      <c r="AN1843" s="107">
        <f t="shared" ref="AN1843:AN1844" si="1054">$X$1841*AM1843</f>
        <v>0.71819999999999995</v>
      </c>
    </row>
    <row r="1844" spans="1:40" ht="15">
      <c r="A1844" s="101"/>
      <c r="B1844" s="41"/>
      <c r="C1844" s="102"/>
      <c r="D1844" s="103"/>
      <c r="E1844" s="103"/>
      <c r="F1844" s="103"/>
      <c r="G1844" s="103"/>
      <c r="H1844" s="103"/>
      <c r="I1844" s="103"/>
      <c r="J1844" s="103"/>
      <c r="K1844" s="31"/>
      <c r="L1844" s="103"/>
      <c r="M1844" s="104"/>
      <c r="N1844" s="105"/>
      <c r="O1844" s="41"/>
      <c r="P1844" s="106"/>
      <c r="Q1844" s="106"/>
      <c r="R1844" s="41"/>
      <c r="S1844" s="41"/>
      <c r="T1844" s="107"/>
      <c r="U1844" s="41"/>
      <c r="V1844" s="41"/>
      <c r="W1844" s="107"/>
      <c r="X1844" s="107"/>
      <c r="Y1844" s="107"/>
      <c r="Z1844" s="107"/>
      <c r="AA1844" s="107"/>
      <c r="AB1844" s="107"/>
      <c r="AC1844" s="107"/>
      <c r="AD1844" s="107"/>
      <c r="AE1844" s="107"/>
      <c r="AF1844" s="107"/>
      <c r="AG1844" s="41"/>
      <c r="AH1844" s="41"/>
      <c r="AI1844" s="108"/>
      <c r="AJ1844" s="107"/>
      <c r="AK1844" t="s">
        <v>4925</v>
      </c>
      <c r="AL1844" s="41" t="str">
        <f t="shared" si="1053"/>
        <v>SOLFEN KHA GLISERIN 250</v>
      </c>
      <c r="AM1844" s="107">
        <v>0.39</v>
      </c>
      <c r="AN1844" s="107">
        <f t="shared" si="1054"/>
        <v>1.3338000000000001</v>
      </c>
    </row>
    <row r="1845" spans="1:40" ht="15">
      <c r="A1845" s="101"/>
      <c r="B1845" s="41"/>
      <c r="C1845" s="102"/>
      <c r="D1845" s="103"/>
      <c r="E1845" s="103"/>
      <c r="F1845" s="103"/>
      <c r="G1845" s="103"/>
      <c r="H1845" s="103"/>
      <c r="I1845" s="103"/>
      <c r="J1845" s="103"/>
      <c r="K1845" s="31"/>
      <c r="L1845" s="103"/>
      <c r="M1845" s="104"/>
      <c r="N1845" s="105"/>
      <c r="O1845" s="41"/>
      <c r="P1845" s="106"/>
      <c r="Q1845" s="106"/>
      <c r="R1845" s="41"/>
      <c r="S1845" s="41"/>
      <c r="T1845" s="107"/>
      <c r="U1845" s="41" t="s">
        <v>5192</v>
      </c>
      <c r="V1845" s="41" t="s">
        <v>5193</v>
      </c>
      <c r="W1845" s="107">
        <v>4.9399999999999999E-2</v>
      </c>
      <c r="X1845" s="107">
        <f>K1841*W1845</f>
        <v>14.82</v>
      </c>
      <c r="Y1845" s="107"/>
      <c r="Z1845" s="107"/>
      <c r="AA1845" s="107"/>
      <c r="AB1845" s="107"/>
      <c r="AC1845" s="107"/>
      <c r="AD1845" s="107"/>
      <c r="AE1845" s="107"/>
      <c r="AF1845" s="107"/>
      <c r="AG1845" s="41"/>
      <c r="AH1845" s="41"/>
      <c r="AI1845" s="108"/>
      <c r="AJ1845" s="107"/>
      <c r="AK1845" s="110" t="s">
        <v>4915</v>
      </c>
      <c r="AL1845" s="41" t="str">
        <f t="shared" si="1053"/>
        <v>SHD METHANOL 156</v>
      </c>
      <c r="AM1845" s="107">
        <v>0.56999999999999995</v>
      </c>
      <c r="AN1845" s="107">
        <f>$X$1845*AM1845</f>
        <v>8.4474</v>
      </c>
    </row>
    <row r="1846" spans="1:40" ht="15">
      <c r="A1846" s="101"/>
      <c r="B1846" s="41"/>
      <c r="C1846" s="102"/>
      <c r="D1846" s="103"/>
      <c r="E1846" s="103"/>
      <c r="F1846" s="103"/>
      <c r="G1846" s="103"/>
      <c r="H1846" s="103"/>
      <c r="I1846" s="103"/>
      <c r="J1846" s="103"/>
      <c r="K1846" s="31"/>
      <c r="L1846" s="103"/>
      <c r="M1846" s="104"/>
      <c r="N1846" s="105"/>
      <c r="O1846" s="41"/>
      <c r="P1846" s="106"/>
      <c r="Q1846" s="106"/>
      <c r="R1846" s="41"/>
      <c r="S1846" s="41"/>
      <c r="T1846" s="107"/>
      <c r="U1846" s="41"/>
      <c r="V1846" s="41"/>
      <c r="W1846" s="107"/>
      <c r="X1846" s="107"/>
      <c r="Y1846" s="107"/>
      <c r="Z1846" s="107"/>
      <c r="AA1846" s="107"/>
      <c r="AB1846" s="107"/>
      <c r="AC1846" s="107"/>
      <c r="AD1846" s="107"/>
      <c r="AE1846" s="107"/>
      <c r="AF1846" s="107"/>
      <c r="AG1846" s="41"/>
      <c r="AH1846" s="41"/>
      <c r="AI1846" s="108"/>
      <c r="AJ1846" s="107"/>
      <c r="AK1846" s="110" t="s">
        <v>4925</v>
      </c>
      <c r="AL1846" s="41" t="str">
        <f t="shared" si="1053"/>
        <v>SOLFEN KHA GLISERIN 250</v>
      </c>
      <c r="AM1846" s="107">
        <v>0.34</v>
      </c>
      <c r="AN1846" s="107">
        <f t="shared" ref="AN1846:AN1847" si="1055">$X$1845*AM1846</f>
        <v>5.0388000000000002</v>
      </c>
    </row>
    <row r="1847" spans="1:40" ht="15">
      <c r="A1847" s="101"/>
      <c r="B1847" s="41"/>
      <c r="C1847" s="102"/>
      <c r="D1847" s="103"/>
      <c r="E1847" s="103"/>
      <c r="F1847" s="103"/>
      <c r="G1847" s="103"/>
      <c r="H1847" s="103"/>
      <c r="I1847" s="103"/>
      <c r="J1847" s="103"/>
      <c r="K1847" s="31"/>
      <c r="L1847" s="103"/>
      <c r="M1847" s="104"/>
      <c r="N1847" s="105"/>
      <c r="O1847" s="41"/>
      <c r="P1847" s="106"/>
      <c r="Q1847" s="106"/>
      <c r="R1847" s="41"/>
      <c r="S1847" s="41"/>
      <c r="T1847" s="107"/>
      <c r="U1847" s="41"/>
      <c r="V1847" s="41"/>
      <c r="W1847" s="107"/>
      <c r="X1847" s="107"/>
      <c r="Y1847" s="107"/>
      <c r="Z1847" s="107"/>
      <c r="AA1847" s="107"/>
      <c r="AB1847" s="107"/>
      <c r="AC1847" s="107"/>
      <c r="AD1847" s="107"/>
      <c r="AE1847" s="107"/>
      <c r="AF1847" s="107"/>
      <c r="AG1847" s="41"/>
      <c r="AH1847" s="41"/>
      <c r="AI1847" s="108"/>
      <c r="AJ1847" s="107"/>
      <c r="AK1847" s="110" t="s">
        <v>4921</v>
      </c>
      <c r="AL1847" s="41" t="str">
        <f t="shared" si="1053"/>
        <v>SOLFEN KHA DEP 225</v>
      </c>
      <c r="AM1847" s="107">
        <v>0.09</v>
      </c>
      <c r="AN1847" s="107">
        <f t="shared" si="1055"/>
        <v>1.3337999999999999</v>
      </c>
    </row>
    <row r="1848" spans="1:40">
      <c r="A1848" s="101">
        <v>407</v>
      </c>
      <c r="B1848" s="41" t="s">
        <v>3404</v>
      </c>
      <c r="C1848" s="102" t="s">
        <v>366</v>
      </c>
      <c r="D1848" s="103">
        <v>521</v>
      </c>
      <c r="E1848" s="103">
        <f t="shared" si="1035"/>
        <v>5.21</v>
      </c>
      <c r="F1848" s="103">
        <v>4</v>
      </c>
      <c r="G1848" s="103">
        <v>1</v>
      </c>
      <c r="H1848" s="103">
        <v>803</v>
      </c>
      <c r="I1848" s="103">
        <v>1</v>
      </c>
      <c r="J1848" s="103" t="s">
        <v>510</v>
      </c>
      <c r="K1848" s="31">
        <f t="shared" si="1036"/>
        <v>300</v>
      </c>
      <c r="L1848" s="103" t="s">
        <v>510</v>
      </c>
      <c r="M1848" s="104">
        <f t="shared" si="1037"/>
        <v>3</v>
      </c>
      <c r="N1848" s="105" t="s">
        <v>506</v>
      </c>
      <c r="O1848" s="41" t="s">
        <v>5230</v>
      </c>
      <c r="P1848" s="106">
        <f t="shared" si="1038"/>
        <v>54</v>
      </c>
      <c r="Q1848" s="106">
        <f t="shared" si="1039"/>
        <v>300</v>
      </c>
      <c r="R1848" s="41"/>
      <c r="S1848" s="41" t="s">
        <v>538</v>
      </c>
      <c r="T1848" s="107">
        <f t="shared" si="1040"/>
        <v>0.61559999999999993</v>
      </c>
      <c r="U1848" s="41" t="s">
        <v>3972</v>
      </c>
      <c r="V1848" s="41" t="e">
        <f t="shared" si="977"/>
        <v>#NAME?</v>
      </c>
      <c r="W1848" s="107">
        <v>1.14E-2</v>
      </c>
      <c r="X1848" s="107">
        <f t="shared" si="1019"/>
        <v>3.42</v>
      </c>
      <c r="Y1848" s="107"/>
      <c r="Z1848" s="107"/>
      <c r="AA1848" s="107"/>
      <c r="AB1848" s="107"/>
      <c r="AC1848" s="107"/>
      <c r="AD1848" s="107"/>
      <c r="AE1848" s="107"/>
      <c r="AF1848" s="107"/>
      <c r="AG1848" s="41" t="s">
        <v>4239</v>
      </c>
      <c r="AH1848" s="41" t="e">
        <f t="shared" si="978"/>
        <v>#NAME?</v>
      </c>
      <c r="AI1848" s="108">
        <v>0.18</v>
      </c>
      <c r="AJ1848" s="107">
        <f t="shared" si="1020"/>
        <v>0.61559999999999993</v>
      </c>
      <c r="AK1848" s="41"/>
      <c r="AL1848" s="41"/>
      <c r="AM1848" s="107"/>
      <c r="AN1848" s="107"/>
    </row>
    <row r="1849" spans="1:40" ht="15">
      <c r="A1849" s="101"/>
      <c r="B1849" s="41"/>
      <c r="C1849" s="102"/>
      <c r="D1849" s="103"/>
      <c r="E1849" s="103"/>
      <c r="F1849" s="103"/>
      <c r="G1849" s="103"/>
      <c r="H1849" s="103"/>
      <c r="I1849" s="103"/>
      <c r="J1849" s="103"/>
      <c r="K1849" s="31"/>
      <c r="L1849" s="103"/>
      <c r="M1849" s="104"/>
      <c r="N1849" s="105"/>
      <c r="O1849" s="41"/>
      <c r="P1849" s="106"/>
      <c r="Q1849" s="106"/>
      <c r="R1849" s="41"/>
      <c r="S1849" s="41"/>
      <c r="T1849" s="107"/>
      <c r="U1849" s="41"/>
      <c r="V1849" s="41"/>
      <c r="W1849" s="107"/>
      <c r="X1849" s="107"/>
      <c r="Y1849" s="107"/>
      <c r="Z1849" s="107"/>
      <c r="AA1849" s="107"/>
      <c r="AB1849" s="107"/>
      <c r="AC1849" s="107"/>
      <c r="AD1849" s="107"/>
      <c r="AE1849" s="107"/>
      <c r="AF1849" s="107"/>
      <c r="AG1849" s="41"/>
      <c r="AH1849" s="41"/>
      <c r="AI1849" s="108"/>
      <c r="AJ1849" s="107"/>
      <c r="AK1849" t="s">
        <v>4915</v>
      </c>
      <c r="AL1849" s="41" t="str">
        <f t="shared" ref="AL1849:AL1854" si="1056">VLOOKUP(AK1849,db_solfen,2,FALSE)</f>
        <v>SHD METHANOL 156</v>
      </c>
      <c r="AM1849" s="107">
        <v>0.21</v>
      </c>
      <c r="AN1849" s="107">
        <f>$X$1848*AM1849</f>
        <v>0.71819999999999995</v>
      </c>
    </row>
    <row r="1850" spans="1:40" ht="15">
      <c r="A1850" s="101"/>
      <c r="B1850" s="41"/>
      <c r="C1850" s="102"/>
      <c r="D1850" s="103"/>
      <c r="E1850" s="103"/>
      <c r="F1850" s="103"/>
      <c r="G1850" s="103"/>
      <c r="H1850" s="103"/>
      <c r="I1850" s="103"/>
      <c r="J1850" s="103"/>
      <c r="K1850" s="31"/>
      <c r="L1850" s="103"/>
      <c r="M1850" s="104"/>
      <c r="N1850" s="105"/>
      <c r="O1850" s="41"/>
      <c r="P1850" s="106"/>
      <c r="Q1850" s="106"/>
      <c r="R1850" s="41"/>
      <c r="S1850" s="41"/>
      <c r="T1850" s="107"/>
      <c r="U1850" s="41"/>
      <c r="V1850" s="41"/>
      <c r="W1850" s="107"/>
      <c r="X1850" s="107"/>
      <c r="Y1850" s="107"/>
      <c r="Z1850" s="107"/>
      <c r="AA1850" s="107"/>
      <c r="AB1850" s="107"/>
      <c r="AC1850" s="107"/>
      <c r="AD1850" s="107"/>
      <c r="AE1850" s="107"/>
      <c r="AF1850" s="107"/>
      <c r="AG1850" s="41"/>
      <c r="AH1850" s="41"/>
      <c r="AI1850" s="108"/>
      <c r="AJ1850" s="107"/>
      <c r="AK1850" t="s">
        <v>4925</v>
      </c>
      <c r="AL1850" s="41" t="str">
        <f t="shared" si="1056"/>
        <v>SOLFEN KHA GLISERIN 250</v>
      </c>
      <c r="AM1850" s="107">
        <v>0.38</v>
      </c>
      <c r="AN1850" s="107">
        <f t="shared" ref="AN1850:AN1851" si="1057">$X$1848*AM1850</f>
        <v>1.2996000000000001</v>
      </c>
    </row>
    <row r="1851" spans="1:40" ht="15">
      <c r="A1851" s="101"/>
      <c r="B1851" s="41"/>
      <c r="C1851" s="102"/>
      <c r="D1851" s="103"/>
      <c r="E1851" s="103"/>
      <c r="F1851" s="103"/>
      <c r="G1851" s="103"/>
      <c r="H1851" s="103"/>
      <c r="I1851" s="103"/>
      <c r="J1851" s="103"/>
      <c r="K1851" s="31"/>
      <c r="L1851" s="103"/>
      <c r="M1851" s="104"/>
      <c r="N1851" s="105"/>
      <c r="O1851" s="41"/>
      <c r="P1851" s="106"/>
      <c r="Q1851" s="106"/>
      <c r="R1851" s="41"/>
      <c r="S1851" s="41"/>
      <c r="T1851" s="107"/>
      <c r="U1851" s="41"/>
      <c r="V1851" s="41"/>
      <c r="W1851" s="107"/>
      <c r="X1851" s="107"/>
      <c r="Y1851" s="107"/>
      <c r="Z1851" s="107"/>
      <c r="AA1851" s="107"/>
      <c r="AB1851" s="107"/>
      <c r="AC1851" s="107"/>
      <c r="AD1851" s="107"/>
      <c r="AE1851" s="107"/>
      <c r="AF1851" s="107"/>
      <c r="AG1851" s="41"/>
      <c r="AH1851" s="41"/>
      <c r="AI1851" s="108"/>
      <c r="AJ1851" s="107"/>
      <c r="AK1851" t="s">
        <v>4921</v>
      </c>
      <c r="AL1851" s="41" t="str">
        <f t="shared" si="1056"/>
        <v>SOLFEN KHA DEP 225</v>
      </c>
      <c r="AM1851" s="107">
        <v>0.23</v>
      </c>
      <c r="AN1851" s="107">
        <f t="shared" si="1057"/>
        <v>0.78659999999999997</v>
      </c>
    </row>
    <row r="1852" spans="1:40" ht="15">
      <c r="A1852" s="101"/>
      <c r="B1852" s="41"/>
      <c r="C1852" s="102"/>
      <c r="D1852" s="103"/>
      <c r="E1852" s="103"/>
      <c r="F1852" s="103"/>
      <c r="G1852" s="103"/>
      <c r="H1852" s="103"/>
      <c r="I1852" s="103"/>
      <c r="J1852" s="103"/>
      <c r="K1852" s="31"/>
      <c r="L1852" s="103"/>
      <c r="M1852" s="104"/>
      <c r="N1852" s="105"/>
      <c r="O1852" s="41"/>
      <c r="P1852" s="106"/>
      <c r="Q1852" s="106"/>
      <c r="R1852" s="41"/>
      <c r="S1852" s="41"/>
      <c r="T1852" s="107"/>
      <c r="U1852" s="41" t="s">
        <v>5192</v>
      </c>
      <c r="V1852" s="41" t="s">
        <v>5193</v>
      </c>
      <c r="W1852" s="107">
        <v>4.9399999999999999E-2</v>
      </c>
      <c r="X1852" s="107">
        <f>K1848*W1852</f>
        <v>14.82</v>
      </c>
      <c r="Y1852" s="107"/>
      <c r="Z1852" s="107"/>
      <c r="AA1852" s="107"/>
      <c r="AB1852" s="107"/>
      <c r="AC1852" s="107"/>
      <c r="AD1852" s="107"/>
      <c r="AE1852" s="107"/>
      <c r="AF1852" s="107"/>
      <c r="AG1852" s="41"/>
      <c r="AH1852" s="41"/>
      <c r="AI1852" s="108"/>
      <c r="AJ1852" s="107"/>
      <c r="AK1852" s="110" t="s">
        <v>4915</v>
      </c>
      <c r="AL1852" s="41" t="str">
        <f t="shared" si="1056"/>
        <v>SHD METHANOL 156</v>
      </c>
      <c r="AM1852" s="107">
        <v>0.56999999999999995</v>
      </c>
      <c r="AN1852" s="107">
        <f>$X$1852*AM1852</f>
        <v>8.4474</v>
      </c>
    </row>
    <row r="1853" spans="1:40" ht="15">
      <c r="A1853" s="101"/>
      <c r="B1853" s="41"/>
      <c r="C1853" s="102"/>
      <c r="D1853" s="103"/>
      <c r="E1853" s="103"/>
      <c r="F1853" s="103"/>
      <c r="G1853" s="103"/>
      <c r="H1853" s="103"/>
      <c r="I1853" s="103"/>
      <c r="J1853" s="103"/>
      <c r="K1853" s="31"/>
      <c r="L1853" s="103"/>
      <c r="M1853" s="104"/>
      <c r="N1853" s="105"/>
      <c r="O1853" s="41"/>
      <c r="P1853" s="106"/>
      <c r="Q1853" s="106"/>
      <c r="R1853" s="41"/>
      <c r="S1853" s="41"/>
      <c r="T1853" s="107"/>
      <c r="U1853" s="41"/>
      <c r="V1853" s="41"/>
      <c r="W1853" s="107"/>
      <c r="X1853" s="107"/>
      <c r="Y1853" s="107"/>
      <c r="Z1853" s="107"/>
      <c r="AA1853" s="107"/>
      <c r="AB1853" s="107"/>
      <c r="AC1853" s="107"/>
      <c r="AD1853" s="107"/>
      <c r="AE1853" s="107"/>
      <c r="AF1853" s="107"/>
      <c r="AG1853" s="41"/>
      <c r="AH1853" s="41"/>
      <c r="AI1853" s="108"/>
      <c r="AJ1853" s="107"/>
      <c r="AK1853" s="110" t="s">
        <v>4925</v>
      </c>
      <c r="AL1853" s="41" t="str">
        <f t="shared" si="1056"/>
        <v>SOLFEN KHA GLISERIN 250</v>
      </c>
      <c r="AM1853" s="107">
        <v>0.34</v>
      </c>
      <c r="AN1853" s="107">
        <f t="shared" ref="AN1853:AN1854" si="1058">$X$1852*AM1853</f>
        <v>5.0388000000000002</v>
      </c>
    </row>
    <row r="1854" spans="1:40" ht="15">
      <c r="A1854" s="101"/>
      <c r="B1854" s="41"/>
      <c r="C1854" s="102"/>
      <c r="D1854" s="103"/>
      <c r="E1854" s="103"/>
      <c r="F1854" s="103"/>
      <c r="G1854" s="103"/>
      <c r="H1854" s="103"/>
      <c r="I1854" s="103"/>
      <c r="J1854" s="103"/>
      <c r="K1854" s="31"/>
      <c r="L1854" s="103"/>
      <c r="M1854" s="104"/>
      <c r="N1854" s="105"/>
      <c r="O1854" s="41"/>
      <c r="P1854" s="106"/>
      <c r="Q1854" s="106"/>
      <c r="R1854" s="41"/>
      <c r="S1854" s="41"/>
      <c r="T1854" s="107"/>
      <c r="U1854" s="41"/>
      <c r="V1854" s="41"/>
      <c r="W1854" s="107"/>
      <c r="X1854" s="107"/>
      <c r="Y1854" s="107"/>
      <c r="Z1854" s="107"/>
      <c r="AA1854" s="107"/>
      <c r="AB1854" s="107"/>
      <c r="AC1854" s="107"/>
      <c r="AD1854" s="107"/>
      <c r="AE1854" s="107"/>
      <c r="AF1854" s="107"/>
      <c r="AG1854" s="41"/>
      <c r="AH1854" s="41"/>
      <c r="AI1854" s="108"/>
      <c r="AJ1854" s="107"/>
      <c r="AK1854" s="110" t="s">
        <v>4921</v>
      </c>
      <c r="AL1854" s="41" t="str">
        <f t="shared" si="1056"/>
        <v>SOLFEN KHA DEP 225</v>
      </c>
      <c r="AM1854" s="107">
        <v>0.09</v>
      </c>
      <c r="AN1854" s="107">
        <f t="shared" si="1058"/>
        <v>1.3337999999999999</v>
      </c>
    </row>
    <row r="1855" spans="1:40">
      <c r="A1855" s="101">
        <v>408</v>
      </c>
      <c r="B1855" s="41" t="s">
        <v>3405</v>
      </c>
      <c r="C1855" s="102" t="s">
        <v>367</v>
      </c>
      <c r="D1855" s="103">
        <v>595</v>
      </c>
      <c r="E1855" s="103">
        <f t="shared" si="1035"/>
        <v>5.95</v>
      </c>
      <c r="F1855" s="103">
        <v>720</v>
      </c>
      <c r="G1855" s="103">
        <v>1</v>
      </c>
      <c r="H1855" s="103">
        <v>920</v>
      </c>
      <c r="I1855" s="103">
        <v>1</v>
      </c>
      <c r="J1855" s="103" t="s">
        <v>510</v>
      </c>
      <c r="K1855" s="31">
        <f t="shared" si="1036"/>
        <v>300</v>
      </c>
      <c r="L1855" s="103" t="s">
        <v>510</v>
      </c>
      <c r="M1855" s="104">
        <f t="shared" si="1037"/>
        <v>3</v>
      </c>
      <c r="N1855" s="105" t="s">
        <v>506</v>
      </c>
      <c r="O1855" s="41" t="s">
        <v>5230</v>
      </c>
      <c r="P1855" s="106">
        <f t="shared" si="1038"/>
        <v>54</v>
      </c>
      <c r="Q1855" s="106">
        <f t="shared" si="1039"/>
        <v>300</v>
      </c>
      <c r="R1855" s="41"/>
      <c r="S1855" s="41" t="s">
        <v>539</v>
      </c>
      <c r="T1855" s="107">
        <f t="shared" si="1040"/>
        <v>0.41039999999999999</v>
      </c>
      <c r="U1855" s="41" t="s">
        <v>3974</v>
      </c>
      <c r="V1855" s="41" t="e">
        <f t="shared" si="977"/>
        <v>#NAME?</v>
      </c>
      <c r="W1855" s="107">
        <v>1.14E-2</v>
      </c>
      <c r="X1855" s="107">
        <f t="shared" si="1019"/>
        <v>3.42</v>
      </c>
      <c r="Y1855" s="107"/>
      <c r="Z1855" s="107"/>
      <c r="AA1855" s="107"/>
      <c r="AB1855" s="107"/>
      <c r="AC1855" s="107"/>
      <c r="AD1855" s="107"/>
      <c r="AE1855" s="107"/>
      <c r="AF1855" s="107"/>
      <c r="AG1855" s="41" t="s">
        <v>4273</v>
      </c>
      <c r="AH1855" s="41" t="e">
        <f t="shared" si="978"/>
        <v>#NAME?</v>
      </c>
      <c r="AI1855" s="108">
        <v>0.12</v>
      </c>
      <c r="AJ1855" s="107">
        <f t="shared" si="1020"/>
        <v>0.41039999999999999</v>
      </c>
      <c r="AK1855" s="41"/>
      <c r="AL1855" s="41"/>
      <c r="AM1855" s="107"/>
      <c r="AN1855" s="107"/>
    </row>
    <row r="1856" spans="1:40" ht="15">
      <c r="A1856" s="101"/>
      <c r="B1856" s="41"/>
      <c r="C1856" s="102"/>
      <c r="D1856" s="103"/>
      <c r="E1856" s="103"/>
      <c r="F1856" s="103"/>
      <c r="G1856" s="103"/>
      <c r="H1856" s="103"/>
      <c r="I1856" s="103"/>
      <c r="J1856" s="103"/>
      <c r="K1856" s="31"/>
      <c r="L1856" s="103"/>
      <c r="M1856" s="104"/>
      <c r="N1856" s="105"/>
      <c r="O1856" s="41"/>
      <c r="P1856" s="106"/>
      <c r="Q1856" s="106"/>
      <c r="R1856" s="41"/>
      <c r="S1856" s="41"/>
      <c r="T1856" s="107"/>
      <c r="U1856" s="41"/>
      <c r="V1856" s="41"/>
      <c r="W1856" s="107"/>
      <c r="X1856" s="107"/>
      <c r="Y1856" s="107"/>
      <c r="Z1856" s="107"/>
      <c r="AA1856" s="107"/>
      <c r="AB1856" s="107"/>
      <c r="AC1856" s="107"/>
      <c r="AD1856" s="107"/>
      <c r="AE1856" s="107"/>
      <c r="AF1856" s="107"/>
      <c r="AG1856" s="41"/>
      <c r="AH1856" s="41"/>
      <c r="AI1856" s="108"/>
      <c r="AJ1856" s="107"/>
      <c r="AK1856" t="s">
        <v>4915</v>
      </c>
      <c r="AL1856" s="41" t="str">
        <f t="shared" ref="AL1856:AL1861" si="1059">VLOOKUP(AK1856,db_solfen,2,FALSE)</f>
        <v>SHD METHANOL 156</v>
      </c>
      <c r="AM1856" s="107">
        <v>0.25</v>
      </c>
      <c r="AN1856" s="107">
        <f>$X$1855*AM1856</f>
        <v>0.85499999999999998</v>
      </c>
    </row>
    <row r="1857" spans="1:40" ht="15">
      <c r="A1857" s="101"/>
      <c r="B1857" s="41"/>
      <c r="C1857" s="102"/>
      <c r="D1857" s="103"/>
      <c r="E1857" s="103"/>
      <c r="F1857" s="103"/>
      <c r="G1857" s="103"/>
      <c r="H1857" s="103"/>
      <c r="I1857" s="103"/>
      <c r="J1857" s="103"/>
      <c r="K1857" s="31"/>
      <c r="L1857" s="103"/>
      <c r="M1857" s="104"/>
      <c r="N1857" s="105"/>
      <c r="O1857" s="41"/>
      <c r="P1857" s="106"/>
      <c r="Q1857" s="106"/>
      <c r="R1857" s="41"/>
      <c r="S1857" s="41"/>
      <c r="T1857" s="107"/>
      <c r="U1857" s="41"/>
      <c r="V1857" s="41"/>
      <c r="W1857" s="107"/>
      <c r="X1857" s="107"/>
      <c r="Y1857" s="107"/>
      <c r="Z1857" s="107"/>
      <c r="AA1857" s="107"/>
      <c r="AB1857" s="107"/>
      <c r="AC1857" s="107"/>
      <c r="AD1857" s="107"/>
      <c r="AE1857" s="107"/>
      <c r="AF1857" s="107"/>
      <c r="AG1857" s="41"/>
      <c r="AH1857" s="41"/>
      <c r="AI1857" s="108"/>
      <c r="AJ1857" s="107"/>
      <c r="AK1857" t="s">
        <v>4921</v>
      </c>
      <c r="AL1857" s="41" t="str">
        <f t="shared" si="1059"/>
        <v>SOLFEN KHA DEP 225</v>
      </c>
      <c r="AM1857" s="107">
        <v>0.21</v>
      </c>
      <c r="AN1857" s="107">
        <f t="shared" ref="AN1857:AN1858" si="1060">$X$1855*AM1857</f>
        <v>0.71819999999999995</v>
      </c>
    </row>
    <row r="1858" spans="1:40" ht="15">
      <c r="A1858" s="101"/>
      <c r="B1858" s="41"/>
      <c r="C1858" s="102"/>
      <c r="D1858" s="103"/>
      <c r="E1858" s="103"/>
      <c r="F1858" s="103"/>
      <c r="G1858" s="103"/>
      <c r="H1858" s="103"/>
      <c r="I1858" s="103"/>
      <c r="J1858" s="103"/>
      <c r="K1858" s="31"/>
      <c r="L1858" s="103"/>
      <c r="M1858" s="104"/>
      <c r="N1858" s="105"/>
      <c r="O1858" s="41"/>
      <c r="P1858" s="106"/>
      <c r="Q1858" s="106"/>
      <c r="R1858" s="41"/>
      <c r="S1858" s="41"/>
      <c r="T1858" s="107"/>
      <c r="U1858" s="41"/>
      <c r="V1858" s="41"/>
      <c r="W1858" s="107"/>
      <c r="X1858" s="107"/>
      <c r="Y1858" s="107"/>
      <c r="Z1858" s="107"/>
      <c r="AA1858" s="107"/>
      <c r="AB1858" s="107"/>
      <c r="AC1858" s="107"/>
      <c r="AD1858" s="107"/>
      <c r="AE1858" s="107"/>
      <c r="AF1858" s="107"/>
      <c r="AG1858" s="41"/>
      <c r="AH1858" s="41"/>
      <c r="AI1858" s="108"/>
      <c r="AJ1858" s="107"/>
      <c r="AK1858" t="s">
        <v>4925</v>
      </c>
      <c r="AL1858" s="41" t="str">
        <f t="shared" si="1059"/>
        <v>SOLFEN KHA GLISERIN 250</v>
      </c>
      <c r="AM1858" s="107">
        <v>0.42</v>
      </c>
      <c r="AN1858" s="107">
        <f t="shared" si="1060"/>
        <v>1.4363999999999999</v>
      </c>
    </row>
    <row r="1859" spans="1:40" ht="15">
      <c r="A1859" s="101"/>
      <c r="B1859" s="41"/>
      <c r="C1859" s="102"/>
      <c r="D1859" s="103"/>
      <c r="E1859" s="103"/>
      <c r="F1859" s="103"/>
      <c r="G1859" s="103"/>
      <c r="H1859" s="103"/>
      <c r="I1859" s="103"/>
      <c r="J1859" s="103"/>
      <c r="K1859" s="31"/>
      <c r="L1859" s="103"/>
      <c r="M1859" s="104"/>
      <c r="N1859" s="105"/>
      <c r="O1859" s="41"/>
      <c r="P1859" s="106"/>
      <c r="Q1859" s="106"/>
      <c r="R1859" s="41"/>
      <c r="S1859" s="41"/>
      <c r="T1859" s="107"/>
      <c r="U1859" s="41" t="s">
        <v>5192</v>
      </c>
      <c r="V1859" s="41" t="s">
        <v>5193</v>
      </c>
      <c r="W1859" s="107">
        <v>4.9399999999999999E-2</v>
      </c>
      <c r="X1859" s="107">
        <f>K1855*W1859</f>
        <v>14.82</v>
      </c>
      <c r="Y1859" s="107"/>
      <c r="Z1859" s="107"/>
      <c r="AA1859" s="107"/>
      <c r="AB1859" s="107"/>
      <c r="AC1859" s="107"/>
      <c r="AD1859" s="107"/>
      <c r="AE1859" s="107"/>
      <c r="AF1859" s="107"/>
      <c r="AG1859" s="41"/>
      <c r="AH1859" s="41"/>
      <c r="AI1859" s="108"/>
      <c r="AJ1859" s="107"/>
      <c r="AK1859" s="110" t="s">
        <v>4915</v>
      </c>
      <c r="AL1859" s="41" t="str">
        <f t="shared" si="1059"/>
        <v>SHD METHANOL 156</v>
      </c>
      <c r="AM1859" s="107">
        <v>0.56999999999999995</v>
      </c>
      <c r="AN1859" s="107">
        <f>$X$1859*AM1859</f>
        <v>8.4474</v>
      </c>
    </row>
    <row r="1860" spans="1:40" ht="15">
      <c r="A1860" s="101"/>
      <c r="B1860" s="41"/>
      <c r="C1860" s="102"/>
      <c r="D1860" s="103"/>
      <c r="E1860" s="103"/>
      <c r="F1860" s="103"/>
      <c r="G1860" s="103"/>
      <c r="H1860" s="103"/>
      <c r="I1860" s="103"/>
      <c r="J1860" s="103"/>
      <c r="K1860" s="31"/>
      <c r="L1860" s="103"/>
      <c r="M1860" s="104"/>
      <c r="N1860" s="105"/>
      <c r="O1860" s="41"/>
      <c r="P1860" s="106"/>
      <c r="Q1860" s="106"/>
      <c r="R1860" s="41"/>
      <c r="S1860" s="41"/>
      <c r="T1860" s="107"/>
      <c r="U1860" s="41"/>
      <c r="V1860" s="41"/>
      <c r="W1860" s="107"/>
      <c r="X1860" s="107"/>
      <c r="Y1860" s="107"/>
      <c r="Z1860" s="107"/>
      <c r="AA1860" s="107"/>
      <c r="AB1860" s="107"/>
      <c r="AC1860" s="107"/>
      <c r="AD1860" s="107"/>
      <c r="AE1860" s="107"/>
      <c r="AF1860" s="107"/>
      <c r="AG1860" s="41"/>
      <c r="AH1860" s="41"/>
      <c r="AI1860" s="108"/>
      <c r="AJ1860" s="107"/>
      <c r="AK1860" s="110" t="s">
        <v>4925</v>
      </c>
      <c r="AL1860" s="41" t="str">
        <f t="shared" si="1059"/>
        <v>SOLFEN KHA GLISERIN 250</v>
      </c>
      <c r="AM1860" s="107">
        <v>0.34</v>
      </c>
      <c r="AN1860" s="107">
        <f t="shared" ref="AN1860:AN1861" si="1061">$X$1859*AM1860</f>
        <v>5.0388000000000002</v>
      </c>
    </row>
    <row r="1861" spans="1:40" ht="15">
      <c r="A1861" s="101"/>
      <c r="B1861" s="41"/>
      <c r="C1861" s="102"/>
      <c r="D1861" s="103"/>
      <c r="E1861" s="103"/>
      <c r="F1861" s="103"/>
      <c r="G1861" s="103"/>
      <c r="H1861" s="103"/>
      <c r="I1861" s="103"/>
      <c r="J1861" s="103"/>
      <c r="K1861" s="31"/>
      <c r="L1861" s="103"/>
      <c r="M1861" s="104"/>
      <c r="N1861" s="105"/>
      <c r="O1861" s="41"/>
      <c r="P1861" s="106"/>
      <c r="Q1861" s="106"/>
      <c r="R1861" s="41"/>
      <c r="S1861" s="41"/>
      <c r="T1861" s="107"/>
      <c r="U1861" s="41"/>
      <c r="V1861" s="41"/>
      <c r="W1861" s="107"/>
      <c r="X1861" s="107"/>
      <c r="Y1861" s="107"/>
      <c r="Z1861" s="107"/>
      <c r="AA1861" s="107"/>
      <c r="AB1861" s="107"/>
      <c r="AC1861" s="107"/>
      <c r="AD1861" s="107"/>
      <c r="AE1861" s="107"/>
      <c r="AF1861" s="107"/>
      <c r="AG1861" s="41"/>
      <c r="AH1861" s="41"/>
      <c r="AI1861" s="108"/>
      <c r="AJ1861" s="107"/>
      <c r="AK1861" s="110" t="s">
        <v>4921</v>
      </c>
      <c r="AL1861" s="41" t="str">
        <f t="shared" si="1059"/>
        <v>SOLFEN KHA DEP 225</v>
      </c>
      <c r="AM1861" s="107">
        <v>0.09</v>
      </c>
      <c r="AN1861" s="107">
        <f t="shared" si="1061"/>
        <v>1.3337999999999999</v>
      </c>
    </row>
    <row r="1862" spans="1:40">
      <c r="A1862" s="101">
        <v>409</v>
      </c>
      <c r="B1862" s="41" t="s">
        <v>3406</v>
      </c>
      <c r="C1862" s="102" t="s">
        <v>368</v>
      </c>
      <c r="D1862" s="103">
        <v>479</v>
      </c>
      <c r="E1862" s="103">
        <f t="shared" si="1035"/>
        <v>4.79</v>
      </c>
      <c r="F1862" s="103">
        <v>846</v>
      </c>
      <c r="G1862" s="103">
        <v>1</v>
      </c>
      <c r="H1862" s="103">
        <v>577</v>
      </c>
      <c r="I1862" s="103">
        <v>1</v>
      </c>
      <c r="J1862" s="103" t="s">
        <v>510</v>
      </c>
      <c r="K1862" s="31">
        <f t="shared" si="1036"/>
        <v>300</v>
      </c>
      <c r="L1862" s="103" t="s">
        <v>510</v>
      </c>
      <c r="M1862" s="104">
        <f t="shared" si="1037"/>
        <v>3</v>
      </c>
      <c r="N1862" s="105" t="s">
        <v>506</v>
      </c>
      <c r="O1862" s="41" t="s">
        <v>5230</v>
      </c>
      <c r="P1862" s="106">
        <f t="shared" si="1038"/>
        <v>54</v>
      </c>
      <c r="Q1862" s="106">
        <f t="shared" si="1039"/>
        <v>300</v>
      </c>
      <c r="R1862" s="41"/>
      <c r="S1862" s="41"/>
      <c r="T1862" s="107">
        <f t="shared" si="1040"/>
        <v>0.20478959999999999</v>
      </c>
      <c r="U1862" s="41" t="s">
        <v>3976</v>
      </c>
      <c r="V1862" s="41" t="e">
        <f t="shared" si="977"/>
        <v>#NAME?</v>
      </c>
      <c r="W1862" s="107">
        <v>1.14E-2</v>
      </c>
      <c r="X1862" s="107">
        <f t="shared" si="1019"/>
        <v>3.42</v>
      </c>
      <c r="Y1862" s="41" t="s">
        <v>3936</v>
      </c>
      <c r="Z1862" s="107" t="e">
        <f>VLOOKUP(Y1862,tb_oplosan,2,FALSE)</f>
        <v>#NAME?</v>
      </c>
      <c r="AA1862" s="107">
        <v>0.12</v>
      </c>
      <c r="AB1862" s="107">
        <f>AA1862*X1862</f>
        <v>0.41039999999999999</v>
      </c>
      <c r="AC1862" s="107"/>
      <c r="AD1862" s="107"/>
      <c r="AE1862" s="107"/>
      <c r="AF1862" s="107"/>
      <c r="AG1862" s="41" t="s">
        <v>4251</v>
      </c>
      <c r="AH1862" s="41" t="e">
        <f t="shared" si="978"/>
        <v>#NAME?</v>
      </c>
      <c r="AI1862" s="108">
        <v>0.499</v>
      </c>
      <c r="AJ1862" s="107">
        <f>$AB$1862*AI1862</f>
        <v>0.20478959999999999</v>
      </c>
      <c r="AK1862" s="41"/>
      <c r="AL1862" s="41"/>
      <c r="AM1862" s="107"/>
      <c r="AN1862" s="107"/>
    </row>
    <row r="1863" spans="1:40" ht="15">
      <c r="A1863" s="101"/>
      <c r="B1863" s="41"/>
      <c r="C1863" s="102"/>
      <c r="D1863" s="103"/>
      <c r="E1863" s="103"/>
      <c r="F1863" s="103"/>
      <c r="G1863" s="103"/>
      <c r="H1863" s="103"/>
      <c r="I1863" s="103"/>
      <c r="J1863" s="103"/>
      <c r="K1863" s="31"/>
      <c r="L1863" s="103"/>
      <c r="M1863" s="104"/>
      <c r="N1863" s="105"/>
      <c r="O1863" s="41"/>
      <c r="P1863" s="106"/>
      <c r="Q1863" s="106"/>
      <c r="R1863" s="41"/>
      <c r="S1863" s="41"/>
      <c r="T1863" s="107"/>
      <c r="U1863" s="41"/>
      <c r="V1863" s="41"/>
      <c r="W1863" s="107"/>
      <c r="X1863" s="107"/>
      <c r="Y1863" s="41"/>
      <c r="Z1863" s="107"/>
      <c r="AA1863" s="107"/>
      <c r="AB1863" s="107"/>
      <c r="AC1863" s="107"/>
      <c r="AD1863" s="107"/>
      <c r="AE1863" s="107"/>
      <c r="AF1863" s="107"/>
      <c r="AG1863" s="41"/>
      <c r="AH1863" s="41"/>
      <c r="AI1863" s="108"/>
      <c r="AJ1863" s="107"/>
      <c r="AK1863" t="s">
        <v>4921</v>
      </c>
      <c r="AL1863" s="41" t="str">
        <f t="shared" ref="AL1863:AL1868" si="1062">VLOOKUP(AK1863,db_solfen,2,FALSE)</f>
        <v>SOLFEN KHA DEP 225</v>
      </c>
      <c r="AM1863" s="107">
        <v>0.21</v>
      </c>
      <c r="AN1863" s="107">
        <f>$X$1862*AM1863</f>
        <v>0.71819999999999995</v>
      </c>
    </row>
    <row r="1864" spans="1:40" ht="15">
      <c r="A1864" s="101"/>
      <c r="B1864" s="41"/>
      <c r="C1864" s="102"/>
      <c r="D1864" s="103"/>
      <c r="E1864" s="103"/>
      <c r="F1864" s="103"/>
      <c r="G1864" s="103"/>
      <c r="H1864" s="103"/>
      <c r="I1864" s="103"/>
      <c r="J1864" s="103"/>
      <c r="K1864" s="31"/>
      <c r="L1864" s="103"/>
      <c r="M1864" s="104"/>
      <c r="N1864" s="105"/>
      <c r="O1864" s="41"/>
      <c r="P1864" s="106"/>
      <c r="Q1864" s="106"/>
      <c r="R1864" s="41"/>
      <c r="S1864" s="41"/>
      <c r="T1864" s="107"/>
      <c r="U1864" s="41"/>
      <c r="V1864" s="41"/>
      <c r="W1864" s="107"/>
      <c r="X1864" s="107"/>
      <c r="Y1864" s="41"/>
      <c r="Z1864" s="107"/>
      <c r="AA1864" s="107"/>
      <c r="AB1864" s="107"/>
      <c r="AC1864" s="107"/>
      <c r="AD1864" s="107"/>
      <c r="AE1864" s="107"/>
      <c r="AF1864" s="107"/>
      <c r="AG1864" s="41"/>
      <c r="AH1864" s="41"/>
      <c r="AI1864" s="108"/>
      <c r="AJ1864" s="107"/>
      <c r="AK1864" t="s">
        <v>4915</v>
      </c>
      <c r="AL1864" s="41" t="str">
        <f t="shared" si="1062"/>
        <v>SHD METHANOL 156</v>
      </c>
      <c r="AM1864" s="107">
        <v>0.25</v>
      </c>
      <c r="AN1864" s="107">
        <f t="shared" ref="AN1864:AN1865" si="1063">$X$1862*AM1864</f>
        <v>0.85499999999999998</v>
      </c>
    </row>
    <row r="1865" spans="1:40" ht="15">
      <c r="A1865" s="101"/>
      <c r="B1865" s="41"/>
      <c r="C1865" s="102"/>
      <c r="D1865" s="103"/>
      <c r="E1865" s="103"/>
      <c r="F1865" s="103"/>
      <c r="G1865" s="103"/>
      <c r="H1865" s="103"/>
      <c r="I1865" s="103"/>
      <c r="J1865" s="103"/>
      <c r="K1865" s="31"/>
      <c r="L1865" s="103"/>
      <c r="M1865" s="104"/>
      <c r="N1865" s="105"/>
      <c r="O1865" s="41"/>
      <c r="P1865" s="106"/>
      <c r="Q1865" s="106"/>
      <c r="R1865" s="41"/>
      <c r="S1865" s="41"/>
      <c r="T1865" s="107">
        <f t="shared" si="1040"/>
        <v>0.2056104</v>
      </c>
      <c r="U1865" s="41"/>
      <c r="V1865" s="41"/>
      <c r="W1865" s="107"/>
      <c r="X1865" s="107"/>
      <c r="Y1865" s="107"/>
      <c r="Z1865" s="107"/>
      <c r="AA1865" s="107"/>
      <c r="AB1865" s="107"/>
      <c r="AC1865" s="107"/>
      <c r="AD1865" s="107"/>
      <c r="AE1865" s="107"/>
      <c r="AF1865" s="107"/>
      <c r="AG1865" s="41" t="s">
        <v>4253</v>
      </c>
      <c r="AH1865" s="41" t="e">
        <f t="shared" si="978"/>
        <v>#NAME?</v>
      </c>
      <c r="AI1865" s="108">
        <v>0.501</v>
      </c>
      <c r="AJ1865" s="107">
        <f>$AB$1862*AI1865</f>
        <v>0.2056104</v>
      </c>
      <c r="AK1865" t="s">
        <v>4925</v>
      </c>
      <c r="AL1865" s="41" t="str">
        <f t="shared" si="1062"/>
        <v>SOLFEN KHA GLISERIN 250</v>
      </c>
      <c r="AM1865" s="107">
        <v>0.42</v>
      </c>
      <c r="AN1865" s="107">
        <f t="shared" si="1063"/>
        <v>1.4363999999999999</v>
      </c>
    </row>
    <row r="1866" spans="1:40" ht="15">
      <c r="A1866" s="101"/>
      <c r="B1866" s="41"/>
      <c r="C1866" s="102"/>
      <c r="D1866" s="103"/>
      <c r="E1866" s="103"/>
      <c r="F1866" s="103"/>
      <c r="G1866" s="103"/>
      <c r="H1866" s="103"/>
      <c r="I1866" s="103"/>
      <c r="J1866" s="103"/>
      <c r="K1866" s="31"/>
      <c r="L1866" s="103"/>
      <c r="M1866" s="104"/>
      <c r="N1866" s="105"/>
      <c r="O1866" s="41"/>
      <c r="P1866" s="106"/>
      <c r="Q1866" s="106"/>
      <c r="R1866" s="41"/>
      <c r="S1866" s="41"/>
      <c r="T1866" s="107"/>
      <c r="U1866" s="41" t="s">
        <v>5192</v>
      </c>
      <c r="V1866" s="41" t="s">
        <v>5193</v>
      </c>
      <c r="W1866" s="107">
        <v>4.9399999999999999E-2</v>
      </c>
      <c r="X1866" s="107">
        <f>K1862*W1866</f>
        <v>14.82</v>
      </c>
      <c r="Y1866" s="107"/>
      <c r="Z1866" s="107"/>
      <c r="AA1866" s="107"/>
      <c r="AB1866" s="107"/>
      <c r="AC1866" s="107"/>
      <c r="AD1866" s="107"/>
      <c r="AE1866" s="107"/>
      <c r="AF1866" s="107"/>
      <c r="AG1866" s="41"/>
      <c r="AH1866" s="41"/>
      <c r="AI1866" s="108"/>
      <c r="AJ1866" s="107"/>
      <c r="AK1866" s="110" t="s">
        <v>4915</v>
      </c>
      <c r="AL1866" s="41" t="str">
        <f t="shared" si="1062"/>
        <v>SHD METHANOL 156</v>
      </c>
      <c r="AM1866" s="107">
        <v>0.56999999999999995</v>
      </c>
      <c r="AN1866" s="107">
        <f>$X$1866*AM1866</f>
        <v>8.4474</v>
      </c>
    </row>
    <row r="1867" spans="1:40" ht="15">
      <c r="A1867" s="101"/>
      <c r="B1867" s="41"/>
      <c r="C1867" s="102"/>
      <c r="D1867" s="103"/>
      <c r="E1867" s="103"/>
      <c r="F1867" s="103"/>
      <c r="G1867" s="103"/>
      <c r="H1867" s="103"/>
      <c r="I1867" s="103"/>
      <c r="J1867" s="103"/>
      <c r="K1867" s="31"/>
      <c r="L1867" s="103"/>
      <c r="M1867" s="104"/>
      <c r="N1867" s="105"/>
      <c r="O1867" s="41"/>
      <c r="P1867" s="106"/>
      <c r="Q1867" s="106"/>
      <c r="R1867" s="41"/>
      <c r="S1867" s="41"/>
      <c r="T1867" s="107"/>
      <c r="U1867" s="41"/>
      <c r="V1867" s="41"/>
      <c r="W1867" s="107"/>
      <c r="X1867" s="107"/>
      <c r="Y1867" s="107"/>
      <c r="Z1867" s="107"/>
      <c r="AA1867" s="107"/>
      <c r="AB1867" s="107"/>
      <c r="AC1867" s="107"/>
      <c r="AD1867" s="107"/>
      <c r="AE1867" s="107"/>
      <c r="AF1867" s="107"/>
      <c r="AG1867" s="41"/>
      <c r="AH1867" s="41"/>
      <c r="AI1867" s="108"/>
      <c r="AJ1867" s="107"/>
      <c r="AK1867" s="110" t="s">
        <v>4925</v>
      </c>
      <c r="AL1867" s="41" t="str">
        <f t="shared" si="1062"/>
        <v>SOLFEN KHA GLISERIN 250</v>
      </c>
      <c r="AM1867" s="107">
        <v>0.34</v>
      </c>
      <c r="AN1867" s="107">
        <f t="shared" ref="AN1867:AN1868" si="1064">$X$1866*AM1867</f>
        <v>5.0388000000000002</v>
      </c>
    </row>
    <row r="1868" spans="1:40" ht="15">
      <c r="A1868" s="101"/>
      <c r="B1868" s="41"/>
      <c r="C1868" s="102"/>
      <c r="D1868" s="103"/>
      <c r="E1868" s="103"/>
      <c r="F1868" s="103"/>
      <c r="G1868" s="103"/>
      <c r="H1868" s="103"/>
      <c r="I1868" s="103"/>
      <c r="J1868" s="103"/>
      <c r="K1868" s="31"/>
      <c r="L1868" s="103"/>
      <c r="M1868" s="104"/>
      <c r="N1868" s="105"/>
      <c r="O1868" s="41"/>
      <c r="P1868" s="106"/>
      <c r="Q1868" s="106"/>
      <c r="R1868" s="41"/>
      <c r="S1868" s="41"/>
      <c r="T1868" s="107"/>
      <c r="U1868" s="41"/>
      <c r="V1868" s="41"/>
      <c r="W1868" s="107"/>
      <c r="X1868" s="107"/>
      <c r="Y1868" s="107"/>
      <c r="Z1868" s="107"/>
      <c r="AA1868" s="107"/>
      <c r="AB1868" s="107"/>
      <c r="AC1868" s="107"/>
      <c r="AD1868" s="107"/>
      <c r="AE1868" s="107"/>
      <c r="AF1868" s="107"/>
      <c r="AG1868" s="41"/>
      <c r="AH1868" s="41"/>
      <c r="AI1868" s="108"/>
      <c r="AJ1868" s="107"/>
      <c r="AK1868" s="110" t="s">
        <v>4921</v>
      </c>
      <c r="AL1868" s="41" t="str">
        <f t="shared" si="1062"/>
        <v>SOLFEN KHA DEP 225</v>
      </c>
      <c r="AM1868" s="107">
        <v>0.09</v>
      </c>
      <c r="AN1868" s="107">
        <f t="shared" si="1064"/>
        <v>1.3337999999999999</v>
      </c>
    </row>
    <row r="1869" spans="1:40">
      <c r="A1869" s="101">
        <v>410</v>
      </c>
      <c r="B1869" s="41" t="s">
        <v>3409</v>
      </c>
      <c r="C1869" s="102" t="s">
        <v>369</v>
      </c>
      <c r="D1869" s="103">
        <v>134</v>
      </c>
      <c r="E1869" s="103">
        <f t="shared" si="1035"/>
        <v>1.34</v>
      </c>
      <c r="F1869" s="103">
        <v>377</v>
      </c>
      <c r="G1869" s="103">
        <v>1</v>
      </c>
      <c r="H1869" s="103">
        <v>238</v>
      </c>
      <c r="I1869" s="103">
        <v>1</v>
      </c>
      <c r="J1869" s="103" t="s">
        <v>510</v>
      </c>
      <c r="K1869" s="31">
        <f t="shared" ref="K1869:K1904" si="1065">VLOOKUP(B1869,tb_proyeksi,10,FALSE)</f>
        <v>300</v>
      </c>
      <c r="L1869" s="103" t="s">
        <v>510</v>
      </c>
      <c r="M1869" s="104">
        <f t="shared" si="1037"/>
        <v>3</v>
      </c>
      <c r="N1869" s="105" t="s">
        <v>506</v>
      </c>
      <c r="O1869" s="41" t="s">
        <v>5230</v>
      </c>
      <c r="P1869" s="106">
        <f t="shared" si="1038"/>
        <v>54</v>
      </c>
      <c r="Q1869" s="106">
        <f t="shared" si="1039"/>
        <v>300</v>
      </c>
      <c r="R1869" s="41"/>
      <c r="S1869" s="41" t="s">
        <v>5229</v>
      </c>
      <c r="T1869" s="107">
        <f t="shared" si="1040"/>
        <v>1.5912000000000002</v>
      </c>
      <c r="U1869" s="41" t="s">
        <v>4092</v>
      </c>
      <c r="V1869" s="41" t="e">
        <f t="shared" si="977"/>
        <v>#NAME?</v>
      </c>
      <c r="W1869" s="107">
        <v>1.0200000000000001E-2</v>
      </c>
      <c r="X1869" s="107">
        <f t="shared" si="1019"/>
        <v>3.06</v>
      </c>
      <c r="Y1869" s="107"/>
      <c r="Z1869" s="107"/>
      <c r="AA1869" s="107"/>
      <c r="AB1869" s="107"/>
      <c r="AC1869" s="107"/>
      <c r="AD1869" s="107"/>
      <c r="AE1869" s="107"/>
      <c r="AF1869" s="107"/>
      <c r="AG1869" s="41" t="s">
        <v>4307</v>
      </c>
      <c r="AH1869" s="41" t="e">
        <f t="shared" si="978"/>
        <v>#NAME?</v>
      </c>
      <c r="AI1869" s="108">
        <v>0.52</v>
      </c>
      <c r="AJ1869" s="107">
        <f t="shared" si="1020"/>
        <v>1.5912000000000002</v>
      </c>
      <c r="AK1869" s="41"/>
      <c r="AL1869" s="41"/>
      <c r="AM1869" s="107"/>
      <c r="AN1869" s="107"/>
    </row>
    <row r="1870" spans="1:40" ht="15">
      <c r="A1870" s="101"/>
      <c r="B1870" s="41"/>
      <c r="C1870" s="102"/>
      <c r="D1870" s="103"/>
      <c r="E1870" s="103"/>
      <c r="F1870" s="103"/>
      <c r="G1870" s="103"/>
      <c r="H1870" s="103"/>
      <c r="I1870" s="103"/>
      <c r="J1870" s="103"/>
      <c r="K1870" s="31"/>
      <c r="L1870" s="103"/>
      <c r="M1870" s="104"/>
      <c r="N1870" s="105"/>
      <c r="O1870" s="41"/>
      <c r="P1870" s="106"/>
      <c r="Q1870" s="106"/>
      <c r="R1870" s="41"/>
      <c r="S1870" s="41"/>
      <c r="T1870" s="107"/>
      <c r="U1870" s="41"/>
      <c r="V1870" s="41"/>
      <c r="W1870" s="107"/>
      <c r="X1870" s="107"/>
      <c r="Y1870" s="107"/>
      <c r="Z1870" s="107"/>
      <c r="AA1870" s="107"/>
      <c r="AB1870" s="107"/>
      <c r="AC1870" s="107"/>
      <c r="AD1870" s="107"/>
      <c r="AE1870" s="107"/>
      <c r="AF1870" s="107"/>
      <c r="AG1870" s="41"/>
      <c r="AH1870" s="41"/>
      <c r="AI1870" s="108"/>
      <c r="AJ1870" s="107"/>
      <c r="AK1870" s="117" t="s">
        <v>4915</v>
      </c>
      <c r="AL1870" s="41" t="str">
        <f t="shared" ref="AL1870:AL1875" si="1066">VLOOKUP(AK1870,db_solfen,2,FALSE)</f>
        <v>SHD METHANOL 156</v>
      </c>
      <c r="AM1870" s="107">
        <v>0.1</v>
      </c>
      <c r="AN1870" s="107">
        <f>$X$1869*AM1870</f>
        <v>0.30600000000000005</v>
      </c>
    </row>
    <row r="1871" spans="1:40" ht="15">
      <c r="A1871" s="101"/>
      <c r="B1871" s="41"/>
      <c r="C1871" s="102"/>
      <c r="D1871" s="103"/>
      <c r="E1871" s="103"/>
      <c r="F1871" s="103"/>
      <c r="G1871" s="103"/>
      <c r="H1871" s="103"/>
      <c r="I1871" s="103"/>
      <c r="J1871" s="103"/>
      <c r="K1871" s="31"/>
      <c r="L1871" s="103"/>
      <c r="M1871" s="104"/>
      <c r="N1871" s="105"/>
      <c r="O1871" s="41"/>
      <c r="P1871" s="106"/>
      <c r="Q1871" s="106"/>
      <c r="R1871" s="41"/>
      <c r="S1871" s="41"/>
      <c r="T1871" s="107"/>
      <c r="U1871" s="41"/>
      <c r="V1871" s="41"/>
      <c r="W1871" s="107"/>
      <c r="X1871" s="107"/>
      <c r="Y1871" s="107"/>
      <c r="Z1871" s="107"/>
      <c r="AA1871" s="107"/>
      <c r="AB1871" s="107"/>
      <c r="AC1871" s="107"/>
      <c r="AD1871" s="107"/>
      <c r="AE1871" s="107"/>
      <c r="AF1871" s="107"/>
      <c r="AG1871" s="41"/>
      <c r="AH1871" s="41"/>
      <c r="AI1871" s="108"/>
      <c r="AJ1871" s="107"/>
      <c r="AK1871" s="117" t="s">
        <v>4921</v>
      </c>
      <c r="AL1871" s="41" t="str">
        <f t="shared" si="1066"/>
        <v>SOLFEN KHA DEP 225</v>
      </c>
      <c r="AM1871" s="107">
        <v>0.12</v>
      </c>
      <c r="AN1871" s="107">
        <f t="shared" ref="AN1871:AN1872" si="1067">$X$1869*AM1871</f>
        <v>0.36719999999999997</v>
      </c>
    </row>
    <row r="1872" spans="1:40" ht="15">
      <c r="A1872" s="101"/>
      <c r="B1872" s="41"/>
      <c r="C1872" s="102"/>
      <c r="D1872" s="103"/>
      <c r="E1872" s="103"/>
      <c r="F1872" s="103"/>
      <c r="G1872" s="103"/>
      <c r="H1872" s="103"/>
      <c r="I1872" s="103"/>
      <c r="J1872" s="103"/>
      <c r="K1872" s="31"/>
      <c r="L1872" s="103"/>
      <c r="M1872" s="104"/>
      <c r="N1872" s="105"/>
      <c r="O1872" s="41"/>
      <c r="P1872" s="106"/>
      <c r="Q1872" s="106"/>
      <c r="R1872" s="41"/>
      <c r="S1872" s="41"/>
      <c r="T1872" s="107"/>
      <c r="U1872" s="41"/>
      <c r="V1872" s="41"/>
      <c r="W1872" s="107"/>
      <c r="X1872" s="107"/>
      <c r="Y1872" s="107"/>
      <c r="Z1872" s="107"/>
      <c r="AA1872" s="107"/>
      <c r="AB1872" s="107"/>
      <c r="AC1872" s="107"/>
      <c r="AD1872" s="107"/>
      <c r="AE1872" s="107"/>
      <c r="AF1872" s="107"/>
      <c r="AG1872" s="41"/>
      <c r="AH1872" s="41"/>
      <c r="AI1872" s="108"/>
      <c r="AJ1872" s="107"/>
      <c r="AK1872" s="117" t="s">
        <v>4925</v>
      </c>
      <c r="AL1872" s="41" t="str">
        <f t="shared" si="1066"/>
        <v>SOLFEN KHA GLISERIN 250</v>
      </c>
      <c r="AM1872" s="107">
        <v>0.26</v>
      </c>
      <c r="AN1872" s="107">
        <f t="shared" si="1067"/>
        <v>0.79560000000000008</v>
      </c>
    </row>
    <row r="1873" spans="1:40" ht="15">
      <c r="A1873" s="101"/>
      <c r="B1873" s="41"/>
      <c r="C1873" s="102"/>
      <c r="D1873" s="103"/>
      <c r="E1873" s="103"/>
      <c r="F1873" s="103"/>
      <c r="G1873" s="103"/>
      <c r="H1873" s="103"/>
      <c r="I1873" s="103"/>
      <c r="J1873" s="103"/>
      <c r="K1873" s="31"/>
      <c r="L1873" s="103"/>
      <c r="M1873" s="104"/>
      <c r="N1873" s="105"/>
      <c r="O1873" s="41"/>
      <c r="P1873" s="106"/>
      <c r="Q1873" s="106"/>
      <c r="R1873" s="41"/>
      <c r="S1873" s="41"/>
      <c r="T1873" s="107"/>
      <c r="U1873" s="41" t="s">
        <v>5192</v>
      </c>
      <c r="V1873" s="41" t="s">
        <v>5193</v>
      </c>
      <c r="W1873" s="107">
        <v>6.7500000000000004E-2</v>
      </c>
      <c r="X1873" s="107">
        <f>K1869*W1873</f>
        <v>20.25</v>
      </c>
      <c r="Y1873" s="107"/>
      <c r="Z1873" s="107"/>
      <c r="AA1873" s="107"/>
      <c r="AB1873" s="107"/>
      <c r="AC1873" s="107"/>
      <c r="AD1873" s="107"/>
      <c r="AE1873" s="107"/>
      <c r="AF1873" s="107"/>
      <c r="AG1873" s="41"/>
      <c r="AH1873" s="41"/>
      <c r="AI1873" s="108"/>
      <c r="AJ1873" s="107"/>
      <c r="AK1873" s="110" t="s">
        <v>4915</v>
      </c>
      <c r="AL1873" s="41" t="str">
        <f t="shared" si="1066"/>
        <v>SHD METHANOL 156</v>
      </c>
      <c r="AM1873" s="107">
        <v>0.56999999999999995</v>
      </c>
      <c r="AN1873" s="107">
        <f>$X$1873*AM1873</f>
        <v>11.542499999999999</v>
      </c>
    </row>
    <row r="1874" spans="1:40" ht="15">
      <c r="A1874" s="101"/>
      <c r="B1874" s="41"/>
      <c r="C1874" s="102"/>
      <c r="D1874" s="103"/>
      <c r="E1874" s="103"/>
      <c r="F1874" s="103"/>
      <c r="G1874" s="103"/>
      <c r="H1874" s="103"/>
      <c r="I1874" s="103"/>
      <c r="J1874" s="103"/>
      <c r="K1874" s="31"/>
      <c r="L1874" s="103"/>
      <c r="M1874" s="104"/>
      <c r="N1874" s="105"/>
      <c r="O1874" s="41"/>
      <c r="P1874" s="106"/>
      <c r="Q1874" s="106"/>
      <c r="R1874" s="41"/>
      <c r="S1874" s="41"/>
      <c r="T1874" s="107"/>
      <c r="U1874" s="41"/>
      <c r="V1874" s="41"/>
      <c r="W1874" s="107"/>
      <c r="X1874" s="107"/>
      <c r="Y1874" s="107"/>
      <c r="Z1874" s="107"/>
      <c r="AA1874" s="107"/>
      <c r="AB1874" s="107"/>
      <c r="AC1874" s="107"/>
      <c r="AD1874" s="107"/>
      <c r="AE1874" s="107"/>
      <c r="AF1874" s="107"/>
      <c r="AG1874" s="41"/>
      <c r="AH1874" s="41"/>
      <c r="AI1874" s="108"/>
      <c r="AJ1874" s="107"/>
      <c r="AK1874" s="110" t="s">
        <v>4925</v>
      </c>
      <c r="AL1874" s="41" t="str">
        <f t="shared" si="1066"/>
        <v>SOLFEN KHA GLISERIN 250</v>
      </c>
      <c r="AM1874" s="107">
        <v>0.34</v>
      </c>
      <c r="AN1874" s="107">
        <f t="shared" ref="AN1874:AN1875" si="1068">$X$1873*AM1874</f>
        <v>6.8850000000000007</v>
      </c>
    </row>
    <row r="1875" spans="1:40" ht="15">
      <c r="A1875" s="101"/>
      <c r="B1875" s="41"/>
      <c r="C1875" s="102"/>
      <c r="D1875" s="103"/>
      <c r="E1875" s="103"/>
      <c r="F1875" s="103"/>
      <c r="G1875" s="103"/>
      <c r="H1875" s="103"/>
      <c r="I1875" s="103"/>
      <c r="J1875" s="103"/>
      <c r="K1875" s="31"/>
      <c r="L1875" s="103"/>
      <c r="M1875" s="104"/>
      <c r="N1875" s="105"/>
      <c r="O1875" s="41"/>
      <c r="P1875" s="106"/>
      <c r="Q1875" s="106"/>
      <c r="R1875" s="41"/>
      <c r="S1875" s="41"/>
      <c r="T1875" s="107"/>
      <c r="U1875" s="41"/>
      <c r="V1875" s="41"/>
      <c r="W1875" s="107"/>
      <c r="X1875" s="107"/>
      <c r="Y1875" s="107"/>
      <c r="Z1875" s="107"/>
      <c r="AA1875" s="107"/>
      <c r="AB1875" s="107"/>
      <c r="AC1875" s="107"/>
      <c r="AD1875" s="107"/>
      <c r="AE1875" s="107"/>
      <c r="AF1875" s="107"/>
      <c r="AG1875" s="41"/>
      <c r="AH1875" s="41"/>
      <c r="AI1875" s="108"/>
      <c r="AJ1875" s="107"/>
      <c r="AK1875" s="110" t="s">
        <v>4921</v>
      </c>
      <c r="AL1875" s="41" t="str">
        <f t="shared" si="1066"/>
        <v>SOLFEN KHA DEP 225</v>
      </c>
      <c r="AM1875" s="107">
        <v>0.09</v>
      </c>
      <c r="AN1875" s="107">
        <f t="shared" si="1068"/>
        <v>1.8225</v>
      </c>
    </row>
    <row r="1876" spans="1:40">
      <c r="A1876" s="101">
        <v>411</v>
      </c>
      <c r="B1876" s="41" t="s">
        <v>3410</v>
      </c>
      <c r="C1876" s="102" t="s">
        <v>370</v>
      </c>
      <c r="D1876" s="103">
        <v>36</v>
      </c>
      <c r="E1876" s="103">
        <f t="shared" si="1035"/>
        <v>0.36</v>
      </c>
      <c r="F1876" s="103">
        <v>94</v>
      </c>
      <c r="G1876" s="103">
        <v>1</v>
      </c>
      <c r="H1876" s="103">
        <v>76</v>
      </c>
      <c r="I1876" s="103">
        <v>1</v>
      </c>
      <c r="J1876" s="103" t="s">
        <v>510</v>
      </c>
      <c r="K1876" s="31">
        <f t="shared" si="1065"/>
        <v>100</v>
      </c>
      <c r="L1876" s="103" t="s">
        <v>510</v>
      </c>
      <c r="M1876" s="104">
        <f t="shared" si="1037"/>
        <v>1</v>
      </c>
      <c r="N1876" s="105" t="s">
        <v>506</v>
      </c>
      <c r="O1876" s="41" t="s">
        <v>5230</v>
      </c>
      <c r="P1876" s="106">
        <f t="shared" si="1038"/>
        <v>18</v>
      </c>
      <c r="Q1876" s="106">
        <f t="shared" si="1039"/>
        <v>100</v>
      </c>
      <c r="R1876" s="41"/>
      <c r="S1876" s="41" t="s">
        <v>528</v>
      </c>
      <c r="T1876" s="107">
        <f t="shared" si="1040"/>
        <v>0.3876</v>
      </c>
      <c r="U1876" s="41" t="s">
        <v>4094</v>
      </c>
      <c r="V1876" s="41" t="e">
        <f t="shared" si="977"/>
        <v>#NAME?</v>
      </c>
      <c r="W1876" s="107">
        <v>1.0200000000000001E-2</v>
      </c>
      <c r="X1876" s="107">
        <f t="shared" si="1019"/>
        <v>1.02</v>
      </c>
      <c r="Y1876" s="107"/>
      <c r="Z1876" s="107"/>
      <c r="AA1876" s="107"/>
      <c r="AB1876" s="107"/>
      <c r="AC1876" s="107"/>
      <c r="AD1876" s="107"/>
      <c r="AE1876" s="107"/>
      <c r="AF1876" s="107"/>
      <c r="AG1876" s="41" t="s">
        <v>4257</v>
      </c>
      <c r="AH1876" s="41" t="e">
        <f t="shared" si="978"/>
        <v>#NAME?</v>
      </c>
      <c r="AI1876" s="108">
        <v>0.38</v>
      </c>
      <c r="AJ1876" s="107">
        <f t="shared" si="1020"/>
        <v>0.3876</v>
      </c>
      <c r="AK1876" s="41"/>
      <c r="AL1876" s="41"/>
      <c r="AM1876" s="107"/>
      <c r="AN1876" s="107"/>
    </row>
    <row r="1877" spans="1:40" ht="15">
      <c r="A1877" s="101"/>
      <c r="B1877" s="41"/>
      <c r="C1877" s="102"/>
      <c r="D1877" s="103"/>
      <c r="E1877" s="103"/>
      <c r="F1877" s="103"/>
      <c r="G1877" s="103"/>
      <c r="H1877" s="103"/>
      <c r="I1877" s="103"/>
      <c r="J1877" s="103"/>
      <c r="K1877" s="31"/>
      <c r="L1877" s="103"/>
      <c r="M1877" s="104"/>
      <c r="N1877" s="105"/>
      <c r="O1877" s="41"/>
      <c r="P1877" s="106"/>
      <c r="Q1877" s="106"/>
      <c r="R1877" s="41"/>
      <c r="S1877" s="41"/>
      <c r="T1877" s="107"/>
      <c r="U1877" s="41"/>
      <c r="V1877" s="41"/>
      <c r="W1877" s="107"/>
      <c r="X1877" s="107"/>
      <c r="Y1877" s="107"/>
      <c r="Z1877" s="107"/>
      <c r="AA1877" s="107"/>
      <c r="AB1877" s="107"/>
      <c r="AC1877" s="107"/>
      <c r="AD1877" s="107"/>
      <c r="AE1877" s="107"/>
      <c r="AF1877" s="107"/>
      <c r="AG1877" s="41"/>
      <c r="AH1877" s="41"/>
      <c r="AI1877" s="108"/>
      <c r="AJ1877" s="107"/>
      <c r="AK1877" s="117" t="s">
        <v>4921</v>
      </c>
      <c r="AL1877" s="41" t="str">
        <f t="shared" ref="AL1877:AL1882" si="1069">VLOOKUP(AK1877,db_solfen,2,FALSE)</f>
        <v>SOLFEN KHA DEP 225</v>
      </c>
      <c r="AM1877" s="107">
        <v>0.24</v>
      </c>
      <c r="AN1877" s="107">
        <f>$X$1876*AM1877</f>
        <v>0.24479999999999999</v>
      </c>
    </row>
    <row r="1878" spans="1:40" ht="15">
      <c r="A1878" s="101"/>
      <c r="B1878" s="41"/>
      <c r="C1878" s="102"/>
      <c r="D1878" s="103"/>
      <c r="E1878" s="103"/>
      <c r="F1878" s="103"/>
      <c r="G1878" s="103"/>
      <c r="H1878" s="103"/>
      <c r="I1878" s="103"/>
      <c r="J1878" s="103"/>
      <c r="K1878" s="31"/>
      <c r="L1878" s="103"/>
      <c r="M1878" s="104"/>
      <c r="N1878" s="105"/>
      <c r="O1878" s="41"/>
      <c r="P1878" s="106"/>
      <c r="Q1878" s="106"/>
      <c r="R1878" s="41"/>
      <c r="S1878" s="41"/>
      <c r="T1878" s="107"/>
      <c r="U1878" s="41"/>
      <c r="V1878" s="41"/>
      <c r="W1878" s="107"/>
      <c r="X1878" s="107"/>
      <c r="Y1878" s="107"/>
      <c r="Z1878" s="107"/>
      <c r="AA1878" s="107"/>
      <c r="AB1878" s="107"/>
      <c r="AC1878" s="107"/>
      <c r="AD1878" s="107"/>
      <c r="AE1878" s="107"/>
      <c r="AF1878" s="107"/>
      <c r="AG1878" s="41"/>
      <c r="AH1878" s="41"/>
      <c r="AI1878" s="108"/>
      <c r="AJ1878" s="107"/>
      <c r="AK1878" s="117" t="s">
        <v>4915</v>
      </c>
      <c r="AL1878" s="41" t="str">
        <f t="shared" si="1069"/>
        <v>SHD METHANOL 156</v>
      </c>
      <c r="AM1878" s="107">
        <v>0.16</v>
      </c>
      <c r="AN1878" s="107">
        <f t="shared" ref="AN1878:AN1879" si="1070">$X$1876*AM1878</f>
        <v>0.16320000000000001</v>
      </c>
    </row>
    <row r="1879" spans="1:40" ht="15">
      <c r="A1879" s="101"/>
      <c r="B1879" s="41"/>
      <c r="C1879" s="102"/>
      <c r="D1879" s="103"/>
      <c r="E1879" s="103"/>
      <c r="F1879" s="103"/>
      <c r="G1879" s="103"/>
      <c r="H1879" s="103"/>
      <c r="I1879" s="103"/>
      <c r="J1879" s="103"/>
      <c r="K1879" s="31"/>
      <c r="L1879" s="103"/>
      <c r="M1879" s="104"/>
      <c r="N1879" s="105"/>
      <c r="O1879" s="41"/>
      <c r="P1879" s="106"/>
      <c r="Q1879" s="106"/>
      <c r="R1879" s="41"/>
      <c r="S1879" s="41"/>
      <c r="T1879" s="107"/>
      <c r="U1879" s="41"/>
      <c r="V1879" s="41"/>
      <c r="W1879" s="107"/>
      <c r="X1879" s="107"/>
      <c r="Y1879" s="107"/>
      <c r="Z1879" s="107"/>
      <c r="AA1879" s="107"/>
      <c r="AB1879" s="107"/>
      <c r="AC1879" s="107"/>
      <c r="AD1879" s="107"/>
      <c r="AE1879" s="107"/>
      <c r="AF1879" s="107"/>
      <c r="AG1879" s="41"/>
      <c r="AH1879" s="41"/>
      <c r="AI1879" s="108"/>
      <c r="AJ1879" s="107"/>
      <c r="AK1879" s="117" t="s">
        <v>4925</v>
      </c>
      <c r="AL1879" s="41" t="str">
        <f t="shared" si="1069"/>
        <v>SOLFEN KHA GLISERIN 250</v>
      </c>
      <c r="AM1879" s="107">
        <v>0.22</v>
      </c>
      <c r="AN1879" s="107">
        <f t="shared" si="1070"/>
        <v>0.22440000000000002</v>
      </c>
    </row>
    <row r="1880" spans="1:40" ht="15">
      <c r="A1880" s="101"/>
      <c r="B1880" s="41"/>
      <c r="C1880" s="102"/>
      <c r="D1880" s="103"/>
      <c r="E1880" s="103"/>
      <c r="F1880" s="103"/>
      <c r="G1880" s="103"/>
      <c r="H1880" s="103"/>
      <c r="I1880" s="103"/>
      <c r="J1880" s="103"/>
      <c r="K1880" s="31"/>
      <c r="L1880" s="103"/>
      <c r="M1880" s="104"/>
      <c r="N1880" s="105"/>
      <c r="O1880" s="41"/>
      <c r="P1880" s="106"/>
      <c r="Q1880" s="106"/>
      <c r="R1880" s="41"/>
      <c r="S1880" s="41"/>
      <c r="T1880" s="107"/>
      <c r="U1880" s="41" t="s">
        <v>5192</v>
      </c>
      <c r="V1880" s="41" t="s">
        <v>5193</v>
      </c>
      <c r="W1880" s="107">
        <v>6.7500000000000004E-2</v>
      </c>
      <c r="X1880" s="107">
        <f>K1876*W1880</f>
        <v>6.75</v>
      </c>
      <c r="Y1880" s="107"/>
      <c r="Z1880" s="107"/>
      <c r="AA1880" s="107"/>
      <c r="AB1880" s="107"/>
      <c r="AC1880" s="107"/>
      <c r="AD1880" s="107"/>
      <c r="AE1880" s="107"/>
      <c r="AF1880" s="107"/>
      <c r="AG1880" s="41"/>
      <c r="AH1880" s="41"/>
      <c r="AI1880" s="108"/>
      <c r="AJ1880" s="107"/>
      <c r="AK1880" s="110" t="s">
        <v>4915</v>
      </c>
      <c r="AL1880" s="41" t="str">
        <f t="shared" si="1069"/>
        <v>SHD METHANOL 156</v>
      </c>
      <c r="AM1880" s="107">
        <v>0.56999999999999995</v>
      </c>
      <c r="AN1880" s="107">
        <f>$X$1880*AM1880</f>
        <v>3.8474999999999997</v>
      </c>
    </row>
    <row r="1881" spans="1:40" ht="15">
      <c r="A1881" s="101"/>
      <c r="B1881" s="41"/>
      <c r="C1881" s="102"/>
      <c r="D1881" s="103"/>
      <c r="E1881" s="103"/>
      <c r="F1881" s="103"/>
      <c r="G1881" s="103"/>
      <c r="H1881" s="103"/>
      <c r="I1881" s="103"/>
      <c r="J1881" s="103"/>
      <c r="K1881" s="31"/>
      <c r="L1881" s="103"/>
      <c r="M1881" s="104"/>
      <c r="N1881" s="105"/>
      <c r="O1881" s="41"/>
      <c r="P1881" s="106"/>
      <c r="Q1881" s="106"/>
      <c r="R1881" s="41"/>
      <c r="S1881" s="41"/>
      <c r="T1881" s="107"/>
      <c r="U1881" s="41"/>
      <c r="V1881" s="41"/>
      <c r="W1881" s="107"/>
      <c r="X1881" s="107"/>
      <c r="Y1881" s="107"/>
      <c r="Z1881" s="107"/>
      <c r="AA1881" s="107"/>
      <c r="AB1881" s="107"/>
      <c r="AC1881" s="107"/>
      <c r="AD1881" s="107"/>
      <c r="AE1881" s="107"/>
      <c r="AF1881" s="107"/>
      <c r="AG1881" s="41"/>
      <c r="AH1881" s="41"/>
      <c r="AI1881" s="108"/>
      <c r="AJ1881" s="107"/>
      <c r="AK1881" s="110" t="s">
        <v>4925</v>
      </c>
      <c r="AL1881" s="41" t="str">
        <f t="shared" si="1069"/>
        <v>SOLFEN KHA GLISERIN 250</v>
      </c>
      <c r="AM1881" s="107">
        <v>0.34</v>
      </c>
      <c r="AN1881" s="107">
        <f t="shared" ref="AN1881:AN1882" si="1071">$X$1880*AM1881</f>
        <v>2.2950000000000004</v>
      </c>
    </row>
    <row r="1882" spans="1:40" ht="15">
      <c r="A1882" s="101"/>
      <c r="B1882" s="41"/>
      <c r="C1882" s="102"/>
      <c r="D1882" s="103"/>
      <c r="E1882" s="103"/>
      <c r="F1882" s="103"/>
      <c r="G1882" s="103"/>
      <c r="H1882" s="103"/>
      <c r="I1882" s="103"/>
      <c r="J1882" s="103"/>
      <c r="K1882" s="31"/>
      <c r="L1882" s="103"/>
      <c r="M1882" s="104"/>
      <c r="N1882" s="105"/>
      <c r="O1882" s="41"/>
      <c r="P1882" s="106"/>
      <c r="Q1882" s="106"/>
      <c r="R1882" s="41"/>
      <c r="S1882" s="41"/>
      <c r="T1882" s="107"/>
      <c r="U1882" s="41"/>
      <c r="V1882" s="41"/>
      <c r="W1882" s="107"/>
      <c r="X1882" s="107"/>
      <c r="Y1882" s="107"/>
      <c r="Z1882" s="107"/>
      <c r="AA1882" s="107"/>
      <c r="AB1882" s="107"/>
      <c r="AC1882" s="107"/>
      <c r="AD1882" s="107"/>
      <c r="AE1882" s="107"/>
      <c r="AF1882" s="107"/>
      <c r="AG1882" s="41"/>
      <c r="AH1882" s="41"/>
      <c r="AI1882" s="108"/>
      <c r="AJ1882" s="107"/>
      <c r="AK1882" s="110" t="s">
        <v>4921</v>
      </c>
      <c r="AL1882" s="41" t="str">
        <f t="shared" si="1069"/>
        <v>SOLFEN KHA DEP 225</v>
      </c>
      <c r="AM1882" s="107">
        <v>0.09</v>
      </c>
      <c r="AN1882" s="107">
        <f t="shared" si="1071"/>
        <v>0.60749999999999993</v>
      </c>
    </row>
    <row r="1883" spans="1:40">
      <c r="A1883" s="101">
        <v>412</v>
      </c>
      <c r="B1883" s="41" t="s">
        <v>3411</v>
      </c>
      <c r="C1883" s="102" t="s">
        <v>371</v>
      </c>
      <c r="D1883" s="103">
        <v>71</v>
      </c>
      <c r="E1883" s="103">
        <f t="shared" si="1035"/>
        <v>0.71</v>
      </c>
      <c r="F1883" s="103">
        <v>76</v>
      </c>
      <c r="G1883" s="103">
        <v>1</v>
      </c>
      <c r="H1883" s="103">
        <v>89</v>
      </c>
      <c r="I1883" s="103">
        <v>1</v>
      </c>
      <c r="J1883" s="103" t="s">
        <v>510</v>
      </c>
      <c r="K1883" s="31">
        <f t="shared" si="1065"/>
        <v>100</v>
      </c>
      <c r="L1883" s="103" t="s">
        <v>510</v>
      </c>
      <c r="M1883" s="104">
        <f t="shared" si="1037"/>
        <v>1</v>
      </c>
      <c r="N1883" s="105" t="s">
        <v>506</v>
      </c>
      <c r="O1883" s="41" t="s">
        <v>5230</v>
      </c>
      <c r="P1883" s="106">
        <f t="shared" si="1038"/>
        <v>18</v>
      </c>
      <c r="Q1883" s="106">
        <f t="shared" si="1039"/>
        <v>100</v>
      </c>
      <c r="R1883" s="41"/>
      <c r="S1883" s="41" t="s">
        <v>529</v>
      </c>
      <c r="T1883" s="107">
        <f t="shared" si="1040"/>
        <v>0.2142</v>
      </c>
      <c r="U1883" s="41" t="s">
        <v>4096</v>
      </c>
      <c r="V1883" s="41" t="e">
        <f t="shared" si="977"/>
        <v>#NAME?</v>
      </c>
      <c r="W1883" s="107">
        <v>1.0200000000000001E-2</v>
      </c>
      <c r="X1883" s="107">
        <f t="shared" si="1019"/>
        <v>1.02</v>
      </c>
      <c r="Y1883" s="107"/>
      <c r="Z1883" s="107"/>
      <c r="AA1883" s="107"/>
      <c r="AB1883" s="107"/>
      <c r="AC1883" s="107"/>
      <c r="AD1883" s="107"/>
      <c r="AE1883" s="107"/>
      <c r="AF1883" s="107"/>
      <c r="AG1883" s="41" t="s">
        <v>4313</v>
      </c>
      <c r="AH1883" s="41" t="e">
        <f t="shared" si="978"/>
        <v>#NAME?</v>
      </c>
      <c r="AI1883" s="108">
        <v>0.21</v>
      </c>
      <c r="AJ1883" s="107">
        <f t="shared" si="1020"/>
        <v>0.2142</v>
      </c>
      <c r="AK1883" s="41"/>
      <c r="AL1883" s="41"/>
      <c r="AM1883" s="107"/>
      <c r="AN1883" s="107"/>
    </row>
    <row r="1884" spans="1:40" ht="15">
      <c r="A1884" s="101"/>
      <c r="B1884" s="41"/>
      <c r="C1884" s="102"/>
      <c r="D1884" s="103"/>
      <c r="E1884" s="103"/>
      <c r="F1884" s="103"/>
      <c r="G1884" s="103"/>
      <c r="H1884" s="103"/>
      <c r="I1884" s="103"/>
      <c r="J1884" s="103"/>
      <c r="K1884" s="31"/>
      <c r="L1884" s="103"/>
      <c r="M1884" s="104"/>
      <c r="N1884" s="105"/>
      <c r="O1884" s="41"/>
      <c r="P1884" s="106"/>
      <c r="Q1884" s="106"/>
      <c r="R1884" s="41"/>
      <c r="S1884" s="41"/>
      <c r="T1884" s="107"/>
      <c r="U1884" s="41"/>
      <c r="V1884" s="41"/>
      <c r="W1884" s="107"/>
      <c r="X1884" s="107"/>
      <c r="Y1884" s="107"/>
      <c r="Z1884" s="107"/>
      <c r="AA1884" s="107"/>
      <c r="AB1884" s="107"/>
      <c r="AC1884" s="107"/>
      <c r="AD1884" s="107"/>
      <c r="AE1884" s="107"/>
      <c r="AF1884" s="107"/>
      <c r="AG1884" s="41"/>
      <c r="AH1884" s="41"/>
      <c r="AI1884" s="108"/>
      <c r="AJ1884" s="107"/>
      <c r="AK1884" s="117" t="s">
        <v>4921</v>
      </c>
      <c r="AL1884" s="41" t="str">
        <f t="shared" ref="AL1884:AL1889" si="1072">VLOOKUP(AK1884,db_solfen,2,FALSE)</f>
        <v>SOLFEN KHA DEP 225</v>
      </c>
      <c r="AM1884" s="107">
        <v>0.3</v>
      </c>
      <c r="AN1884" s="107">
        <f>$X$1883*AM1884</f>
        <v>0.30599999999999999</v>
      </c>
    </row>
    <row r="1885" spans="1:40" ht="15">
      <c r="A1885" s="101"/>
      <c r="B1885" s="41"/>
      <c r="C1885" s="102"/>
      <c r="D1885" s="103"/>
      <c r="E1885" s="103"/>
      <c r="F1885" s="103"/>
      <c r="G1885" s="103"/>
      <c r="H1885" s="103"/>
      <c r="I1885" s="103"/>
      <c r="J1885" s="103"/>
      <c r="K1885" s="31"/>
      <c r="L1885" s="103"/>
      <c r="M1885" s="104"/>
      <c r="N1885" s="105"/>
      <c r="O1885" s="41"/>
      <c r="P1885" s="106"/>
      <c r="Q1885" s="106"/>
      <c r="R1885" s="41"/>
      <c r="S1885" s="41"/>
      <c r="T1885" s="107"/>
      <c r="U1885" s="41"/>
      <c r="V1885" s="41"/>
      <c r="W1885" s="107"/>
      <c r="X1885" s="107"/>
      <c r="Y1885" s="107"/>
      <c r="Z1885" s="107"/>
      <c r="AA1885" s="107"/>
      <c r="AB1885" s="107"/>
      <c r="AC1885" s="107"/>
      <c r="AD1885" s="107"/>
      <c r="AE1885" s="107"/>
      <c r="AF1885" s="107"/>
      <c r="AG1885" s="41"/>
      <c r="AH1885" s="41"/>
      <c r="AI1885" s="108"/>
      <c r="AJ1885" s="107"/>
      <c r="AK1885" s="117" t="s">
        <v>4915</v>
      </c>
      <c r="AL1885" s="41" t="str">
        <f t="shared" si="1072"/>
        <v>SHD METHANOL 156</v>
      </c>
      <c r="AM1885" s="107">
        <v>0.14000000000000001</v>
      </c>
      <c r="AN1885" s="107">
        <f t="shared" ref="AN1885:AN1886" si="1073">$X$1883*AM1885</f>
        <v>0.14280000000000001</v>
      </c>
    </row>
    <row r="1886" spans="1:40" ht="15">
      <c r="A1886" s="101"/>
      <c r="B1886" s="41"/>
      <c r="C1886" s="102"/>
      <c r="D1886" s="103"/>
      <c r="E1886" s="103"/>
      <c r="F1886" s="103"/>
      <c r="G1886" s="103"/>
      <c r="H1886" s="103"/>
      <c r="I1886" s="103"/>
      <c r="J1886" s="103"/>
      <c r="K1886" s="31"/>
      <c r="L1886" s="103"/>
      <c r="M1886" s="104"/>
      <c r="N1886" s="105"/>
      <c r="O1886" s="41"/>
      <c r="P1886" s="106"/>
      <c r="Q1886" s="106"/>
      <c r="R1886" s="41"/>
      <c r="S1886" s="41"/>
      <c r="T1886" s="107"/>
      <c r="U1886" s="41"/>
      <c r="V1886" s="41"/>
      <c r="W1886" s="107"/>
      <c r="X1886" s="107"/>
      <c r="Y1886" s="107"/>
      <c r="Z1886" s="107"/>
      <c r="AA1886" s="107"/>
      <c r="AB1886" s="107"/>
      <c r="AC1886" s="107"/>
      <c r="AD1886" s="107"/>
      <c r="AE1886" s="107"/>
      <c r="AF1886" s="107"/>
      <c r="AG1886" s="41"/>
      <c r="AH1886" s="41"/>
      <c r="AI1886" s="108"/>
      <c r="AJ1886" s="107"/>
      <c r="AK1886" s="117" t="s">
        <v>4925</v>
      </c>
      <c r="AL1886" s="41" t="str">
        <f t="shared" si="1072"/>
        <v>SOLFEN KHA GLISERIN 250</v>
      </c>
      <c r="AM1886" s="107">
        <v>0.35</v>
      </c>
      <c r="AN1886" s="107">
        <f t="shared" si="1073"/>
        <v>0.35699999999999998</v>
      </c>
    </row>
    <row r="1887" spans="1:40" ht="15">
      <c r="A1887" s="101"/>
      <c r="B1887" s="41"/>
      <c r="C1887" s="102"/>
      <c r="D1887" s="103"/>
      <c r="E1887" s="103"/>
      <c r="F1887" s="103"/>
      <c r="G1887" s="103"/>
      <c r="H1887" s="103"/>
      <c r="I1887" s="103"/>
      <c r="J1887" s="103"/>
      <c r="K1887" s="31"/>
      <c r="L1887" s="103"/>
      <c r="M1887" s="104"/>
      <c r="N1887" s="105"/>
      <c r="O1887" s="41"/>
      <c r="P1887" s="106"/>
      <c r="Q1887" s="106"/>
      <c r="R1887" s="41"/>
      <c r="S1887" s="41"/>
      <c r="T1887" s="107"/>
      <c r="U1887" s="41" t="s">
        <v>5192</v>
      </c>
      <c r="V1887" s="41" t="s">
        <v>5193</v>
      </c>
      <c r="W1887" s="107">
        <v>6.7500000000000004E-2</v>
      </c>
      <c r="X1887" s="107">
        <f>K1883*W1887</f>
        <v>6.75</v>
      </c>
      <c r="Y1887" s="107"/>
      <c r="Z1887" s="107"/>
      <c r="AA1887" s="107"/>
      <c r="AB1887" s="107"/>
      <c r="AC1887" s="107"/>
      <c r="AD1887" s="107"/>
      <c r="AE1887" s="107"/>
      <c r="AF1887" s="107"/>
      <c r="AG1887" s="41"/>
      <c r="AH1887" s="41"/>
      <c r="AI1887" s="108"/>
      <c r="AJ1887" s="107"/>
      <c r="AK1887" s="110" t="s">
        <v>4915</v>
      </c>
      <c r="AL1887" s="41" t="str">
        <f t="shared" si="1072"/>
        <v>SHD METHANOL 156</v>
      </c>
      <c r="AM1887" s="107">
        <v>0.56999999999999995</v>
      </c>
      <c r="AN1887" s="107">
        <f>$X$1887*AM1887</f>
        <v>3.8474999999999997</v>
      </c>
    </row>
    <row r="1888" spans="1:40" ht="15">
      <c r="A1888" s="101"/>
      <c r="B1888" s="41"/>
      <c r="C1888" s="102"/>
      <c r="D1888" s="103"/>
      <c r="E1888" s="103"/>
      <c r="F1888" s="103"/>
      <c r="G1888" s="103"/>
      <c r="H1888" s="103"/>
      <c r="I1888" s="103"/>
      <c r="J1888" s="103"/>
      <c r="K1888" s="31"/>
      <c r="L1888" s="103"/>
      <c r="M1888" s="104"/>
      <c r="N1888" s="105"/>
      <c r="O1888" s="41"/>
      <c r="P1888" s="106"/>
      <c r="Q1888" s="106"/>
      <c r="R1888" s="41"/>
      <c r="S1888" s="41"/>
      <c r="T1888" s="107"/>
      <c r="U1888" s="41"/>
      <c r="V1888" s="41"/>
      <c r="W1888" s="107"/>
      <c r="X1888" s="107"/>
      <c r="Y1888" s="107"/>
      <c r="Z1888" s="107"/>
      <c r="AA1888" s="107"/>
      <c r="AB1888" s="107"/>
      <c r="AC1888" s="107"/>
      <c r="AD1888" s="107"/>
      <c r="AE1888" s="107"/>
      <c r="AF1888" s="107"/>
      <c r="AG1888" s="41"/>
      <c r="AH1888" s="41"/>
      <c r="AI1888" s="108"/>
      <c r="AJ1888" s="107"/>
      <c r="AK1888" s="110" t="s">
        <v>4925</v>
      </c>
      <c r="AL1888" s="41" t="str">
        <f t="shared" si="1072"/>
        <v>SOLFEN KHA GLISERIN 250</v>
      </c>
      <c r="AM1888" s="107">
        <v>0.34</v>
      </c>
      <c r="AN1888" s="107">
        <f t="shared" ref="AN1888:AN1889" si="1074">$X$1887*AM1888</f>
        <v>2.2950000000000004</v>
      </c>
    </row>
    <row r="1889" spans="1:40" ht="15">
      <c r="A1889" s="101"/>
      <c r="B1889" s="41"/>
      <c r="C1889" s="102"/>
      <c r="D1889" s="103"/>
      <c r="E1889" s="103"/>
      <c r="F1889" s="103"/>
      <c r="G1889" s="103"/>
      <c r="H1889" s="103"/>
      <c r="I1889" s="103"/>
      <c r="J1889" s="103"/>
      <c r="K1889" s="31"/>
      <c r="L1889" s="103"/>
      <c r="M1889" s="104"/>
      <c r="N1889" s="105"/>
      <c r="O1889" s="41"/>
      <c r="P1889" s="106"/>
      <c r="Q1889" s="106"/>
      <c r="R1889" s="41"/>
      <c r="S1889" s="41"/>
      <c r="T1889" s="107"/>
      <c r="U1889" s="41"/>
      <c r="V1889" s="41"/>
      <c r="W1889" s="107"/>
      <c r="X1889" s="107"/>
      <c r="Y1889" s="107"/>
      <c r="Z1889" s="107"/>
      <c r="AA1889" s="107"/>
      <c r="AB1889" s="107"/>
      <c r="AC1889" s="107"/>
      <c r="AD1889" s="107"/>
      <c r="AE1889" s="107"/>
      <c r="AF1889" s="107"/>
      <c r="AG1889" s="41"/>
      <c r="AH1889" s="41"/>
      <c r="AI1889" s="108"/>
      <c r="AJ1889" s="107"/>
      <c r="AK1889" s="110" t="s">
        <v>4921</v>
      </c>
      <c r="AL1889" s="41" t="str">
        <f t="shared" si="1072"/>
        <v>SOLFEN KHA DEP 225</v>
      </c>
      <c r="AM1889" s="107">
        <v>0.09</v>
      </c>
      <c r="AN1889" s="107">
        <f t="shared" si="1074"/>
        <v>0.60749999999999993</v>
      </c>
    </row>
    <row r="1890" spans="1:40">
      <c r="A1890" s="101">
        <v>413</v>
      </c>
      <c r="B1890" s="41" t="s">
        <v>3412</v>
      </c>
      <c r="C1890" s="102" t="s">
        <v>372</v>
      </c>
      <c r="D1890" s="103">
        <v>170</v>
      </c>
      <c r="E1890" s="103">
        <f t="shared" si="1035"/>
        <v>1.7</v>
      </c>
      <c r="F1890" s="103">
        <v>105</v>
      </c>
      <c r="G1890" s="103">
        <v>1</v>
      </c>
      <c r="H1890" s="103">
        <v>157</v>
      </c>
      <c r="I1890" s="103">
        <v>1</v>
      </c>
      <c r="J1890" s="103" t="s">
        <v>510</v>
      </c>
      <c r="K1890" s="31">
        <f t="shared" si="1065"/>
        <v>200</v>
      </c>
      <c r="L1890" s="103" t="s">
        <v>510</v>
      </c>
      <c r="M1890" s="104">
        <f t="shared" si="1037"/>
        <v>2</v>
      </c>
      <c r="N1890" s="105" t="s">
        <v>506</v>
      </c>
      <c r="O1890" s="41" t="s">
        <v>5230</v>
      </c>
      <c r="P1890" s="106">
        <f t="shared" si="1038"/>
        <v>36</v>
      </c>
      <c r="Q1890" s="106">
        <f t="shared" si="1039"/>
        <v>200</v>
      </c>
      <c r="R1890" s="41"/>
      <c r="S1890" s="41" t="s">
        <v>530</v>
      </c>
      <c r="T1890" s="107">
        <f t="shared" si="1040"/>
        <v>1.0812000000000002</v>
      </c>
      <c r="U1890" s="41" t="s">
        <v>4098</v>
      </c>
      <c r="V1890" s="41" t="e">
        <f>VLOOKUP(U1890,tb_oplosan,2,FALSE)</f>
        <v>#NAME?</v>
      </c>
      <c r="W1890" s="107">
        <v>1.0200000000000001E-2</v>
      </c>
      <c r="X1890" s="107">
        <f t="shared" si="1019"/>
        <v>2.04</v>
      </c>
      <c r="Y1890" s="107"/>
      <c r="Z1890" s="107"/>
      <c r="AA1890" s="107"/>
      <c r="AB1890" s="107"/>
      <c r="AC1890" s="107"/>
      <c r="AD1890" s="107"/>
      <c r="AE1890" s="107"/>
      <c r="AF1890" s="107"/>
      <c r="AG1890" s="41" t="s">
        <v>4317</v>
      </c>
      <c r="AH1890" s="41" t="e">
        <f t="shared" si="978"/>
        <v>#NAME?</v>
      </c>
      <c r="AI1890" s="108">
        <v>0.53</v>
      </c>
      <c r="AJ1890" s="107">
        <f t="shared" si="1020"/>
        <v>1.0812000000000002</v>
      </c>
      <c r="AK1890" s="41"/>
      <c r="AL1890" s="41"/>
      <c r="AM1890" s="107"/>
      <c r="AN1890" s="107"/>
    </row>
    <row r="1891" spans="1:40" ht="15">
      <c r="A1891" s="101"/>
      <c r="B1891" s="41"/>
      <c r="C1891" s="102"/>
      <c r="D1891" s="103"/>
      <c r="E1891" s="103"/>
      <c r="F1891" s="103"/>
      <c r="G1891" s="103"/>
      <c r="H1891" s="103"/>
      <c r="I1891" s="103"/>
      <c r="J1891" s="103"/>
      <c r="K1891" s="31"/>
      <c r="L1891" s="103"/>
      <c r="M1891" s="104"/>
      <c r="N1891" s="105"/>
      <c r="O1891" s="41"/>
      <c r="P1891" s="106"/>
      <c r="Q1891" s="106"/>
      <c r="R1891" s="41"/>
      <c r="S1891" s="41"/>
      <c r="T1891" s="107"/>
      <c r="U1891" s="41"/>
      <c r="V1891" s="41"/>
      <c r="W1891" s="107"/>
      <c r="X1891" s="107"/>
      <c r="Y1891" s="107"/>
      <c r="Z1891" s="107"/>
      <c r="AA1891" s="107"/>
      <c r="AB1891" s="107"/>
      <c r="AC1891" s="107"/>
      <c r="AD1891" s="107"/>
      <c r="AE1891" s="107"/>
      <c r="AF1891" s="107"/>
      <c r="AG1891" s="41"/>
      <c r="AH1891" s="41"/>
      <c r="AI1891" s="108"/>
      <c r="AJ1891" s="107"/>
      <c r="AK1891" s="117" t="s">
        <v>4921</v>
      </c>
      <c r="AL1891" s="41" t="str">
        <f t="shared" ref="AL1891:AL1896" si="1075">VLOOKUP(AK1891,db_solfen,2,FALSE)</f>
        <v>SOLFEN KHA DEP 225</v>
      </c>
      <c r="AM1891" s="107">
        <v>0.16</v>
      </c>
      <c r="AN1891" s="107">
        <f>$X$1890*AM1891</f>
        <v>0.32640000000000002</v>
      </c>
    </row>
    <row r="1892" spans="1:40" ht="15">
      <c r="A1892" s="101"/>
      <c r="B1892" s="41"/>
      <c r="C1892" s="102"/>
      <c r="D1892" s="103"/>
      <c r="E1892" s="103"/>
      <c r="F1892" s="103"/>
      <c r="G1892" s="103"/>
      <c r="H1892" s="103"/>
      <c r="I1892" s="103"/>
      <c r="J1892" s="103"/>
      <c r="K1892" s="31"/>
      <c r="L1892" s="103"/>
      <c r="M1892" s="104"/>
      <c r="N1892" s="105"/>
      <c r="O1892" s="41"/>
      <c r="P1892" s="106"/>
      <c r="Q1892" s="106"/>
      <c r="R1892" s="41"/>
      <c r="S1892" s="41"/>
      <c r="T1892" s="107"/>
      <c r="U1892" s="41"/>
      <c r="V1892" s="41"/>
      <c r="W1892" s="107"/>
      <c r="X1892" s="107"/>
      <c r="Y1892" s="107"/>
      <c r="Z1892" s="107"/>
      <c r="AA1892" s="107"/>
      <c r="AB1892" s="107"/>
      <c r="AC1892" s="107"/>
      <c r="AD1892" s="107"/>
      <c r="AE1892" s="107"/>
      <c r="AF1892" s="107"/>
      <c r="AG1892" s="41"/>
      <c r="AH1892" s="41"/>
      <c r="AI1892" s="108"/>
      <c r="AJ1892" s="107"/>
      <c r="AK1892" s="117" t="s">
        <v>4915</v>
      </c>
      <c r="AL1892" s="41" t="str">
        <f t="shared" si="1075"/>
        <v>SHD METHANOL 156</v>
      </c>
      <c r="AM1892" s="107">
        <v>0.12</v>
      </c>
      <c r="AN1892" s="107">
        <f t="shared" ref="AN1892:AN1893" si="1076">$X$1890*AM1892</f>
        <v>0.24479999999999999</v>
      </c>
    </row>
    <row r="1893" spans="1:40" ht="15">
      <c r="A1893" s="101"/>
      <c r="B1893" s="41"/>
      <c r="C1893" s="102"/>
      <c r="D1893" s="103"/>
      <c r="E1893" s="103"/>
      <c r="F1893" s="103"/>
      <c r="G1893" s="103"/>
      <c r="H1893" s="103"/>
      <c r="I1893" s="103"/>
      <c r="J1893" s="103"/>
      <c r="K1893" s="31"/>
      <c r="L1893" s="103"/>
      <c r="M1893" s="104"/>
      <c r="N1893" s="105"/>
      <c r="O1893" s="41"/>
      <c r="P1893" s="106"/>
      <c r="Q1893" s="106"/>
      <c r="R1893" s="41"/>
      <c r="S1893" s="41"/>
      <c r="T1893" s="107"/>
      <c r="U1893" s="41"/>
      <c r="V1893" s="41"/>
      <c r="W1893" s="107"/>
      <c r="X1893" s="107"/>
      <c r="Y1893" s="107"/>
      <c r="Z1893" s="107"/>
      <c r="AA1893" s="107"/>
      <c r="AB1893" s="107"/>
      <c r="AC1893" s="107"/>
      <c r="AD1893" s="107"/>
      <c r="AE1893" s="107"/>
      <c r="AF1893" s="107"/>
      <c r="AG1893" s="41"/>
      <c r="AH1893" s="41"/>
      <c r="AI1893" s="108"/>
      <c r="AJ1893" s="107"/>
      <c r="AK1893" s="117" t="s">
        <v>4925</v>
      </c>
      <c r="AL1893" s="41" t="str">
        <f t="shared" si="1075"/>
        <v>SOLFEN KHA GLISERIN 250</v>
      </c>
      <c r="AM1893" s="107">
        <v>0.19</v>
      </c>
      <c r="AN1893" s="107">
        <f t="shared" si="1076"/>
        <v>0.3876</v>
      </c>
    </row>
    <row r="1894" spans="1:40" ht="15">
      <c r="A1894" s="101"/>
      <c r="B1894" s="41"/>
      <c r="C1894" s="102"/>
      <c r="D1894" s="103"/>
      <c r="E1894" s="103"/>
      <c r="F1894" s="103"/>
      <c r="G1894" s="103"/>
      <c r="H1894" s="103"/>
      <c r="I1894" s="103"/>
      <c r="J1894" s="103"/>
      <c r="K1894" s="31"/>
      <c r="L1894" s="103"/>
      <c r="M1894" s="104"/>
      <c r="N1894" s="105"/>
      <c r="O1894" s="41"/>
      <c r="P1894" s="106"/>
      <c r="Q1894" s="106"/>
      <c r="R1894" s="41"/>
      <c r="S1894" s="41"/>
      <c r="T1894" s="107"/>
      <c r="U1894" s="41" t="s">
        <v>5192</v>
      </c>
      <c r="V1894" s="41" t="s">
        <v>5193</v>
      </c>
      <c r="W1894" s="107">
        <v>6.7500000000000004E-2</v>
      </c>
      <c r="X1894" s="107">
        <f>K1890*W1894</f>
        <v>13.5</v>
      </c>
      <c r="Y1894" s="107"/>
      <c r="Z1894" s="107"/>
      <c r="AA1894" s="107"/>
      <c r="AB1894" s="107"/>
      <c r="AC1894" s="107"/>
      <c r="AD1894" s="107"/>
      <c r="AE1894" s="107"/>
      <c r="AF1894" s="107"/>
      <c r="AG1894" s="41"/>
      <c r="AH1894" s="41"/>
      <c r="AI1894" s="108"/>
      <c r="AJ1894" s="107"/>
      <c r="AK1894" s="110" t="s">
        <v>4915</v>
      </c>
      <c r="AL1894" s="41" t="str">
        <f t="shared" si="1075"/>
        <v>SHD METHANOL 156</v>
      </c>
      <c r="AM1894" s="107">
        <v>0.56999999999999995</v>
      </c>
      <c r="AN1894" s="107">
        <f>$X$1894*AM1894</f>
        <v>7.6949999999999994</v>
      </c>
    </row>
    <row r="1895" spans="1:40" ht="15">
      <c r="A1895" s="101"/>
      <c r="B1895" s="41"/>
      <c r="C1895" s="102"/>
      <c r="D1895" s="103"/>
      <c r="E1895" s="103"/>
      <c r="F1895" s="103"/>
      <c r="G1895" s="103"/>
      <c r="H1895" s="103"/>
      <c r="I1895" s="103"/>
      <c r="J1895" s="103"/>
      <c r="K1895" s="31"/>
      <c r="L1895" s="103"/>
      <c r="M1895" s="104"/>
      <c r="N1895" s="105"/>
      <c r="O1895" s="41"/>
      <c r="P1895" s="106"/>
      <c r="Q1895" s="106"/>
      <c r="R1895" s="41"/>
      <c r="S1895" s="41"/>
      <c r="T1895" s="107"/>
      <c r="U1895" s="41"/>
      <c r="V1895" s="41"/>
      <c r="W1895" s="107"/>
      <c r="X1895" s="107"/>
      <c r="Y1895" s="107"/>
      <c r="Z1895" s="107"/>
      <c r="AA1895" s="107"/>
      <c r="AB1895" s="107"/>
      <c r="AC1895" s="107"/>
      <c r="AD1895" s="107"/>
      <c r="AE1895" s="107"/>
      <c r="AF1895" s="107"/>
      <c r="AG1895" s="41"/>
      <c r="AH1895" s="41"/>
      <c r="AI1895" s="108"/>
      <c r="AJ1895" s="107"/>
      <c r="AK1895" s="110" t="s">
        <v>4925</v>
      </c>
      <c r="AL1895" s="41" t="str">
        <f t="shared" si="1075"/>
        <v>SOLFEN KHA GLISERIN 250</v>
      </c>
      <c r="AM1895" s="107">
        <v>0.34</v>
      </c>
      <c r="AN1895" s="107">
        <f t="shared" ref="AN1895:AN1896" si="1077">$X$1894*AM1895</f>
        <v>4.5900000000000007</v>
      </c>
    </row>
    <row r="1896" spans="1:40" ht="15">
      <c r="A1896" s="101"/>
      <c r="B1896" s="41"/>
      <c r="C1896" s="102"/>
      <c r="D1896" s="103"/>
      <c r="E1896" s="103"/>
      <c r="F1896" s="103"/>
      <c r="G1896" s="103"/>
      <c r="H1896" s="103"/>
      <c r="I1896" s="103"/>
      <c r="J1896" s="103"/>
      <c r="K1896" s="31"/>
      <c r="L1896" s="103"/>
      <c r="M1896" s="104"/>
      <c r="N1896" s="105"/>
      <c r="O1896" s="41"/>
      <c r="P1896" s="106"/>
      <c r="Q1896" s="106"/>
      <c r="R1896" s="41"/>
      <c r="S1896" s="41"/>
      <c r="T1896" s="107"/>
      <c r="U1896" s="41"/>
      <c r="V1896" s="41"/>
      <c r="W1896" s="107"/>
      <c r="X1896" s="107"/>
      <c r="Y1896" s="107"/>
      <c r="Z1896" s="107"/>
      <c r="AA1896" s="107"/>
      <c r="AB1896" s="107"/>
      <c r="AC1896" s="107"/>
      <c r="AD1896" s="107"/>
      <c r="AE1896" s="107"/>
      <c r="AF1896" s="107"/>
      <c r="AG1896" s="41"/>
      <c r="AH1896" s="41"/>
      <c r="AI1896" s="108"/>
      <c r="AJ1896" s="107"/>
      <c r="AK1896" s="110" t="s">
        <v>4921</v>
      </c>
      <c r="AL1896" s="41" t="str">
        <f t="shared" si="1075"/>
        <v>SOLFEN KHA DEP 225</v>
      </c>
      <c r="AM1896" s="107">
        <v>0.09</v>
      </c>
      <c r="AN1896" s="107">
        <f t="shared" si="1077"/>
        <v>1.2149999999999999</v>
      </c>
    </row>
    <row r="1897" spans="1:40">
      <c r="A1897" s="101">
        <v>414</v>
      </c>
      <c r="B1897" s="41" t="s">
        <v>3413</v>
      </c>
      <c r="C1897" s="102" t="s">
        <v>373</v>
      </c>
      <c r="D1897" s="103">
        <v>544</v>
      </c>
      <c r="E1897" s="103">
        <f t="shared" si="1035"/>
        <v>5.44</v>
      </c>
      <c r="F1897" s="103">
        <v>531</v>
      </c>
      <c r="G1897" s="103">
        <v>1</v>
      </c>
      <c r="H1897" s="103">
        <v>483</v>
      </c>
      <c r="I1897" s="103">
        <v>1</v>
      </c>
      <c r="J1897" s="103" t="s">
        <v>510</v>
      </c>
      <c r="K1897" s="31">
        <f t="shared" si="1065"/>
        <v>500</v>
      </c>
      <c r="L1897" s="103" t="s">
        <v>510</v>
      </c>
      <c r="M1897" s="104">
        <f t="shared" si="1037"/>
        <v>5</v>
      </c>
      <c r="N1897" s="105" t="s">
        <v>506</v>
      </c>
      <c r="O1897" s="41" t="s">
        <v>5230</v>
      </c>
      <c r="P1897" s="106">
        <f t="shared" si="1038"/>
        <v>90</v>
      </c>
      <c r="Q1897" s="106">
        <f t="shared" si="1039"/>
        <v>500</v>
      </c>
      <c r="R1897" s="41"/>
      <c r="S1897" s="41" t="s">
        <v>5231</v>
      </c>
      <c r="T1897" s="107">
        <f t="shared" si="1040"/>
        <v>1.224</v>
      </c>
      <c r="U1897" s="41" t="s">
        <v>3992</v>
      </c>
      <c r="V1897" s="41" t="e">
        <f t="shared" si="977"/>
        <v>#NAME?</v>
      </c>
      <c r="W1897" s="107">
        <v>1.0200000000000001E-2</v>
      </c>
      <c r="X1897" s="107">
        <f t="shared" si="1019"/>
        <v>5.1000000000000005</v>
      </c>
      <c r="Y1897" s="107"/>
      <c r="Z1897" s="107"/>
      <c r="AA1897" s="107"/>
      <c r="AB1897" s="107"/>
      <c r="AC1897" s="107"/>
      <c r="AD1897" s="107"/>
      <c r="AE1897" s="107"/>
      <c r="AF1897" s="107"/>
      <c r="AG1897" s="41" t="s">
        <v>4333</v>
      </c>
      <c r="AH1897" s="41" t="e">
        <f t="shared" si="978"/>
        <v>#NAME?</v>
      </c>
      <c r="AI1897" s="108">
        <v>0.24</v>
      </c>
      <c r="AJ1897" s="107">
        <f t="shared" si="1020"/>
        <v>1.224</v>
      </c>
      <c r="AK1897" s="41"/>
      <c r="AL1897" s="41"/>
      <c r="AM1897" s="107"/>
      <c r="AN1897" s="107"/>
    </row>
    <row r="1898" spans="1:40" ht="15">
      <c r="A1898" s="101"/>
      <c r="B1898" s="41"/>
      <c r="C1898" s="102"/>
      <c r="D1898" s="103"/>
      <c r="E1898" s="103"/>
      <c r="F1898" s="103"/>
      <c r="G1898" s="103"/>
      <c r="H1898" s="103"/>
      <c r="I1898" s="103"/>
      <c r="J1898" s="103"/>
      <c r="K1898" s="31"/>
      <c r="L1898" s="103"/>
      <c r="M1898" s="104"/>
      <c r="N1898" s="105"/>
      <c r="O1898" s="41"/>
      <c r="P1898" s="106"/>
      <c r="Q1898" s="106"/>
      <c r="R1898" s="41"/>
      <c r="S1898" s="41"/>
      <c r="T1898" s="107"/>
      <c r="U1898" s="41"/>
      <c r="V1898" s="41"/>
      <c r="W1898" s="107"/>
      <c r="X1898" s="107"/>
      <c r="Y1898" s="107"/>
      <c r="Z1898" s="107"/>
      <c r="AA1898" s="107"/>
      <c r="AB1898" s="107"/>
      <c r="AC1898" s="107"/>
      <c r="AD1898" s="107"/>
      <c r="AE1898" s="107"/>
      <c r="AF1898" s="107"/>
      <c r="AG1898" s="41"/>
      <c r="AH1898" s="41"/>
      <c r="AI1898" s="108"/>
      <c r="AJ1898" s="107"/>
      <c r="AK1898" s="117" t="s">
        <v>4915</v>
      </c>
      <c r="AL1898" s="41" t="str">
        <f t="shared" ref="AL1898:AL1903" si="1078">VLOOKUP(AK1898,db_solfen,2,FALSE)</f>
        <v>SHD METHANOL 156</v>
      </c>
      <c r="AM1898" s="107">
        <v>0.23</v>
      </c>
      <c r="AN1898" s="107">
        <f>$X$1897*AM1898</f>
        <v>1.1730000000000003</v>
      </c>
    </row>
    <row r="1899" spans="1:40" ht="15">
      <c r="A1899" s="101"/>
      <c r="B1899" s="41"/>
      <c r="C1899" s="102"/>
      <c r="D1899" s="103"/>
      <c r="E1899" s="103"/>
      <c r="F1899" s="103"/>
      <c r="G1899" s="103"/>
      <c r="H1899" s="103"/>
      <c r="I1899" s="103"/>
      <c r="J1899" s="103"/>
      <c r="K1899" s="31"/>
      <c r="L1899" s="103"/>
      <c r="M1899" s="104"/>
      <c r="N1899" s="105"/>
      <c r="O1899" s="41"/>
      <c r="P1899" s="106"/>
      <c r="Q1899" s="106"/>
      <c r="R1899" s="41"/>
      <c r="S1899" s="41"/>
      <c r="T1899" s="107"/>
      <c r="U1899" s="41"/>
      <c r="V1899" s="41"/>
      <c r="W1899" s="107"/>
      <c r="X1899" s="107"/>
      <c r="Y1899" s="107"/>
      <c r="Z1899" s="107"/>
      <c r="AA1899" s="107"/>
      <c r="AB1899" s="107"/>
      <c r="AC1899" s="107"/>
      <c r="AD1899" s="107"/>
      <c r="AE1899" s="107"/>
      <c r="AF1899" s="107"/>
      <c r="AG1899" s="41"/>
      <c r="AH1899" s="41"/>
      <c r="AI1899" s="108"/>
      <c r="AJ1899" s="107"/>
      <c r="AK1899" s="117" t="s">
        <v>4921</v>
      </c>
      <c r="AL1899" s="41" t="str">
        <f t="shared" si="1078"/>
        <v>SOLFEN KHA DEP 225</v>
      </c>
      <c r="AM1899" s="107">
        <v>0.16</v>
      </c>
      <c r="AN1899" s="107">
        <f t="shared" ref="AN1899:AN1900" si="1079">$X$1897*AM1899</f>
        <v>0.81600000000000006</v>
      </c>
    </row>
    <row r="1900" spans="1:40" ht="15">
      <c r="A1900" s="101"/>
      <c r="B1900" s="41"/>
      <c r="C1900" s="102"/>
      <c r="D1900" s="103"/>
      <c r="E1900" s="103"/>
      <c r="F1900" s="103"/>
      <c r="G1900" s="103"/>
      <c r="H1900" s="103"/>
      <c r="I1900" s="103"/>
      <c r="J1900" s="103"/>
      <c r="K1900" s="31"/>
      <c r="L1900" s="103"/>
      <c r="M1900" s="104"/>
      <c r="N1900" s="105"/>
      <c r="O1900" s="41"/>
      <c r="P1900" s="106"/>
      <c r="Q1900" s="106"/>
      <c r="R1900" s="41"/>
      <c r="S1900" s="41"/>
      <c r="T1900" s="107"/>
      <c r="U1900" s="41"/>
      <c r="V1900" s="41"/>
      <c r="W1900" s="107"/>
      <c r="X1900" s="107"/>
      <c r="Y1900" s="107"/>
      <c r="Z1900" s="107"/>
      <c r="AA1900" s="107"/>
      <c r="AB1900" s="107"/>
      <c r="AC1900" s="107"/>
      <c r="AD1900" s="107"/>
      <c r="AE1900" s="107"/>
      <c r="AF1900" s="107"/>
      <c r="AG1900" s="41"/>
      <c r="AH1900" s="41"/>
      <c r="AI1900" s="108"/>
      <c r="AJ1900" s="107"/>
      <c r="AK1900" s="117" t="s">
        <v>4925</v>
      </c>
      <c r="AL1900" s="41" t="str">
        <f t="shared" si="1078"/>
        <v>SOLFEN KHA GLISERIN 250</v>
      </c>
      <c r="AM1900" s="107">
        <v>0.37</v>
      </c>
      <c r="AN1900" s="107">
        <f t="shared" si="1079"/>
        <v>1.8870000000000002</v>
      </c>
    </row>
    <row r="1901" spans="1:40" ht="15">
      <c r="A1901" s="101"/>
      <c r="B1901" s="41"/>
      <c r="C1901" s="102"/>
      <c r="D1901" s="103"/>
      <c r="E1901" s="103"/>
      <c r="F1901" s="103"/>
      <c r="G1901" s="103"/>
      <c r="H1901" s="103"/>
      <c r="I1901" s="103"/>
      <c r="J1901" s="103"/>
      <c r="K1901" s="31"/>
      <c r="L1901" s="103"/>
      <c r="M1901" s="104"/>
      <c r="N1901" s="105"/>
      <c r="O1901" s="41"/>
      <c r="P1901" s="106"/>
      <c r="Q1901" s="106"/>
      <c r="R1901" s="41"/>
      <c r="S1901" s="41"/>
      <c r="T1901" s="107"/>
      <c r="U1901" s="41" t="s">
        <v>5192</v>
      </c>
      <c r="V1901" s="41" t="s">
        <v>5193</v>
      </c>
      <c r="W1901" s="107">
        <v>6.7500000000000004E-2</v>
      </c>
      <c r="X1901" s="107">
        <f>K1897*W1901</f>
        <v>33.75</v>
      </c>
      <c r="Y1901" s="107"/>
      <c r="Z1901" s="107"/>
      <c r="AA1901" s="107"/>
      <c r="AB1901" s="107"/>
      <c r="AC1901" s="107"/>
      <c r="AD1901" s="107"/>
      <c r="AE1901" s="107"/>
      <c r="AF1901" s="107"/>
      <c r="AG1901" s="41"/>
      <c r="AH1901" s="41"/>
      <c r="AI1901" s="108"/>
      <c r="AJ1901" s="107"/>
      <c r="AK1901" s="110" t="s">
        <v>4915</v>
      </c>
      <c r="AL1901" s="41" t="str">
        <f t="shared" si="1078"/>
        <v>SHD METHANOL 156</v>
      </c>
      <c r="AM1901" s="107">
        <v>0.56999999999999995</v>
      </c>
      <c r="AN1901" s="107">
        <f>$X$1901*AM1901</f>
        <v>19.237499999999997</v>
      </c>
    </row>
    <row r="1902" spans="1:40" ht="15">
      <c r="A1902" s="101"/>
      <c r="B1902" s="41"/>
      <c r="C1902" s="102"/>
      <c r="D1902" s="103"/>
      <c r="E1902" s="103"/>
      <c r="F1902" s="103"/>
      <c r="G1902" s="103"/>
      <c r="H1902" s="103"/>
      <c r="I1902" s="103"/>
      <c r="J1902" s="103"/>
      <c r="K1902" s="31"/>
      <c r="L1902" s="103"/>
      <c r="M1902" s="104"/>
      <c r="N1902" s="105"/>
      <c r="O1902" s="41"/>
      <c r="P1902" s="106"/>
      <c r="Q1902" s="106"/>
      <c r="R1902" s="41"/>
      <c r="S1902" s="41"/>
      <c r="T1902" s="107"/>
      <c r="U1902" s="41"/>
      <c r="V1902" s="41"/>
      <c r="W1902" s="107"/>
      <c r="X1902" s="107"/>
      <c r="Y1902" s="107"/>
      <c r="Z1902" s="107"/>
      <c r="AA1902" s="107"/>
      <c r="AB1902" s="107"/>
      <c r="AC1902" s="107"/>
      <c r="AD1902" s="107"/>
      <c r="AE1902" s="107"/>
      <c r="AF1902" s="107"/>
      <c r="AG1902" s="41"/>
      <c r="AH1902" s="41"/>
      <c r="AI1902" s="108"/>
      <c r="AJ1902" s="107"/>
      <c r="AK1902" s="110" t="s">
        <v>4925</v>
      </c>
      <c r="AL1902" s="41" t="str">
        <f t="shared" si="1078"/>
        <v>SOLFEN KHA GLISERIN 250</v>
      </c>
      <c r="AM1902" s="107">
        <v>0.34</v>
      </c>
      <c r="AN1902" s="107">
        <f t="shared" ref="AN1902:AN1903" si="1080">$X$1901*AM1902</f>
        <v>11.475000000000001</v>
      </c>
    </row>
    <row r="1903" spans="1:40" ht="15">
      <c r="A1903" s="101"/>
      <c r="B1903" s="41"/>
      <c r="C1903" s="102"/>
      <c r="D1903" s="103"/>
      <c r="E1903" s="103"/>
      <c r="F1903" s="103"/>
      <c r="G1903" s="103"/>
      <c r="H1903" s="103"/>
      <c r="I1903" s="103"/>
      <c r="J1903" s="103"/>
      <c r="K1903" s="31"/>
      <c r="L1903" s="103"/>
      <c r="M1903" s="104"/>
      <c r="N1903" s="105"/>
      <c r="O1903" s="41"/>
      <c r="P1903" s="106"/>
      <c r="Q1903" s="106"/>
      <c r="R1903" s="41"/>
      <c r="S1903" s="41"/>
      <c r="T1903" s="107"/>
      <c r="U1903" s="41"/>
      <c r="V1903" s="41"/>
      <c r="W1903" s="107"/>
      <c r="X1903" s="107"/>
      <c r="Y1903" s="107"/>
      <c r="Z1903" s="107"/>
      <c r="AA1903" s="107"/>
      <c r="AB1903" s="107"/>
      <c r="AC1903" s="107"/>
      <c r="AD1903" s="107"/>
      <c r="AE1903" s="107"/>
      <c r="AF1903" s="107"/>
      <c r="AG1903" s="41"/>
      <c r="AH1903" s="41"/>
      <c r="AI1903" s="108"/>
      <c r="AJ1903" s="107"/>
      <c r="AK1903" s="110" t="s">
        <v>4921</v>
      </c>
      <c r="AL1903" s="41" t="str">
        <f t="shared" si="1078"/>
        <v>SOLFEN KHA DEP 225</v>
      </c>
      <c r="AM1903" s="107">
        <v>0.09</v>
      </c>
      <c r="AN1903" s="107">
        <f t="shared" si="1080"/>
        <v>3.0375000000000001</v>
      </c>
    </row>
    <row r="1904" spans="1:40">
      <c r="A1904" s="101">
        <v>415</v>
      </c>
      <c r="B1904" s="41" t="s">
        <v>3414</v>
      </c>
      <c r="C1904" s="102" t="s">
        <v>374</v>
      </c>
      <c r="D1904" s="103">
        <v>129</v>
      </c>
      <c r="E1904" s="103">
        <f t="shared" si="1035"/>
        <v>1.29</v>
      </c>
      <c r="F1904" s="103">
        <v>174</v>
      </c>
      <c r="G1904" s="103">
        <v>1</v>
      </c>
      <c r="H1904" s="103">
        <v>127</v>
      </c>
      <c r="I1904" s="103">
        <v>1</v>
      </c>
      <c r="J1904" s="103" t="s">
        <v>510</v>
      </c>
      <c r="K1904" s="31">
        <f t="shared" si="1065"/>
        <v>100</v>
      </c>
      <c r="L1904" s="103" t="s">
        <v>510</v>
      </c>
      <c r="M1904" s="104">
        <f t="shared" si="1037"/>
        <v>1</v>
      </c>
      <c r="N1904" s="105" t="s">
        <v>506</v>
      </c>
      <c r="O1904" s="41" t="s">
        <v>5230</v>
      </c>
      <c r="P1904" s="106">
        <f t="shared" si="1038"/>
        <v>18</v>
      </c>
      <c r="Q1904" s="106">
        <f t="shared" si="1039"/>
        <v>100</v>
      </c>
      <c r="R1904" s="41"/>
      <c r="S1904" s="41"/>
      <c r="T1904" s="107">
        <f t="shared" si="1040"/>
        <v>0.13757759999999999</v>
      </c>
      <c r="U1904" s="41" t="s">
        <v>4100</v>
      </c>
      <c r="V1904" s="41" t="e">
        <f t="shared" si="977"/>
        <v>#NAME?</v>
      </c>
      <c r="W1904" s="107">
        <v>1.0200000000000001E-2</v>
      </c>
      <c r="X1904" s="107">
        <f t="shared" si="1019"/>
        <v>1.02</v>
      </c>
      <c r="Y1904" s="41" t="s">
        <v>3940</v>
      </c>
      <c r="Z1904" s="41" t="e">
        <f>VLOOKUP(Y1904,tb_oplosan,2,FALSE)</f>
        <v>#NAME?</v>
      </c>
      <c r="AA1904" s="107">
        <v>0.16</v>
      </c>
      <c r="AB1904" s="107">
        <f>X1904*AA1904</f>
        <v>0.16320000000000001</v>
      </c>
      <c r="AC1904" s="107"/>
      <c r="AD1904" s="107"/>
      <c r="AE1904" s="107"/>
      <c r="AF1904" s="107"/>
      <c r="AG1904" s="41" t="s">
        <v>4283</v>
      </c>
      <c r="AH1904" s="41" t="s">
        <v>4284</v>
      </c>
      <c r="AI1904" s="108">
        <v>0.84299999999999997</v>
      </c>
      <c r="AJ1904" s="107">
        <f>$AB$1904*AI1904</f>
        <v>0.13757759999999999</v>
      </c>
      <c r="AK1904" s="41"/>
      <c r="AL1904" s="41"/>
      <c r="AM1904" s="107"/>
      <c r="AN1904" s="107"/>
    </row>
    <row r="1905" spans="1:40">
      <c r="A1905" s="101"/>
      <c r="B1905" s="41"/>
      <c r="C1905" s="102"/>
      <c r="D1905" s="103"/>
      <c r="E1905" s="103"/>
      <c r="F1905" s="103"/>
      <c r="G1905" s="103"/>
      <c r="H1905" s="103"/>
      <c r="I1905" s="103"/>
      <c r="J1905" s="103"/>
      <c r="K1905" s="31"/>
      <c r="L1905" s="103"/>
      <c r="M1905" s="104"/>
      <c r="N1905" s="105"/>
      <c r="O1905" s="41"/>
      <c r="P1905" s="106"/>
      <c r="Q1905" s="106"/>
      <c r="R1905" s="41"/>
      <c r="S1905" s="41"/>
      <c r="T1905" s="107">
        <f t="shared" si="1040"/>
        <v>2.5622400000000004E-2</v>
      </c>
      <c r="U1905" s="41"/>
      <c r="V1905" s="41"/>
      <c r="W1905" s="107"/>
      <c r="X1905" s="107"/>
      <c r="Y1905" s="107"/>
      <c r="Z1905" s="107"/>
      <c r="AA1905" s="107"/>
      <c r="AB1905" s="107"/>
      <c r="AC1905" s="107"/>
      <c r="AD1905" s="107"/>
      <c r="AE1905" s="107"/>
      <c r="AF1905" s="107"/>
      <c r="AG1905" s="41" t="s">
        <v>4339</v>
      </c>
      <c r="AH1905" s="41" t="s">
        <v>4340</v>
      </c>
      <c r="AI1905" s="108">
        <v>0.157</v>
      </c>
      <c r="AJ1905" s="107">
        <f>$AB$1904*AI1905</f>
        <v>2.5622400000000004E-2</v>
      </c>
      <c r="AK1905" s="41"/>
      <c r="AL1905" s="41"/>
      <c r="AM1905" s="107"/>
      <c r="AN1905" s="107"/>
    </row>
    <row r="1906" spans="1:40" ht="15">
      <c r="A1906" s="101"/>
      <c r="B1906" s="41"/>
      <c r="C1906" s="102"/>
      <c r="D1906" s="103"/>
      <c r="E1906" s="103"/>
      <c r="F1906" s="103"/>
      <c r="G1906" s="103"/>
      <c r="H1906" s="103"/>
      <c r="I1906" s="103"/>
      <c r="J1906" s="103"/>
      <c r="K1906" s="31"/>
      <c r="L1906" s="103"/>
      <c r="M1906" s="104"/>
      <c r="N1906" s="105"/>
      <c r="O1906" s="41"/>
      <c r="P1906" s="106"/>
      <c r="Q1906" s="106"/>
      <c r="R1906" s="41"/>
      <c r="S1906" s="41"/>
      <c r="T1906" s="107"/>
      <c r="U1906" s="41"/>
      <c r="V1906" s="41"/>
      <c r="W1906" s="107"/>
      <c r="X1906" s="107"/>
      <c r="Y1906" s="107"/>
      <c r="Z1906" s="107"/>
      <c r="AA1906" s="107"/>
      <c r="AB1906" s="107"/>
      <c r="AC1906" s="107"/>
      <c r="AD1906" s="107"/>
      <c r="AE1906" s="107"/>
      <c r="AF1906" s="107"/>
      <c r="AG1906" s="41"/>
      <c r="AH1906" s="41"/>
      <c r="AI1906" s="108"/>
      <c r="AJ1906" s="107"/>
      <c r="AK1906" s="117" t="s">
        <v>4921</v>
      </c>
      <c r="AL1906" s="41" t="str">
        <f t="shared" ref="AL1906:AL1911" si="1081">VLOOKUP(AK1906,db_solfen,2,FALSE)</f>
        <v>SOLFEN KHA DEP 225</v>
      </c>
      <c r="AM1906" s="107">
        <v>0.36</v>
      </c>
      <c r="AN1906" s="107">
        <f>$X$1904*AM1906</f>
        <v>0.36719999999999997</v>
      </c>
    </row>
    <row r="1907" spans="1:40" ht="15">
      <c r="A1907" s="101"/>
      <c r="B1907" s="41"/>
      <c r="C1907" s="102"/>
      <c r="D1907" s="103"/>
      <c r="E1907" s="103"/>
      <c r="F1907" s="103"/>
      <c r="G1907" s="103"/>
      <c r="H1907" s="103"/>
      <c r="I1907" s="103"/>
      <c r="J1907" s="103"/>
      <c r="K1907" s="31"/>
      <c r="L1907" s="103"/>
      <c r="M1907" s="104"/>
      <c r="N1907" s="105"/>
      <c r="O1907" s="41"/>
      <c r="P1907" s="106"/>
      <c r="Q1907" s="106"/>
      <c r="R1907" s="41"/>
      <c r="S1907" s="41"/>
      <c r="T1907" s="107"/>
      <c r="U1907" s="41"/>
      <c r="V1907" s="41"/>
      <c r="W1907" s="107"/>
      <c r="X1907" s="107"/>
      <c r="Y1907" s="107"/>
      <c r="Z1907" s="107"/>
      <c r="AA1907" s="107"/>
      <c r="AB1907" s="107"/>
      <c r="AC1907" s="107"/>
      <c r="AD1907" s="107"/>
      <c r="AE1907" s="107"/>
      <c r="AF1907" s="107"/>
      <c r="AG1907" s="41"/>
      <c r="AH1907" s="41"/>
      <c r="AI1907" s="108"/>
      <c r="AJ1907" s="107"/>
      <c r="AK1907" s="117" t="s">
        <v>4915</v>
      </c>
      <c r="AL1907" s="41" t="str">
        <f t="shared" si="1081"/>
        <v>SHD METHANOL 156</v>
      </c>
      <c r="AM1907" s="107">
        <v>0.1</v>
      </c>
      <c r="AN1907" s="107">
        <f>$X$1904*AM1907</f>
        <v>0.10200000000000001</v>
      </c>
    </row>
    <row r="1908" spans="1:40" ht="15">
      <c r="A1908" s="101"/>
      <c r="B1908" s="41"/>
      <c r="C1908" s="102"/>
      <c r="D1908" s="103"/>
      <c r="E1908" s="103"/>
      <c r="F1908" s="103"/>
      <c r="G1908" s="103"/>
      <c r="H1908" s="103"/>
      <c r="I1908" s="103"/>
      <c r="J1908" s="103"/>
      <c r="K1908" s="31"/>
      <c r="L1908" s="103"/>
      <c r="M1908" s="104"/>
      <c r="N1908" s="105"/>
      <c r="O1908" s="41"/>
      <c r="P1908" s="106"/>
      <c r="Q1908" s="106"/>
      <c r="R1908" s="41"/>
      <c r="S1908" s="41"/>
      <c r="T1908" s="107"/>
      <c r="U1908" s="41"/>
      <c r="V1908" s="41"/>
      <c r="W1908" s="107"/>
      <c r="X1908" s="107"/>
      <c r="Y1908" s="107"/>
      <c r="Z1908" s="107"/>
      <c r="AA1908" s="107"/>
      <c r="AB1908" s="107"/>
      <c r="AC1908" s="107"/>
      <c r="AD1908" s="107"/>
      <c r="AE1908" s="107"/>
      <c r="AF1908" s="107"/>
      <c r="AG1908" s="41"/>
      <c r="AH1908" s="41"/>
      <c r="AI1908" s="108"/>
      <c r="AJ1908" s="107"/>
      <c r="AK1908" s="117" t="s">
        <v>4925</v>
      </c>
      <c r="AL1908" s="41" t="str">
        <f t="shared" si="1081"/>
        <v>SOLFEN KHA GLISERIN 250</v>
      </c>
      <c r="AM1908" s="107">
        <v>0.38</v>
      </c>
      <c r="AN1908" s="107">
        <f>$X$1904*AM1908</f>
        <v>0.3876</v>
      </c>
    </row>
    <row r="1909" spans="1:40" ht="15">
      <c r="A1909" s="101"/>
      <c r="B1909" s="41"/>
      <c r="C1909" s="102"/>
      <c r="D1909" s="103"/>
      <c r="E1909" s="103"/>
      <c r="F1909" s="103"/>
      <c r="G1909" s="103"/>
      <c r="H1909" s="103"/>
      <c r="I1909" s="103"/>
      <c r="J1909" s="103"/>
      <c r="K1909" s="31"/>
      <c r="L1909" s="103"/>
      <c r="M1909" s="104"/>
      <c r="N1909" s="105"/>
      <c r="O1909" s="41"/>
      <c r="P1909" s="106"/>
      <c r="Q1909" s="106"/>
      <c r="R1909" s="41"/>
      <c r="S1909" s="41"/>
      <c r="T1909" s="107"/>
      <c r="U1909" s="41" t="s">
        <v>5192</v>
      </c>
      <c r="V1909" s="41" t="s">
        <v>5193</v>
      </c>
      <c r="W1909" s="107">
        <v>6.7500000000000004E-2</v>
      </c>
      <c r="X1909" s="107">
        <f>K1904*W1909</f>
        <v>6.75</v>
      </c>
      <c r="Y1909" s="107"/>
      <c r="Z1909" s="107"/>
      <c r="AA1909" s="107"/>
      <c r="AB1909" s="107"/>
      <c r="AC1909" s="107"/>
      <c r="AD1909" s="107"/>
      <c r="AE1909" s="107"/>
      <c r="AF1909" s="107"/>
      <c r="AG1909" s="41"/>
      <c r="AH1909" s="41"/>
      <c r="AI1909" s="108"/>
      <c r="AJ1909" s="107"/>
      <c r="AK1909" s="110" t="s">
        <v>4915</v>
      </c>
      <c r="AL1909" s="41" t="str">
        <f t="shared" si="1081"/>
        <v>SHD METHANOL 156</v>
      </c>
      <c r="AM1909" s="107">
        <v>0.56999999999999995</v>
      </c>
      <c r="AN1909" s="107">
        <f>$X$1909*AM1909</f>
        <v>3.8474999999999997</v>
      </c>
    </row>
    <row r="1910" spans="1:40" ht="15">
      <c r="A1910" s="101"/>
      <c r="B1910" s="41"/>
      <c r="C1910" s="102"/>
      <c r="D1910" s="103"/>
      <c r="E1910" s="103"/>
      <c r="F1910" s="103"/>
      <c r="G1910" s="103"/>
      <c r="H1910" s="103"/>
      <c r="I1910" s="103"/>
      <c r="J1910" s="103"/>
      <c r="K1910" s="31"/>
      <c r="L1910" s="103"/>
      <c r="M1910" s="104"/>
      <c r="N1910" s="105"/>
      <c r="O1910" s="41"/>
      <c r="P1910" s="106"/>
      <c r="Q1910" s="106"/>
      <c r="R1910" s="41"/>
      <c r="S1910" s="41"/>
      <c r="T1910" s="107"/>
      <c r="U1910" s="41"/>
      <c r="V1910" s="41"/>
      <c r="W1910" s="107"/>
      <c r="X1910" s="107"/>
      <c r="Y1910" s="107"/>
      <c r="Z1910" s="107"/>
      <c r="AA1910" s="107"/>
      <c r="AB1910" s="107"/>
      <c r="AC1910" s="107"/>
      <c r="AD1910" s="107"/>
      <c r="AE1910" s="107"/>
      <c r="AF1910" s="107"/>
      <c r="AG1910" s="41"/>
      <c r="AH1910" s="41"/>
      <c r="AI1910" s="108"/>
      <c r="AJ1910" s="107"/>
      <c r="AK1910" s="110" t="s">
        <v>4925</v>
      </c>
      <c r="AL1910" s="41" t="str">
        <f t="shared" si="1081"/>
        <v>SOLFEN KHA GLISERIN 250</v>
      </c>
      <c r="AM1910" s="107">
        <v>0.34</v>
      </c>
      <c r="AN1910" s="107">
        <f t="shared" ref="AN1910:AN1911" si="1082">$X$1909*AM1910</f>
        <v>2.2950000000000004</v>
      </c>
    </row>
    <row r="1911" spans="1:40" ht="15">
      <c r="A1911" s="101"/>
      <c r="B1911" s="41"/>
      <c r="C1911" s="102"/>
      <c r="D1911" s="103"/>
      <c r="E1911" s="103"/>
      <c r="F1911" s="103"/>
      <c r="G1911" s="103"/>
      <c r="H1911" s="103"/>
      <c r="I1911" s="103"/>
      <c r="J1911" s="103"/>
      <c r="K1911" s="31"/>
      <c r="L1911" s="103"/>
      <c r="M1911" s="104"/>
      <c r="N1911" s="105"/>
      <c r="O1911" s="41"/>
      <c r="P1911" s="106"/>
      <c r="Q1911" s="106"/>
      <c r="R1911" s="41"/>
      <c r="S1911" s="41"/>
      <c r="T1911" s="107"/>
      <c r="U1911" s="41"/>
      <c r="V1911" s="41"/>
      <c r="W1911" s="107"/>
      <c r="X1911" s="107"/>
      <c r="Y1911" s="107"/>
      <c r="Z1911" s="107"/>
      <c r="AA1911" s="107"/>
      <c r="AB1911" s="107"/>
      <c r="AC1911" s="107"/>
      <c r="AD1911" s="107"/>
      <c r="AE1911" s="107"/>
      <c r="AF1911" s="107"/>
      <c r="AG1911" s="41"/>
      <c r="AH1911" s="41"/>
      <c r="AI1911" s="108"/>
      <c r="AJ1911" s="107"/>
      <c r="AK1911" s="110" t="s">
        <v>4921</v>
      </c>
      <c r="AL1911" s="41" t="str">
        <f t="shared" si="1081"/>
        <v>SOLFEN KHA DEP 225</v>
      </c>
      <c r="AM1911" s="107">
        <v>0.09</v>
      </c>
      <c r="AN1911" s="107">
        <f t="shared" si="1082"/>
        <v>0.60749999999999993</v>
      </c>
    </row>
    <row r="1912" spans="1:40">
      <c r="A1912" s="101">
        <v>416</v>
      </c>
      <c r="B1912" s="41" t="s">
        <v>3431</v>
      </c>
      <c r="C1912" s="102" t="s">
        <v>375</v>
      </c>
      <c r="D1912" s="103">
        <v>19</v>
      </c>
      <c r="E1912" s="103">
        <f t="shared" si="1035"/>
        <v>0.19</v>
      </c>
      <c r="F1912" s="103">
        <v>31</v>
      </c>
      <c r="G1912" s="103">
        <v>1</v>
      </c>
      <c r="H1912" s="103">
        <v>19</v>
      </c>
      <c r="I1912" s="103">
        <v>1</v>
      </c>
      <c r="J1912" s="103" t="s">
        <v>510</v>
      </c>
      <c r="K1912" s="31">
        <v>0</v>
      </c>
      <c r="L1912" s="103" t="s">
        <v>510</v>
      </c>
      <c r="M1912" s="104">
        <f t="shared" si="1037"/>
        <v>0</v>
      </c>
      <c r="N1912" s="105" t="s">
        <v>506</v>
      </c>
      <c r="O1912" s="41"/>
      <c r="P1912" s="106">
        <f t="shared" si="1038"/>
        <v>0</v>
      </c>
      <c r="Q1912" s="106">
        <f t="shared" si="1039"/>
        <v>0</v>
      </c>
      <c r="R1912" s="41"/>
      <c r="S1912" s="41"/>
      <c r="T1912" s="107"/>
      <c r="U1912" s="41" t="s">
        <v>4104</v>
      </c>
      <c r="V1912" s="41" t="e">
        <f>VLOOKUP(U1912,tb_oplosan,2,FALSE)</f>
        <v>#NAME?</v>
      </c>
      <c r="W1912" s="107">
        <v>2.0480000000000002E-2</v>
      </c>
      <c r="X1912" s="107">
        <f>K1912*W1912</f>
        <v>0</v>
      </c>
      <c r="Y1912" s="107"/>
      <c r="Z1912" s="107"/>
      <c r="AA1912" s="107"/>
      <c r="AB1912" s="107"/>
      <c r="AC1912" s="107"/>
      <c r="AD1912" s="107"/>
      <c r="AE1912" s="107"/>
      <c r="AF1912" s="107"/>
      <c r="AG1912" s="41" t="s">
        <v>4271</v>
      </c>
      <c r="AH1912" s="41" t="e">
        <f t="shared" ref="AH1912" si="1083">VLOOKUP(AG1912,tb_parfum,2,FALSE)</f>
        <v>#NAME?</v>
      </c>
      <c r="AI1912" s="108">
        <v>0.39</v>
      </c>
      <c r="AJ1912" s="107">
        <f t="shared" ref="AJ1912" si="1084">X1912*AI1912</f>
        <v>0</v>
      </c>
      <c r="AK1912" s="41"/>
      <c r="AL1912" s="41"/>
      <c r="AM1912" s="107"/>
      <c r="AN1912" s="107"/>
    </row>
    <row r="1913" spans="1:40" ht="15">
      <c r="A1913" s="101"/>
      <c r="B1913" s="41"/>
      <c r="C1913" s="102"/>
      <c r="D1913" s="103"/>
      <c r="E1913" s="103"/>
      <c r="F1913" s="103"/>
      <c r="G1913" s="103"/>
      <c r="H1913" s="103"/>
      <c r="I1913" s="103"/>
      <c r="J1913" s="103"/>
      <c r="K1913" s="31"/>
      <c r="L1913" s="103"/>
      <c r="M1913" s="104"/>
      <c r="N1913" s="105"/>
      <c r="O1913" s="41"/>
      <c r="P1913" s="106"/>
      <c r="Q1913" s="106"/>
      <c r="R1913" s="41"/>
      <c r="S1913" s="41"/>
      <c r="T1913" s="107"/>
      <c r="U1913" s="41"/>
      <c r="V1913" s="41"/>
      <c r="W1913" s="107"/>
      <c r="X1913" s="107"/>
      <c r="Y1913" s="107"/>
      <c r="Z1913" s="107"/>
      <c r="AA1913" s="107"/>
      <c r="AB1913" s="107"/>
      <c r="AC1913" s="107"/>
      <c r="AD1913" s="107"/>
      <c r="AE1913" s="107"/>
      <c r="AF1913" s="107"/>
      <c r="AG1913" s="41"/>
      <c r="AH1913" s="41"/>
      <c r="AI1913" s="108"/>
      <c r="AJ1913" s="107"/>
      <c r="AK1913" s="109" t="s">
        <v>4915</v>
      </c>
      <c r="AL1913" s="41" t="str">
        <f t="shared" ref="AL1913:AL1918" si="1085">VLOOKUP(AK1913,db_solfen,2,FALSE)</f>
        <v>SHD METHANOL 156</v>
      </c>
      <c r="AM1913" s="107">
        <v>0.14000000000000001</v>
      </c>
      <c r="AN1913" s="107">
        <f>$X$1912*AM1913</f>
        <v>0</v>
      </c>
    </row>
    <row r="1914" spans="1:40" ht="15">
      <c r="A1914" s="101"/>
      <c r="B1914" s="41"/>
      <c r="C1914" s="102"/>
      <c r="D1914" s="103"/>
      <c r="E1914" s="103"/>
      <c r="F1914" s="103"/>
      <c r="G1914" s="103"/>
      <c r="H1914" s="103"/>
      <c r="I1914" s="103"/>
      <c r="J1914" s="103"/>
      <c r="K1914" s="31"/>
      <c r="L1914" s="103"/>
      <c r="M1914" s="104"/>
      <c r="N1914" s="105"/>
      <c r="O1914" s="41"/>
      <c r="P1914" s="106"/>
      <c r="Q1914" s="106"/>
      <c r="R1914" s="41"/>
      <c r="S1914" s="41"/>
      <c r="T1914" s="107"/>
      <c r="U1914" s="41"/>
      <c r="V1914" s="41"/>
      <c r="W1914" s="107"/>
      <c r="X1914" s="107"/>
      <c r="Y1914" s="107"/>
      <c r="Z1914" s="107"/>
      <c r="AA1914" s="107"/>
      <c r="AB1914" s="107"/>
      <c r="AC1914" s="107"/>
      <c r="AD1914" s="107"/>
      <c r="AE1914" s="107"/>
      <c r="AF1914" s="107"/>
      <c r="AG1914" s="41"/>
      <c r="AH1914" s="41"/>
      <c r="AI1914" s="108"/>
      <c r="AJ1914" s="107"/>
      <c r="AK1914" s="109" t="s">
        <v>4921</v>
      </c>
      <c r="AL1914" s="41" t="str">
        <f t="shared" si="1085"/>
        <v>SOLFEN KHA DEP 225</v>
      </c>
      <c r="AM1914" s="107">
        <v>0.2</v>
      </c>
      <c r="AN1914" s="107">
        <f t="shared" ref="AN1914:AN1915" si="1086">$X$1912*AM1914</f>
        <v>0</v>
      </c>
    </row>
    <row r="1915" spans="1:40" ht="15">
      <c r="A1915" s="101"/>
      <c r="B1915" s="41"/>
      <c r="C1915" s="102"/>
      <c r="D1915" s="103"/>
      <c r="E1915" s="103"/>
      <c r="F1915" s="103"/>
      <c r="G1915" s="103"/>
      <c r="H1915" s="103"/>
      <c r="I1915" s="103"/>
      <c r="J1915" s="103"/>
      <c r="K1915" s="31"/>
      <c r="L1915" s="103"/>
      <c r="M1915" s="104"/>
      <c r="N1915" s="105"/>
      <c r="O1915" s="41"/>
      <c r="P1915" s="106"/>
      <c r="Q1915" s="106"/>
      <c r="R1915" s="41"/>
      <c r="S1915" s="41"/>
      <c r="T1915" s="107"/>
      <c r="U1915" s="41"/>
      <c r="V1915" s="41"/>
      <c r="W1915" s="107"/>
      <c r="X1915" s="107"/>
      <c r="Y1915" s="107"/>
      <c r="Z1915" s="107"/>
      <c r="AA1915" s="107"/>
      <c r="AB1915" s="107"/>
      <c r="AC1915" s="107"/>
      <c r="AD1915" s="107"/>
      <c r="AE1915" s="107"/>
      <c r="AF1915" s="107"/>
      <c r="AG1915" s="41"/>
      <c r="AH1915" s="41"/>
      <c r="AI1915" s="108"/>
      <c r="AJ1915" s="107"/>
      <c r="AK1915" s="109" t="s">
        <v>4925</v>
      </c>
      <c r="AL1915" s="41" t="str">
        <f t="shared" si="1085"/>
        <v>SOLFEN KHA GLISERIN 250</v>
      </c>
      <c r="AM1915" s="107">
        <v>0.27</v>
      </c>
      <c r="AN1915" s="107">
        <f t="shared" si="1086"/>
        <v>0</v>
      </c>
    </row>
    <row r="1916" spans="1:40" ht="15">
      <c r="A1916" s="101"/>
      <c r="B1916" s="41"/>
      <c r="C1916" s="102"/>
      <c r="D1916" s="103"/>
      <c r="E1916" s="103"/>
      <c r="F1916" s="103"/>
      <c r="G1916" s="103"/>
      <c r="H1916" s="103"/>
      <c r="I1916" s="103"/>
      <c r="J1916" s="103"/>
      <c r="K1916" s="31"/>
      <c r="L1916" s="103"/>
      <c r="M1916" s="104"/>
      <c r="N1916" s="105"/>
      <c r="O1916" s="41"/>
      <c r="P1916" s="106"/>
      <c r="Q1916" s="106"/>
      <c r="R1916" s="41"/>
      <c r="S1916" s="41"/>
      <c r="T1916" s="107"/>
      <c r="U1916" s="41" t="s">
        <v>5192</v>
      </c>
      <c r="V1916" s="41" t="s">
        <v>5193</v>
      </c>
      <c r="W1916" s="107">
        <v>6.7500000000000004E-2</v>
      </c>
      <c r="X1916" s="107">
        <f>K1912*W1916</f>
        <v>0</v>
      </c>
      <c r="Y1916" s="107"/>
      <c r="Z1916" s="107"/>
      <c r="AA1916" s="107"/>
      <c r="AB1916" s="107"/>
      <c r="AC1916" s="107"/>
      <c r="AD1916" s="107"/>
      <c r="AE1916" s="107"/>
      <c r="AF1916" s="107"/>
      <c r="AG1916" s="41"/>
      <c r="AH1916" s="41"/>
      <c r="AI1916" s="108"/>
      <c r="AJ1916" s="107"/>
      <c r="AK1916" s="110" t="s">
        <v>4915</v>
      </c>
      <c r="AL1916" s="41" t="str">
        <f t="shared" si="1085"/>
        <v>SHD METHANOL 156</v>
      </c>
      <c r="AM1916" s="107">
        <v>0.56999999999999995</v>
      </c>
      <c r="AN1916" s="107">
        <f>$X$1916*AM1916</f>
        <v>0</v>
      </c>
    </row>
    <row r="1917" spans="1:40" ht="15">
      <c r="A1917" s="101"/>
      <c r="B1917" s="41"/>
      <c r="C1917" s="102"/>
      <c r="D1917" s="103"/>
      <c r="E1917" s="103"/>
      <c r="F1917" s="103"/>
      <c r="G1917" s="103"/>
      <c r="H1917" s="103"/>
      <c r="I1917" s="103"/>
      <c r="J1917" s="103"/>
      <c r="K1917" s="31"/>
      <c r="L1917" s="103"/>
      <c r="M1917" s="104"/>
      <c r="N1917" s="105"/>
      <c r="O1917" s="41"/>
      <c r="P1917" s="106"/>
      <c r="Q1917" s="106"/>
      <c r="R1917" s="41"/>
      <c r="S1917" s="41"/>
      <c r="T1917" s="107"/>
      <c r="U1917" s="41"/>
      <c r="V1917" s="41"/>
      <c r="W1917" s="107"/>
      <c r="X1917" s="107"/>
      <c r="Y1917" s="107"/>
      <c r="Z1917" s="107"/>
      <c r="AA1917" s="107"/>
      <c r="AB1917" s="107"/>
      <c r="AC1917" s="107"/>
      <c r="AD1917" s="107"/>
      <c r="AE1917" s="107"/>
      <c r="AF1917" s="107"/>
      <c r="AG1917" s="41"/>
      <c r="AH1917" s="41"/>
      <c r="AI1917" s="108"/>
      <c r="AJ1917" s="107"/>
      <c r="AK1917" s="110" t="s">
        <v>4925</v>
      </c>
      <c r="AL1917" s="41" t="str">
        <f t="shared" si="1085"/>
        <v>SOLFEN KHA GLISERIN 250</v>
      </c>
      <c r="AM1917" s="107">
        <v>0.34</v>
      </c>
      <c r="AN1917" s="107">
        <f t="shared" ref="AN1917:AN1918" si="1087">$X$1916*AM1917</f>
        <v>0</v>
      </c>
    </row>
    <row r="1918" spans="1:40" ht="15">
      <c r="A1918" s="101"/>
      <c r="B1918" s="41"/>
      <c r="C1918" s="102"/>
      <c r="D1918" s="103"/>
      <c r="E1918" s="103"/>
      <c r="F1918" s="103"/>
      <c r="G1918" s="103"/>
      <c r="H1918" s="103"/>
      <c r="I1918" s="103"/>
      <c r="J1918" s="103"/>
      <c r="K1918" s="31"/>
      <c r="L1918" s="103"/>
      <c r="M1918" s="104"/>
      <c r="N1918" s="105"/>
      <c r="O1918" s="41"/>
      <c r="P1918" s="106"/>
      <c r="Q1918" s="106"/>
      <c r="R1918" s="41"/>
      <c r="S1918" s="41"/>
      <c r="T1918" s="107"/>
      <c r="U1918" s="41"/>
      <c r="V1918" s="41"/>
      <c r="W1918" s="107"/>
      <c r="X1918" s="107"/>
      <c r="Y1918" s="107"/>
      <c r="Z1918" s="107"/>
      <c r="AA1918" s="107"/>
      <c r="AB1918" s="107"/>
      <c r="AC1918" s="107"/>
      <c r="AD1918" s="107"/>
      <c r="AE1918" s="107"/>
      <c r="AF1918" s="107"/>
      <c r="AG1918" s="41"/>
      <c r="AH1918" s="41"/>
      <c r="AI1918" s="108"/>
      <c r="AJ1918" s="107"/>
      <c r="AK1918" s="110" t="s">
        <v>4921</v>
      </c>
      <c r="AL1918" s="41" t="str">
        <f t="shared" si="1085"/>
        <v>SOLFEN KHA DEP 225</v>
      </c>
      <c r="AM1918" s="107">
        <v>0.09</v>
      </c>
      <c r="AN1918" s="107">
        <f t="shared" si="1087"/>
        <v>0</v>
      </c>
    </row>
    <row r="1919" spans="1:40">
      <c r="A1919" s="101">
        <v>417</v>
      </c>
      <c r="B1919" s="41" t="s">
        <v>3432</v>
      </c>
      <c r="C1919" s="102" t="s">
        <v>376</v>
      </c>
      <c r="D1919" s="103">
        <v>69</v>
      </c>
      <c r="E1919" s="103">
        <f t="shared" si="1035"/>
        <v>0.69</v>
      </c>
      <c r="F1919" s="103">
        <v>99</v>
      </c>
      <c r="G1919" s="103">
        <v>1</v>
      </c>
      <c r="H1919" s="103">
        <v>76</v>
      </c>
      <c r="I1919" s="103">
        <v>1</v>
      </c>
      <c r="J1919" s="103" t="s">
        <v>510</v>
      </c>
      <c r="K1919" s="31">
        <f>VLOOKUP(B1919,tb_proyeksi,10,FALSE)</f>
        <v>100</v>
      </c>
      <c r="L1919" s="103" t="s">
        <v>510</v>
      </c>
      <c r="M1919" s="104">
        <f t="shared" si="1037"/>
        <v>1</v>
      </c>
      <c r="N1919" s="105" t="s">
        <v>506</v>
      </c>
      <c r="O1919" s="41" t="s">
        <v>5230</v>
      </c>
      <c r="P1919" s="106">
        <f t="shared" si="1038"/>
        <v>18</v>
      </c>
      <c r="Q1919" s="106">
        <f t="shared" si="1039"/>
        <v>100</v>
      </c>
      <c r="R1919" s="41"/>
      <c r="S1919" s="41" t="s">
        <v>5225</v>
      </c>
      <c r="T1919" s="107">
        <f t="shared" si="1040"/>
        <v>0.39780000000000004</v>
      </c>
      <c r="U1919" s="41" t="s">
        <v>4106</v>
      </c>
      <c r="V1919" s="41" t="e">
        <f t="shared" si="977"/>
        <v>#NAME?</v>
      </c>
      <c r="W1919" s="107">
        <v>1.0200000000000001E-2</v>
      </c>
      <c r="X1919" s="107">
        <f t="shared" si="1019"/>
        <v>1.02</v>
      </c>
      <c r="Y1919" s="107"/>
      <c r="Z1919" s="107"/>
      <c r="AA1919" s="107"/>
      <c r="AB1919" s="107"/>
      <c r="AC1919" s="107"/>
      <c r="AD1919" s="107"/>
      <c r="AE1919" s="107"/>
      <c r="AF1919" s="107"/>
      <c r="AG1919" s="41" t="s">
        <v>4303</v>
      </c>
      <c r="AH1919" s="41" t="e">
        <f t="shared" si="978"/>
        <v>#NAME?</v>
      </c>
      <c r="AI1919" s="108">
        <v>0.39</v>
      </c>
      <c r="AJ1919" s="107">
        <f t="shared" si="1020"/>
        <v>0.39780000000000004</v>
      </c>
      <c r="AK1919" s="41"/>
      <c r="AL1919" s="41"/>
      <c r="AM1919" s="107"/>
      <c r="AN1919" s="107"/>
    </row>
    <row r="1920" spans="1:40" ht="15">
      <c r="A1920" s="101"/>
      <c r="B1920" s="41"/>
      <c r="C1920" s="102"/>
      <c r="D1920" s="103"/>
      <c r="E1920" s="103"/>
      <c r="F1920" s="103"/>
      <c r="G1920" s="103"/>
      <c r="H1920" s="103"/>
      <c r="I1920" s="103"/>
      <c r="J1920" s="103"/>
      <c r="K1920" s="31"/>
      <c r="L1920" s="103"/>
      <c r="M1920" s="104"/>
      <c r="N1920" s="105"/>
      <c r="O1920" s="41"/>
      <c r="P1920" s="106"/>
      <c r="Q1920" s="106"/>
      <c r="R1920" s="41"/>
      <c r="S1920" s="41"/>
      <c r="T1920" s="107"/>
      <c r="U1920" s="41"/>
      <c r="V1920" s="41"/>
      <c r="W1920" s="107"/>
      <c r="X1920" s="107"/>
      <c r="Y1920" s="107"/>
      <c r="Z1920" s="107"/>
      <c r="AA1920" s="107"/>
      <c r="AB1920" s="107"/>
      <c r="AC1920" s="107"/>
      <c r="AD1920" s="107"/>
      <c r="AE1920" s="107"/>
      <c r="AF1920" s="107"/>
      <c r="AG1920" s="41"/>
      <c r="AH1920" s="41"/>
      <c r="AI1920" s="108"/>
      <c r="AJ1920" s="107"/>
      <c r="AK1920" s="117" t="s">
        <v>4921</v>
      </c>
      <c r="AL1920" s="41" t="str">
        <f t="shared" ref="AL1920:AL1925" si="1088">VLOOKUP(AK1920,db_solfen,2,FALSE)</f>
        <v>SOLFEN KHA DEP 225</v>
      </c>
      <c r="AM1920" s="107">
        <v>0.2</v>
      </c>
      <c r="AN1920" s="107">
        <f>$X$1919*AM1920</f>
        <v>0.20400000000000001</v>
      </c>
    </row>
    <row r="1921" spans="1:40" ht="15">
      <c r="A1921" s="101"/>
      <c r="B1921" s="41"/>
      <c r="C1921" s="102"/>
      <c r="D1921" s="103"/>
      <c r="E1921" s="103"/>
      <c r="F1921" s="103"/>
      <c r="G1921" s="103"/>
      <c r="H1921" s="103"/>
      <c r="I1921" s="103"/>
      <c r="J1921" s="103"/>
      <c r="K1921" s="31"/>
      <c r="L1921" s="103"/>
      <c r="M1921" s="104"/>
      <c r="N1921" s="105"/>
      <c r="O1921" s="41"/>
      <c r="P1921" s="106"/>
      <c r="Q1921" s="106"/>
      <c r="R1921" s="41"/>
      <c r="S1921" s="41"/>
      <c r="T1921" s="107"/>
      <c r="U1921" s="41"/>
      <c r="V1921" s="41"/>
      <c r="W1921" s="107"/>
      <c r="X1921" s="107"/>
      <c r="Y1921" s="107"/>
      <c r="Z1921" s="107"/>
      <c r="AA1921" s="107"/>
      <c r="AB1921" s="107"/>
      <c r="AC1921" s="107"/>
      <c r="AD1921" s="107"/>
      <c r="AE1921" s="107"/>
      <c r="AF1921" s="107"/>
      <c r="AG1921" s="41"/>
      <c r="AH1921" s="41"/>
      <c r="AI1921" s="108"/>
      <c r="AJ1921" s="107"/>
      <c r="AK1921" s="117" t="s">
        <v>4915</v>
      </c>
      <c r="AL1921" s="41" t="str">
        <f t="shared" si="1088"/>
        <v>SHD METHANOL 156</v>
      </c>
      <c r="AM1921" s="107">
        <v>0.14000000000000001</v>
      </c>
      <c r="AN1921" s="107">
        <f t="shared" ref="AN1921:AN1922" si="1089">$X$1919*AM1921</f>
        <v>0.14280000000000001</v>
      </c>
    </row>
    <row r="1922" spans="1:40" ht="15">
      <c r="A1922" s="101"/>
      <c r="B1922" s="41"/>
      <c r="C1922" s="102"/>
      <c r="D1922" s="103"/>
      <c r="E1922" s="103"/>
      <c r="F1922" s="103"/>
      <c r="G1922" s="103"/>
      <c r="H1922" s="103"/>
      <c r="I1922" s="103"/>
      <c r="J1922" s="103"/>
      <c r="K1922" s="31"/>
      <c r="L1922" s="103"/>
      <c r="M1922" s="104"/>
      <c r="N1922" s="105"/>
      <c r="O1922" s="41"/>
      <c r="P1922" s="106"/>
      <c r="Q1922" s="106"/>
      <c r="R1922" s="41"/>
      <c r="S1922" s="41"/>
      <c r="T1922" s="107"/>
      <c r="U1922" s="41"/>
      <c r="V1922" s="41"/>
      <c r="W1922" s="107"/>
      <c r="X1922" s="107"/>
      <c r="Y1922" s="107"/>
      <c r="Z1922" s="107"/>
      <c r="AA1922" s="107"/>
      <c r="AB1922" s="107"/>
      <c r="AC1922" s="107"/>
      <c r="AD1922" s="107"/>
      <c r="AE1922" s="107"/>
      <c r="AF1922" s="107"/>
      <c r="AG1922" s="41"/>
      <c r="AH1922" s="41"/>
      <c r="AI1922" s="108"/>
      <c r="AJ1922" s="107"/>
      <c r="AK1922" s="117" t="s">
        <v>4925</v>
      </c>
      <c r="AL1922" s="41" t="str">
        <f t="shared" si="1088"/>
        <v>SOLFEN KHA GLISERIN 250</v>
      </c>
      <c r="AM1922" s="107">
        <v>0.27</v>
      </c>
      <c r="AN1922" s="107">
        <f t="shared" si="1089"/>
        <v>0.27540000000000003</v>
      </c>
    </row>
    <row r="1923" spans="1:40" ht="15">
      <c r="A1923" s="101"/>
      <c r="B1923" s="41"/>
      <c r="C1923" s="102"/>
      <c r="D1923" s="103"/>
      <c r="E1923" s="103"/>
      <c r="F1923" s="103"/>
      <c r="G1923" s="103"/>
      <c r="H1923" s="103"/>
      <c r="I1923" s="103"/>
      <c r="J1923" s="103"/>
      <c r="K1923" s="31"/>
      <c r="L1923" s="103"/>
      <c r="M1923" s="104"/>
      <c r="N1923" s="105"/>
      <c r="O1923" s="41"/>
      <c r="P1923" s="106"/>
      <c r="Q1923" s="106"/>
      <c r="R1923" s="41"/>
      <c r="S1923" s="41"/>
      <c r="T1923" s="107"/>
      <c r="U1923" s="41" t="s">
        <v>5192</v>
      </c>
      <c r="V1923" s="41" t="s">
        <v>5193</v>
      </c>
      <c r="W1923" s="107">
        <v>6.7500000000000004E-2</v>
      </c>
      <c r="X1923" s="107">
        <f>K1919*W1923</f>
        <v>6.75</v>
      </c>
      <c r="Y1923" s="107"/>
      <c r="Z1923" s="107"/>
      <c r="AA1923" s="107"/>
      <c r="AB1923" s="107"/>
      <c r="AC1923" s="107"/>
      <c r="AD1923" s="107"/>
      <c r="AE1923" s="107"/>
      <c r="AF1923" s="107"/>
      <c r="AG1923" s="41"/>
      <c r="AH1923" s="41"/>
      <c r="AI1923" s="108"/>
      <c r="AJ1923" s="107"/>
      <c r="AK1923" s="110" t="s">
        <v>4915</v>
      </c>
      <c r="AL1923" s="41" t="str">
        <f t="shared" si="1088"/>
        <v>SHD METHANOL 156</v>
      </c>
      <c r="AM1923" s="107">
        <v>0.56999999999999995</v>
      </c>
      <c r="AN1923" s="107">
        <f>$X$1923*AM1923</f>
        <v>3.8474999999999997</v>
      </c>
    </row>
    <row r="1924" spans="1:40" ht="15">
      <c r="A1924" s="101"/>
      <c r="B1924" s="41"/>
      <c r="C1924" s="102"/>
      <c r="D1924" s="103"/>
      <c r="E1924" s="103"/>
      <c r="F1924" s="103"/>
      <c r="G1924" s="103"/>
      <c r="H1924" s="103"/>
      <c r="I1924" s="103"/>
      <c r="J1924" s="103"/>
      <c r="K1924" s="31"/>
      <c r="L1924" s="103"/>
      <c r="M1924" s="104"/>
      <c r="N1924" s="105"/>
      <c r="O1924" s="41"/>
      <c r="P1924" s="106"/>
      <c r="Q1924" s="106"/>
      <c r="R1924" s="41"/>
      <c r="S1924" s="41"/>
      <c r="T1924" s="107"/>
      <c r="U1924" s="41"/>
      <c r="V1924" s="41"/>
      <c r="W1924" s="107"/>
      <c r="X1924" s="107"/>
      <c r="Y1924" s="107"/>
      <c r="Z1924" s="107"/>
      <c r="AA1924" s="107"/>
      <c r="AB1924" s="107"/>
      <c r="AC1924" s="107"/>
      <c r="AD1924" s="107"/>
      <c r="AE1924" s="107"/>
      <c r="AF1924" s="107"/>
      <c r="AG1924" s="41"/>
      <c r="AH1924" s="41"/>
      <c r="AI1924" s="108"/>
      <c r="AJ1924" s="107"/>
      <c r="AK1924" s="110" t="s">
        <v>4925</v>
      </c>
      <c r="AL1924" s="41" t="str">
        <f t="shared" si="1088"/>
        <v>SOLFEN KHA GLISERIN 250</v>
      </c>
      <c r="AM1924" s="107">
        <v>0.34</v>
      </c>
      <c r="AN1924" s="107">
        <f t="shared" ref="AN1924:AN1925" si="1090">$X$1923*AM1924</f>
        <v>2.2950000000000004</v>
      </c>
    </row>
    <row r="1925" spans="1:40" ht="15">
      <c r="A1925" s="101"/>
      <c r="B1925" s="41"/>
      <c r="C1925" s="102"/>
      <c r="D1925" s="103"/>
      <c r="E1925" s="103"/>
      <c r="F1925" s="103"/>
      <c r="G1925" s="103"/>
      <c r="H1925" s="103"/>
      <c r="I1925" s="103"/>
      <c r="J1925" s="103"/>
      <c r="K1925" s="31"/>
      <c r="L1925" s="103"/>
      <c r="M1925" s="104"/>
      <c r="N1925" s="105"/>
      <c r="O1925" s="41"/>
      <c r="P1925" s="106"/>
      <c r="Q1925" s="106"/>
      <c r="R1925" s="41"/>
      <c r="S1925" s="41"/>
      <c r="T1925" s="107"/>
      <c r="U1925" s="41"/>
      <c r="V1925" s="41"/>
      <c r="W1925" s="107"/>
      <c r="X1925" s="107"/>
      <c r="Y1925" s="107"/>
      <c r="Z1925" s="107"/>
      <c r="AA1925" s="107"/>
      <c r="AB1925" s="107"/>
      <c r="AC1925" s="107"/>
      <c r="AD1925" s="107"/>
      <c r="AE1925" s="107"/>
      <c r="AF1925" s="107"/>
      <c r="AG1925" s="41"/>
      <c r="AH1925" s="41"/>
      <c r="AI1925" s="108"/>
      <c r="AJ1925" s="107"/>
      <c r="AK1925" s="110" t="s">
        <v>4921</v>
      </c>
      <c r="AL1925" s="41" t="str">
        <f t="shared" si="1088"/>
        <v>SOLFEN KHA DEP 225</v>
      </c>
      <c r="AM1925" s="107">
        <v>0.09</v>
      </c>
      <c r="AN1925" s="107">
        <f t="shared" si="1090"/>
        <v>0.60749999999999993</v>
      </c>
    </row>
    <row r="1926" spans="1:40">
      <c r="A1926" s="101">
        <v>418</v>
      </c>
      <c r="B1926" s="41" t="s">
        <v>3433</v>
      </c>
      <c r="C1926" s="102" t="s">
        <v>377</v>
      </c>
      <c r="D1926" s="103">
        <v>205</v>
      </c>
      <c r="E1926" s="103">
        <f t="shared" si="1035"/>
        <v>2.0499999999999998</v>
      </c>
      <c r="F1926" s="103">
        <v>400</v>
      </c>
      <c r="G1926" s="103">
        <v>1</v>
      </c>
      <c r="H1926" s="103">
        <v>276</v>
      </c>
      <c r="I1926" s="103">
        <v>1</v>
      </c>
      <c r="J1926" s="103" t="s">
        <v>510</v>
      </c>
      <c r="K1926" s="31">
        <f>VLOOKUP(B1926,tb_proyeksi,10,FALSE)</f>
        <v>400</v>
      </c>
      <c r="L1926" s="103" t="s">
        <v>510</v>
      </c>
      <c r="M1926" s="104">
        <f t="shared" si="1037"/>
        <v>4</v>
      </c>
      <c r="N1926" s="105" t="s">
        <v>506</v>
      </c>
      <c r="O1926" s="41" t="s">
        <v>5230</v>
      </c>
      <c r="P1926" s="106">
        <f t="shared" si="1038"/>
        <v>72</v>
      </c>
      <c r="Q1926" s="106">
        <f t="shared" si="1039"/>
        <v>400</v>
      </c>
      <c r="R1926" s="41"/>
      <c r="S1926" s="41" t="s">
        <v>534</v>
      </c>
      <c r="T1926" s="107">
        <f t="shared" si="1040"/>
        <v>1.2647999999999999</v>
      </c>
      <c r="U1926" s="41" t="s">
        <v>4108</v>
      </c>
      <c r="V1926" s="41" t="e">
        <f t="shared" si="977"/>
        <v>#NAME?</v>
      </c>
      <c r="W1926" s="107">
        <v>1.0200000000000001E-2</v>
      </c>
      <c r="X1926" s="107">
        <f t="shared" si="1019"/>
        <v>4.08</v>
      </c>
      <c r="Y1926" s="107"/>
      <c r="Z1926" s="107"/>
      <c r="AA1926" s="107"/>
      <c r="AB1926" s="107"/>
      <c r="AC1926" s="107"/>
      <c r="AD1926" s="107"/>
      <c r="AE1926" s="107"/>
      <c r="AF1926" s="107"/>
      <c r="AG1926" s="41" t="s">
        <v>4311</v>
      </c>
      <c r="AH1926" s="41" t="e">
        <f t="shared" si="978"/>
        <v>#NAME?</v>
      </c>
      <c r="AI1926" s="108">
        <v>0.31</v>
      </c>
      <c r="AJ1926" s="107">
        <f t="shared" si="1020"/>
        <v>1.2647999999999999</v>
      </c>
      <c r="AK1926" s="41"/>
      <c r="AL1926" s="41"/>
      <c r="AM1926" s="107"/>
      <c r="AN1926" s="107"/>
    </row>
    <row r="1927" spans="1:40" ht="15">
      <c r="A1927" s="101"/>
      <c r="B1927" s="41"/>
      <c r="C1927" s="102"/>
      <c r="D1927" s="103"/>
      <c r="E1927" s="103"/>
      <c r="F1927" s="103"/>
      <c r="G1927" s="103"/>
      <c r="H1927" s="103"/>
      <c r="I1927" s="103"/>
      <c r="J1927" s="103"/>
      <c r="K1927" s="31"/>
      <c r="L1927" s="103"/>
      <c r="M1927" s="104"/>
      <c r="N1927" s="105"/>
      <c r="O1927" s="41"/>
      <c r="P1927" s="106"/>
      <c r="Q1927" s="106"/>
      <c r="R1927" s="41"/>
      <c r="S1927" s="41"/>
      <c r="T1927" s="107"/>
      <c r="U1927" s="41"/>
      <c r="V1927" s="41"/>
      <c r="W1927" s="107"/>
      <c r="X1927" s="107"/>
      <c r="Y1927" s="107"/>
      <c r="Z1927" s="107"/>
      <c r="AA1927" s="107"/>
      <c r="AB1927" s="107"/>
      <c r="AC1927" s="107"/>
      <c r="AD1927" s="107"/>
      <c r="AE1927" s="107"/>
      <c r="AF1927" s="107"/>
      <c r="AG1927" s="41"/>
      <c r="AH1927" s="41"/>
      <c r="AI1927" s="108"/>
      <c r="AJ1927" s="107"/>
      <c r="AK1927" s="117" t="s">
        <v>4921</v>
      </c>
      <c r="AL1927" s="41" t="str">
        <f t="shared" ref="AL1927:AL1932" si="1091">VLOOKUP(AK1927,db_solfen,2,FALSE)</f>
        <v>SOLFEN KHA DEP 225</v>
      </c>
      <c r="AM1927" s="107">
        <v>0.35</v>
      </c>
      <c r="AN1927" s="107">
        <f>$X$1926*AM1927</f>
        <v>1.4279999999999999</v>
      </c>
    </row>
    <row r="1928" spans="1:40" ht="15">
      <c r="A1928" s="101"/>
      <c r="B1928" s="41"/>
      <c r="C1928" s="102"/>
      <c r="D1928" s="103"/>
      <c r="E1928" s="103"/>
      <c r="F1928" s="103"/>
      <c r="G1928" s="103"/>
      <c r="H1928" s="103"/>
      <c r="I1928" s="103"/>
      <c r="J1928" s="103"/>
      <c r="K1928" s="31"/>
      <c r="L1928" s="103"/>
      <c r="M1928" s="104"/>
      <c r="N1928" s="105"/>
      <c r="O1928" s="41"/>
      <c r="P1928" s="106"/>
      <c r="Q1928" s="106"/>
      <c r="R1928" s="41"/>
      <c r="S1928" s="41"/>
      <c r="T1928" s="107"/>
      <c r="U1928" s="41"/>
      <c r="V1928" s="41"/>
      <c r="W1928" s="107"/>
      <c r="X1928" s="107"/>
      <c r="Y1928" s="107"/>
      <c r="Z1928" s="107"/>
      <c r="AA1928" s="107"/>
      <c r="AB1928" s="107"/>
      <c r="AC1928" s="107"/>
      <c r="AD1928" s="107"/>
      <c r="AE1928" s="107"/>
      <c r="AF1928" s="107"/>
      <c r="AG1928" s="41"/>
      <c r="AH1928" s="41"/>
      <c r="AI1928" s="108"/>
      <c r="AJ1928" s="107"/>
      <c r="AK1928" s="117" t="s">
        <v>4915</v>
      </c>
      <c r="AL1928" s="41" t="str">
        <f t="shared" si="1091"/>
        <v>SHD METHANOL 156</v>
      </c>
      <c r="AM1928" s="107">
        <v>0.14000000000000001</v>
      </c>
      <c r="AN1928" s="107">
        <f t="shared" ref="AN1928:AN1929" si="1092">$X$1926*AM1928</f>
        <v>0.57120000000000004</v>
      </c>
    </row>
    <row r="1929" spans="1:40" ht="15">
      <c r="A1929" s="101"/>
      <c r="B1929" s="41"/>
      <c r="C1929" s="102"/>
      <c r="D1929" s="103"/>
      <c r="E1929" s="103"/>
      <c r="F1929" s="103"/>
      <c r="G1929" s="103"/>
      <c r="H1929" s="103"/>
      <c r="I1929" s="103"/>
      <c r="J1929" s="103"/>
      <c r="K1929" s="31"/>
      <c r="L1929" s="103"/>
      <c r="M1929" s="104"/>
      <c r="N1929" s="105"/>
      <c r="O1929" s="41"/>
      <c r="P1929" s="106"/>
      <c r="Q1929" s="106"/>
      <c r="R1929" s="41"/>
      <c r="S1929" s="41"/>
      <c r="T1929" s="107"/>
      <c r="U1929" s="41"/>
      <c r="V1929" s="41"/>
      <c r="W1929" s="107"/>
      <c r="X1929" s="107"/>
      <c r="Y1929" s="107"/>
      <c r="Z1929" s="107"/>
      <c r="AA1929" s="107"/>
      <c r="AB1929" s="107"/>
      <c r="AC1929" s="107"/>
      <c r="AD1929" s="107"/>
      <c r="AE1929" s="107"/>
      <c r="AF1929" s="107"/>
      <c r="AG1929" s="41"/>
      <c r="AH1929" s="41"/>
      <c r="AI1929" s="108"/>
      <c r="AJ1929" s="107"/>
      <c r="AK1929" s="117" t="s">
        <v>4925</v>
      </c>
      <c r="AL1929" s="41" t="str">
        <f t="shared" si="1091"/>
        <v>SOLFEN KHA GLISERIN 250</v>
      </c>
      <c r="AM1929" s="107">
        <v>0.2</v>
      </c>
      <c r="AN1929" s="107">
        <f t="shared" si="1092"/>
        <v>0.81600000000000006</v>
      </c>
    </row>
    <row r="1930" spans="1:40" ht="15">
      <c r="A1930" s="101"/>
      <c r="B1930" s="41"/>
      <c r="C1930" s="102"/>
      <c r="D1930" s="103"/>
      <c r="E1930" s="103"/>
      <c r="F1930" s="103"/>
      <c r="G1930" s="103"/>
      <c r="H1930" s="103"/>
      <c r="I1930" s="103"/>
      <c r="J1930" s="103"/>
      <c r="K1930" s="31"/>
      <c r="L1930" s="103"/>
      <c r="M1930" s="104"/>
      <c r="N1930" s="105"/>
      <c r="O1930" s="41"/>
      <c r="P1930" s="106"/>
      <c r="Q1930" s="106"/>
      <c r="R1930" s="41"/>
      <c r="S1930" s="41"/>
      <c r="T1930" s="107"/>
      <c r="U1930" s="41" t="s">
        <v>5192</v>
      </c>
      <c r="V1930" s="41" t="s">
        <v>5193</v>
      </c>
      <c r="W1930" s="107">
        <v>6.7500000000000004E-2</v>
      </c>
      <c r="X1930" s="107">
        <f>K1926*W1930</f>
        <v>27</v>
      </c>
      <c r="Y1930" s="107"/>
      <c r="Z1930" s="107"/>
      <c r="AA1930" s="107"/>
      <c r="AB1930" s="107"/>
      <c r="AC1930" s="107"/>
      <c r="AD1930" s="107"/>
      <c r="AE1930" s="107"/>
      <c r="AF1930" s="107"/>
      <c r="AG1930" s="41"/>
      <c r="AH1930" s="41"/>
      <c r="AI1930" s="108"/>
      <c r="AJ1930" s="107"/>
      <c r="AK1930" s="110" t="s">
        <v>4915</v>
      </c>
      <c r="AL1930" s="41" t="str">
        <f t="shared" si="1091"/>
        <v>SHD METHANOL 156</v>
      </c>
      <c r="AM1930" s="107">
        <v>0.56999999999999995</v>
      </c>
      <c r="AN1930" s="107">
        <f>$X$1930*AM1930</f>
        <v>15.389999999999999</v>
      </c>
    </row>
    <row r="1931" spans="1:40" ht="15">
      <c r="A1931" s="101"/>
      <c r="B1931" s="41"/>
      <c r="C1931" s="102"/>
      <c r="D1931" s="103"/>
      <c r="E1931" s="103"/>
      <c r="F1931" s="103"/>
      <c r="G1931" s="103"/>
      <c r="H1931" s="103"/>
      <c r="I1931" s="103"/>
      <c r="J1931" s="103"/>
      <c r="K1931" s="31"/>
      <c r="L1931" s="103"/>
      <c r="M1931" s="104"/>
      <c r="N1931" s="105"/>
      <c r="O1931" s="41"/>
      <c r="P1931" s="106"/>
      <c r="Q1931" s="106"/>
      <c r="R1931" s="41"/>
      <c r="S1931" s="41"/>
      <c r="T1931" s="107"/>
      <c r="U1931" s="41"/>
      <c r="V1931" s="41"/>
      <c r="W1931" s="107"/>
      <c r="X1931" s="107"/>
      <c r="Y1931" s="107"/>
      <c r="Z1931" s="107"/>
      <c r="AA1931" s="107"/>
      <c r="AB1931" s="107"/>
      <c r="AC1931" s="107"/>
      <c r="AD1931" s="107"/>
      <c r="AE1931" s="107"/>
      <c r="AF1931" s="107"/>
      <c r="AG1931" s="41"/>
      <c r="AH1931" s="41"/>
      <c r="AI1931" s="108"/>
      <c r="AJ1931" s="107"/>
      <c r="AK1931" s="110" t="s">
        <v>4925</v>
      </c>
      <c r="AL1931" s="41" t="str">
        <f t="shared" si="1091"/>
        <v>SOLFEN KHA GLISERIN 250</v>
      </c>
      <c r="AM1931" s="107">
        <v>0.34</v>
      </c>
      <c r="AN1931" s="107">
        <f t="shared" ref="AN1931:AN1932" si="1093">$X$1930*AM1931</f>
        <v>9.1800000000000015</v>
      </c>
    </row>
    <row r="1932" spans="1:40" ht="15">
      <c r="A1932" s="101"/>
      <c r="B1932" s="41"/>
      <c r="C1932" s="102"/>
      <c r="D1932" s="103"/>
      <c r="E1932" s="103"/>
      <c r="F1932" s="103"/>
      <c r="G1932" s="103"/>
      <c r="H1932" s="103"/>
      <c r="I1932" s="103"/>
      <c r="J1932" s="103"/>
      <c r="K1932" s="31"/>
      <c r="L1932" s="103"/>
      <c r="M1932" s="104"/>
      <c r="N1932" s="105"/>
      <c r="O1932" s="41"/>
      <c r="P1932" s="106"/>
      <c r="Q1932" s="106"/>
      <c r="R1932" s="41"/>
      <c r="S1932" s="41"/>
      <c r="T1932" s="107"/>
      <c r="U1932" s="41"/>
      <c r="V1932" s="41"/>
      <c r="W1932" s="107"/>
      <c r="X1932" s="107"/>
      <c r="Y1932" s="107"/>
      <c r="Z1932" s="107"/>
      <c r="AA1932" s="107"/>
      <c r="AB1932" s="107"/>
      <c r="AC1932" s="107"/>
      <c r="AD1932" s="107"/>
      <c r="AE1932" s="107"/>
      <c r="AF1932" s="107"/>
      <c r="AG1932" s="41"/>
      <c r="AH1932" s="41"/>
      <c r="AI1932" s="108"/>
      <c r="AJ1932" s="107"/>
      <c r="AK1932" s="110" t="s">
        <v>4921</v>
      </c>
      <c r="AL1932" s="41" t="str">
        <f t="shared" si="1091"/>
        <v>SOLFEN KHA DEP 225</v>
      </c>
      <c r="AM1932" s="107">
        <v>0.09</v>
      </c>
      <c r="AN1932" s="107">
        <f t="shared" si="1093"/>
        <v>2.4299999999999997</v>
      </c>
    </row>
    <row r="1933" spans="1:40">
      <c r="A1933" s="101">
        <v>419</v>
      </c>
      <c r="B1933" s="41" t="s">
        <v>3434</v>
      </c>
      <c r="C1933" s="102" t="s">
        <v>378</v>
      </c>
      <c r="D1933" s="103">
        <v>45</v>
      </c>
      <c r="E1933" s="103">
        <f t="shared" si="1035"/>
        <v>0.45</v>
      </c>
      <c r="F1933" s="103">
        <v>24</v>
      </c>
      <c r="G1933" s="103">
        <v>1</v>
      </c>
      <c r="H1933" s="103">
        <v>68</v>
      </c>
      <c r="I1933" s="103">
        <v>1</v>
      </c>
      <c r="J1933" s="103" t="s">
        <v>510</v>
      </c>
      <c r="K1933" s="31">
        <f>VLOOKUP(B1933,tb_proyeksi,10,FALSE)</f>
        <v>100</v>
      </c>
      <c r="L1933" s="103" t="s">
        <v>510</v>
      </c>
      <c r="M1933" s="104">
        <f t="shared" si="1037"/>
        <v>1</v>
      </c>
      <c r="N1933" s="105" t="s">
        <v>506</v>
      </c>
      <c r="O1933" s="41" t="s">
        <v>5230</v>
      </c>
      <c r="P1933" s="106">
        <f t="shared" si="1038"/>
        <v>18</v>
      </c>
      <c r="Q1933" s="106">
        <f t="shared" si="1039"/>
        <v>100</v>
      </c>
      <c r="R1933" s="41"/>
      <c r="S1933" s="41" t="s">
        <v>5224</v>
      </c>
      <c r="T1933" s="107">
        <f t="shared" si="1040"/>
        <v>0.18359999999999999</v>
      </c>
      <c r="U1933" s="41" t="s">
        <v>4110</v>
      </c>
      <c r="V1933" s="41" t="e">
        <f t="shared" si="977"/>
        <v>#NAME?</v>
      </c>
      <c r="W1933" s="107">
        <v>1.0200000000000001E-2</v>
      </c>
      <c r="X1933" s="107">
        <f t="shared" si="1019"/>
        <v>1.02</v>
      </c>
      <c r="Y1933" s="107"/>
      <c r="Z1933" s="107"/>
      <c r="AA1933" s="107"/>
      <c r="AB1933" s="107"/>
      <c r="AC1933" s="107"/>
      <c r="AD1933" s="107"/>
      <c r="AE1933" s="107"/>
      <c r="AF1933" s="107"/>
      <c r="AG1933" s="41" t="s">
        <v>4309</v>
      </c>
      <c r="AH1933" s="41" t="e">
        <f t="shared" si="978"/>
        <v>#NAME?</v>
      </c>
      <c r="AI1933" s="108">
        <v>0.18</v>
      </c>
      <c r="AJ1933" s="107">
        <f t="shared" si="1020"/>
        <v>0.18359999999999999</v>
      </c>
      <c r="AK1933" s="41"/>
      <c r="AL1933" s="41"/>
      <c r="AM1933" s="107"/>
      <c r="AN1933" s="107"/>
    </row>
    <row r="1934" spans="1:40" ht="15">
      <c r="A1934" s="101"/>
      <c r="B1934" s="41"/>
      <c r="C1934" s="102"/>
      <c r="D1934" s="103"/>
      <c r="E1934" s="103"/>
      <c r="F1934" s="103"/>
      <c r="G1934" s="103"/>
      <c r="H1934" s="103"/>
      <c r="I1934" s="103"/>
      <c r="J1934" s="103"/>
      <c r="K1934" s="31"/>
      <c r="L1934" s="103"/>
      <c r="M1934" s="104"/>
      <c r="N1934" s="105"/>
      <c r="O1934" s="41"/>
      <c r="P1934" s="106"/>
      <c r="Q1934" s="106"/>
      <c r="R1934" s="41"/>
      <c r="S1934" s="41"/>
      <c r="T1934" s="107"/>
      <c r="U1934" s="41"/>
      <c r="V1934" s="41"/>
      <c r="W1934" s="107"/>
      <c r="X1934" s="107"/>
      <c r="Y1934" s="107"/>
      <c r="Z1934" s="107"/>
      <c r="AA1934" s="107"/>
      <c r="AB1934" s="107"/>
      <c r="AC1934" s="107"/>
      <c r="AD1934" s="107"/>
      <c r="AE1934" s="107"/>
      <c r="AF1934" s="107"/>
      <c r="AG1934" s="41"/>
      <c r="AH1934" s="41"/>
      <c r="AI1934" s="108"/>
      <c r="AJ1934" s="107"/>
      <c r="AK1934" s="117" t="s">
        <v>4921</v>
      </c>
      <c r="AL1934" s="41" t="str">
        <f t="shared" ref="AL1934:AL1939" si="1094">VLOOKUP(AK1934,db_solfen,2,FALSE)</f>
        <v>SOLFEN KHA DEP 225</v>
      </c>
      <c r="AM1934" s="107">
        <v>0.3</v>
      </c>
      <c r="AN1934" s="107">
        <f>$X$1933*AM1934</f>
        <v>0.30599999999999999</v>
      </c>
    </row>
    <row r="1935" spans="1:40" ht="15">
      <c r="A1935" s="101"/>
      <c r="B1935" s="41"/>
      <c r="C1935" s="102"/>
      <c r="D1935" s="103"/>
      <c r="E1935" s="103"/>
      <c r="F1935" s="103"/>
      <c r="G1935" s="103"/>
      <c r="H1935" s="103"/>
      <c r="I1935" s="103"/>
      <c r="J1935" s="103"/>
      <c r="K1935" s="31"/>
      <c r="L1935" s="103"/>
      <c r="M1935" s="104"/>
      <c r="N1935" s="105"/>
      <c r="O1935" s="41"/>
      <c r="P1935" s="106"/>
      <c r="Q1935" s="106"/>
      <c r="R1935" s="41"/>
      <c r="S1935" s="41"/>
      <c r="T1935" s="107"/>
      <c r="U1935" s="41"/>
      <c r="V1935" s="41"/>
      <c r="W1935" s="107"/>
      <c r="X1935" s="107"/>
      <c r="Y1935" s="107"/>
      <c r="Z1935" s="107"/>
      <c r="AA1935" s="107"/>
      <c r="AB1935" s="107"/>
      <c r="AC1935" s="107"/>
      <c r="AD1935" s="107"/>
      <c r="AE1935" s="107"/>
      <c r="AF1935" s="107"/>
      <c r="AG1935" s="41"/>
      <c r="AH1935" s="41"/>
      <c r="AI1935" s="108"/>
      <c r="AJ1935" s="107"/>
      <c r="AK1935" s="117" t="s">
        <v>4915</v>
      </c>
      <c r="AL1935" s="41" t="str">
        <f t="shared" si="1094"/>
        <v>SHD METHANOL 156</v>
      </c>
      <c r="AM1935" s="107">
        <v>0.11</v>
      </c>
      <c r="AN1935" s="107">
        <f t="shared" ref="AN1935:AN1936" si="1095">$X$1933*AM1935</f>
        <v>0.11220000000000001</v>
      </c>
    </row>
    <row r="1936" spans="1:40" ht="15">
      <c r="A1936" s="101"/>
      <c r="B1936" s="41"/>
      <c r="C1936" s="102"/>
      <c r="D1936" s="103"/>
      <c r="E1936" s="103"/>
      <c r="F1936" s="103"/>
      <c r="G1936" s="103"/>
      <c r="H1936" s="103"/>
      <c r="I1936" s="103"/>
      <c r="J1936" s="103"/>
      <c r="K1936" s="31"/>
      <c r="L1936" s="103"/>
      <c r="M1936" s="104"/>
      <c r="N1936" s="105"/>
      <c r="O1936" s="41"/>
      <c r="P1936" s="106"/>
      <c r="Q1936" s="106"/>
      <c r="R1936" s="41"/>
      <c r="S1936" s="41"/>
      <c r="T1936" s="107"/>
      <c r="U1936" s="41"/>
      <c r="V1936" s="41"/>
      <c r="W1936" s="107"/>
      <c r="X1936" s="107"/>
      <c r="Y1936" s="107"/>
      <c r="Z1936" s="107"/>
      <c r="AA1936" s="107"/>
      <c r="AB1936" s="107"/>
      <c r="AC1936" s="107"/>
      <c r="AD1936" s="107"/>
      <c r="AE1936" s="107"/>
      <c r="AF1936" s="107"/>
      <c r="AG1936" s="41"/>
      <c r="AH1936" s="41"/>
      <c r="AI1936" s="108"/>
      <c r="AJ1936" s="107"/>
      <c r="AK1936" s="117" t="s">
        <v>4925</v>
      </c>
      <c r="AL1936" s="41" t="str">
        <f t="shared" si="1094"/>
        <v>SOLFEN KHA GLISERIN 250</v>
      </c>
      <c r="AM1936" s="107">
        <v>0.41</v>
      </c>
      <c r="AN1936" s="107">
        <f t="shared" si="1095"/>
        <v>0.41819999999999996</v>
      </c>
    </row>
    <row r="1937" spans="1:40" ht="15">
      <c r="A1937" s="101"/>
      <c r="B1937" s="41"/>
      <c r="C1937" s="102"/>
      <c r="D1937" s="103"/>
      <c r="E1937" s="103"/>
      <c r="F1937" s="103"/>
      <c r="G1937" s="103"/>
      <c r="H1937" s="103"/>
      <c r="I1937" s="103"/>
      <c r="J1937" s="103"/>
      <c r="K1937" s="31"/>
      <c r="L1937" s="103"/>
      <c r="M1937" s="104"/>
      <c r="N1937" s="105"/>
      <c r="O1937" s="41"/>
      <c r="P1937" s="106"/>
      <c r="Q1937" s="106"/>
      <c r="R1937" s="41"/>
      <c r="S1937" s="41"/>
      <c r="T1937" s="107"/>
      <c r="U1937" s="41" t="s">
        <v>5192</v>
      </c>
      <c r="V1937" s="41" t="s">
        <v>5193</v>
      </c>
      <c r="W1937" s="107">
        <v>6.7500000000000004E-2</v>
      </c>
      <c r="X1937" s="107">
        <f>K1933*W1937</f>
        <v>6.75</v>
      </c>
      <c r="Y1937" s="107"/>
      <c r="Z1937" s="107"/>
      <c r="AA1937" s="107"/>
      <c r="AB1937" s="107"/>
      <c r="AC1937" s="107"/>
      <c r="AD1937" s="107"/>
      <c r="AE1937" s="107"/>
      <c r="AF1937" s="107"/>
      <c r="AG1937" s="41"/>
      <c r="AH1937" s="41"/>
      <c r="AI1937" s="108"/>
      <c r="AJ1937" s="107"/>
      <c r="AK1937" s="110" t="s">
        <v>4915</v>
      </c>
      <c r="AL1937" s="41" t="str">
        <f t="shared" si="1094"/>
        <v>SHD METHANOL 156</v>
      </c>
      <c r="AM1937" s="107">
        <v>0.56999999999999995</v>
      </c>
      <c r="AN1937" s="107">
        <f>$X$1937*AM1937</f>
        <v>3.8474999999999997</v>
      </c>
    </row>
    <row r="1938" spans="1:40" ht="15">
      <c r="A1938" s="101"/>
      <c r="B1938" s="41"/>
      <c r="C1938" s="102"/>
      <c r="D1938" s="103"/>
      <c r="E1938" s="103"/>
      <c r="F1938" s="103"/>
      <c r="G1938" s="103"/>
      <c r="H1938" s="103"/>
      <c r="I1938" s="103"/>
      <c r="J1938" s="103"/>
      <c r="K1938" s="31"/>
      <c r="L1938" s="103"/>
      <c r="M1938" s="104"/>
      <c r="N1938" s="105"/>
      <c r="O1938" s="41"/>
      <c r="P1938" s="106"/>
      <c r="Q1938" s="106"/>
      <c r="R1938" s="41"/>
      <c r="S1938" s="41"/>
      <c r="T1938" s="107"/>
      <c r="U1938" s="41"/>
      <c r="V1938" s="41"/>
      <c r="W1938" s="107"/>
      <c r="X1938" s="107"/>
      <c r="Y1938" s="107"/>
      <c r="Z1938" s="107"/>
      <c r="AA1938" s="107"/>
      <c r="AB1938" s="107"/>
      <c r="AC1938" s="107"/>
      <c r="AD1938" s="107"/>
      <c r="AE1938" s="107"/>
      <c r="AF1938" s="107"/>
      <c r="AG1938" s="41"/>
      <c r="AH1938" s="41"/>
      <c r="AI1938" s="108"/>
      <c r="AJ1938" s="107"/>
      <c r="AK1938" s="110" t="s">
        <v>4925</v>
      </c>
      <c r="AL1938" s="41" t="str">
        <f t="shared" si="1094"/>
        <v>SOLFEN KHA GLISERIN 250</v>
      </c>
      <c r="AM1938" s="107">
        <v>0.34</v>
      </c>
      <c r="AN1938" s="107">
        <f t="shared" ref="AN1938:AN1939" si="1096">$X$1937*AM1938</f>
        <v>2.2950000000000004</v>
      </c>
    </row>
    <row r="1939" spans="1:40" ht="15">
      <c r="A1939" s="101"/>
      <c r="B1939" s="41"/>
      <c r="C1939" s="102"/>
      <c r="D1939" s="103"/>
      <c r="E1939" s="103"/>
      <c r="F1939" s="103"/>
      <c r="G1939" s="103"/>
      <c r="H1939" s="103"/>
      <c r="I1939" s="103"/>
      <c r="J1939" s="103"/>
      <c r="K1939" s="31"/>
      <c r="L1939" s="103"/>
      <c r="M1939" s="104"/>
      <c r="N1939" s="105"/>
      <c r="O1939" s="41"/>
      <c r="P1939" s="106"/>
      <c r="Q1939" s="106"/>
      <c r="R1939" s="41"/>
      <c r="S1939" s="41"/>
      <c r="T1939" s="107"/>
      <c r="U1939" s="41"/>
      <c r="V1939" s="41"/>
      <c r="W1939" s="107"/>
      <c r="X1939" s="107"/>
      <c r="Y1939" s="107"/>
      <c r="Z1939" s="107"/>
      <c r="AA1939" s="107"/>
      <c r="AB1939" s="107"/>
      <c r="AC1939" s="107"/>
      <c r="AD1939" s="107"/>
      <c r="AE1939" s="107"/>
      <c r="AF1939" s="107"/>
      <c r="AG1939" s="41"/>
      <c r="AH1939" s="41"/>
      <c r="AI1939" s="108"/>
      <c r="AJ1939" s="107"/>
      <c r="AK1939" s="110" t="s">
        <v>4921</v>
      </c>
      <c r="AL1939" s="41" t="str">
        <f t="shared" si="1094"/>
        <v>SOLFEN KHA DEP 225</v>
      </c>
      <c r="AM1939" s="107">
        <v>0.09</v>
      </c>
      <c r="AN1939" s="107">
        <f t="shared" si="1096"/>
        <v>0.60749999999999993</v>
      </c>
    </row>
    <row r="1940" spans="1:40">
      <c r="A1940" s="101">
        <v>420</v>
      </c>
      <c r="B1940" s="41" t="s">
        <v>3435</v>
      </c>
      <c r="C1940" s="102" t="s">
        <v>379</v>
      </c>
      <c r="D1940" s="103">
        <v>232</v>
      </c>
      <c r="E1940" s="103">
        <f t="shared" si="1035"/>
        <v>2.3199999999999998</v>
      </c>
      <c r="F1940" s="103">
        <v>182</v>
      </c>
      <c r="G1940" s="103">
        <v>1</v>
      </c>
      <c r="H1940" s="103">
        <v>199</v>
      </c>
      <c r="I1940" s="103">
        <v>1</v>
      </c>
      <c r="J1940" s="103" t="s">
        <v>510</v>
      </c>
      <c r="K1940" s="31">
        <f>VLOOKUP(B1940,tb_proyeksi,10,FALSE)</f>
        <v>200</v>
      </c>
      <c r="L1940" s="103" t="s">
        <v>510</v>
      </c>
      <c r="M1940" s="104">
        <f t="shared" si="1037"/>
        <v>2</v>
      </c>
      <c r="N1940" s="105" t="s">
        <v>506</v>
      </c>
      <c r="O1940" s="41" t="s">
        <v>5230</v>
      </c>
      <c r="P1940" s="106">
        <f t="shared" si="1038"/>
        <v>36</v>
      </c>
      <c r="Q1940" s="106">
        <f t="shared" si="1039"/>
        <v>200</v>
      </c>
      <c r="R1940" s="41"/>
      <c r="S1940" s="41" t="s">
        <v>535</v>
      </c>
      <c r="T1940" s="107">
        <f t="shared" si="1040"/>
        <v>0.40800000000000003</v>
      </c>
      <c r="U1940" s="41" t="s">
        <v>4078</v>
      </c>
      <c r="V1940" s="41" t="e">
        <f t="shared" si="977"/>
        <v>#NAME?</v>
      </c>
      <c r="W1940" s="107">
        <v>1.0200000000000001E-2</v>
      </c>
      <c r="X1940" s="107">
        <f t="shared" si="1019"/>
        <v>2.04</v>
      </c>
      <c r="Y1940" s="107"/>
      <c r="Z1940" s="107"/>
      <c r="AA1940" s="107"/>
      <c r="AB1940" s="107"/>
      <c r="AC1940" s="107"/>
      <c r="AD1940" s="107"/>
      <c r="AE1940" s="107"/>
      <c r="AF1940" s="107"/>
      <c r="AG1940" s="41" t="s">
        <v>4327</v>
      </c>
      <c r="AH1940" s="41" t="e">
        <f t="shared" si="978"/>
        <v>#NAME?</v>
      </c>
      <c r="AI1940" s="108">
        <v>0.2</v>
      </c>
      <c r="AJ1940" s="107">
        <f t="shared" si="1020"/>
        <v>0.40800000000000003</v>
      </c>
      <c r="AK1940" s="41"/>
      <c r="AL1940" s="41"/>
      <c r="AM1940" s="107"/>
      <c r="AN1940" s="107"/>
    </row>
    <row r="1941" spans="1:40" ht="15">
      <c r="A1941" s="101"/>
      <c r="B1941" s="41"/>
      <c r="C1941" s="102"/>
      <c r="D1941" s="103"/>
      <c r="E1941" s="103"/>
      <c r="F1941" s="103"/>
      <c r="G1941" s="103"/>
      <c r="H1941" s="103"/>
      <c r="I1941" s="103"/>
      <c r="J1941" s="103"/>
      <c r="K1941" s="31"/>
      <c r="L1941" s="103"/>
      <c r="M1941" s="104"/>
      <c r="N1941" s="105"/>
      <c r="O1941" s="41"/>
      <c r="P1941" s="106"/>
      <c r="Q1941" s="106"/>
      <c r="R1941" s="41"/>
      <c r="S1941" s="41"/>
      <c r="T1941" s="107"/>
      <c r="U1941" s="41"/>
      <c r="V1941" s="41"/>
      <c r="W1941" s="107"/>
      <c r="X1941" s="107"/>
      <c r="Y1941" s="107"/>
      <c r="Z1941" s="107"/>
      <c r="AA1941" s="107"/>
      <c r="AB1941" s="107"/>
      <c r="AC1941" s="107"/>
      <c r="AD1941" s="107"/>
      <c r="AE1941" s="107"/>
      <c r="AF1941" s="107"/>
      <c r="AG1941" s="41"/>
      <c r="AH1941" s="41"/>
      <c r="AI1941" s="108"/>
      <c r="AJ1941" s="107"/>
      <c r="AK1941" s="117" t="s">
        <v>4921</v>
      </c>
      <c r="AL1941" s="41" t="str">
        <f t="shared" ref="AL1941:AL1946" si="1097">VLOOKUP(AK1941,db_solfen,2,FALSE)</f>
        <v>SOLFEN KHA DEP 225</v>
      </c>
      <c r="AM1941" s="107">
        <v>0.31</v>
      </c>
      <c r="AN1941" s="107">
        <f>$X$1940*AM1941</f>
        <v>0.63239999999999996</v>
      </c>
    </row>
    <row r="1942" spans="1:40" ht="15">
      <c r="A1942" s="101"/>
      <c r="B1942" s="41"/>
      <c r="C1942" s="102"/>
      <c r="D1942" s="103"/>
      <c r="E1942" s="103"/>
      <c r="F1942" s="103"/>
      <c r="G1942" s="103"/>
      <c r="H1942" s="103"/>
      <c r="I1942" s="103"/>
      <c r="J1942" s="103"/>
      <c r="K1942" s="31"/>
      <c r="L1942" s="103"/>
      <c r="M1942" s="104"/>
      <c r="N1942" s="105"/>
      <c r="O1942" s="41"/>
      <c r="P1942" s="106"/>
      <c r="Q1942" s="106"/>
      <c r="R1942" s="41"/>
      <c r="S1942" s="41"/>
      <c r="T1942" s="107"/>
      <c r="U1942" s="41"/>
      <c r="V1942" s="41"/>
      <c r="W1942" s="107"/>
      <c r="X1942" s="107"/>
      <c r="Y1942" s="107"/>
      <c r="Z1942" s="107"/>
      <c r="AA1942" s="107"/>
      <c r="AB1942" s="107"/>
      <c r="AC1942" s="107"/>
      <c r="AD1942" s="107"/>
      <c r="AE1942" s="107"/>
      <c r="AF1942" s="107"/>
      <c r="AG1942" s="41"/>
      <c r="AH1942" s="41"/>
      <c r="AI1942" s="108"/>
      <c r="AJ1942" s="107"/>
      <c r="AK1942" s="117" t="s">
        <v>4915</v>
      </c>
      <c r="AL1942" s="41" t="str">
        <f t="shared" si="1097"/>
        <v>SHD METHANOL 156</v>
      </c>
      <c r="AM1942" s="107">
        <v>0.14000000000000001</v>
      </c>
      <c r="AN1942" s="107">
        <f t="shared" ref="AN1942:AN1943" si="1098">$X$1940*AM1942</f>
        <v>0.28560000000000002</v>
      </c>
    </row>
    <row r="1943" spans="1:40" ht="15">
      <c r="A1943" s="101"/>
      <c r="B1943" s="41"/>
      <c r="C1943" s="102"/>
      <c r="D1943" s="103"/>
      <c r="E1943" s="103"/>
      <c r="F1943" s="103"/>
      <c r="G1943" s="103"/>
      <c r="H1943" s="103"/>
      <c r="I1943" s="103"/>
      <c r="J1943" s="103"/>
      <c r="K1943" s="31"/>
      <c r="L1943" s="103"/>
      <c r="M1943" s="104"/>
      <c r="N1943" s="105"/>
      <c r="O1943" s="41"/>
      <c r="P1943" s="106"/>
      <c r="Q1943" s="106"/>
      <c r="R1943" s="41"/>
      <c r="S1943" s="41"/>
      <c r="T1943" s="107"/>
      <c r="U1943" s="41"/>
      <c r="V1943" s="41"/>
      <c r="W1943" s="107"/>
      <c r="X1943" s="107"/>
      <c r="Y1943" s="107"/>
      <c r="Z1943" s="107"/>
      <c r="AA1943" s="107"/>
      <c r="AB1943" s="107"/>
      <c r="AC1943" s="107"/>
      <c r="AD1943" s="107"/>
      <c r="AE1943" s="107"/>
      <c r="AF1943" s="107"/>
      <c r="AG1943" s="41"/>
      <c r="AH1943" s="41"/>
      <c r="AI1943" s="108"/>
      <c r="AJ1943" s="107"/>
      <c r="AK1943" s="117" t="s">
        <v>4925</v>
      </c>
      <c r="AL1943" s="41" t="str">
        <f t="shared" si="1097"/>
        <v>SOLFEN KHA GLISERIN 250</v>
      </c>
      <c r="AM1943" s="107">
        <v>0.35</v>
      </c>
      <c r="AN1943" s="107">
        <f t="shared" si="1098"/>
        <v>0.71399999999999997</v>
      </c>
    </row>
    <row r="1944" spans="1:40" ht="15">
      <c r="A1944" s="101"/>
      <c r="B1944" s="41"/>
      <c r="C1944" s="102"/>
      <c r="D1944" s="103"/>
      <c r="E1944" s="103"/>
      <c r="F1944" s="103"/>
      <c r="G1944" s="103"/>
      <c r="H1944" s="103"/>
      <c r="I1944" s="103"/>
      <c r="J1944" s="103"/>
      <c r="K1944" s="31"/>
      <c r="L1944" s="103"/>
      <c r="M1944" s="104"/>
      <c r="N1944" s="105"/>
      <c r="O1944" s="41"/>
      <c r="P1944" s="106"/>
      <c r="Q1944" s="106"/>
      <c r="R1944" s="41"/>
      <c r="S1944" s="41"/>
      <c r="T1944" s="107"/>
      <c r="U1944" s="41" t="s">
        <v>5192</v>
      </c>
      <c r="V1944" s="41" t="s">
        <v>5193</v>
      </c>
      <c r="W1944" s="107">
        <v>6.7500000000000004E-2</v>
      </c>
      <c r="X1944" s="107">
        <f>K1940*W1944</f>
        <v>13.5</v>
      </c>
      <c r="Y1944" s="107"/>
      <c r="Z1944" s="107"/>
      <c r="AA1944" s="107"/>
      <c r="AB1944" s="107"/>
      <c r="AC1944" s="107"/>
      <c r="AD1944" s="107"/>
      <c r="AE1944" s="107"/>
      <c r="AF1944" s="107"/>
      <c r="AG1944" s="41"/>
      <c r="AH1944" s="41"/>
      <c r="AI1944" s="108"/>
      <c r="AJ1944" s="107"/>
      <c r="AK1944" s="110" t="s">
        <v>4915</v>
      </c>
      <c r="AL1944" s="41" t="str">
        <f t="shared" si="1097"/>
        <v>SHD METHANOL 156</v>
      </c>
      <c r="AM1944" s="107">
        <v>0.56999999999999995</v>
      </c>
      <c r="AN1944" s="107">
        <f>$X$1944*AM1944</f>
        <v>7.6949999999999994</v>
      </c>
    </row>
    <row r="1945" spans="1:40" ht="15">
      <c r="A1945" s="101"/>
      <c r="B1945" s="41"/>
      <c r="C1945" s="102"/>
      <c r="D1945" s="103"/>
      <c r="E1945" s="103"/>
      <c r="F1945" s="103"/>
      <c r="G1945" s="103"/>
      <c r="H1945" s="103"/>
      <c r="I1945" s="103"/>
      <c r="J1945" s="103"/>
      <c r="K1945" s="31"/>
      <c r="L1945" s="103"/>
      <c r="M1945" s="104"/>
      <c r="N1945" s="105"/>
      <c r="O1945" s="41"/>
      <c r="P1945" s="106"/>
      <c r="Q1945" s="106"/>
      <c r="R1945" s="41"/>
      <c r="S1945" s="41"/>
      <c r="T1945" s="107"/>
      <c r="U1945" s="41"/>
      <c r="V1945" s="41"/>
      <c r="W1945" s="107"/>
      <c r="X1945" s="107"/>
      <c r="Y1945" s="107"/>
      <c r="Z1945" s="107"/>
      <c r="AA1945" s="107"/>
      <c r="AB1945" s="107"/>
      <c r="AC1945" s="107"/>
      <c r="AD1945" s="107"/>
      <c r="AE1945" s="107"/>
      <c r="AF1945" s="107"/>
      <c r="AG1945" s="41"/>
      <c r="AH1945" s="41"/>
      <c r="AI1945" s="108"/>
      <c r="AJ1945" s="107"/>
      <c r="AK1945" s="110" t="s">
        <v>4925</v>
      </c>
      <c r="AL1945" s="41" t="str">
        <f t="shared" si="1097"/>
        <v>SOLFEN KHA GLISERIN 250</v>
      </c>
      <c r="AM1945" s="107">
        <v>0.34</v>
      </c>
      <c r="AN1945" s="107">
        <f t="shared" ref="AN1945:AN1946" si="1099">$X$1944*AM1945</f>
        <v>4.5900000000000007</v>
      </c>
    </row>
    <row r="1946" spans="1:40" ht="15">
      <c r="A1946" s="101"/>
      <c r="B1946" s="41"/>
      <c r="C1946" s="102"/>
      <c r="D1946" s="103"/>
      <c r="E1946" s="103"/>
      <c r="F1946" s="103"/>
      <c r="G1946" s="103"/>
      <c r="H1946" s="103"/>
      <c r="I1946" s="103"/>
      <c r="J1946" s="103"/>
      <c r="K1946" s="31"/>
      <c r="L1946" s="103"/>
      <c r="M1946" s="104"/>
      <c r="N1946" s="105"/>
      <c r="O1946" s="41"/>
      <c r="P1946" s="106"/>
      <c r="Q1946" s="106"/>
      <c r="R1946" s="41"/>
      <c r="S1946" s="41"/>
      <c r="T1946" s="107"/>
      <c r="U1946" s="41"/>
      <c r="V1946" s="41"/>
      <c r="W1946" s="107"/>
      <c r="X1946" s="107"/>
      <c r="Y1946" s="107"/>
      <c r="Z1946" s="107"/>
      <c r="AA1946" s="107"/>
      <c r="AB1946" s="107"/>
      <c r="AC1946" s="107"/>
      <c r="AD1946" s="107"/>
      <c r="AE1946" s="107"/>
      <c r="AF1946" s="107"/>
      <c r="AG1946" s="41"/>
      <c r="AH1946" s="41"/>
      <c r="AI1946" s="108"/>
      <c r="AJ1946" s="107"/>
      <c r="AK1946" s="110" t="s">
        <v>4921</v>
      </c>
      <c r="AL1946" s="41" t="str">
        <f t="shared" si="1097"/>
        <v>SOLFEN KHA DEP 225</v>
      </c>
      <c r="AM1946" s="107">
        <v>0.09</v>
      </c>
      <c r="AN1946" s="107">
        <f t="shared" si="1099"/>
        <v>1.2149999999999999</v>
      </c>
    </row>
    <row r="1947" spans="1:40">
      <c r="A1947" s="101">
        <v>421</v>
      </c>
      <c r="B1947" s="41" t="s">
        <v>3436</v>
      </c>
      <c r="C1947" s="102" t="s">
        <v>380</v>
      </c>
      <c r="D1947" s="103"/>
      <c r="E1947" s="103">
        <f t="shared" si="1035"/>
        <v>0</v>
      </c>
      <c r="F1947" s="103">
        <v>41</v>
      </c>
      <c r="G1947" s="103">
        <v>1</v>
      </c>
      <c r="H1947" s="103"/>
      <c r="I1947" s="103"/>
      <c r="J1947" s="103" t="s">
        <v>510</v>
      </c>
      <c r="K1947" s="31">
        <v>0</v>
      </c>
      <c r="L1947" s="103" t="s">
        <v>510</v>
      </c>
      <c r="M1947" s="104">
        <f t="shared" si="1037"/>
        <v>0</v>
      </c>
      <c r="N1947" s="105" t="s">
        <v>506</v>
      </c>
      <c r="O1947" s="41"/>
      <c r="P1947" s="106">
        <f t="shared" si="1038"/>
        <v>0</v>
      </c>
      <c r="Q1947" s="106">
        <f t="shared" si="1039"/>
        <v>0</v>
      </c>
      <c r="R1947" s="41"/>
      <c r="S1947" s="41"/>
      <c r="T1947" s="107"/>
      <c r="U1947" s="41" t="s">
        <v>4112</v>
      </c>
      <c r="V1947" s="41" t="e">
        <f t="shared" ref="V1947" si="1100">VLOOKUP(U1947,tb_oplosan,2,FALSE)</f>
        <v>#NAME?</v>
      </c>
      <c r="W1947" s="107">
        <v>2.3E-2</v>
      </c>
      <c r="X1947" s="107">
        <f>K1947*W1947</f>
        <v>0</v>
      </c>
      <c r="Y1947" s="107"/>
      <c r="Z1947" s="107"/>
      <c r="AA1947" s="107"/>
      <c r="AB1947" s="107"/>
      <c r="AC1947" s="107"/>
      <c r="AD1947" s="107"/>
      <c r="AE1947" s="107"/>
      <c r="AF1947" s="107"/>
      <c r="AG1947" s="41" t="s">
        <v>4217</v>
      </c>
      <c r="AH1947" s="41" t="e">
        <f t="shared" ref="AH1947" si="1101">VLOOKUP(AG1947,tb_parfum,2,FALSE)</f>
        <v>#NAME?</v>
      </c>
      <c r="AI1947" s="108">
        <v>0.28999999999999998</v>
      </c>
      <c r="AJ1947" s="107">
        <f>X1947*AI1947</f>
        <v>0</v>
      </c>
      <c r="AK1947" s="41"/>
      <c r="AL1947" s="41"/>
      <c r="AM1947" s="107"/>
      <c r="AN1947" s="107"/>
    </row>
    <row r="1948" spans="1:40" ht="15">
      <c r="A1948" s="101"/>
      <c r="B1948" s="41"/>
      <c r="C1948" s="102"/>
      <c r="D1948" s="103"/>
      <c r="E1948" s="103"/>
      <c r="F1948" s="103"/>
      <c r="G1948" s="103"/>
      <c r="H1948" s="103"/>
      <c r="I1948" s="103"/>
      <c r="J1948" s="103"/>
      <c r="K1948" s="31"/>
      <c r="L1948" s="103"/>
      <c r="M1948" s="104"/>
      <c r="N1948" s="105"/>
      <c r="O1948" s="41"/>
      <c r="P1948" s="106"/>
      <c r="Q1948" s="106"/>
      <c r="R1948" s="41"/>
      <c r="S1948" s="41"/>
      <c r="T1948" s="107"/>
      <c r="U1948" s="41"/>
      <c r="V1948" s="41"/>
      <c r="W1948" s="107"/>
      <c r="X1948" s="107"/>
      <c r="Y1948" s="107"/>
      <c r="Z1948" s="107"/>
      <c r="AA1948" s="107"/>
      <c r="AB1948" s="107"/>
      <c r="AC1948" s="107"/>
      <c r="AD1948" s="107"/>
      <c r="AE1948" s="107"/>
      <c r="AF1948" s="107"/>
      <c r="AG1948" s="41"/>
      <c r="AH1948" s="41"/>
      <c r="AI1948" s="108"/>
      <c r="AJ1948" s="107"/>
      <c r="AK1948" s="109" t="s">
        <v>4921</v>
      </c>
      <c r="AL1948" s="41" t="str">
        <f t="shared" ref="AL1948:AL1953" si="1102">VLOOKUP(AK1948,db_solfen,2,FALSE)</f>
        <v>SOLFEN KHA DEP 225</v>
      </c>
      <c r="AM1948" s="107">
        <v>0.24</v>
      </c>
      <c r="AN1948" s="107">
        <f>$X$1947*AM1948</f>
        <v>0</v>
      </c>
    </row>
    <row r="1949" spans="1:40" ht="15">
      <c r="A1949" s="101"/>
      <c r="B1949" s="41"/>
      <c r="C1949" s="102"/>
      <c r="D1949" s="103"/>
      <c r="E1949" s="103"/>
      <c r="F1949" s="103"/>
      <c r="G1949" s="103"/>
      <c r="H1949" s="103"/>
      <c r="I1949" s="103"/>
      <c r="J1949" s="103"/>
      <c r="K1949" s="31"/>
      <c r="L1949" s="103"/>
      <c r="M1949" s="104"/>
      <c r="N1949" s="105"/>
      <c r="O1949" s="41"/>
      <c r="P1949" s="106"/>
      <c r="Q1949" s="106"/>
      <c r="R1949" s="41"/>
      <c r="S1949" s="41"/>
      <c r="T1949" s="107"/>
      <c r="U1949" s="41"/>
      <c r="V1949" s="41"/>
      <c r="W1949" s="107"/>
      <c r="X1949" s="107"/>
      <c r="Y1949" s="107"/>
      <c r="Z1949" s="107"/>
      <c r="AA1949" s="107"/>
      <c r="AB1949" s="107"/>
      <c r="AC1949" s="107"/>
      <c r="AD1949" s="107"/>
      <c r="AE1949" s="107"/>
      <c r="AF1949" s="107"/>
      <c r="AG1949" s="41"/>
      <c r="AH1949" s="41"/>
      <c r="AI1949" s="108"/>
      <c r="AJ1949" s="107"/>
      <c r="AK1949" s="109" t="s">
        <v>4915</v>
      </c>
      <c r="AL1949" s="41" t="str">
        <f t="shared" si="1102"/>
        <v>SHD METHANOL 156</v>
      </c>
      <c r="AM1949" s="107">
        <v>0.13</v>
      </c>
      <c r="AN1949" s="107">
        <f t="shared" ref="AN1949:AN1950" si="1103">$X$1947*AM1949</f>
        <v>0</v>
      </c>
    </row>
    <row r="1950" spans="1:40" ht="15">
      <c r="A1950" s="101"/>
      <c r="B1950" s="41"/>
      <c r="C1950" s="102"/>
      <c r="D1950" s="103"/>
      <c r="E1950" s="103"/>
      <c r="F1950" s="103"/>
      <c r="G1950" s="103"/>
      <c r="H1950" s="103"/>
      <c r="I1950" s="103"/>
      <c r="J1950" s="103"/>
      <c r="K1950" s="31"/>
      <c r="L1950" s="103"/>
      <c r="M1950" s="104"/>
      <c r="N1950" s="105"/>
      <c r="O1950" s="41"/>
      <c r="P1950" s="106"/>
      <c r="Q1950" s="106"/>
      <c r="R1950" s="41"/>
      <c r="S1950" s="41"/>
      <c r="T1950" s="107"/>
      <c r="U1950" s="41"/>
      <c r="V1950" s="41"/>
      <c r="W1950" s="107"/>
      <c r="X1950" s="107"/>
      <c r="Y1950" s="107"/>
      <c r="Z1950" s="107"/>
      <c r="AA1950" s="107"/>
      <c r="AB1950" s="107"/>
      <c r="AC1950" s="107"/>
      <c r="AD1950" s="107"/>
      <c r="AE1950" s="107"/>
      <c r="AF1950" s="107"/>
      <c r="AG1950" s="41"/>
      <c r="AH1950" s="41"/>
      <c r="AI1950" s="108"/>
      <c r="AJ1950" s="107"/>
      <c r="AK1950" s="109" t="s">
        <v>4925</v>
      </c>
      <c r="AL1950" s="41" t="str">
        <f t="shared" si="1102"/>
        <v>SOLFEN KHA GLISERIN 250</v>
      </c>
      <c r="AM1950" s="107">
        <v>0.34</v>
      </c>
      <c r="AN1950" s="107">
        <f t="shared" si="1103"/>
        <v>0</v>
      </c>
    </row>
    <row r="1951" spans="1:40" ht="15">
      <c r="A1951" s="101"/>
      <c r="B1951" s="41"/>
      <c r="C1951" s="102"/>
      <c r="D1951" s="103"/>
      <c r="E1951" s="103"/>
      <c r="F1951" s="103"/>
      <c r="G1951" s="103"/>
      <c r="H1951" s="103"/>
      <c r="I1951" s="103"/>
      <c r="J1951" s="103"/>
      <c r="K1951" s="31"/>
      <c r="L1951" s="103"/>
      <c r="M1951" s="104"/>
      <c r="N1951" s="105"/>
      <c r="O1951" s="41"/>
      <c r="P1951" s="106"/>
      <c r="Q1951" s="106"/>
      <c r="R1951" s="41"/>
      <c r="S1951" s="41"/>
      <c r="T1951" s="107"/>
      <c r="U1951" s="41" t="s">
        <v>5192</v>
      </c>
      <c r="V1951" s="41" t="s">
        <v>5193</v>
      </c>
      <c r="W1951" s="107">
        <v>6.7500000000000004E-2</v>
      </c>
      <c r="X1951" s="107">
        <f>K1947*W1951</f>
        <v>0</v>
      </c>
      <c r="Y1951" s="107"/>
      <c r="Z1951" s="107"/>
      <c r="AA1951" s="107"/>
      <c r="AB1951" s="107"/>
      <c r="AC1951" s="107"/>
      <c r="AD1951" s="107"/>
      <c r="AE1951" s="107"/>
      <c r="AF1951" s="107"/>
      <c r="AG1951" s="41"/>
      <c r="AH1951" s="41"/>
      <c r="AI1951" s="108"/>
      <c r="AJ1951" s="107"/>
      <c r="AK1951" s="110" t="s">
        <v>4915</v>
      </c>
      <c r="AL1951" s="41" t="str">
        <f t="shared" si="1102"/>
        <v>SHD METHANOL 156</v>
      </c>
      <c r="AM1951" s="107">
        <v>0.56999999999999995</v>
      </c>
      <c r="AN1951" s="107">
        <f>$X$1951*AM1951</f>
        <v>0</v>
      </c>
    </row>
    <row r="1952" spans="1:40" ht="15">
      <c r="A1952" s="101"/>
      <c r="B1952" s="41"/>
      <c r="C1952" s="102"/>
      <c r="D1952" s="103"/>
      <c r="E1952" s="103"/>
      <c r="F1952" s="103"/>
      <c r="G1952" s="103"/>
      <c r="H1952" s="103"/>
      <c r="I1952" s="103"/>
      <c r="J1952" s="103"/>
      <c r="K1952" s="31"/>
      <c r="L1952" s="103"/>
      <c r="M1952" s="104"/>
      <c r="N1952" s="105"/>
      <c r="O1952" s="41"/>
      <c r="P1952" s="106"/>
      <c r="Q1952" s="106"/>
      <c r="R1952" s="41"/>
      <c r="S1952" s="41"/>
      <c r="T1952" s="107"/>
      <c r="U1952" s="41"/>
      <c r="V1952" s="41"/>
      <c r="W1952" s="107"/>
      <c r="X1952" s="107"/>
      <c r="Y1952" s="107"/>
      <c r="Z1952" s="107"/>
      <c r="AA1952" s="107"/>
      <c r="AB1952" s="107"/>
      <c r="AC1952" s="107"/>
      <c r="AD1952" s="107"/>
      <c r="AE1952" s="107"/>
      <c r="AF1952" s="107"/>
      <c r="AG1952" s="41"/>
      <c r="AH1952" s="41"/>
      <c r="AI1952" s="108"/>
      <c r="AJ1952" s="107"/>
      <c r="AK1952" s="110" t="s">
        <v>4925</v>
      </c>
      <c r="AL1952" s="41" t="str">
        <f t="shared" si="1102"/>
        <v>SOLFEN KHA GLISERIN 250</v>
      </c>
      <c r="AM1952" s="107">
        <v>0.34</v>
      </c>
      <c r="AN1952" s="107">
        <f t="shared" ref="AN1952:AN1953" si="1104">$X$1951*AM1952</f>
        <v>0</v>
      </c>
    </row>
    <row r="1953" spans="1:40" ht="15">
      <c r="A1953" s="101"/>
      <c r="B1953" s="41"/>
      <c r="C1953" s="102"/>
      <c r="D1953" s="103"/>
      <c r="E1953" s="103"/>
      <c r="F1953" s="103"/>
      <c r="G1953" s="103"/>
      <c r="H1953" s="103"/>
      <c r="I1953" s="103"/>
      <c r="J1953" s="103"/>
      <c r="K1953" s="31"/>
      <c r="L1953" s="103"/>
      <c r="M1953" s="104"/>
      <c r="N1953" s="105"/>
      <c r="O1953" s="41"/>
      <c r="P1953" s="106"/>
      <c r="Q1953" s="106"/>
      <c r="R1953" s="41"/>
      <c r="S1953" s="41"/>
      <c r="T1953" s="107"/>
      <c r="U1953" s="41"/>
      <c r="V1953" s="41"/>
      <c r="W1953" s="107"/>
      <c r="X1953" s="107"/>
      <c r="Y1953" s="107"/>
      <c r="Z1953" s="107"/>
      <c r="AA1953" s="107"/>
      <c r="AB1953" s="107"/>
      <c r="AC1953" s="107"/>
      <c r="AD1953" s="107"/>
      <c r="AE1953" s="107"/>
      <c r="AF1953" s="107"/>
      <c r="AG1953" s="41"/>
      <c r="AH1953" s="41"/>
      <c r="AI1953" s="108"/>
      <c r="AJ1953" s="107"/>
      <c r="AK1953" s="110" t="s">
        <v>4921</v>
      </c>
      <c r="AL1953" s="41" t="str">
        <f t="shared" si="1102"/>
        <v>SOLFEN KHA DEP 225</v>
      </c>
      <c r="AM1953" s="107">
        <v>0.09</v>
      </c>
      <c r="AN1953" s="107">
        <f t="shared" si="1104"/>
        <v>0</v>
      </c>
    </row>
    <row r="1954" spans="1:40">
      <c r="A1954" s="101">
        <v>422</v>
      </c>
      <c r="B1954" s="41" t="s">
        <v>3549</v>
      </c>
      <c r="C1954" s="102" t="s">
        <v>381</v>
      </c>
      <c r="D1954" s="103">
        <v>45</v>
      </c>
      <c r="E1954" s="103"/>
      <c r="F1954" s="103">
        <v>4</v>
      </c>
      <c r="G1954" s="103">
        <v>1</v>
      </c>
      <c r="H1954" s="103">
        <v>40</v>
      </c>
      <c r="I1954" s="103">
        <v>1</v>
      </c>
      <c r="J1954" s="103" t="s">
        <v>510</v>
      </c>
      <c r="K1954" s="31">
        <f t="shared" ref="K1954:K1980" si="1105">VLOOKUP(B1954,tb_proyeksi,10,FALSE)</f>
        <v>60</v>
      </c>
      <c r="L1954" s="103" t="s">
        <v>510</v>
      </c>
      <c r="M1954" s="104">
        <f t="shared" ref="M1954:M1964" si="1106">K1954/60</f>
        <v>1</v>
      </c>
      <c r="N1954" s="105" t="s">
        <v>506</v>
      </c>
      <c r="O1954" s="41" t="s">
        <v>5223</v>
      </c>
      <c r="P1954" s="106">
        <f t="shared" ref="P1954:P1964" si="1107">0.3*K1954</f>
        <v>18</v>
      </c>
      <c r="Q1954" s="106">
        <f t="shared" si="1039"/>
        <v>60</v>
      </c>
      <c r="R1954" s="41"/>
      <c r="S1954" s="41" t="s">
        <v>5218</v>
      </c>
      <c r="T1954" s="107">
        <f t="shared" si="1040"/>
        <v>6.480000000000001E-2</v>
      </c>
      <c r="U1954" s="41" t="s">
        <v>4154</v>
      </c>
      <c r="V1954" s="41" t="e">
        <f t="shared" si="977"/>
        <v>#NAME?</v>
      </c>
      <c r="W1954" s="107">
        <v>1.0800000000000001E-2</v>
      </c>
      <c r="X1954" s="107">
        <f t="shared" si="1019"/>
        <v>0.64800000000000002</v>
      </c>
      <c r="Y1954" s="107"/>
      <c r="Z1954" s="107"/>
      <c r="AA1954" s="107"/>
      <c r="AB1954" s="107"/>
      <c r="AC1954" s="107"/>
      <c r="AD1954" s="107"/>
      <c r="AE1954" s="107"/>
      <c r="AF1954" s="107"/>
      <c r="AG1954" s="41" t="s">
        <v>4279</v>
      </c>
      <c r="AH1954" s="41" t="e">
        <f t="shared" si="978"/>
        <v>#NAME?</v>
      </c>
      <c r="AI1954" s="108">
        <v>0.1</v>
      </c>
      <c r="AJ1954" s="107">
        <f t="shared" si="1020"/>
        <v>6.480000000000001E-2</v>
      </c>
      <c r="AK1954" s="41"/>
      <c r="AL1954" s="41"/>
      <c r="AM1954" s="107"/>
      <c r="AN1954" s="107"/>
    </row>
    <row r="1955" spans="1:40" ht="15">
      <c r="A1955" s="101"/>
      <c r="B1955" s="41"/>
      <c r="C1955" s="102"/>
      <c r="D1955" s="103"/>
      <c r="E1955" s="103"/>
      <c r="F1955" s="103"/>
      <c r="G1955" s="103"/>
      <c r="H1955" s="103"/>
      <c r="I1955" s="103"/>
      <c r="J1955" s="103"/>
      <c r="K1955" s="31"/>
      <c r="L1955" s="103"/>
      <c r="M1955" s="104"/>
      <c r="N1955" s="105"/>
      <c r="O1955" s="41"/>
      <c r="P1955" s="106"/>
      <c r="Q1955" s="106"/>
      <c r="R1955" s="41"/>
      <c r="S1955" s="41"/>
      <c r="T1955" s="107"/>
      <c r="U1955" s="41"/>
      <c r="V1955" s="41"/>
      <c r="W1955" s="107"/>
      <c r="X1955" s="107"/>
      <c r="Y1955" s="107"/>
      <c r="Z1955" s="107"/>
      <c r="AA1955" s="107"/>
      <c r="AB1955" s="107"/>
      <c r="AC1955" s="107"/>
      <c r="AD1955" s="107"/>
      <c r="AE1955" s="107"/>
      <c r="AF1955" s="107"/>
      <c r="AG1955" s="41"/>
      <c r="AH1955" s="41"/>
      <c r="AI1955" s="108"/>
      <c r="AJ1955" s="107"/>
      <c r="AK1955" t="s">
        <v>4915</v>
      </c>
      <c r="AL1955" s="41" t="str">
        <f t="shared" ref="AL1955" si="1108">VLOOKUP(AK1955,db_solfen,2,FALSE)</f>
        <v>SHD METHANOL 156</v>
      </c>
      <c r="AM1955" s="107">
        <v>0.91</v>
      </c>
      <c r="AN1955" s="107">
        <f>$X$1954*AM1955</f>
        <v>0.58968000000000009</v>
      </c>
    </row>
    <row r="1956" spans="1:40">
      <c r="A1956" s="101">
        <v>423</v>
      </c>
      <c r="B1956" s="41" t="s">
        <v>3550</v>
      </c>
      <c r="C1956" s="102" t="s">
        <v>382</v>
      </c>
      <c r="D1956" s="103">
        <v>118</v>
      </c>
      <c r="E1956" s="103"/>
      <c r="F1956" s="103">
        <v>8</v>
      </c>
      <c r="G1956" s="103">
        <v>1</v>
      </c>
      <c r="H1956" s="103">
        <v>34</v>
      </c>
      <c r="I1956" s="103">
        <v>1</v>
      </c>
      <c r="J1956" s="103" t="s">
        <v>510</v>
      </c>
      <c r="K1956" s="31">
        <f t="shared" si="1105"/>
        <v>60</v>
      </c>
      <c r="L1956" s="103" t="s">
        <v>510</v>
      </c>
      <c r="M1956" s="104">
        <f t="shared" si="1106"/>
        <v>1</v>
      </c>
      <c r="N1956" s="105" t="s">
        <v>506</v>
      </c>
      <c r="O1956" s="41" t="s">
        <v>5223</v>
      </c>
      <c r="P1956" s="106">
        <f t="shared" si="1107"/>
        <v>18</v>
      </c>
      <c r="Q1956" s="106">
        <f t="shared" si="1039"/>
        <v>60</v>
      </c>
      <c r="R1956" s="41"/>
      <c r="S1956" s="41" t="s">
        <v>522</v>
      </c>
      <c r="T1956" s="107">
        <f t="shared" si="1040"/>
        <v>5.1840000000000004E-2</v>
      </c>
      <c r="U1956" s="41" t="s">
        <v>4152</v>
      </c>
      <c r="V1956" s="41" t="e">
        <f t="shared" si="977"/>
        <v>#NAME?</v>
      </c>
      <c r="W1956" s="107">
        <v>1.0800000000000001E-2</v>
      </c>
      <c r="X1956" s="107">
        <f t="shared" si="1019"/>
        <v>0.64800000000000002</v>
      </c>
      <c r="Y1956" s="107"/>
      <c r="Z1956" s="107"/>
      <c r="AA1956" s="107"/>
      <c r="AB1956" s="107"/>
      <c r="AC1956" s="107"/>
      <c r="AD1956" s="107"/>
      <c r="AE1956" s="107"/>
      <c r="AF1956" s="107"/>
      <c r="AG1956" s="41" t="s">
        <v>4281</v>
      </c>
      <c r="AH1956" s="41" t="e">
        <f t="shared" si="978"/>
        <v>#NAME?</v>
      </c>
      <c r="AI1956" s="108">
        <v>0.08</v>
      </c>
      <c r="AJ1956" s="107">
        <f t="shared" si="1020"/>
        <v>5.1840000000000004E-2</v>
      </c>
      <c r="AK1956" s="41"/>
      <c r="AL1956" s="41"/>
      <c r="AM1956" s="107"/>
      <c r="AN1956" s="107"/>
    </row>
    <row r="1957" spans="1:40" ht="15">
      <c r="A1957" s="101"/>
      <c r="B1957" s="41"/>
      <c r="C1957" s="102"/>
      <c r="D1957" s="103"/>
      <c r="E1957" s="103"/>
      <c r="F1957" s="103"/>
      <c r="G1957" s="103"/>
      <c r="H1957" s="103"/>
      <c r="I1957" s="103"/>
      <c r="J1957" s="103"/>
      <c r="K1957" s="31"/>
      <c r="L1957" s="103"/>
      <c r="M1957" s="104"/>
      <c r="N1957" s="105"/>
      <c r="O1957" s="41"/>
      <c r="P1957" s="106"/>
      <c r="Q1957" s="106"/>
      <c r="R1957" s="41"/>
      <c r="S1957" s="41"/>
      <c r="T1957" s="107"/>
      <c r="U1957" s="41"/>
      <c r="V1957" s="41"/>
      <c r="W1957" s="107"/>
      <c r="X1957" s="107"/>
      <c r="Y1957" s="107"/>
      <c r="Z1957" s="107"/>
      <c r="AA1957" s="107"/>
      <c r="AB1957" s="107"/>
      <c r="AC1957" s="107"/>
      <c r="AD1957" s="107"/>
      <c r="AE1957" s="107"/>
      <c r="AF1957" s="107"/>
      <c r="AG1957" s="41"/>
      <c r="AH1957" s="41"/>
      <c r="AI1957" s="108"/>
      <c r="AJ1957" s="107"/>
      <c r="AK1957" s="117" t="s">
        <v>4915</v>
      </c>
      <c r="AL1957" s="41" t="str">
        <f t="shared" ref="AL1957" si="1109">VLOOKUP(AK1957,db_solfen,2,FALSE)</f>
        <v>SHD METHANOL 156</v>
      </c>
      <c r="AM1957" s="107">
        <v>0.93</v>
      </c>
      <c r="AN1957" s="107">
        <f>$X$1956*AM1957</f>
        <v>0.60264000000000006</v>
      </c>
    </row>
    <row r="1958" spans="1:40">
      <c r="A1958" s="101">
        <v>424</v>
      </c>
      <c r="B1958" s="41" t="s">
        <v>3551</v>
      </c>
      <c r="C1958" s="102" t="s">
        <v>383</v>
      </c>
      <c r="D1958" s="103">
        <v>128</v>
      </c>
      <c r="E1958" s="103"/>
      <c r="F1958" s="103">
        <v>132</v>
      </c>
      <c r="G1958" s="103">
        <v>1</v>
      </c>
      <c r="H1958" s="103">
        <v>61</v>
      </c>
      <c r="I1958" s="103">
        <v>1</v>
      </c>
      <c r="J1958" s="103" t="s">
        <v>510</v>
      </c>
      <c r="K1958" s="31">
        <f t="shared" si="1105"/>
        <v>60</v>
      </c>
      <c r="L1958" s="103" t="s">
        <v>510</v>
      </c>
      <c r="M1958" s="104">
        <f t="shared" si="1106"/>
        <v>1</v>
      </c>
      <c r="N1958" s="105" t="s">
        <v>506</v>
      </c>
      <c r="O1958" s="41" t="s">
        <v>5223</v>
      </c>
      <c r="P1958" s="106">
        <f t="shared" si="1107"/>
        <v>18</v>
      </c>
      <c r="Q1958" s="106">
        <f t="shared" si="1039"/>
        <v>60</v>
      </c>
      <c r="R1958" s="41"/>
      <c r="S1958" s="41" t="s">
        <v>5229</v>
      </c>
      <c r="T1958" s="107">
        <f t="shared" si="1040"/>
        <v>8.4240000000000009E-2</v>
      </c>
      <c r="U1958" s="41" t="s">
        <v>4164</v>
      </c>
      <c r="V1958" s="41" t="e">
        <f t="shared" si="977"/>
        <v>#NAME?</v>
      </c>
      <c r="W1958" s="107">
        <v>1.0800000000000001E-2</v>
      </c>
      <c r="X1958" s="107">
        <f t="shared" si="1019"/>
        <v>0.64800000000000002</v>
      </c>
      <c r="Y1958" s="107"/>
      <c r="Z1958" s="107"/>
      <c r="AA1958" s="107"/>
      <c r="AB1958" s="107"/>
      <c r="AC1958" s="107"/>
      <c r="AD1958" s="107"/>
      <c r="AE1958" s="107"/>
      <c r="AF1958" s="107"/>
      <c r="AG1958" s="41" t="s">
        <v>4307</v>
      </c>
      <c r="AH1958" s="41" t="e">
        <f t="shared" si="978"/>
        <v>#NAME?</v>
      </c>
      <c r="AI1958" s="108">
        <v>0.13</v>
      </c>
      <c r="AJ1958" s="107">
        <f t="shared" si="1020"/>
        <v>8.4240000000000009E-2</v>
      </c>
      <c r="AK1958" s="41"/>
      <c r="AL1958" s="41"/>
      <c r="AM1958" s="107"/>
      <c r="AN1958" s="107"/>
    </row>
    <row r="1959" spans="1:40" ht="15">
      <c r="A1959" s="101"/>
      <c r="B1959" s="41"/>
      <c r="C1959" s="102"/>
      <c r="D1959" s="103"/>
      <c r="E1959" s="103"/>
      <c r="F1959" s="103"/>
      <c r="G1959" s="103"/>
      <c r="H1959" s="103"/>
      <c r="I1959" s="103"/>
      <c r="J1959" s="103"/>
      <c r="K1959" s="31"/>
      <c r="L1959" s="103"/>
      <c r="M1959" s="104"/>
      <c r="N1959" s="105"/>
      <c r="O1959" s="41"/>
      <c r="P1959" s="106"/>
      <c r="Q1959" s="106"/>
      <c r="R1959" s="41"/>
      <c r="S1959" s="41"/>
      <c r="T1959" s="107"/>
      <c r="U1959" s="41"/>
      <c r="V1959" s="41"/>
      <c r="W1959" s="107"/>
      <c r="X1959" s="107"/>
      <c r="Y1959" s="107"/>
      <c r="Z1959" s="107"/>
      <c r="AA1959" s="107"/>
      <c r="AB1959" s="107"/>
      <c r="AC1959" s="107"/>
      <c r="AD1959" s="107"/>
      <c r="AE1959" s="107"/>
      <c r="AF1959" s="107"/>
      <c r="AG1959" s="41"/>
      <c r="AH1959" s="41"/>
      <c r="AI1959" s="108"/>
      <c r="AJ1959" s="107"/>
      <c r="AK1959" s="117" t="s">
        <v>4915</v>
      </c>
      <c r="AL1959" s="41" t="str">
        <f t="shared" ref="AL1959" si="1110">VLOOKUP(AK1959,db_solfen,2,FALSE)</f>
        <v>SHD METHANOL 156</v>
      </c>
      <c r="AM1959" s="107">
        <v>0.88</v>
      </c>
      <c r="AN1959" s="107">
        <f>$X$1958*AM1959</f>
        <v>0.57023999999999997</v>
      </c>
    </row>
    <row r="1960" spans="1:40">
      <c r="A1960" s="101">
        <v>425</v>
      </c>
      <c r="B1960" s="41" t="s">
        <v>3552</v>
      </c>
      <c r="C1960" s="102" t="s">
        <v>384</v>
      </c>
      <c r="D1960" s="103">
        <v>46</v>
      </c>
      <c r="E1960" s="103"/>
      <c r="F1960" s="103">
        <v>110</v>
      </c>
      <c r="G1960" s="103">
        <v>1</v>
      </c>
      <c r="H1960" s="103">
        <v>32</v>
      </c>
      <c r="I1960" s="103">
        <v>1</v>
      </c>
      <c r="J1960" s="103" t="s">
        <v>510</v>
      </c>
      <c r="K1960" s="31">
        <f t="shared" si="1105"/>
        <v>60</v>
      </c>
      <c r="L1960" s="103" t="s">
        <v>510</v>
      </c>
      <c r="M1960" s="104">
        <f t="shared" si="1106"/>
        <v>1</v>
      </c>
      <c r="N1960" s="105" t="s">
        <v>506</v>
      </c>
      <c r="O1960" s="41" t="s">
        <v>5223</v>
      </c>
      <c r="P1960" s="106">
        <f t="shared" si="1107"/>
        <v>18</v>
      </c>
      <c r="Q1960" s="106">
        <f t="shared" si="1039"/>
        <v>60</v>
      </c>
      <c r="R1960" s="41"/>
      <c r="S1960" s="41" t="s">
        <v>5225</v>
      </c>
      <c r="T1960" s="107">
        <f t="shared" si="1040"/>
        <v>6.480000000000001E-2</v>
      </c>
      <c r="U1960" s="41" t="s">
        <v>4175</v>
      </c>
      <c r="V1960" s="41" t="e">
        <f t="shared" si="977"/>
        <v>#NAME?</v>
      </c>
      <c r="W1960" s="107">
        <v>1.0800000000000001E-2</v>
      </c>
      <c r="X1960" s="107">
        <f t="shared" si="1019"/>
        <v>0.64800000000000002</v>
      </c>
      <c r="Y1960" s="107"/>
      <c r="Z1960" s="107"/>
      <c r="AA1960" s="107"/>
      <c r="AB1960" s="107"/>
      <c r="AC1960" s="107"/>
      <c r="AD1960" s="107"/>
      <c r="AE1960" s="107"/>
      <c r="AF1960" s="107"/>
      <c r="AG1960" s="41" t="s">
        <v>4303</v>
      </c>
      <c r="AH1960" s="41" t="e">
        <f t="shared" si="978"/>
        <v>#NAME?</v>
      </c>
      <c r="AI1960" s="108">
        <v>0.1</v>
      </c>
      <c r="AJ1960" s="107">
        <f t="shared" si="1020"/>
        <v>6.480000000000001E-2</v>
      </c>
      <c r="AK1960" s="41"/>
      <c r="AL1960" s="41"/>
      <c r="AM1960" s="107"/>
      <c r="AN1960" s="107"/>
    </row>
    <row r="1961" spans="1:40" ht="15">
      <c r="A1961" s="101"/>
      <c r="B1961" s="41"/>
      <c r="C1961" s="102"/>
      <c r="D1961" s="103"/>
      <c r="E1961" s="103"/>
      <c r="F1961" s="103"/>
      <c r="G1961" s="103"/>
      <c r="H1961" s="103"/>
      <c r="I1961" s="103"/>
      <c r="J1961" s="103"/>
      <c r="K1961" s="31"/>
      <c r="L1961" s="103"/>
      <c r="M1961" s="104"/>
      <c r="N1961" s="105"/>
      <c r="O1961" s="41"/>
      <c r="P1961" s="106"/>
      <c r="Q1961" s="106"/>
      <c r="R1961" s="41"/>
      <c r="S1961" s="41"/>
      <c r="T1961" s="107"/>
      <c r="U1961" s="41"/>
      <c r="V1961" s="41"/>
      <c r="W1961" s="107"/>
      <c r="X1961" s="107"/>
      <c r="Y1961" s="107"/>
      <c r="Z1961" s="107"/>
      <c r="AA1961" s="107"/>
      <c r="AB1961" s="107"/>
      <c r="AC1961" s="107"/>
      <c r="AD1961" s="107"/>
      <c r="AE1961" s="107"/>
      <c r="AF1961" s="107"/>
      <c r="AG1961" s="41"/>
      <c r="AH1961" s="41"/>
      <c r="AI1961" s="108"/>
      <c r="AJ1961" s="107"/>
      <c r="AK1961" s="117" t="s">
        <v>4915</v>
      </c>
      <c r="AL1961" s="41" t="str">
        <f t="shared" ref="AL1961" si="1111">VLOOKUP(AK1961,db_solfen,2,FALSE)</f>
        <v>SHD METHANOL 156</v>
      </c>
      <c r="AM1961" s="107">
        <v>0.91</v>
      </c>
      <c r="AN1961" s="107">
        <f>$X$1960*AM1961</f>
        <v>0.58968000000000009</v>
      </c>
    </row>
    <row r="1962" spans="1:40">
      <c r="A1962" s="101">
        <v>426</v>
      </c>
      <c r="B1962" s="41" t="s">
        <v>3553</v>
      </c>
      <c r="C1962" s="102" t="s">
        <v>385</v>
      </c>
      <c r="D1962" s="103">
        <v>109</v>
      </c>
      <c r="E1962" s="103"/>
      <c r="F1962" s="103">
        <v>139</v>
      </c>
      <c r="G1962" s="103">
        <v>1</v>
      </c>
      <c r="H1962" s="103">
        <v>68</v>
      </c>
      <c r="I1962" s="103">
        <v>1</v>
      </c>
      <c r="J1962" s="103" t="s">
        <v>510</v>
      </c>
      <c r="K1962" s="31">
        <f t="shared" si="1105"/>
        <v>60</v>
      </c>
      <c r="L1962" s="103" t="s">
        <v>510</v>
      </c>
      <c r="M1962" s="104">
        <f t="shared" si="1106"/>
        <v>1</v>
      </c>
      <c r="N1962" s="105" t="s">
        <v>506</v>
      </c>
      <c r="O1962" s="41" t="s">
        <v>5223</v>
      </c>
      <c r="P1962" s="106">
        <f t="shared" si="1107"/>
        <v>18</v>
      </c>
      <c r="Q1962" s="106">
        <f t="shared" si="1039"/>
        <v>60</v>
      </c>
      <c r="R1962" s="41"/>
      <c r="S1962" s="41" t="s">
        <v>534</v>
      </c>
      <c r="T1962" s="107">
        <f t="shared" si="1040"/>
        <v>5.8319999999999997E-2</v>
      </c>
      <c r="U1962" s="41" t="s">
        <v>4177</v>
      </c>
      <c r="V1962" s="41" t="e">
        <f t="shared" si="977"/>
        <v>#NAME?</v>
      </c>
      <c r="W1962" s="107">
        <v>1.0800000000000001E-2</v>
      </c>
      <c r="X1962" s="107">
        <f t="shared" si="1019"/>
        <v>0.64800000000000002</v>
      </c>
      <c r="Y1962" s="107"/>
      <c r="Z1962" s="107"/>
      <c r="AA1962" s="107"/>
      <c r="AB1962" s="107"/>
      <c r="AC1962" s="107"/>
      <c r="AD1962" s="107"/>
      <c r="AE1962" s="107"/>
      <c r="AF1962" s="107"/>
      <c r="AG1962" s="41" t="s">
        <v>4311</v>
      </c>
      <c r="AH1962" s="41" t="e">
        <f t="shared" si="978"/>
        <v>#NAME?</v>
      </c>
      <c r="AI1962" s="108">
        <v>0.09</v>
      </c>
      <c r="AJ1962" s="107">
        <f t="shared" si="1020"/>
        <v>5.8319999999999997E-2</v>
      </c>
      <c r="AK1962" s="41"/>
      <c r="AL1962" s="41"/>
      <c r="AM1962" s="107"/>
      <c r="AN1962" s="107"/>
    </row>
    <row r="1963" spans="1:40" ht="15">
      <c r="A1963" s="101"/>
      <c r="B1963" s="41"/>
      <c r="C1963" s="102"/>
      <c r="D1963" s="103"/>
      <c r="E1963" s="103"/>
      <c r="F1963" s="103"/>
      <c r="G1963" s="103"/>
      <c r="H1963" s="103"/>
      <c r="I1963" s="103"/>
      <c r="J1963" s="103"/>
      <c r="K1963" s="31"/>
      <c r="L1963" s="103"/>
      <c r="M1963" s="104"/>
      <c r="N1963" s="105"/>
      <c r="O1963" s="41"/>
      <c r="P1963" s="106"/>
      <c r="Q1963" s="106"/>
      <c r="R1963" s="41"/>
      <c r="S1963" s="41"/>
      <c r="T1963" s="107"/>
      <c r="U1963" s="41"/>
      <c r="V1963" s="41"/>
      <c r="W1963" s="107"/>
      <c r="X1963" s="107"/>
      <c r="Y1963" s="107"/>
      <c r="Z1963" s="107"/>
      <c r="AA1963" s="107"/>
      <c r="AB1963" s="107"/>
      <c r="AC1963" s="107"/>
      <c r="AD1963" s="107"/>
      <c r="AE1963" s="107"/>
      <c r="AF1963" s="107"/>
      <c r="AG1963" s="41"/>
      <c r="AH1963" s="41"/>
      <c r="AI1963" s="108"/>
      <c r="AJ1963" s="107"/>
      <c r="AK1963" s="117" t="s">
        <v>4915</v>
      </c>
      <c r="AL1963" s="41" t="str">
        <f t="shared" ref="AL1963" si="1112">VLOOKUP(AK1963,db_solfen,2,FALSE)</f>
        <v>SHD METHANOL 156</v>
      </c>
      <c r="AM1963" s="107">
        <v>0.93</v>
      </c>
      <c r="AN1963" s="107">
        <f>$X$1962*AM1963</f>
        <v>0.60264000000000006</v>
      </c>
    </row>
    <row r="1964" spans="1:40">
      <c r="A1964" s="101">
        <v>427</v>
      </c>
      <c r="B1964" s="41" t="s">
        <v>3554</v>
      </c>
      <c r="C1964" s="102" t="s">
        <v>386</v>
      </c>
      <c r="D1964" s="103">
        <v>59</v>
      </c>
      <c r="E1964" s="103"/>
      <c r="F1964" s="103">
        <v>76</v>
      </c>
      <c r="G1964" s="103">
        <v>1</v>
      </c>
      <c r="H1964" s="103">
        <v>42</v>
      </c>
      <c r="I1964" s="103">
        <v>1</v>
      </c>
      <c r="J1964" s="103" t="s">
        <v>510</v>
      </c>
      <c r="K1964" s="31">
        <f t="shared" si="1105"/>
        <v>60</v>
      </c>
      <c r="L1964" s="103" t="s">
        <v>510</v>
      </c>
      <c r="M1964" s="104">
        <f t="shared" si="1106"/>
        <v>1</v>
      </c>
      <c r="N1964" s="105" t="s">
        <v>506</v>
      </c>
      <c r="O1964" s="41" t="s">
        <v>5223</v>
      </c>
      <c r="P1964" s="106">
        <f t="shared" si="1107"/>
        <v>18</v>
      </c>
      <c r="Q1964" s="106">
        <f t="shared" si="1039"/>
        <v>60</v>
      </c>
      <c r="R1964" s="41"/>
      <c r="S1964" s="41" t="s">
        <v>536</v>
      </c>
      <c r="T1964" s="107">
        <f t="shared" si="1040"/>
        <v>5.1840000000000004E-2</v>
      </c>
      <c r="U1964" s="41" t="s">
        <v>4185</v>
      </c>
      <c r="V1964" s="41" t="e">
        <f t="shared" si="977"/>
        <v>#NAME?</v>
      </c>
      <c r="W1964" s="107">
        <v>1.0800000000000001E-2</v>
      </c>
      <c r="X1964" s="107">
        <f t="shared" si="1019"/>
        <v>0.64800000000000002</v>
      </c>
      <c r="Y1964" s="107"/>
      <c r="Z1964" s="107"/>
      <c r="AA1964" s="107"/>
      <c r="AB1964" s="107"/>
      <c r="AC1964" s="107"/>
      <c r="AD1964" s="107"/>
      <c r="AE1964" s="107"/>
      <c r="AF1964" s="107"/>
      <c r="AG1964" s="41" t="s">
        <v>4217</v>
      </c>
      <c r="AH1964" s="41" t="e">
        <f t="shared" si="978"/>
        <v>#NAME?</v>
      </c>
      <c r="AI1964" s="108">
        <v>0.08</v>
      </c>
      <c r="AJ1964" s="107">
        <f t="shared" si="1020"/>
        <v>5.1840000000000004E-2</v>
      </c>
      <c r="AK1964" s="41"/>
      <c r="AL1964" s="41"/>
      <c r="AM1964" s="107"/>
      <c r="AN1964" s="107"/>
    </row>
    <row r="1965" spans="1:40" ht="15">
      <c r="A1965" s="101"/>
      <c r="B1965" s="41"/>
      <c r="C1965" s="102"/>
      <c r="D1965" s="103"/>
      <c r="E1965" s="103"/>
      <c r="F1965" s="103"/>
      <c r="G1965" s="103"/>
      <c r="H1965" s="103"/>
      <c r="I1965" s="103"/>
      <c r="J1965" s="103"/>
      <c r="K1965" s="31"/>
      <c r="L1965" s="103"/>
      <c r="M1965" s="104"/>
      <c r="N1965" s="105"/>
      <c r="O1965" s="41"/>
      <c r="P1965" s="106"/>
      <c r="Q1965" s="106"/>
      <c r="R1965" s="41"/>
      <c r="S1965" s="41"/>
      <c r="T1965" s="107"/>
      <c r="U1965" s="41"/>
      <c r="V1965" s="41"/>
      <c r="W1965" s="107"/>
      <c r="X1965" s="107"/>
      <c r="Y1965" s="107"/>
      <c r="Z1965" s="107"/>
      <c r="AA1965" s="107"/>
      <c r="AB1965" s="107"/>
      <c r="AC1965" s="107"/>
      <c r="AD1965" s="107"/>
      <c r="AE1965" s="107"/>
      <c r="AF1965" s="107"/>
      <c r="AG1965" s="41"/>
      <c r="AH1965" s="41"/>
      <c r="AI1965" s="108"/>
      <c r="AJ1965" s="107"/>
      <c r="AK1965" s="117" t="s">
        <v>4915</v>
      </c>
      <c r="AL1965" s="41" t="str">
        <f t="shared" ref="AL1965" si="1113">VLOOKUP(AK1965,db_solfen,2,FALSE)</f>
        <v>SHD METHANOL 156</v>
      </c>
      <c r="AM1965" s="107">
        <v>0.93</v>
      </c>
      <c r="AN1965" s="107">
        <f>$X$1964*AM1965</f>
        <v>0.60264000000000006</v>
      </c>
    </row>
    <row r="1966" spans="1:40">
      <c r="A1966" s="101">
        <v>428</v>
      </c>
      <c r="B1966" s="41" t="s">
        <v>3604</v>
      </c>
      <c r="C1966" s="102" t="s">
        <v>387</v>
      </c>
      <c r="D1966" s="103">
        <v>88</v>
      </c>
      <c r="E1966" s="103"/>
      <c r="F1966" s="103">
        <v>45</v>
      </c>
      <c r="G1966" s="103">
        <v>1</v>
      </c>
      <c r="H1966" s="103">
        <v>60</v>
      </c>
      <c r="I1966" s="103">
        <v>1</v>
      </c>
      <c r="J1966" s="103" t="s">
        <v>508</v>
      </c>
      <c r="K1966" s="31">
        <f t="shared" si="1105"/>
        <v>45</v>
      </c>
      <c r="L1966" s="103" t="s">
        <v>508</v>
      </c>
      <c r="M1966" s="104">
        <f t="shared" ref="M1966:M1989" si="1114">K1966/45</f>
        <v>1</v>
      </c>
      <c r="N1966" s="105" t="s">
        <v>506</v>
      </c>
      <c r="O1966" s="41" t="s">
        <v>5223</v>
      </c>
      <c r="P1966" s="106">
        <f t="shared" ref="P1966:P1989" si="1115">0.67*K1966</f>
        <v>30.150000000000002</v>
      </c>
      <c r="Q1966" s="106">
        <f t="shared" si="1039"/>
        <v>45</v>
      </c>
      <c r="R1966" s="41"/>
      <c r="S1966" s="41" t="s">
        <v>523</v>
      </c>
      <c r="T1966" s="107">
        <f t="shared" si="1040"/>
        <v>0.12474</v>
      </c>
      <c r="U1966" s="41" t="s">
        <v>4156</v>
      </c>
      <c r="V1966" s="41" t="e">
        <f t="shared" si="977"/>
        <v>#NAME?</v>
      </c>
      <c r="W1966" s="107">
        <v>3.0800000000000001E-2</v>
      </c>
      <c r="X1966" s="107">
        <f t="shared" si="1019"/>
        <v>1.3860000000000001</v>
      </c>
      <c r="Y1966" s="107"/>
      <c r="Z1966" s="107"/>
      <c r="AA1966" s="107"/>
      <c r="AB1966" s="107"/>
      <c r="AC1966" s="107"/>
      <c r="AD1966" s="107"/>
      <c r="AE1966" s="107"/>
      <c r="AF1966" s="107"/>
      <c r="AG1966" s="41" t="s">
        <v>4331</v>
      </c>
      <c r="AH1966" s="41" t="e">
        <f t="shared" si="978"/>
        <v>#NAME?</v>
      </c>
      <c r="AI1966" s="108">
        <v>0.09</v>
      </c>
      <c r="AJ1966" s="107">
        <f t="shared" si="1020"/>
        <v>0.12474</v>
      </c>
      <c r="AK1966" s="41"/>
      <c r="AL1966" s="41"/>
      <c r="AM1966" s="107"/>
      <c r="AN1966" s="107"/>
    </row>
    <row r="1967" spans="1:40" ht="15">
      <c r="A1967" s="101"/>
      <c r="B1967" s="41"/>
      <c r="C1967" s="102"/>
      <c r="D1967" s="103"/>
      <c r="E1967" s="103"/>
      <c r="F1967" s="103"/>
      <c r="G1967" s="103"/>
      <c r="H1967" s="103"/>
      <c r="I1967" s="103"/>
      <c r="J1967" s="103"/>
      <c r="K1967" s="31"/>
      <c r="L1967" s="103"/>
      <c r="M1967" s="104"/>
      <c r="N1967" s="105"/>
      <c r="O1967" s="41"/>
      <c r="P1967" s="106"/>
      <c r="Q1967" s="106"/>
      <c r="R1967" s="41"/>
      <c r="S1967" s="41"/>
      <c r="T1967" s="107"/>
      <c r="U1967" s="41"/>
      <c r="V1967" s="41"/>
      <c r="W1967" s="107"/>
      <c r="X1967" s="107"/>
      <c r="Y1967" s="107"/>
      <c r="Z1967" s="107"/>
      <c r="AA1967" s="107"/>
      <c r="AB1967" s="107"/>
      <c r="AC1967" s="107"/>
      <c r="AD1967" s="107"/>
      <c r="AE1967" s="107"/>
      <c r="AF1967" s="107"/>
      <c r="AG1967" s="41"/>
      <c r="AH1967" s="41"/>
      <c r="AI1967" s="108"/>
      <c r="AJ1967" s="107"/>
      <c r="AK1967" s="117" t="s">
        <v>4915</v>
      </c>
      <c r="AL1967" s="41" t="str">
        <f t="shared" ref="AL1967" si="1116">VLOOKUP(AK1967,db_solfen,2,FALSE)</f>
        <v>SHD METHANOL 156</v>
      </c>
      <c r="AM1967" s="107">
        <v>0.92</v>
      </c>
      <c r="AN1967" s="107">
        <f>$X$1966*AM1967</f>
        <v>1.2751200000000003</v>
      </c>
    </row>
    <row r="1968" spans="1:40">
      <c r="A1968" s="101">
        <v>429</v>
      </c>
      <c r="B1968" s="41" t="s">
        <v>3605</v>
      </c>
      <c r="C1968" s="102" t="s">
        <v>388</v>
      </c>
      <c r="D1968" s="103">
        <v>45</v>
      </c>
      <c r="E1968" s="103"/>
      <c r="F1968" s="103">
        <v>44</v>
      </c>
      <c r="G1968" s="103">
        <v>1</v>
      </c>
      <c r="H1968" s="103"/>
      <c r="I1968" s="103"/>
      <c r="J1968" s="103" t="s">
        <v>508</v>
      </c>
      <c r="K1968" s="31">
        <f t="shared" si="1105"/>
        <v>45</v>
      </c>
      <c r="L1968" s="103" t="s">
        <v>508</v>
      </c>
      <c r="M1968" s="104">
        <f t="shared" si="1114"/>
        <v>1</v>
      </c>
      <c r="N1968" s="105" t="s">
        <v>506</v>
      </c>
      <c r="O1968" s="41" t="s">
        <v>5223</v>
      </c>
      <c r="P1968" s="106">
        <f t="shared" si="1115"/>
        <v>30.150000000000002</v>
      </c>
      <c r="Q1968" s="106">
        <f t="shared" si="1039"/>
        <v>45</v>
      </c>
      <c r="R1968" s="41"/>
      <c r="S1968" s="41" t="s">
        <v>524</v>
      </c>
      <c r="T1968" s="107">
        <f t="shared" si="1040"/>
        <v>0.15246000000000001</v>
      </c>
      <c r="U1968" s="41" t="s">
        <v>4158</v>
      </c>
      <c r="V1968" s="41" t="e">
        <f t="shared" si="977"/>
        <v>#NAME?</v>
      </c>
      <c r="W1968" s="107">
        <v>3.0800000000000001E-2</v>
      </c>
      <c r="X1968" s="107">
        <f t="shared" si="1019"/>
        <v>1.3860000000000001</v>
      </c>
      <c r="Y1968" s="107"/>
      <c r="Z1968" s="107"/>
      <c r="AA1968" s="107"/>
      <c r="AB1968" s="107"/>
      <c r="AC1968" s="107"/>
      <c r="AD1968" s="107"/>
      <c r="AE1968" s="107"/>
      <c r="AF1968" s="107"/>
      <c r="AG1968" s="41" t="s">
        <v>4337</v>
      </c>
      <c r="AH1968" s="41" t="e">
        <f t="shared" si="978"/>
        <v>#NAME?</v>
      </c>
      <c r="AI1968" s="108">
        <v>0.11</v>
      </c>
      <c r="AJ1968" s="107">
        <f t="shared" si="1020"/>
        <v>0.15246000000000001</v>
      </c>
      <c r="AK1968" s="41"/>
      <c r="AL1968" s="41"/>
      <c r="AM1968" s="107"/>
      <c r="AN1968" s="107"/>
    </row>
    <row r="1969" spans="1:40" ht="15">
      <c r="A1969" s="101"/>
      <c r="B1969" s="41"/>
      <c r="C1969" s="102"/>
      <c r="D1969" s="103"/>
      <c r="E1969" s="103"/>
      <c r="F1969" s="103"/>
      <c r="G1969" s="103"/>
      <c r="H1969" s="103"/>
      <c r="I1969" s="103"/>
      <c r="J1969" s="103"/>
      <c r="K1969" s="31"/>
      <c r="L1969" s="103"/>
      <c r="M1969" s="104"/>
      <c r="N1969" s="105"/>
      <c r="O1969" s="41"/>
      <c r="P1969" s="106"/>
      <c r="Q1969" s="106"/>
      <c r="R1969" s="41"/>
      <c r="S1969" s="41"/>
      <c r="T1969" s="107"/>
      <c r="U1969" s="41"/>
      <c r="V1969" s="41"/>
      <c r="W1969" s="107"/>
      <c r="X1969" s="107"/>
      <c r="Y1969" s="107"/>
      <c r="Z1969" s="107"/>
      <c r="AA1969" s="107"/>
      <c r="AB1969" s="107"/>
      <c r="AC1969" s="107"/>
      <c r="AD1969" s="107"/>
      <c r="AE1969" s="107"/>
      <c r="AF1969" s="107"/>
      <c r="AG1969" s="41"/>
      <c r="AH1969" s="41"/>
      <c r="AI1969" s="108"/>
      <c r="AJ1969" s="107"/>
      <c r="AK1969" s="117" t="s">
        <v>4915</v>
      </c>
      <c r="AL1969" s="41" t="str">
        <f t="shared" ref="AL1969" si="1117">VLOOKUP(AK1969,db_solfen,2,FALSE)</f>
        <v>SHD METHANOL 156</v>
      </c>
      <c r="AM1969" s="107">
        <v>0.91</v>
      </c>
      <c r="AN1969" s="107">
        <f>$X$1968*AM1969</f>
        <v>1.26126</v>
      </c>
    </row>
    <row r="1970" spans="1:40">
      <c r="A1970" s="101">
        <v>430</v>
      </c>
      <c r="B1970" s="41" t="s">
        <v>3606</v>
      </c>
      <c r="C1970" s="102" t="s">
        <v>389</v>
      </c>
      <c r="D1970" s="103">
        <v>104</v>
      </c>
      <c r="E1970" s="103"/>
      <c r="F1970" s="103">
        <v>89</v>
      </c>
      <c r="G1970" s="103">
        <v>1</v>
      </c>
      <c r="H1970" s="103">
        <v>5</v>
      </c>
      <c r="I1970" s="103">
        <v>1</v>
      </c>
      <c r="J1970" s="103" t="s">
        <v>508</v>
      </c>
      <c r="K1970" s="31">
        <f t="shared" si="1105"/>
        <v>90</v>
      </c>
      <c r="L1970" s="103" t="s">
        <v>508</v>
      </c>
      <c r="M1970" s="104">
        <f t="shared" si="1114"/>
        <v>2</v>
      </c>
      <c r="N1970" s="105" t="s">
        <v>506</v>
      </c>
      <c r="O1970" s="41" t="s">
        <v>5223</v>
      </c>
      <c r="P1970" s="106">
        <f t="shared" si="1115"/>
        <v>60.300000000000004</v>
      </c>
      <c r="Q1970" s="106">
        <f t="shared" si="1039"/>
        <v>90</v>
      </c>
      <c r="R1970" s="41"/>
      <c r="S1970" s="41" t="s">
        <v>5220</v>
      </c>
      <c r="T1970" s="107">
        <f t="shared" si="1040"/>
        <v>0.13860000000000003</v>
      </c>
      <c r="U1970" s="41" t="s">
        <v>4160</v>
      </c>
      <c r="V1970" s="41" t="e">
        <f t="shared" si="977"/>
        <v>#NAME?</v>
      </c>
      <c r="W1970" s="107">
        <v>3.0800000000000001E-2</v>
      </c>
      <c r="X1970" s="107">
        <f t="shared" si="1019"/>
        <v>2.7720000000000002</v>
      </c>
      <c r="Y1970" s="107"/>
      <c r="Z1970" s="107"/>
      <c r="AA1970" s="107"/>
      <c r="AB1970" s="107"/>
      <c r="AC1970" s="107"/>
      <c r="AD1970" s="107"/>
      <c r="AE1970" s="107"/>
      <c r="AF1970" s="107"/>
      <c r="AG1970" s="41" t="s">
        <v>4301</v>
      </c>
      <c r="AH1970" s="41" t="e">
        <f t="shared" si="978"/>
        <v>#NAME?</v>
      </c>
      <c r="AI1970" s="108">
        <v>0.05</v>
      </c>
      <c r="AJ1970" s="107">
        <f t="shared" si="1020"/>
        <v>0.13860000000000003</v>
      </c>
      <c r="AK1970" s="41"/>
      <c r="AL1970" s="41"/>
      <c r="AM1970" s="107"/>
      <c r="AN1970" s="107"/>
    </row>
    <row r="1971" spans="1:40" ht="15">
      <c r="A1971" s="101"/>
      <c r="B1971" s="41"/>
      <c r="C1971" s="102"/>
      <c r="D1971" s="103"/>
      <c r="E1971" s="103"/>
      <c r="F1971" s="103"/>
      <c r="G1971" s="103"/>
      <c r="H1971" s="103"/>
      <c r="I1971" s="103"/>
      <c r="J1971" s="103"/>
      <c r="K1971" s="31"/>
      <c r="L1971" s="103"/>
      <c r="M1971" s="104"/>
      <c r="N1971" s="105"/>
      <c r="O1971" s="41"/>
      <c r="P1971" s="106"/>
      <c r="Q1971" s="106"/>
      <c r="R1971" s="41"/>
      <c r="S1971" s="41"/>
      <c r="T1971" s="107"/>
      <c r="U1971" s="41"/>
      <c r="V1971" s="41"/>
      <c r="W1971" s="107"/>
      <c r="X1971" s="107"/>
      <c r="Y1971" s="107"/>
      <c r="Z1971" s="107"/>
      <c r="AA1971" s="107"/>
      <c r="AB1971" s="107"/>
      <c r="AC1971" s="107"/>
      <c r="AD1971" s="107"/>
      <c r="AE1971" s="107"/>
      <c r="AF1971" s="107"/>
      <c r="AG1971" s="41"/>
      <c r="AH1971" s="41"/>
      <c r="AI1971" s="108"/>
      <c r="AJ1971" s="107"/>
      <c r="AK1971" s="117" t="s">
        <v>4915</v>
      </c>
      <c r="AL1971" s="41" t="str">
        <f t="shared" ref="AL1971" si="1118">VLOOKUP(AK1971,db_solfen,2,FALSE)</f>
        <v>SHD METHANOL 156</v>
      </c>
      <c r="AM1971" s="107">
        <v>0.96</v>
      </c>
      <c r="AN1971" s="107">
        <f>$X$1970*AM1971</f>
        <v>2.6611199999999999</v>
      </c>
    </row>
    <row r="1972" spans="1:40">
      <c r="A1972" s="101">
        <v>431</v>
      </c>
      <c r="B1972" s="41" t="s">
        <v>3609</v>
      </c>
      <c r="C1972" s="102" t="s">
        <v>390</v>
      </c>
      <c r="D1972" s="103">
        <v>88</v>
      </c>
      <c r="E1972" s="103"/>
      <c r="F1972" s="103">
        <v>44</v>
      </c>
      <c r="G1972" s="103">
        <v>1</v>
      </c>
      <c r="H1972" s="103">
        <v>29</v>
      </c>
      <c r="I1972" s="103">
        <v>1</v>
      </c>
      <c r="J1972" s="103" t="s">
        <v>508</v>
      </c>
      <c r="K1972" s="31">
        <f t="shared" si="1105"/>
        <v>45</v>
      </c>
      <c r="L1972" s="103" t="s">
        <v>508</v>
      </c>
      <c r="M1972" s="104">
        <f t="shared" si="1114"/>
        <v>1</v>
      </c>
      <c r="N1972" s="105" t="s">
        <v>506</v>
      </c>
      <c r="O1972" s="41" t="s">
        <v>5223</v>
      </c>
      <c r="P1972" s="106">
        <f t="shared" si="1115"/>
        <v>30.150000000000002</v>
      </c>
      <c r="Q1972" s="106">
        <f t="shared" si="1039"/>
        <v>45</v>
      </c>
      <c r="R1972" s="41"/>
      <c r="S1972" s="41" t="s">
        <v>5219</v>
      </c>
      <c r="T1972" s="107">
        <f t="shared" si="1040"/>
        <v>0.18018000000000003</v>
      </c>
      <c r="U1972" s="41" t="s">
        <v>4164</v>
      </c>
      <c r="V1972" s="41" t="e">
        <f t="shared" si="977"/>
        <v>#NAME?</v>
      </c>
      <c r="W1972" s="107">
        <v>3.0800000000000001E-2</v>
      </c>
      <c r="X1972" s="107">
        <f t="shared" si="1019"/>
        <v>1.3860000000000001</v>
      </c>
      <c r="Y1972" s="107"/>
      <c r="Z1972" s="107"/>
      <c r="AA1972" s="107"/>
      <c r="AB1972" s="107"/>
      <c r="AC1972" s="107"/>
      <c r="AD1972" s="107"/>
      <c r="AE1972" s="107"/>
      <c r="AF1972" s="107"/>
      <c r="AG1972" s="41" t="s">
        <v>4307</v>
      </c>
      <c r="AH1972" s="41" t="e">
        <f t="shared" si="978"/>
        <v>#NAME?</v>
      </c>
      <c r="AI1972" s="108">
        <v>0.13</v>
      </c>
      <c r="AJ1972" s="107">
        <f t="shared" si="1020"/>
        <v>0.18018000000000003</v>
      </c>
      <c r="AK1972" s="41"/>
      <c r="AL1972" s="41"/>
      <c r="AM1972" s="107"/>
      <c r="AN1972" s="107"/>
    </row>
    <row r="1973" spans="1:40" ht="15">
      <c r="A1973" s="101"/>
      <c r="B1973" s="41"/>
      <c r="C1973" s="102"/>
      <c r="D1973" s="103"/>
      <c r="E1973" s="103"/>
      <c r="F1973" s="103"/>
      <c r="G1973" s="103"/>
      <c r="H1973" s="103"/>
      <c r="I1973" s="103"/>
      <c r="J1973" s="103"/>
      <c r="K1973" s="31"/>
      <c r="L1973" s="103"/>
      <c r="M1973" s="104"/>
      <c r="N1973" s="105"/>
      <c r="O1973" s="41"/>
      <c r="P1973" s="106"/>
      <c r="Q1973" s="106"/>
      <c r="R1973" s="41"/>
      <c r="S1973" s="41"/>
      <c r="T1973" s="107"/>
      <c r="U1973" s="41"/>
      <c r="V1973" s="41"/>
      <c r="W1973" s="107"/>
      <c r="X1973" s="107"/>
      <c r="Y1973" s="107"/>
      <c r="Z1973" s="107"/>
      <c r="AA1973" s="107"/>
      <c r="AB1973" s="107"/>
      <c r="AC1973" s="107"/>
      <c r="AD1973" s="107"/>
      <c r="AE1973" s="107"/>
      <c r="AF1973" s="107"/>
      <c r="AG1973" s="41"/>
      <c r="AH1973" s="41"/>
      <c r="AI1973" s="108"/>
      <c r="AJ1973" s="107"/>
      <c r="AK1973" s="117" t="s">
        <v>4915</v>
      </c>
      <c r="AL1973" s="41" t="str">
        <f t="shared" ref="AL1973" si="1119">VLOOKUP(AK1973,db_solfen,2,FALSE)</f>
        <v>SHD METHANOL 156</v>
      </c>
      <c r="AM1973" s="107">
        <v>0.88</v>
      </c>
      <c r="AN1973" s="107">
        <f>$X$1972*AM1973</f>
        <v>1.2196800000000001</v>
      </c>
    </row>
    <row r="1974" spans="1:40">
      <c r="A1974" s="101">
        <v>432</v>
      </c>
      <c r="B1974" s="41" t="s">
        <v>3610</v>
      </c>
      <c r="C1974" s="102" t="s">
        <v>391</v>
      </c>
      <c r="D1974" s="103"/>
      <c r="E1974" s="103"/>
      <c r="F1974" s="103">
        <v>44</v>
      </c>
      <c r="G1974" s="103">
        <v>1</v>
      </c>
      <c r="H1974" s="103">
        <v>31</v>
      </c>
      <c r="I1974" s="103">
        <v>1</v>
      </c>
      <c r="J1974" s="103" t="s">
        <v>508</v>
      </c>
      <c r="K1974" s="31">
        <f t="shared" si="1105"/>
        <v>90</v>
      </c>
      <c r="L1974" s="103" t="s">
        <v>508</v>
      </c>
      <c r="M1974" s="104">
        <f t="shared" si="1114"/>
        <v>2</v>
      </c>
      <c r="N1974" s="105" t="s">
        <v>506</v>
      </c>
      <c r="O1974" s="41" t="s">
        <v>5223</v>
      </c>
      <c r="P1974" s="106">
        <f t="shared" si="1115"/>
        <v>60.300000000000004</v>
      </c>
      <c r="Q1974" s="106">
        <f t="shared" si="1039"/>
        <v>90</v>
      </c>
      <c r="R1974" s="41"/>
      <c r="S1974" s="41" t="s">
        <v>528</v>
      </c>
      <c r="T1974" s="107">
        <f t="shared" si="1040"/>
        <v>0.27720000000000006</v>
      </c>
      <c r="U1974" s="41" t="s">
        <v>615</v>
      </c>
      <c r="V1974" s="41" t="e">
        <f t="shared" si="977"/>
        <v>#NAME?</v>
      </c>
      <c r="W1974" s="107">
        <v>3.0800000000000001E-2</v>
      </c>
      <c r="X1974" s="107">
        <f t="shared" si="1019"/>
        <v>2.7720000000000002</v>
      </c>
      <c r="Y1974" s="107"/>
      <c r="Z1974" s="107"/>
      <c r="AA1974" s="107"/>
      <c r="AB1974" s="107"/>
      <c r="AC1974" s="107"/>
      <c r="AD1974" s="107"/>
      <c r="AE1974" s="107"/>
      <c r="AF1974" s="107"/>
      <c r="AG1974" s="41" t="s">
        <v>4257</v>
      </c>
      <c r="AH1974" s="41" t="e">
        <f t="shared" si="978"/>
        <v>#NAME?</v>
      </c>
      <c r="AI1974" s="108">
        <v>0.1</v>
      </c>
      <c r="AJ1974" s="107">
        <f t="shared" si="1020"/>
        <v>0.27720000000000006</v>
      </c>
      <c r="AK1974" s="41"/>
      <c r="AL1974" s="41"/>
      <c r="AM1974" s="107"/>
      <c r="AN1974" s="107"/>
    </row>
    <row r="1975" spans="1:40" ht="15">
      <c r="A1975" s="101"/>
      <c r="B1975" s="41"/>
      <c r="C1975" s="102"/>
      <c r="D1975" s="103"/>
      <c r="E1975" s="103"/>
      <c r="F1975" s="103"/>
      <c r="G1975" s="103"/>
      <c r="H1975" s="103"/>
      <c r="I1975" s="103"/>
      <c r="J1975" s="103"/>
      <c r="K1975" s="31"/>
      <c r="L1975" s="103"/>
      <c r="M1975" s="104"/>
      <c r="N1975" s="105"/>
      <c r="O1975" s="41"/>
      <c r="P1975" s="106"/>
      <c r="Q1975" s="106"/>
      <c r="R1975" s="41"/>
      <c r="S1975" s="41"/>
      <c r="T1975" s="107"/>
      <c r="U1975" s="41"/>
      <c r="V1975" s="41"/>
      <c r="W1975" s="107"/>
      <c r="X1975" s="107"/>
      <c r="Y1975" s="107"/>
      <c r="Z1975" s="107"/>
      <c r="AA1975" s="107"/>
      <c r="AB1975" s="107"/>
      <c r="AC1975" s="107"/>
      <c r="AD1975" s="107"/>
      <c r="AE1975" s="107"/>
      <c r="AF1975" s="107"/>
      <c r="AG1975" s="41"/>
      <c r="AH1975" s="41"/>
      <c r="AI1975" s="108"/>
      <c r="AJ1975" s="107"/>
      <c r="AK1975" s="117" t="s">
        <v>4915</v>
      </c>
      <c r="AL1975" s="41" t="str">
        <f t="shared" ref="AL1975" si="1120">VLOOKUP(AK1975,db_solfen,2,FALSE)</f>
        <v>SHD METHANOL 156</v>
      </c>
      <c r="AM1975" s="107">
        <v>0.91</v>
      </c>
      <c r="AN1975" s="107">
        <f>$X$1974*AM1975</f>
        <v>2.5225200000000001</v>
      </c>
    </row>
    <row r="1976" spans="1:40">
      <c r="A1976" s="101">
        <v>433</v>
      </c>
      <c r="B1976" s="41" t="s">
        <v>3611</v>
      </c>
      <c r="C1976" s="102" t="s">
        <v>392</v>
      </c>
      <c r="D1976" s="103">
        <v>48</v>
      </c>
      <c r="E1976" s="103"/>
      <c r="F1976" s="103">
        <v>43</v>
      </c>
      <c r="G1976" s="103">
        <v>1</v>
      </c>
      <c r="H1976" s="103">
        <v>28</v>
      </c>
      <c r="I1976" s="103">
        <v>1</v>
      </c>
      <c r="J1976" s="103" t="s">
        <v>508</v>
      </c>
      <c r="K1976" s="31">
        <f t="shared" si="1105"/>
        <v>90</v>
      </c>
      <c r="L1976" s="103" t="s">
        <v>508</v>
      </c>
      <c r="M1976" s="104">
        <f t="shared" si="1114"/>
        <v>2</v>
      </c>
      <c r="N1976" s="105" t="s">
        <v>506</v>
      </c>
      <c r="O1976" s="41" t="s">
        <v>5223</v>
      </c>
      <c r="P1976" s="106">
        <f t="shared" si="1115"/>
        <v>60.300000000000004</v>
      </c>
      <c r="Q1976" s="106">
        <f t="shared" si="1039"/>
        <v>90</v>
      </c>
      <c r="R1976" s="41"/>
      <c r="S1976" s="41" t="s">
        <v>529</v>
      </c>
      <c r="T1976" s="107">
        <f t="shared" si="1040"/>
        <v>0.16632</v>
      </c>
      <c r="U1976" s="41" t="s">
        <v>4167</v>
      </c>
      <c r="V1976" s="41" t="e">
        <f t="shared" si="977"/>
        <v>#NAME?</v>
      </c>
      <c r="W1976" s="107">
        <v>3.0800000000000001E-2</v>
      </c>
      <c r="X1976" s="107">
        <f t="shared" si="1019"/>
        <v>2.7720000000000002</v>
      </c>
      <c r="Y1976" s="107"/>
      <c r="Z1976" s="107"/>
      <c r="AA1976" s="107"/>
      <c r="AB1976" s="107"/>
      <c r="AC1976" s="107"/>
      <c r="AD1976" s="107"/>
      <c r="AE1976" s="107"/>
      <c r="AF1976" s="107"/>
      <c r="AG1976" s="41" t="s">
        <v>4313</v>
      </c>
      <c r="AH1976" s="41" t="e">
        <f>VLOOKUP(AG1976,tb_parfum,2,FALSE)</f>
        <v>#NAME?</v>
      </c>
      <c r="AI1976" s="108">
        <v>0.06</v>
      </c>
      <c r="AJ1976" s="107">
        <f t="shared" si="1020"/>
        <v>0.16632</v>
      </c>
      <c r="AK1976" s="41"/>
      <c r="AL1976" s="41"/>
      <c r="AM1976" s="107"/>
      <c r="AN1976" s="107"/>
    </row>
    <row r="1977" spans="1:40" ht="15">
      <c r="A1977" s="101"/>
      <c r="B1977" s="41"/>
      <c r="C1977" s="102"/>
      <c r="D1977" s="103"/>
      <c r="E1977" s="103"/>
      <c r="F1977" s="103"/>
      <c r="G1977" s="103"/>
      <c r="H1977" s="103"/>
      <c r="I1977" s="103"/>
      <c r="J1977" s="103"/>
      <c r="K1977" s="31"/>
      <c r="L1977" s="103"/>
      <c r="M1977" s="104"/>
      <c r="N1977" s="105"/>
      <c r="O1977" s="41"/>
      <c r="P1977" s="106"/>
      <c r="Q1977" s="106"/>
      <c r="R1977" s="41"/>
      <c r="S1977" s="41"/>
      <c r="T1977" s="107"/>
      <c r="U1977" s="41"/>
      <c r="V1977" s="41"/>
      <c r="W1977" s="107"/>
      <c r="X1977" s="107"/>
      <c r="Y1977" s="107"/>
      <c r="Z1977" s="107"/>
      <c r="AA1977" s="107"/>
      <c r="AB1977" s="107"/>
      <c r="AC1977" s="107"/>
      <c r="AD1977" s="107"/>
      <c r="AE1977" s="107"/>
      <c r="AF1977" s="107"/>
      <c r="AG1977" s="41"/>
      <c r="AH1977" s="41"/>
      <c r="AI1977" s="108"/>
      <c r="AJ1977" s="107"/>
      <c r="AK1977" s="117" t="s">
        <v>4915</v>
      </c>
      <c r="AL1977" s="41" t="str">
        <f t="shared" ref="AL1977" si="1121">VLOOKUP(AK1977,db_solfen,2,FALSE)</f>
        <v>SHD METHANOL 156</v>
      </c>
      <c r="AM1977" s="107">
        <v>0.95</v>
      </c>
      <c r="AN1977" s="107">
        <f>$X$1976*AM1977</f>
        <v>2.6334</v>
      </c>
    </row>
    <row r="1978" spans="1:40">
      <c r="A1978" s="101">
        <v>434</v>
      </c>
      <c r="B1978" s="41" t="s">
        <v>3612</v>
      </c>
      <c r="C1978" s="102" t="s">
        <v>393</v>
      </c>
      <c r="D1978" s="103"/>
      <c r="E1978" s="103"/>
      <c r="F1978" s="103">
        <v>42</v>
      </c>
      <c r="G1978" s="103">
        <v>1</v>
      </c>
      <c r="H1978" s="103">
        <v>28</v>
      </c>
      <c r="I1978" s="103">
        <v>1</v>
      </c>
      <c r="J1978" s="103" t="s">
        <v>508</v>
      </c>
      <c r="K1978" s="31">
        <f t="shared" si="1105"/>
        <v>45</v>
      </c>
      <c r="L1978" s="103" t="s">
        <v>508</v>
      </c>
      <c r="M1978" s="104">
        <f t="shared" si="1114"/>
        <v>1</v>
      </c>
      <c r="N1978" s="105" t="s">
        <v>506</v>
      </c>
      <c r="O1978" s="41" t="s">
        <v>5223</v>
      </c>
      <c r="P1978" s="106">
        <f t="shared" si="1115"/>
        <v>30.150000000000002</v>
      </c>
      <c r="Q1978" s="106">
        <f t="shared" si="1039"/>
        <v>45</v>
      </c>
      <c r="R1978" s="41"/>
      <c r="S1978" s="41" t="s">
        <v>530</v>
      </c>
      <c r="T1978" s="107">
        <f t="shared" si="1040"/>
        <v>0.19404000000000005</v>
      </c>
      <c r="U1978" s="41" t="s">
        <v>4169</v>
      </c>
      <c r="V1978" s="41" t="e">
        <f t="shared" si="977"/>
        <v>#NAME?</v>
      </c>
      <c r="W1978" s="107">
        <v>3.0800000000000001E-2</v>
      </c>
      <c r="X1978" s="107">
        <f t="shared" si="1019"/>
        <v>1.3860000000000001</v>
      </c>
      <c r="Y1978" s="107"/>
      <c r="Z1978" s="107"/>
      <c r="AA1978" s="107"/>
      <c r="AB1978" s="107"/>
      <c r="AC1978" s="107"/>
      <c r="AD1978" s="107"/>
      <c r="AE1978" s="107"/>
      <c r="AF1978" s="107"/>
      <c r="AG1978" s="41" t="s">
        <v>4317</v>
      </c>
      <c r="AH1978" s="41" t="e">
        <f>VLOOKUP(AG1978,tb_parfum,2,FALSE)</f>
        <v>#NAME?</v>
      </c>
      <c r="AI1978" s="108">
        <v>0.14000000000000001</v>
      </c>
      <c r="AJ1978" s="107">
        <f t="shared" si="1020"/>
        <v>0.19404000000000005</v>
      </c>
      <c r="AK1978" s="41"/>
      <c r="AL1978" s="41"/>
      <c r="AM1978" s="107"/>
      <c r="AN1978" s="107"/>
    </row>
    <row r="1979" spans="1:40" ht="15">
      <c r="A1979" s="101"/>
      <c r="B1979" s="41"/>
      <c r="C1979" s="102"/>
      <c r="D1979" s="103"/>
      <c r="E1979" s="103"/>
      <c r="F1979" s="103"/>
      <c r="G1979" s="103"/>
      <c r="H1979" s="103"/>
      <c r="I1979" s="103"/>
      <c r="J1979" s="103"/>
      <c r="K1979" s="31"/>
      <c r="L1979" s="103"/>
      <c r="M1979" s="104"/>
      <c r="N1979" s="105"/>
      <c r="O1979" s="41"/>
      <c r="P1979" s="106"/>
      <c r="Q1979" s="106"/>
      <c r="R1979" s="41"/>
      <c r="S1979" s="41"/>
      <c r="T1979" s="107"/>
      <c r="U1979" s="41"/>
      <c r="V1979" s="41"/>
      <c r="W1979" s="107"/>
      <c r="X1979" s="107"/>
      <c r="Y1979" s="107"/>
      <c r="Z1979" s="107"/>
      <c r="AA1979" s="107"/>
      <c r="AB1979" s="107"/>
      <c r="AC1979" s="107"/>
      <c r="AD1979" s="107"/>
      <c r="AE1979" s="107"/>
      <c r="AF1979" s="107"/>
      <c r="AG1979" s="41"/>
      <c r="AH1979" s="41"/>
      <c r="AI1979" s="108"/>
      <c r="AJ1979" s="107"/>
      <c r="AK1979" s="117" t="s">
        <v>4915</v>
      </c>
      <c r="AL1979" s="41" t="str">
        <f t="shared" ref="AL1979" si="1122">VLOOKUP(AK1979,db_solfen,2,FALSE)</f>
        <v>SHD METHANOL 156</v>
      </c>
      <c r="AM1979" s="107">
        <v>0.88</v>
      </c>
      <c r="AN1979" s="107">
        <f>$X$1978*AM1979</f>
        <v>1.2196800000000001</v>
      </c>
    </row>
    <row r="1980" spans="1:40">
      <c r="A1980" s="101">
        <v>435</v>
      </c>
      <c r="B1980" s="41" t="s">
        <v>3613</v>
      </c>
      <c r="C1980" s="102" t="s">
        <v>394</v>
      </c>
      <c r="D1980" s="103"/>
      <c r="E1980" s="103"/>
      <c r="F1980" s="103">
        <v>114</v>
      </c>
      <c r="G1980" s="103">
        <v>1</v>
      </c>
      <c r="H1980" s="103">
        <v>32</v>
      </c>
      <c r="I1980" s="103">
        <v>1</v>
      </c>
      <c r="J1980" s="103" t="s">
        <v>508</v>
      </c>
      <c r="K1980" s="31">
        <f t="shared" si="1105"/>
        <v>135</v>
      </c>
      <c r="L1980" s="103" t="s">
        <v>508</v>
      </c>
      <c r="M1980" s="104">
        <f t="shared" si="1114"/>
        <v>3</v>
      </c>
      <c r="N1980" s="105" t="s">
        <v>506</v>
      </c>
      <c r="O1980" s="41" t="s">
        <v>5223</v>
      </c>
      <c r="P1980" s="106">
        <f t="shared" si="1115"/>
        <v>90.45</v>
      </c>
      <c r="Q1980" s="106">
        <f t="shared" si="1039"/>
        <v>135</v>
      </c>
      <c r="R1980" s="41"/>
      <c r="S1980" s="41"/>
      <c r="T1980" s="107">
        <f>AJ1980</f>
        <v>0.17525970000000002</v>
      </c>
      <c r="U1980" s="41" t="s">
        <v>4171</v>
      </c>
      <c r="V1980" s="41" t="e">
        <f t="shared" si="977"/>
        <v>#NAME?</v>
      </c>
      <c r="W1980" s="107">
        <v>3.0800000000000001E-2</v>
      </c>
      <c r="X1980" s="107">
        <f t="shared" si="1019"/>
        <v>4.1580000000000004</v>
      </c>
      <c r="Y1980" s="41" t="s">
        <v>3940</v>
      </c>
      <c r="Z1980" s="107" t="e">
        <f>VLOOKUP(Y1980,tb_oplosan,2,FALSE)</f>
        <v>#NAME?</v>
      </c>
      <c r="AA1980" s="107">
        <v>0.05</v>
      </c>
      <c r="AB1980" s="107">
        <f>AA1980*X1980</f>
        <v>0.20790000000000003</v>
      </c>
      <c r="AC1980" s="107"/>
      <c r="AD1980" s="107"/>
      <c r="AE1980" s="107"/>
      <c r="AF1980" s="107"/>
      <c r="AG1980" s="41" t="s">
        <v>4283</v>
      </c>
      <c r="AH1980" s="41" t="s">
        <v>4284</v>
      </c>
      <c r="AI1980" s="108">
        <v>0.84299999999999997</v>
      </c>
      <c r="AJ1980" s="107">
        <f>$AB$1980*AI1980</f>
        <v>0.17525970000000002</v>
      </c>
      <c r="AK1980" s="41"/>
      <c r="AL1980" s="41"/>
      <c r="AM1980" s="107"/>
      <c r="AN1980" s="107"/>
    </row>
    <row r="1981" spans="1:40">
      <c r="A1981" s="101"/>
      <c r="B1981" s="41"/>
      <c r="C1981" s="102"/>
      <c r="D1981" s="103"/>
      <c r="E1981" s="103"/>
      <c r="F1981" s="103"/>
      <c r="G1981" s="103"/>
      <c r="H1981" s="103"/>
      <c r="I1981" s="103"/>
      <c r="J1981" s="103"/>
      <c r="K1981" s="31"/>
      <c r="L1981" s="103"/>
      <c r="M1981" s="104"/>
      <c r="N1981" s="105"/>
      <c r="O1981" s="41"/>
      <c r="P1981" s="106"/>
      <c r="Q1981" s="106"/>
      <c r="R1981" s="41"/>
      <c r="S1981" s="41"/>
      <c r="T1981" s="107">
        <f>AJ1981</f>
        <v>3.2640300000000004E-2</v>
      </c>
      <c r="U1981" s="41"/>
      <c r="V1981" s="41"/>
      <c r="W1981" s="107"/>
      <c r="X1981" s="107"/>
      <c r="Y1981" s="107"/>
      <c r="Z1981" s="107"/>
      <c r="AA1981" s="107"/>
      <c r="AB1981" s="107"/>
      <c r="AC1981" s="107"/>
      <c r="AD1981" s="107"/>
      <c r="AE1981" s="107"/>
      <c r="AF1981" s="107"/>
      <c r="AG1981" s="41" t="s">
        <v>4339</v>
      </c>
      <c r="AH1981" s="41" t="s">
        <v>4340</v>
      </c>
      <c r="AI1981" s="108">
        <v>0.157</v>
      </c>
      <c r="AJ1981" s="107">
        <f>$AB$1980*AI1981</f>
        <v>3.2640300000000004E-2</v>
      </c>
      <c r="AK1981" s="41"/>
      <c r="AL1981" s="41"/>
      <c r="AM1981" s="107"/>
      <c r="AN1981" s="107"/>
    </row>
    <row r="1982" spans="1:40" ht="15">
      <c r="A1982" s="101"/>
      <c r="B1982" s="41"/>
      <c r="C1982" s="102"/>
      <c r="D1982" s="103"/>
      <c r="E1982" s="103"/>
      <c r="F1982" s="103"/>
      <c r="G1982" s="103"/>
      <c r="H1982" s="103"/>
      <c r="I1982" s="103"/>
      <c r="J1982" s="103"/>
      <c r="K1982" s="31"/>
      <c r="L1982" s="103"/>
      <c r="M1982" s="104"/>
      <c r="N1982" s="105"/>
      <c r="O1982" s="41"/>
      <c r="P1982" s="106"/>
      <c r="Q1982" s="106"/>
      <c r="R1982" s="41"/>
      <c r="S1982" s="41"/>
      <c r="T1982" s="107"/>
      <c r="U1982" s="41"/>
      <c r="V1982" s="41"/>
      <c r="W1982" s="107"/>
      <c r="X1982" s="107"/>
      <c r="Y1982" s="107"/>
      <c r="Z1982" s="107"/>
      <c r="AA1982" s="107"/>
      <c r="AB1982" s="107"/>
      <c r="AC1982" s="107"/>
      <c r="AD1982" s="107"/>
      <c r="AE1982" s="107"/>
      <c r="AF1982" s="107"/>
      <c r="AG1982" s="41"/>
      <c r="AH1982" s="41"/>
      <c r="AI1982" s="108"/>
      <c r="AJ1982" s="107"/>
      <c r="AK1982" s="117" t="s">
        <v>4915</v>
      </c>
      <c r="AL1982" s="41" t="str">
        <f t="shared" ref="AL1982" si="1123">VLOOKUP(AK1982,db_solfen,2,FALSE)</f>
        <v>SHD METHANOL 156</v>
      </c>
      <c r="AM1982" s="107">
        <v>0.96</v>
      </c>
      <c r="AN1982" s="107">
        <f>$X$1980*AM1982</f>
        <v>3.9916800000000001</v>
      </c>
    </row>
    <row r="1983" spans="1:40">
      <c r="A1983" s="101">
        <v>436</v>
      </c>
      <c r="B1983" s="41" t="s">
        <v>3616</v>
      </c>
      <c r="C1983" s="102" t="s">
        <v>395</v>
      </c>
      <c r="D1983" s="103"/>
      <c r="E1983" s="103"/>
      <c r="F1983" s="103">
        <v>42</v>
      </c>
      <c r="G1983" s="103">
        <v>1</v>
      </c>
      <c r="H1983" s="103">
        <v>89</v>
      </c>
      <c r="I1983" s="103">
        <v>1</v>
      </c>
      <c r="J1983" s="103" t="s">
        <v>508</v>
      </c>
      <c r="K1983" s="31">
        <f>VLOOKUP(B1983,tb_proyeksi,10,FALSE)</f>
        <v>90</v>
      </c>
      <c r="L1983" s="103" t="s">
        <v>508</v>
      </c>
      <c r="M1983" s="104">
        <f t="shared" si="1114"/>
        <v>2</v>
      </c>
      <c r="N1983" s="105" t="s">
        <v>506</v>
      </c>
      <c r="O1983" s="41" t="s">
        <v>5223</v>
      </c>
      <c r="P1983" s="106">
        <f t="shared" si="1115"/>
        <v>60.300000000000004</v>
      </c>
      <c r="Q1983" s="106">
        <f t="shared" si="1039"/>
        <v>90</v>
      </c>
      <c r="R1983" s="41"/>
      <c r="S1983" s="41" t="s">
        <v>532</v>
      </c>
      <c r="T1983" s="107">
        <f t="shared" si="1040"/>
        <v>0.30492000000000002</v>
      </c>
      <c r="U1983" s="41" t="s">
        <v>4173</v>
      </c>
      <c r="V1983" s="41" t="e">
        <f t="shared" si="977"/>
        <v>#NAME?</v>
      </c>
      <c r="W1983" s="107">
        <v>3.0800000000000001E-2</v>
      </c>
      <c r="X1983" s="107">
        <f t="shared" si="1019"/>
        <v>2.7720000000000002</v>
      </c>
      <c r="Y1983" s="107"/>
      <c r="Z1983" s="107"/>
      <c r="AA1983" s="107"/>
      <c r="AB1983" s="107"/>
      <c r="AC1983" s="107"/>
      <c r="AD1983" s="107"/>
      <c r="AE1983" s="107"/>
      <c r="AF1983" s="107"/>
      <c r="AG1983" s="41" t="s">
        <v>4271</v>
      </c>
      <c r="AH1983" s="41" t="e">
        <f>VLOOKUP(AG1983,tb_parfum,2,FALSE)</f>
        <v>#NAME?</v>
      </c>
      <c r="AI1983" s="108">
        <v>0.11</v>
      </c>
      <c r="AJ1983" s="107">
        <f t="shared" si="1020"/>
        <v>0.30492000000000002</v>
      </c>
      <c r="AK1983" s="41"/>
      <c r="AL1983" s="41"/>
      <c r="AM1983" s="107"/>
      <c r="AN1983" s="107"/>
    </row>
    <row r="1984" spans="1:40" ht="15">
      <c r="A1984" s="101"/>
      <c r="B1984" s="41"/>
      <c r="C1984" s="102"/>
      <c r="D1984" s="103"/>
      <c r="E1984" s="103"/>
      <c r="F1984" s="103"/>
      <c r="G1984" s="103"/>
      <c r="H1984" s="103"/>
      <c r="I1984" s="103"/>
      <c r="J1984" s="103"/>
      <c r="K1984" s="31"/>
      <c r="L1984" s="103"/>
      <c r="M1984" s="104"/>
      <c r="N1984" s="105"/>
      <c r="O1984" s="41"/>
      <c r="P1984" s="106"/>
      <c r="Q1984" s="106"/>
      <c r="R1984" s="41"/>
      <c r="S1984" s="41"/>
      <c r="T1984" s="107"/>
      <c r="U1984" s="41"/>
      <c r="V1984" s="41"/>
      <c r="W1984" s="107"/>
      <c r="X1984" s="107"/>
      <c r="Y1984" s="107"/>
      <c r="Z1984" s="107"/>
      <c r="AA1984" s="107"/>
      <c r="AB1984" s="107"/>
      <c r="AC1984" s="107"/>
      <c r="AD1984" s="107"/>
      <c r="AE1984" s="107"/>
      <c r="AF1984" s="107"/>
      <c r="AG1984" s="41"/>
      <c r="AH1984" s="41"/>
      <c r="AI1984" s="108"/>
      <c r="AJ1984" s="107"/>
      <c r="AK1984" s="117" t="s">
        <v>4915</v>
      </c>
      <c r="AL1984" s="41" t="str">
        <f t="shared" ref="AL1984" si="1124">VLOOKUP(AK1984,db_solfen,2,FALSE)</f>
        <v>SHD METHANOL 156</v>
      </c>
      <c r="AM1984" s="107">
        <v>0.91</v>
      </c>
      <c r="AN1984" s="107">
        <f>$X$1983*AM1984</f>
        <v>2.5225200000000001</v>
      </c>
    </row>
    <row r="1985" spans="1:40">
      <c r="A1985" s="101">
        <v>437</v>
      </c>
      <c r="B1985" s="41" t="s">
        <v>3617</v>
      </c>
      <c r="C1985" s="102" t="s">
        <v>396</v>
      </c>
      <c r="D1985" s="103"/>
      <c r="E1985" s="103"/>
      <c r="F1985" s="103">
        <v>48</v>
      </c>
      <c r="G1985" s="103">
        <v>1</v>
      </c>
      <c r="H1985" s="103">
        <v>58</v>
      </c>
      <c r="I1985" s="103">
        <v>1</v>
      </c>
      <c r="J1985" s="103" t="s">
        <v>508</v>
      </c>
      <c r="K1985" s="31">
        <f>VLOOKUP(B1985,tb_proyeksi,10,FALSE)</f>
        <v>45</v>
      </c>
      <c r="L1985" s="103" t="s">
        <v>508</v>
      </c>
      <c r="M1985" s="104">
        <f t="shared" si="1114"/>
        <v>1</v>
      </c>
      <c r="N1985" s="105" t="s">
        <v>506</v>
      </c>
      <c r="O1985" s="41" t="s">
        <v>5223</v>
      </c>
      <c r="P1985" s="106">
        <f t="shared" si="1115"/>
        <v>30.150000000000002</v>
      </c>
      <c r="Q1985" s="106">
        <f t="shared" si="1039"/>
        <v>45</v>
      </c>
      <c r="R1985" s="41"/>
      <c r="S1985" s="41" t="s">
        <v>5225</v>
      </c>
      <c r="T1985" s="107">
        <f t="shared" si="1040"/>
        <v>0.13860000000000003</v>
      </c>
      <c r="U1985" s="41" t="s">
        <v>4175</v>
      </c>
      <c r="V1985" s="41" t="e">
        <f t="shared" si="977"/>
        <v>#NAME?</v>
      </c>
      <c r="W1985" s="107">
        <v>3.0800000000000001E-2</v>
      </c>
      <c r="X1985" s="107">
        <f t="shared" si="1019"/>
        <v>1.3860000000000001</v>
      </c>
      <c r="Y1985" s="107"/>
      <c r="Z1985" s="107"/>
      <c r="AA1985" s="107"/>
      <c r="AB1985" s="107"/>
      <c r="AC1985" s="107"/>
      <c r="AD1985" s="107"/>
      <c r="AE1985" s="107"/>
      <c r="AF1985" s="107"/>
      <c r="AG1985" s="41" t="s">
        <v>4303</v>
      </c>
      <c r="AH1985" s="41" t="e">
        <f>VLOOKUP(AG1985,tb_parfum,2,FALSE)</f>
        <v>#NAME?</v>
      </c>
      <c r="AI1985" s="108">
        <v>0.1</v>
      </c>
      <c r="AJ1985" s="107">
        <f t="shared" si="1020"/>
        <v>0.13860000000000003</v>
      </c>
      <c r="AK1985" s="41"/>
      <c r="AL1985" s="41"/>
      <c r="AM1985" s="107"/>
      <c r="AN1985" s="107"/>
    </row>
    <row r="1986" spans="1:40" ht="15">
      <c r="A1986" s="101"/>
      <c r="B1986" s="41"/>
      <c r="C1986" s="102"/>
      <c r="D1986" s="103"/>
      <c r="E1986" s="103"/>
      <c r="F1986" s="103"/>
      <c r="G1986" s="103"/>
      <c r="H1986" s="103"/>
      <c r="I1986" s="103"/>
      <c r="J1986" s="103"/>
      <c r="K1986" s="31"/>
      <c r="L1986" s="103"/>
      <c r="M1986" s="104"/>
      <c r="N1986" s="105"/>
      <c r="O1986" s="41"/>
      <c r="P1986" s="106"/>
      <c r="Q1986" s="106"/>
      <c r="R1986" s="41"/>
      <c r="S1986" s="41"/>
      <c r="T1986" s="107"/>
      <c r="U1986" s="41"/>
      <c r="V1986" s="41"/>
      <c r="W1986" s="107"/>
      <c r="X1986" s="107"/>
      <c r="Y1986" s="107"/>
      <c r="Z1986" s="107"/>
      <c r="AA1986" s="107"/>
      <c r="AB1986" s="107"/>
      <c r="AC1986" s="107"/>
      <c r="AD1986" s="107"/>
      <c r="AE1986" s="107"/>
      <c r="AF1986" s="107"/>
      <c r="AG1986" s="41"/>
      <c r="AH1986" s="41"/>
      <c r="AI1986" s="108"/>
      <c r="AJ1986" s="107"/>
      <c r="AK1986" s="117" t="s">
        <v>4915</v>
      </c>
      <c r="AL1986" s="41" t="str">
        <f t="shared" ref="AL1986" si="1125">VLOOKUP(AK1986,db_solfen,2,FALSE)</f>
        <v>SHD METHANOL 156</v>
      </c>
      <c r="AM1986" s="107">
        <v>0.91</v>
      </c>
      <c r="AN1986" s="107">
        <f>$X$1985*AM1986</f>
        <v>1.26126</v>
      </c>
    </row>
    <row r="1987" spans="1:40">
      <c r="A1987" s="101">
        <v>438</v>
      </c>
      <c r="B1987" s="41" t="s">
        <v>3618</v>
      </c>
      <c r="C1987" s="102" t="s">
        <v>397</v>
      </c>
      <c r="D1987" s="103">
        <v>1</v>
      </c>
      <c r="E1987" s="103"/>
      <c r="F1987" s="103">
        <v>99</v>
      </c>
      <c r="G1987" s="103">
        <v>1</v>
      </c>
      <c r="H1987" s="103">
        <v>94</v>
      </c>
      <c r="I1987" s="103">
        <v>1</v>
      </c>
      <c r="J1987" s="103" t="s">
        <v>508</v>
      </c>
      <c r="K1987" s="31">
        <f>VLOOKUP(B1987,tb_proyeksi,10,FALSE)</f>
        <v>90</v>
      </c>
      <c r="L1987" s="103" t="s">
        <v>508</v>
      </c>
      <c r="M1987" s="104">
        <f t="shared" si="1114"/>
        <v>2</v>
      </c>
      <c r="N1987" s="105" t="s">
        <v>506</v>
      </c>
      <c r="O1987" s="41" t="s">
        <v>5223</v>
      </c>
      <c r="P1987" s="106">
        <f t="shared" si="1115"/>
        <v>60.300000000000004</v>
      </c>
      <c r="Q1987" s="106">
        <f t="shared" si="1039"/>
        <v>90</v>
      </c>
      <c r="R1987" s="41"/>
      <c r="S1987" s="41" t="s">
        <v>534</v>
      </c>
      <c r="T1987" s="107">
        <f t="shared" si="1040"/>
        <v>0.24948000000000001</v>
      </c>
      <c r="U1987" s="41" t="s">
        <v>4177</v>
      </c>
      <c r="V1987" s="41" t="e">
        <f t="shared" si="977"/>
        <v>#NAME?</v>
      </c>
      <c r="W1987" s="107">
        <v>3.0800000000000001E-2</v>
      </c>
      <c r="X1987" s="107">
        <f t="shared" si="1019"/>
        <v>2.7720000000000002</v>
      </c>
      <c r="Y1987" s="107"/>
      <c r="Z1987" s="107"/>
      <c r="AA1987" s="107"/>
      <c r="AB1987" s="107"/>
      <c r="AC1987" s="107"/>
      <c r="AD1987" s="107"/>
      <c r="AE1987" s="107"/>
      <c r="AF1987" s="107"/>
      <c r="AG1987" s="41" t="s">
        <v>4311</v>
      </c>
      <c r="AH1987" s="41" t="e">
        <f>VLOOKUP(AG1987,tb_parfum,2,FALSE)</f>
        <v>#NAME?</v>
      </c>
      <c r="AI1987" s="108">
        <v>0.09</v>
      </c>
      <c r="AJ1987" s="107">
        <f t="shared" si="1020"/>
        <v>0.24948000000000001</v>
      </c>
      <c r="AK1987" s="41"/>
      <c r="AL1987" s="41"/>
      <c r="AM1987" s="107"/>
      <c r="AN1987" s="107"/>
    </row>
    <row r="1988" spans="1:40" ht="15">
      <c r="A1988" s="101"/>
      <c r="B1988" s="41"/>
      <c r="C1988" s="102"/>
      <c r="D1988" s="103"/>
      <c r="E1988" s="103"/>
      <c r="F1988" s="103"/>
      <c r="G1988" s="103"/>
      <c r="H1988" s="103"/>
      <c r="I1988" s="103"/>
      <c r="J1988" s="103"/>
      <c r="K1988" s="31"/>
      <c r="L1988" s="103"/>
      <c r="M1988" s="104"/>
      <c r="N1988" s="105"/>
      <c r="O1988" s="41"/>
      <c r="P1988" s="106"/>
      <c r="Q1988" s="106"/>
      <c r="R1988" s="41"/>
      <c r="S1988" s="41"/>
      <c r="T1988" s="107"/>
      <c r="U1988" s="41"/>
      <c r="V1988" s="41"/>
      <c r="W1988" s="107"/>
      <c r="X1988" s="107"/>
      <c r="Y1988" s="107"/>
      <c r="Z1988" s="107"/>
      <c r="AA1988" s="107"/>
      <c r="AB1988" s="107"/>
      <c r="AC1988" s="107"/>
      <c r="AD1988" s="107"/>
      <c r="AE1988" s="107"/>
      <c r="AF1988" s="107"/>
      <c r="AG1988" s="41"/>
      <c r="AH1988" s="41"/>
      <c r="AI1988" s="108"/>
      <c r="AJ1988" s="107"/>
      <c r="AK1988" s="117" t="s">
        <v>4915</v>
      </c>
      <c r="AL1988" s="41" t="str">
        <f t="shared" ref="AL1988" si="1126">VLOOKUP(AK1988,db_solfen,2,FALSE)</f>
        <v>SHD METHANOL 156</v>
      </c>
      <c r="AM1988" s="107">
        <v>0.93</v>
      </c>
      <c r="AN1988" s="107">
        <f>$X$1987*AM1988</f>
        <v>2.5779600000000005</v>
      </c>
    </row>
    <row r="1989" spans="1:40">
      <c r="A1989" s="101">
        <v>439</v>
      </c>
      <c r="B1989" s="41" t="s">
        <v>3621</v>
      </c>
      <c r="C1989" s="102" t="s">
        <v>398</v>
      </c>
      <c r="D1989" s="103"/>
      <c r="E1989" s="103"/>
      <c r="F1989" s="103">
        <v>130</v>
      </c>
      <c r="G1989" s="103">
        <v>1</v>
      </c>
      <c r="H1989" s="103">
        <v>63</v>
      </c>
      <c r="I1989" s="103">
        <v>1</v>
      </c>
      <c r="J1989" s="103" t="s">
        <v>508</v>
      </c>
      <c r="K1989" s="31">
        <f>VLOOKUP(B1989,tb_proyeksi,10,FALSE)</f>
        <v>180</v>
      </c>
      <c r="L1989" s="103" t="s">
        <v>508</v>
      </c>
      <c r="M1989" s="104">
        <f t="shared" si="1114"/>
        <v>4</v>
      </c>
      <c r="N1989" s="105" t="s">
        <v>506</v>
      </c>
      <c r="O1989" s="41" t="s">
        <v>5223</v>
      </c>
      <c r="P1989" s="106">
        <f t="shared" si="1115"/>
        <v>120.60000000000001</v>
      </c>
      <c r="Q1989" s="106">
        <f t="shared" si="1039"/>
        <v>180</v>
      </c>
      <c r="R1989" s="41"/>
      <c r="S1989" s="41" t="s">
        <v>535</v>
      </c>
      <c r="T1989" s="107">
        <f t="shared" si="1040"/>
        <v>0.33263999999999999</v>
      </c>
      <c r="U1989" s="41" t="s">
        <v>4150</v>
      </c>
      <c r="V1989" s="41" t="e">
        <f t="shared" si="977"/>
        <v>#NAME?</v>
      </c>
      <c r="W1989" s="107">
        <v>3.0800000000000001E-2</v>
      </c>
      <c r="X1989" s="107">
        <f t="shared" si="1019"/>
        <v>5.5440000000000005</v>
      </c>
      <c r="Y1989" s="107"/>
      <c r="Z1989" s="107"/>
      <c r="AA1989" s="107"/>
      <c r="AB1989" s="107"/>
      <c r="AC1989" s="107"/>
      <c r="AD1989" s="107"/>
      <c r="AE1989" s="107"/>
      <c r="AF1989" s="107"/>
      <c r="AG1989" s="41" t="s">
        <v>4327</v>
      </c>
      <c r="AH1989" s="41" t="e">
        <f>VLOOKUP(AG1989,tb_parfum,2,FALSE)</f>
        <v>#NAME?</v>
      </c>
      <c r="AI1989" s="108">
        <v>0.06</v>
      </c>
      <c r="AJ1989" s="107">
        <f t="shared" si="1020"/>
        <v>0.33263999999999999</v>
      </c>
      <c r="AK1989" s="41"/>
      <c r="AL1989" s="41"/>
      <c r="AM1989" s="107"/>
      <c r="AN1989" s="107"/>
    </row>
    <row r="1990" spans="1:40" ht="15">
      <c r="A1990" s="101"/>
      <c r="B1990" s="41"/>
      <c r="C1990" s="102"/>
      <c r="D1990" s="103"/>
      <c r="E1990" s="103"/>
      <c r="F1990" s="103"/>
      <c r="G1990" s="103"/>
      <c r="H1990" s="103"/>
      <c r="I1990" s="103"/>
      <c r="J1990" s="103"/>
      <c r="K1990" s="31"/>
      <c r="L1990" s="103"/>
      <c r="M1990" s="104"/>
      <c r="N1990" s="105"/>
      <c r="O1990" s="41"/>
      <c r="P1990" s="106"/>
      <c r="Q1990" s="106"/>
      <c r="R1990" s="41"/>
      <c r="S1990" s="41"/>
      <c r="T1990" s="107"/>
      <c r="U1990" s="41"/>
      <c r="V1990" s="41"/>
      <c r="W1990" s="107"/>
      <c r="X1990" s="107"/>
      <c r="Y1990" s="107"/>
      <c r="Z1990" s="107"/>
      <c r="AA1990" s="107"/>
      <c r="AB1990" s="107"/>
      <c r="AC1990" s="107"/>
      <c r="AD1990" s="107"/>
      <c r="AE1990" s="107"/>
      <c r="AF1990" s="107"/>
      <c r="AG1990" s="41"/>
      <c r="AH1990" s="41"/>
      <c r="AI1990" s="108"/>
      <c r="AJ1990" s="107"/>
      <c r="AK1990" t="s">
        <v>4915</v>
      </c>
      <c r="AL1990" s="41" t="str">
        <f t="shared" ref="AL1990" si="1127">VLOOKUP(AK1990,db_solfen,2,FALSE)</f>
        <v>SHD METHANOL 156</v>
      </c>
      <c r="AM1990" s="107">
        <v>0.95</v>
      </c>
      <c r="AN1990" s="107">
        <f>$X$1989*AM1990</f>
        <v>5.2667999999999999</v>
      </c>
    </row>
    <row r="1991" spans="1:40">
      <c r="A1991" s="101">
        <v>440</v>
      </c>
      <c r="B1991" s="41" t="s">
        <v>4437</v>
      </c>
      <c r="C1991" s="102" t="s">
        <v>399</v>
      </c>
      <c r="D1991" s="103"/>
      <c r="E1991" s="103"/>
      <c r="F1991" s="103">
        <v>28</v>
      </c>
      <c r="G1991" s="103">
        <v>1</v>
      </c>
      <c r="H1991" s="103"/>
      <c r="I1991" s="103"/>
      <c r="J1991" s="103" t="s">
        <v>508</v>
      </c>
      <c r="K1991" s="31">
        <v>0</v>
      </c>
      <c r="L1991" s="103" t="s">
        <v>508</v>
      </c>
      <c r="M1991" s="104">
        <f t="shared" ref="M1991:M2062" si="1128">K1991/100</f>
        <v>0</v>
      </c>
      <c r="N1991" s="105" t="s">
        <v>506</v>
      </c>
      <c r="O1991" s="41"/>
      <c r="P1991" s="41"/>
      <c r="Q1991" s="41"/>
      <c r="R1991" s="41"/>
      <c r="S1991" s="41"/>
      <c r="T1991" s="107"/>
      <c r="U1991" s="41" t="s">
        <v>4084</v>
      </c>
      <c r="V1991" s="41" t="e">
        <f t="shared" ref="V1991" si="1129">VLOOKUP(U1991,tb_oplosan,2,FALSE)</f>
        <v>#NAME?</v>
      </c>
      <c r="W1991" s="107">
        <v>2.0480000000000002E-2</v>
      </c>
      <c r="X1991" s="107">
        <f>K1991*W1991</f>
        <v>0</v>
      </c>
      <c r="Y1991" s="107"/>
      <c r="Z1991" s="107"/>
      <c r="AA1991" s="107"/>
      <c r="AB1991" s="107"/>
      <c r="AC1991" s="107"/>
      <c r="AD1991" s="107"/>
      <c r="AE1991" s="107"/>
      <c r="AF1991" s="107"/>
      <c r="AG1991" s="41" t="s">
        <v>4331</v>
      </c>
      <c r="AH1991" s="41" t="e">
        <f t="shared" ref="AH1991" si="1130">VLOOKUP(AG1991,tb_parfum,2,FALSE)</f>
        <v>#NAME?</v>
      </c>
      <c r="AI1991" s="108">
        <v>0.28999999999999998</v>
      </c>
      <c r="AJ1991" s="107">
        <f t="shared" ref="AJ1991" si="1131">X1991*AI1991</f>
        <v>0</v>
      </c>
      <c r="AK1991" s="41"/>
      <c r="AL1991" s="41"/>
      <c r="AM1991" s="107"/>
      <c r="AN1991" s="107"/>
    </row>
    <row r="1992" spans="1:40" ht="15">
      <c r="A1992" s="101"/>
      <c r="B1992" s="41"/>
      <c r="C1992" s="102"/>
      <c r="D1992" s="103"/>
      <c r="E1992" s="103"/>
      <c r="F1992" s="103"/>
      <c r="G1992" s="103"/>
      <c r="H1992" s="103"/>
      <c r="I1992" s="103"/>
      <c r="J1992" s="103"/>
      <c r="K1992" s="31"/>
      <c r="L1992" s="103"/>
      <c r="M1992" s="104"/>
      <c r="N1992" s="105"/>
      <c r="O1992" s="41"/>
      <c r="P1992" s="41"/>
      <c r="Q1992" s="41"/>
      <c r="R1992" s="41"/>
      <c r="S1992" s="41"/>
      <c r="T1992" s="107"/>
      <c r="U1992" s="41"/>
      <c r="V1992" s="41"/>
      <c r="W1992" s="107"/>
      <c r="X1992" s="107"/>
      <c r="Y1992" s="107"/>
      <c r="Z1992" s="107"/>
      <c r="AA1992" s="107"/>
      <c r="AB1992" s="107"/>
      <c r="AC1992" s="107"/>
      <c r="AD1992" s="107"/>
      <c r="AE1992" s="107"/>
      <c r="AF1992" s="107"/>
      <c r="AG1992" s="41"/>
      <c r="AH1992" s="41"/>
      <c r="AI1992" s="108"/>
      <c r="AJ1992" s="107"/>
      <c r="AK1992" s="109" t="s">
        <v>4921</v>
      </c>
      <c r="AL1992" s="41" t="str">
        <f t="shared" ref="AL1992:AL1997" si="1132">VLOOKUP(AK1992,db_solfen,2,FALSE)</f>
        <v>SOLFEN KHA DEP 225</v>
      </c>
      <c r="AM1992" s="107">
        <v>0.24</v>
      </c>
      <c r="AN1992" s="107">
        <f>$X$1991*AM1992</f>
        <v>0</v>
      </c>
    </row>
    <row r="1993" spans="1:40" ht="15">
      <c r="A1993" s="101"/>
      <c r="B1993" s="41"/>
      <c r="C1993" s="102"/>
      <c r="D1993" s="103"/>
      <c r="E1993" s="103"/>
      <c r="F1993" s="103"/>
      <c r="G1993" s="103"/>
      <c r="H1993" s="103"/>
      <c r="I1993" s="103"/>
      <c r="J1993" s="103"/>
      <c r="K1993" s="31"/>
      <c r="L1993" s="103"/>
      <c r="M1993" s="104"/>
      <c r="N1993" s="105"/>
      <c r="O1993" s="41"/>
      <c r="P1993" s="41"/>
      <c r="Q1993" s="41"/>
      <c r="R1993" s="41"/>
      <c r="S1993" s="41"/>
      <c r="T1993" s="107"/>
      <c r="U1993" s="41"/>
      <c r="V1993" s="41"/>
      <c r="W1993" s="107"/>
      <c r="X1993" s="107"/>
      <c r="Y1993" s="107"/>
      <c r="Z1993" s="107"/>
      <c r="AA1993" s="107"/>
      <c r="AB1993" s="107"/>
      <c r="AC1993" s="107"/>
      <c r="AD1993" s="107"/>
      <c r="AE1993" s="107"/>
      <c r="AF1993" s="107"/>
      <c r="AG1993" s="41"/>
      <c r="AH1993" s="41"/>
      <c r="AI1993" s="108"/>
      <c r="AJ1993" s="107"/>
      <c r="AK1993" s="109" t="s">
        <v>4915</v>
      </c>
      <c r="AL1993" s="41" t="str">
        <f t="shared" si="1132"/>
        <v>SHD METHANOL 156</v>
      </c>
      <c r="AM1993" s="107">
        <v>0.14000000000000001</v>
      </c>
      <c r="AN1993" s="107">
        <f t="shared" ref="AN1993:AN1994" si="1133">$X$1991*AM1993</f>
        <v>0</v>
      </c>
    </row>
    <row r="1994" spans="1:40" ht="15">
      <c r="A1994" s="101"/>
      <c r="B1994" s="41"/>
      <c r="C1994" s="102"/>
      <c r="D1994" s="103"/>
      <c r="E1994" s="103"/>
      <c r="F1994" s="103"/>
      <c r="G1994" s="103"/>
      <c r="H1994" s="103"/>
      <c r="I1994" s="103"/>
      <c r="J1994" s="103"/>
      <c r="K1994" s="31"/>
      <c r="L1994" s="103"/>
      <c r="M1994" s="104"/>
      <c r="N1994" s="105"/>
      <c r="O1994" s="41"/>
      <c r="P1994" s="41"/>
      <c r="Q1994" s="41"/>
      <c r="R1994" s="41"/>
      <c r="S1994" s="41"/>
      <c r="T1994" s="107"/>
      <c r="U1994" s="41"/>
      <c r="V1994" s="41"/>
      <c r="W1994" s="107"/>
      <c r="X1994" s="107"/>
      <c r="Y1994" s="107"/>
      <c r="Z1994" s="107"/>
      <c r="AA1994" s="107"/>
      <c r="AB1994" s="107"/>
      <c r="AC1994" s="107"/>
      <c r="AD1994" s="107"/>
      <c r="AE1994" s="107"/>
      <c r="AF1994" s="107"/>
      <c r="AG1994" s="41"/>
      <c r="AH1994" s="41" t="s">
        <v>5278</v>
      </c>
      <c r="AI1994" s="108"/>
      <c r="AJ1994" s="107"/>
      <c r="AK1994" s="109" t="s">
        <v>4925</v>
      </c>
      <c r="AL1994" s="41" t="str">
        <f t="shared" si="1132"/>
        <v>SOLFEN KHA GLISERIN 250</v>
      </c>
      <c r="AM1994" s="107">
        <v>0.33</v>
      </c>
      <c r="AN1994" s="107">
        <f t="shared" si="1133"/>
        <v>0</v>
      </c>
    </row>
    <row r="1995" spans="1:40" ht="15">
      <c r="A1995" s="101"/>
      <c r="B1995" s="41"/>
      <c r="C1995" s="102"/>
      <c r="D1995" s="103"/>
      <c r="E1995" s="103"/>
      <c r="F1995" s="103"/>
      <c r="G1995" s="103"/>
      <c r="H1995" s="103"/>
      <c r="I1995" s="103"/>
      <c r="J1995" s="103"/>
      <c r="K1995" s="31"/>
      <c r="L1995" s="103"/>
      <c r="M1995" s="104"/>
      <c r="N1995" s="105"/>
      <c r="O1995" s="41"/>
      <c r="P1995" s="41"/>
      <c r="Q1995" s="41"/>
      <c r="R1995" s="41"/>
      <c r="S1995" s="41"/>
      <c r="T1995" s="107"/>
      <c r="U1995" s="41" t="s">
        <v>5192</v>
      </c>
      <c r="V1995" s="41" t="s">
        <v>5193</v>
      </c>
      <c r="W1995" s="107">
        <v>6.0199999999999997E-2</v>
      </c>
      <c r="X1995" s="107">
        <f>K1991*W1995</f>
        <v>0</v>
      </c>
      <c r="Y1995" s="107"/>
      <c r="Z1995" s="107"/>
      <c r="AA1995" s="107"/>
      <c r="AB1995" s="107"/>
      <c r="AC1995" s="107"/>
      <c r="AD1995" s="107"/>
      <c r="AE1995" s="107"/>
      <c r="AF1995" s="107"/>
      <c r="AG1995" s="41"/>
      <c r="AH1995" s="41"/>
      <c r="AI1995" s="108"/>
      <c r="AJ1995" s="107"/>
      <c r="AK1995" s="110" t="s">
        <v>4915</v>
      </c>
      <c r="AL1995" s="41" t="str">
        <f t="shared" si="1132"/>
        <v>SHD METHANOL 156</v>
      </c>
      <c r="AM1995" s="107">
        <v>0.56999999999999995</v>
      </c>
      <c r="AN1995" s="107">
        <f>$X$1995*AM1995</f>
        <v>0</v>
      </c>
    </row>
    <row r="1996" spans="1:40" ht="15">
      <c r="A1996" s="101"/>
      <c r="B1996" s="41"/>
      <c r="C1996" s="102"/>
      <c r="D1996" s="103"/>
      <c r="E1996" s="103"/>
      <c r="F1996" s="103"/>
      <c r="G1996" s="103"/>
      <c r="H1996" s="103"/>
      <c r="I1996" s="103"/>
      <c r="J1996" s="103"/>
      <c r="K1996" s="31"/>
      <c r="L1996" s="103"/>
      <c r="M1996" s="104"/>
      <c r="N1996" s="105"/>
      <c r="O1996" s="41"/>
      <c r="P1996" s="41"/>
      <c r="Q1996" s="41"/>
      <c r="R1996" s="41"/>
      <c r="S1996" s="41"/>
      <c r="T1996" s="107"/>
      <c r="U1996" s="41"/>
      <c r="V1996" s="41"/>
      <c r="W1996" s="107"/>
      <c r="X1996" s="107"/>
      <c r="Y1996" s="107"/>
      <c r="Z1996" s="107"/>
      <c r="AA1996" s="107"/>
      <c r="AB1996" s="107"/>
      <c r="AC1996" s="107"/>
      <c r="AD1996" s="107"/>
      <c r="AE1996" s="107"/>
      <c r="AF1996" s="107"/>
      <c r="AG1996" s="41"/>
      <c r="AH1996" s="41"/>
      <c r="AI1996" s="108"/>
      <c r="AJ1996" s="107"/>
      <c r="AK1996" s="110" t="s">
        <v>4925</v>
      </c>
      <c r="AL1996" s="41" t="str">
        <f t="shared" si="1132"/>
        <v>SOLFEN KHA GLISERIN 250</v>
      </c>
      <c r="AM1996" s="107">
        <v>0.34</v>
      </c>
      <c r="AN1996" s="107">
        <f>$X$1995*AM1996</f>
        <v>0</v>
      </c>
    </row>
    <row r="1997" spans="1:40" ht="15">
      <c r="A1997" s="101"/>
      <c r="B1997" s="41"/>
      <c r="C1997" s="102"/>
      <c r="D1997" s="103"/>
      <c r="E1997" s="103"/>
      <c r="F1997" s="103"/>
      <c r="G1997" s="103"/>
      <c r="H1997" s="103"/>
      <c r="I1997" s="103"/>
      <c r="J1997" s="103"/>
      <c r="K1997" s="31"/>
      <c r="L1997" s="103"/>
      <c r="M1997" s="104"/>
      <c r="N1997" s="105"/>
      <c r="O1997" s="41"/>
      <c r="P1997" s="41"/>
      <c r="Q1997" s="41"/>
      <c r="R1997" s="41"/>
      <c r="S1997" s="41"/>
      <c r="T1997" s="107"/>
      <c r="U1997" s="41"/>
      <c r="V1997" s="41"/>
      <c r="W1997" s="107"/>
      <c r="X1997" s="107"/>
      <c r="Y1997" s="107"/>
      <c r="Z1997" s="107"/>
      <c r="AA1997" s="107"/>
      <c r="AB1997" s="107"/>
      <c r="AC1997" s="107"/>
      <c r="AD1997" s="107"/>
      <c r="AE1997" s="107"/>
      <c r="AF1997" s="107"/>
      <c r="AG1997" s="41"/>
      <c r="AH1997" s="41"/>
      <c r="AI1997" s="108"/>
      <c r="AJ1997" s="107"/>
      <c r="AK1997" s="110" t="s">
        <v>4921</v>
      </c>
      <c r="AL1997" s="41" t="str">
        <f t="shared" si="1132"/>
        <v>SOLFEN KHA DEP 225</v>
      </c>
      <c r="AM1997" s="107">
        <v>0.09</v>
      </c>
      <c r="AN1997" s="107">
        <f>$X$1995*AM1997</f>
        <v>0</v>
      </c>
    </row>
    <row r="1998" spans="1:40">
      <c r="A1998" s="101">
        <v>441</v>
      </c>
      <c r="B1998" s="41" t="s">
        <v>4440</v>
      </c>
      <c r="C1998" s="102" t="s">
        <v>400</v>
      </c>
      <c r="D1998" s="103"/>
      <c r="E1998" s="103"/>
      <c r="F1998" s="103">
        <v>1</v>
      </c>
      <c r="G1998" s="103">
        <v>1</v>
      </c>
      <c r="H1998" s="103"/>
      <c r="I1998" s="103"/>
      <c r="J1998" s="103" t="s">
        <v>508</v>
      </c>
      <c r="K1998" s="31">
        <v>0</v>
      </c>
      <c r="L1998" s="103" t="s">
        <v>508</v>
      </c>
      <c r="M1998" s="104">
        <f t="shared" si="1128"/>
        <v>0</v>
      </c>
      <c r="N1998" s="105" t="s">
        <v>506</v>
      </c>
      <c r="O1998" s="41"/>
      <c r="P1998" s="41"/>
      <c r="Q1998" s="41"/>
      <c r="R1998" s="41"/>
      <c r="S1998" s="41"/>
      <c r="T1998" s="107"/>
      <c r="U1998" s="41" t="s">
        <v>4088</v>
      </c>
      <c r="V1998" s="41" t="e">
        <f t="shared" ref="V1998" si="1134">VLOOKUP(U1998,tb_oplosan,2,FALSE)</f>
        <v>#NAME?</v>
      </c>
      <c r="W1998" s="107">
        <v>2.0480000000000002E-2</v>
      </c>
      <c r="X1998" s="107">
        <f>K1998*W1998</f>
        <v>0</v>
      </c>
      <c r="Y1998" s="107"/>
      <c r="Z1998" s="107"/>
      <c r="AA1998" s="107"/>
      <c r="AB1998" s="107"/>
      <c r="AC1998" s="107"/>
      <c r="AD1998" s="107"/>
      <c r="AE1998" s="107"/>
      <c r="AF1998" s="107"/>
      <c r="AG1998" s="41" t="s">
        <v>4301</v>
      </c>
      <c r="AH1998" s="41" t="e">
        <f t="shared" ref="AH1998" si="1135">VLOOKUP(AG1998,tb_parfum,2,FALSE)</f>
        <v>#NAME?</v>
      </c>
      <c r="AI1998" s="108">
        <v>0.17</v>
      </c>
      <c r="AJ1998" s="107">
        <f t="shared" ref="AJ1998" si="1136">X1998*AI1998</f>
        <v>0</v>
      </c>
      <c r="AK1998" s="41"/>
      <c r="AL1998" s="41"/>
      <c r="AM1998" s="107"/>
      <c r="AN1998" s="107"/>
    </row>
    <row r="1999" spans="1:40" ht="15">
      <c r="A1999" s="101"/>
      <c r="B1999" s="41"/>
      <c r="C1999" s="102"/>
      <c r="D1999" s="103"/>
      <c r="E1999" s="103"/>
      <c r="F1999" s="103"/>
      <c r="G1999" s="103"/>
      <c r="H1999" s="103"/>
      <c r="I1999" s="103"/>
      <c r="J1999" s="103"/>
      <c r="K1999" s="31"/>
      <c r="L1999" s="103"/>
      <c r="M1999" s="104"/>
      <c r="N1999" s="105"/>
      <c r="O1999" s="41"/>
      <c r="P1999" s="41"/>
      <c r="Q1999" s="41"/>
      <c r="R1999" s="41"/>
      <c r="S1999" s="41"/>
      <c r="T1999" s="107"/>
      <c r="U1999" s="41"/>
      <c r="V1999" s="41"/>
      <c r="W1999" s="107"/>
      <c r="X1999" s="107"/>
      <c r="Y1999" s="107"/>
      <c r="Z1999" s="107"/>
      <c r="AA1999" s="107"/>
      <c r="AB1999" s="107"/>
      <c r="AC1999" s="107"/>
      <c r="AD1999" s="107"/>
      <c r="AE1999" s="107"/>
      <c r="AF1999" s="107"/>
      <c r="AG1999" s="41"/>
      <c r="AH1999" s="41"/>
      <c r="AI1999" s="108"/>
      <c r="AJ1999" s="107"/>
      <c r="AK1999" s="109" t="s">
        <v>4921</v>
      </c>
      <c r="AL1999" s="41" t="str">
        <f t="shared" ref="AL1999:AL2004" si="1137">VLOOKUP(AK1999,db_solfen,2,FALSE)</f>
        <v>SOLFEN KHA DEP 225</v>
      </c>
      <c r="AM1999" s="107">
        <v>0.3</v>
      </c>
      <c r="AN1999" s="107">
        <f>$X$1998*AM1999</f>
        <v>0</v>
      </c>
    </row>
    <row r="2000" spans="1:40" ht="15">
      <c r="A2000" s="101"/>
      <c r="B2000" s="41"/>
      <c r="C2000" s="102"/>
      <c r="D2000" s="103"/>
      <c r="E2000" s="103"/>
      <c r="F2000" s="103"/>
      <c r="G2000" s="103"/>
      <c r="H2000" s="103"/>
      <c r="I2000" s="103"/>
      <c r="J2000" s="103"/>
      <c r="K2000" s="31"/>
      <c r="L2000" s="103"/>
      <c r="M2000" s="104"/>
      <c r="N2000" s="105"/>
      <c r="O2000" s="41"/>
      <c r="P2000" s="41"/>
      <c r="Q2000" s="41"/>
      <c r="R2000" s="41"/>
      <c r="S2000" s="41"/>
      <c r="T2000" s="107"/>
      <c r="U2000" s="41"/>
      <c r="V2000" s="41"/>
      <c r="W2000" s="107"/>
      <c r="X2000" s="107"/>
      <c r="Y2000" s="107"/>
      <c r="Z2000" s="107"/>
      <c r="AA2000" s="107"/>
      <c r="AB2000" s="107"/>
      <c r="AC2000" s="107"/>
      <c r="AD2000" s="107"/>
      <c r="AE2000" s="107"/>
      <c r="AF2000" s="107"/>
      <c r="AG2000" s="41"/>
      <c r="AH2000" s="41"/>
      <c r="AI2000" s="108"/>
      <c r="AJ2000" s="107"/>
      <c r="AK2000" s="109" t="s">
        <v>4915</v>
      </c>
      <c r="AL2000" s="41" t="str">
        <f t="shared" si="1137"/>
        <v>SHD METHANOL 156</v>
      </c>
      <c r="AM2000" s="107">
        <v>0.11</v>
      </c>
      <c r="AN2000" s="107">
        <f t="shared" ref="AN2000:AN2001" si="1138">$X$1998*AM2000</f>
        <v>0</v>
      </c>
    </row>
    <row r="2001" spans="1:40" ht="15">
      <c r="A2001" s="101"/>
      <c r="B2001" s="41"/>
      <c r="C2001" s="102"/>
      <c r="D2001" s="103"/>
      <c r="E2001" s="103"/>
      <c r="F2001" s="103"/>
      <c r="G2001" s="103"/>
      <c r="H2001" s="103"/>
      <c r="I2001" s="103"/>
      <c r="J2001" s="103"/>
      <c r="K2001" s="31"/>
      <c r="L2001" s="103"/>
      <c r="M2001" s="104"/>
      <c r="N2001" s="105"/>
      <c r="O2001" s="41"/>
      <c r="P2001" s="41"/>
      <c r="Q2001" s="41"/>
      <c r="R2001" s="41"/>
      <c r="S2001" s="41"/>
      <c r="T2001" s="107"/>
      <c r="U2001" s="41"/>
      <c r="V2001" s="41"/>
      <c r="W2001" s="107"/>
      <c r="X2001" s="107"/>
      <c r="Y2001" s="107"/>
      <c r="Z2001" s="107"/>
      <c r="AA2001" s="107"/>
      <c r="AB2001" s="107"/>
      <c r="AC2001" s="107"/>
      <c r="AD2001" s="107"/>
      <c r="AE2001" s="107"/>
      <c r="AF2001" s="107"/>
      <c r="AG2001" s="41"/>
      <c r="AH2001" s="41"/>
      <c r="AI2001" s="108"/>
      <c r="AJ2001" s="107"/>
      <c r="AK2001" s="109" t="s">
        <v>4925</v>
      </c>
      <c r="AL2001" s="41" t="str">
        <f t="shared" si="1137"/>
        <v>SOLFEN KHA GLISERIN 250</v>
      </c>
      <c r="AM2001" s="107">
        <v>0.42</v>
      </c>
      <c r="AN2001" s="107">
        <f t="shared" si="1138"/>
        <v>0</v>
      </c>
    </row>
    <row r="2002" spans="1:40" ht="15">
      <c r="A2002" s="101"/>
      <c r="B2002" s="41"/>
      <c r="C2002" s="102"/>
      <c r="D2002" s="103"/>
      <c r="E2002" s="103"/>
      <c r="F2002" s="103"/>
      <c r="G2002" s="103"/>
      <c r="H2002" s="103"/>
      <c r="I2002" s="103"/>
      <c r="J2002" s="103"/>
      <c r="K2002" s="31"/>
      <c r="L2002" s="103"/>
      <c r="M2002" s="104"/>
      <c r="N2002" s="105"/>
      <c r="O2002" s="41"/>
      <c r="P2002" s="41"/>
      <c r="Q2002" s="41"/>
      <c r="R2002" s="41"/>
      <c r="S2002" s="41"/>
      <c r="T2002" s="107"/>
      <c r="U2002" s="41" t="s">
        <v>5192</v>
      </c>
      <c r="V2002" s="41" t="s">
        <v>5193</v>
      </c>
      <c r="W2002" s="107">
        <v>6.0199999999999997E-2</v>
      </c>
      <c r="X2002" s="107">
        <f>K1998*W2002</f>
        <v>0</v>
      </c>
      <c r="Y2002" s="107"/>
      <c r="Z2002" s="107"/>
      <c r="AA2002" s="107"/>
      <c r="AB2002" s="107"/>
      <c r="AC2002" s="107"/>
      <c r="AD2002" s="107"/>
      <c r="AE2002" s="107"/>
      <c r="AF2002" s="107"/>
      <c r="AG2002" s="41"/>
      <c r="AH2002" s="41"/>
      <c r="AI2002" s="108"/>
      <c r="AJ2002" s="107"/>
      <c r="AK2002" s="110" t="s">
        <v>4915</v>
      </c>
      <c r="AL2002" s="41" t="str">
        <f t="shared" si="1137"/>
        <v>SHD METHANOL 156</v>
      </c>
      <c r="AM2002" s="107">
        <v>0.56999999999999995</v>
      </c>
      <c r="AN2002" s="107">
        <f>$X$2002*AM2002</f>
        <v>0</v>
      </c>
    </row>
    <row r="2003" spans="1:40" ht="15">
      <c r="A2003" s="101"/>
      <c r="B2003" s="41"/>
      <c r="C2003" s="102"/>
      <c r="D2003" s="103"/>
      <c r="E2003" s="103"/>
      <c r="F2003" s="103"/>
      <c r="G2003" s="103"/>
      <c r="H2003" s="103"/>
      <c r="I2003" s="103"/>
      <c r="J2003" s="103"/>
      <c r="K2003" s="31"/>
      <c r="L2003" s="103"/>
      <c r="M2003" s="104"/>
      <c r="N2003" s="105"/>
      <c r="O2003" s="41"/>
      <c r="P2003" s="41"/>
      <c r="Q2003" s="41"/>
      <c r="R2003" s="41"/>
      <c r="S2003" s="41"/>
      <c r="T2003" s="107"/>
      <c r="U2003" s="41"/>
      <c r="V2003" s="41"/>
      <c r="W2003" s="107"/>
      <c r="X2003" s="107"/>
      <c r="Y2003" s="107"/>
      <c r="Z2003" s="107"/>
      <c r="AA2003" s="107"/>
      <c r="AB2003" s="107"/>
      <c r="AC2003" s="107"/>
      <c r="AD2003" s="107"/>
      <c r="AE2003" s="107"/>
      <c r="AF2003" s="107"/>
      <c r="AG2003" s="41"/>
      <c r="AH2003" s="41"/>
      <c r="AI2003" s="108"/>
      <c r="AJ2003" s="107"/>
      <c r="AK2003" s="110" t="s">
        <v>4925</v>
      </c>
      <c r="AL2003" s="41" t="str">
        <f t="shared" si="1137"/>
        <v>SOLFEN KHA GLISERIN 250</v>
      </c>
      <c r="AM2003" s="107">
        <v>0.34</v>
      </c>
      <c r="AN2003" s="107">
        <f t="shared" ref="AN2003:AN2004" si="1139">$X$2002*AM2003</f>
        <v>0</v>
      </c>
    </row>
    <row r="2004" spans="1:40" ht="15">
      <c r="A2004" s="101"/>
      <c r="B2004" s="41"/>
      <c r="C2004" s="102"/>
      <c r="D2004" s="103"/>
      <c r="E2004" s="103"/>
      <c r="F2004" s="103"/>
      <c r="G2004" s="103"/>
      <c r="H2004" s="103"/>
      <c r="I2004" s="103"/>
      <c r="J2004" s="103"/>
      <c r="K2004" s="31"/>
      <c r="L2004" s="103"/>
      <c r="M2004" s="104"/>
      <c r="N2004" s="105"/>
      <c r="O2004" s="41"/>
      <c r="P2004" s="41"/>
      <c r="Q2004" s="41"/>
      <c r="R2004" s="41"/>
      <c r="S2004" s="41"/>
      <c r="T2004" s="107"/>
      <c r="U2004" s="41"/>
      <c r="V2004" s="41"/>
      <c r="W2004" s="107"/>
      <c r="X2004" s="107"/>
      <c r="Y2004" s="107"/>
      <c r="Z2004" s="107"/>
      <c r="AA2004" s="107"/>
      <c r="AB2004" s="107"/>
      <c r="AC2004" s="107"/>
      <c r="AD2004" s="107"/>
      <c r="AE2004" s="107"/>
      <c r="AF2004" s="107"/>
      <c r="AG2004" s="41"/>
      <c r="AH2004" s="41"/>
      <c r="AI2004" s="108"/>
      <c r="AJ2004" s="107"/>
      <c r="AK2004" s="110" t="s">
        <v>4921</v>
      </c>
      <c r="AL2004" s="41" t="str">
        <f t="shared" si="1137"/>
        <v>SOLFEN KHA DEP 225</v>
      </c>
      <c r="AM2004" s="107">
        <v>0.09</v>
      </c>
      <c r="AN2004" s="107">
        <f t="shared" si="1139"/>
        <v>0</v>
      </c>
    </row>
    <row r="2005" spans="1:40">
      <c r="A2005" s="101">
        <v>442</v>
      </c>
      <c r="B2005" s="41" t="s">
        <v>4443</v>
      </c>
      <c r="C2005" s="102" t="s">
        <v>479</v>
      </c>
      <c r="D2005" s="103">
        <v>1</v>
      </c>
      <c r="E2005" s="103"/>
      <c r="F2005" s="103"/>
      <c r="G2005" s="103"/>
      <c r="H2005" s="103"/>
      <c r="I2005" s="103"/>
      <c r="J2005" s="103" t="s">
        <v>508</v>
      </c>
      <c r="K2005" s="31">
        <v>0</v>
      </c>
      <c r="L2005" s="103" t="s">
        <v>508</v>
      </c>
      <c r="M2005" s="104">
        <f t="shared" si="1128"/>
        <v>0</v>
      </c>
      <c r="N2005" s="105" t="s">
        <v>506</v>
      </c>
      <c r="O2005" s="41"/>
      <c r="P2005" s="41"/>
      <c r="Q2005" s="41"/>
      <c r="R2005" s="41"/>
      <c r="S2005" s="41"/>
      <c r="T2005" s="107"/>
      <c r="U2005" s="41" t="s">
        <v>4092</v>
      </c>
      <c r="V2005" s="41" t="e">
        <f t="shared" ref="V2005" si="1140">VLOOKUP(U2005,tb_oplosan,2,FALSE)</f>
        <v>#NAME?</v>
      </c>
      <c r="W2005" s="107">
        <v>2.0480000000000002E-2</v>
      </c>
      <c r="X2005" s="107">
        <f t="shared" ref="X2005" si="1141">K2005*W2005</f>
        <v>0</v>
      </c>
      <c r="Y2005" s="107"/>
      <c r="Z2005" s="107"/>
      <c r="AA2005" s="107"/>
      <c r="AB2005" s="107"/>
      <c r="AC2005" s="107"/>
      <c r="AD2005" s="107"/>
      <c r="AE2005" s="107"/>
      <c r="AF2005" s="107"/>
      <c r="AG2005" s="41" t="s">
        <v>4307</v>
      </c>
      <c r="AH2005" s="41" t="e">
        <f t="shared" ref="AH2005" si="1142">VLOOKUP(AG2005,tb_parfum,2,FALSE)</f>
        <v>#NAME?</v>
      </c>
      <c r="AI2005" s="108">
        <v>0.52</v>
      </c>
      <c r="AJ2005" s="107">
        <f t="shared" ref="AJ2005" si="1143">X2005*AI2005</f>
        <v>0</v>
      </c>
      <c r="AK2005" s="41"/>
      <c r="AL2005" s="41"/>
      <c r="AM2005" s="107"/>
      <c r="AN2005" s="107"/>
    </row>
    <row r="2006" spans="1:40" ht="15">
      <c r="A2006" s="101"/>
      <c r="B2006" s="41"/>
      <c r="C2006" s="102"/>
      <c r="D2006" s="103"/>
      <c r="E2006" s="103"/>
      <c r="F2006" s="103"/>
      <c r="G2006" s="103"/>
      <c r="H2006" s="103"/>
      <c r="I2006" s="103"/>
      <c r="J2006" s="103"/>
      <c r="K2006" s="31"/>
      <c r="L2006" s="103"/>
      <c r="M2006" s="104"/>
      <c r="N2006" s="105"/>
      <c r="O2006" s="41"/>
      <c r="P2006" s="41"/>
      <c r="Q2006" s="41"/>
      <c r="R2006" s="41"/>
      <c r="S2006" s="41"/>
      <c r="T2006" s="107"/>
      <c r="U2006" s="41"/>
      <c r="V2006" s="41"/>
      <c r="W2006" s="107"/>
      <c r="X2006" s="107"/>
      <c r="Y2006" s="107"/>
      <c r="Z2006" s="107"/>
      <c r="AA2006" s="107"/>
      <c r="AB2006" s="107"/>
      <c r="AC2006" s="107"/>
      <c r="AD2006" s="107"/>
      <c r="AE2006" s="107"/>
      <c r="AF2006" s="107"/>
      <c r="AG2006" s="41"/>
      <c r="AH2006" s="41"/>
      <c r="AI2006" s="108"/>
      <c r="AJ2006" s="107"/>
      <c r="AK2006" s="109" t="s">
        <v>4915</v>
      </c>
      <c r="AL2006" s="41" t="str">
        <f t="shared" ref="AL2006:AL2011" si="1144">VLOOKUP(AK2006,db_solfen,2,FALSE)</f>
        <v>SHD METHANOL 156</v>
      </c>
      <c r="AM2006" s="107">
        <v>0.1</v>
      </c>
      <c r="AN2006" s="107">
        <f>$K$2005*AM2006</f>
        <v>0</v>
      </c>
    </row>
    <row r="2007" spans="1:40" ht="15">
      <c r="A2007" s="101"/>
      <c r="B2007" s="41"/>
      <c r="C2007" s="102"/>
      <c r="D2007" s="103"/>
      <c r="E2007" s="103"/>
      <c r="F2007" s="103"/>
      <c r="G2007" s="103"/>
      <c r="H2007" s="103"/>
      <c r="I2007" s="103"/>
      <c r="J2007" s="103"/>
      <c r="K2007" s="31"/>
      <c r="L2007" s="103"/>
      <c r="M2007" s="104"/>
      <c r="N2007" s="105"/>
      <c r="O2007" s="41"/>
      <c r="P2007" s="41"/>
      <c r="Q2007" s="41"/>
      <c r="R2007" s="41"/>
      <c r="S2007" s="41"/>
      <c r="T2007" s="107"/>
      <c r="U2007" s="41"/>
      <c r="V2007" s="41"/>
      <c r="W2007" s="107"/>
      <c r="X2007" s="107"/>
      <c r="Y2007" s="107"/>
      <c r="Z2007" s="107"/>
      <c r="AA2007" s="107"/>
      <c r="AB2007" s="107"/>
      <c r="AC2007" s="107"/>
      <c r="AD2007" s="107"/>
      <c r="AE2007" s="107"/>
      <c r="AF2007" s="107"/>
      <c r="AG2007" s="41"/>
      <c r="AH2007" s="41"/>
      <c r="AI2007" s="108"/>
      <c r="AJ2007" s="107"/>
      <c r="AK2007" s="109" t="s">
        <v>4921</v>
      </c>
      <c r="AL2007" s="41" t="str">
        <f t="shared" si="1144"/>
        <v>SOLFEN KHA DEP 225</v>
      </c>
      <c r="AM2007" s="107">
        <v>0.12</v>
      </c>
      <c r="AN2007" s="107">
        <f t="shared" ref="AN2007:AN2008" si="1145">$K$2005*AM2007</f>
        <v>0</v>
      </c>
    </row>
    <row r="2008" spans="1:40" ht="15">
      <c r="A2008" s="101"/>
      <c r="B2008" s="41"/>
      <c r="C2008" s="102"/>
      <c r="D2008" s="103"/>
      <c r="E2008" s="103"/>
      <c r="F2008" s="103"/>
      <c r="G2008" s="103"/>
      <c r="H2008" s="103"/>
      <c r="I2008" s="103"/>
      <c r="J2008" s="103"/>
      <c r="K2008" s="31"/>
      <c r="L2008" s="103"/>
      <c r="M2008" s="104"/>
      <c r="N2008" s="105"/>
      <c r="O2008" s="41"/>
      <c r="P2008" s="41"/>
      <c r="Q2008" s="41"/>
      <c r="R2008" s="41"/>
      <c r="S2008" s="41"/>
      <c r="T2008" s="107"/>
      <c r="U2008" s="41"/>
      <c r="V2008" s="41"/>
      <c r="W2008" s="107"/>
      <c r="X2008" s="107"/>
      <c r="Y2008" s="107"/>
      <c r="Z2008" s="107"/>
      <c r="AA2008" s="107"/>
      <c r="AB2008" s="107"/>
      <c r="AC2008" s="107"/>
      <c r="AD2008" s="107"/>
      <c r="AE2008" s="107"/>
      <c r="AF2008" s="107"/>
      <c r="AG2008" s="41"/>
      <c r="AH2008" s="41"/>
      <c r="AI2008" s="108"/>
      <c r="AJ2008" s="107"/>
      <c r="AK2008" s="109" t="s">
        <v>4925</v>
      </c>
      <c r="AL2008" s="41" t="str">
        <f t="shared" si="1144"/>
        <v>SOLFEN KHA GLISERIN 250</v>
      </c>
      <c r="AM2008" s="107">
        <v>0.26</v>
      </c>
      <c r="AN2008" s="107">
        <f t="shared" si="1145"/>
        <v>0</v>
      </c>
    </row>
    <row r="2009" spans="1:40" ht="15">
      <c r="A2009" s="101"/>
      <c r="B2009" s="41"/>
      <c r="C2009" s="102"/>
      <c r="D2009" s="103"/>
      <c r="E2009" s="103"/>
      <c r="F2009" s="103"/>
      <c r="G2009" s="103"/>
      <c r="H2009" s="103"/>
      <c r="I2009" s="103"/>
      <c r="J2009" s="103"/>
      <c r="K2009" s="31"/>
      <c r="L2009" s="103"/>
      <c r="M2009" s="104"/>
      <c r="N2009" s="105"/>
      <c r="O2009" s="41"/>
      <c r="P2009" s="41"/>
      <c r="Q2009" s="41"/>
      <c r="R2009" s="41"/>
      <c r="S2009" s="41"/>
      <c r="T2009" s="107"/>
      <c r="U2009" s="41" t="s">
        <v>5192</v>
      </c>
      <c r="V2009" s="41" t="s">
        <v>5193</v>
      </c>
      <c r="W2009" s="107">
        <v>6.0199999999999997E-2</v>
      </c>
      <c r="X2009" s="107">
        <f>K2005*W2009</f>
        <v>0</v>
      </c>
      <c r="Y2009" s="107"/>
      <c r="Z2009" s="107"/>
      <c r="AA2009" s="107"/>
      <c r="AB2009" s="107"/>
      <c r="AC2009" s="107"/>
      <c r="AD2009" s="107"/>
      <c r="AE2009" s="107"/>
      <c r="AF2009" s="107"/>
      <c r="AG2009" s="41"/>
      <c r="AH2009" s="41"/>
      <c r="AI2009" s="108"/>
      <c r="AJ2009" s="107"/>
      <c r="AK2009" s="110" t="s">
        <v>4915</v>
      </c>
      <c r="AL2009" s="41" t="str">
        <f t="shared" si="1144"/>
        <v>SHD METHANOL 156</v>
      </c>
      <c r="AM2009" s="107">
        <v>0.56999999999999995</v>
      </c>
      <c r="AN2009" s="107">
        <f>$X$2009*AM2009</f>
        <v>0</v>
      </c>
    </row>
    <row r="2010" spans="1:40" ht="15">
      <c r="A2010" s="101"/>
      <c r="B2010" s="41"/>
      <c r="C2010" s="102"/>
      <c r="D2010" s="103"/>
      <c r="E2010" s="103"/>
      <c r="F2010" s="103"/>
      <c r="G2010" s="103"/>
      <c r="H2010" s="103"/>
      <c r="I2010" s="103"/>
      <c r="J2010" s="103"/>
      <c r="K2010" s="31"/>
      <c r="L2010" s="103"/>
      <c r="M2010" s="104"/>
      <c r="N2010" s="105"/>
      <c r="O2010" s="41"/>
      <c r="P2010" s="41"/>
      <c r="Q2010" s="41"/>
      <c r="R2010" s="41"/>
      <c r="S2010" s="41"/>
      <c r="T2010" s="107"/>
      <c r="U2010" s="41"/>
      <c r="V2010" s="41"/>
      <c r="W2010" s="107"/>
      <c r="X2010" s="107"/>
      <c r="Y2010" s="107"/>
      <c r="Z2010" s="107"/>
      <c r="AA2010" s="107"/>
      <c r="AB2010" s="107"/>
      <c r="AC2010" s="107"/>
      <c r="AD2010" s="107"/>
      <c r="AE2010" s="107"/>
      <c r="AF2010" s="107"/>
      <c r="AG2010" s="41"/>
      <c r="AH2010" s="41"/>
      <c r="AI2010" s="108"/>
      <c r="AJ2010" s="107"/>
      <c r="AK2010" s="110" t="s">
        <v>4925</v>
      </c>
      <c r="AL2010" s="41" t="str">
        <f t="shared" si="1144"/>
        <v>SOLFEN KHA GLISERIN 250</v>
      </c>
      <c r="AM2010" s="107">
        <v>0.34</v>
      </c>
      <c r="AN2010" s="107">
        <f t="shared" ref="AN2010:AN2011" si="1146">$X$2009*AM2010</f>
        <v>0</v>
      </c>
    </row>
    <row r="2011" spans="1:40" ht="15">
      <c r="A2011" s="101"/>
      <c r="B2011" s="41"/>
      <c r="C2011" s="102"/>
      <c r="D2011" s="103"/>
      <c r="E2011" s="103"/>
      <c r="F2011" s="103"/>
      <c r="G2011" s="103"/>
      <c r="H2011" s="103"/>
      <c r="I2011" s="103"/>
      <c r="J2011" s="103"/>
      <c r="K2011" s="31"/>
      <c r="L2011" s="103"/>
      <c r="M2011" s="104"/>
      <c r="N2011" s="105"/>
      <c r="O2011" s="41"/>
      <c r="P2011" s="41"/>
      <c r="Q2011" s="41"/>
      <c r="R2011" s="41"/>
      <c r="S2011" s="41"/>
      <c r="T2011" s="107"/>
      <c r="U2011" s="41"/>
      <c r="V2011" s="41"/>
      <c r="W2011" s="107"/>
      <c r="X2011" s="107"/>
      <c r="Y2011" s="107"/>
      <c r="Z2011" s="107"/>
      <c r="AA2011" s="107"/>
      <c r="AB2011" s="107"/>
      <c r="AC2011" s="107"/>
      <c r="AD2011" s="107"/>
      <c r="AE2011" s="107"/>
      <c r="AF2011" s="107"/>
      <c r="AG2011" s="41"/>
      <c r="AH2011" s="41"/>
      <c r="AI2011" s="108"/>
      <c r="AJ2011" s="107"/>
      <c r="AK2011" s="110" t="s">
        <v>4921</v>
      </c>
      <c r="AL2011" s="41" t="str">
        <f t="shared" si="1144"/>
        <v>SOLFEN KHA DEP 225</v>
      </c>
      <c r="AM2011" s="107">
        <v>0.09</v>
      </c>
      <c r="AN2011" s="107">
        <f t="shared" si="1146"/>
        <v>0</v>
      </c>
    </row>
    <row r="2012" spans="1:40">
      <c r="A2012" s="101">
        <v>443</v>
      </c>
      <c r="B2012" s="41" t="s">
        <v>4446</v>
      </c>
      <c r="C2012" s="102" t="s">
        <v>401</v>
      </c>
      <c r="D2012" s="103">
        <v>9</v>
      </c>
      <c r="E2012" s="103"/>
      <c r="F2012" s="103">
        <v>4</v>
      </c>
      <c r="G2012" s="103">
        <v>1</v>
      </c>
      <c r="H2012" s="103"/>
      <c r="I2012" s="103"/>
      <c r="J2012" s="103" t="s">
        <v>508</v>
      </c>
      <c r="K2012" s="31">
        <v>0</v>
      </c>
      <c r="L2012" s="103" t="s">
        <v>508</v>
      </c>
      <c r="M2012" s="104">
        <f t="shared" si="1128"/>
        <v>0</v>
      </c>
      <c r="N2012" s="105" t="s">
        <v>506</v>
      </c>
      <c r="O2012" s="41"/>
      <c r="P2012" s="41"/>
      <c r="Q2012" s="41"/>
      <c r="R2012" s="41"/>
      <c r="S2012" s="41"/>
      <c r="T2012" s="107"/>
      <c r="U2012" s="41" t="s">
        <v>4096</v>
      </c>
      <c r="V2012" s="41" t="e">
        <f t="shared" ref="V2012" si="1147">VLOOKUP(U2012,tb_oplosan,2,FALSE)</f>
        <v>#NAME?</v>
      </c>
      <c r="W2012" s="107">
        <v>2.0480000000000002E-2</v>
      </c>
      <c r="X2012" s="107">
        <f>K2012*W2012</f>
        <v>0</v>
      </c>
      <c r="Y2012" s="107"/>
      <c r="Z2012" s="107"/>
      <c r="AA2012" s="107"/>
      <c r="AB2012" s="107"/>
      <c r="AC2012" s="107"/>
      <c r="AD2012" s="107"/>
      <c r="AE2012" s="107"/>
      <c r="AF2012" s="107"/>
      <c r="AG2012" s="41" t="s">
        <v>4313</v>
      </c>
      <c r="AH2012" s="41" t="e">
        <f t="shared" ref="AH2012" si="1148">VLOOKUP(AG2012,tb_parfum,2,FALSE)</f>
        <v>#NAME?</v>
      </c>
      <c r="AI2012" s="108">
        <v>0.21</v>
      </c>
      <c r="AJ2012" s="107">
        <f t="shared" ref="AJ2012" si="1149">X2012*AI2012</f>
        <v>0</v>
      </c>
      <c r="AK2012" s="41"/>
      <c r="AL2012" s="41"/>
      <c r="AM2012" s="107"/>
      <c r="AN2012" s="107"/>
    </row>
    <row r="2013" spans="1:40" ht="15">
      <c r="A2013" s="101"/>
      <c r="B2013" s="41"/>
      <c r="C2013" s="102"/>
      <c r="D2013" s="103"/>
      <c r="E2013" s="103"/>
      <c r="F2013" s="103"/>
      <c r="G2013" s="103"/>
      <c r="H2013" s="103"/>
      <c r="I2013" s="103"/>
      <c r="J2013" s="103"/>
      <c r="K2013" s="31"/>
      <c r="L2013" s="103"/>
      <c r="M2013" s="104"/>
      <c r="N2013" s="105"/>
      <c r="O2013" s="41"/>
      <c r="P2013" s="41"/>
      <c r="Q2013" s="41"/>
      <c r="R2013" s="41"/>
      <c r="S2013" s="41"/>
      <c r="T2013" s="107"/>
      <c r="U2013" s="41"/>
      <c r="V2013" s="41"/>
      <c r="W2013" s="107"/>
      <c r="X2013" s="107"/>
      <c r="Y2013" s="107"/>
      <c r="Z2013" s="107"/>
      <c r="AA2013" s="107"/>
      <c r="AB2013" s="107"/>
      <c r="AC2013" s="107"/>
      <c r="AD2013" s="107"/>
      <c r="AE2013" s="107"/>
      <c r="AF2013" s="107"/>
      <c r="AG2013" s="41"/>
      <c r="AH2013" s="41"/>
      <c r="AI2013" s="108"/>
      <c r="AJ2013" s="107"/>
      <c r="AK2013" s="109" t="s">
        <v>4921</v>
      </c>
      <c r="AL2013" s="41" t="str">
        <f t="shared" ref="AL2013:AL2018" si="1150">VLOOKUP(AK2013,db_solfen,2,FALSE)</f>
        <v>SOLFEN KHA DEP 225</v>
      </c>
      <c r="AM2013" s="107">
        <v>0.3</v>
      </c>
      <c r="AN2013" s="107">
        <f>$X$2012*AM2013</f>
        <v>0</v>
      </c>
    </row>
    <row r="2014" spans="1:40" ht="15">
      <c r="A2014" s="101"/>
      <c r="B2014" s="41"/>
      <c r="C2014" s="102"/>
      <c r="D2014" s="103"/>
      <c r="E2014" s="103"/>
      <c r="F2014" s="103"/>
      <c r="G2014" s="103"/>
      <c r="H2014" s="103"/>
      <c r="I2014" s="103"/>
      <c r="J2014" s="103"/>
      <c r="K2014" s="31"/>
      <c r="L2014" s="103"/>
      <c r="M2014" s="104"/>
      <c r="N2014" s="105"/>
      <c r="O2014" s="41"/>
      <c r="P2014" s="41"/>
      <c r="Q2014" s="41"/>
      <c r="R2014" s="41"/>
      <c r="S2014" s="41"/>
      <c r="T2014" s="107"/>
      <c r="U2014" s="41"/>
      <c r="V2014" s="41"/>
      <c r="W2014" s="107"/>
      <c r="X2014" s="107"/>
      <c r="Y2014" s="107"/>
      <c r="Z2014" s="107"/>
      <c r="AA2014" s="107"/>
      <c r="AB2014" s="107"/>
      <c r="AC2014" s="107"/>
      <c r="AD2014" s="107"/>
      <c r="AE2014" s="107"/>
      <c r="AF2014" s="107"/>
      <c r="AG2014" s="41"/>
      <c r="AH2014" s="41"/>
      <c r="AI2014" s="108"/>
      <c r="AJ2014" s="107"/>
      <c r="AK2014" s="109" t="s">
        <v>4915</v>
      </c>
      <c r="AL2014" s="41" t="str">
        <f t="shared" si="1150"/>
        <v>SHD METHANOL 156</v>
      </c>
      <c r="AM2014" s="107">
        <v>0.14000000000000001</v>
      </c>
      <c r="AN2014" s="107">
        <f t="shared" ref="AN2014:AN2015" si="1151">$X$2012*AM2014</f>
        <v>0</v>
      </c>
    </row>
    <row r="2015" spans="1:40" ht="15">
      <c r="A2015" s="101"/>
      <c r="B2015" s="41"/>
      <c r="C2015" s="102"/>
      <c r="D2015" s="103"/>
      <c r="E2015" s="103"/>
      <c r="F2015" s="103"/>
      <c r="G2015" s="103"/>
      <c r="H2015" s="103"/>
      <c r="I2015" s="103"/>
      <c r="J2015" s="103"/>
      <c r="K2015" s="31"/>
      <c r="L2015" s="103"/>
      <c r="M2015" s="104"/>
      <c r="N2015" s="105"/>
      <c r="O2015" s="41"/>
      <c r="P2015" s="41"/>
      <c r="Q2015" s="41"/>
      <c r="R2015" s="41"/>
      <c r="S2015" s="41"/>
      <c r="T2015" s="107"/>
      <c r="U2015" s="41"/>
      <c r="V2015" s="41"/>
      <c r="W2015" s="107"/>
      <c r="X2015" s="107"/>
      <c r="Y2015" s="107"/>
      <c r="Z2015" s="107"/>
      <c r="AA2015" s="107"/>
      <c r="AB2015" s="107"/>
      <c r="AC2015" s="107"/>
      <c r="AD2015" s="107"/>
      <c r="AE2015" s="107"/>
      <c r="AF2015" s="107"/>
      <c r="AG2015" s="41"/>
      <c r="AH2015" s="41"/>
      <c r="AI2015" s="108"/>
      <c r="AJ2015" s="107"/>
      <c r="AK2015" s="109" t="s">
        <v>4925</v>
      </c>
      <c r="AL2015" s="41" t="str">
        <f t="shared" si="1150"/>
        <v>SOLFEN KHA GLISERIN 250</v>
      </c>
      <c r="AM2015" s="107">
        <v>0.35</v>
      </c>
      <c r="AN2015" s="107">
        <f t="shared" si="1151"/>
        <v>0</v>
      </c>
    </row>
    <row r="2016" spans="1:40" ht="15">
      <c r="A2016" s="101"/>
      <c r="B2016" s="41"/>
      <c r="C2016" s="102"/>
      <c r="D2016" s="103"/>
      <c r="E2016" s="103"/>
      <c r="F2016" s="103"/>
      <c r="G2016" s="103"/>
      <c r="H2016" s="103"/>
      <c r="I2016" s="103"/>
      <c r="J2016" s="103"/>
      <c r="K2016" s="31"/>
      <c r="L2016" s="103"/>
      <c r="M2016" s="104"/>
      <c r="N2016" s="105"/>
      <c r="O2016" s="41"/>
      <c r="P2016" s="41"/>
      <c r="Q2016" s="41"/>
      <c r="R2016" s="41"/>
      <c r="S2016" s="41"/>
      <c r="T2016" s="107"/>
      <c r="U2016" s="41" t="s">
        <v>5192</v>
      </c>
      <c r="V2016" s="41" t="s">
        <v>5193</v>
      </c>
      <c r="W2016" s="107">
        <v>6.0199999999999997E-2</v>
      </c>
      <c r="X2016" s="107">
        <f>K2012*W2016</f>
        <v>0</v>
      </c>
      <c r="Y2016" s="107"/>
      <c r="Z2016" s="107"/>
      <c r="AA2016" s="107"/>
      <c r="AB2016" s="107"/>
      <c r="AC2016" s="107"/>
      <c r="AD2016" s="107"/>
      <c r="AE2016" s="107"/>
      <c r="AF2016" s="107"/>
      <c r="AG2016" s="41"/>
      <c r="AH2016" s="41"/>
      <c r="AI2016" s="108"/>
      <c r="AJ2016" s="107"/>
      <c r="AK2016" s="110" t="s">
        <v>4915</v>
      </c>
      <c r="AL2016" s="41" t="str">
        <f t="shared" si="1150"/>
        <v>SHD METHANOL 156</v>
      </c>
      <c r="AM2016" s="107">
        <v>0.56999999999999995</v>
      </c>
      <c r="AN2016" s="107">
        <f>$X$2009*AM2016</f>
        <v>0</v>
      </c>
    </row>
    <row r="2017" spans="1:40" ht="15">
      <c r="A2017" s="101"/>
      <c r="B2017" s="41"/>
      <c r="C2017" s="102"/>
      <c r="D2017" s="103"/>
      <c r="E2017" s="103"/>
      <c r="F2017" s="103"/>
      <c r="G2017" s="103"/>
      <c r="H2017" s="103"/>
      <c r="I2017" s="103"/>
      <c r="J2017" s="103"/>
      <c r="K2017" s="31"/>
      <c r="L2017" s="103"/>
      <c r="M2017" s="104"/>
      <c r="N2017" s="105"/>
      <c r="O2017" s="41"/>
      <c r="P2017" s="41"/>
      <c r="Q2017" s="41"/>
      <c r="R2017" s="41"/>
      <c r="S2017" s="41"/>
      <c r="T2017" s="107"/>
      <c r="U2017" s="41"/>
      <c r="V2017" s="41"/>
      <c r="W2017" s="107"/>
      <c r="X2017" s="107"/>
      <c r="Y2017" s="107"/>
      <c r="Z2017" s="107"/>
      <c r="AA2017" s="107"/>
      <c r="AB2017" s="107"/>
      <c r="AC2017" s="107"/>
      <c r="AD2017" s="107"/>
      <c r="AE2017" s="107"/>
      <c r="AF2017" s="107"/>
      <c r="AG2017" s="41"/>
      <c r="AH2017" s="41"/>
      <c r="AI2017" s="108"/>
      <c r="AJ2017" s="107"/>
      <c r="AK2017" s="110" t="s">
        <v>4925</v>
      </c>
      <c r="AL2017" s="41" t="str">
        <f t="shared" si="1150"/>
        <v>SOLFEN KHA GLISERIN 250</v>
      </c>
      <c r="AM2017" s="107">
        <v>0.34</v>
      </c>
      <c r="AN2017" s="107">
        <f t="shared" ref="AN2017:AN2018" si="1152">$X$2009*AM2017</f>
        <v>0</v>
      </c>
    </row>
    <row r="2018" spans="1:40" ht="15">
      <c r="A2018" s="101"/>
      <c r="B2018" s="41"/>
      <c r="C2018" s="102"/>
      <c r="D2018" s="103"/>
      <c r="E2018" s="103"/>
      <c r="F2018" s="103"/>
      <c r="G2018" s="103"/>
      <c r="H2018" s="103"/>
      <c r="I2018" s="103"/>
      <c r="J2018" s="103"/>
      <c r="K2018" s="31"/>
      <c r="L2018" s="103"/>
      <c r="M2018" s="104"/>
      <c r="N2018" s="105"/>
      <c r="O2018" s="41"/>
      <c r="P2018" s="41"/>
      <c r="Q2018" s="41"/>
      <c r="R2018" s="41"/>
      <c r="S2018" s="41"/>
      <c r="T2018" s="107"/>
      <c r="U2018" s="41"/>
      <c r="V2018" s="41"/>
      <c r="W2018" s="107"/>
      <c r="X2018" s="107"/>
      <c r="Y2018" s="107"/>
      <c r="Z2018" s="107"/>
      <c r="AA2018" s="107"/>
      <c r="AB2018" s="107"/>
      <c r="AC2018" s="107"/>
      <c r="AD2018" s="107"/>
      <c r="AE2018" s="107"/>
      <c r="AF2018" s="107"/>
      <c r="AG2018" s="41"/>
      <c r="AH2018" s="41"/>
      <c r="AI2018" s="108"/>
      <c r="AJ2018" s="107"/>
      <c r="AK2018" s="110" t="s">
        <v>4921</v>
      </c>
      <c r="AL2018" s="41" t="str">
        <f t="shared" si="1150"/>
        <v>SOLFEN KHA DEP 225</v>
      </c>
      <c r="AM2018" s="107">
        <v>0.09</v>
      </c>
      <c r="AN2018" s="107">
        <f t="shared" si="1152"/>
        <v>0</v>
      </c>
    </row>
    <row r="2019" spans="1:40">
      <c r="A2019" s="101">
        <v>444</v>
      </c>
      <c r="B2019" s="41" t="s">
        <v>4447</v>
      </c>
      <c r="C2019" s="102" t="s">
        <v>402</v>
      </c>
      <c r="D2019" s="103">
        <v>10</v>
      </c>
      <c r="E2019" s="103"/>
      <c r="F2019" s="103">
        <v>13</v>
      </c>
      <c r="G2019" s="103">
        <v>1</v>
      </c>
      <c r="H2019" s="103"/>
      <c r="I2019" s="103"/>
      <c r="J2019" s="103" t="s">
        <v>508</v>
      </c>
      <c r="K2019" s="31">
        <v>0</v>
      </c>
      <c r="L2019" s="103" t="s">
        <v>508</v>
      </c>
      <c r="M2019" s="104">
        <f t="shared" si="1128"/>
        <v>0</v>
      </c>
      <c r="N2019" s="105" t="s">
        <v>506</v>
      </c>
      <c r="O2019" s="41"/>
      <c r="P2019" s="41"/>
      <c r="Q2019" s="41"/>
      <c r="R2019" s="41"/>
      <c r="S2019" s="41"/>
      <c r="T2019" s="107"/>
      <c r="U2019" s="41" t="s">
        <v>4098</v>
      </c>
      <c r="V2019" s="41" t="e">
        <f t="shared" ref="V2019" si="1153">VLOOKUP(U2019,tb_oplosan,2,FALSE)</f>
        <v>#NAME?</v>
      </c>
      <c r="W2019" s="107">
        <v>2.0480000000000002E-2</v>
      </c>
      <c r="X2019" s="107">
        <f>K2019*W2019</f>
        <v>0</v>
      </c>
      <c r="Y2019" s="107"/>
      <c r="Z2019" s="107"/>
      <c r="AA2019" s="107"/>
      <c r="AB2019" s="107"/>
      <c r="AC2019" s="107"/>
      <c r="AD2019" s="107"/>
      <c r="AE2019" s="107"/>
      <c r="AF2019" s="107"/>
      <c r="AG2019" s="41" t="s">
        <v>4317</v>
      </c>
      <c r="AH2019" s="41" t="e">
        <f t="shared" ref="AH2019" si="1154">VLOOKUP(AG2019,tb_parfum,2,FALSE)</f>
        <v>#NAME?</v>
      </c>
      <c r="AI2019" s="108">
        <v>0.53</v>
      </c>
      <c r="AJ2019" s="107">
        <f>X2019*AI2019</f>
        <v>0</v>
      </c>
      <c r="AK2019" s="41"/>
      <c r="AL2019" s="41"/>
      <c r="AM2019" s="107"/>
      <c r="AN2019" s="107"/>
    </row>
    <row r="2020" spans="1:40" ht="15">
      <c r="A2020" s="101"/>
      <c r="B2020" s="41"/>
      <c r="C2020" s="102"/>
      <c r="D2020" s="103"/>
      <c r="E2020" s="103"/>
      <c r="F2020" s="103"/>
      <c r="G2020" s="103"/>
      <c r="H2020" s="103"/>
      <c r="I2020" s="103"/>
      <c r="J2020" s="103"/>
      <c r="K2020" s="31"/>
      <c r="L2020" s="103"/>
      <c r="M2020" s="104"/>
      <c r="N2020" s="105"/>
      <c r="O2020" s="41"/>
      <c r="P2020" s="41"/>
      <c r="Q2020" s="41"/>
      <c r="R2020" s="41"/>
      <c r="S2020" s="41"/>
      <c r="T2020" s="107"/>
      <c r="U2020" s="41"/>
      <c r="V2020" s="41"/>
      <c r="W2020" s="107"/>
      <c r="X2020" s="107"/>
      <c r="Y2020" s="107"/>
      <c r="Z2020" s="107"/>
      <c r="AA2020" s="107"/>
      <c r="AB2020" s="107"/>
      <c r="AC2020" s="107"/>
      <c r="AD2020" s="107"/>
      <c r="AE2020" s="107"/>
      <c r="AF2020" s="107"/>
      <c r="AG2020" s="41"/>
      <c r="AH2020" s="41"/>
      <c r="AI2020" s="108"/>
      <c r="AJ2020" s="107"/>
      <c r="AK2020" s="109" t="s">
        <v>4921</v>
      </c>
      <c r="AL2020" s="41" t="str">
        <f t="shared" ref="AL2020:AL2025" si="1155">VLOOKUP(AK2020,db_solfen,2,FALSE)</f>
        <v>SOLFEN KHA DEP 225</v>
      </c>
      <c r="AM2020" s="107">
        <v>0.16</v>
      </c>
      <c r="AN2020" s="107">
        <f>$X$2019*AM2020</f>
        <v>0</v>
      </c>
    </row>
    <row r="2021" spans="1:40" ht="15">
      <c r="A2021" s="101"/>
      <c r="B2021" s="41"/>
      <c r="C2021" s="102"/>
      <c r="D2021" s="103"/>
      <c r="E2021" s="103"/>
      <c r="F2021" s="103"/>
      <c r="G2021" s="103"/>
      <c r="H2021" s="103"/>
      <c r="I2021" s="103"/>
      <c r="J2021" s="103"/>
      <c r="K2021" s="31"/>
      <c r="L2021" s="103"/>
      <c r="M2021" s="104"/>
      <c r="N2021" s="105"/>
      <c r="O2021" s="41"/>
      <c r="P2021" s="41"/>
      <c r="Q2021" s="41"/>
      <c r="R2021" s="41"/>
      <c r="S2021" s="41"/>
      <c r="T2021" s="107"/>
      <c r="U2021" s="41"/>
      <c r="V2021" s="41"/>
      <c r="W2021" s="107"/>
      <c r="X2021" s="107"/>
      <c r="Y2021" s="107"/>
      <c r="Z2021" s="107"/>
      <c r="AA2021" s="107"/>
      <c r="AB2021" s="107"/>
      <c r="AC2021" s="107"/>
      <c r="AD2021" s="107"/>
      <c r="AE2021" s="107"/>
      <c r="AF2021" s="107"/>
      <c r="AG2021" s="41"/>
      <c r="AH2021" s="41"/>
      <c r="AI2021" s="108"/>
      <c r="AJ2021" s="107"/>
      <c r="AK2021" s="109" t="s">
        <v>4915</v>
      </c>
      <c r="AL2021" s="41" t="str">
        <f t="shared" si="1155"/>
        <v>SHD METHANOL 156</v>
      </c>
      <c r="AM2021" s="107">
        <v>0.12</v>
      </c>
      <c r="AN2021" s="107">
        <f t="shared" ref="AN2021:AN2022" si="1156">$X$2019*AM2021</f>
        <v>0</v>
      </c>
    </row>
    <row r="2022" spans="1:40" ht="15">
      <c r="A2022" s="101"/>
      <c r="B2022" s="41"/>
      <c r="C2022" s="102"/>
      <c r="D2022" s="103"/>
      <c r="E2022" s="103"/>
      <c r="F2022" s="103"/>
      <c r="G2022" s="103"/>
      <c r="H2022" s="103"/>
      <c r="I2022" s="103"/>
      <c r="J2022" s="103"/>
      <c r="K2022" s="31"/>
      <c r="L2022" s="103"/>
      <c r="M2022" s="104"/>
      <c r="N2022" s="105"/>
      <c r="O2022" s="41"/>
      <c r="P2022" s="41"/>
      <c r="Q2022" s="41"/>
      <c r="R2022" s="41"/>
      <c r="S2022" s="41"/>
      <c r="T2022" s="107"/>
      <c r="U2022" s="41"/>
      <c r="V2022" s="41"/>
      <c r="W2022" s="107"/>
      <c r="X2022" s="107"/>
      <c r="Y2022" s="107"/>
      <c r="Z2022" s="107"/>
      <c r="AA2022" s="107"/>
      <c r="AB2022" s="107"/>
      <c r="AC2022" s="107"/>
      <c r="AD2022" s="107"/>
      <c r="AE2022" s="107"/>
      <c r="AF2022" s="107"/>
      <c r="AG2022" s="41"/>
      <c r="AH2022" s="41"/>
      <c r="AI2022" s="108"/>
      <c r="AJ2022" s="107"/>
      <c r="AK2022" s="109" t="s">
        <v>4925</v>
      </c>
      <c r="AL2022" s="41" t="str">
        <f t="shared" si="1155"/>
        <v>SOLFEN KHA GLISERIN 250</v>
      </c>
      <c r="AM2022" s="107">
        <v>0.19</v>
      </c>
      <c r="AN2022" s="107">
        <f t="shared" si="1156"/>
        <v>0</v>
      </c>
    </row>
    <row r="2023" spans="1:40" ht="15">
      <c r="A2023" s="101"/>
      <c r="B2023" s="41"/>
      <c r="C2023" s="102"/>
      <c r="D2023" s="103"/>
      <c r="E2023" s="103"/>
      <c r="F2023" s="103"/>
      <c r="G2023" s="103"/>
      <c r="H2023" s="103"/>
      <c r="I2023" s="103"/>
      <c r="J2023" s="103"/>
      <c r="K2023" s="31"/>
      <c r="L2023" s="103"/>
      <c r="M2023" s="104"/>
      <c r="N2023" s="105"/>
      <c r="O2023" s="41"/>
      <c r="P2023" s="41"/>
      <c r="Q2023" s="41"/>
      <c r="R2023" s="41"/>
      <c r="S2023" s="41"/>
      <c r="T2023" s="107"/>
      <c r="U2023" s="41" t="s">
        <v>5192</v>
      </c>
      <c r="V2023" s="41" t="s">
        <v>5193</v>
      </c>
      <c r="W2023" s="107">
        <v>6.0199999999999997E-2</v>
      </c>
      <c r="X2023" s="107">
        <f>K2019*W2023</f>
        <v>0</v>
      </c>
      <c r="Y2023" s="107"/>
      <c r="Z2023" s="107"/>
      <c r="AA2023" s="107"/>
      <c r="AB2023" s="107"/>
      <c r="AC2023" s="107"/>
      <c r="AD2023" s="107"/>
      <c r="AE2023" s="107"/>
      <c r="AF2023" s="107"/>
      <c r="AG2023" s="41"/>
      <c r="AH2023" s="41"/>
      <c r="AI2023" s="108"/>
      <c r="AJ2023" s="107"/>
      <c r="AK2023" s="110" t="s">
        <v>4915</v>
      </c>
      <c r="AL2023" s="41" t="str">
        <f t="shared" si="1155"/>
        <v>SHD METHANOL 156</v>
      </c>
      <c r="AM2023" s="107">
        <v>0.56999999999999995</v>
      </c>
      <c r="AN2023" s="107">
        <f>$X$2023*AM2023</f>
        <v>0</v>
      </c>
    </row>
    <row r="2024" spans="1:40" ht="15">
      <c r="A2024" s="101"/>
      <c r="B2024" s="41"/>
      <c r="C2024" s="102"/>
      <c r="D2024" s="103"/>
      <c r="E2024" s="103"/>
      <c r="F2024" s="103"/>
      <c r="G2024" s="103"/>
      <c r="H2024" s="103"/>
      <c r="I2024" s="103"/>
      <c r="J2024" s="103"/>
      <c r="K2024" s="31"/>
      <c r="L2024" s="103"/>
      <c r="M2024" s="104"/>
      <c r="N2024" s="105"/>
      <c r="O2024" s="41"/>
      <c r="P2024" s="41"/>
      <c r="Q2024" s="41"/>
      <c r="R2024" s="41"/>
      <c r="S2024" s="41"/>
      <c r="T2024" s="107"/>
      <c r="U2024" s="41"/>
      <c r="V2024" s="41"/>
      <c r="W2024" s="107"/>
      <c r="X2024" s="107"/>
      <c r="Y2024" s="107"/>
      <c r="Z2024" s="107"/>
      <c r="AA2024" s="107"/>
      <c r="AB2024" s="107"/>
      <c r="AC2024" s="107"/>
      <c r="AD2024" s="107"/>
      <c r="AE2024" s="107"/>
      <c r="AF2024" s="107"/>
      <c r="AG2024" s="41"/>
      <c r="AH2024" s="41"/>
      <c r="AI2024" s="108"/>
      <c r="AJ2024" s="107"/>
      <c r="AK2024" s="110" t="s">
        <v>4925</v>
      </c>
      <c r="AL2024" s="41" t="str">
        <f t="shared" si="1155"/>
        <v>SOLFEN KHA GLISERIN 250</v>
      </c>
      <c r="AM2024" s="107">
        <v>0.34</v>
      </c>
      <c r="AN2024" s="107">
        <f t="shared" ref="AN2024:AN2025" si="1157">$X$2023*AM2024</f>
        <v>0</v>
      </c>
    </row>
    <row r="2025" spans="1:40" ht="15">
      <c r="A2025" s="101"/>
      <c r="B2025" s="41"/>
      <c r="C2025" s="102"/>
      <c r="D2025" s="103"/>
      <c r="E2025" s="103"/>
      <c r="F2025" s="103"/>
      <c r="G2025" s="103"/>
      <c r="H2025" s="103"/>
      <c r="I2025" s="103"/>
      <c r="J2025" s="103"/>
      <c r="K2025" s="31"/>
      <c r="L2025" s="103"/>
      <c r="M2025" s="104"/>
      <c r="N2025" s="105"/>
      <c r="O2025" s="41"/>
      <c r="P2025" s="41"/>
      <c r="Q2025" s="41"/>
      <c r="R2025" s="41"/>
      <c r="S2025" s="41"/>
      <c r="T2025" s="107"/>
      <c r="U2025" s="41"/>
      <c r="V2025" s="41"/>
      <c r="W2025" s="107"/>
      <c r="X2025" s="107"/>
      <c r="Y2025" s="107"/>
      <c r="Z2025" s="107"/>
      <c r="AA2025" s="107"/>
      <c r="AB2025" s="107"/>
      <c r="AC2025" s="107"/>
      <c r="AD2025" s="107"/>
      <c r="AE2025" s="107"/>
      <c r="AF2025" s="107"/>
      <c r="AG2025" s="41"/>
      <c r="AH2025" s="41"/>
      <c r="AI2025" s="108"/>
      <c r="AJ2025" s="107"/>
      <c r="AK2025" s="110" t="s">
        <v>4921</v>
      </c>
      <c r="AL2025" s="41" t="str">
        <f t="shared" si="1155"/>
        <v>SOLFEN KHA DEP 225</v>
      </c>
      <c r="AM2025" s="107">
        <v>0.09</v>
      </c>
      <c r="AN2025" s="107">
        <f t="shared" si="1157"/>
        <v>0</v>
      </c>
    </row>
    <row r="2026" spans="1:40">
      <c r="A2026" s="101">
        <v>445</v>
      </c>
      <c r="B2026" s="41" t="s">
        <v>4448</v>
      </c>
      <c r="C2026" s="102" t="s">
        <v>403</v>
      </c>
      <c r="D2026" s="103">
        <v>13</v>
      </c>
      <c r="E2026" s="103"/>
      <c r="F2026" s="103">
        <v>6</v>
      </c>
      <c r="G2026" s="103">
        <v>1</v>
      </c>
      <c r="H2026" s="103"/>
      <c r="I2026" s="103"/>
      <c r="J2026" s="103" t="s">
        <v>508</v>
      </c>
      <c r="K2026" s="31">
        <v>0</v>
      </c>
      <c r="L2026" s="103" t="s">
        <v>508</v>
      </c>
      <c r="M2026" s="104">
        <f t="shared" si="1128"/>
        <v>0</v>
      </c>
      <c r="N2026" s="105" t="s">
        <v>506</v>
      </c>
      <c r="O2026" s="41"/>
      <c r="P2026" s="41"/>
      <c r="Q2026" s="41"/>
      <c r="R2026" s="41"/>
      <c r="S2026" s="41"/>
      <c r="T2026" s="107"/>
      <c r="U2026" s="41" t="s">
        <v>4100</v>
      </c>
      <c r="V2026" s="41" t="e">
        <f>VLOOKUP(U2026,tb_oplosan,2,FALSE)</f>
        <v>#NAME?</v>
      </c>
      <c r="W2026" s="107">
        <v>2.0480000000000002E-2</v>
      </c>
      <c r="X2026" s="107">
        <f>K2026*W2026</f>
        <v>0</v>
      </c>
      <c r="Y2026" s="41" t="s">
        <v>3940</v>
      </c>
      <c r="Z2026" s="41" t="s">
        <v>3941</v>
      </c>
      <c r="AA2026" s="107">
        <v>0.16</v>
      </c>
      <c r="AB2026" s="107">
        <f>X2026*AA2026</f>
        <v>0</v>
      </c>
      <c r="AC2026" s="107"/>
      <c r="AD2026" s="107"/>
      <c r="AE2026" s="107"/>
      <c r="AF2026" s="107"/>
      <c r="AG2026" s="41" t="s">
        <v>4283</v>
      </c>
      <c r="AH2026" s="41" t="s">
        <v>4284</v>
      </c>
      <c r="AI2026" s="108">
        <v>0.84299999999999997</v>
      </c>
      <c r="AJ2026" s="107">
        <f>$AB$745*AI2026</f>
        <v>0.41904518400000001</v>
      </c>
      <c r="AK2026" s="41"/>
      <c r="AL2026" s="41"/>
      <c r="AM2026" s="107"/>
      <c r="AN2026" s="107"/>
    </row>
    <row r="2027" spans="1:40">
      <c r="A2027" s="101"/>
      <c r="B2027" s="41"/>
      <c r="C2027" s="102"/>
      <c r="D2027" s="103"/>
      <c r="E2027" s="103"/>
      <c r="F2027" s="103"/>
      <c r="G2027" s="103"/>
      <c r="H2027" s="103"/>
      <c r="I2027" s="103"/>
      <c r="J2027" s="103"/>
      <c r="K2027" s="31"/>
      <c r="L2027" s="103"/>
      <c r="M2027" s="104"/>
      <c r="N2027" s="105"/>
      <c r="O2027" s="41"/>
      <c r="P2027" s="41"/>
      <c r="Q2027" s="41"/>
      <c r="R2027" s="41"/>
      <c r="S2027" s="41"/>
      <c r="T2027" s="107"/>
      <c r="U2027" s="41"/>
      <c r="V2027" s="41"/>
      <c r="W2027" s="107"/>
      <c r="X2027" s="107"/>
      <c r="Y2027" s="41"/>
      <c r="Z2027" s="41"/>
      <c r="AA2027" s="107"/>
      <c r="AB2027" s="107"/>
      <c r="AC2027" s="107"/>
      <c r="AD2027" s="107"/>
      <c r="AE2027" s="107"/>
      <c r="AF2027" s="107"/>
      <c r="AG2027" s="41" t="s">
        <v>4339</v>
      </c>
      <c r="AH2027" s="41" t="s">
        <v>4340</v>
      </c>
      <c r="AI2027" s="108">
        <v>0.157</v>
      </c>
      <c r="AJ2027" s="107">
        <f>$AB$745*AI2027</f>
        <v>7.8042816000000001E-2</v>
      </c>
      <c r="AK2027" s="41"/>
      <c r="AL2027" s="41"/>
      <c r="AM2027" s="107"/>
      <c r="AN2027" s="107"/>
    </row>
    <row r="2028" spans="1:40" ht="15">
      <c r="A2028" s="101"/>
      <c r="B2028" s="41"/>
      <c r="C2028" s="102"/>
      <c r="D2028" s="103"/>
      <c r="E2028" s="103"/>
      <c r="F2028" s="103"/>
      <c r="G2028" s="103"/>
      <c r="H2028" s="103"/>
      <c r="I2028" s="103"/>
      <c r="J2028" s="103"/>
      <c r="K2028" s="31"/>
      <c r="L2028" s="103"/>
      <c r="M2028" s="104"/>
      <c r="N2028" s="105"/>
      <c r="O2028" s="41"/>
      <c r="P2028" s="41"/>
      <c r="Q2028" s="41"/>
      <c r="R2028" s="41"/>
      <c r="S2028" s="41"/>
      <c r="T2028" s="107"/>
      <c r="U2028" s="41"/>
      <c r="V2028" s="41"/>
      <c r="W2028" s="107"/>
      <c r="X2028" s="107"/>
      <c r="Y2028" s="41"/>
      <c r="Z2028" s="41"/>
      <c r="AA2028" s="107"/>
      <c r="AB2028" s="107"/>
      <c r="AC2028" s="107"/>
      <c r="AD2028" s="107"/>
      <c r="AE2028" s="107"/>
      <c r="AF2028" s="107"/>
      <c r="AG2028" s="41"/>
      <c r="AH2028" s="41"/>
      <c r="AI2028" s="108"/>
      <c r="AJ2028" s="107"/>
      <c r="AK2028" s="109" t="s">
        <v>4921</v>
      </c>
      <c r="AL2028" s="41" t="str">
        <f t="shared" ref="AL2028:AL2033" si="1158">VLOOKUP(AK2028,db_solfen,2,FALSE)</f>
        <v>SOLFEN KHA DEP 225</v>
      </c>
      <c r="AM2028" s="107">
        <v>0.36</v>
      </c>
      <c r="AN2028" s="107">
        <f>$X$2026*AM2028</f>
        <v>0</v>
      </c>
    </row>
    <row r="2029" spans="1:40" ht="15">
      <c r="A2029" s="101"/>
      <c r="B2029" s="41"/>
      <c r="C2029" s="102"/>
      <c r="D2029" s="103"/>
      <c r="E2029" s="103"/>
      <c r="F2029" s="103"/>
      <c r="G2029" s="103"/>
      <c r="H2029" s="103"/>
      <c r="I2029" s="103"/>
      <c r="J2029" s="103"/>
      <c r="K2029" s="31"/>
      <c r="L2029" s="103"/>
      <c r="M2029" s="104"/>
      <c r="N2029" s="105"/>
      <c r="O2029" s="41"/>
      <c r="P2029" s="41"/>
      <c r="Q2029" s="41"/>
      <c r="R2029" s="41"/>
      <c r="S2029" s="41"/>
      <c r="T2029" s="107"/>
      <c r="U2029" s="41"/>
      <c r="V2029" s="41"/>
      <c r="W2029" s="107"/>
      <c r="X2029" s="107"/>
      <c r="Y2029" s="41"/>
      <c r="Z2029" s="41"/>
      <c r="AA2029" s="107"/>
      <c r="AB2029" s="107"/>
      <c r="AC2029" s="107"/>
      <c r="AD2029" s="107"/>
      <c r="AE2029" s="107"/>
      <c r="AF2029" s="107"/>
      <c r="AG2029" s="41"/>
      <c r="AH2029" s="41"/>
      <c r="AI2029" s="108"/>
      <c r="AJ2029" s="107"/>
      <c r="AK2029" s="109" t="s">
        <v>4915</v>
      </c>
      <c r="AL2029" s="41" t="str">
        <f t="shared" si="1158"/>
        <v>SHD METHANOL 156</v>
      </c>
      <c r="AM2029" s="107">
        <v>0.1</v>
      </c>
      <c r="AN2029" s="107">
        <f t="shared" ref="AN2029:AN2030" si="1159">$X$2026*AM2029</f>
        <v>0</v>
      </c>
    </row>
    <row r="2030" spans="1:40" ht="15">
      <c r="A2030" s="101"/>
      <c r="B2030" s="41"/>
      <c r="C2030" s="102"/>
      <c r="D2030" s="103"/>
      <c r="E2030" s="103"/>
      <c r="F2030" s="103"/>
      <c r="G2030" s="103"/>
      <c r="H2030" s="103"/>
      <c r="I2030" s="103"/>
      <c r="J2030" s="103"/>
      <c r="K2030" s="31"/>
      <c r="L2030" s="103"/>
      <c r="M2030" s="104"/>
      <c r="N2030" s="105"/>
      <c r="O2030" s="41"/>
      <c r="P2030" s="41"/>
      <c r="Q2030" s="41"/>
      <c r="R2030" s="41"/>
      <c r="S2030" s="41"/>
      <c r="T2030" s="107"/>
      <c r="U2030" s="41"/>
      <c r="V2030" s="41"/>
      <c r="W2030" s="107"/>
      <c r="X2030" s="107"/>
      <c r="Y2030" s="41"/>
      <c r="Z2030" s="41"/>
      <c r="AA2030" s="107"/>
      <c r="AB2030" s="107"/>
      <c r="AC2030" s="107"/>
      <c r="AD2030" s="107"/>
      <c r="AE2030" s="107"/>
      <c r="AF2030" s="107"/>
      <c r="AG2030" s="41"/>
      <c r="AH2030" s="41"/>
      <c r="AI2030" s="108"/>
      <c r="AJ2030" s="107"/>
      <c r="AK2030" s="109" t="s">
        <v>4925</v>
      </c>
      <c r="AL2030" s="41" t="str">
        <f t="shared" si="1158"/>
        <v>SOLFEN KHA GLISERIN 250</v>
      </c>
      <c r="AM2030" s="107">
        <v>0.38</v>
      </c>
      <c r="AN2030" s="107">
        <f t="shared" si="1159"/>
        <v>0</v>
      </c>
    </row>
    <row r="2031" spans="1:40" ht="15">
      <c r="A2031" s="101"/>
      <c r="B2031" s="41"/>
      <c r="C2031" s="102"/>
      <c r="D2031" s="103"/>
      <c r="E2031" s="103"/>
      <c r="F2031" s="103"/>
      <c r="G2031" s="103"/>
      <c r="H2031" s="103"/>
      <c r="I2031" s="103"/>
      <c r="J2031" s="103"/>
      <c r="K2031" s="31"/>
      <c r="L2031" s="103"/>
      <c r="M2031" s="104"/>
      <c r="N2031" s="105"/>
      <c r="O2031" s="41"/>
      <c r="P2031" s="41"/>
      <c r="Q2031" s="41"/>
      <c r="R2031" s="41"/>
      <c r="S2031" s="41"/>
      <c r="T2031" s="107"/>
      <c r="U2031" s="41" t="s">
        <v>5192</v>
      </c>
      <c r="V2031" s="41" t="s">
        <v>5193</v>
      </c>
      <c r="W2031" s="107">
        <v>6.0199999999999997E-2</v>
      </c>
      <c r="X2031" s="107">
        <f>K$2026*W2031</f>
        <v>0</v>
      </c>
      <c r="Y2031" s="107"/>
      <c r="Z2031" s="107"/>
      <c r="AA2031" s="107"/>
      <c r="AB2031" s="107"/>
      <c r="AC2031" s="107"/>
      <c r="AD2031" s="107"/>
      <c r="AE2031" s="107"/>
      <c r="AF2031" s="107"/>
      <c r="AG2031" s="41"/>
      <c r="AH2031" s="41"/>
      <c r="AI2031" s="108"/>
      <c r="AJ2031" s="107"/>
      <c r="AK2031" s="110" t="s">
        <v>4915</v>
      </c>
      <c r="AL2031" s="41" t="str">
        <f t="shared" si="1158"/>
        <v>SHD METHANOL 156</v>
      </c>
      <c r="AM2031" s="107">
        <v>0.56999999999999995</v>
      </c>
      <c r="AN2031" s="107">
        <f>$X$2031*AM2031</f>
        <v>0</v>
      </c>
    </row>
    <row r="2032" spans="1:40" ht="15">
      <c r="A2032" s="101"/>
      <c r="B2032" s="41"/>
      <c r="C2032" s="102"/>
      <c r="D2032" s="103"/>
      <c r="E2032" s="103"/>
      <c r="F2032" s="103"/>
      <c r="G2032" s="103"/>
      <c r="H2032" s="103"/>
      <c r="I2032" s="103"/>
      <c r="J2032" s="103"/>
      <c r="K2032" s="31"/>
      <c r="L2032" s="103"/>
      <c r="M2032" s="104"/>
      <c r="N2032" s="105"/>
      <c r="O2032" s="41"/>
      <c r="P2032" s="41"/>
      <c r="Q2032" s="41"/>
      <c r="R2032" s="41"/>
      <c r="S2032" s="41"/>
      <c r="T2032" s="107"/>
      <c r="U2032" s="41"/>
      <c r="V2032" s="41"/>
      <c r="W2032" s="107"/>
      <c r="X2032" s="107"/>
      <c r="Y2032" s="107"/>
      <c r="Z2032" s="107"/>
      <c r="AA2032" s="107"/>
      <c r="AB2032" s="107"/>
      <c r="AC2032" s="107"/>
      <c r="AD2032" s="107"/>
      <c r="AE2032" s="107"/>
      <c r="AF2032" s="107"/>
      <c r="AG2032" s="41"/>
      <c r="AH2032" s="41"/>
      <c r="AI2032" s="108"/>
      <c r="AJ2032" s="107"/>
      <c r="AK2032" s="110" t="s">
        <v>4925</v>
      </c>
      <c r="AL2032" s="41" t="str">
        <f t="shared" si="1158"/>
        <v>SOLFEN KHA GLISERIN 250</v>
      </c>
      <c r="AM2032" s="107">
        <v>0.34</v>
      </c>
      <c r="AN2032" s="107">
        <f t="shared" ref="AN2032:AN2033" si="1160">$X$2031*AM2032</f>
        <v>0</v>
      </c>
    </row>
    <row r="2033" spans="1:40" ht="15">
      <c r="A2033" s="101"/>
      <c r="B2033" s="41"/>
      <c r="C2033" s="102"/>
      <c r="D2033" s="103"/>
      <c r="E2033" s="103"/>
      <c r="F2033" s="103"/>
      <c r="G2033" s="103"/>
      <c r="H2033" s="103"/>
      <c r="I2033" s="103"/>
      <c r="J2033" s="103"/>
      <c r="K2033" s="31"/>
      <c r="L2033" s="103"/>
      <c r="M2033" s="104"/>
      <c r="N2033" s="105"/>
      <c r="O2033" s="41"/>
      <c r="P2033" s="41"/>
      <c r="Q2033" s="41"/>
      <c r="R2033" s="41"/>
      <c r="S2033" s="41"/>
      <c r="T2033" s="107"/>
      <c r="U2033" s="41"/>
      <c r="V2033" s="41"/>
      <c r="W2033" s="107"/>
      <c r="X2033" s="107"/>
      <c r="Y2033" s="107"/>
      <c r="Z2033" s="107"/>
      <c r="AA2033" s="107"/>
      <c r="AB2033" s="107"/>
      <c r="AC2033" s="107"/>
      <c r="AD2033" s="107"/>
      <c r="AE2033" s="107"/>
      <c r="AF2033" s="107"/>
      <c r="AG2033" s="41"/>
      <c r="AH2033" s="41"/>
      <c r="AI2033" s="108"/>
      <c r="AJ2033" s="107"/>
      <c r="AK2033" s="110" t="s">
        <v>4921</v>
      </c>
      <c r="AL2033" s="41" t="str">
        <f t="shared" si="1158"/>
        <v>SOLFEN KHA DEP 225</v>
      </c>
      <c r="AM2033" s="107">
        <v>0.09</v>
      </c>
      <c r="AN2033" s="107">
        <f t="shared" si="1160"/>
        <v>0</v>
      </c>
    </row>
    <row r="2034" spans="1:40">
      <c r="A2034" s="101">
        <v>446</v>
      </c>
      <c r="B2034" s="41" t="s">
        <v>4451</v>
      </c>
      <c r="C2034" s="102" t="s">
        <v>404</v>
      </c>
      <c r="D2034" s="103">
        <v>15</v>
      </c>
      <c r="E2034" s="103"/>
      <c r="F2034" s="103">
        <v>17</v>
      </c>
      <c r="G2034" s="103">
        <v>1</v>
      </c>
      <c r="H2034" s="103"/>
      <c r="I2034" s="103"/>
      <c r="J2034" s="103" t="s">
        <v>508</v>
      </c>
      <c r="K2034" s="31">
        <v>0</v>
      </c>
      <c r="L2034" s="103" t="s">
        <v>508</v>
      </c>
      <c r="M2034" s="104">
        <f t="shared" si="1128"/>
        <v>0</v>
      </c>
      <c r="N2034" s="105" t="s">
        <v>506</v>
      </c>
      <c r="O2034" s="41"/>
      <c r="P2034" s="41"/>
      <c r="Q2034" s="41"/>
      <c r="R2034" s="41"/>
      <c r="S2034" s="41"/>
      <c r="T2034" s="107"/>
      <c r="U2034" s="41" t="s">
        <v>4104</v>
      </c>
      <c r="V2034" s="41" t="e">
        <f t="shared" ref="V2034" si="1161">VLOOKUP(U2034,tb_oplosan,2,FALSE)</f>
        <v>#NAME?</v>
      </c>
      <c r="W2034" s="107">
        <v>2.0480000000000002E-2</v>
      </c>
      <c r="X2034" s="107">
        <f>K2034*W2034</f>
        <v>0</v>
      </c>
      <c r="Y2034" s="107"/>
      <c r="Z2034" s="107"/>
      <c r="AA2034" s="107"/>
      <c r="AB2034" s="107"/>
      <c r="AC2034" s="107"/>
      <c r="AD2034" s="107"/>
      <c r="AE2034" s="107"/>
      <c r="AF2034" s="107"/>
      <c r="AG2034" s="41" t="s">
        <v>4271</v>
      </c>
      <c r="AH2034" s="41" t="e">
        <f t="shared" ref="AH2034" si="1162">VLOOKUP(AG2034,tb_parfum,2,FALSE)</f>
        <v>#NAME?</v>
      </c>
      <c r="AI2034" s="108">
        <v>0.39</v>
      </c>
      <c r="AJ2034" s="107">
        <f t="shared" ref="AJ2034" si="1163">X2034*AI2034</f>
        <v>0</v>
      </c>
      <c r="AK2034" s="41"/>
      <c r="AL2034" s="41"/>
      <c r="AM2034" s="107"/>
      <c r="AN2034" s="107"/>
    </row>
    <row r="2035" spans="1:40" ht="15">
      <c r="A2035" s="101"/>
      <c r="B2035" s="41"/>
      <c r="C2035" s="102"/>
      <c r="D2035" s="103"/>
      <c r="E2035" s="103"/>
      <c r="F2035" s="103"/>
      <c r="G2035" s="103"/>
      <c r="H2035" s="103"/>
      <c r="I2035" s="103"/>
      <c r="J2035" s="103"/>
      <c r="K2035" s="31"/>
      <c r="L2035" s="103"/>
      <c r="M2035" s="104"/>
      <c r="N2035" s="105"/>
      <c r="O2035" s="41"/>
      <c r="P2035" s="41"/>
      <c r="Q2035" s="41"/>
      <c r="R2035" s="41"/>
      <c r="S2035" s="41"/>
      <c r="T2035" s="107"/>
      <c r="U2035" s="41"/>
      <c r="V2035" s="41"/>
      <c r="W2035" s="107"/>
      <c r="X2035" s="107"/>
      <c r="Y2035" s="107"/>
      <c r="Z2035" s="107"/>
      <c r="AA2035" s="107"/>
      <c r="AB2035" s="107"/>
      <c r="AC2035" s="107"/>
      <c r="AD2035" s="107"/>
      <c r="AE2035" s="107"/>
      <c r="AF2035" s="107"/>
      <c r="AG2035" s="41"/>
      <c r="AH2035" s="41"/>
      <c r="AI2035" s="108"/>
      <c r="AJ2035" s="107"/>
      <c r="AK2035" s="109" t="s">
        <v>4915</v>
      </c>
      <c r="AL2035" s="41" t="str">
        <f t="shared" ref="AL2035:AL2040" si="1164">VLOOKUP(AK2035,db_solfen,2,FALSE)</f>
        <v>SHD METHANOL 156</v>
      </c>
      <c r="AM2035" s="107">
        <v>0.14000000000000001</v>
      </c>
      <c r="AN2035" s="107">
        <f>$X$2034*AM2035</f>
        <v>0</v>
      </c>
    </row>
    <row r="2036" spans="1:40" ht="15">
      <c r="A2036" s="101"/>
      <c r="B2036" s="41"/>
      <c r="C2036" s="102"/>
      <c r="D2036" s="103"/>
      <c r="E2036" s="103"/>
      <c r="F2036" s="103"/>
      <c r="G2036" s="103"/>
      <c r="H2036" s="103"/>
      <c r="I2036" s="103"/>
      <c r="J2036" s="103"/>
      <c r="K2036" s="31"/>
      <c r="L2036" s="103"/>
      <c r="M2036" s="104"/>
      <c r="N2036" s="105"/>
      <c r="O2036" s="41"/>
      <c r="P2036" s="41"/>
      <c r="Q2036" s="41"/>
      <c r="R2036" s="41"/>
      <c r="S2036" s="41"/>
      <c r="T2036" s="107"/>
      <c r="U2036" s="41"/>
      <c r="V2036" s="41"/>
      <c r="W2036" s="107"/>
      <c r="X2036" s="107"/>
      <c r="Y2036" s="107"/>
      <c r="Z2036" s="107"/>
      <c r="AA2036" s="107"/>
      <c r="AB2036" s="107"/>
      <c r="AC2036" s="107"/>
      <c r="AD2036" s="107"/>
      <c r="AE2036" s="107"/>
      <c r="AF2036" s="107"/>
      <c r="AG2036" s="41"/>
      <c r="AH2036" s="41"/>
      <c r="AI2036" s="108"/>
      <c r="AJ2036" s="107"/>
      <c r="AK2036" s="109" t="s">
        <v>4921</v>
      </c>
      <c r="AL2036" s="41" t="str">
        <f t="shared" si="1164"/>
        <v>SOLFEN KHA DEP 225</v>
      </c>
      <c r="AM2036" s="107">
        <v>0.2</v>
      </c>
      <c r="AN2036" s="107">
        <f t="shared" ref="AN2036:AN2037" si="1165">$X$2034*AM2036</f>
        <v>0</v>
      </c>
    </row>
    <row r="2037" spans="1:40" ht="15">
      <c r="A2037" s="101"/>
      <c r="B2037" s="41"/>
      <c r="C2037" s="102"/>
      <c r="D2037" s="103"/>
      <c r="E2037" s="103"/>
      <c r="F2037" s="103"/>
      <c r="G2037" s="103"/>
      <c r="H2037" s="103"/>
      <c r="I2037" s="103"/>
      <c r="J2037" s="103"/>
      <c r="K2037" s="31"/>
      <c r="L2037" s="103"/>
      <c r="M2037" s="104"/>
      <c r="N2037" s="105"/>
      <c r="O2037" s="41"/>
      <c r="P2037" s="41"/>
      <c r="Q2037" s="41"/>
      <c r="R2037" s="41"/>
      <c r="S2037" s="41"/>
      <c r="T2037" s="107"/>
      <c r="U2037" s="41"/>
      <c r="V2037" s="41"/>
      <c r="W2037" s="107"/>
      <c r="X2037" s="107"/>
      <c r="Y2037" s="107"/>
      <c r="Z2037" s="107"/>
      <c r="AA2037" s="107"/>
      <c r="AB2037" s="107"/>
      <c r="AC2037" s="107"/>
      <c r="AD2037" s="107"/>
      <c r="AE2037" s="107"/>
      <c r="AF2037" s="107"/>
      <c r="AG2037" s="41"/>
      <c r="AH2037" s="41"/>
      <c r="AI2037" s="108"/>
      <c r="AJ2037" s="107"/>
      <c r="AK2037" s="109" t="s">
        <v>4925</v>
      </c>
      <c r="AL2037" s="41" t="str">
        <f t="shared" si="1164"/>
        <v>SOLFEN KHA GLISERIN 250</v>
      </c>
      <c r="AM2037" s="107">
        <v>0.27</v>
      </c>
      <c r="AN2037" s="107">
        <f t="shared" si="1165"/>
        <v>0</v>
      </c>
    </row>
    <row r="2038" spans="1:40" ht="15">
      <c r="A2038" s="101"/>
      <c r="B2038" s="41"/>
      <c r="C2038" s="102"/>
      <c r="D2038" s="103"/>
      <c r="E2038" s="103"/>
      <c r="F2038" s="103"/>
      <c r="G2038" s="103"/>
      <c r="H2038" s="103"/>
      <c r="I2038" s="103"/>
      <c r="J2038" s="103"/>
      <c r="K2038" s="31"/>
      <c r="L2038" s="103"/>
      <c r="M2038" s="104"/>
      <c r="N2038" s="105"/>
      <c r="O2038" s="41"/>
      <c r="P2038" s="41"/>
      <c r="Q2038" s="41"/>
      <c r="R2038" s="41"/>
      <c r="S2038" s="41"/>
      <c r="T2038" s="107"/>
      <c r="U2038" s="41" t="s">
        <v>5192</v>
      </c>
      <c r="V2038" s="41" t="s">
        <v>5193</v>
      </c>
      <c r="W2038" s="107">
        <v>6.0199999999999997E-2</v>
      </c>
      <c r="X2038" s="107">
        <f>K2034*W2038</f>
        <v>0</v>
      </c>
      <c r="Y2038" s="107"/>
      <c r="Z2038" s="107"/>
      <c r="AA2038" s="107"/>
      <c r="AB2038" s="107"/>
      <c r="AC2038" s="107"/>
      <c r="AD2038" s="107"/>
      <c r="AE2038" s="107"/>
      <c r="AF2038" s="107"/>
      <c r="AG2038" s="41"/>
      <c r="AH2038" s="41"/>
      <c r="AI2038" s="108"/>
      <c r="AJ2038" s="107"/>
      <c r="AK2038" s="110" t="s">
        <v>4915</v>
      </c>
      <c r="AL2038" s="41" t="str">
        <f t="shared" si="1164"/>
        <v>SHD METHANOL 156</v>
      </c>
      <c r="AM2038" s="107">
        <v>0.56999999999999995</v>
      </c>
      <c r="AN2038" s="107">
        <f>$X$2038*AM2038</f>
        <v>0</v>
      </c>
    </row>
    <row r="2039" spans="1:40" ht="15">
      <c r="A2039" s="101"/>
      <c r="B2039" s="41"/>
      <c r="C2039" s="102"/>
      <c r="D2039" s="103"/>
      <c r="E2039" s="103"/>
      <c r="F2039" s="103"/>
      <c r="G2039" s="103"/>
      <c r="H2039" s="103"/>
      <c r="I2039" s="103"/>
      <c r="J2039" s="103"/>
      <c r="K2039" s="31"/>
      <c r="L2039" s="103"/>
      <c r="M2039" s="104"/>
      <c r="N2039" s="105"/>
      <c r="O2039" s="41"/>
      <c r="P2039" s="41"/>
      <c r="Q2039" s="41"/>
      <c r="R2039" s="41"/>
      <c r="S2039" s="41"/>
      <c r="T2039" s="107"/>
      <c r="U2039" s="41"/>
      <c r="V2039" s="41"/>
      <c r="W2039" s="107"/>
      <c r="X2039" s="107"/>
      <c r="Y2039" s="107"/>
      <c r="Z2039" s="107"/>
      <c r="AA2039" s="107"/>
      <c r="AB2039" s="107"/>
      <c r="AC2039" s="107"/>
      <c r="AD2039" s="107"/>
      <c r="AE2039" s="107"/>
      <c r="AF2039" s="107"/>
      <c r="AG2039" s="41"/>
      <c r="AH2039" s="41"/>
      <c r="AI2039" s="108"/>
      <c r="AJ2039" s="107"/>
      <c r="AK2039" s="110" t="s">
        <v>4925</v>
      </c>
      <c r="AL2039" s="41" t="str">
        <f t="shared" si="1164"/>
        <v>SOLFEN KHA GLISERIN 250</v>
      </c>
      <c r="AM2039" s="107">
        <v>0.34</v>
      </c>
      <c r="AN2039" s="107">
        <f t="shared" ref="AN2039:AN2040" si="1166">$X$2038*AM2039</f>
        <v>0</v>
      </c>
    </row>
    <row r="2040" spans="1:40" ht="15">
      <c r="A2040" s="101"/>
      <c r="B2040" s="41"/>
      <c r="C2040" s="102"/>
      <c r="D2040" s="103"/>
      <c r="E2040" s="103"/>
      <c r="F2040" s="103"/>
      <c r="G2040" s="103"/>
      <c r="H2040" s="103"/>
      <c r="I2040" s="103"/>
      <c r="J2040" s="103"/>
      <c r="K2040" s="31"/>
      <c r="L2040" s="103"/>
      <c r="M2040" s="104"/>
      <c r="N2040" s="105"/>
      <c r="O2040" s="41"/>
      <c r="P2040" s="41"/>
      <c r="Q2040" s="41"/>
      <c r="R2040" s="41"/>
      <c r="S2040" s="41"/>
      <c r="T2040" s="107"/>
      <c r="U2040" s="41"/>
      <c r="V2040" s="41"/>
      <c r="W2040" s="107"/>
      <c r="X2040" s="107"/>
      <c r="Y2040" s="107"/>
      <c r="Z2040" s="107"/>
      <c r="AA2040" s="107"/>
      <c r="AB2040" s="107"/>
      <c r="AC2040" s="107"/>
      <c r="AD2040" s="107"/>
      <c r="AE2040" s="107"/>
      <c r="AF2040" s="107"/>
      <c r="AG2040" s="41"/>
      <c r="AH2040" s="41"/>
      <c r="AI2040" s="108"/>
      <c r="AJ2040" s="107"/>
      <c r="AK2040" s="110" t="s">
        <v>4921</v>
      </c>
      <c r="AL2040" s="41" t="str">
        <f t="shared" si="1164"/>
        <v>SOLFEN KHA DEP 225</v>
      </c>
      <c r="AM2040" s="107">
        <v>0.09</v>
      </c>
      <c r="AN2040" s="107">
        <f t="shared" si="1166"/>
        <v>0</v>
      </c>
    </row>
    <row r="2041" spans="1:40">
      <c r="A2041" s="101">
        <v>447</v>
      </c>
      <c r="B2041" s="41" t="s">
        <v>4452</v>
      </c>
      <c r="C2041" s="102" t="s">
        <v>405</v>
      </c>
      <c r="D2041" s="103">
        <v>23</v>
      </c>
      <c r="E2041" s="103"/>
      <c r="F2041" s="103">
        <v>14</v>
      </c>
      <c r="G2041" s="103">
        <v>1</v>
      </c>
      <c r="H2041" s="103"/>
      <c r="I2041" s="103"/>
      <c r="J2041" s="103" t="s">
        <v>508</v>
      </c>
      <c r="K2041" s="31">
        <v>0</v>
      </c>
      <c r="L2041" s="103" t="s">
        <v>508</v>
      </c>
      <c r="M2041" s="104">
        <f t="shared" si="1128"/>
        <v>0</v>
      </c>
      <c r="N2041" s="105" t="s">
        <v>506</v>
      </c>
      <c r="O2041" s="41"/>
      <c r="P2041" s="41"/>
      <c r="Q2041" s="41"/>
      <c r="R2041" s="41"/>
      <c r="S2041" s="41"/>
      <c r="T2041" s="107"/>
      <c r="U2041" s="41" t="s">
        <v>4106</v>
      </c>
      <c r="V2041" s="41" t="e">
        <f t="shared" ref="V2041" si="1167">VLOOKUP(U2041,tb_oplosan,2,FALSE)</f>
        <v>#NAME?</v>
      </c>
      <c r="W2041" s="107">
        <v>2.0480000000000002E-2</v>
      </c>
      <c r="X2041" s="107">
        <f t="shared" ref="X2041" si="1168">K2041*W2041</f>
        <v>0</v>
      </c>
      <c r="Y2041" s="107"/>
      <c r="Z2041" s="107"/>
      <c r="AA2041" s="107"/>
      <c r="AB2041" s="107"/>
      <c r="AC2041" s="107"/>
      <c r="AD2041" s="107"/>
      <c r="AE2041" s="107"/>
      <c r="AF2041" s="107"/>
      <c r="AG2041" s="41" t="s">
        <v>4303</v>
      </c>
      <c r="AH2041" s="41" t="e">
        <f t="shared" ref="AH2041" si="1169">VLOOKUP(AG2041,tb_parfum,2,FALSE)</f>
        <v>#NAME?</v>
      </c>
      <c r="AI2041" s="108">
        <v>0.39</v>
      </c>
      <c r="AJ2041" s="107">
        <f t="shared" ref="AJ2041" si="1170">X2041*AI2041</f>
        <v>0</v>
      </c>
      <c r="AK2041" s="41"/>
      <c r="AL2041" s="41"/>
      <c r="AM2041" s="107"/>
      <c r="AN2041" s="107"/>
    </row>
    <row r="2042" spans="1:40" ht="15">
      <c r="A2042" s="101"/>
      <c r="B2042" s="41"/>
      <c r="C2042" s="102"/>
      <c r="D2042" s="103"/>
      <c r="E2042" s="103"/>
      <c r="F2042" s="103"/>
      <c r="G2042" s="103"/>
      <c r="H2042" s="103"/>
      <c r="I2042" s="103"/>
      <c r="J2042" s="103"/>
      <c r="K2042" s="31"/>
      <c r="L2042" s="103"/>
      <c r="M2042" s="104"/>
      <c r="N2042" s="105"/>
      <c r="O2042" s="41"/>
      <c r="P2042" s="41"/>
      <c r="Q2042" s="41"/>
      <c r="R2042" s="41"/>
      <c r="S2042" s="41"/>
      <c r="T2042" s="107"/>
      <c r="U2042" s="41"/>
      <c r="V2042" s="41"/>
      <c r="W2042" s="107"/>
      <c r="X2042" s="107"/>
      <c r="Y2042" s="107"/>
      <c r="Z2042" s="107"/>
      <c r="AA2042" s="107"/>
      <c r="AB2042" s="107"/>
      <c r="AC2042" s="107"/>
      <c r="AD2042" s="107"/>
      <c r="AE2042" s="107"/>
      <c r="AF2042" s="107"/>
      <c r="AG2042" s="41"/>
      <c r="AH2042" s="41"/>
      <c r="AI2042" s="108"/>
      <c r="AJ2042" s="107"/>
      <c r="AK2042" s="109" t="s">
        <v>4921</v>
      </c>
      <c r="AL2042" s="41" t="str">
        <f t="shared" ref="AL2042:AL2047" si="1171">VLOOKUP(AK2042,db_solfen,2,FALSE)</f>
        <v>SOLFEN KHA DEP 225</v>
      </c>
      <c r="AM2042" s="107">
        <v>0.2</v>
      </c>
      <c r="AN2042" s="107">
        <f>$X$2041*AM2042</f>
        <v>0</v>
      </c>
    </row>
    <row r="2043" spans="1:40" ht="15">
      <c r="A2043" s="101"/>
      <c r="B2043" s="41"/>
      <c r="C2043" s="102"/>
      <c r="D2043" s="103"/>
      <c r="E2043" s="103"/>
      <c r="F2043" s="103"/>
      <c r="G2043" s="103"/>
      <c r="H2043" s="103"/>
      <c r="I2043" s="103"/>
      <c r="J2043" s="103"/>
      <c r="K2043" s="31"/>
      <c r="L2043" s="103"/>
      <c r="M2043" s="104"/>
      <c r="N2043" s="105"/>
      <c r="O2043" s="41"/>
      <c r="P2043" s="41"/>
      <c r="Q2043" s="41"/>
      <c r="R2043" s="41"/>
      <c r="S2043" s="41"/>
      <c r="T2043" s="107"/>
      <c r="U2043" s="41"/>
      <c r="V2043" s="41"/>
      <c r="W2043" s="107"/>
      <c r="X2043" s="107"/>
      <c r="Y2043" s="107"/>
      <c r="Z2043" s="107"/>
      <c r="AA2043" s="107"/>
      <c r="AB2043" s="107"/>
      <c r="AC2043" s="107"/>
      <c r="AD2043" s="107"/>
      <c r="AE2043" s="107"/>
      <c r="AF2043" s="107"/>
      <c r="AG2043" s="41"/>
      <c r="AH2043" s="41"/>
      <c r="AI2043" s="108"/>
      <c r="AJ2043" s="107"/>
      <c r="AK2043" s="109" t="s">
        <v>4915</v>
      </c>
      <c r="AL2043" s="41" t="str">
        <f t="shared" si="1171"/>
        <v>SHD METHANOL 156</v>
      </c>
      <c r="AM2043" s="107">
        <v>0.14000000000000001</v>
      </c>
      <c r="AN2043" s="107">
        <f t="shared" ref="AN2043:AN2044" si="1172">$X$2041*AM2043</f>
        <v>0</v>
      </c>
    </row>
    <row r="2044" spans="1:40" ht="15">
      <c r="A2044" s="101"/>
      <c r="B2044" s="41"/>
      <c r="C2044" s="102"/>
      <c r="D2044" s="103"/>
      <c r="E2044" s="103"/>
      <c r="F2044" s="103"/>
      <c r="G2044" s="103"/>
      <c r="H2044" s="103"/>
      <c r="I2044" s="103"/>
      <c r="J2044" s="103"/>
      <c r="K2044" s="31"/>
      <c r="L2044" s="103"/>
      <c r="M2044" s="104"/>
      <c r="N2044" s="105"/>
      <c r="O2044" s="41"/>
      <c r="P2044" s="41"/>
      <c r="Q2044" s="41"/>
      <c r="R2044" s="41"/>
      <c r="S2044" s="41"/>
      <c r="T2044" s="107"/>
      <c r="U2044" s="41"/>
      <c r="V2044" s="41"/>
      <c r="W2044" s="107"/>
      <c r="X2044" s="107"/>
      <c r="Y2044" s="107"/>
      <c r="Z2044" s="107"/>
      <c r="AA2044" s="107"/>
      <c r="AB2044" s="107"/>
      <c r="AC2044" s="107"/>
      <c r="AD2044" s="107"/>
      <c r="AE2044" s="107"/>
      <c r="AF2044" s="107"/>
      <c r="AG2044" s="41"/>
      <c r="AH2044" s="41"/>
      <c r="AI2044" s="108"/>
      <c r="AJ2044" s="107"/>
      <c r="AK2044" s="109" t="s">
        <v>4925</v>
      </c>
      <c r="AL2044" s="41" t="str">
        <f t="shared" si="1171"/>
        <v>SOLFEN KHA GLISERIN 250</v>
      </c>
      <c r="AM2044" s="107">
        <v>0.27</v>
      </c>
      <c r="AN2044" s="107">
        <f t="shared" si="1172"/>
        <v>0</v>
      </c>
    </row>
    <row r="2045" spans="1:40" ht="15">
      <c r="A2045" s="101"/>
      <c r="B2045" s="41"/>
      <c r="C2045" s="102"/>
      <c r="D2045" s="103"/>
      <c r="E2045" s="103"/>
      <c r="F2045" s="103"/>
      <c r="G2045" s="103"/>
      <c r="H2045" s="103"/>
      <c r="I2045" s="103"/>
      <c r="J2045" s="103"/>
      <c r="K2045" s="31"/>
      <c r="L2045" s="103"/>
      <c r="M2045" s="104"/>
      <c r="N2045" s="105"/>
      <c r="O2045" s="41"/>
      <c r="P2045" s="41"/>
      <c r="Q2045" s="41"/>
      <c r="R2045" s="41"/>
      <c r="S2045" s="41"/>
      <c r="T2045" s="107"/>
      <c r="U2045" s="41" t="s">
        <v>5192</v>
      </c>
      <c r="V2045" s="41" t="s">
        <v>5193</v>
      </c>
      <c r="W2045" s="107">
        <v>6.0199999999999997E-2</v>
      </c>
      <c r="X2045" s="107">
        <f>K2041*W2045</f>
        <v>0</v>
      </c>
      <c r="Y2045" s="107"/>
      <c r="Z2045" s="107"/>
      <c r="AA2045" s="107"/>
      <c r="AB2045" s="107"/>
      <c r="AC2045" s="107"/>
      <c r="AD2045" s="107"/>
      <c r="AE2045" s="107"/>
      <c r="AF2045" s="107"/>
      <c r="AG2045" s="41"/>
      <c r="AH2045" s="41"/>
      <c r="AI2045" s="108"/>
      <c r="AJ2045" s="107"/>
      <c r="AK2045" s="110" t="s">
        <v>4915</v>
      </c>
      <c r="AL2045" s="41" t="str">
        <f t="shared" si="1171"/>
        <v>SHD METHANOL 156</v>
      </c>
      <c r="AM2045" s="107">
        <v>0.56999999999999995</v>
      </c>
      <c r="AN2045" s="107">
        <f>$X$2045*AM2045</f>
        <v>0</v>
      </c>
    </row>
    <row r="2046" spans="1:40" ht="15">
      <c r="A2046" s="101"/>
      <c r="B2046" s="41"/>
      <c r="C2046" s="102"/>
      <c r="D2046" s="103"/>
      <c r="E2046" s="103"/>
      <c r="F2046" s="103"/>
      <c r="G2046" s="103"/>
      <c r="H2046" s="103"/>
      <c r="I2046" s="103"/>
      <c r="J2046" s="103"/>
      <c r="K2046" s="31"/>
      <c r="L2046" s="103"/>
      <c r="M2046" s="104"/>
      <c r="N2046" s="105"/>
      <c r="O2046" s="41"/>
      <c r="P2046" s="41"/>
      <c r="Q2046" s="41"/>
      <c r="R2046" s="41"/>
      <c r="S2046" s="41"/>
      <c r="T2046" s="107"/>
      <c r="U2046" s="41"/>
      <c r="V2046" s="41"/>
      <c r="W2046" s="107"/>
      <c r="X2046" s="107"/>
      <c r="Y2046" s="107"/>
      <c r="Z2046" s="107"/>
      <c r="AA2046" s="107"/>
      <c r="AB2046" s="107"/>
      <c r="AC2046" s="107"/>
      <c r="AD2046" s="107"/>
      <c r="AE2046" s="107"/>
      <c r="AF2046" s="107"/>
      <c r="AG2046" s="41"/>
      <c r="AH2046" s="41"/>
      <c r="AI2046" s="108"/>
      <c r="AJ2046" s="107"/>
      <c r="AK2046" s="110" t="s">
        <v>4925</v>
      </c>
      <c r="AL2046" s="41" t="str">
        <f t="shared" si="1171"/>
        <v>SOLFEN KHA GLISERIN 250</v>
      </c>
      <c r="AM2046" s="107">
        <v>0.34</v>
      </c>
      <c r="AN2046" s="107">
        <f t="shared" ref="AN2046:AN2047" si="1173">$X$2045*AM2046</f>
        <v>0</v>
      </c>
    </row>
    <row r="2047" spans="1:40" ht="15">
      <c r="A2047" s="101"/>
      <c r="B2047" s="41"/>
      <c r="C2047" s="102"/>
      <c r="D2047" s="103"/>
      <c r="E2047" s="103"/>
      <c r="F2047" s="103"/>
      <c r="G2047" s="103"/>
      <c r="H2047" s="103"/>
      <c r="I2047" s="103"/>
      <c r="J2047" s="103"/>
      <c r="K2047" s="31"/>
      <c r="L2047" s="103"/>
      <c r="M2047" s="104"/>
      <c r="N2047" s="105"/>
      <c r="O2047" s="41"/>
      <c r="P2047" s="41"/>
      <c r="Q2047" s="41"/>
      <c r="R2047" s="41"/>
      <c r="S2047" s="41"/>
      <c r="T2047" s="107"/>
      <c r="U2047" s="41"/>
      <c r="V2047" s="41"/>
      <c r="W2047" s="107"/>
      <c r="X2047" s="107"/>
      <c r="Y2047" s="107"/>
      <c r="Z2047" s="107"/>
      <c r="AA2047" s="107"/>
      <c r="AB2047" s="107"/>
      <c r="AC2047" s="107"/>
      <c r="AD2047" s="107"/>
      <c r="AE2047" s="107"/>
      <c r="AF2047" s="107"/>
      <c r="AG2047" s="41"/>
      <c r="AH2047" s="41"/>
      <c r="AI2047" s="108"/>
      <c r="AJ2047" s="107"/>
      <c r="AK2047" s="110" t="s">
        <v>4921</v>
      </c>
      <c r="AL2047" s="41" t="str">
        <f t="shared" si="1171"/>
        <v>SOLFEN KHA DEP 225</v>
      </c>
      <c r="AM2047" s="107">
        <v>0.09</v>
      </c>
      <c r="AN2047" s="107">
        <f t="shared" si="1173"/>
        <v>0</v>
      </c>
    </row>
    <row r="2048" spans="1:40">
      <c r="A2048" s="101">
        <v>448</v>
      </c>
      <c r="B2048" s="41" t="s">
        <v>4453</v>
      </c>
      <c r="C2048" s="102" t="s">
        <v>406</v>
      </c>
      <c r="D2048" s="103">
        <v>16</v>
      </c>
      <c r="E2048" s="103"/>
      <c r="F2048" s="103">
        <v>15</v>
      </c>
      <c r="G2048" s="103">
        <v>1</v>
      </c>
      <c r="H2048" s="103"/>
      <c r="I2048" s="103"/>
      <c r="J2048" s="103" t="s">
        <v>508</v>
      </c>
      <c r="K2048" s="31">
        <v>0</v>
      </c>
      <c r="L2048" s="103" t="s">
        <v>508</v>
      </c>
      <c r="M2048" s="104">
        <f t="shared" si="1128"/>
        <v>0</v>
      </c>
      <c r="N2048" s="105" t="s">
        <v>506</v>
      </c>
      <c r="O2048" s="41"/>
      <c r="P2048" s="41"/>
      <c r="Q2048" s="41"/>
      <c r="R2048" s="41"/>
      <c r="S2048" s="41"/>
      <c r="T2048" s="107"/>
      <c r="U2048" s="41" t="s">
        <v>4108</v>
      </c>
      <c r="V2048" s="41" t="e">
        <f t="shared" ref="V2048" si="1174">VLOOKUP(U2048,tb_oplosan,2,FALSE)</f>
        <v>#NAME?</v>
      </c>
      <c r="W2048" s="107">
        <v>2.0480000000000002E-2</v>
      </c>
      <c r="X2048" s="107">
        <f>K2048*W2048</f>
        <v>0</v>
      </c>
      <c r="Y2048" s="107"/>
      <c r="Z2048" s="107"/>
      <c r="AA2048" s="107"/>
      <c r="AB2048" s="107"/>
      <c r="AC2048" s="107"/>
      <c r="AD2048" s="107"/>
      <c r="AE2048" s="107"/>
      <c r="AF2048" s="107"/>
      <c r="AG2048" s="41" t="s">
        <v>4311</v>
      </c>
      <c r="AH2048" s="41" t="e">
        <f t="shared" ref="AH2048" si="1175">VLOOKUP(AG2048,tb_parfum,2,FALSE)</f>
        <v>#NAME?</v>
      </c>
      <c r="AI2048" s="108">
        <v>0.31</v>
      </c>
      <c r="AJ2048" s="107">
        <f t="shared" ref="AJ2048" si="1176">X2048*AI2048</f>
        <v>0</v>
      </c>
      <c r="AK2048" s="41"/>
      <c r="AL2048" s="41"/>
      <c r="AM2048" s="107"/>
      <c r="AN2048" s="107"/>
    </row>
    <row r="2049" spans="1:40" ht="15">
      <c r="A2049" s="101"/>
      <c r="B2049" s="41"/>
      <c r="C2049" s="102"/>
      <c r="D2049" s="103"/>
      <c r="E2049" s="103"/>
      <c r="F2049" s="103"/>
      <c r="G2049" s="103"/>
      <c r="H2049" s="103"/>
      <c r="I2049" s="103"/>
      <c r="J2049" s="103"/>
      <c r="K2049" s="31"/>
      <c r="L2049" s="103"/>
      <c r="M2049" s="104"/>
      <c r="N2049" s="105"/>
      <c r="O2049" s="41"/>
      <c r="P2049" s="41"/>
      <c r="Q2049" s="41"/>
      <c r="R2049" s="41"/>
      <c r="S2049" s="41"/>
      <c r="T2049" s="107"/>
      <c r="U2049" s="41"/>
      <c r="V2049" s="41"/>
      <c r="W2049" s="107"/>
      <c r="X2049" s="107"/>
      <c r="Y2049" s="107"/>
      <c r="Z2049" s="107"/>
      <c r="AA2049" s="107"/>
      <c r="AB2049" s="107"/>
      <c r="AC2049" s="107"/>
      <c r="AD2049" s="107"/>
      <c r="AE2049" s="107"/>
      <c r="AF2049" s="107"/>
      <c r="AG2049" s="41"/>
      <c r="AH2049" s="41"/>
      <c r="AI2049" s="108"/>
      <c r="AJ2049" s="107"/>
      <c r="AK2049" s="109" t="s">
        <v>4921</v>
      </c>
      <c r="AL2049" s="41" t="str">
        <f t="shared" ref="AL2049:AL2054" si="1177">VLOOKUP(AK2049,db_solfen,2,FALSE)</f>
        <v>SOLFEN KHA DEP 225</v>
      </c>
      <c r="AM2049" s="107">
        <v>0.35</v>
      </c>
      <c r="AN2049" s="107">
        <f>$X$2048*AM2049</f>
        <v>0</v>
      </c>
    </row>
    <row r="2050" spans="1:40" ht="15">
      <c r="A2050" s="101"/>
      <c r="B2050" s="41"/>
      <c r="C2050" s="102"/>
      <c r="D2050" s="103"/>
      <c r="E2050" s="103"/>
      <c r="F2050" s="103"/>
      <c r="G2050" s="103"/>
      <c r="H2050" s="103"/>
      <c r="I2050" s="103"/>
      <c r="J2050" s="103"/>
      <c r="K2050" s="31"/>
      <c r="L2050" s="103"/>
      <c r="M2050" s="104"/>
      <c r="N2050" s="105"/>
      <c r="O2050" s="41"/>
      <c r="P2050" s="41"/>
      <c r="Q2050" s="41"/>
      <c r="R2050" s="41"/>
      <c r="S2050" s="41"/>
      <c r="T2050" s="107"/>
      <c r="U2050" s="41"/>
      <c r="V2050" s="41"/>
      <c r="W2050" s="107"/>
      <c r="X2050" s="107"/>
      <c r="Y2050" s="107"/>
      <c r="Z2050" s="107"/>
      <c r="AA2050" s="107"/>
      <c r="AB2050" s="107"/>
      <c r="AC2050" s="107"/>
      <c r="AD2050" s="107"/>
      <c r="AE2050" s="107"/>
      <c r="AF2050" s="107"/>
      <c r="AG2050" s="41"/>
      <c r="AH2050" s="41"/>
      <c r="AI2050" s="108"/>
      <c r="AJ2050" s="107"/>
      <c r="AK2050" s="109" t="s">
        <v>4915</v>
      </c>
      <c r="AL2050" s="41" t="str">
        <f t="shared" si="1177"/>
        <v>SHD METHANOL 156</v>
      </c>
      <c r="AM2050" s="107">
        <v>0.14000000000000001</v>
      </c>
      <c r="AN2050" s="107">
        <f t="shared" ref="AN2050:AN2051" si="1178">$X$2048*AM2050</f>
        <v>0</v>
      </c>
    </row>
    <row r="2051" spans="1:40" ht="15">
      <c r="A2051" s="101"/>
      <c r="B2051" s="41"/>
      <c r="C2051" s="102"/>
      <c r="D2051" s="103"/>
      <c r="E2051" s="103"/>
      <c r="F2051" s="103"/>
      <c r="G2051" s="103"/>
      <c r="H2051" s="103"/>
      <c r="I2051" s="103"/>
      <c r="J2051" s="103"/>
      <c r="K2051" s="31"/>
      <c r="L2051" s="103"/>
      <c r="M2051" s="104"/>
      <c r="N2051" s="105"/>
      <c r="O2051" s="41"/>
      <c r="P2051" s="41"/>
      <c r="Q2051" s="41"/>
      <c r="R2051" s="41"/>
      <c r="S2051" s="41"/>
      <c r="T2051" s="107"/>
      <c r="U2051" s="41"/>
      <c r="V2051" s="41"/>
      <c r="W2051" s="107"/>
      <c r="X2051" s="107"/>
      <c r="Y2051" s="107"/>
      <c r="Z2051" s="107"/>
      <c r="AA2051" s="107"/>
      <c r="AB2051" s="107"/>
      <c r="AC2051" s="107"/>
      <c r="AD2051" s="107"/>
      <c r="AE2051" s="107"/>
      <c r="AF2051" s="107"/>
      <c r="AG2051" s="41"/>
      <c r="AH2051" s="41"/>
      <c r="AI2051" s="108"/>
      <c r="AJ2051" s="107"/>
      <c r="AK2051" s="109" t="s">
        <v>4925</v>
      </c>
      <c r="AL2051" s="41" t="str">
        <f t="shared" si="1177"/>
        <v>SOLFEN KHA GLISERIN 250</v>
      </c>
      <c r="AM2051" s="107">
        <v>0.2</v>
      </c>
      <c r="AN2051" s="107">
        <f t="shared" si="1178"/>
        <v>0</v>
      </c>
    </row>
    <row r="2052" spans="1:40" ht="15">
      <c r="A2052" s="101"/>
      <c r="B2052" s="41"/>
      <c r="C2052" s="102"/>
      <c r="D2052" s="103"/>
      <c r="E2052" s="103"/>
      <c r="F2052" s="103"/>
      <c r="G2052" s="103"/>
      <c r="H2052" s="103"/>
      <c r="I2052" s="103"/>
      <c r="J2052" s="103"/>
      <c r="K2052" s="31"/>
      <c r="L2052" s="103"/>
      <c r="M2052" s="104"/>
      <c r="N2052" s="105"/>
      <c r="O2052" s="41"/>
      <c r="P2052" s="41"/>
      <c r="Q2052" s="41"/>
      <c r="R2052" s="41"/>
      <c r="S2052" s="41"/>
      <c r="T2052" s="107"/>
      <c r="U2052" s="41" t="s">
        <v>5192</v>
      </c>
      <c r="V2052" s="41" t="s">
        <v>5193</v>
      </c>
      <c r="W2052" s="107">
        <v>6.0199999999999997E-2</v>
      </c>
      <c r="X2052" s="107">
        <f>K2048*W2052</f>
        <v>0</v>
      </c>
      <c r="Y2052" s="107"/>
      <c r="Z2052" s="107"/>
      <c r="AA2052" s="107"/>
      <c r="AB2052" s="107"/>
      <c r="AC2052" s="107"/>
      <c r="AD2052" s="107"/>
      <c r="AE2052" s="107"/>
      <c r="AF2052" s="107"/>
      <c r="AG2052" s="41"/>
      <c r="AH2052" s="41"/>
      <c r="AI2052" s="108"/>
      <c r="AJ2052" s="107"/>
      <c r="AK2052" s="110" t="s">
        <v>4915</v>
      </c>
      <c r="AL2052" s="41" t="str">
        <f t="shared" si="1177"/>
        <v>SHD METHANOL 156</v>
      </c>
      <c r="AM2052" s="107">
        <v>0.56999999999999995</v>
      </c>
      <c r="AN2052" s="107">
        <f>$X$2052*AM2052</f>
        <v>0</v>
      </c>
    </row>
    <row r="2053" spans="1:40" ht="15">
      <c r="A2053" s="101"/>
      <c r="B2053" s="41"/>
      <c r="C2053" s="102"/>
      <c r="D2053" s="103"/>
      <c r="E2053" s="103"/>
      <c r="F2053" s="103"/>
      <c r="G2053" s="103"/>
      <c r="H2053" s="103"/>
      <c r="I2053" s="103"/>
      <c r="J2053" s="103"/>
      <c r="K2053" s="31"/>
      <c r="L2053" s="103"/>
      <c r="M2053" s="104"/>
      <c r="N2053" s="105"/>
      <c r="O2053" s="41"/>
      <c r="P2053" s="41"/>
      <c r="Q2053" s="41"/>
      <c r="R2053" s="41"/>
      <c r="S2053" s="41"/>
      <c r="T2053" s="107"/>
      <c r="U2053" s="41"/>
      <c r="V2053" s="41"/>
      <c r="W2053" s="107"/>
      <c r="X2053" s="107"/>
      <c r="Y2053" s="107"/>
      <c r="Z2053" s="107"/>
      <c r="AA2053" s="107"/>
      <c r="AB2053" s="107"/>
      <c r="AC2053" s="107"/>
      <c r="AD2053" s="107"/>
      <c r="AE2053" s="107"/>
      <c r="AF2053" s="107"/>
      <c r="AG2053" s="41"/>
      <c r="AH2053" s="41"/>
      <c r="AI2053" s="108"/>
      <c r="AJ2053" s="107"/>
      <c r="AK2053" s="110" t="s">
        <v>4925</v>
      </c>
      <c r="AL2053" s="41" t="str">
        <f t="shared" si="1177"/>
        <v>SOLFEN KHA GLISERIN 250</v>
      </c>
      <c r="AM2053" s="107">
        <v>0.34</v>
      </c>
      <c r="AN2053" s="107">
        <f t="shared" ref="AN2053:AN2054" si="1179">$X$2052*AM2053</f>
        <v>0</v>
      </c>
    </row>
    <row r="2054" spans="1:40" ht="15">
      <c r="A2054" s="101"/>
      <c r="B2054" s="41"/>
      <c r="C2054" s="102"/>
      <c r="D2054" s="103"/>
      <c r="E2054" s="103"/>
      <c r="F2054" s="103"/>
      <c r="G2054" s="103"/>
      <c r="H2054" s="103"/>
      <c r="I2054" s="103"/>
      <c r="J2054" s="103"/>
      <c r="K2054" s="31"/>
      <c r="L2054" s="103"/>
      <c r="M2054" s="104"/>
      <c r="N2054" s="105"/>
      <c r="O2054" s="41"/>
      <c r="P2054" s="41"/>
      <c r="Q2054" s="41"/>
      <c r="R2054" s="41"/>
      <c r="S2054" s="41"/>
      <c r="T2054" s="107"/>
      <c r="U2054" s="41"/>
      <c r="V2054" s="41"/>
      <c r="W2054" s="107"/>
      <c r="X2054" s="107"/>
      <c r="Y2054" s="107"/>
      <c r="Z2054" s="107"/>
      <c r="AA2054" s="107"/>
      <c r="AB2054" s="107"/>
      <c r="AC2054" s="107"/>
      <c r="AD2054" s="107"/>
      <c r="AE2054" s="107"/>
      <c r="AF2054" s="107"/>
      <c r="AG2054" s="41"/>
      <c r="AH2054" s="41"/>
      <c r="AI2054" s="108"/>
      <c r="AJ2054" s="107"/>
      <c r="AK2054" s="110" t="s">
        <v>4921</v>
      </c>
      <c r="AL2054" s="41" t="str">
        <f t="shared" si="1177"/>
        <v>SOLFEN KHA DEP 225</v>
      </c>
      <c r="AM2054" s="107">
        <v>0.09</v>
      </c>
      <c r="AN2054" s="107">
        <f t="shared" si="1179"/>
        <v>0</v>
      </c>
    </row>
    <row r="2055" spans="1:40">
      <c r="A2055" s="101">
        <v>449</v>
      </c>
      <c r="B2055" s="41" t="s">
        <v>4454</v>
      </c>
      <c r="C2055" s="102" t="s">
        <v>407</v>
      </c>
      <c r="D2055" s="103">
        <v>34</v>
      </c>
      <c r="E2055" s="103"/>
      <c r="F2055" s="103">
        <v>8</v>
      </c>
      <c r="G2055" s="103">
        <v>1</v>
      </c>
      <c r="H2055" s="103"/>
      <c r="I2055" s="103"/>
      <c r="J2055" s="103" t="s">
        <v>508</v>
      </c>
      <c r="K2055" s="31">
        <v>0</v>
      </c>
      <c r="L2055" s="103" t="s">
        <v>508</v>
      </c>
      <c r="M2055" s="104">
        <f t="shared" si="1128"/>
        <v>0</v>
      </c>
      <c r="N2055" s="105" t="s">
        <v>506</v>
      </c>
      <c r="O2055" s="41"/>
      <c r="P2055" s="41"/>
      <c r="Q2055" s="41"/>
      <c r="R2055" s="41"/>
      <c r="S2055" s="41"/>
      <c r="T2055" s="107"/>
      <c r="U2055" s="41" t="s">
        <v>4110</v>
      </c>
      <c r="V2055" s="41" t="e">
        <f t="shared" ref="V2055:V2062" si="1180">VLOOKUP(U2055,tb_oplosan,2,FALSE)</f>
        <v>#NAME?</v>
      </c>
      <c r="W2055" s="107">
        <v>2.0480000000000002E-2</v>
      </c>
      <c r="X2055" s="107">
        <f>K2055*W2055</f>
        <v>0</v>
      </c>
      <c r="Y2055" s="107"/>
      <c r="Z2055" s="107"/>
      <c r="AA2055" s="107"/>
      <c r="AB2055" s="107"/>
      <c r="AC2055" s="107"/>
      <c r="AD2055" s="107"/>
      <c r="AE2055" s="107"/>
      <c r="AF2055" s="107"/>
      <c r="AG2055" s="41" t="s">
        <v>4309</v>
      </c>
      <c r="AH2055" s="41" t="e">
        <f t="shared" ref="AH2055" si="1181">VLOOKUP(AG2055,tb_parfum,2,FALSE)</f>
        <v>#NAME?</v>
      </c>
      <c r="AI2055" s="108">
        <v>0.18</v>
      </c>
      <c r="AJ2055" s="107">
        <f t="shared" ref="AJ2055" si="1182">X2055*AI2055</f>
        <v>0</v>
      </c>
      <c r="AK2055" s="41"/>
      <c r="AL2055" s="41"/>
      <c r="AM2055" s="107"/>
      <c r="AN2055" s="107"/>
    </row>
    <row r="2056" spans="1:40" ht="15">
      <c r="A2056" s="101"/>
      <c r="B2056" s="41"/>
      <c r="C2056" s="102"/>
      <c r="D2056" s="103"/>
      <c r="E2056" s="103"/>
      <c r="F2056" s="103"/>
      <c r="G2056" s="103"/>
      <c r="H2056" s="103"/>
      <c r="I2056" s="103"/>
      <c r="J2056" s="103"/>
      <c r="K2056" s="31"/>
      <c r="L2056" s="103"/>
      <c r="M2056" s="104"/>
      <c r="N2056" s="105"/>
      <c r="O2056" s="41"/>
      <c r="P2056" s="41"/>
      <c r="Q2056" s="41"/>
      <c r="R2056" s="41"/>
      <c r="S2056" s="41"/>
      <c r="T2056" s="107"/>
      <c r="U2056" s="41"/>
      <c r="V2056" s="41"/>
      <c r="W2056" s="107"/>
      <c r="X2056" s="107"/>
      <c r="Y2056" s="107"/>
      <c r="Z2056" s="107"/>
      <c r="AA2056" s="107"/>
      <c r="AB2056" s="107"/>
      <c r="AC2056" s="107"/>
      <c r="AD2056" s="107"/>
      <c r="AE2056" s="107"/>
      <c r="AF2056" s="107"/>
      <c r="AG2056" s="41"/>
      <c r="AH2056" s="41"/>
      <c r="AI2056" s="108"/>
      <c r="AJ2056" s="107"/>
      <c r="AK2056" s="109" t="s">
        <v>4921</v>
      </c>
      <c r="AL2056" s="41" t="str">
        <f t="shared" ref="AL2056:AL2061" si="1183">VLOOKUP(AK2056,db_solfen,2,FALSE)</f>
        <v>SOLFEN KHA DEP 225</v>
      </c>
      <c r="AM2056" s="107">
        <v>0.3</v>
      </c>
      <c r="AN2056" s="107">
        <f>$X$2055*AM2056</f>
        <v>0</v>
      </c>
    </row>
    <row r="2057" spans="1:40" ht="15">
      <c r="A2057" s="101"/>
      <c r="B2057" s="41"/>
      <c r="C2057" s="102"/>
      <c r="D2057" s="103"/>
      <c r="E2057" s="103"/>
      <c r="F2057" s="103"/>
      <c r="G2057" s="103"/>
      <c r="H2057" s="103"/>
      <c r="I2057" s="103"/>
      <c r="J2057" s="103"/>
      <c r="K2057" s="31"/>
      <c r="L2057" s="103"/>
      <c r="M2057" s="104"/>
      <c r="N2057" s="105"/>
      <c r="O2057" s="41"/>
      <c r="P2057" s="41"/>
      <c r="Q2057" s="41"/>
      <c r="R2057" s="41"/>
      <c r="S2057" s="41"/>
      <c r="T2057" s="107"/>
      <c r="U2057" s="41"/>
      <c r="V2057" s="41"/>
      <c r="W2057" s="107"/>
      <c r="X2057" s="107"/>
      <c r="Y2057" s="107"/>
      <c r="Z2057" s="107"/>
      <c r="AA2057" s="107"/>
      <c r="AB2057" s="107"/>
      <c r="AC2057" s="107"/>
      <c r="AD2057" s="107"/>
      <c r="AE2057" s="107"/>
      <c r="AF2057" s="107"/>
      <c r="AG2057" s="41"/>
      <c r="AH2057" s="41"/>
      <c r="AI2057" s="108"/>
      <c r="AJ2057" s="107"/>
      <c r="AK2057" s="109" t="s">
        <v>4915</v>
      </c>
      <c r="AL2057" s="41" t="str">
        <f t="shared" si="1183"/>
        <v>SHD METHANOL 156</v>
      </c>
      <c r="AM2057" s="107">
        <v>0.11</v>
      </c>
      <c r="AN2057" s="107">
        <f t="shared" ref="AN2057:AN2058" si="1184">$X$2055*AM2057</f>
        <v>0</v>
      </c>
    </row>
    <row r="2058" spans="1:40" ht="15">
      <c r="A2058" s="101"/>
      <c r="B2058" s="41"/>
      <c r="C2058" s="102"/>
      <c r="D2058" s="103"/>
      <c r="E2058" s="103"/>
      <c r="F2058" s="103"/>
      <c r="G2058" s="103"/>
      <c r="H2058" s="103"/>
      <c r="I2058" s="103"/>
      <c r="J2058" s="103"/>
      <c r="K2058" s="31"/>
      <c r="L2058" s="103"/>
      <c r="M2058" s="104"/>
      <c r="N2058" s="105"/>
      <c r="O2058" s="41"/>
      <c r="P2058" s="41"/>
      <c r="Q2058" s="41"/>
      <c r="R2058" s="41"/>
      <c r="S2058" s="41"/>
      <c r="T2058" s="107"/>
      <c r="U2058" s="41"/>
      <c r="V2058" s="41"/>
      <c r="W2058" s="107"/>
      <c r="X2058" s="107"/>
      <c r="Y2058" s="107"/>
      <c r="Z2058" s="107"/>
      <c r="AA2058" s="107"/>
      <c r="AB2058" s="107"/>
      <c r="AC2058" s="107"/>
      <c r="AD2058" s="107"/>
      <c r="AE2058" s="107"/>
      <c r="AF2058" s="107"/>
      <c r="AG2058" s="41"/>
      <c r="AH2058" s="41"/>
      <c r="AI2058" s="108"/>
      <c r="AJ2058" s="107"/>
      <c r="AK2058" s="109" t="s">
        <v>4925</v>
      </c>
      <c r="AL2058" s="41" t="str">
        <f t="shared" si="1183"/>
        <v>SOLFEN KHA GLISERIN 250</v>
      </c>
      <c r="AM2058" s="107">
        <v>0.41</v>
      </c>
      <c r="AN2058" s="107">
        <f t="shared" si="1184"/>
        <v>0</v>
      </c>
    </row>
    <row r="2059" spans="1:40" ht="15">
      <c r="A2059" s="101"/>
      <c r="B2059" s="41"/>
      <c r="C2059" s="102"/>
      <c r="D2059" s="103"/>
      <c r="E2059" s="103"/>
      <c r="F2059" s="103"/>
      <c r="G2059" s="103"/>
      <c r="H2059" s="103"/>
      <c r="I2059" s="103"/>
      <c r="J2059" s="103"/>
      <c r="K2059" s="31"/>
      <c r="L2059" s="103"/>
      <c r="M2059" s="104"/>
      <c r="N2059" s="105"/>
      <c r="O2059" s="41"/>
      <c r="P2059" s="41"/>
      <c r="Q2059" s="41"/>
      <c r="R2059" s="41"/>
      <c r="S2059" s="41"/>
      <c r="T2059" s="107"/>
      <c r="U2059" s="41" t="s">
        <v>5192</v>
      </c>
      <c r="V2059" s="41" t="s">
        <v>5193</v>
      </c>
      <c r="W2059" s="107">
        <v>6.0199999999999997E-2</v>
      </c>
      <c r="X2059" s="107">
        <f>K2055*W2059</f>
        <v>0</v>
      </c>
      <c r="Y2059" s="107"/>
      <c r="Z2059" s="107"/>
      <c r="AA2059" s="107"/>
      <c r="AB2059" s="107"/>
      <c r="AC2059" s="107"/>
      <c r="AD2059" s="107"/>
      <c r="AE2059" s="107"/>
      <c r="AF2059" s="107"/>
      <c r="AG2059" s="41"/>
      <c r="AH2059" s="41"/>
      <c r="AI2059" s="108"/>
      <c r="AJ2059" s="107"/>
      <c r="AK2059" s="110" t="s">
        <v>4915</v>
      </c>
      <c r="AL2059" s="41" t="str">
        <f t="shared" si="1183"/>
        <v>SHD METHANOL 156</v>
      </c>
      <c r="AM2059" s="107">
        <v>0.56999999999999995</v>
      </c>
      <c r="AN2059" s="107">
        <f>$X$2059*AM2059</f>
        <v>0</v>
      </c>
    </row>
    <row r="2060" spans="1:40" ht="15">
      <c r="A2060" s="101"/>
      <c r="B2060" s="41"/>
      <c r="C2060" s="102"/>
      <c r="D2060" s="103"/>
      <c r="E2060" s="103"/>
      <c r="F2060" s="103"/>
      <c r="G2060" s="103"/>
      <c r="H2060" s="103"/>
      <c r="I2060" s="103"/>
      <c r="J2060" s="103"/>
      <c r="K2060" s="31"/>
      <c r="L2060" s="103"/>
      <c r="M2060" s="104"/>
      <c r="N2060" s="105"/>
      <c r="O2060" s="41"/>
      <c r="P2060" s="41"/>
      <c r="Q2060" s="41"/>
      <c r="R2060" s="41"/>
      <c r="S2060" s="41"/>
      <c r="T2060" s="107"/>
      <c r="U2060" s="41"/>
      <c r="V2060" s="41"/>
      <c r="W2060" s="107"/>
      <c r="X2060" s="107"/>
      <c r="Y2060" s="107"/>
      <c r="Z2060" s="107"/>
      <c r="AA2060" s="107"/>
      <c r="AB2060" s="107"/>
      <c r="AC2060" s="107"/>
      <c r="AD2060" s="107"/>
      <c r="AE2060" s="107"/>
      <c r="AF2060" s="107"/>
      <c r="AG2060" s="41"/>
      <c r="AH2060" s="41"/>
      <c r="AI2060" s="108"/>
      <c r="AJ2060" s="107"/>
      <c r="AK2060" s="110" t="s">
        <v>4925</v>
      </c>
      <c r="AL2060" s="41" t="str">
        <f t="shared" si="1183"/>
        <v>SOLFEN KHA GLISERIN 250</v>
      </c>
      <c r="AM2060" s="107">
        <v>0.34</v>
      </c>
      <c r="AN2060" s="107">
        <f t="shared" ref="AN2060:AN2061" si="1185">$X$2059*AM2060</f>
        <v>0</v>
      </c>
    </row>
    <row r="2061" spans="1:40" ht="15">
      <c r="A2061" s="101"/>
      <c r="B2061" s="41"/>
      <c r="C2061" s="102"/>
      <c r="D2061" s="103"/>
      <c r="E2061" s="103"/>
      <c r="F2061" s="103"/>
      <c r="G2061" s="103"/>
      <c r="H2061" s="103"/>
      <c r="I2061" s="103"/>
      <c r="J2061" s="103"/>
      <c r="K2061" s="31"/>
      <c r="L2061" s="103"/>
      <c r="M2061" s="104"/>
      <c r="N2061" s="105"/>
      <c r="O2061" s="41"/>
      <c r="P2061" s="41"/>
      <c r="Q2061" s="41"/>
      <c r="R2061" s="41"/>
      <c r="S2061" s="41"/>
      <c r="T2061" s="107"/>
      <c r="U2061" s="41"/>
      <c r="V2061" s="41"/>
      <c r="W2061" s="107"/>
      <c r="X2061" s="107"/>
      <c r="Y2061" s="107"/>
      <c r="Z2061" s="107"/>
      <c r="AA2061" s="107"/>
      <c r="AB2061" s="107"/>
      <c r="AC2061" s="107"/>
      <c r="AD2061" s="107"/>
      <c r="AE2061" s="107"/>
      <c r="AF2061" s="107"/>
      <c r="AG2061" s="41"/>
      <c r="AH2061" s="41"/>
      <c r="AI2061" s="108"/>
      <c r="AJ2061" s="107"/>
      <c r="AK2061" s="110" t="s">
        <v>4921</v>
      </c>
      <c r="AL2061" s="41" t="str">
        <f t="shared" si="1183"/>
        <v>SOLFEN KHA DEP 225</v>
      </c>
      <c r="AM2061" s="107">
        <v>0.09</v>
      </c>
      <c r="AN2061" s="107">
        <f t="shared" si="1185"/>
        <v>0</v>
      </c>
    </row>
    <row r="2062" spans="1:40">
      <c r="A2062" s="101">
        <v>450</v>
      </c>
      <c r="B2062" s="41" t="s">
        <v>4455</v>
      </c>
      <c r="C2062" s="102" t="s">
        <v>408</v>
      </c>
      <c r="D2062" s="103">
        <v>22</v>
      </c>
      <c r="E2062" s="103"/>
      <c r="F2062" s="103">
        <v>21</v>
      </c>
      <c r="G2062" s="103">
        <v>1</v>
      </c>
      <c r="H2062" s="103"/>
      <c r="I2062" s="103"/>
      <c r="J2062" s="103" t="s">
        <v>508</v>
      </c>
      <c r="K2062" s="31">
        <v>0</v>
      </c>
      <c r="L2062" s="103" t="s">
        <v>508</v>
      </c>
      <c r="M2062" s="104">
        <f t="shared" si="1128"/>
        <v>0</v>
      </c>
      <c r="N2062" s="105" t="s">
        <v>506</v>
      </c>
      <c r="O2062" s="41"/>
      <c r="P2062" s="41"/>
      <c r="Q2062" s="41"/>
      <c r="R2062" s="41"/>
      <c r="S2062" s="41"/>
      <c r="T2062" s="107"/>
      <c r="U2062" s="41" t="s">
        <v>4078</v>
      </c>
      <c r="V2062" s="41" t="e">
        <f t="shared" si="1180"/>
        <v>#NAME?</v>
      </c>
      <c r="W2062" s="107">
        <v>2.0480000000000002E-2</v>
      </c>
      <c r="X2062" s="107">
        <f t="shared" ref="X2062" si="1186">K2062*W2062</f>
        <v>0</v>
      </c>
      <c r="Y2062" s="107"/>
      <c r="Z2062" s="107"/>
      <c r="AA2062" s="107"/>
      <c r="AB2062" s="107"/>
      <c r="AC2062" s="107"/>
      <c r="AD2062" s="107"/>
      <c r="AE2062" s="107"/>
      <c r="AF2062" s="107"/>
      <c r="AG2062" s="41" t="s">
        <v>4327</v>
      </c>
      <c r="AH2062" s="41" t="e">
        <f t="shared" ref="AH2062" si="1187">VLOOKUP(AG2062,tb_parfum,2,FALSE)</f>
        <v>#NAME?</v>
      </c>
      <c r="AI2062" s="108">
        <v>0.2</v>
      </c>
      <c r="AJ2062" s="107">
        <f t="shared" ref="AJ2062" si="1188">X2062*AI2062</f>
        <v>0</v>
      </c>
      <c r="AK2062" s="41"/>
      <c r="AL2062" s="41"/>
      <c r="AM2062" s="107"/>
      <c r="AN2062" s="107"/>
    </row>
    <row r="2063" spans="1:40" ht="15">
      <c r="A2063" s="101"/>
      <c r="B2063" s="41"/>
      <c r="C2063" s="102"/>
      <c r="D2063" s="103"/>
      <c r="E2063" s="103"/>
      <c r="F2063" s="103"/>
      <c r="G2063" s="103"/>
      <c r="H2063" s="103"/>
      <c r="I2063" s="103"/>
      <c r="J2063" s="103"/>
      <c r="K2063" s="31"/>
      <c r="L2063" s="103"/>
      <c r="M2063" s="104"/>
      <c r="N2063" s="105"/>
      <c r="O2063" s="41"/>
      <c r="P2063" s="41"/>
      <c r="Q2063" s="41"/>
      <c r="R2063" s="41"/>
      <c r="S2063" s="41"/>
      <c r="T2063" s="107"/>
      <c r="U2063" s="41"/>
      <c r="V2063" s="41"/>
      <c r="W2063" s="107"/>
      <c r="X2063" s="107"/>
      <c r="Y2063" s="107"/>
      <c r="Z2063" s="107"/>
      <c r="AA2063" s="107"/>
      <c r="AB2063" s="107"/>
      <c r="AC2063" s="107"/>
      <c r="AD2063" s="107"/>
      <c r="AE2063" s="107"/>
      <c r="AF2063" s="107"/>
      <c r="AG2063" s="41"/>
      <c r="AH2063" s="41"/>
      <c r="AI2063" s="108"/>
      <c r="AJ2063" s="107"/>
      <c r="AK2063" s="109" t="s">
        <v>4921</v>
      </c>
      <c r="AL2063" s="41" t="str">
        <f t="shared" ref="AL2063:AL2068" si="1189">VLOOKUP(AK2063,db_solfen,2,FALSE)</f>
        <v>SOLFEN KHA DEP 225</v>
      </c>
      <c r="AM2063" s="107">
        <v>0.31</v>
      </c>
      <c r="AN2063" s="107">
        <f>$X$2062*AM2063</f>
        <v>0</v>
      </c>
    </row>
    <row r="2064" spans="1:40" ht="15">
      <c r="A2064" s="101"/>
      <c r="B2064" s="41"/>
      <c r="C2064" s="102"/>
      <c r="D2064" s="103"/>
      <c r="E2064" s="103"/>
      <c r="F2064" s="103"/>
      <c r="G2064" s="103"/>
      <c r="H2064" s="103"/>
      <c r="I2064" s="103"/>
      <c r="J2064" s="103"/>
      <c r="K2064" s="31"/>
      <c r="L2064" s="103"/>
      <c r="M2064" s="104"/>
      <c r="N2064" s="105"/>
      <c r="O2064" s="41"/>
      <c r="P2064" s="41"/>
      <c r="Q2064" s="41"/>
      <c r="R2064" s="41"/>
      <c r="S2064" s="41"/>
      <c r="T2064" s="107"/>
      <c r="U2064" s="41"/>
      <c r="V2064" s="41"/>
      <c r="W2064" s="107"/>
      <c r="X2064" s="107"/>
      <c r="Y2064" s="107"/>
      <c r="Z2064" s="107"/>
      <c r="AA2064" s="107"/>
      <c r="AB2064" s="107"/>
      <c r="AC2064" s="107"/>
      <c r="AD2064" s="107"/>
      <c r="AE2064" s="107"/>
      <c r="AF2064" s="107"/>
      <c r="AG2064" s="41"/>
      <c r="AH2064" s="41"/>
      <c r="AI2064" s="108"/>
      <c r="AJ2064" s="107"/>
      <c r="AK2064" s="109" t="s">
        <v>4915</v>
      </c>
      <c r="AL2064" s="41" t="str">
        <f t="shared" si="1189"/>
        <v>SHD METHANOL 156</v>
      </c>
      <c r="AM2064" s="107">
        <v>0.14000000000000001</v>
      </c>
      <c r="AN2064" s="107">
        <f t="shared" ref="AN2064:AN2065" si="1190">$X$2062*AM2064</f>
        <v>0</v>
      </c>
    </row>
    <row r="2065" spans="1:40" ht="15">
      <c r="A2065" s="101"/>
      <c r="B2065" s="41"/>
      <c r="C2065" s="102"/>
      <c r="D2065" s="103"/>
      <c r="E2065" s="103"/>
      <c r="F2065" s="103"/>
      <c r="G2065" s="103"/>
      <c r="H2065" s="103"/>
      <c r="I2065" s="103"/>
      <c r="J2065" s="103"/>
      <c r="K2065" s="31"/>
      <c r="L2065" s="103"/>
      <c r="M2065" s="104"/>
      <c r="N2065" s="105"/>
      <c r="O2065" s="41"/>
      <c r="P2065" s="41"/>
      <c r="Q2065" s="41"/>
      <c r="R2065" s="41"/>
      <c r="S2065" s="41"/>
      <c r="T2065" s="107"/>
      <c r="U2065" s="41"/>
      <c r="V2065" s="41"/>
      <c r="W2065" s="107"/>
      <c r="X2065" s="107"/>
      <c r="Y2065" s="107"/>
      <c r="Z2065" s="107"/>
      <c r="AA2065" s="107"/>
      <c r="AB2065" s="107"/>
      <c r="AC2065" s="107"/>
      <c r="AD2065" s="107"/>
      <c r="AE2065" s="107"/>
      <c r="AF2065" s="107"/>
      <c r="AG2065" s="41"/>
      <c r="AH2065" s="41"/>
      <c r="AI2065" s="108"/>
      <c r="AJ2065" s="107"/>
      <c r="AK2065" s="109" t="s">
        <v>4925</v>
      </c>
      <c r="AL2065" s="41" t="str">
        <f t="shared" si="1189"/>
        <v>SOLFEN KHA GLISERIN 250</v>
      </c>
      <c r="AM2065" s="107">
        <v>0.35</v>
      </c>
      <c r="AN2065" s="107">
        <f t="shared" si="1190"/>
        <v>0</v>
      </c>
    </row>
    <row r="2066" spans="1:40" ht="15">
      <c r="A2066" s="101"/>
      <c r="B2066" s="41"/>
      <c r="C2066" s="102"/>
      <c r="D2066" s="103"/>
      <c r="E2066" s="103"/>
      <c r="F2066" s="103"/>
      <c r="G2066" s="103"/>
      <c r="H2066" s="103"/>
      <c r="I2066" s="103"/>
      <c r="J2066" s="103"/>
      <c r="K2066" s="31"/>
      <c r="L2066" s="103"/>
      <c r="M2066" s="104"/>
      <c r="N2066" s="105"/>
      <c r="O2066" s="41"/>
      <c r="P2066" s="41"/>
      <c r="Q2066" s="41"/>
      <c r="R2066" s="41"/>
      <c r="S2066" s="41"/>
      <c r="T2066" s="107"/>
      <c r="U2066" s="41" t="s">
        <v>5192</v>
      </c>
      <c r="V2066" s="41" t="s">
        <v>5193</v>
      </c>
      <c r="W2066" s="107">
        <v>6.0199999999999997E-2</v>
      </c>
      <c r="X2066" s="107">
        <f>K2062*W2066</f>
        <v>0</v>
      </c>
      <c r="Y2066" s="107"/>
      <c r="Z2066" s="107"/>
      <c r="AA2066" s="107"/>
      <c r="AB2066" s="107"/>
      <c r="AC2066" s="107"/>
      <c r="AD2066" s="107"/>
      <c r="AE2066" s="107"/>
      <c r="AF2066" s="107"/>
      <c r="AG2066" s="41"/>
      <c r="AH2066" s="41"/>
      <c r="AI2066" s="108"/>
      <c r="AJ2066" s="107"/>
      <c r="AK2066" s="110" t="s">
        <v>4915</v>
      </c>
      <c r="AL2066" s="41" t="str">
        <f t="shared" si="1189"/>
        <v>SHD METHANOL 156</v>
      </c>
      <c r="AM2066" s="107">
        <v>0.56999999999999995</v>
      </c>
      <c r="AN2066" s="107">
        <f>$X$2066*AM2066</f>
        <v>0</v>
      </c>
    </row>
    <row r="2067" spans="1:40" ht="15">
      <c r="A2067" s="101"/>
      <c r="B2067" s="41"/>
      <c r="C2067" s="102"/>
      <c r="D2067" s="103"/>
      <c r="E2067" s="103"/>
      <c r="F2067" s="103"/>
      <c r="G2067" s="103"/>
      <c r="H2067" s="103"/>
      <c r="I2067" s="103"/>
      <c r="J2067" s="103"/>
      <c r="K2067" s="31"/>
      <c r="L2067" s="103"/>
      <c r="M2067" s="104"/>
      <c r="N2067" s="105"/>
      <c r="O2067" s="41"/>
      <c r="P2067" s="41"/>
      <c r="Q2067" s="41"/>
      <c r="R2067" s="41"/>
      <c r="S2067" s="41"/>
      <c r="T2067" s="107"/>
      <c r="U2067" s="41"/>
      <c r="V2067" s="41"/>
      <c r="W2067" s="107"/>
      <c r="X2067" s="107"/>
      <c r="Y2067" s="107"/>
      <c r="Z2067" s="107"/>
      <c r="AA2067" s="107"/>
      <c r="AB2067" s="107"/>
      <c r="AC2067" s="107"/>
      <c r="AD2067" s="107"/>
      <c r="AE2067" s="107"/>
      <c r="AF2067" s="107"/>
      <c r="AG2067" s="41"/>
      <c r="AH2067" s="41"/>
      <c r="AI2067" s="108"/>
      <c r="AJ2067" s="107"/>
      <c r="AK2067" s="110" t="s">
        <v>4925</v>
      </c>
      <c r="AL2067" s="41" t="str">
        <f t="shared" si="1189"/>
        <v>SOLFEN KHA GLISERIN 250</v>
      </c>
      <c r="AM2067" s="107">
        <v>0.34</v>
      </c>
      <c r="AN2067" s="107">
        <f t="shared" ref="AN2067:AN2068" si="1191">$X$1951*AM2067</f>
        <v>0</v>
      </c>
    </row>
    <row r="2068" spans="1:40" ht="15">
      <c r="A2068" s="101"/>
      <c r="B2068" s="41"/>
      <c r="C2068" s="102"/>
      <c r="D2068" s="103"/>
      <c r="E2068" s="103"/>
      <c r="F2068" s="103"/>
      <c r="G2068" s="103"/>
      <c r="H2068" s="103"/>
      <c r="I2068" s="103"/>
      <c r="J2068" s="103"/>
      <c r="K2068" s="31"/>
      <c r="L2068" s="103"/>
      <c r="M2068" s="104"/>
      <c r="N2068" s="105"/>
      <c r="O2068" s="41"/>
      <c r="P2068" s="41"/>
      <c r="Q2068" s="41"/>
      <c r="R2068" s="41"/>
      <c r="S2068" s="41"/>
      <c r="T2068" s="107"/>
      <c r="U2068" s="41"/>
      <c r="V2068" s="41"/>
      <c r="W2068" s="107"/>
      <c r="X2068" s="107"/>
      <c r="Y2068" s="107"/>
      <c r="Z2068" s="107"/>
      <c r="AA2068" s="107"/>
      <c r="AB2068" s="107"/>
      <c r="AC2068" s="107"/>
      <c r="AD2068" s="107"/>
      <c r="AE2068" s="107"/>
      <c r="AF2068" s="107"/>
      <c r="AG2068" s="41"/>
      <c r="AH2068" s="41"/>
      <c r="AI2068" s="108"/>
      <c r="AJ2068" s="107"/>
      <c r="AK2068" s="110" t="s">
        <v>4921</v>
      </c>
      <c r="AL2068" s="41" t="str">
        <f t="shared" si="1189"/>
        <v>SOLFEN KHA DEP 225</v>
      </c>
      <c r="AM2068" s="107">
        <v>0.09</v>
      </c>
      <c r="AN2068" s="107">
        <f t="shared" si="1191"/>
        <v>0</v>
      </c>
    </row>
    <row r="2069" spans="1:40">
      <c r="A2069" s="101">
        <v>451</v>
      </c>
      <c r="B2069" s="41" t="s">
        <v>4498</v>
      </c>
      <c r="C2069" s="102" t="s">
        <v>409</v>
      </c>
      <c r="D2069" s="103">
        <v>27</v>
      </c>
      <c r="E2069" s="103"/>
      <c r="F2069" s="103">
        <v>22</v>
      </c>
      <c r="G2069" s="103">
        <v>1</v>
      </c>
      <c r="H2069" s="103">
        <v>84</v>
      </c>
      <c r="I2069" s="103">
        <v>1</v>
      </c>
      <c r="J2069" s="103" t="s">
        <v>508</v>
      </c>
      <c r="K2069" s="31">
        <f>VLOOKUP(B2069,tb_proyeksi,10,FALSE)</f>
        <v>90</v>
      </c>
      <c r="L2069" s="103" t="s">
        <v>508</v>
      </c>
      <c r="M2069" s="104">
        <f>K2069/30</f>
        <v>3</v>
      </c>
      <c r="N2069" s="105" t="s">
        <v>506</v>
      </c>
      <c r="O2069" s="41" t="s">
        <v>5228</v>
      </c>
      <c r="P2069" s="106">
        <f>6*K2069</f>
        <v>540</v>
      </c>
      <c r="Q2069" s="106">
        <f>K2069</f>
        <v>90</v>
      </c>
      <c r="R2069" s="41"/>
      <c r="S2069" s="41" t="s">
        <v>523</v>
      </c>
      <c r="T2069" s="107">
        <f>AJ2069</f>
        <v>0.93149999999999988</v>
      </c>
      <c r="U2069" s="41" t="s">
        <v>4156</v>
      </c>
      <c r="V2069" s="41" t="e">
        <f t="shared" si="977"/>
        <v>#NAME?</v>
      </c>
      <c r="W2069" s="107">
        <v>0.115</v>
      </c>
      <c r="X2069" s="107">
        <f t="shared" si="1019"/>
        <v>10.35</v>
      </c>
      <c r="Y2069" s="107"/>
      <c r="Z2069" s="107"/>
      <c r="AA2069" s="107"/>
      <c r="AB2069" s="107"/>
      <c r="AC2069" s="107"/>
      <c r="AD2069" s="107"/>
      <c r="AE2069" s="107"/>
      <c r="AF2069" s="107"/>
      <c r="AG2069" s="41" t="s">
        <v>4331</v>
      </c>
      <c r="AH2069" s="41" t="e">
        <f>VLOOKUP(AG2069,tb_parfum,2,FALSE)</f>
        <v>#NAME?</v>
      </c>
      <c r="AI2069" s="108">
        <v>0.09</v>
      </c>
      <c r="AJ2069" s="107">
        <f t="shared" si="1020"/>
        <v>0.93149999999999988</v>
      </c>
      <c r="AK2069" s="41"/>
      <c r="AL2069" s="41"/>
      <c r="AM2069" s="107"/>
      <c r="AN2069" s="107"/>
    </row>
    <row r="2070" spans="1:40" ht="15">
      <c r="A2070" s="101"/>
      <c r="B2070" s="41"/>
      <c r="C2070" s="102"/>
      <c r="D2070" s="103"/>
      <c r="E2070" s="103"/>
      <c r="F2070" s="103"/>
      <c r="G2070" s="103"/>
      <c r="H2070" s="103"/>
      <c r="I2070" s="103"/>
      <c r="J2070" s="103"/>
      <c r="K2070" s="31"/>
      <c r="L2070" s="103"/>
      <c r="M2070" s="104"/>
      <c r="N2070" s="105"/>
      <c r="O2070" s="41"/>
      <c r="P2070" s="106"/>
      <c r="Q2070" s="106"/>
      <c r="R2070" s="41"/>
      <c r="S2070" s="41"/>
      <c r="T2070" s="107"/>
      <c r="U2070" s="41"/>
      <c r="V2070" s="41"/>
      <c r="W2070" s="107"/>
      <c r="X2070" s="107"/>
      <c r="Y2070" s="107"/>
      <c r="Z2070" s="107"/>
      <c r="AA2070" s="107"/>
      <c r="AB2070" s="107"/>
      <c r="AC2070" s="107"/>
      <c r="AD2070" s="107"/>
      <c r="AE2070" s="107"/>
      <c r="AF2070" s="107"/>
      <c r="AG2070" s="41"/>
      <c r="AH2070" s="41"/>
      <c r="AI2070" s="108"/>
      <c r="AJ2070" s="107"/>
      <c r="AK2070" s="117" t="s">
        <v>4915</v>
      </c>
      <c r="AL2070" s="41" t="str">
        <f t="shared" ref="AL2070" si="1192">VLOOKUP(AK2070,db_solfen,2,FALSE)</f>
        <v>SHD METHANOL 156</v>
      </c>
      <c r="AM2070" s="107">
        <v>0.92</v>
      </c>
      <c r="AN2070" s="107">
        <f>$X$2069*AM2070</f>
        <v>9.5220000000000002</v>
      </c>
    </row>
    <row r="2071" spans="1:40" ht="15">
      <c r="A2071" s="101">
        <v>452</v>
      </c>
      <c r="B2071" s="41" t="s">
        <v>4519</v>
      </c>
      <c r="C2071" s="102" t="s">
        <v>410</v>
      </c>
      <c r="D2071" s="103">
        <v>4</v>
      </c>
      <c r="E2071" s="103"/>
      <c r="F2071" s="103">
        <v>4</v>
      </c>
      <c r="G2071" s="103">
        <v>1</v>
      </c>
      <c r="H2071" s="103"/>
      <c r="I2071" s="103"/>
      <c r="J2071" s="103" t="s">
        <v>508</v>
      </c>
      <c r="K2071" s="31">
        <v>0</v>
      </c>
      <c r="L2071" s="103" t="s">
        <v>508</v>
      </c>
      <c r="M2071" s="104">
        <f>K2071/100</f>
        <v>0</v>
      </c>
      <c r="N2071" s="105" t="s">
        <v>506</v>
      </c>
      <c r="O2071" s="41"/>
      <c r="P2071" s="41"/>
      <c r="Q2071" s="41"/>
      <c r="R2071" s="41"/>
      <c r="S2071" s="41"/>
      <c r="T2071" s="107"/>
      <c r="U2071" s="110" t="s">
        <v>4175</v>
      </c>
      <c r="V2071" s="41" t="e">
        <f t="shared" ref="V2071" si="1193">VLOOKUP(U2071,tb_oplosan,2,FALSE)</f>
        <v>#NAME?</v>
      </c>
      <c r="W2071" s="107">
        <v>0.115</v>
      </c>
      <c r="X2071" s="107">
        <f>K2071*W2071</f>
        <v>0</v>
      </c>
      <c r="Y2071" s="107"/>
      <c r="Z2071" s="107"/>
      <c r="AA2071" s="107"/>
      <c r="AB2071" s="107"/>
      <c r="AC2071" s="107"/>
      <c r="AD2071" s="107"/>
      <c r="AE2071" s="107"/>
      <c r="AF2071" s="107"/>
      <c r="AG2071" s="41" t="s">
        <v>4303</v>
      </c>
      <c r="AH2071" s="41" t="e">
        <f t="shared" ref="AH2071" si="1194">VLOOKUP(AG2071,tb_parfum,2,FALSE)</f>
        <v>#NAME?</v>
      </c>
      <c r="AI2071" s="108">
        <v>0.1</v>
      </c>
      <c r="AJ2071" s="107">
        <f>X2071*AI2071</f>
        <v>0</v>
      </c>
      <c r="AK2071" s="41"/>
      <c r="AL2071" s="41"/>
      <c r="AM2071" s="107"/>
      <c r="AN2071" s="107"/>
    </row>
    <row r="2072" spans="1:40" ht="15">
      <c r="A2072" s="101"/>
      <c r="B2072" s="41"/>
      <c r="C2072" s="102"/>
      <c r="D2072" s="103"/>
      <c r="E2072" s="103"/>
      <c r="F2072" s="103"/>
      <c r="G2072" s="103"/>
      <c r="H2072" s="103"/>
      <c r="I2072" s="103"/>
      <c r="J2072" s="103"/>
      <c r="K2072" s="31"/>
      <c r="L2072" s="103"/>
      <c r="M2072" s="104"/>
      <c r="N2072" s="105"/>
      <c r="O2072" s="41"/>
      <c r="P2072" s="41"/>
      <c r="Q2072" s="41"/>
      <c r="R2072" s="41"/>
      <c r="S2072" s="41"/>
      <c r="T2072" s="107"/>
      <c r="U2072" s="41"/>
      <c r="V2072" s="41"/>
      <c r="W2072" s="107"/>
      <c r="X2072" s="107"/>
      <c r="Y2072" s="107"/>
      <c r="Z2072" s="107"/>
      <c r="AA2072" s="107"/>
      <c r="AB2072" s="107"/>
      <c r="AC2072" s="107"/>
      <c r="AD2072" s="107"/>
      <c r="AE2072" s="107"/>
      <c r="AF2072" s="107"/>
      <c r="AG2072" s="41"/>
      <c r="AH2072" s="41"/>
      <c r="AI2072" s="108"/>
      <c r="AJ2072" s="107"/>
      <c r="AK2072" s="117" t="s">
        <v>4915</v>
      </c>
      <c r="AL2072" s="41" t="str">
        <f t="shared" ref="AL2072" si="1195">VLOOKUP(AK2072,db_solfen,2,FALSE)</f>
        <v>SHD METHANOL 156</v>
      </c>
      <c r="AM2072" s="107">
        <v>0.91</v>
      </c>
      <c r="AN2072" s="107">
        <f>$X$2071*AM2072</f>
        <v>0</v>
      </c>
    </row>
    <row r="2073" spans="1:40">
      <c r="A2073" s="101">
        <v>453</v>
      </c>
      <c r="B2073" s="41" t="s">
        <v>4538</v>
      </c>
      <c r="C2073" s="102" t="s">
        <v>411</v>
      </c>
      <c r="D2073" s="103"/>
      <c r="E2073" s="103"/>
      <c r="F2073" s="103">
        <v>28</v>
      </c>
      <c r="G2073" s="103">
        <v>1</v>
      </c>
      <c r="H2073" s="103"/>
      <c r="I2073" s="103"/>
      <c r="J2073" s="103" t="s">
        <v>511</v>
      </c>
      <c r="K2073" s="31">
        <f t="shared" ref="K2073:K2089" si="1196">VLOOKUP(B2073,tb_proyeksi,10,FALSE)</f>
        <v>12</v>
      </c>
      <c r="L2073" s="103" t="s">
        <v>511</v>
      </c>
      <c r="M2073" s="104">
        <f t="shared" ref="M2073:M2162" si="1197">K2073/12</f>
        <v>1</v>
      </c>
      <c r="N2073" s="105" t="s">
        <v>506</v>
      </c>
      <c r="O2073" s="41" t="s">
        <v>5227</v>
      </c>
      <c r="P2073" s="106">
        <f t="shared" ref="P2073:P2112" si="1198">2.2*K2073</f>
        <v>26.400000000000002</v>
      </c>
      <c r="Q2073" s="106">
        <f t="shared" ref="Q2073:Q2112" si="1199">K2073</f>
        <v>12</v>
      </c>
      <c r="R2073" s="41"/>
      <c r="S2073" s="41" t="s">
        <v>522</v>
      </c>
      <c r="T2073" s="107">
        <f t="shared" ref="T2073:T2228" si="1200">AJ2073</f>
        <v>9.5040000000000013E-2</v>
      </c>
      <c r="U2073" s="41" t="s">
        <v>4152</v>
      </c>
      <c r="V2073" s="41" t="e">
        <f t="shared" ref="V2073:V2232" si="1201">VLOOKUP(U2073,tb_oplosan,2,FALSE)</f>
        <v>#NAME?</v>
      </c>
      <c r="W2073" s="107">
        <v>9.9000000000000005E-2</v>
      </c>
      <c r="X2073" s="107">
        <f t="shared" si="1019"/>
        <v>1.1880000000000002</v>
      </c>
      <c r="Y2073" s="107"/>
      <c r="Z2073" s="107"/>
      <c r="AA2073" s="107"/>
      <c r="AB2073" s="107"/>
      <c r="AC2073" s="107"/>
      <c r="AD2073" s="107"/>
      <c r="AE2073" s="107"/>
      <c r="AF2073" s="107"/>
      <c r="AG2073" s="41" t="s">
        <v>4281</v>
      </c>
      <c r="AH2073" s="41" t="e">
        <f t="shared" ref="AH2073:AH2087" si="1202">VLOOKUP(AG2073,tb_parfum,2,FALSE)</f>
        <v>#NAME?</v>
      </c>
      <c r="AI2073" s="108">
        <v>0.08</v>
      </c>
      <c r="AJ2073" s="107">
        <f t="shared" si="1020"/>
        <v>9.5040000000000013E-2</v>
      </c>
      <c r="AK2073" s="41"/>
      <c r="AL2073" s="41"/>
      <c r="AM2073" s="107"/>
      <c r="AN2073" s="107"/>
    </row>
    <row r="2074" spans="1:40" ht="15">
      <c r="A2074" s="101"/>
      <c r="C2074" s="102"/>
      <c r="D2074" s="103"/>
      <c r="E2074" s="103"/>
      <c r="F2074" s="103"/>
      <c r="G2074" s="103"/>
      <c r="H2074" s="103"/>
      <c r="I2074" s="103"/>
      <c r="J2074" s="103"/>
      <c r="K2074" s="31"/>
      <c r="L2074" s="103"/>
      <c r="M2074" s="104"/>
      <c r="N2074" s="105"/>
      <c r="O2074" s="41"/>
      <c r="P2074" s="106"/>
      <c r="Q2074" s="106"/>
      <c r="R2074" s="41"/>
      <c r="S2074" s="41"/>
      <c r="T2074" s="107"/>
      <c r="U2074" s="41"/>
      <c r="V2074" s="41"/>
      <c r="W2074" s="107"/>
      <c r="X2074" s="107"/>
      <c r="Y2074" s="107"/>
      <c r="Z2074" s="107"/>
      <c r="AA2074" s="107"/>
      <c r="AB2074" s="107"/>
      <c r="AC2074" s="107"/>
      <c r="AD2074" s="107"/>
      <c r="AE2074" s="107"/>
      <c r="AF2074" s="107"/>
      <c r="AG2074" s="41"/>
      <c r="AH2074" s="41"/>
      <c r="AI2074" s="108"/>
      <c r="AJ2074" s="107"/>
      <c r="AK2074" s="117" t="s">
        <v>4915</v>
      </c>
      <c r="AL2074" s="41" t="str">
        <f t="shared" ref="AL2074" si="1203">VLOOKUP(AK2074,db_solfen,2,FALSE)</f>
        <v>SHD METHANOL 156</v>
      </c>
      <c r="AM2074" s="107">
        <v>0.93</v>
      </c>
      <c r="AN2074" s="107">
        <f>$X$2073*AM2074</f>
        <v>1.1048400000000003</v>
      </c>
    </row>
    <row r="2075" spans="1:40">
      <c r="A2075" s="101">
        <v>454</v>
      </c>
      <c r="B2075" s="33" t="s">
        <v>4543</v>
      </c>
      <c r="C2075" s="102" t="s">
        <v>412</v>
      </c>
      <c r="D2075" s="103">
        <v>22</v>
      </c>
      <c r="E2075" s="103"/>
      <c r="F2075" s="103">
        <v>19</v>
      </c>
      <c r="G2075" s="103">
        <v>1</v>
      </c>
      <c r="H2075" s="103">
        <v>36</v>
      </c>
      <c r="I2075" s="103">
        <v>1</v>
      </c>
      <c r="J2075" s="103" t="s">
        <v>511</v>
      </c>
      <c r="K2075" s="31">
        <f t="shared" si="1196"/>
        <v>12</v>
      </c>
      <c r="L2075" s="103" t="s">
        <v>511</v>
      </c>
      <c r="M2075" s="104">
        <f t="shared" si="1197"/>
        <v>1</v>
      </c>
      <c r="N2075" s="105" t="s">
        <v>506</v>
      </c>
      <c r="O2075" s="41" t="s">
        <v>5227</v>
      </c>
      <c r="P2075" s="106">
        <f t="shared" si="1198"/>
        <v>26.400000000000002</v>
      </c>
      <c r="Q2075" s="106">
        <f t="shared" si="1199"/>
        <v>12</v>
      </c>
      <c r="R2075" s="41"/>
      <c r="S2075" s="41" t="s">
        <v>523</v>
      </c>
      <c r="T2075" s="107">
        <f t="shared" si="1200"/>
        <v>0.10692000000000002</v>
      </c>
      <c r="U2075" s="41" t="s">
        <v>4156</v>
      </c>
      <c r="V2075" s="41" t="e">
        <f t="shared" si="1201"/>
        <v>#NAME?</v>
      </c>
      <c r="W2075" s="107">
        <v>9.9000000000000005E-2</v>
      </c>
      <c r="X2075" s="107">
        <f>K2075*W2075</f>
        <v>1.1880000000000002</v>
      </c>
      <c r="Y2075" s="107"/>
      <c r="Z2075" s="107"/>
      <c r="AA2075" s="107"/>
      <c r="AB2075" s="107"/>
      <c r="AC2075" s="107"/>
      <c r="AD2075" s="107"/>
      <c r="AE2075" s="107"/>
      <c r="AF2075" s="107"/>
      <c r="AG2075" s="41" t="s">
        <v>4331</v>
      </c>
      <c r="AH2075" s="41" t="e">
        <f t="shared" si="1202"/>
        <v>#NAME?</v>
      </c>
      <c r="AI2075" s="108">
        <v>0.09</v>
      </c>
      <c r="AJ2075" s="107">
        <f t="shared" si="1020"/>
        <v>0.10692000000000002</v>
      </c>
      <c r="AK2075" s="41"/>
      <c r="AL2075" s="41"/>
      <c r="AM2075" s="107"/>
      <c r="AN2075" s="107"/>
    </row>
    <row r="2076" spans="1:40" ht="15">
      <c r="A2076" s="101"/>
      <c r="C2076" s="102"/>
      <c r="D2076" s="103"/>
      <c r="E2076" s="103"/>
      <c r="F2076" s="103"/>
      <c r="G2076" s="103"/>
      <c r="H2076" s="103"/>
      <c r="I2076" s="103"/>
      <c r="J2076" s="103"/>
      <c r="K2076" s="31"/>
      <c r="L2076" s="103"/>
      <c r="M2076" s="104"/>
      <c r="N2076" s="105"/>
      <c r="O2076" s="41"/>
      <c r="P2076" s="106"/>
      <c r="Q2076" s="106"/>
      <c r="R2076" s="41"/>
      <c r="S2076" s="41"/>
      <c r="T2076" s="107"/>
      <c r="U2076" s="41"/>
      <c r="V2076" s="41"/>
      <c r="W2076" s="107"/>
      <c r="X2076" s="107"/>
      <c r="Y2076" s="107"/>
      <c r="Z2076" s="107"/>
      <c r="AA2076" s="107"/>
      <c r="AB2076" s="107"/>
      <c r="AC2076" s="107"/>
      <c r="AD2076" s="107"/>
      <c r="AE2076" s="107"/>
      <c r="AF2076" s="107"/>
      <c r="AG2076" s="41"/>
      <c r="AH2076" s="41"/>
      <c r="AI2076" s="108"/>
      <c r="AJ2076" s="107"/>
      <c r="AK2076" s="117" t="s">
        <v>4915</v>
      </c>
      <c r="AL2076" s="41" t="str">
        <f t="shared" ref="AL2076" si="1204">VLOOKUP(AK2076,db_solfen,2,FALSE)</f>
        <v>SHD METHANOL 156</v>
      </c>
      <c r="AM2076" s="107">
        <v>0.92</v>
      </c>
      <c r="AN2076" s="107">
        <f>$X$2075*AM2076</f>
        <v>1.0929600000000002</v>
      </c>
    </row>
    <row r="2077" spans="1:40">
      <c r="A2077" s="101">
        <v>455</v>
      </c>
      <c r="B2077" s="41" t="s">
        <v>4549</v>
      </c>
      <c r="C2077" s="102" t="s">
        <v>413</v>
      </c>
      <c r="D2077" s="103">
        <v>13</v>
      </c>
      <c r="E2077" s="103"/>
      <c r="F2077" s="103">
        <v>37</v>
      </c>
      <c r="G2077" s="103">
        <v>1</v>
      </c>
      <c r="H2077" s="103">
        <v>33</v>
      </c>
      <c r="I2077" s="103">
        <v>1</v>
      </c>
      <c r="J2077" s="103" t="s">
        <v>511</v>
      </c>
      <c r="K2077" s="31">
        <f t="shared" si="1196"/>
        <v>12</v>
      </c>
      <c r="L2077" s="103" t="s">
        <v>511</v>
      </c>
      <c r="M2077" s="104">
        <f t="shared" si="1197"/>
        <v>1</v>
      </c>
      <c r="N2077" s="105" t="s">
        <v>506</v>
      </c>
      <c r="O2077" s="41" t="s">
        <v>5227</v>
      </c>
      <c r="P2077" s="106">
        <f t="shared" si="1198"/>
        <v>26.400000000000002</v>
      </c>
      <c r="Q2077" s="106">
        <f t="shared" si="1199"/>
        <v>12</v>
      </c>
      <c r="R2077" s="41"/>
      <c r="S2077" s="41" t="s">
        <v>524</v>
      </c>
      <c r="T2077" s="107">
        <f t="shared" si="1200"/>
        <v>0.13068000000000002</v>
      </c>
      <c r="U2077" s="41" t="s">
        <v>4158</v>
      </c>
      <c r="V2077" s="41" t="e">
        <f t="shared" si="1201"/>
        <v>#NAME?</v>
      </c>
      <c r="W2077" s="107">
        <v>9.9000000000000005E-2</v>
      </c>
      <c r="X2077" s="107">
        <f t="shared" si="1019"/>
        <v>1.1880000000000002</v>
      </c>
      <c r="Y2077" s="107"/>
      <c r="Z2077" s="107"/>
      <c r="AA2077" s="107"/>
      <c r="AB2077" s="107"/>
      <c r="AC2077" s="107"/>
      <c r="AD2077" s="107"/>
      <c r="AE2077" s="107"/>
      <c r="AF2077" s="107"/>
      <c r="AG2077" s="41" t="s">
        <v>4337</v>
      </c>
      <c r="AH2077" s="41" t="e">
        <f t="shared" si="1202"/>
        <v>#NAME?</v>
      </c>
      <c r="AI2077" s="108">
        <v>0.11</v>
      </c>
      <c r="AJ2077" s="107">
        <f t="shared" si="1020"/>
        <v>0.13068000000000002</v>
      </c>
      <c r="AK2077" s="41"/>
      <c r="AL2077" s="41"/>
      <c r="AM2077" s="107"/>
      <c r="AN2077" s="107"/>
    </row>
    <row r="2078" spans="1:40" ht="15">
      <c r="A2078" s="101"/>
      <c r="B2078" s="41"/>
      <c r="C2078" s="102"/>
      <c r="D2078" s="103"/>
      <c r="E2078" s="103"/>
      <c r="F2078" s="103"/>
      <c r="G2078" s="103"/>
      <c r="H2078" s="103"/>
      <c r="I2078" s="103"/>
      <c r="J2078" s="103"/>
      <c r="K2078" s="31"/>
      <c r="L2078" s="103"/>
      <c r="M2078" s="104"/>
      <c r="N2078" s="105"/>
      <c r="O2078" s="41"/>
      <c r="P2078" s="106"/>
      <c r="Q2078" s="106"/>
      <c r="R2078" s="41"/>
      <c r="S2078" s="41"/>
      <c r="T2078" s="107"/>
      <c r="U2078" s="41"/>
      <c r="V2078" s="41"/>
      <c r="W2078" s="107"/>
      <c r="X2078" s="107"/>
      <c r="Y2078" s="107"/>
      <c r="Z2078" s="107"/>
      <c r="AA2078" s="107"/>
      <c r="AB2078" s="107"/>
      <c r="AC2078" s="107"/>
      <c r="AD2078" s="107"/>
      <c r="AE2078" s="107"/>
      <c r="AF2078" s="107"/>
      <c r="AG2078" s="41"/>
      <c r="AH2078" s="41"/>
      <c r="AI2078" s="108"/>
      <c r="AJ2078" s="107"/>
      <c r="AK2078" s="117" t="s">
        <v>4915</v>
      </c>
      <c r="AL2078" s="41" t="str">
        <f t="shared" ref="AL2078" si="1205">VLOOKUP(AK2078,db_solfen,2,FALSE)</f>
        <v>SHD METHANOL 156</v>
      </c>
      <c r="AM2078" s="107">
        <v>0.91</v>
      </c>
      <c r="AN2078" s="107">
        <f>$X$2077*AM2078</f>
        <v>1.0810800000000003</v>
      </c>
    </row>
    <row r="2079" spans="1:40">
      <c r="A2079" s="101">
        <v>456</v>
      </c>
      <c r="B2079" s="41" t="s">
        <v>4554</v>
      </c>
      <c r="C2079" s="102" t="s">
        <v>414</v>
      </c>
      <c r="D2079" s="103">
        <v>78</v>
      </c>
      <c r="E2079" s="103"/>
      <c r="F2079" s="103">
        <v>26</v>
      </c>
      <c r="G2079" s="103">
        <v>1</v>
      </c>
      <c r="H2079" s="103">
        <v>22</v>
      </c>
      <c r="I2079" s="103">
        <v>1</v>
      </c>
      <c r="J2079" s="103" t="s">
        <v>511</v>
      </c>
      <c r="K2079" s="31">
        <f t="shared" si="1196"/>
        <v>12</v>
      </c>
      <c r="L2079" s="103" t="s">
        <v>511</v>
      </c>
      <c r="M2079" s="104">
        <f t="shared" si="1197"/>
        <v>1</v>
      </c>
      <c r="N2079" s="105" t="s">
        <v>506</v>
      </c>
      <c r="O2079" s="41" t="s">
        <v>5227</v>
      </c>
      <c r="P2079" s="106">
        <f t="shared" si="1198"/>
        <v>26.400000000000002</v>
      </c>
      <c r="Q2079" s="106">
        <f t="shared" si="1199"/>
        <v>12</v>
      </c>
      <c r="R2079" s="41"/>
      <c r="S2079" s="41" t="s">
        <v>5220</v>
      </c>
      <c r="T2079" s="107">
        <f t="shared" si="1200"/>
        <v>5.9400000000000008E-2</v>
      </c>
      <c r="U2079" s="41" t="s">
        <v>4160</v>
      </c>
      <c r="V2079" s="41" t="e">
        <f t="shared" si="1201"/>
        <v>#NAME?</v>
      </c>
      <c r="W2079" s="107">
        <v>9.9000000000000005E-2</v>
      </c>
      <c r="X2079" s="107">
        <f t="shared" si="1019"/>
        <v>1.1880000000000002</v>
      </c>
      <c r="Y2079" s="107"/>
      <c r="Z2079" s="107"/>
      <c r="AA2079" s="107"/>
      <c r="AB2079" s="107"/>
      <c r="AC2079" s="107"/>
      <c r="AD2079" s="107"/>
      <c r="AE2079" s="107"/>
      <c r="AF2079" s="107"/>
      <c r="AG2079" s="41" t="s">
        <v>4301</v>
      </c>
      <c r="AH2079" s="41" t="e">
        <f t="shared" si="1202"/>
        <v>#NAME?</v>
      </c>
      <c r="AI2079" s="108">
        <v>0.05</v>
      </c>
      <c r="AJ2079" s="107">
        <f t="shared" si="1020"/>
        <v>5.9400000000000008E-2</v>
      </c>
      <c r="AK2079" s="41"/>
      <c r="AL2079" s="41"/>
      <c r="AM2079" s="107"/>
      <c r="AN2079" s="107"/>
    </row>
    <row r="2080" spans="1:40" ht="15">
      <c r="A2080" s="101"/>
      <c r="B2080" s="41"/>
      <c r="C2080" s="102"/>
      <c r="D2080" s="103"/>
      <c r="E2080" s="103"/>
      <c r="F2080" s="103"/>
      <c r="G2080" s="103"/>
      <c r="H2080" s="103"/>
      <c r="I2080" s="103"/>
      <c r="J2080" s="103"/>
      <c r="K2080" s="31"/>
      <c r="L2080" s="103"/>
      <c r="M2080" s="104"/>
      <c r="N2080" s="105"/>
      <c r="O2080" s="41"/>
      <c r="P2080" s="106"/>
      <c r="Q2080" s="106"/>
      <c r="R2080" s="41"/>
      <c r="S2080" s="41"/>
      <c r="T2080" s="107"/>
      <c r="U2080" s="41"/>
      <c r="V2080" s="41"/>
      <c r="W2080" s="107"/>
      <c r="X2080" s="107"/>
      <c r="Y2080" s="107"/>
      <c r="Z2080" s="107"/>
      <c r="AA2080" s="107"/>
      <c r="AB2080" s="107"/>
      <c r="AC2080" s="107"/>
      <c r="AD2080" s="107"/>
      <c r="AE2080" s="107"/>
      <c r="AF2080" s="107"/>
      <c r="AG2080" s="41"/>
      <c r="AH2080" s="41"/>
      <c r="AI2080" s="108"/>
      <c r="AJ2080" s="107"/>
      <c r="AK2080" s="117" t="s">
        <v>4915</v>
      </c>
      <c r="AL2080" s="41" t="str">
        <f t="shared" ref="AL2080" si="1206">VLOOKUP(AK2080,db_solfen,2,FALSE)</f>
        <v>SHD METHANOL 156</v>
      </c>
      <c r="AM2080" s="107">
        <v>0.96</v>
      </c>
      <c r="AN2080" s="107">
        <f>$X$2079*AM2080</f>
        <v>1.1404800000000002</v>
      </c>
    </row>
    <row r="2081" spans="1:40">
      <c r="A2081" s="101">
        <v>457</v>
      </c>
      <c r="B2081" s="41" t="s">
        <v>4565</v>
      </c>
      <c r="C2081" s="102" t="s">
        <v>415</v>
      </c>
      <c r="D2081" s="103">
        <v>73</v>
      </c>
      <c r="E2081" s="103"/>
      <c r="F2081" s="103">
        <v>36</v>
      </c>
      <c r="G2081" s="103">
        <v>1</v>
      </c>
      <c r="H2081" s="103">
        <v>25</v>
      </c>
      <c r="I2081" s="103">
        <v>1</v>
      </c>
      <c r="J2081" s="103" t="s">
        <v>511</v>
      </c>
      <c r="K2081" s="31">
        <f t="shared" si="1196"/>
        <v>12</v>
      </c>
      <c r="L2081" s="103" t="s">
        <v>511</v>
      </c>
      <c r="M2081" s="104">
        <f t="shared" si="1197"/>
        <v>1</v>
      </c>
      <c r="N2081" s="105" t="s">
        <v>506</v>
      </c>
      <c r="O2081" s="41" t="s">
        <v>5227</v>
      </c>
      <c r="P2081" s="106">
        <f t="shared" si="1198"/>
        <v>26.400000000000002</v>
      </c>
      <c r="Q2081" s="106">
        <f t="shared" si="1199"/>
        <v>12</v>
      </c>
      <c r="R2081" s="41"/>
      <c r="S2081" s="41" t="s">
        <v>5219</v>
      </c>
      <c r="T2081" s="107">
        <f t="shared" si="1200"/>
        <v>0.15444000000000002</v>
      </c>
      <c r="U2081" s="41" t="s">
        <v>4164</v>
      </c>
      <c r="V2081" s="41" t="e">
        <f t="shared" si="1201"/>
        <v>#NAME?</v>
      </c>
      <c r="W2081" s="107">
        <v>9.9000000000000005E-2</v>
      </c>
      <c r="X2081" s="107">
        <f t="shared" si="1019"/>
        <v>1.1880000000000002</v>
      </c>
      <c r="Y2081" s="107"/>
      <c r="Z2081" s="107"/>
      <c r="AA2081" s="107"/>
      <c r="AB2081" s="107"/>
      <c r="AC2081" s="107"/>
      <c r="AD2081" s="107"/>
      <c r="AE2081" s="107"/>
      <c r="AF2081" s="107"/>
      <c r="AG2081" s="41" t="s">
        <v>4307</v>
      </c>
      <c r="AH2081" s="41" t="e">
        <f t="shared" si="1202"/>
        <v>#NAME?</v>
      </c>
      <c r="AI2081" s="108">
        <v>0.13</v>
      </c>
      <c r="AJ2081" s="107">
        <f t="shared" si="1020"/>
        <v>0.15444000000000002</v>
      </c>
      <c r="AK2081" s="41"/>
      <c r="AL2081" s="41"/>
      <c r="AM2081" s="107"/>
      <c r="AN2081" s="107"/>
    </row>
    <row r="2082" spans="1:40" ht="15">
      <c r="A2082" s="101"/>
      <c r="B2082" s="41"/>
      <c r="C2082" s="102"/>
      <c r="D2082" s="103"/>
      <c r="E2082" s="103"/>
      <c r="F2082" s="103"/>
      <c r="G2082" s="103"/>
      <c r="H2082" s="103"/>
      <c r="I2082" s="103"/>
      <c r="J2082" s="103"/>
      <c r="K2082" s="31"/>
      <c r="L2082" s="103"/>
      <c r="M2082" s="104"/>
      <c r="N2082" s="105"/>
      <c r="O2082" s="41"/>
      <c r="P2082" s="106"/>
      <c r="Q2082" s="106"/>
      <c r="R2082" s="41"/>
      <c r="S2082" s="41"/>
      <c r="T2082" s="107"/>
      <c r="U2082" s="41"/>
      <c r="V2082" s="41"/>
      <c r="W2082" s="107"/>
      <c r="X2082" s="107"/>
      <c r="Y2082" s="107"/>
      <c r="Z2082" s="107"/>
      <c r="AA2082" s="107"/>
      <c r="AB2082" s="107"/>
      <c r="AC2082" s="107"/>
      <c r="AD2082" s="107"/>
      <c r="AE2082" s="107"/>
      <c r="AF2082" s="107"/>
      <c r="AG2082" s="41"/>
      <c r="AH2082" s="41"/>
      <c r="AI2082" s="108"/>
      <c r="AJ2082" s="107"/>
      <c r="AK2082" s="117" t="s">
        <v>4915</v>
      </c>
      <c r="AL2082" s="41" t="str">
        <f t="shared" ref="AL2082" si="1207">VLOOKUP(AK2082,db_solfen,2,FALSE)</f>
        <v>SHD METHANOL 156</v>
      </c>
      <c r="AM2082" s="107">
        <v>0.88</v>
      </c>
      <c r="AN2082" s="107">
        <f>$X$2081*AM2082</f>
        <v>1.0454400000000001</v>
      </c>
    </row>
    <row r="2083" spans="1:40">
      <c r="A2083" s="101">
        <v>458</v>
      </c>
      <c r="B2083" s="41" t="s">
        <v>4570</v>
      </c>
      <c r="C2083" s="102" t="s">
        <v>416</v>
      </c>
      <c r="D2083" s="103">
        <v>27</v>
      </c>
      <c r="E2083" s="103"/>
      <c r="F2083" s="103">
        <v>14</v>
      </c>
      <c r="G2083" s="103">
        <v>1</v>
      </c>
      <c r="H2083" s="103"/>
      <c r="I2083" s="103"/>
      <c r="J2083" s="103" t="s">
        <v>511</v>
      </c>
      <c r="K2083" s="31">
        <f t="shared" si="1196"/>
        <v>12</v>
      </c>
      <c r="L2083" s="103" t="s">
        <v>511</v>
      </c>
      <c r="M2083" s="104">
        <f t="shared" si="1197"/>
        <v>1</v>
      </c>
      <c r="N2083" s="105" t="s">
        <v>506</v>
      </c>
      <c r="O2083" s="41" t="s">
        <v>5227</v>
      </c>
      <c r="P2083" s="106">
        <f t="shared" si="1198"/>
        <v>26.400000000000002</v>
      </c>
      <c r="Q2083" s="106">
        <f t="shared" si="1199"/>
        <v>12</v>
      </c>
      <c r="R2083" s="41"/>
      <c r="S2083" s="41" t="s">
        <v>528</v>
      </c>
      <c r="T2083" s="107">
        <f t="shared" si="1200"/>
        <v>0.11880000000000002</v>
      </c>
      <c r="U2083" s="41" t="s">
        <v>615</v>
      </c>
      <c r="V2083" s="41" t="e">
        <f t="shared" si="1201"/>
        <v>#NAME?</v>
      </c>
      <c r="W2083" s="107">
        <v>9.9000000000000005E-2</v>
      </c>
      <c r="X2083" s="107">
        <f t="shared" si="1019"/>
        <v>1.1880000000000002</v>
      </c>
      <c r="Y2083" s="107"/>
      <c r="Z2083" s="107"/>
      <c r="AA2083" s="107"/>
      <c r="AB2083" s="107"/>
      <c r="AC2083" s="107"/>
      <c r="AD2083" s="107"/>
      <c r="AE2083" s="107"/>
      <c r="AF2083" s="107"/>
      <c r="AG2083" s="41" t="s">
        <v>4257</v>
      </c>
      <c r="AH2083" s="41" t="e">
        <f t="shared" si="1202"/>
        <v>#NAME?</v>
      </c>
      <c r="AI2083" s="108">
        <v>0.1</v>
      </c>
      <c r="AJ2083" s="107">
        <f t="shared" si="1020"/>
        <v>0.11880000000000002</v>
      </c>
      <c r="AK2083" s="41"/>
      <c r="AL2083" s="41"/>
      <c r="AM2083" s="107"/>
      <c r="AN2083" s="107"/>
    </row>
    <row r="2084" spans="1:40" ht="15">
      <c r="A2084" s="101"/>
      <c r="C2084" s="102"/>
      <c r="D2084" s="103"/>
      <c r="E2084" s="103"/>
      <c r="F2084" s="103"/>
      <c r="G2084" s="103"/>
      <c r="H2084" s="103"/>
      <c r="I2084" s="103"/>
      <c r="J2084" s="103"/>
      <c r="K2084" s="31"/>
      <c r="L2084" s="103"/>
      <c r="M2084" s="104"/>
      <c r="N2084" s="105"/>
      <c r="O2084" s="41"/>
      <c r="P2084" s="106"/>
      <c r="Q2084" s="106"/>
      <c r="R2084" s="41"/>
      <c r="S2084" s="41"/>
      <c r="T2084" s="107"/>
      <c r="U2084" s="41"/>
      <c r="V2084" s="41"/>
      <c r="W2084" s="107"/>
      <c r="X2084" s="107"/>
      <c r="Y2084" s="107"/>
      <c r="Z2084" s="107"/>
      <c r="AA2084" s="107"/>
      <c r="AB2084" s="107"/>
      <c r="AC2084" s="107"/>
      <c r="AD2084" s="107"/>
      <c r="AE2084" s="107"/>
      <c r="AF2084" s="107"/>
      <c r="AG2084" s="41"/>
      <c r="AH2084" s="41"/>
      <c r="AI2084" s="108"/>
      <c r="AJ2084" s="107"/>
      <c r="AK2084" s="117" t="s">
        <v>4915</v>
      </c>
      <c r="AL2084" s="41" t="str">
        <f t="shared" ref="AL2084" si="1208">VLOOKUP(AK2084,db_solfen,2,FALSE)</f>
        <v>SHD METHANOL 156</v>
      </c>
      <c r="AM2084" s="107">
        <v>0.91</v>
      </c>
      <c r="AN2084" s="107">
        <f>$X$2083*AM2084</f>
        <v>1.0810800000000003</v>
      </c>
    </row>
    <row r="2085" spans="1:40">
      <c r="A2085" s="101">
        <v>459</v>
      </c>
      <c r="B2085" s="33" t="s">
        <v>4575</v>
      </c>
      <c r="C2085" s="102" t="s">
        <v>417</v>
      </c>
      <c r="D2085" s="103">
        <v>1</v>
      </c>
      <c r="E2085" s="103"/>
      <c r="F2085" s="103">
        <v>41</v>
      </c>
      <c r="G2085" s="103">
        <v>1</v>
      </c>
      <c r="H2085" s="103"/>
      <c r="I2085" s="103"/>
      <c r="J2085" s="103" t="s">
        <v>511</v>
      </c>
      <c r="K2085" s="31">
        <f t="shared" si="1196"/>
        <v>12</v>
      </c>
      <c r="L2085" s="103" t="s">
        <v>511</v>
      </c>
      <c r="M2085" s="104">
        <f t="shared" si="1197"/>
        <v>1</v>
      </c>
      <c r="N2085" s="105" t="s">
        <v>506</v>
      </c>
      <c r="O2085" s="41" t="s">
        <v>5227</v>
      </c>
      <c r="P2085" s="106">
        <f t="shared" si="1198"/>
        <v>26.400000000000002</v>
      </c>
      <c r="Q2085" s="106">
        <f t="shared" si="1199"/>
        <v>12</v>
      </c>
      <c r="R2085" s="41"/>
      <c r="S2085" s="41" t="s">
        <v>529</v>
      </c>
      <c r="T2085" s="107">
        <f t="shared" si="1200"/>
        <v>7.128000000000001E-2</v>
      </c>
      <c r="U2085" s="41" t="s">
        <v>4167</v>
      </c>
      <c r="V2085" s="41" t="e">
        <f t="shared" si="1201"/>
        <v>#NAME?</v>
      </c>
      <c r="W2085" s="107">
        <v>9.9000000000000005E-2</v>
      </c>
      <c r="X2085" s="107">
        <f t="shared" si="1019"/>
        <v>1.1880000000000002</v>
      </c>
      <c r="Y2085" s="107"/>
      <c r="Z2085" s="107"/>
      <c r="AA2085" s="107"/>
      <c r="AB2085" s="107"/>
      <c r="AC2085" s="107"/>
      <c r="AD2085" s="107"/>
      <c r="AE2085" s="107"/>
      <c r="AF2085" s="107"/>
      <c r="AG2085" s="41" t="s">
        <v>4313</v>
      </c>
      <c r="AH2085" s="41" t="e">
        <f t="shared" si="1202"/>
        <v>#NAME?</v>
      </c>
      <c r="AI2085" s="108">
        <v>0.06</v>
      </c>
      <c r="AJ2085" s="107">
        <f t="shared" si="1020"/>
        <v>7.128000000000001E-2</v>
      </c>
      <c r="AK2085" s="41"/>
      <c r="AL2085" s="41"/>
      <c r="AM2085" s="107"/>
      <c r="AN2085" s="107"/>
    </row>
    <row r="2086" spans="1:40" ht="15">
      <c r="A2086" s="101"/>
      <c r="C2086" s="102"/>
      <c r="D2086" s="103"/>
      <c r="E2086" s="103"/>
      <c r="F2086" s="103"/>
      <c r="G2086" s="103"/>
      <c r="H2086" s="103"/>
      <c r="I2086" s="103"/>
      <c r="J2086" s="103"/>
      <c r="K2086" s="31"/>
      <c r="L2086" s="103"/>
      <c r="M2086" s="104"/>
      <c r="N2086" s="105"/>
      <c r="O2086" s="41"/>
      <c r="P2086" s="106"/>
      <c r="Q2086" s="106"/>
      <c r="R2086" s="41"/>
      <c r="S2086" s="41"/>
      <c r="T2086" s="107"/>
      <c r="U2086" s="41"/>
      <c r="V2086" s="41"/>
      <c r="W2086" s="107"/>
      <c r="X2086" s="107"/>
      <c r="Y2086" s="107"/>
      <c r="Z2086" s="107"/>
      <c r="AA2086" s="107"/>
      <c r="AB2086" s="107"/>
      <c r="AC2086" s="107"/>
      <c r="AD2086" s="107"/>
      <c r="AE2086" s="107"/>
      <c r="AF2086" s="107"/>
      <c r="AG2086" s="41"/>
      <c r="AH2086" s="41"/>
      <c r="AI2086" s="108"/>
      <c r="AJ2086" s="107"/>
      <c r="AK2086" s="117" t="s">
        <v>4915</v>
      </c>
      <c r="AL2086" s="41" t="str">
        <f t="shared" ref="AL2086" si="1209">VLOOKUP(AK2086,db_solfen,2,FALSE)</f>
        <v>SHD METHANOL 156</v>
      </c>
      <c r="AM2086" s="107">
        <v>0.95</v>
      </c>
      <c r="AN2086" s="107">
        <f>$X$2085*AM2086</f>
        <v>1.1286</v>
      </c>
    </row>
    <row r="2087" spans="1:40">
      <c r="A2087" s="101">
        <v>460</v>
      </c>
      <c r="B2087" s="41" t="s">
        <v>4581</v>
      </c>
      <c r="C2087" s="102" t="s">
        <v>418</v>
      </c>
      <c r="D2087" s="103">
        <v>14</v>
      </c>
      <c r="E2087" s="103"/>
      <c r="F2087" s="103">
        <v>44</v>
      </c>
      <c r="G2087" s="103">
        <v>1</v>
      </c>
      <c r="H2087" s="103"/>
      <c r="I2087" s="103"/>
      <c r="J2087" s="103" t="s">
        <v>511</v>
      </c>
      <c r="K2087" s="31">
        <f t="shared" si="1196"/>
        <v>12</v>
      </c>
      <c r="L2087" s="103" t="s">
        <v>511</v>
      </c>
      <c r="M2087" s="104">
        <f t="shared" si="1197"/>
        <v>1</v>
      </c>
      <c r="N2087" s="105" t="s">
        <v>506</v>
      </c>
      <c r="O2087" s="41" t="s">
        <v>5227</v>
      </c>
      <c r="P2087" s="106">
        <f t="shared" si="1198"/>
        <v>26.400000000000002</v>
      </c>
      <c r="Q2087" s="106">
        <f t="shared" si="1199"/>
        <v>12</v>
      </c>
      <c r="R2087" s="41"/>
      <c r="S2087" s="41" t="s">
        <v>530</v>
      </c>
      <c r="T2087" s="107">
        <f t="shared" si="1200"/>
        <v>0.16632000000000005</v>
      </c>
      <c r="U2087" s="41" t="s">
        <v>4169</v>
      </c>
      <c r="V2087" s="41" t="e">
        <f t="shared" si="1201"/>
        <v>#NAME?</v>
      </c>
      <c r="W2087" s="107">
        <v>9.9000000000000005E-2</v>
      </c>
      <c r="X2087" s="107">
        <f t="shared" si="1019"/>
        <v>1.1880000000000002</v>
      </c>
      <c r="Y2087" s="107"/>
      <c r="Z2087" s="107"/>
      <c r="AA2087" s="107"/>
      <c r="AB2087" s="107"/>
      <c r="AC2087" s="107"/>
      <c r="AD2087" s="107"/>
      <c r="AE2087" s="107"/>
      <c r="AF2087" s="107"/>
      <c r="AG2087" s="41" t="s">
        <v>4317</v>
      </c>
      <c r="AH2087" s="41" t="e">
        <f t="shared" si="1202"/>
        <v>#NAME?</v>
      </c>
      <c r="AI2087" s="108">
        <v>0.14000000000000001</v>
      </c>
      <c r="AJ2087" s="107">
        <f t="shared" si="1020"/>
        <v>0.16632000000000005</v>
      </c>
      <c r="AK2087" s="41"/>
      <c r="AL2087" s="41"/>
      <c r="AM2087" s="107"/>
      <c r="AN2087" s="107"/>
    </row>
    <row r="2088" spans="1:40" ht="15">
      <c r="A2088" s="101"/>
      <c r="B2088" s="41"/>
      <c r="C2088" s="102"/>
      <c r="D2088" s="103"/>
      <c r="E2088" s="103"/>
      <c r="F2088" s="103"/>
      <c r="G2088" s="103"/>
      <c r="H2088" s="103"/>
      <c r="I2088" s="103"/>
      <c r="J2088" s="103"/>
      <c r="K2088" s="31"/>
      <c r="L2088" s="103"/>
      <c r="M2088" s="104"/>
      <c r="N2088" s="105"/>
      <c r="O2088" s="41"/>
      <c r="P2088" s="106"/>
      <c r="Q2088" s="106"/>
      <c r="R2088" s="41"/>
      <c r="S2088" s="41"/>
      <c r="T2088" s="107"/>
      <c r="U2088" s="41"/>
      <c r="V2088" s="41"/>
      <c r="W2088" s="107"/>
      <c r="X2088" s="107"/>
      <c r="Y2088" s="107"/>
      <c r="Z2088" s="107"/>
      <c r="AA2088" s="107"/>
      <c r="AB2088" s="107"/>
      <c r="AC2088" s="107"/>
      <c r="AD2088" s="107"/>
      <c r="AE2088" s="107"/>
      <c r="AF2088" s="107"/>
      <c r="AG2088" s="41"/>
      <c r="AH2088" s="41"/>
      <c r="AI2088" s="108"/>
      <c r="AJ2088" s="107"/>
      <c r="AK2088" s="117" t="s">
        <v>4915</v>
      </c>
      <c r="AL2088" s="41" t="str">
        <f t="shared" ref="AL2088" si="1210">VLOOKUP(AK2088,db_solfen,2,FALSE)</f>
        <v>SHD METHANOL 156</v>
      </c>
      <c r="AM2088" s="107">
        <v>0.88</v>
      </c>
      <c r="AN2088" s="107">
        <f>$X$2087*AM2088</f>
        <v>1.0454400000000001</v>
      </c>
    </row>
    <row r="2089" spans="1:40">
      <c r="A2089" s="101">
        <v>461</v>
      </c>
      <c r="B2089" s="41" t="s">
        <v>4586</v>
      </c>
      <c r="C2089" s="102" t="s">
        <v>480</v>
      </c>
      <c r="D2089" s="103">
        <v>4</v>
      </c>
      <c r="E2089" s="103"/>
      <c r="F2089" s="103"/>
      <c r="G2089" s="103"/>
      <c r="H2089" s="103"/>
      <c r="I2089" s="103"/>
      <c r="J2089" s="103" t="s">
        <v>511</v>
      </c>
      <c r="K2089" s="31">
        <f t="shared" si="1196"/>
        <v>12</v>
      </c>
      <c r="L2089" s="103" t="s">
        <v>511</v>
      </c>
      <c r="M2089" s="104">
        <f t="shared" si="1197"/>
        <v>1</v>
      </c>
      <c r="N2089" s="105" t="s">
        <v>506</v>
      </c>
      <c r="O2089" s="41" t="s">
        <v>5227</v>
      </c>
      <c r="P2089" s="106">
        <f t="shared" si="1198"/>
        <v>26.400000000000002</v>
      </c>
      <c r="Q2089" s="106">
        <f t="shared" si="1199"/>
        <v>12</v>
      </c>
      <c r="R2089" s="41"/>
      <c r="S2089" s="41"/>
      <c r="T2089" s="107">
        <f t="shared" si="1200"/>
        <v>5.0074200000000006E-2</v>
      </c>
      <c r="U2089" s="41" t="s">
        <v>4171</v>
      </c>
      <c r="V2089" s="41" t="e">
        <f t="shared" si="1201"/>
        <v>#NAME?</v>
      </c>
      <c r="W2089" s="107">
        <v>9.9000000000000005E-2</v>
      </c>
      <c r="X2089" s="107">
        <f t="shared" si="1019"/>
        <v>1.1880000000000002</v>
      </c>
      <c r="Y2089" s="41" t="s">
        <v>3940</v>
      </c>
      <c r="Z2089" s="107" t="e">
        <f>VLOOKUP(Y2089,tb_oplosan,2,FALSE)</f>
        <v>#NAME?</v>
      </c>
      <c r="AA2089" s="107">
        <v>0.05</v>
      </c>
      <c r="AB2089" s="107">
        <f>AA2089*X2089</f>
        <v>5.9400000000000008E-2</v>
      </c>
      <c r="AC2089" s="107"/>
      <c r="AD2089" s="107"/>
      <c r="AE2089" s="107"/>
      <c r="AF2089" s="107"/>
      <c r="AG2089" s="41" t="s">
        <v>4283</v>
      </c>
      <c r="AH2089" s="41" t="s">
        <v>4284</v>
      </c>
      <c r="AI2089" s="108">
        <v>0.84299999999999997</v>
      </c>
      <c r="AJ2089" s="107">
        <f>$AB$2089*AI2089</f>
        <v>5.0074200000000006E-2</v>
      </c>
      <c r="AK2089" s="41"/>
      <c r="AL2089" s="41"/>
      <c r="AM2089" s="107"/>
      <c r="AN2089" s="107"/>
    </row>
    <row r="2090" spans="1:40">
      <c r="A2090" s="101"/>
      <c r="B2090" s="41"/>
      <c r="C2090" s="102"/>
      <c r="D2090" s="103"/>
      <c r="E2090" s="103"/>
      <c r="F2090" s="103"/>
      <c r="G2090" s="103"/>
      <c r="H2090" s="103"/>
      <c r="I2090" s="103"/>
      <c r="J2090" s="103"/>
      <c r="K2090" s="31"/>
      <c r="L2090" s="103"/>
      <c r="M2090" s="104"/>
      <c r="N2090" s="105"/>
      <c r="O2090" s="41"/>
      <c r="P2090" s="106"/>
      <c r="Q2090" s="106"/>
      <c r="R2090" s="41"/>
      <c r="S2090" s="41"/>
      <c r="T2090" s="107">
        <f t="shared" si="1200"/>
        <v>9.3258000000000021E-3</v>
      </c>
      <c r="U2090" s="41"/>
      <c r="V2090" s="41"/>
      <c r="W2090" s="107"/>
      <c r="X2090" s="107"/>
      <c r="Y2090" s="107"/>
      <c r="Z2090" s="107"/>
      <c r="AA2090" s="107"/>
      <c r="AB2090" s="107"/>
      <c r="AC2090" s="107"/>
      <c r="AD2090" s="107"/>
      <c r="AE2090" s="107"/>
      <c r="AF2090" s="107"/>
      <c r="AG2090" s="41" t="s">
        <v>4339</v>
      </c>
      <c r="AH2090" s="41" t="s">
        <v>4340</v>
      </c>
      <c r="AI2090" s="108">
        <v>0.157</v>
      </c>
      <c r="AJ2090" s="107">
        <f>$AB$2089*AI2090</f>
        <v>9.3258000000000021E-3</v>
      </c>
      <c r="AK2090" s="41"/>
      <c r="AL2090" s="41"/>
      <c r="AM2090" s="107"/>
      <c r="AN2090" s="107"/>
    </row>
    <row r="2091" spans="1:40" ht="15">
      <c r="A2091" s="101"/>
      <c r="B2091" s="41"/>
      <c r="C2091" s="102"/>
      <c r="D2091" s="103"/>
      <c r="E2091" s="103"/>
      <c r="F2091" s="103"/>
      <c r="G2091" s="103"/>
      <c r="H2091" s="103"/>
      <c r="I2091" s="103"/>
      <c r="J2091" s="103"/>
      <c r="K2091" s="31"/>
      <c r="L2091" s="103"/>
      <c r="M2091" s="104"/>
      <c r="N2091" s="105"/>
      <c r="O2091" s="41"/>
      <c r="P2091" s="106"/>
      <c r="Q2091" s="106"/>
      <c r="R2091" s="41"/>
      <c r="S2091" s="41"/>
      <c r="T2091" s="107"/>
      <c r="U2091" s="41"/>
      <c r="V2091" s="41"/>
      <c r="W2091" s="107"/>
      <c r="X2091" s="107"/>
      <c r="Y2091" s="107"/>
      <c r="Z2091" s="107"/>
      <c r="AA2091" s="107"/>
      <c r="AB2091" s="107"/>
      <c r="AC2091" s="107"/>
      <c r="AD2091" s="107"/>
      <c r="AE2091" s="107"/>
      <c r="AF2091" s="107"/>
      <c r="AG2091" s="41"/>
      <c r="AH2091" s="41"/>
      <c r="AI2091" s="108"/>
      <c r="AJ2091" s="107"/>
      <c r="AK2091" s="117" t="s">
        <v>4915</v>
      </c>
      <c r="AL2091" s="41" t="str">
        <f t="shared" ref="AL2091" si="1211">VLOOKUP(AK2091,db_solfen,2,FALSE)</f>
        <v>SHD METHANOL 156</v>
      </c>
      <c r="AM2091" s="107">
        <v>0.96</v>
      </c>
      <c r="AN2091" s="107">
        <f>$AB$2089*AM2091</f>
        <v>5.7024000000000005E-2</v>
      </c>
    </row>
    <row r="2092" spans="1:40">
      <c r="A2092" s="101">
        <v>462</v>
      </c>
      <c r="B2092" s="41" t="s">
        <v>4597</v>
      </c>
      <c r="C2092" s="102" t="s">
        <v>419</v>
      </c>
      <c r="D2092" s="103">
        <v>16</v>
      </c>
      <c r="E2092" s="103"/>
      <c r="F2092" s="103">
        <v>26</v>
      </c>
      <c r="G2092" s="103">
        <v>1</v>
      </c>
      <c r="H2092" s="103">
        <v>11</v>
      </c>
      <c r="I2092" s="103">
        <v>1</v>
      </c>
      <c r="J2092" s="103" t="s">
        <v>511</v>
      </c>
      <c r="K2092" s="31">
        <f t="shared" ref="K2092:K2112" si="1212">VLOOKUP(B2092,tb_proyeksi,10,FALSE)</f>
        <v>12</v>
      </c>
      <c r="L2092" s="103" t="s">
        <v>511</v>
      </c>
      <c r="M2092" s="104">
        <f t="shared" si="1197"/>
        <v>1</v>
      </c>
      <c r="N2092" s="105" t="s">
        <v>506</v>
      </c>
      <c r="O2092" s="41" t="s">
        <v>5227</v>
      </c>
      <c r="P2092" s="106">
        <f t="shared" si="1198"/>
        <v>26.400000000000002</v>
      </c>
      <c r="Q2092" s="106">
        <f t="shared" si="1199"/>
        <v>12</v>
      </c>
      <c r="R2092" s="41"/>
      <c r="S2092" s="41" t="s">
        <v>532</v>
      </c>
      <c r="T2092" s="107">
        <f t="shared" si="1200"/>
        <v>0.13068000000000002</v>
      </c>
      <c r="U2092" s="41" t="s">
        <v>4173</v>
      </c>
      <c r="V2092" s="41" t="e">
        <f t="shared" si="1201"/>
        <v>#NAME?</v>
      </c>
      <c r="W2092" s="107">
        <v>9.9000000000000005E-2</v>
      </c>
      <c r="X2092" s="107">
        <f t="shared" ref="X2092:X2162" si="1213">K2092*W2092</f>
        <v>1.1880000000000002</v>
      </c>
      <c r="Y2092" s="107"/>
      <c r="Z2092" s="107"/>
      <c r="AA2092" s="107"/>
      <c r="AB2092" s="107"/>
      <c r="AC2092" s="107"/>
      <c r="AD2092" s="107"/>
      <c r="AE2092" s="107"/>
      <c r="AF2092" s="107"/>
      <c r="AG2092" s="41" t="s">
        <v>4271</v>
      </c>
      <c r="AH2092" s="41" t="e">
        <f t="shared" ref="AH2092:AH2156" si="1214">VLOOKUP(AG2092,tb_parfum,2,FALSE)</f>
        <v>#NAME?</v>
      </c>
      <c r="AI2092" s="108">
        <v>0.11</v>
      </c>
      <c r="AJ2092" s="107">
        <f t="shared" ref="AJ2092:AJ2232" si="1215">X2092*AI2092</f>
        <v>0.13068000000000002</v>
      </c>
      <c r="AK2092" s="41"/>
      <c r="AL2092" s="41"/>
      <c r="AM2092" s="107"/>
      <c r="AN2092" s="107"/>
    </row>
    <row r="2093" spans="1:40" ht="15">
      <c r="A2093" s="101"/>
      <c r="B2093" s="41"/>
      <c r="C2093" s="102"/>
      <c r="D2093" s="103"/>
      <c r="E2093" s="103"/>
      <c r="F2093" s="103"/>
      <c r="G2093" s="103"/>
      <c r="H2093" s="103"/>
      <c r="I2093" s="103"/>
      <c r="J2093" s="103"/>
      <c r="K2093" s="31"/>
      <c r="L2093" s="103"/>
      <c r="M2093" s="104"/>
      <c r="N2093" s="105"/>
      <c r="O2093" s="41"/>
      <c r="P2093" s="106"/>
      <c r="Q2093" s="106"/>
      <c r="R2093" s="41"/>
      <c r="S2093" s="41"/>
      <c r="T2093" s="107"/>
      <c r="U2093" s="41"/>
      <c r="V2093" s="41"/>
      <c r="W2093" s="107"/>
      <c r="X2093" s="107"/>
      <c r="Y2093" s="107"/>
      <c r="Z2093" s="107"/>
      <c r="AA2093" s="107"/>
      <c r="AB2093" s="107"/>
      <c r="AC2093" s="107"/>
      <c r="AD2093" s="107"/>
      <c r="AE2093" s="107"/>
      <c r="AF2093" s="107"/>
      <c r="AG2093" s="41"/>
      <c r="AH2093" s="41"/>
      <c r="AI2093" s="108"/>
      <c r="AJ2093" s="107"/>
      <c r="AK2093" s="117" t="s">
        <v>4915</v>
      </c>
      <c r="AL2093" s="41" t="str">
        <f t="shared" ref="AL2093" si="1216">VLOOKUP(AK2093,db_solfen,2,FALSE)</f>
        <v>SHD METHANOL 156</v>
      </c>
      <c r="AM2093" s="107">
        <v>0.91</v>
      </c>
      <c r="AN2093" s="107">
        <f>$X$2092*AM2093</f>
        <v>1.0810800000000003</v>
      </c>
    </row>
    <row r="2094" spans="1:40">
      <c r="A2094" s="101">
        <v>463</v>
      </c>
      <c r="B2094" s="41" t="s">
        <v>4602</v>
      </c>
      <c r="C2094" s="102" t="s">
        <v>496</v>
      </c>
      <c r="D2094" s="103"/>
      <c r="E2094" s="103"/>
      <c r="F2094" s="103"/>
      <c r="G2094" s="103"/>
      <c r="H2094" s="103">
        <v>21</v>
      </c>
      <c r="I2094" s="103">
        <v>1</v>
      </c>
      <c r="J2094" s="103" t="s">
        <v>511</v>
      </c>
      <c r="K2094" s="31">
        <f t="shared" si="1212"/>
        <v>12</v>
      </c>
      <c r="L2094" s="103" t="s">
        <v>511</v>
      </c>
      <c r="M2094" s="104">
        <f t="shared" si="1197"/>
        <v>1</v>
      </c>
      <c r="N2094" s="105" t="s">
        <v>506</v>
      </c>
      <c r="O2094" s="41" t="s">
        <v>5227</v>
      </c>
      <c r="P2094" s="106">
        <f t="shared" si="1198"/>
        <v>26.400000000000002</v>
      </c>
      <c r="Q2094" s="106">
        <f t="shared" si="1199"/>
        <v>12</v>
      </c>
      <c r="R2094" s="41"/>
      <c r="S2094" s="41" t="s">
        <v>5225</v>
      </c>
      <c r="T2094" s="107">
        <f t="shared" si="1200"/>
        <v>0.11880000000000002</v>
      </c>
      <c r="U2094" s="41" t="s">
        <v>4175</v>
      </c>
      <c r="V2094" s="41" t="e">
        <f t="shared" si="1201"/>
        <v>#NAME?</v>
      </c>
      <c r="W2094" s="107">
        <v>9.9000000000000005E-2</v>
      </c>
      <c r="X2094" s="107">
        <f t="shared" si="1213"/>
        <v>1.1880000000000002</v>
      </c>
      <c r="Y2094" s="107"/>
      <c r="Z2094" s="107"/>
      <c r="AA2094" s="107"/>
      <c r="AB2094" s="107"/>
      <c r="AC2094" s="107"/>
      <c r="AD2094" s="107"/>
      <c r="AE2094" s="107"/>
      <c r="AF2094" s="107"/>
      <c r="AG2094" s="41" t="s">
        <v>4303</v>
      </c>
      <c r="AH2094" s="41" t="e">
        <f t="shared" si="1214"/>
        <v>#NAME?</v>
      </c>
      <c r="AI2094" s="108">
        <v>0.1</v>
      </c>
      <c r="AJ2094" s="107">
        <f t="shared" si="1215"/>
        <v>0.11880000000000002</v>
      </c>
      <c r="AK2094" s="41"/>
      <c r="AL2094" s="41"/>
      <c r="AM2094" s="107"/>
      <c r="AN2094" s="107"/>
    </row>
    <row r="2095" spans="1:40" ht="15">
      <c r="A2095" s="101"/>
      <c r="B2095" s="41"/>
      <c r="C2095" s="102"/>
      <c r="D2095" s="103"/>
      <c r="E2095" s="103"/>
      <c r="F2095" s="103"/>
      <c r="G2095" s="103"/>
      <c r="H2095" s="103"/>
      <c r="I2095" s="103"/>
      <c r="J2095" s="103"/>
      <c r="K2095" s="31"/>
      <c r="L2095" s="103"/>
      <c r="M2095" s="104"/>
      <c r="N2095" s="105"/>
      <c r="O2095" s="41"/>
      <c r="P2095" s="106"/>
      <c r="Q2095" s="106"/>
      <c r="R2095" s="41"/>
      <c r="S2095" s="41"/>
      <c r="T2095" s="107"/>
      <c r="U2095" s="41"/>
      <c r="V2095" s="41"/>
      <c r="W2095" s="107"/>
      <c r="X2095" s="107"/>
      <c r="Y2095" s="107"/>
      <c r="Z2095" s="107"/>
      <c r="AA2095" s="107"/>
      <c r="AB2095" s="107"/>
      <c r="AC2095" s="107"/>
      <c r="AD2095" s="107"/>
      <c r="AE2095" s="107"/>
      <c r="AF2095" s="107"/>
      <c r="AG2095" s="41"/>
      <c r="AH2095" s="41"/>
      <c r="AI2095" s="108"/>
      <c r="AJ2095" s="107"/>
      <c r="AK2095" s="117" t="s">
        <v>4915</v>
      </c>
      <c r="AL2095" s="41" t="str">
        <f t="shared" ref="AL2095" si="1217">VLOOKUP(AK2095,db_solfen,2,FALSE)</f>
        <v>SHD METHANOL 156</v>
      </c>
      <c r="AM2095" s="107">
        <v>0.91</v>
      </c>
      <c r="AN2095" s="107">
        <f>$X$2094*AM2095</f>
        <v>1.0810800000000003</v>
      </c>
    </row>
    <row r="2096" spans="1:40">
      <c r="A2096" s="101">
        <v>464</v>
      </c>
      <c r="B2096" s="41" t="s">
        <v>4607</v>
      </c>
      <c r="C2096" s="102" t="s">
        <v>420</v>
      </c>
      <c r="D2096" s="103">
        <v>41</v>
      </c>
      <c r="E2096" s="103"/>
      <c r="F2096" s="103">
        <v>7</v>
      </c>
      <c r="G2096" s="103">
        <v>1</v>
      </c>
      <c r="H2096" s="103">
        <v>45</v>
      </c>
      <c r="I2096" s="103">
        <v>1</v>
      </c>
      <c r="J2096" s="103" t="s">
        <v>511</v>
      </c>
      <c r="K2096" s="31">
        <f t="shared" si="1212"/>
        <v>36</v>
      </c>
      <c r="L2096" s="103" t="s">
        <v>511</v>
      </c>
      <c r="M2096" s="104">
        <f t="shared" si="1197"/>
        <v>3</v>
      </c>
      <c r="N2096" s="105" t="s">
        <v>506</v>
      </c>
      <c r="O2096" s="41" t="s">
        <v>5227</v>
      </c>
      <c r="P2096" s="106">
        <f t="shared" si="1198"/>
        <v>79.2</v>
      </c>
      <c r="Q2096" s="106">
        <f t="shared" si="1199"/>
        <v>36</v>
      </c>
      <c r="R2096" s="41"/>
      <c r="S2096" s="41" t="s">
        <v>534</v>
      </c>
      <c r="T2096" s="107">
        <f t="shared" si="1200"/>
        <v>0.32075999999999999</v>
      </c>
      <c r="U2096" s="41" t="s">
        <v>4177</v>
      </c>
      <c r="V2096" s="41" t="e">
        <f t="shared" si="1201"/>
        <v>#NAME?</v>
      </c>
      <c r="W2096" s="107">
        <v>9.9000000000000005E-2</v>
      </c>
      <c r="X2096" s="107">
        <f t="shared" si="1213"/>
        <v>3.5640000000000001</v>
      </c>
      <c r="Y2096" s="107"/>
      <c r="Z2096" s="107"/>
      <c r="AA2096" s="107"/>
      <c r="AB2096" s="107"/>
      <c r="AC2096" s="107"/>
      <c r="AD2096" s="107"/>
      <c r="AE2096" s="107"/>
      <c r="AF2096" s="107"/>
      <c r="AG2096" s="41" t="s">
        <v>4311</v>
      </c>
      <c r="AH2096" s="41" t="e">
        <f t="shared" si="1214"/>
        <v>#NAME?</v>
      </c>
      <c r="AI2096" s="108">
        <v>0.09</v>
      </c>
      <c r="AJ2096" s="107">
        <f t="shared" si="1215"/>
        <v>0.32075999999999999</v>
      </c>
      <c r="AK2096" s="41"/>
      <c r="AL2096" s="41"/>
      <c r="AM2096" s="107"/>
      <c r="AN2096" s="107"/>
    </row>
    <row r="2097" spans="1:40" ht="15">
      <c r="A2097" s="101"/>
      <c r="B2097" s="41"/>
      <c r="C2097" s="102"/>
      <c r="D2097" s="103"/>
      <c r="E2097" s="103"/>
      <c r="F2097" s="103"/>
      <c r="G2097" s="103"/>
      <c r="H2097" s="103"/>
      <c r="I2097" s="103"/>
      <c r="J2097" s="103"/>
      <c r="K2097" s="31"/>
      <c r="L2097" s="103"/>
      <c r="M2097" s="104"/>
      <c r="N2097" s="105"/>
      <c r="O2097" s="41"/>
      <c r="P2097" s="106"/>
      <c r="Q2097" s="106"/>
      <c r="R2097" s="41"/>
      <c r="S2097" s="41"/>
      <c r="T2097" s="107"/>
      <c r="U2097" s="41"/>
      <c r="V2097" s="41"/>
      <c r="W2097" s="107"/>
      <c r="X2097" s="107"/>
      <c r="Y2097" s="107"/>
      <c r="Z2097" s="107"/>
      <c r="AA2097" s="107"/>
      <c r="AB2097" s="107"/>
      <c r="AC2097" s="107"/>
      <c r="AD2097" s="107"/>
      <c r="AE2097" s="107"/>
      <c r="AF2097" s="107"/>
      <c r="AG2097" s="41"/>
      <c r="AH2097" s="41"/>
      <c r="AI2097" s="108"/>
      <c r="AJ2097" s="107"/>
      <c r="AK2097" s="117" t="s">
        <v>4915</v>
      </c>
      <c r="AL2097" s="41" t="str">
        <f t="shared" ref="AL2097" si="1218">VLOOKUP(AK2097,db_solfen,2,FALSE)</f>
        <v>SHD METHANOL 156</v>
      </c>
      <c r="AM2097" s="107">
        <v>0.93</v>
      </c>
      <c r="AN2097" s="107">
        <f>$X$2096*AM2097</f>
        <v>3.3145200000000004</v>
      </c>
    </row>
    <row r="2098" spans="1:40">
      <c r="A2098" s="101">
        <v>465</v>
      </c>
      <c r="B2098" s="41" t="s">
        <v>4618</v>
      </c>
      <c r="C2098" s="102" t="s">
        <v>497</v>
      </c>
      <c r="D2098" s="103"/>
      <c r="E2098" s="103"/>
      <c r="F2098" s="103"/>
      <c r="G2098" s="103"/>
      <c r="H2098" s="103">
        <v>16</v>
      </c>
      <c r="I2098" s="103">
        <v>1</v>
      </c>
      <c r="J2098" s="103" t="s">
        <v>511</v>
      </c>
      <c r="K2098" s="31">
        <f t="shared" si="1212"/>
        <v>36</v>
      </c>
      <c r="L2098" s="103" t="s">
        <v>511</v>
      </c>
      <c r="M2098" s="104">
        <f t="shared" si="1197"/>
        <v>3</v>
      </c>
      <c r="N2098" s="105" t="s">
        <v>506</v>
      </c>
      <c r="O2098" s="41" t="s">
        <v>5227</v>
      </c>
      <c r="P2098" s="106">
        <f t="shared" si="1198"/>
        <v>79.2</v>
      </c>
      <c r="Q2098" s="106">
        <f t="shared" si="1199"/>
        <v>36</v>
      </c>
      <c r="R2098" s="41"/>
      <c r="S2098" s="41" t="s">
        <v>535</v>
      </c>
      <c r="T2098" s="107">
        <f t="shared" si="1200"/>
        <v>0.21384</v>
      </c>
      <c r="U2098" s="41" t="s">
        <v>4150</v>
      </c>
      <c r="V2098" s="41" t="e">
        <f t="shared" si="1201"/>
        <v>#NAME?</v>
      </c>
      <c r="W2098" s="107">
        <v>9.9000000000000005E-2</v>
      </c>
      <c r="X2098" s="107">
        <f t="shared" si="1213"/>
        <v>3.5640000000000001</v>
      </c>
      <c r="Y2098" s="107"/>
      <c r="Z2098" s="107"/>
      <c r="AA2098" s="107"/>
      <c r="AB2098" s="107"/>
      <c r="AC2098" s="107"/>
      <c r="AD2098" s="107"/>
      <c r="AE2098" s="107"/>
      <c r="AF2098" s="107"/>
      <c r="AG2098" s="41" t="s">
        <v>4327</v>
      </c>
      <c r="AH2098" s="41" t="e">
        <f t="shared" si="1214"/>
        <v>#NAME?</v>
      </c>
      <c r="AI2098" s="108">
        <v>0.06</v>
      </c>
      <c r="AJ2098" s="107">
        <f t="shared" si="1215"/>
        <v>0.21384</v>
      </c>
      <c r="AK2098" s="41"/>
      <c r="AL2098" s="41"/>
      <c r="AM2098" s="107"/>
      <c r="AN2098" s="107"/>
    </row>
    <row r="2099" spans="1:40" ht="15">
      <c r="A2099" s="101"/>
      <c r="B2099" s="41"/>
      <c r="C2099" s="102"/>
      <c r="D2099" s="103"/>
      <c r="E2099" s="103"/>
      <c r="F2099" s="103"/>
      <c r="G2099" s="103"/>
      <c r="H2099" s="103"/>
      <c r="I2099" s="103"/>
      <c r="J2099" s="103"/>
      <c r="K2099" s="31"/>
      <c r="L2099" s="103"/>
      <c r="M2099" s="104"/>
      <c r="N2099" s="105"/>
      <c r="O2099" s="41"/>
      <c r="P2099" s="106"/>
      <c r="Q2099" s="106"/>
      <c r="R2099" s="41"/>
      <c r="S2099" s="41"/>
      <c r="T2099" s="107"/>
      <c r="U2099" s="41"/>
      <c r="V2099" s="41"/>
      <c r="W2099" s="107"/>
      <c r="X2099" s="107"/>
      <c r="Y2099" s="107"/>
      <c r="Z2099" s="107"/>
      <c r="AA2099" s="107"/>
      <c r="AB2099" s="107"/>
      <c r="AC2099" s="107"/>
      <c r="AD2099" s="107"/>
      <c r="AE2099" s="107"/>
      <c r="AF2099" s="107"/>
      <c r="AG2099" s="41"/>
      <c r="AH2099" s="41"/>
      <c r="AI2099" s="108"/>
      <c r="AJ2099" s="107"/>
      <c r="AK2099" t="s">
        <v>4915</v>
      </c>
      <c r="AL2099" s="41" t="str">
        <f t="shared" ref="AL2099" si="1219">VLOOKUP(AK2099,db_solfen,2,FALSE)</f>
        <v>SHD METHANOL 156</v>
      </c>
      <c r="AM2099" s="107">
        <v>0.95</v>
      </c>
      <c r="AN2099" s="107">
        <f>$X$2098*AM2099</f>
        <v>3.3857999999999997</v>
      </c>
    </row>
    <row r="2100" spans="1:40">
      <c r="A2100" s="101">
        <v>466</v>
      </c>
      <c r="B2100" s="41" t="s">
        <v>4629</v>
      </c>
      <c r="C2100" s="102" t="s">
        <v>421</v>
      </c>
      <c r="D2100" s="103"/>
      <c r="E2100" s="103"/>
      <c r="F2100" s="103">
        <v>14</v>
      </c>
      <c r="G2100" s="103">
        <v>1</v>
      </c>
      <c r="H2100" s="103"/>
      <c r="I2100" s="103"/>
      <c r="J2100" s="103" t="s">
        <v>511</v>
      </c>
      <c r="K2100" s="31">
        <f t="shared" si="1212"/>
        <v>12</v>
      </c>
      <c r="L2100" s="103" t="s">
        <v>511</v>
      </c>
      <c r="M2100" s="104">
        <f t="shared" si="1197"/>
        <v>1</v>
      </c>
      <c r="N2100" s="105" t="s">
        <v>506</v>
      </c>
      <c r="O2100" s="41" t="s">
        <v>5223</v>
      </c>
      <c r="P2100" s="106">
        <f t="shared" si="1198"/>
        <v>26.400000000000002</v>
      </c>
      <c r="Q2100" s="106">
        <f t="shared" si="1199"/>
        <v>12</v>
      </c>
      <c r="R2100" s="41"/>
      <c r="S2100" s="41" t="s">
        <v>5218</v>
      </c>
      <c r="T2100" s="107">
        <f t="shared" si="1200"/>
        <v>0.11880000000000002</v>
      </c>
      <c r="U2100" s="41" t="s">
        <v>4154</v>
      </c>
      <c r="V2100" s="41" t="e">
        <f t="shared" si="1201"/>
        <v>#NAME?</v>
      </c>
      <c r="W2100" s="107">
        <v>9.9000000000000005E-2</v>
      </c>
      <c r="X2100" s="107">
        <f t="shared" si="1213"/>
        <v>1.1880000000000002</v>
      </c>
      <c r="Y2100" s="107"/>
      <c r="Z2100" s="107"/>
      <c r="AA2100" s="107"/>
      <c r="AB2100" s="107"/>
      <c r="AC2100" s="107"/>
      <c r="AD2100" s="107"/>
      <c r="AE2100" s="107"/>
      <c r="AF2100" s="107"/>
      <c r="AG2100" s="41" t="s">
        <v>4279</v>
      </c>
      <c r="AH2100" s="41" t="e">
        <f t="shared" si="1214"/>
        <v>#NAME?</v>
      </c>
      <c r="AI2100" s="108">
        <v>0.1</v>
      </c>
      <c r="AJ2100" s="107">
        <f t="shared" si="1215"/>
        <v>0.11880000000000002</v>
      </c>
      <c r="AK2100" s="41"/>
      <c r="AL2100" s="41"/>
      <c r="AM2100" s="107"/>
      <c r="AN2100" s="107"/>
    </row>
    <row r="2101" spans="1:40" ht="15">
      <c r="A2101" s="101"/>
      <c r="C2101" s="102"/>
      <c r="D2101" s="103"/>
      <c r="E2101" s="103"/>
      <c r="F2101" s="103"/>
      <c r="G2101" s="103"/>
      <c r="H2101" s="103"/>
      <c r="I2101" s="103"/>
      <c r="J2101" s="103"/>
      <c r="K2101" s="31"/>
      <c r="L2101" s="103"/>
      <c r="M2101" s="104"/>
      <c r="N2101" s="105"/>
      <c r="O2101" s="41"/>
      <c r="P2101" s="106"/>
      <c r="Q2101" s="106"/>
      <c r="R2101" s="41"/>
      <c r="S2101" s="41"/>
      <c r="T2101" s="107"/>
      <c r="U2101" s="41"/>
      <c r="V2101" s="41"/>
      <c r="W2101" s="107"/>
      <c r="X2101" s="107"/>
      <c r="Y2101" s="107"/>
      <c r="Z2101" s="107"/>
      <c r="AA2101" s="107"/>
      <c r="AB2101" s="107"/>
      <c r="AC2101" s="107"/>
      <c r="AD2101" s="107"/>
      <c r="AE2101" s="107"/>
      <c r="AF2101" s="107"/>
      <c r="AG2101" s="41"/>
      <c r="AH2101" s="41"/>
      <c r="AI2101" s="108"/>
      <c r="AJ2101" s="107"/>
      <c r="AK2101" t="s">
        <v>4915</v>
      </c>
      <c r="AL2101" s="41" t="str">
        <f t="shared" ref="AL2101" si="1220">VLOOKUP(AK2101,db_solfen,2,FALSE)</f>
        <v>SHD METHANOL 156</v>
      </c>
      <c r="AM2101" s="107">
        <v>0.91</v>
      </c>
      <c r="AN2101" s="107">
        <f>$X$2100*AM2101</f>
        <v>1.0810800000000003</v>
      </c>
    </row>
    <row r="2102" spans="1:40">
      <c r="A2102" s="101">
        <v>467</v>
      </c>
      <c r="B2102" s="33" t="s">
        <v>4648</v>
      </c>
      <c r="C2102" s="102" t="s">
        <v>422</v>
      </c>
      <c r="D2102" s="103">
        <v>56</v>
      </c>
      <c r="E2102" s="103"/>
      <c r="F2102" s="103">
        <v>198</v>
      </c>
      <c r="G2102" s="103">
        <v>1</v>
      </c>
      <c r="H2102" s="103">
        <v>72</v>
      </c>
      <c r="I2102" s="103">
        <v>1</v>
      </c>
      <c r="J2102" s="103" t="s">
        <v>511</v>
      </c>
      <c r="K2102" s="31">
        <f t="shared" si="1212"/>
        <v>132</v>
      </c>
      <c r="L2102" s="103" t="s">
        <v>511</v>
      </c>
      <c r="M2102" s="104">
        <f t="shared" si="1197"/>
        <v>11</v>
      </c>
      <c r="N2102" s="105" t="s">
        <v>506</v>
      </c>
      <c r="O2102" s="41" t="s">
        <v>5223</v>
      </c>
      <c r="P2102" s="106">
        <f t="shared" si="1198"/>
        <v>290.40000000000003</v>
      </c>
      <c r="Q2102" s="106">
        <f t="shared" si="1199"/>
        <v>132</v>
      </c>
      <c r="R2102" s="41"/>
      <c r="S2102" s="41" t="s">
        <v>523</v>
      </c>
      <c r="T2102" s="107">
        <f t="shared" si="1200"/>
        <v>1.1761200000000001</v>
      </c>
      <c r="U2102" s="41" t="s">
        <v>4156</v>
      </c>
      <c r="V2102" s="41" t="e">
        <f t="shared" si="1201"/>
        <v>#NAME?</v>
      </c>
      <c r="W2102" s="107">
        <v>9.9000000000000005E-2</v>
      </c>
      <c r="X2102" s="107">
        <f t="shared" si="1213"/>
        <v>13.068000000000001</v>
      </c>
      <c r="Y2102" s="107"/>
      <c r="Z2102" s="107"/>
      <c r="AA2102" s="107"/>
      <c r="AB2102" s="107"/>
      <c r="AC2102" s="107"/>
      <c r="AD2102" s="107"/>
      <c r="AE2102" s="107"/>
      <c r="AF2102" s="107"/>
      <c r="AG2102" s="41" t="s">
        <v>4331</v>
      </c>
      <c r="AH2102" s="41" t="e">
        <f t="shared" si="1214"/>
        <v>#NAME?</v>
      </c>
      <c r="AI2102" s="108">
        <v>0.09</v>
      </c>
      <c r="AJ2102" s="107">
        <f t="shared" si="1215"/>
        <v>1.1761200000000001</v>
      </c>
      <c r="AK2102" s="41"/>
      <c r="AL2102" s="41"/>
      <c r="AM2102" s="107"/>
      <c r="AN2102" s="107"/>
    </row>
    <row r="2103" spans="1:40" ht="15">
      <c r="A2103" s="101"/>
      <c r="C2103" s="102"/>
      <c r="D2103" s="103"/>
      <c r="E2103" s="103"/>
      <c r="F2103" s="103"/>
      <c r="G2103" s="103"/>
      <c r="H2103" s="103"/>
      <c r="I2103" s="103"/>
      <c r="J2103" s="103"/>
      <c r="K2103" s="31"/>
      <c r="L2103" s="103"/>
      <c r="M2103" s="104"/>
      <c r="N2103" s="105"/>
      <c r="O2103" s="41"/>
      <c r="P2103" s="106"/>
      <c r="Q2103" s="106"/>
      <c r="R2103" s="41"/>
      <c r="S2103" s="41"/>
      <c r="T2103" s="107"/>
      <c r="U2103" s="41"/>
      <c r="V2103" s="41"/>
      <c r="W2103" s="107"/>
      <c r="X2103" s="107"/>
      <c r="Y2103" s="107"/>
      <c r="Z2103" s="107"/>
      <c r="AA2103" s="107"/>
      <c r="AB2103" s="107"/>
      <c r="AC2103" s="107"/>
      <c r="AD2103" s="107"/>
      <c r="AE2103" s="107"/>
      <c r="AF2103" s="107"/>
      <c r="AG2103" s="41"/>
      <c r="AH2103" s="41"/>
      <c r="AI2103" s="108"/>
      <c r="AJ2103" s="107"/>
      <c r="AK2103" s="117" t="s">
        <v>4915</v>
      </c>
      <c r="AL2103" s="41" t="str">
        <f t="shared" ref="AL2103" si="1221">VLOOKUP(AK2103,db_solfen,2,FALSE)</f>
        <v>SHD METHANOL 156</v>
      </c>
      <c r="AM2103" s="107">
        <v>0.92</v>
      </c>
      <c r="AN2103" s="107">
        <f>$X$2102*AM2103</f>
        <v>12.022560000000002</v>
      </c>
    </row>
    <row r="2104" spans="1:40">
      <c r="A2104" s="101">
        <v>468</v>
      </c>
      <c r="B2104" s="33" t="s">
        <v>4652</v>
      </c>
      <c r="C2104" s="102" t="s">
        <v>423</v>
      </c>
      <c r="D2104" s="103">
        <v>87</v>
      </c>
      <c r="E2104" s="103"/>
      <c r="F2104" s="103">
        <v>91</v>
      </c>
      <c r="G2104" s="103">
        <v>1</v>
      </c>
      <c r="H2104" s="103">
        <v>135</v>
      </c>
      <c r="I2104" s="103">
        <v>1</v>
      </c>
      <c r="J2104" s="103" t="s">
        <v>511</v>
      </c>
      <c r="K2104" s="31">
        <f t="shared" si="1212"/>
        <v>168</v>
      </c>
      <c r="L2104" s="103" t="s">
        <v>511</v>
      </c>
      <c r="M2104" s="104">
        <f t="shared" si="1197"/>
        <v>14</v>
      </c>
      <c r="N2104" s="105" t="s">
        <v>506</v>
      </c>
      <c r="O2104" s="41" t="s">
        <v>5222</v>
      </c>
      <c r="P2104" s="106">
        <f t="shared" si="1198"/>
        <v>369.6</v>
      </c>
      <c r="Q2104" s="106">
        <f t="shared" si="1199"/>
        <v>168</v>
      </c>
      <c r="R2104" s="41"/>
      <c r="S2104" s="41" t="s">
        <v>523</v>
      </c>
      <c r="T2104" s="107">
        <f t="shared" si="1200"/>
        <v>0.80997839999999999</v>
      </c>
      <c r="U2104" s="41" t="s">
        <v>4156</v>
      </c>
      <c r="V2104" s="41" t="e">
        <f t="shared" si="1201"/>
        <v>#NAME?</v>
      </c>
      <c r="W2104" s="107">
        <v>5.357E-2</v>
      </c>
      <c r="X2104" s="107">
        <f t="shared" si="1213"/>
        <v>8.9997600000000002</v>
      </c>
      <c r="Y2104" s="107"/>
      <c r="Z2104" s="107"/>
      <c r="AA2104" s="107"/>
      <c r="AB2104" s="107"/>
      <c r="AC2104" s="107"/>
      <c r="AD2104" s="107"/>
      <c r="AE2104" s="107"/>
      <c r="AF2104" s="107"/>
      <c r="AG2104" s="41" t="s">
        <v>4331</v>
      </c>
      <c r="AH2104" s="41" t="e">
        <f t="shared" si="1214"/>
        <v>#NAME?</v>
      </c>
      <c r="AI2104" s="108">
        <v>0.09</v>
      </c>
      <c r="AJ2104" s="107">
        <f t="shared" si="1215"/>
        <v>0.80997839999999999</v>
      </c>
      <c r="AK2104" s="41"/>
      <c r="AL2104" s="41"/>
      <c r="AM2104" s="107"/>
      <c r="AN2104" s="107"/>
    </row>
    <row r="2105" spans="1:40" ht="15">
      <c r="A2105" s="101"/>
      <c r="C2105" s="102"/>
      <c r="D2105" s="103"/>
      <c r="E2105" s="103"/>
      <c r="F2105" s="103"/>
      <c r="G2105" s="103"/>
      <c r="H2105" s="103"/>
      <c r="I2105" s="103"/>
      <c r="J2105" s="103"/>
      <c r="K2105" s="31"/>
      <c r="L2105" s="103"/>
      <c r="M2105" s="104"/>
      <c r="N2105" s="105"/>
      <c r="O2105" s="41"/>
      <c r="P2105" s="106"/>
      <c r="Q2105" s="106"/>
      <c r="R2105" s="41"/>
      <c r="S2105" s="41"/>
      <c r="T2105" s="107"/>
      <c r="U2105" s="41"/>
      <c r="V2105" s="41"/>
      <c r="W2105" s="107"/>
      <c r="X2105" s="107"/>
      <c r="Y2105" s="107"/>
      <c r="Z2105" s="107"/>
      <c r="AA2105" s="107"/>
      <c r="AB2105" s="107"/>
      <c r="AC2105" s="107"/>
      <c r="AD2105" s="107"/>
      <c r="AE2105" s="107"/>
      <c r="AF2105" s="107"/>
      <c r="AG2105" s="41"/>
      <c r="AH2105" s="41"/>
      <c r="AI2105" s="108"/>
      <c r="AJ2105" s="107"/>
      <c r="AK2105" s="117" t="s">
        <v>4915</v>
      </c>
      <c r="AL2105" s="41" t="str">
        <f t="shared" ref="AL2105" si="1222">VLOOKUP(AK2105,db_solfen,2,FALSE)</f>
        <v>SHD METHANOL 156</v>
      </c>
      <c r="AM2105" s="107">
        <v>0.92</v>
      </c>
      <c r="AN2105" s="107">
        <f>$X$2104*AM2105</f>
        <v>8.2797792000000001</v>
      </c>
    </row>
    <row r="2106" spans="1:40">
      <c r="A2106" s="101">
        <v>469</v>
      </c>
      <c r="B2106" s="41" t="s">
        <v>4658</v>
      </c>
      <c r="C2106" s="102" t="s">
        <v>424</v>
      </c>
      <c r="D2106" s="103">
        <v>77</v>
      </c>
      <c r="E2106" s="103"/>
      <c r="F2106" s="103">
        <v>90</v>
      </c>
      <c r="G2106" s="103">
        <v>1</v>
      </c>
      <c r="H2106" s="103">
        <v>94</v>
      </c>
      <c r="I2106" s="103">
        <v>1</v>
      </c>
      <c r="J2106" s="103" t="s">
        <v>511</v>
      </c>
      <c r="K2106" s="31">
        <f t="shared" si="1212"/>
        <v>72</v>
      </c>
      <c r="L2106" s="103" t="s">
        <v>511</v>
      </c>
      <c r="M2106" s="104">
        <f t="shared" si="1197"/>
        <v>6</v>
      </c>
      <c r="N2106" s="105" t="s">
        <v>506</v>
      </c>
      <c r="O2106" s="41" t="s">
        <v>5223</v>
      </c>
      <c r="P2106" s="106">
        <f t="shared" si="1198"/>
        <v>158.4</v>
      </c>
      <c r="Q2106" s="106">
        <f t="shared" si="1199"/>
        <v>72</v>
      </c>
      <c r="R2106" s="41"/>
      <c r="S2106" s="41" t="s">
        <v>524</v>
      </c>
      <c r="T2106" s="107">
        <f t="shared" si="1200"/>
        <v>0.78408</v>
      </c>
      <c r="U2106" s="41" t="s">
        <v>4158</v>
      </c>
      <c r="V2106" s="41" t="e">
        <f t="shared" si="1201"/>
        <v>#NAME?</v>
      </c>
      <c r="W2106" s="107">
        <v>9.9000000000000005E-2</v>
      </c>
      <c r="X2106" s="107">
        <f t="shared" si="1213"/>
        <v>7.1280000000000001</v>
      </c>
      <c r="Y2106" s="107"/>
      <c r="Z2106" s="107"/>
      <c r="AA2106" s="107"/>
      <c r="AB2106" s="107"/>
      <c r="AC2106" s="107"/>
      <c r="AD2106" s="107"/>
      <c r="AE2106" s="107"/>
      <c r="AF2106" s="107"/>
      <c r="AG2106" s="41" t="s">
        <v>4337</v>
      </c>
      <c r="AH2106" s="41" t="e">
        <f t="shared" si="1214"/>
        <v>#NAME?</v>
      </c>
      <c r="AI2106" s="108">
        <v>0.11</v>
      </c>
      <c r="AJ2106" s="107">
        <f t="shared" si="1215"/>
        <v>0.78408</v>
      </c>
      <c r="AK2106" s="41"/>
      <c r="AL2106" s="41"/>
      <c r="AM2106" s="107"/>
      <c r="AN2106" s="107"/>
    </row>
    <row r="2107" spans="1:40" ht="15">
      <c r="A2107" s="101"/>
      <c r="C2107" s="102"/>
      <c r="D2107" s="103"/>
      <c r="E2107" s="103"/>
      <c r="F2107" s="103"/>
      <c r="G2107" s="103"/>
      <c r="H2107" s="103"/>
      <c r="I2107" s="103"/>
      <c r="J2107" s="103"/>
      <c r="K2107" s="31"/>
      <c r="L2107" s="103"/>
      <c r="M2107" s="104"/>
      <c r="N2107" s="105"/>
      <c r="O2107" s="41"/>
      <c r="P2107" s="106"/>
      <c r="Q2107" s="106"/>
      <c r="R2107" s="41"/>
      <c r="S2107" s="41"/>
      <c r="T2107" s="107"/>
      <c r="U2107" s="41"/>
      <c r="V2107" s="41"/>
      <c r="W2107" s="107"/>
      <c r="X2107" s="107"/>
      <c r="Y2107" s="107"/>
      <c r="Z2107" s="107"/>
      <c r="AA2107" s="107"/>
      <c r="AB2107" s="107"/>
      <c r="AC2107" s="107"/>
      <c r="AD2107" s="107"/>
      <c r="AE2107" s="107"/>
      <c r="AF2107" s="107"/>
      <c r="AG2107" s="41"/>
      <c r="AH2107" s="41"/>
      <c r="AI2107" s="108"/>
      <c r="AJ2107" s="107"/>
      <c r="AK2107" s="117" t="s">
        <v>4915</v>
      </c>
      <c r="AL2107" s="41" t="str">
        <f t="shared" ref="AL2107" si="1223">VLOOKUP(AK2107,db_solfen,2,FALSE)</f>
        <v>SHD METHANOL 156</v>
      </c>
      <c r="AM2107" s="107">
        <v>0.91</v>
      </c>
      <c r="AN2107" s="107">
        <f>$X$2106*AM2107</f>
        <v>6.4864800000000002</v>
      </c>
    </row>
    <row r="2108" spans="1:40">
      <c r="A2108" s="101">
        <v>470</v>
      </c>
      <c r="B2108" s="33" t="s">
        <v>4659</v>
      </c>
      <c r="C2108" s="102" t="s">
        <v>425</v>
      </c>
      <c r="D2108" s="103">
        <v>70</v>
      </c>
      <c r="E2108" s="103"/>
      <c r="F2108" s="103">
        <v>41</v>
      </c>
      <c r="G2108" s="103">
        <v>1</v>
      </c>
      <c r="H2108" s="103">
        <v>82</v>
      </c>
      <c r="I2108" s="103">
        <v>1</v>
      </c>
      <c r="J2108" s="103" t="s">
        <v>511</v>
      </c>
      <c r="K2108" s="31">
        <f t="shared" si="1212"/>
        <v>96</v>
      </c>
      <c r="L2108" s="103" t="s">
        <v>511</v>
      </c>
      <c r="M2108" s="104">
        <f t="shared" si="1197"/>
        <v>8</v>
      </c>
      <c r="N2108" s="105" t="s">
        <v>506</v>
      </c>
      <c r="O2108" s="41" t="s">
        <v>5222</v>
      </c>
      <c r="P2108" s="106">
        <f t="shared" si="1198"/>
        <v>211.20000000000002</v>
      </c>
      <c r="Q2108" s="106">
        <f t="shared" si="1199"/>
        <v>96</v>
      </c>
      <c r="R2108" s="41"/>
      <c r="S2108" s="41" t="s">
        <v>524</v>
      </c>
      <c r="T2108" s="107">
        <f t="shared" si="1200"/>
        <v>0.56569919999999996</v>
      </c>
      <c r="U2108" s="41" t="s">
        <v>4158</v>
      </c>
      <c r="V2108" s="41" t="e">
        <f t="shared" si="1201"/>
        <v>#NAME?</v>
      </c>
      <c r="W2108" s="107">
        <v>5.357E-2</v>
      </c>
      <c r="X2108" s="107">
        <f t="shared" si="1213"/>
        <v>5.1427199999999997</v>
      </c>
      <c r="Y2108" s="107"/>
      <c r="Z2108" s="107"/>
      <c r="AA2108" s="107"/>
      <c r="AB2108" s="107"/>
      <c r="AC2108" s="107"/>
      <c r="AD2108" s="107"/>
      <c r="AE2108" s="107"/>
      <c r="AF2108" s="107"/>
      <c r="AG2108" s="41" t="s">
        <v>4337</v>
      </c>
      <c r="AH2108" s="41" t="e">
        <f t="shared" si="1214"/>
        <v>#NAME?</v>
      </c>
      <c r="AI2108" s="108">
        <v>0.11</v>
      </c>
      <c r="AJ2108" s="107">
        <f t="shared" si="1215"/>
        <v>0.56569919999999996</v>
      </c>
      <c r="AK2108" s="41"/>
      <c r="AL2108" s="41"/>
      <c r="AM2108" s="107"/>
      <c r="AN2108" s="107"/>
    </row>
    <row r="2109" spans="1:40" ht="15">
      <c r="A2109" s="101"/>
      <c r="C2109" s="102"/>
      <c r="D2109" s="103"/>
      <c r="E2109" s="103"/>
      <c r="F2109" s="103"/>
      <c r="G2109" s="103"/>
      <c r="H2109" s="103"/>
      <c r="I2109" s="103"/>
      <c r="J2109" s="103"/>
      <c r="K2109" s="31"/>
      <c r="L2109" s="103"/>
      <c r="M2109" s="104"/>
      <c r="N2109" s="105"/>
      <c r="O2109" s="41"/>
      <c r="P2109" s="106"/>
      <c r="Q2109" s="106"/>
      <c r="R2109" s="41"/>
      <c r="S2109" s="41"/>
      <c r="T2109" s="107"/>
      <c r="U2109" s="41"/>
      <c r="V2109" s="41"/>
      <c r="W2109" s="107"/>
      <c r="X2109" s="107"/>
      <c r="Y2109" s="107"/>
      <c r="Z2109" s="107"/>
      <c r="AA2109" s="107"/>
      <c r="AB2109" s="107"/>
      <c r="AC2109" s="107"/>
      <c r="AD2109" s="107"/>
      <c r="AE2109" s="107"/>
      <c r="AF2109" s="107"/>
      <c r="AG2109" s="41"/>
      <c r="AH2109" s="41"/>
      <c r="AI2109" s="108"/>
      <c r="AJ2109" s="107"/>
      <c r="AK2109" s="117" t="s">
        <v>4915</v>
      </c>
      <c r="AL2109" s="41" t="str">
        <f t="shared" ref="AL2109" si="1224">VLOOKUP(AK2109,db_solfen,2,FALSE)</f>
        <v>SHD METHANOL 156</v>
      </c>
      <c r="AM2109" s="107">
        <v>0.91</v>
      </c>
      <c r="AN2109" s="107">
        <f>$X$2108*AM2109</f>
        <v>4.6798751999999997</v>
      </c>
    </row>
    <row r="2110" spans="1:40">
      <c r="A2110" s="101">
        <v>471</v>
      </c>
      <c r="B2110" s="41" t="s">
        <v>4667</v>
      </c>
      <c r="C2110" s="102" t="s">
        <v>426</v>
      </c>
      <c r="D2110" s="103">
        <v>85</v>
      </c>
      <c r="E2110" s="103"/>
      <c r="F2110" s="103">
        <v>97</v>
      </c>
      <c r="G2110" s="103">
        <v>1</v>
      </c>
      <c r="H2110" s="103">
        <v>147</v>
      </c>
      <c r="I2110" s="103">
        <v>1</v>
      </c>
      <c r="J2110" s="103" t="s">
        <v>511</v>
      </c>
      <c r="K2110" s="31">
        <f t="shared" si="1212"/>
        <v>48</v>
      </c>
      <c r="L2110" s="103" t="s">
        <v>511</v>
      </c>
      <c r="M2110" s="104">
        <f t="shared" si="1197"/>
        <v>4</v>
      </c>
      <c r="N2110" s="105" t="s">
        <v>506</v>
      </c>
      <c r="O2110" s="41" t="s">
        <v>5223</v>
      </c>
      <c r="P2110" s="106">
        <f t="shared" si="1198"/>
        <v>105.60000000000001</v>
      </c>
      <c r="Q2110" s="106">
        <f t="shared" si="1199"/>
        <v>48</v>
      </c>
      <c r="R2110" s="41"/>
      <c r="S2110" s="41" t="s">
        <v>5220</v>
      </c>
      <c r="T2110" s="107">
        <f t="shared" si="1200"/>
        <v>0.23760000000000003</v>
      </c>
      <c r="U2110" s="41" t="s">
        <v>4160</v>
      </c>
      <c r="V2110" s="41" t="e">
        <f t="shared" si="1201"/>
        <v>#NAME?</v>
      </c>
      <c r="W2110" s="107">
        <v>9.9000000000000005E-2</v>
      </c>
      <c r="X2110" s="107">
        <f t="shared" si="1213"/>
        <v>4.7520000000000007</v>
      </c>
      <c r="Y2110" s="107"/>
      <c r="Z2110" s="107"/>
      <c r="AA2110" s="107"/>
      <c r="AB2110" s="107"/>
      <c r="AC2110" s="107"/>
      <c r="AD2110" s="107"/>
      <c r="AE2110" s="107"/>
      <c r="AF2110" s="107"/>
      <c r="AG2110" s="41" t="s">
        <v>4301</v>
      </c>
      <c r="AH2110" s="41" t="e">
        <f t="shared" si="1214"/>
        <v>#NAME?</v>
      </c>
      <c r="AI2110" s="108">
        <v>0.05</v>
      </c>
      <c r="AJ2110" s="107">
        <f t="shared" si="1215"/>
        <v>0.23760000000000003</v>
      </c>
      <c r="AK2110" s="41"/>
      <c r="AL2110" s="41"/>
      <c r="AM2110" s="107"/>
      <c r="AN2110" s="107"/>
    </row>
    <row r="2111" spans="1:40" ht="15">
      <c r="A2111" s="101"/>
      <c r="C2111" s="102"/>
      <c r="D2111" s="103"/>
      <c r="E2111" s="103"/>
      <c r="F2111" s="103"/>
      <c r="G2111" s="103"/>
      <c r="H2111" s="103"/>
      <c r="I2111" s="103"/>
      <c r="J2111" s="103"/>
      <c r="K2111" s="31"/>
      <c r="L2111" s="103"/>
      <c r="M2111" s="104"/>
      <c r="N2111" s="105"/>
      <c r="O2111" s="41"/>
      <c r="P2111" s="106"/>
      <c r="Q2111" s="106"/>
      <c r="R2111" s="41"/>
      <c r="S2111" s="41"/>
      <c r="T2111" s="107"/>
      <c r="U2111" s="41"/>
      <c r="V2111" s="41"/>
      <c r="W2111" s="107"/>
      <c r="X2111" s="107"/>
      <c r="Y2111" s="107"/>
      <c r="Z2111" s="107"/>
      <c r="AA2111" s="107"/>
      <c r="AB2111" s="107"/>
      <c r="AC2111" s="107"/>
      <c r="AD2111" s="107"/>
      <c r="AE2111" s="107"/>
      <c r="AF2111" s="107"/>
      <c r="AG2111" s="41"/>
      <c r="AH2111" s="41"/>
      <c r="AI2111" s="108"/>
      <c r="AJ2111" s="107"/>
      <c r="AK2111" s="117" t="s">
        <v>4915</v>
      </c>
      <c r="AL2111" s="41" t="str">
        <f t="shared" ref="AL2111" si="1225">VLOOKUP(AK2111,db_solfen,2,FALSE)</f>
        <v>SHD METHANOL 156</v>
      </c>
      <c r="AM2111" s="107">
        <v>0.96</v>
      </c>
      <c r="AN2111" s="107">
        <f>$X$2110*AM2111</f>
        <v>4.5619200000000006</v>
      </c>
    </row>
    <row r="2112" spans="1:40">
      <c r="A2112" s="101">
        <v>472</v>
      </c>
      <c r="B2112" s="33" t="s">
        <v>4668</v>
      </c>
      <c r="C2112" s="102" t="s">
        <v>427</v>
      </c>
      <c r="D2112" s="103">
        <v>92</v>
      </c>
      <c r="E2112" s="103"/>
      <c r="F2112" s="103">
        <v>40</v>
      </c>
      <c r="G2112" s="103">
        <v>1</v>
      </c>
      <c r="H2112" s="103">
        <v>94</v>
      </c>
      <c r="I2112" s="103">
        <v>1</v>
      </c>
      <c r="J2112" s="103" t="s">
        <v>511</v>
      </c>
      <c r="K2112" s="31">
        <f t="shared" si="1212"/>
        <v>96</v>
      </c>
      <c r="L2112" s="103" t="s">
        <v>511</v>
      </c>
      <c r="M2112" s="104">
        <f t="shared" si="1197"/>
        <v>8</v>
      </c>
      <c r="N2112" s="105" t="s">
        <v>506</v>
      </c>
      <c r="O2112" s="41" t="s">
        <v>5222</v>
      </c>
      <c r="P2112" s="106">
        <f t="shared" si="1198"/>
        <v>211.20000000000002</v>
      </c>
      <c r="Q2112" s="106">
        <f t="shared" si="1199"/>
        <v>96</v>
      </c>
      <c r="R2112" s="41"/>
      <c r="S2112" s="41" t="s">
        <v>5220</v>
      </c>
      <c r="T2112" s="107">
        <f t="shared" si="1200"/>
        <v>0.25713599999999998</v>
      </c>
      <c r="U2112" s="41" t="s">
        <v>4160</v>
      </c>
      <c r="V2112" s="41" t="e">
        <f t="shared" si="1201"/>
        <v>#NAME?</v>
      </c>
      <c r="W2112" s="107">
        <v>5.357E-2</v>
      </c>
      <c r="X2112" s="107">
        <f t="shared" si="1213"/>
        <v>5.1427199999999997</v>
      </c>
      <c r="Y2112" s="107"/>
      <c r="Z2112" s="107"/>
      <c r="AA2112" s="107"/>
      <c r="AB2112" s="107"/>
      <c r="AC2112" s="107"/>
      <c r="AD2112" s="107"/>
      <c r="AE2112" s="107"/>
      <c r="AF2112" s="107"/>
      <c r="AG2112" s="41" t="s">
        <v>4301</v>
      </c>
      <c r="AH2112" s="41" t="e">
        <f t="shared" si="1214"/>
        <v>#NAME?</v>
      </c>
      <c r="AI2112" s="108">
        <v>0.05</v>
      </c>
      <c r="AJ2112" s="107">
        <f t="shared" si="1215"/>
        <v>0.25713599999999998</v>
      </c>
      <c r="AK2112" s="41"/>
      <c r="AL2112" s="41"/>
      <c r="AM2112" s="107"/>
      <c r="AN2112" s="107"/>
    </row>
    <row r="2113" spans="1:40" ht="15">
      <c r="A2113" s="101"/>
      <c r="C2113" s="102"/>
      <c r="D2113" s="103"/>
      <c r="E2113" s="103"/>
      <c r="F2113" s="103"/>
      <c r="G2113" s="103"/>
      <c r="H2113" s="103"/>
      <c r="I2113" s="103"/>
      <c r="J2113" s="103"/>
      <c r="K2113" s="31"/>
      <c r="L2113" s="103"/>
      <c r="M2113" s="104"/>
      <c r="N2113" s="105"/>
      <c r="O2113" s="41"/>
      <c r="P2113" s="106"/>
      <c r="Q2113" s="106"/>
      <c r="R2113" s="41"/>
      <c r="S2113" s="41"/>
      <c r="T2113" s="107"/>
      <c r="U2113" s="41"/>
      <c r="V2113" s="41"/>
      <c r="W2113" s="107"/>
      <c r="X2113" s="107"/>
      <c r="Y2113" s="107"/>
      <c r="Z2113" s="107"/>
      <c r="AA2113" s="107"/>
      <c r="AB2113" s="107"/>
      <c r="AC2113" s="107"/>
      <c r="AD2113" s="107"/>
      <c r="AE2113" s="107"/>
      <c r="AF2113" s="107"/>
      <c r="AG2113" s="41"/>
      <c r="AH2113" s="41"/>
      <c r="AI2113" s="108"/>
      <c r="AJ2113" s="107"/>
      <c r="AK2113" s="117" t="s">
        <v>4915</v>
      </c>
      <c r="AL2113" s="41" t="str">
        <f t="shared" ref="AL2113:AL2115" si="1226">VLOOKUP(AK2113,db_solfen,2,FALSE)</f>
        <v>SHD METHANOL 156</v>
      </c>
      <c r="AM2113" s="107">
        <v>0.96</v>
      </c>
      <c r="AN2113" s="107">
        <f>$X$2112*AM2113</f>
        <v>4.9370111999999997</v>
      </c>
    </row>
    <row r="2114" spans="1:40" ht="15">
      <c r="A2114" s="101">
        <v>473</v>
      </c>
      <c r="B2114" s="41" t="s">
        <v>4676</v>
      </c>
      <c r="C2114" s="102" t="s">
        <v>428</v>
      </c>
      <c r="D2114" s="103"/>
      <c r="E2114" s="103"/>
      <c r="F2114" s="103">
        <v>14</v>
      </c>
      <c r="G2114" s="103">
        <v>1</v>
      </c>
      <c r="H2114" s="103">
        <v>5</v>
      </c>
      <c r="I2114" s="103">
        <v>1</v>
      </c>
      <c r="J2114" s="103" t="s">
        <v>511</v>
      </c>
      <c r="K2114" s="31">
        <v>0</v>
      </c>
      <c r="L2114" s="103" t="s">
        <v>511</v>
      </c>
      <c r="M2114" s="104">
        <f t="shared" si="1197"/>
        <v>0</v>
      </c>
      <c r="N2114" s="105" t="s">
        <v>506</v>
      </c>
      <c r="O2114" s="41"/>
      <c r="P2114" s="41"/>
      <c r="Q2114" s="41"/>
      <c r="R2114" s="41"/>
      <c r="S2114" s="41"/>
      <c r="T2114" s="107"/>
      <c r="U2114" s="110" t="s">
        <v>4162</v>
      </c>
      <c r="V2114" s="41" t="e">
        <f t="shared" si="1201"/>
        <v>#NAME?</v>
      </c>
      <c r="W2114" s="107">
        <v>9.0999999999999998E-2</v>
      </c>
      <c r="X2114" s="107">
        <f>K2114*W2114</f>
        <v>0</v>
      </c>
      <c r="Y2114" s="107"/>
      <c r="Z2114" s="107"/>
      <c r="AA2114" s="107"/>
      <c r="AB2114" s="107"/>
      <c r="AC2114" s="107"/>
      <c r="AD2114" s="107"/>
      <c r="AE2114" s="107"/>
      <c r="AF2114" s="107"/>
      <c r="AG2114" s="110" t="s">
        <v>4255</v>
      </c>
      <c r="AH2114" s="41" t="e">
        <f t="shared" si="1214"/>
        <v>#NAME?</v>
      </c>
      <c r="AI2114" s="107">
        <v>0.09</v>
      </c>
      <c r="AJ2114" s="107">
        <f>X2114*AI2114</f>
        <v>0</v>
      </c>
      <c r="AK2114" s="41"/>
      <c r="AL2114" s="41"/>
      <c r="AM2114" s="107"/>
      <c r="AN2114" s="107"/>
    </row>
    <row r="2115" spans="1:40" ht="15">
      <c r="A2115" s="101"/>
      <c r="B2115" s="41"/>
      <c r="C2115" s="102"/>
      <c r="D2115" s="103"/>
      <c r="E2115" s="103"/>
      <c r="F2115" s="103"/>
      <c r="G2115" s="103"/>
      <c r="H2115" s="103"/>
      <c r="I2115" s="103"/>
      <c r="J2115" s="103"/>
      <c r="K2115" s="31"/>
      <c r="L2115" s="103"/>
      <c r="M2115" s="104"/>
      <c r="N2115" s="105"/>
      <c r="O2115" s="41"/>
      <c r="P2115" s="41"/>
      <c r="Q2115" s="41"/>
      <c r="R2115" s="41"/>
      <c r="S2115" s="41"/>
      <c r="T2115" s="107"/>
      <c r="U2115" s="110"/>
      <c r="V2115" s="41"/>
      <c r="W2115" s="107"/>
      <c r="X2115" s="107"/>
      <c r="Y2115" s="107"/>
      <c r="Z2115" s="107"/>
      <c r="AA2115" s="107"/>
      <c r="AB2115" s="107"/>
      <c r="AC2115" s="107"/>
      <c r="AD2115" s="107"/>
      <c r="AE2115" s="107"/>
      <c r="AF2115" s="107"/>
      <c r="AG2115" s="41"/>
      <c r="AH2115" s="41"/>
      <c r="AI2115" s="108"/>
      <c r="AJ2115" s="107"/>
      <c r="AK2115" s="110" t="s">
        <v>4915</v>
      </c>
      <c r="AL2115" s="41" t="str">
        <f t="shared" si="1226"/>
        <v>SHD METHANOL 156</v>
      </c>
      <c r="AM2115" s="107">
        <v>0.91</v>
      </c>
      <c r="AN2115" s="107">
        <f>$X$2114*AM2115</f>
        <v>0</v>
      </c>
    </row>
    <row r="2116" spans="1:40">
      <c r="A2116" s="101">
        <v>474</v>
      </c>
      <c r="B2116" s="41" t="s">
        <v>4685</v>
      </c>
      <c r="C2116" s="102" t="s">
        <v>429</v>
      </c>
      <c r="D2116" s="103">
        <v>124</v>
      </c>
      <c r="E2116" s="103"/>
      <c r="F2116" s="103">
        <v>176</v>
      </c>
      <c r="G2116" s="103">
        <v>1</v>
      </c>
      <c r="H2116" s="103">
        <v>46</v>
      </c>
      <c r="I2116" s="103">
        <v>1</v>
      </c>
      <c r="J2116" s="103" t="s">
        <v>511</v>
      </c>
      <c r="K2116" s="31">
        <f t="shared" ref="K2116:K2128" si="1227">VLOOKUP(B2116,tb_proyeksi,10,FALSE)</f>
        <v>72</v>
      </c>
      <c r="L2116" s="103" t="s">
        <v>511</v>
      </c>
      <c r="M2116" s="104">
        <f t="shared" si="1197"/>
        <v>6</v>
      </c>
      <c r="N2116" s="105" t="s">
        <v>506</v>
      </c>
      <c r="O2116" s="41" t="s">
        <v>5223</v>
      </c>
      <c r="P2116" s="106">
        <f t="shared" ref="P2116:P2162" si="1228">2.2*K2116</f>
        <v>158.4</v>
      </c>
      <c r="Q2116" s="106">
        <f t="shared" ref="Q2116:Q2162" si="1229">K2116</f>
        <v>72</v>
      </c>
      <c r="R2116" s="41"/>
      <c r="S2116" s="41" t="s">
        <v>5219</v>
      </c>
      <c r="T2116" s="107">
        <f t="shared" si="1200"/>
        <v>0.92664000000000002</v>
      </c>
      <c r="U2116" s="41" t="s">
        <v>4164</v>
      </c>
      <c r="V2116" s="41" t="e">
        <f t="shared" si="1201"/>
        <v>#NAME?</v>
      </c>
      <c r="W2116" s="107">
        <v>9.9000000000000005E-2</v>
      </c>
      <c r="X2116" s="107">
        <f t="shared" si="1213"/>
        <v>7.1280000000000001</v>
      </c>
      <c r="Y2116" s="107"/>
      <c r="Z2116" s="107"/>
      <c r="AA2116" s="107"/>
      <c r="AB2116" s="107"/>
      <c r="AC2116" s="107"/>
      <c r="AD2116" s="107"/>
      <c r="AE2116" s="107"/>
      <c r="AF2116" s="107"/>
      <c r="AG2116" s="41" t="s">
        <v>4307</v>
      </c>
      <c r="AH2116" s="41" t="e">
        <f t="shared" si="1214"/>
        <v>#NAME?</v>
      </c>
      <c r="AI2116" s="108">
        <v>0.13</v>
      </c>
      <c r="AJ2116" s="107">
        <f t="shared" si="1215"/>
        <v>0.92664000000000002</v>
      </c>
      <c r="AK2116" s="41"/>
      <c r="AL2116" s="41"/>
      <c r="AM2116" s="107"/>
      <c r="AN2116" s="107"/>
    </row>
    <row r="2117" spans="1:40" ht="15">
      <c r="A2117" s="101"/>
      <c r="C2117" s="102"/>
      <c r="D2117" s="103"/>
      <c r="E2117" s="103"/>
      <c r="F2117" s="103"/>
      <c r="G2117" s="103"/>
      <c r="H2117" s="103"/>
      <c r="I2117" s="103"/>
      <c r="J2117" s="103"/>
      <c r="K2117" s="31"/>
      <c r="L2117" s="103"/>
      <c r="M2117" s="104"/>
      <c r="N2117" s="105"/>
      <c r="O2117" s="41"/>
      <c r="P2117" s="106"/>
      <c r="Q2117" s="106"/>
      <c r="R2117" s="41"/>
      <c r="S2117" s="41"/>
      <c r="T2117" s="107"/>
      <c r="U2117" s="41"/>
      <c r="V2117" s="41"/>
      <c r="W2117" s="107"/>
      <c r="X2117" s="107"/>
      <c r="Y2117" s="107"/>
      <c r="Z2117" s="107"/>
      <c r="AA2117" s="107"/>
      <c r="AB2117" s="107"/>
      <c r="AC2117" s="107"/>
      <c r="AD2117" s="107"/>
      <c r="AE2117" s="107"/>
      <c r="AF2117" s="107"/>
      <c r="AG2117" s="41"/>
      <c r="AH2117" s="41"/>
      <c r="AI2117" s="108"/>
      <c r="AJ2117" s="107"/>
      <c r="AK2117" s="117" t="s">
        <v>4915</v>
      </c>
      <c r="AL2117" s="41" t="str">
        <f t="shared" ref="AL2117" si="1230">VLOOKUP(AK2117,db_solfen,2,FALSE)</f>
        <v>SHD METHANOL 156</v>
      </c>
      <c r="AM2117" s="107">
        <v>0.88</v>
      </c>
      <c r="AN2117" s="107">
        <f>$X$2116*AM2117</f>
        <v>6.27264</v>
      </c>
    </row>
    <row r="2118" spans="1:40">
      <c r="A2118" s="101">
        <v>475</v>
      </c>
      <c r="B2118" s="33" t="s">
        <v>4686</v>
      </c>
      <c r="C2118" s="102" t="s">
        <v>430</v>
      </c>
      <c r="D2118" s="103">
        <v>111</v>
      </c>
      <c r="E2118" s="103"/>
      <c r="F2118" s="103">
        <v>28</v>
      </c>
      <c r="G2118" s="103">
        <v>1</v>
      </c>
      <c r="H2118" s="103">
        <v>98</v>
      </c>
      <c r="I2118" s="103">
        <v>1</v>
      </c>
      <c r="J2118" s="103" t="s">
        <v>511</v>
      </c>
      <c r="K2118" s="31">
        <f t="shared" si="1227"/>
        <v>60</v>
      </c>
      <c r="L2118" s="103" t="s">
        <v>511</v>
      </c>
      <c r="M2118" s="104">
        <f t="shared" si="1197"/>
        <v>5</v>
      </c>
      <c r="N2118" s="105" t="s">
        <v>506</v>
      </c>
      <c r="O2118" s="41" t="s">
        <v>5222</v>
      </c>
      <c r="P2118" s="106">
        <f t="shared" si="1228"/>
        <v>132</v>
      </c>
      <c r="Q2118" s="106">
        <f t="shared" si="1229"/>
        <v>60</v>
      </c>
      <c r="R2118" s="41"/>
      <c r="S2118" s="41" t="s">
        <v>5219</v>
      </c>
      <c r="T2118" s="107">
        <f t="shared" si="1200"/>
        <v>0.417846</v>
      </c>
      <c r="U2118" s="41" t="s">
        <v>4164</v>
      </c>
      <c r="V2118" s="41" t="e">
        <f t="shared" si="1201"/>
        <v>#NAME?</v>
      </c>
      <c r="W2118" s="107">
        <v>5.357E-2</v>
      </c>
      <c r="X2118" s="107">
        <f t="shared" si="1213"/>
        <v>3.2141999999999999</v>
      </c>
      <c r="Y2118" s="107"/>
      <c r="Z2118" s="107"/>
      <c r="AA2118" s="107"/>
      <c r="AB2118" s="107"/>
      <c r="AC2118" s="107"/>
      <c r="AD2118" s="107"/>
      <c r="AE2118" s="107"/>
      <c r="AF2118" s="107"/>
      <c r="AG2118" s="41" t="s">
        <v>4307</v>
      </c>
      <c r="AH2118" s="41" t="e">
        <f t="shared" si="1214"/>
        <v>#NAME?</v>
      </c>
      <c r="AI2118" s="108">
        <v>0.13</v>
      </c>
      <c r="AJ2118" s="107">
        <f t="shared" si="1215"/>
        <v>0.417846</v>
      </c>
      <c r="AK2118" s="41"/>
      <c r="AL2118" s="41"/>
      <c r="AM2118" s="107"/>
      <c r="AN2118" s="107"/>
    </row>
    <row r="2119" spans="1:40" ht="15">
      <c r="A2119" s="101"/>
      <c r="C2119" s="102"/>
      <c r="D2119" s="103"/>
      <c r="E2119" s="103"/>
      <c r="F2119" s="103"/>
      <c r="G2119" s="103"/>
      <c r="H2119" s="103"/>
      <c r="I2119" s="103"/>
      <c r="J2119" s="103"/>
      <c r="K2119" s="31"/>
      <c r="L2119" s="103"/>
      <c r="M2119" s="104"/>
      <c r="N2119" s="105"/>
      <c r="O2119" s="41"/>
      <c r="P2119" s="106"/>
      <c r="Q2119" s="106"/>
      <c r="R2119" s="41"/>
      <c r="S2119" s="41"/>
      <c r="T2119" s="107"/>
      <c r="U2119" s="41"/>
      <c r="V2119" s="41"/>
      <c r="W2119" s="107"/>
      <c r="X2119" s="107"/>
      <c r="Y2119" s="107"/>
      <c r="Z2119" s="107"/>
      <c r="AA2119" s="107"/>
      <c r="AB2119" s="107"/>
      <c r="AC2119" s="107"/>
      <c r="AD2119" s="107"/>
      <c r="AE2119" s="107"/>
      <c r="AF2119" s="107"/>
      <c r="AG2119" s="41"/>
      <c r="AH2119" s="41"/>
      <c r="AI2119" s="108"/>
      <c r="AJ2119" s="107"/>
      <c r="AK2119" s="117" t="s">
        <v>4915</v>
      </c>
      <c r="AL2119" s="41" t="str">
        <f t="shared" ref="AL2119" si="1231">VLOOKUP(AK2119,db_solfen,2,FALSE)</f>
        <v>SHD METHANOL 156</v>
      </c>
      <c r="AM2119" s="107">
        <v>0.88</v>
      </c>
      <c r="AN2119" s="107">
        <f>$X$2118*AM2119</f>
        <v>2.8284959999999999</v>
      </c>
    </row>
    <row r="2120" spans="1:40">
      <c r="A2120" s="101">
        <v>476</v>
      </c>
      <c r="B2120" s="41" t="s">
        <v>4694</v>
      </c>
      <c r="C2120" s="102" t="s">
        <v>431</v>
      </c>
      <c r="D2120" s="103">
        <v>71</v>
      </c>
      <c r="E2120" s="103"/>
      <c r="F2120" s="103">
        <v>28</v>
      </c>
      <c r="G2120" s="103">
        <v>1</v>
      </c>
      <c r="H2120" s="103">
        <v>12</v>
      </c>
      <c r="I2120" s="103">
        <v>1</v>
      </c>
      <c r="J2120" s="103" t="s">
        <v>511</v>
      </c>
      <c r="K2120" s="31">
        <f t="shared" si="1227"/>
        <v>108</v>
      </c>
      <c r="L2120" s="103" t="s">
        <v>511</v>
      </c>
      <c r="M2120" s="104">
        <f t="shared" si="1197"/>
        <v>9</v>
      </c>
      <c r="N2120" s="105" t="s">
        <v>506</v>
      </c>
      <c r="O2120" s="41" t="s">
        <v>5223</v>
      </c>
      <c r="P2120" s="106">
        <f t="shared" si="1228"/>
        <v>237.60000000000002</v>
      </c>
      <c r="Q2120" s="106">
        <f t="shared" si="1229"/>
        <v>108</v>
      </c>
      <c r="R2120" s="41"/>
      <c r="S2120" s="41" t="s">
        <v>528</v>
      </c>
      <c r="T2120" s="107">
        <f t="shared" si="1200"/>
        <v>1.0692000000000002</v>
      </c>
      <c r="U2120" s="41" t="s">
        <v>615</v>
      </c>
      <c r="V2120" s="41" t="e">
        <f t="shared" si="1201"/>
        <v>#NAME?</v>
      </c>
      <c r="W2120" s="107">
        <v>9.9000000000000005E-2</v>
      </c>
      <c r="X2120" s="107">
        <f t="shared" si="1213"/>
        <v>10.692</v>
      </c>
      <c r="Y2120" s="107"/>
      <c r="Z2120" s="107"/>
      <c r="AA2120" s="107"/>
      <c r="AB2120" s="107"/>
      <c r="AC2120" s="107"/>
      <c r="AD2120" s="107"/>
      <c r="AE2120" s="107"/>
      <c r="AF2120" s="107"/>
      <c r="AG2120" s="41" t="s">
        <v>4257</v>
      </c>
      <c r="AH2120" s="41" t="e">
        <f t="shared" si="1214"/>
        <v>#NAME?</v>
      </c>
      <c r="AI2120" s="108">
        <v>0.1</v>
      </c>
      <c r="AJ2120" s="107">
        <f t="shared" si="1215"/>
        <v>1.0692000000000002</v>
      </c>
      <c r="AK2120" s="41"/>
      <c r="AL2120" s="41"/>
      <c r="AM2120" s="107"/>
      <c r="AN2120" s="107"/>
    </row>
    <row r="2121" spans="1:40" ht="15">
      <c r="A2121" s="101"/>
      <c r="C2121" s="102"/>
      <c r="D2121" s="103"/>
      <c r="E2121" s="103"/>
      <c r="F2121" s="103"/>
      <c r="G2121" s="103"/>
      <c r="H2121" s="103"/>
      <c r="I2121" s="103"/>
      <c r="J2121" s="103"/>
      <c r="K2121" s="31"/>
      <c r="L2121" s="103"/>
      <c r="M2121" s="104"/>
      <c r="N2121" s="105"/>
      <c r="O2121" s="41"/>
      <c r="P2121" s="106"/>
      <c r="Q2121" s="106"/>
      <c r="R2121" s="41"/>
      <c r="S2121" s="41"/>
      <c r="T2121" s="107"/>
      <c r="U2121" s="41"/>
      <c r="V2121" s="41"/>
      <c r="W2121" s="107"/>
      <c r="X2121" s="107"/>
      <c r="Y2121" s="107"/>
      <c r="Z2121" s="107"/>
      <c r="AA2121" s="107"/>
      <c r="AB2121" s="107"/>
      <c r="AC2121" s="107"/>
      <c r="AD2121" s="107"/>
      <c r="AE2121" s="107"/>
      <c r="AF2121" s="107"/>
      <c r="AG2121" s="41"/>
      <c r="AH2121" s="41"/>
      <c r="AI2121" s="108"/>
      <c r="AJ2121" s="107"/>
      <c r="AK2121" s="117" t="s">
        <v>4915</v>
      </c>
      <c r="AL2121" s="41" t="str">
        <f t="shared" ref="AL2121" si="1232">VLOOKUP(AK2121,db_solfen,2,FALSE)</f>
        <v>SHD METHANOL 156</v>
      </c>
      <c r="AM2121" s="107">
        <v>0.91</v>
      </c>
      <c r="AN2121" s="107">
        <f>$X$2120*AM2121</f>
        <v>9.7297200000000004</v>
      </c>
    </row>
    <row r="2122" spans="1:40">
      <c r="A2122" s="101">
        <v>477</v>
      </c>
      <c r="B2122" s="33" t="s">
        <v>4695</v>
      </c>
      <c r="C2122" s="102" t="s">
        <v>432</v>
      </c>
      <c r="D2122" s="103"/>
      <c r="E2122" s="103"/>
      <c r="F2122" s="103">
        <v>27</v>
      </c>
      <c r="G2122" s="103">
        <v>1</v>
      </c>
      <c r="H2122" s="103"/>
      <c r="I2122" s="103"/>
      <c r="J2122" s="103" t="s">
        <v>511</v>
      </c>
      <c r="K2122" s="31">
        <f t="shared" si="1227"/>
        <v>12</v>
      </c>
      <c r="L2122" s="103" t="s">
        <v>511</v>
      </c>
      <c r="M2122" s="104">
        <f t="shared" si="1197"/>
        <v>1</v>
      </c>
      <c r="N2122" s="105" t="s">
        <v>506</v>
      </c>
      <c r="O2122" s="41" t="s">
        <v>5222</v>
      </c>
      <c r="P2122" s="106">
        <f t="shared" si="1228"/>
        <v>26.400000000000002</v>
      </c>
      <c r="Q2122" s="106">
        <f t="shared" si="1229"/>
        <v>12</v>
      </c>
      <c r="R2122" s="41"/>
      <c r="S2122" s="41" t="s">
        <v>528</v>
      </c>
      <c r="T2122" s="107">
        <f t="shared" si="1200"/>
        <v>6.4283999999999994E-2</v>
      </c>
      <c r="U2122" s="41" t="s">
        <v>615</v>
      </c>
      <c r="V2122" s="41" t="e">
        <f t="shared" si="1201"/>
        <v>#NAME?</v>
      </c>
      <c r="W2122" s="107">
        <v>5.357E-2</v>
      </c>
      <c r="X2122" s="107">
        <f t="shared" si="1213"/>
        <v>0.64283999999999997</v>
      </c>
      <c r="Y2122" s="107"/>
      <c r="Z2122" s="107"/>
      <c r="AA2122" s="107"/>
      <c r="AB2122" s="107"/>
      <c r="AC2122" s="107"/>
      <c r="AD2122" s="107"/>
      <c r="AE2122" s="107"/>
      <c r="AF2122" s="107"/>
      <c r="AG2122" s="41" t="s">
        <v>4257</v>
      </c>
      <c r="AH2122" s="41" t="e">
        <f t="shared" si="1214"/>
        <v>#NAME?</v>
      </c>
      <c r="AI2122" s="108">
        <v>0.1</v>
      </c>
      <c r="AJ2122" s="107">
        <f t="shared" si="1215"/>
        <v>6.4283999999999994E-2</v>
      </c>
      <c r="AK2122" s="41"/>
      <c r="AL2122" s="41"/>
      <c r="AM2122" s="107"/>
      <c r="AN2122" s="107"/>
    </row>
    <row r="2123" spans="1:40" ht="15">
      <c r="A2123" s="101"/>
      <c r="C2123" s="102"/>
      <c r="D2123" s="103"/>
      <c r="E2123" s="103"/>
      <c r="F2123" s="103"/>
      <c r="G2123" s="103"/>
      <c r="H2123" s="103"/>
      <c r="I2123" s="103"/>
      <c r="J2123" s="103"/>
      <c r="K2123" s="31"/>
      <c r="L2123" s="103"/>
      <c r="M2123" s="104"/>
      <c r="N2123" s="105"/>
      <c r="O2123" s="41"/>
      <c r="P2123" s="106"/>
      <c r="Q2123" s="106"/>
      <c r="R2123" s="41"/>
      <c r="S2123" s="41"/>
      <c r="T2123" s="107"/>
      <c r="U2123" s="41"/>
      <c r="V2123" s="41"/>
      <c r="W2123" s="107"/>
      <c r="X2123" s="107"/>
      <c r="Y2123" s="107"/>
      <c r="Z2123" s="107"/>
      <c r="AA2123" s="107"/>
      <c r="AB2123" s="107"/>
      <c r="AC2123" s="107"/>
      <c r="AD2123" s="107"/>
      <c r="AE2123" s="107"/>
      <c r="AF2123" s="107"/>
      <c r="AG2123" s="41"/>
      <c r="AH2123" s="41"/>
      <c r="AI2123" s="108"/>
      <c r="AJ2123" s="107"/>
      <c r="AK2123" s="117" t="s">
        <v>4915</v>
      </c>
      <c r="AL2123" s="41" t="str">
        <f t="shared" ref="AL2123" si="1233">VLOOKUP(AK2123,db_solfen,2,FALSE)</f>
        <v>SHD METHANOL 156</v>
      </c>
      <c r="AM2123" s="107">
        <v>0.91</v>
      </c>
      <c r="AN2123" s="107">
        <f>$X$2122*AM2123</f>
        <v>0.58498439999999996</v>
      </c>
    </row>
    <row r="2124" spans="1:40">
      <c r="A2124" s="101">
        <v>478</v>
      </c>
      <c r="B2124" s="33" t="s">
        <v>4703</v>
      </c>
      <c r="C2124" s="102" t="s">
        <v>433</v>
      </c>
      <c r="D2124" s="103">
        <v>28</v>
      </c>
      <c r="E2124" s="103"/>
      <c r="F2124" s="103">
        <v>56</v>
      </c>
      <c r="G2124" s="103">
        <v>1</v>
      </c>
      <c r="H2124" s="103">
        <v>56</v>
      </c>
      <c r="I2124" s="103">
        <v>1</v>
      </c>
      <c r="J2124" s="103" t="s">
        <v>511</v>
      </c>
      <c r="K2124" s="31">
        <f t="shared" si="1227"/>
        <v>72</v>
      </c>
      <c r="L2124" s="103" t="s">
        <v>511</v>
      </c>
      <c r="M2124" s="104">
        <f t="shared" si="1197"/>
        <v>6</v>
      </c>
      <c r="N2124" s="105" t="s">
        <v>506</v>
      </c>
      <c r="O2124" s="41" t="s">
        <v>5223</v>
      </c>
      <c r="P2124" s="106">
        <f t="shared" si="1228"/>
        <v>158.4</v>
      </c>
      <c r="Q2124" s="106">
        <f t="shared" si="1229"/>
        <v>72</v>
      </c>
      <c r="R2124" s="41"/>
      <c r="S2124" s="41" t="s">
        <v>529</v>
      </c>
      <c r="T2124" s="107">
        <f t="shared" si="1200"/>
        <v>0.42768</v>
      </c>
      <c r="U2124" s="41" t="s">
        <v>4167</v>
      </c>
      <c r="V2124" s="41" t="e">
        <f t="shared" si="1201"/>
        <v>#NAME?</v>
      </c>
      <c r="W2124" s="107">
        <v>9.9000000000000005E-2</v>
      </c>
      <c r="X2124" s="107">
        <f t="shared" si="1213"/>
        <v>7.1280000000000001</v>
      </c>
      <c r="Y2124" s="107"/>
      <c r="Z2124" s="107"/>
      <c r="AA2124" s="107"/>
      <c r="AB2124" s="107"/>
      <c r="AC2124" s="107"/>
      <c r="AD2124" s="107"/>
      <c r="AE2124" s="107"/>
      <c r="AF2124" s="107"/>
      <c r="AG2124" s="41" t="s">
        <v>4313</v>
      </c>
      <c r="AH2124" s="41" t="e">
        <f t="shared" si="1214"/>
        <v>#NAME?</v>
      </c>
      <c r="AI2124" s="108">
        <v>0.06</v>
      </c>
      <c r="AJ2124" s="107">
        <f t="shared" si="1215"/>
        <v>0.42768</v>
      </c>
      <c r="AK2124" s="41"/>
      <c r="AL2124" s="41"/>
      <c r="AM2124" s="107"/>
      <c r="AN2124" s="107"/>
    </row>
    <row r="2125" spans="1:40" ht="15">
      <c r="A2125" s="101"/>
      <c r="C2125" s="102"/>
      <c r="D2125" s="103"/>
      <c r="E2125" s="103"/>
      <c r="F2125" s="103"/>
      <c r="G2125" s="103"/>
      <c r="H2125" s="103"/>
      <c r="I2125" s="103"/>
      <c r="J2125" s="103"/>
      <c r="K2125" s="31"/>
      <c r="L2125" s="103"/>
      <c r="M2125" s="104"/>
      <c r="N2125" s="105"/>
      <c r="O2125" s="41"/>
      <c r="P2125" s="106"/>
      <c r="Q2125" s="106"/>
      <c r="R2125" s="41"/>
      <c r="S2125" s="41"/>
      <c r="T2125" s="107"/>
      <c r="U2125" s="41"/>
      <c r="V2125" s="41"/>
      <c r="W2125" s="107"/>
      <c r="X2125" s="107"/>
      <c r="Y2125" s="107"/>
      <c r="Z2125" s="107"/>
      <c r="AA2125" s="107"/>
      <c r="AB2125" s="107"/>
      <c r="AC2125" s="107"/>
      <c r="AD2125" s="107"/>
      <c r="AE2125" s="107"/>
      <c r="AF2125" s="107"/>
      <c r="AG2125" s="41"/>
      <c r="AH2125" s="41"/>
      <c r="AI2125" s="108"/>
      <c r="AJ2125" s="107"/>
      <c r="AK2125" s="117" t="s">
        <v>4915</v>
      </c>
      <c r="AL2125" s="41" t="str">
        <f t="shared" ref="AL2125" si="1234">VLOOKUP(AK2125,db_solfen,2,FALSE)</f>
        <v>SHD METHANOL 156</v>
      </c>
      <c r="AM2125" s="107">
        <v>0.95</v>
      </c>
      <c r="AN2125" s="107">
        <f>$X$2124*AM2125</f>
        <v>6.7715999999999994</v>
      </c>
    </row>
    <row r="2126" spans="1:40">
      <c r="A2126" s="101">
        <v>479</v>
      </c>
      <c r="B2126" s="33" t="s">
        <v>4707</v>
      </c>
      <c r="C2126" s="102" t="s">
        <v>434</v>
      </c>
      <c r="D2126" s="103">
        <v>14</v>
      </c>
      <c r="E2126" s="103"/>
      <c r="F2126" s="103">
        <v>13</v>
      </c>
      <c r="G2126" s="103">
        <v>1</v>
      </c>
      <c r="H2126" s="103"/>
      <c r="I2126" s="103"/>
      <c r="J2126" s="103" t="s">
        <v>511</v>
      </c>
      <c r="K2126" s="31">
        <f t="shared" si="1227"/>
        <v>36</v>
      </c>
      <c r="L2126" s="103" t="s">
        <v>511</v>
      </c>
      <c r="M2126" s="104">
        <f t="shared" si="1197"/>
        <v>3</v>
      </c>
      <c r="N2126" s="105" t="s">
        <v>506</v>
      </c>
      <c r="O2126" s="41" t="s">
        <v>5222</v>
      </c>
      <c r="P2126" s="106">
        <f t="shared" si="1228"/>
        <v>79.2</v>
      </c>
      <c r="Q2126" s="106">
        <f t="shared" si="1229"/>
        <v>36</v>
      </c>
      <c r="R2126" s="41"/>
      <c r="S2126" s="41" t="s">
        <v>529</v>
      </c>
      <c r="T2126" s="107">
        <f t="shared" si="1200"/>
        <v>0.1157112</v>
      </c>
      <c r="U2126" s="41" t="s">
        <v>4167</v>
      </c>
      <c r="V2126" s="41" t="e">
        <f t="shared" si="1201"/>
        <v>#NAME?</v>
      </c>
      <c r="W2126" s="107">
        <v>5.357E-2</v>
      </c>
      <c r="X2126" s="107">
        <f t="shared" si="1213"/>
        <v>1.92852</v>
      </c>
      <c r="Y2126" s="107"/>
      <c r="Z2126" s="107"/>
      <c r="AA2126" s="107"/>
      <c r="AB2126" s="107"/>
      <c r="AC2126" s="107"/>
      <c r="AD2126" s="107"/>
      <c r="AE2126" s="107"/>
      <c r="AF2126" s="107"/>
      <c r="AG2126" s="41" t="s">
        <v>4313</v>
      </c>
      <c r="AH2126" s="41" t="e">
        <f t="shared" si="1214"/>
        <v>#NAME?</v>
      </c>
      <c r="AI2126" s="108">
        <v>0.06</v>
      </c>
      <c r="AJ2126" s="107">
        <f t="shared" si="1215"/>
        <v>0.1157112</v>
      </c>
      <c r="AK2126" s="41"/>
      <c r="AL2126" s="41"/>
      <c r="AM2126" s="107"/>
      <c r="AN2126" s="107"/>
    </row>
    <row r="2127" spans="1:40" ht="15">
      <c r="A2127" s="101"/>
      <c r="C2127" s="102"/>
      <c r="D2127" s="103"/>
      <c r="E2127" s="103"/>
      <c r="F2127" s="103"/>
      <c r="G2127" s="103"/>
      <c r="H2127" s="103"/>
      <c r="I2127" s="103"/>
      <c r="J2127" s="103"/>
      <c r="K2127" s="31"/>
      <c r="L2127" s="103"/>
      <c r="M2127" s="104"/>
      <c r="N2127" s="105"/>
      <c r="O2127" s="41"/>
      <c r="P2127" s="106"/>
      <c r="Q2127" s="106"/>
      <c r="R2127" s="41"/>
      <c r="S2127" s="41"/>
      <c r="T2127" s="107"/>
      <c r="U2127" s="41"/>
      <c r="V2127" s="41"/>
      <c r="W2127" s="107"/>
      <c r="X2127" s="107"/>
      <c r="Y2127" s="107"/>
      <c r="Z2127" s="107"/>
      <c r="AA2127" s="107"/>
      <c r="AB2127" s="107"/>
      <c r="AC2127" s="107"/>
      <c r="AD2127" s="107"/>
      <c r="AE2127" s="107"/>
      <c r="AF2127" s="107"/>
      <c r="AG2127" s="41"/>
      <c r="AH2127" s="41"/>
      <c r="AI2127" s="108"/>
      <c r="AJ2127" s="107"/>
      <c r="AK2127" s="117" t="s">
        <v>4915</v>
      </c>
      <c r="AL2127" s="41" t="str">
        <f t="shared" ref="AL2127" si="1235">VLOOKUP(AK2127,db_solfen,2,FALSE)</f>
        <v>SHD METHANOL 156</v>
      </c>
      <c r="AM2127" s="107">
        <v>0.95</v>
      </c>
      <c r="AN2127" s="107">
        <f>$X$2126*AM2127</f>
        <v>1.8320939999999999</v>
      </c>
    </row>
    <row r="2128" spans="1:40">
      <c r="A2128" s="101">
        <v>480</v>
      </c>
      <c r="B2128" s="41" t="s">
        <v>4713</v>
      </c>
      <c r="C2128" s="102" t="s">
        <v>435</v>
      </c>
      <c r="D2128" s="103">
        <v>25</v>
      </c>
      <c r="E2128" s="103"/>
      <c r="F2128" s="103">
        <v>28</v>
      </c>
      <c r="G2128" s="103">
        <v>1</v>
      </c>
      <c r="H2128" s="103">
        <v>29</v>
      </c>
      <c r="I2128" s="103">
        <v>1</v>
      </c>
      <c r="J2128" s="103" t="s">
        <v>511</v>
      </c>
      <c r="K2128" s="31">
        <f t="shared" si="1227"/>
        <v>48</v>
      </c>
      <c r="L2128" s="103" t="s">
        <v>511</v>
      </c>
      <c r="M2128" s="104">
        <f t="shared" si="1197"/>
        <v>4</v>
      </c>
      <c r="N2128" s="105" t="s">
        <v>506</v>
      </c>
      <c r="O2128" s="41" t="s">
        <v>5223</v>
      </c>
      <c r="P2128" s="106">
        <f t="shared" si="1228"/>
        <v>105.60000000000001</v>
      </c>
      <c r="Q2128" s="106">
        <f t="shared" si="1229"/>
        <v>48</v>
      </c>
      <c r="R2128" s="41"/>
      <c r="S2128" s="41" t="s">
        <v>530</v>
      </c>
      <c r="T2128" s="107">
        <f t="shared" si="1200"/>
        <v>0.6652800000000002</v>
      </c>
      <c r="U2128" s="41" t="s">
        <v>4169</v>
      </c>
      <c r="V2128" s="41" t="e">
        <f t="shared" si="1201"/>
        <v>#NAME?</v>
      </c>
      <c r="W2128" s="107">
        <v>9.9000000000000005E-2</v>
      </c>
      <c r="X2128" s="107">
        <f t="shared" si="1213"/>
        <v>4.7520000000000007</v>
      </c>
      <c r="Y2128" s="107"/>
      <c r="Z2128" s="107"/>
      <c r="AA2128" s="107"/>
      <c r="AB2128" s="107"/>
      <c r="AC2128" s="107"/>
      <c r="AD2128" s="107"/>
      <c r="AE2128" s="107"/>
      <c r="AF2128" s="107"/>
      <c r="AG2128" s="41" t="s">
        <v>4317</v>
      </c>
      <c r="AH2128" s="41" t="e">
        <f t="shared" si="1214"/>
        <v>#NAME?</v>
      </c>
      <c r="AI2128" s="108">
        <v>0.14000000000000001</v>
      </c>
      <c r="AJ2128" s="107">
        <f t="shared" si="1215"/>
        <v>0.6652800000000002</v>
      </c>
      <c r="AK2128" s="41"/>
      <c r="AL2128" s="41"/>
      <c r="AM2128" s="107"/>
      <c r="AN2128" s="107"/>
    </row>
    <row r="2129" spans="1:40" ht="15">
      <c r="A2129" s="101"/>
      <c r="C2129" s="102"/>
      <c r="D2129" s="103"/>
      <c r="E2129" s="103"/>
      <c r="F2129" s="103"/>
      <c r="G2129" s="103"/>
      <c r="H2129" s="103"/>
      <c r="I2129" s="103"/>
      <c r="J2129" s="103"/>
      <c r="K2129" s="31"/>
      <c r="L2129" s="103"/>
      <c r="M2129" s="104"/>
      <c r="N2129" s="105"/>
      <c r="O2129" s="41"/>
      <c r="P2129" s="106"/>
      <c r="Q2129" s="106"/>
      <c r="R2129" s="41"/>
      <c r="S2129" s="41"/>
      <c r="T2129" s="107"/>
      <c r="U2129" s="41"/>
      <c r="V2129" s="41"/>
      <c r="W2129" s="107"/>
      <c r="X2129" s="107"/>
      <c r="Y2129" s="107"/>
      <c r="Z2129" s="107"/>
      <c r="AA2129" s="107"/>
      <c r="AB2129" s="107"/>
      <c r="AC2129" s="107"/>
      <c r="AD2129" s="107"/>
      <c r="AE2129" s="107"/>
      <c r="AF2129" s="107"/>
      <c r="AG2129" s="41"/>
      <c r="AH2129" s="41"/>
      <c r="AI2129" s="108"/>
      <c r="AJ2129" s="107"/>
      <c r="AK2129" s="117" t="s">
        <v>4915</v>
      </c>
      <c r="AL2129" s="41" t="str">
        <f t="shared" ref="AL2129" si="1236">VLOOKUP(AK2129,db_solfen,2,FALSE)</f>
        <v>SHD METHANOL 156</v>
      </c>
      <c r="AM2129" s="107">
        <v>0.88</v>
      </c>
      <c r="AN2129" s="107">
        <f>$X$2128*AM2129</f>
        <v>4.1817600000000006</v>
      </c>
    </row>
    <row r="2130" spans="1:40">
      <c r="A2130" s="101">
        <v>481</v>
      </c>
      <c r="B2130" s="33" t="s">
        <v>4714</v>
      </c>
      <c r="C2130" s="102" t="s">
        <v>436</v>
      </c>
      <c r="D2130" s="103">
        <v>56</v>
      </c>
      <c r="E2130" s="103"/>
      <c r="F2130" s="103">
        <v>28</v>
      </c>
      <c r="G2130" s="103">
        <v>1</v>
      </c>
      <c r="H2130" s="103">
        <v>63</v>
      </c>
      <c r="I2130" s="103">
        <v>1</v>
      </c>
      <c r="J2130" s="103" t="s">
        <v>511</v>
      </c>
      <c r="K2130" s="31">
        <f>VLOOKUP(B2130,tb_proyeksi,10,FALSE)</f>
        <v>48</v>
      </c>
      <c r="L2130" s="103" t="s">
        <v>511</v>
      </c>
      <c r="M2130" s="104">
        <f t="shared" si="1197"/>
        <v>4</v>
      </c>
      <c r="N2130" s="105" t="s">
        <v>506</v>
      </c>
      <c r="O2130" s="41" t="s">
        <v>5222</v>
      </c>
      <c r="P2130" s="106">
        <f t="shared" si="1228"/>
        <v>105.60000000000001</v>
      </c>
      <c r="Q2130" s="106">
        <f t="shared" si="1229"/>
        <v>48</v>
      </c>
      <c r="R2130" s="41"/>
      <c r="S2130" s="41" t="s">
        <v>530</v>
      </c>
      <c r="T2130" s="107">
        <f t="shared" si="1200"/>
        <v>0.35999039999999999</v>
      </c>
      <c r="U2130" s="41" t="s">
        <v>4169</v>
      </c>
      <c r="V2130" s="41" t="e">
        <f t="shared" si="1201"/>
        <v>#NAME?</v>
      </c>
      <c r="W2130" s="107">
        <v>5.357E-2</v>
      </c>
      <c r="X2130" s="107">
        <f t="shared" si="1213"/>
        <v>2.5713599999999999</v>
      </c>
      <c r="Y2130" s="107"/>
      <c r="Z2130" s="107"/>
      <c r="AA2130" s="107"/>
      <c r="AB2130" s="107"/>
      <c r="AC2130" s="107"/>
      <c r="AD2130" s="107"/>
      <c r="AE2130" s="107"/>
      <c r="AF2130" s="107"/>
      <c r="AG2130" s="41" t="s">
        <v>4317</v>
      </c>
      <c r="AH2130" s="41" t="e">
        <f t="shared" si="1214"/>
        <v>#NAME?</v>
      </c>
      <c r="AI2130" s="108">
        <v>0.14000000000000001</v>
      </c>
      <c r="AJ2130" s="107">
        <f t="shared" si="1215"/>
        <v>0.35999039999999999</v>
      </c>
      <c r="AK2130" s="41"/>
      <c r="AL2130" s="41"/>
      <c r="AM2130" s="107"/>
      <c r="AN2130" s="107"/>
    </row>
    <row r="2131" spans="1:40" ht="15">
      <c r="A2131" s="101"/>
      <c r="C2131" s="102"/>
      <c r="D2131" s="103"/>
      <c r="E2131" s="103"/>
      <c r="F2131" s="103"/>
      <c r="G2131" s="103"/>
      <c r="H2131" s="103"/>
      <c r="I2131" s="103"/>
      <c r="J2131" s="103"/>
      <c r="K2131" s="31"/>
      <c r="L2131" s="103"/>
      <c r="M2131" s="104"/>
      <c r="N2131" s="105"/>
      <c r="O2131" s="41"/>
      <c r="P2131" s="106"/>
      <c r="Q2131" s="106"/>
      <c r="R2131" s="41"/>
      <c r="S2131" s="41"/>
      <c r="T2131" s="107"/>
      <c r="U2131" s="41"/>
      <c r="V2131" s="41"/>
      <c r="W2131" s="107"/>
      <c r="X2131" s="107"/>
      <c r="Y2131" s="107"/>
      <c r="Z2131" s="107"/>
      <c r="AA2131" s="107"/>
      <c r="AB2131" s="107"/>
      <c r="AC2131" s="107"/>
      <c r="AD2131" s="107"/>
      <c r="AE2131" s="107"/>
      <c r="AF2131" s="107"/>
      <c r="AG2131" s="41"/>
      <c r="AH2131" s="41"/>
      <c r="AI2131" s="108"/>
      <c r="AJ2131" s="107"/>
      <c r="AK2131" s="117" t="s">
        <v>4915</v>
      </c>
      <c r="AL2131" s="41" t="str">
        <f t="shared" ref="AL2131" si="1237">VLOOKUP(AK2131,db_solfen,2,FALSE)</f>
        <v>SHD METHANOL 156</v>
      </c>
      <c r="AM2131" s="107">
        <v>0.88</v>
      </c>
      <c r="AN2131" s="107">
        <f>$X$2130*AM2131</f>
        <v>2.2627967999999998</v>
      </c>
    </row>
    <row r="2132" spans="1:40">
      <c r="A2132" s="101">
        <v>482</v>
      </c>
      <c r="B2132" s="1" t="s">
        <v>4722</v>
      </c>
      <c r="C2132" s="102" t="s">
        <v>437</v>
      </c>
      <c r="D2132" s="103">
        <v>30</v>
      </c>
      <c r="E2132" s="103"/>
      <c r="F2132" s="103">
        <v>28</v>
      </c>
      <c r="G2132" s="103">
        <v>1</v>
      </c>
      <c r="H2132" s="103">
        <v>5</v>
      </c>
      <c r="I2132" s="103">
        <v>1</v>
      </c>
      <c r="J2132" s="103" t="s">
        <v>511</v>
      </c>
      <c r="K2132" s="31">
        <f>VLOOKUP(B2132,tb_proyeksi,10,FALSE)</f>
        <v>72</v>
      </c>
      <c r="L2132" s="103" t="s">
        <v>511</v>
      </c>
      <c r="M2132" s="104">
        <f t="shared" si="1197"/>
        <v>6</v>
      </c>
      <c r="N2132" s="105" t="s">
        <v>506</v>
      </c>
      <c r="O2132" s="41" t="s">
        <v>5222</v>
      </c>
      <c r="P2132" s="106">
        <f t="shared" si="1228"/>
        <v>158.4</v>
      </c>
      <c r="Q2132" s="106">
        <f t="shared" si="1229"/>
        <v>72</v>
      </c>
      <c r="R2132" s="41"/>
      <c r="S2132" s="41"/>
      <c r="T2132" s="107">
        <f t="shared" si="1200"/>
        <v>0.16257423600000001</v>
      </c>
      <c r="U2132" s="41" t="s">
        <v>4171</v>
      </c>
      <c r="V2132" s="41" t="e">
        <f t="shared" si="1201"/>
        <v>#NAME?</v>
      </c>
      <c r="W2132" s="107">
        <v>5.357E-2</v>
      </c>
      <c r="X2132" s="107">
        <f>K2132*W2132</f>
        <v>3.85704</v>
      </c>
      <c r="Y2132" s="41" t="s">
        <v>3940</v>
      </c>
      <c r="Z2132" s="107" t="e">
        <f>VLOOKUP(Y2132,tb_oplosan,2,FALSE)</f>
        <v>#NAME?</v>
      </c>
      <c r="AA2132" s="107">
        <v>0.05</v>
      </c>
      <c r="AB2132" s="107">
        <f>AA2132*X2132</f>
        <v>0.19285200000000002</v>
      </c>
      <c r="AC2132" s="107"/>
      <c r="AD2132" s="107"/>
      <c r="AE2132" s="107"/>
      <c r="AF2132" s="107"/>
      <c r="AG2132" s="41" t="s">
        <v>4283</v>
      </c>
      <c r="AH2132" s="41" t="s">
        <v>4284</v>
      </c>
      <c r="AI2132" s="108">
        <v>0.84299999999999997</v>
      </c>
      <c r="AJ2132" s="107">
        <f>$AB$2132*AI2132</f>
        <v>0.16257423600000001</v>
      </c>
      <c r="AK2132" s="41"/>
      <c r="AL2132" s="41"/>
      <c r="AM2132" s="107"/>
      <c r="AN2132" s="107"/>
    </row>
    <row r="2133" spans="1:40">
      <c r="A2133" s="101"/>
      <c r="B2133" s="41"/>
      <c r="C2133" s="102"/>
      <c r="D2133" s="103"/>
      <c r="E2133" s="103"/>
      <c r="F2133" s="103"/>
      <c r="G2133" s="103"/>
      <c r="H2133" s="103"/>
      <c r="I2133" s="103"/>
      <c r="J2133" s="103"/>
      <c r="K2133" s="31"/>
      <c r="L2133" s="103"/>
      <c r="M2133" s="104"/>
      <c r="N2133" s="105"/>
      <c r="O2133" s="41"/>
      <c r="P2133" s="106"/>
      <c r="Q2133" s="106"/>
      <c r="R2133" s="41"/>
      <c r="S2133" s="41"/>
      <c r="T2133" s="107">
        <f t="shared" si="1200"/>
        <v>3.0277764000000002E-2</v>
      </c>
      <c r="U2133" s="41"/>
      <c r="V2133" s="41"/>
      <c r="W2133" s="107"/>
      <c r="X2133" s="107"/>
      <c r="Y2133" s="107"/>
      <c r="Z2133" s="107"/>
      <c r="AA2133" s="107"/>
      <c r="AB2133" s="107"/>
      <c r="AC2133" s="107"/>
      <c r="AD2133" s="107"/>
      <c r="AE2133" s="107"/>
      <c r="AF2133" s="107"/>
      <c r="AG2133" s="41" t="s">
        <v>4339</v>
      </c>
      <c r="AH2133" s="41" t="s">
        <v>4340</v>
      </c>
      <c r="AI2133" s="108">
        <v>0.157</v>
      </c>
      <c r="AJ2133" s="107">
        <f>$AB$2132*AI2133</f>
        <v>3.0277764000000002E-2</v>
      </c>
      <c r="AK2133" s="41"/>
      <c r="AL2133" s="41"/>
      <c r="AM2133" s="107"/>
      <c r="AN2133" s="107"/>
    </row>
    <row r="2134" spans="1:40" ht="15">
      <c r="A2134" s="101"/>
      <c r="B2134" s="41"/>
      <c r="C2134" s="102"/>
      <c r="D2134" s="103"/>
      <c r="E2134" s="103"/>
      <c r="F2134" s="103"/>
      <c r="G2134" s="103"/>
      <c r="H2134" s="103"/>
      <c r="I2134" s="103"/>
      <c r="J2134" s="103"/>
      <c r="K2134" s="31"/>
      <c r="L2134" s="103"/>
      <c r="M2134" s="104"/>
      <c r="N2134" s="105"/>
      <c r="O2134" s="41"/>
      <c r="P2134" s="106"/>
      <c r="Q2134" s="106"/>
      <c r="R2134" s="41"/>
      <c r="S2134" s="41"/>
      <c r="T2134" s="107"/>
      <c r="U2134" s="41"/>
      <c r="V2134" s="41"/>
      <c r="W2134" s="107"/>
      <c r="X2134" s="107"/>
      <c r="Y2134" s="107"/>
      <c r="Z2134" s="107"/>
      <c r="AA2134" s="107"/>
      <c r="AB2134" s="107"/>
      <c r="AC2134" s="107"/>
      <c r="AD2134" s="107"/>
      <c r="AE2134" s="107"/>
      <c r="AF2134" s="107"/>
      <c r="AG2134" s="41"/>
      <c r="AH2134" s="41"/>
      <c r="AI2134" s="108"/>
      <c r="AJ2134" s="107"/>
      <c r="AK2134" s="117" t="s">
        <v>4915</v>
      </c>
      <c r="AL2134" s="41" t="str">
        <f t="shared" ref="AL2134" si="1238">VLOOKUP(AK2134,db_solfen,2,FALSE)</f>
        <v>SHD METHANOL 156</v>
      </c>
      <c r="AM2134" s="107">
        <v>0.96</v>
      </c>
      <c r="AN2134" s="107">
        <f>$X$2132*AM2134</f>
        <v>3.7027584</v>
      </c>
    </row>
    <row r="2135" spans="1:40">
      <c r="A2135" s="101">
        <v>483</v>
      </c>
      <c r="B2135" s="41" t="s">
        <v>4724</v>
      </c>
      <c r="C2135" s="102" t="s">
        <v>481</v>
      </c>
      <c r="D2135" s="103">
        <v>40</v>
      </c>
      <c r="E2135" s="103"/>
      <c r="F2135" s="103"/>
      <c r="G2135" s="103"/>
      <c r="H2135" s="103">
        <v>27</v>
      </c>
      <c r="I2135" s="103">
        <v>1</v>
      </c>
      <c r="J2135" s="103" t="s">
        <v>511</v>
      </c>
      <c r="K2135" s="31">
        <f>VLOOKUP(B2135,tb_proyeksi,10,FALSE)</f>
        <v>72</v>
      </c>
      <c r="L2135" s="103" t="s">
        <v>511</v>
      </c>
      <c r="M2135" s="104">
        <f t="shared" si="1197"/>
        <v>6</v>
      </c>
      <c r="N2135" s="105" t="s">
        <v>506</v>
      </c>
      <c r="O2135" s="41" t="s">
        <v>5223</v>
      </c>
      <c r="P2135" s="106">
        <f t="shared" si="1228"/>
        <v>158.4</v>
      </c>
      <c r="Q2135" s="106">
        <f t="shared" si="1229"/>
        <v>72</v>
      </c>
      <c r="R2135" s="41"/>
      <c r="S2135" s="41"/>
      <c r="T2135" s="107">
        <f t="shared" si="1200"/>
        <v>0.30044520000000002</v>
      </c>
      <c r="U2135" s="41" t="s">
        <v>4171</v>
      </c>
      <c r="V2135" s="41" t="e">
        <f t="shared" si="1201"/>
        <v>#NAME?</v>
      </c>
      <c r="W2135" s="107">
        <v>9.9000000000000005E-2</v>
      </c>
      <c r="X2135" s="107">
        <f t="shared" si="1213"/>
        <v>7.1280000000000001</v>
      </c>
      <c r="Y2135" s="41" t="s">
        <v>3940</v>
      </c>
      <c r="Z2135" s="107" t="e">
        <f>VLOOKUP(Y2135,tb_oplosan,2,FALSE)</f>
        <v>#NAME?</v>
      </c>
      <c r="AA2135" s="107">
        <v>0.05</v>
      </c>
      <c r="AB2135" s="107">
        <f>AA2135*X2135</f>
        <v>0.35640000000000005</v>
      </c>
      <c r="AC2135" s="107"/>
      <c r="AD2135" s="107"/>
      <c r="AE2135" s="107"/>
      <c r="AF2135" s="107"/>
      <c r="AG2135" s="41" t="s">
        <v>4283</v>
      </c>
      <c r="AH2135" s="41" t="s">
        <v>4284</v>
      </c>
      <c r="AI2135" s="108">
        <v>0.84299999999999997</v>
      </c>
      <c r="AJ2135" s="107">
        <f>$AB$2135*AI2135</f>
        <v>0.30044520000000002</v>
      </c>
      <c r="AK2135" s="41"/>
      <c r="AL2135" s="41"/>
      <c r="AM2135" s="107"/>
      <c r="AN2135" s="107"/>
    </row>
    <row r="2136" spans="1:40">
      <c r="A2136" s="101"/>
      <c r="B2136" s="41"/>
      <c r="C2136" s="102"/>
      <c r="D2136" s="103"/>
      <c r="E2136" s="103"/>
      <c r="F2136" s="103"/>
      <c r="G2136" s="103"/>
      <c r="H2136" s="103"/>
      <c r="I2136" s="103"/>
      <c r="J2136" s="103"/>
      <c r="K2136" s="31"/>
      <c r="L2136" s="103"/>
      <c r="M2136" s="104"/>
      <c r="N2136" s="105"/>
      <c r="O2136" s="41"/>
      <c r="P2136" s="106"/>
      <c r="Q2136" s="106"/>
      <c r="R2136" s="41"/>
      <c r="S2136" s="41"/>
      <c r="T2136" s="107">
        <f t="shared" si="1200"/>
        <v>5.5954800000000006E-2</v>
      </c>
      <c r="U2136" s="41"/>
      <c r="V2136" s="41"/>
      <c r="W2136" s="107"/>
      <c r="X2136" s="107"/>
      <c r="Y2136" s="107"/>
      <c r="Z2136" s="107"/>
      <c r="AA2136" s="107"/>
      <c r="AB2136" s="107"/>
      <c r="AC2136" s="107"/>
      <c r="AD2136" s="107"/>
      <c r="AE2136" s="107"/>
      <c r="AF2136" s="107"/>
      <c r="AG2136" s="41" t="s">
        <v>4339</v>
      </c>
      <c r="AH2136" s="41" t="s">
        <v>4340</v>
      </c>
      <c r="AI2136" s="108">
        <v>0.157</v>
      </c>
      <c r="AJ2136" s="107">
        <f>$AB$2135*AI2136</f>
        <v>5.5954800000000006E-2</v>
      </c>
      <c r="AK2136" s="41"/>
      <c r="AL2136" s="41"/>
      <c r="AM2136" s="107"/>
      <c r="AN2136" s="107"/>
    </row>
    <row r="2137" spans="1:40" ht="15">
      <c r="A2137" s="101"/>
      <c r="C2137" s="102"/>
      <c r="D2137" s="103"/>
      <c r="E2137" s="103"/>
      <c r="F2137" s="103"/>
      <c r="G2137" s="103"/>
      <c r="H2137" s="103"/>
      <c r="I2137" s="103"/>
      <c r="J2137" s="103"/>
      <c r="K2137" s="31"/>
      <c r="L2137" s="103"/>
      <c r="M2137" s="104"/>
      <c r="N2137" s="105"/>
      <c r="O2137" s="41"/>
      <c r="P2137" s="106"/>
      <c r="Q2137" s="106"/>
      <c r="R2137" s="41"/>
      <c r="S2137" s="41"/>
      <c r="T2137" s="107"/>
      <c r="U2137" s="41"/>
      <c r="V2137" s="41"/>
      <c r="W2137" s="107"/>
      <c r="X2137" s="107"/>
      <c r="Y2137" s="107"/>
      <c r="Z2137" s="107"/>
      <c r="AA2137" s="107"/>
      <c r="AB2137" s="107"/>
      <c r="AC2137" s="107"/>
      <c r="AD2137" s="107"/>
      <c r="AE2137" s="107"/>
      <c r="AF2137" s="107"/>
      <c r="AG2137" s="41"/>
      <c r="AH2137" s="41"/>
      <c r="AI2137" s="108"/>
      <c r="AJ2137" s="107"/>
      <c r="AK2137" s="117" t="s">
        <v>4915</v>
      </c>
      <c r="AL2137" s="41" t="str">
        <f t="shared" ref="AL2137:AL2139" si="1239">VLOOKUP(AK2137,db_solfen,2,FALSE)</f>
        <v>SHD METHANOL 156</v>
      </c>
      <c r="AM2137" s="107">
        <v>0.96</v>
      </c>
      <c r="AN2137" s="107">
        <f>$X$2135*AM2137</f>
        <v>6.8428800000000001</v>
      </c>
    </row>
    <row r="2138" spans="1:40">
      <c r="A2138" s="101">
        <v>484</v>
      </c>
      <c r="B2138" s="33" t="s">
        <v>4731</v>
      </c>
      <c r="C2138" s="102" t="s">
        <v>438</v>
      </c>
      <c r="D2138" s="103">
        <v>24</v>
      </c>
      <c r="E2138" s="103"/>
      <c r="F2138" s="103">
        <v>31</v>
      </c>
      <c r="G2138" s="103">
        <v>1</v>
      </c>
      <c r="H2138" s="103"/>
      <c r="I2138" s="103"/>
      <c r="J2138" s="103" t="s">
        <v>511</v>
      </c>
      <c r="K2138" s="31">
        <f t="shared" ref="K2138:K2164" si="1240">VLOOKUP(B2138,tb_proyeksi,10,FALSE)</f>
        <v>36</v>
      </c>
      <c r="L2138" s="103" t="s">
        <v>511</v>
      </c>
      <c r="M2138" s="104">
        <f t="shared" si="1197"/>
        <v>3</v>
      </c>
      <c r="N2138" s="105" t="s">
        <v>506</v>
      </c>
      <c r="O2138" s="41" t="s">
        <v>5223</v>
      </c>
      <c r="P2138" s="106">
        <f t="shared" si="1228"/>
        <v>79.2</v>
      </c>
      <c r="Q2138" s="106">
        <f t="shared" si="1229"/>
        <v>36</v>
      </c>
      <c r="R2138" s="41"/>
      <c r="S2138" s="41" t="s">
        <v>5226</v>
      </c>
      <c r="T2138" s="107">
        <f t="shared" si="1200"/>
        <v>0.17820000000000003</v>
      </c>
      <c r="U2138" s="41" t="s">
        <v>4183</v>
      </c>
      <c r="V2138" s="41" t="e">
        <f t="shared" si="1201"/>
        <v>#NAME?</v>
      </c>
      <c r="W2138" s="107">
        <v>9.9000000000000005E-2</v>
      </c>
      <c r="X2138" s="107">
        <f t="shared" si="1213"/>
        <v>3.5640000000000001</v>
      </c>
      <c r="Y2138" s="107"/>
      <c r="Z2138" s="107"/>
      <c r="AA2138" s="107"/>
      <c r="AB2138" s="107"/>
      <c r="AC2138" s="107"/>
      <c r="AD2138" s="107"/>
      <c r="AE2138" s="107"/>
      <c r="AF2138" s="107"/>
      <c r="AG2138" s="41" t="s">
        <v>4299</v>
      </c>
      <c r="AH2138" s="41" t="e">
        <f t="shared" si="1214"/>
        <v>#NAME?</v>
      </c>
      <c r="AI2138" s="108">
        <v>0.05</v>
      </c>
      <c r="AJ2138" s="107">
        <f t="shared" si="1215"/>
        <v>0.17820000000000003</v>
      </c>
      <c r="AK2138" s="41"/>
      <c r="AL2138" s="41"/>
      <c r="AM2138" s="107"/>
      <c r="AN2138" s="107"/>
    </row>
    <row r="2139" spans="1:40" ht="15">
      <c r="A2139" s="101"/>
      <c r="C2139" s="102"/>
      <c r="D2139" s="103"/>
      <c r="E2139" s="103"/>
      <c r="F2139" s="103"/>
      <c r="G2139" s="103"/>
      <c r="H2139" s="103"/>
      <c r="I2139" s="103"/>
      <c r="J2139" s="103"/>
      <c r="K2139" s="31"/>
      <c r="L2139" s="103"/>
      <c r="M2139" s="104"/>
      <c r="N2139" s="105"/>
      <c r="O2139" s="41"/>
      <c r="P2139" s="106"/>
      <c r="Q2139" s="106"/>
      <c r="R2139" s="41"/>
      <c r="S2139" s="41"/>
      <c r="T2139" s="107"/>
      <c r="U2139" s="41"/>
      <c r="V2139" s="41"/>
      <c r="W2139" s="107"/>
      <c r="X2139" s="107"/>
      <c r="Y2139" s="107"/>
      <c r="Z2139" s="107"/>
      <c r="AA2139" s="107"/>
      <c r="AB2139" s="107"/>
      <c r="AC2139" s="107"/>
      <c r="AD2139" s="107"/>
      <c r="AE2139" s="107"/>
      <c r="AF2139" s="107"/>
      <c r="AG2139" s="41"/>
      <c r="AH2139" s="41"/>
      <c r="AI2139" s="108"/>
      <c r="AJ2139" s="107"/>
      <c r="AK2139" s="117" t="s">
        <v>4915</v>
      </c>
      <c r="AL2139" s="41" t="str">
        <f t="shared" si="1239"/>
        <v>SHD METHANOL 156</v>
      </c>
      <c r="AM2139" s="107">
        <v>0.95</v>
      </c>
      <c r="AN2139" s="107">
        <f>$X$2138*AM2139</f>
        <v>3.3857999999999997</v>
      </c>
    </row>
    <row r="2140" spans="1:40">
      <c r="A2140" s="101">
        <v>485</v>
      </c>
      <c r="B2140" s="41" t="s">
        <v>4741</v>
      </c>
      <c r="C2140" s="102" t="s">
        <v>439</v>
      </c>
      <c r="D2140" s="103">
        <v>25</v>
      </c>
      <c r="E2140" s="103"/>
      <c r="F2140" s="103">
        <v>55</v>
      </c>
      <c r="G2140" s="103">
        <v>1</v>
      </c>
      <c r="H2140" s="103">
        <v>31</v>
      </c>
      <c r="I2140" s="103">
        <v>1</v>
      </c>
      <c r="J2140" s="103" t="s">
        <v>511</v>
      </c>
      <c r="K2140" s="31">
        <f t="shared" si="1240"/>
        <v>84</v>
      </c>
      <c r="L2140" s="103" t="s">
        <v>511</v>
      </c>
      <c r="M2140" s="104">
        <f t="shared" si="1197"/>
        <v>7</v>
      </c>
      <c r="N2140" s="105" t="s">
        <v>506</v>
      </c>
      <c r="O2140" s="41" t="s">
        <v>5223</v>
      </c>
      <c r="P2140" s="106">
        <f t="shared" si="1228"/>
        <v>184.8</v>
      </c>
      <c r="Q2140" s="106">
        <f t="shared" si="1229"/>
        <v>84</v>
      </c>
      <c r="R2140" s="41"/>
      <c r="S2140" s="41" t="s">
        <v>532</v>
      </c>
      <c r="T2140" s="107">
        <f t="shared" si="1200"/>
        <v>0.91476000000000013</v>
      </c>
      <c r="U2140" s="41" t="s">
        <v>4173</v>
      </c>
      <c r="V2140" s="41" t="e">
        <f t="shared" si="1201"/>
        <v>#NAME?</v>
      </c>
      <c r="W2140" s="107">
        <v>9.9000000000000005E-2</v>
      </c>
      <c r="X2140" s="107">
        <f t="shared" si="1213"/>
        <v>8.3160000000000007</v>
      </c>
      <c r="Y2140" s="107"/>
      <c r="Z2140" s="107"/>
      <c r="AA2140" s="107"/>
      <c r="AB2140" s="107"/>
      <c r="AC2140" s="107"/>
      <c r="AD2140" s="107"/>
      <c r="AE2140" s="107"/>
      <c r="AF2140" s="107"/>
      <c r="AG2140" s="41" t="s">
        <v>4271</v>
      </c>
      <c r="AH2140" s="41" t="e">
        <f t="shared" si="1214"/>
        <v>#NAME?</v>
      </c>
      <c r="AI2140" s="108">
        <v>0.11</v>
      </c>
      <c r="AJ2140" s="107">
        <f t="shared" si="1215"/>
        <v>0.91476000000000013</v>
      </c>
      <c r="AK2140" s="41"/>
      <c r="AL2140" s="41"/>
      <c r="AM2140" s="107"/>
      <c r="AN2140" s="107"/>
    </row>
    <row r="2141" spans="1:40" ht="15">
      <c r="A2141" s="101"/>
      <c r="C2141" s="102"/>
      <c r="D2141" s="103"/>
      <c r="E2141" s="103"/>
      <c r="F2141" s="103"/>
      <c r="G2141" s="103"/>
      <c r="H2141" s="103"/>
      <c r="I2141" s="103"/>
      <c r="J2141" s="103"/>
      <c r="K2141" s="31"/>
      <c r="L2141" s="103"/>
      <c r="M2141" s="104"/>
      <c r="N2141" s="105"/>
      <c r="O2141" s="41"/>
      <c r="P2141" s="106"/>
      <c r="Q2141" s="106"/>
      <c r="R2141" s="41"/>
      <c r="S2141" s="41"/>
      <c r="T2141" s="107"/>
      <c r="U2141" s="41"/>
      <c r="V2141" s="41"/>
      <c r="W2141" s="107"/>
      <c r="X2141" s="107"/>
      <c r="Y2141" s="107"/>
      <c r="Z2141" s="107"/>
      <c r="AA2141" s="107"/>
      <c r="AB2141" s="107"/>
      <c r="AC2141" s="107"/>
      <c r="AD2141" s="107"/>
      <c r="AE2141" s="107"/>
      <c r="AF2141" s="107"/>
      <c r="AG2141" s="41"/>
      <c r="AH2141" s="41"/>
      <c r="AI2141" s="108"/>
      <c r="AJ2141" s="107"/>
      <c r="AK2141" s="117" t="s">
        <v>4915</v>
      </c>
      <c r="AL2141" s="41" t="str">
        <f t="shared" ref="AL2141" si="1241">VLOOKUP(AK2141,db_solfen,2,FALSE)</f>
        <v>SHD METHANOL 156</v>
      </c>
      <c r="AM2141" s="107">
        <v>0.91</v>
      </c>
      <c r="AN2141" s="107">
        <f>$X$2140*AM2141</f>
        <v>7.5675600000000012</v>
      </c>
    </row>
    <row r="2142" spans="1:40">
      <c r="A2142" s="101">
        <v>486</v>
      </c>
      <c r="B2142" s="33" t="s">
        <v>4742</v>
      </c>
      <c r="C2142" s="102" t="s">
        <v>440</v>
      </c>
      <c r="D2142" s="103">
        <v>28</v>
      </c>
      <c r="E2142" s="103"/>
      <c r="F2142" s="103">
        <v>26</v>
      </c>
      <c r="G2142" s="103">
        <v>1</v>
      </c>
      <c r="H2142" s="103">
        <v>2</v>
      </c>
      <c r="I2142" s="103">
        <v>1</v>
      </c>
      <c r="J2142" s="103" t="s">
        <v>511</v>
      </c>
      <c r="K2142" s="31">
        <f t="shared" si="1240"/>
        <v>36</v>
      </c>
      <c r="L2142" s="103" t="s">
        <v>511</v>
      </c>
      <c r="M2142" s="104">
        <f t="shared" si="1197"/>
        <v>3</v>
      </c>
      <c r="N2142" s="105" t="s">
        <v>506</v>
      </c>
      <c r="O2142" s="41" t="s">
        <v>5222</v>
      </c>
      <c r="P2142" s="106">
        <f t="shared" si="1228"/>
        <v>79.2</v>
      </c>
      <c r="Q2142" s="106">
        <f t="shared" si="1229"/>
        <v>36</v>
      </c>
      <c r="R2142" s="41"/>
      <c r="S2142" s="41" t="s">
        <v>532</v>
      </c>
      <c r="T2142" s="107">
        <f t="shared" si="1200"/>
        <v>0.39204</v>
      </c>
      <c r="U2142" s="41" t="s">
        <v>4173</v>
      </c>
      <c r="V2142" s="41" t="e">
        <f t="shared" si="1201"/>
        <v>#NAME?</v>
      </c>
      <c r="W2142" s="107">
        <v>9.9000000000000005E-2</v>
      </c>
      <c r="X2142" s="107">
        <f t="shared" si="1213"/>
        <v>3.5640000000000001</v>
      </c>
      <c r="Y2142" s="107"/>
      <c r="Z2142" s="107"/>
      <c r="AA2142" s="107"/>
      <c r="AB2142" s="107"/>
      <c r="AC2142" s="107"/>
      <c r="AD2142" s="107"/>
      <c r="AE2142" s="107"/>
      <c r="AF2142" s="107"/>
      <c r="AG2142" s="41" t="s">
        <v>4271</v>
      </c>
      <c r="AH2142" s="41" t="e">
        <f t="shared" si="1214"/>
        <v>#NAME?</v>
      </c>
      <c r="AI2142" s="108">
        <v>0.11</v>
      </c>
      <c r="AJ2142" s="107">
        <f t="shared" si="1215"/>
        <v>0.39204</v>
      </c>
      <c r="AK2142" s="41"/>
      <c r="AL2142" s="41"/>
      <c r="AM2142" s="107"/>
      <c r="AN2142" s="107"/>
    </row>
    <row r="2143" spans="1:40" ht="15">
      <c r="A2143" s="101"/>
      <c r="C2143" s="102"/>
      <c r="D2143" s="103"/>
      <c r="E2143" s="103"/>
      <c r="F2143" s="103"/>
      <c r="G2143" s="103"/>
      <c r="H2143" s="103"/>
      <c r="I2143" s="103"/>
      <c r="J2143" s="103"/>
      <c r="K2143" s="31"/>
      <c r="L2143" s="103"/>
      <c r="M2143" s="104"/>
      <c r="N2143" s="105"/>
      <c r="O2143" s="41"/>
      <c r="P2143" s="106"/>
      <c r="Q2143" s="106"/>
      <c r="R2143" s="41"/>
      <c r="S2143" s="41"/>
      <c r="T2143" s="107"/>
      <c r="U2143" s="41"/>
      <c r="V2143" s="41"/>
      <c r="W2143" s="107"/>
      <c r="X2143" s="107"/>
      <c r="Y2143" s="107"/>
      <c r="Z2143" s="107"/>
      <c r="AA2143" s="107"/>
      <c r="AB2143" s="107"/>
      <c r="AC2143" s="107"/>
      <c r="AD2143" s="107"/>
      <c r="AE2143" s="107"/>
      <c r="AF2143" s="107"/>
      <c r="AG2143" s="41"/>
      <c r="AH2143" s="41"/>
      <c r="AI2143" s="108"/>
      <c r="AJ2143" s="107"/>
      <c r="AK2143" s="117" t="s">
        <v>4915</v>
      </c>
      <c r="AL2143" s="41" t="str">
        <f t="shared" ref="AL2143" si="1242">VLOOKUP(AK2143,db_solfen,2,FALSE)</f>
        <v>SHD METHANOL 156</v>
      </c>
      <c r="AM2143" s="107">
        <v>0.91</v>
      </c>
      <c r="AN2143" s="107">
        <f>$X$2142*AM2143</f>
        <v>3.2432400000000001</v>
      </c>
    </row>
    <row r="2144" spans="1:40">
      <c r="A2144" s="101">
        <v>487</v>
      </c>
      <c r="B2144" s="41" t="s">
        <v>4750</v>
      </c>
      <c r="C2144" s="102" t="s">
        <v>441</v>
      </c>
      <c r="D2144" s="103">
        <v>29</v>
      </c>
      <c r="E2144" s="103"/>
      <c r="F2144" s="103">
        <v>28</v>
      </c>
      <c r="G2144" s="103">
        <v>1</v>
      </c>
      <c r="H2144" s="103">
        <v>28</v>
      </c>
      <c r="I2144" s="103">
        <v>1</v>
      </c>
      <c r="J2144" s="103" t="s">
        <v>511</v>
      </c>
      <c r="K2144" s="31">
        <f t="shared" si="1240"/>
        <v>48</v>
      </c>
      <c r="L2144" s="103" t="s">
        <v>511</v>
      </c>
      <c r="M2144" s="104">
        <f t="shared" si="1197"/>
        <v>4</v>
      </c>
      <c r="N2144" s="105" t="s">
        <v>506</v>
      </c>
      <c r="O2144" s="41" t="s">
        <v>5223</v>
      </c>
      <c r="P2144" s="106">
        <f t="shared" si="1228"/>
        <v>105.60000000000001</v>
      </c>
      <c r="Q2144" s="106">
        <f t="shared" si="1229"/>
        <v>48</v>
      </c>
      <c r="R2144" s="41"/>
      <c r="S2144" s="41" t="s">
        <v>5225</v>
      </c>
      <c r="T2144" s="107">
        <f t="shared" si="1200"/>
        <v>0.47520000000000007</v>
      </c>
      <c r="U2144" s="41" t="s">
        <v>4175</v>
      </c>
      <c r="V2144" s="41" t="e">
        <f t="shared" si="1201"/>
        <v>#NAME?</v>
      </c>
      <c r="W2144" s="107">
        <v>9.9000000000000005E-2</v>
      </c>
      <c r="X2144" s="107">
        <f t="shared" si="1213"/>
        <v>4.7520000000000007</v>
      </c>
      <c r="Y2144" s="107"/>
      <c r="Z2144" s="107"/>
      <c r="AA2144" s="107"/>
      <c r="AB2144" s="107"/>
      <c r="AC2144" s="107"/>
      <c r="AD2144" s="107"/>
      <c r="AE2144" s="107"/>
      <c r="AF2144" s="107"/>
      <c r="AG2144" s="41" t="s">
        <v>4303</v>
      </c>
      <c r="AH2144" s="41" t="e">
        <f t="shared" si="1214"/>
        <v>#NAME?</v>
      </c>
      <c r="AI2144" s="108">
        <v>0.1</v>
      </c>
      <c r="AJ2144" s="107">
        <f t="shared" si="1215"/>
        <v>0.47520000000000007</v>
      </c>
      <c r="AK2144" s="41"/>
      <c r="AL2144" s="41"/>
      <c r="AM2144" s="107"/>
      <c r="AN2144" s="107"/>
    </row>
    <row r="2145" spans="1:40" ht="15">
      <c r="A2145" s="101"/>
      <c r="C2145" s="102"/>
      <c r="D2145" s="103"/>
      <c r="E2145" s="103"/>
      <c r="F2145" s="103"/>
      <c r="G2145" s="103"/>
      <c r="H2145" s="103"/>
      <c r="I2145" s="103"/>
      <c r="J2145" s="103"/>
      <c r="K2145" s="31"/>
      <c r="L2145" s="103"/>
      <c r="M2145" s="104"/>
      <c r="N2145" s="105"/>
      <c r="O2145" s="41"/>
      <c r="P2145" s="106"/>
      <c r="Q2145" s="106"/>
      <c r="R2145" s="41"/>
      <c r="S2145" s="41"/>
      <c r="T2145" s="107"/>
      <c r="U2145" s="41"/>
      <c r="V2145" s="41"/>
      <c r="W2145" s="107"/>
      <c r="X2145" s="107"/>
      <c r="Y2145" s="107"/>
      <c r="Z2145" s="107"/>
      <c r="AA2145" s="107"/>
      <c r="AB2145" s="107"/>
      <c r="AC2145" s="107"/>
      <c r="AD2145" s="107"/>
      <c r="AE2145" s="107"/>
      <c r="AF2145" s="107"/>
      <c r="AG2145" s="41"/>
      <c r="AH2145" s="41"/>
      <c r="AI2145" s="108"/>
      <c r="AJ2145" s="107"/>
      <c r="AK2145" s="117" t="s">
        <v>4915</v>
      </c>
      <c r="AL2145" s="41" t="str">
        <f t="shared" ref="AL2145" si="1243">VLOOKUP(AK2145,db_solfen,2,FALSE)</f>
        <v>SHD METHANOL 156</v>
      </c>
      <c r="AM2145" s="107">
        <v>0.91</v>
      </c>
      <c r="AN2145" s="107">
        <f>$X$2144*AM2145</f>
        <v>4.3243200000000011</v>
      </c>
    </row>
    <row r="2146" spans="1:40">
      <c r="A2146" s="101">
        <v>488</v>
      </c>
      <c r="B2146" s="33" t="s">
        <v>4751</v>
      </c>
      <c r="C2146" s="102" t="s">
        <v>442</v>
      </c>
      <c r="D2146" s="103">
        <v>52</v>
      </c>
      <c r="E2146" s="103"/>
      <c r="F2146" s="103">
        <v>27</v>
      </c>
      <c r="G2146" s="103">
        <v>1</v>
      </c>
      <c r="H2146" s="103"/>
      <c r="I2146" s="103"/>
      <c r="J2146" s="103" t="s">
        <v>511</v>
      </c>
      <c r="K2146" s="31">
        <f t="shared" si="1240"/>
        <v>60</v>
      </c>
      <c r="L2146" s="103" t="s">
        <v>511</v>
      </c>
      <c r="M2146" s="104">
        <f t="shared" si="1197"/>
        <v>5</v>
      </c>
      <c r="N2146" s="105" t="s">
        <v>506</v>
      </c>
      <c r="O2146" s="41" t="s">
        <v>5222</v>
      </c>
      <c r="P2146" s="106">
        <f t="shared" si="1228"/>
        <v>132</v>
      </c>
      <c r="Q2146" s="106">
        <f t="shared" si="1229"/>
        <v>60</v>
      </c>
      <c r="R2146" s="41"/>
      <c r="S2146" s="41" t="s">
        <v>5225</v>
      </c>
      <c r="T2146" s="107">
        <f t="shared" si="1200"/>
        <v>0.59400000000000008</v>
      </c>
      <c r="U2146" s="41" t="s">
        <v>4175</v>
      </c>
      <c r="V2146" s="41" t="e">
        <f t="shared" si="1201"/>
        <v>#NAME?</v>
      </c>
      <c r="W2146" s="107">
        <v>9.9000000000000005E-2</v>
      </c>
      <c r="X2146" s="107">
        <f t="shared" si="1213"/>
        <v>5.94</v>
      </c>
      <c r="Y2146" s="107"/>
      <c r="Z2146" s="107"/>
      <c r="AA2146" s="107"/>
      <c r="AB2146" s="107"/>
      <c r="AC2146" s="107"/>
      <c r="AD2146" s="107"/>
      <c r="AE2146" s="107"/>
      <c r="AF2146" s="107"/>
      <c r="AG2146" s="41" t="s">
        <v>4303</v>
      </c>
      <c r="AH2146" s="41" t="e">
        <f t="shared" si="1214"/>
        <v>#NAME?</v>
      </c>
      <c r="AI2146" s="108">
        <v>0.1</v>
      </c>
      <c r="AJ2146" s="107">
        <f t="shared" si="1215"/>
        <v>0.59400000000000008</v>
      </c>
      <c r="AK2146" s="41"/>
      <c r="AL2146" s="41"/>
      <c r="AM2146" s="107"/>
      <c r="AN2146" s="107"/>
    </row>
    <row r="2147" spans="1:40" ht="15">
      <c r="A2147" s="101"/>
      <c r="C2147" s="102"/>
      <c r="D2147" s="103"/>
      <c r="E2147" s="103"/>
      <c r="F2147" s="103"/>
      <c r="G2147" s="103"/>
      <c r="H2147" s="103"/>
      <c r="I2147" s="103"/>
      <c r="J2147" s="103"/>
      <c r="K2147" s="31"/>
      <c r="L2147" s="103"/>
      <c r="M2147" s="104"/>
      <c r="N2147" s="105"/>
      <c r="O2147" s="41"/>
      <c r="P2147" s="106"/>
      <c r="Q2147" s="106"/>
      <c r="R2147" s="41"/>
      <c r="S2147" s="41"/>
      <c r="T2147" s="107"/>
      <c r="U2147" s="41"/>
      <c r="V2147" s="41"/>
      <c r="W2147" s="107"/>
      <c r="X2147" s="107"/>
      <c r="Y2147" s="107"/>
      <c r="Z2147" s="107"/>
      <c r="AA2147" s="107"/>
      <c r="AB2147" s="107"/>
      <c r="AC2147" s="107"/>
      <c r="AD2147" s="107"/>
      <c r="AE2147" s="107"/>
      <c r="AF2147" s="107"/>
      <c r="AG2147" s="41"/>
      <c r="AH2147" s="41"/>
      <c r="AI2147" s="108"/>
      <c r="AJ2147" s="107"/>
      <c r="AK2147" s="117" t="s">
        <v>4915</v>
      </c>
      <c r="AL2147" s="41" t="str">
        <f t="shared" ref="AL2147" si="1244">VLOOKUP(AK2147,db_solfen,2,FALSE)</f>
        <v>SHD METHANOL 156</v>
      </c>
      <c r="AM2147" s="107">
        <v>0.91</v>
      </c>
      <c r="AN2147" s="107">
        <f>$X$2146*AM2147</f>
        <v>5.4054000000000002</v>
      </c>
    </row>
    <row r="2148" spans="1:40">
      <c r="A2148" s="101">
        <v>489</v>
      </c>
      <c r="B2148" s="41" t="s">
        <v>4759</v>
      </c>
      <c r="C2148" s="102" t="s">
        <v>443</v>
      </c>
      <c r="D2148" s="103">
        <v>73</v>
      </c>
      <c r="E2148" s="103"/>
      <c r="F2148" s="103">
        <v>150</v>
      </c>
      <c r="G2148" s="103">
        <v>1</v>
      </c>
      <c r="H2148" s="103">
        <v>91</v>
      </c>
      <c r="I2148" s="103">
        <v>1</v>
      </c>
      <c r="J2148" s="103" t="s">
        <v>511</v>
      </c>
      <c r="K2148" s="31">
        <f t="shared" si="1240"/>
        <v>96</v>
      </c>
      <c r="L2148" s="103" t="s">
        <v>511</v>
      </c>
      <c r="M2148" s="104">
        <f t="shared" si="1197"/>
        <v>8</v>
      </c>
      <c r="N2148" s="105" t="s">
        <v>506</v>
      </c>
      <c r="O2148" s="41" t="s">
        <v>5223</v>
      </c>
      <c r="P2148" s="106">
        <f t="shared" si="1228"/>
        <v>211.20000000000002</v>
      </c>
      <c r="Q2148" s="106">
        <f t="shared" si="1229"/>
        <v>96</v>
      </c>
      <c r="R2148" s="41"/>
      <c r="S2148" s="41" t="s">
        <v>534</v>
      </c>
      <c r="T2148" s="107">
        <f t="shared" si="1200"/>
        <v>0.85536000000000012</v>
      </c>
      <c r="U2148" s="41" t="s">
        <v>4177</v>
      </c>
      <c r="V2148" s="41" t="e">
        <f t="shared" si="1201"/>
        <v>#NAME?</v>
      </c>
      <c r="W2148" s="107">
        <v>9.9000000000000005E-2</v>
      </c>
      <c r="X2148" s="107">
        <f t="shared" si="1213"/>
        <v>9.5040000000000013</v>
      </c>
      <c r="Y2148" s="107"/>
      <c r="Z2148" s="107"/>
      <c r="AA2148" s="107"/>
      <c r="AB2148" s="107"/>
      <c r="AC2148" s="107"/>
      <c r="AD2148" s="107"/>
      <c r="AE2148" s="107"/>
      <c r="AF2148" s="107"/>
      <c r="AG2148" s="41" t="s">
        <v>4311</v>
      </c>
      <c r="AH2148" s="41" t="e">
        <f t="shared" si="1214"/>
        <v>#NAME?</v>
      </c>
      <c r="AI2148" s="108">
        <v>0.09</v>
      </c>
      <c r="AJ2148" s="107">
        <f t="shared" si="1215"/>
        <v>0.85536000000000012</v>
      </c>
      <c r="AK2148" s="41"/>
      <c r="AL2148" s="41"/>
      <c r="AM2148" s="107"/>
      <c r="AN2148" s="107"/>
    </row>
    <row r="2149" spans="1:40" ht="15">
      <c r="A2149" s="101"/>
      <c r="C2149" s="102"/>
      <c r="D2149" s="103"/>
      <c r="E2149" s="103"/>
      <c r="F2149" s="103"/>
      <c r="G2149" s="103"/>
      <c r="H2149" s="103"/>
      <c r="I2149" s="103"/>
      <c r="J2149" s="103"/>
      <c r="K2149" s="31"/>
      <c r="L2149" s="103"/>
      <c r="M2149" s="104"/>
      <c r="N2149" s="105"/>
      <c r="O2149" s="41"/>
      <c r="P2149" s="106"/>
      <c r="Q2149" s="106"/>
      <c r="R2149" s="41"/>
      <c r="S2149" s="41"/>
      <c r="T2149" s="107"/>
      <c r="U2149" s="41"/>
      <c r="V2149" s="41"/>
      <c r="W2149" s="107"/>
      <c r="X2149" s="107"/>
      <c r="Y2149" s="107"/>
      <c r="Z2149" s="107"/>
      <c r="AA2149" s="107"/>
      <c r="AB2149" s="107"/>
      <c r="AC2149" s="107"/>
      <c r="AD2149" s="107"/>
      <c r="AE2149" s="107"/>
      <c r="AF2149" s="107"/>
      <c r="AG2149" s="41"/>
      <c r="AH2149" s="41"/>
      <c r="AI2149" s="108"/>
      <c r="AJ2149" s="107"/>
      <c r="AK2149" s="117" t="s">
        <v>4915</v>
      </c>
      <c r="AL2149" s="41" t="str">
        <f t="shared" ref="AL2149" si="1245">VLOOKUP(AK2149,db_solfen,2,FALSE)</f>
        <v>SHD METHANOL 156</v>
      </c>
      <c r="AM2149" s="107">
        <v>0.93</v>
      </c>
      <c r="AN2149" s="107">
        <f>$X$2148*AM2149</f>
        <v>8.8387200000000021</v>
      </c>
    </row>
    <row r="2150" spans="1:40">
      <c r="A2150" s="101">
        <v>490</v>
      </c>
      <c r="B2150" s="33" t="s">
        <v>4760</v>
      </c>
      <c r="C2150" s="102" t="s">
        <v>444</v>
      </c>
      <c r="D2150" s="103">
        <v>80</v>
      </c>
      <c r="E2150" s="103"/>
      <c r="F2150" s="103">
        <v>39</v>
      </c>
      <c r="G2150" s="103">
        <v>1</v>
      </c>
      <c r="H2150" s="103">
        <v>81</v>
      </c>
      <c r="I2150" s="103">
        <v>1</v>
      </c>
      <c r="J2150" s="103" t="s">
        <v>511</v>
      </c>
      <c r="K2150" s="31">
        <f t="shared" si="1240"/>
        <v>48</v>
      </c>
      <c r="L2150" s="103" t="s">
        <v>511</v>
      </c>
      <c r="M2150" s="104">
        <f t="shared" si="1197"/>
        <v>4</v>
      </c>
      <c r="N2150" s="105" t="s">
        <v>506</v>
      </c>
      <c r="O2150" s="41" t="s">
        <v>5222</v>
      </c>
      <c r="P2150" s="106">
        <f t="shared" si="1228"/>
        <v>105.60000000000001</v>
      </c>
      <c r="Q2150" s="106">
        <f t="shared" si="1229"/>
        <v>48</v>
      </c>
      <c r="R2150" s="41"/>
      <c r="S2150" s="41" t="s">
        <v>534</v>
      </c>
      <c r="T2150" s="107">
        <f t="shared" si="1200"/>
        <v>0.23142239999999997</v>
      </c>
      <c r="U2150" s="41" t="s">
        <v>4177</v>
      </c>
      <c r="V2150" s="41" t="e">
        <f t="shared" si="1201"/>
        <v>#NAME?</v>
      </c>
      <c r="W2150" s="107">
        <v>5.357E-2</v>
      </c>
      <c r="X2150" s="107">
        <f t="shared" si="1213"/>
        <v>2.5713599999999999</v>
      </c>
      <c r="Y2150" s="107"/>
      <c r="Z2150" s="107"/>
      <c r="AA2150" s="107"/>
      <c r="AB2150" s="107"/>
      <c r="AC2150" s="107"/>
      <c r="AD2150" s="107"/>
      <c r="AE2150" s="107"/>
      <c r="AF2150" s="107"/>
      <c r="AG2150" s="41" t="s">
        <v>4311</v>
      </c>
      <c r="AH2150" s="41" t="e">
        <f t="shared" si="1214"/>
        <v>#NAME?</v>
      </c>
      <c r="AI2150" s="108">
        <v>0.09</v>
      </c>
      <c r="AJ2150" s="107">
        <f t="shared" si="1215"/>
        <v>0.23142239999999997</v>
      </c>
      <c r="AK2150" s="41"/>
      <c r="AL2150" s="41"/>
      <c r="AM2150" s="107"/>
      <c r="AN2150" s="107"/>
    </row>
    <row r="2151" spans="1:40" ht="15">
      <c r="A2151" s="101"/>
      <c r="C2151" s="102"/>
      <c r="D2151" s="103"/>
      <c r="E2151" s="103"/>
      <c r="F2151" s="103"/>
      <c r="G2151" s="103"/>
      <c r="H2151" s="103"/>
      <c r="I2151" s="103"/>
      <c r="J2151" s="103"/>
      <c r="K2151" s="31"/>
      <c r="L2151" s="103"/>
      <c r="M2151" s="104"/>
      <c r="N2151" s="105"/>
      <c r="O2151" s="41"/>
      <c r="P2151" s="106"/>
      <c r="Q2151" s="106"/>
      <c r="R2151" s="41"/>
      <c r="S2151" s="41"/>
      <c r="T2151" s="107"/>
      <c r="U2151" s="41"/>
      <c r="V2151" s="41"/>
      <c r="W2151" s="107"/>
      <c r="X2151" s="107"/>
      <c r="Y2151" s="107"/>
      <c r="Z2151" s="107"/>
      <c r="AA2151" s="107"/>
      <c r="AB2151" s="107"/>
      <c r="AC2151" s="107"/>
      <c r="AD2151" s="107"/>
      <c r="AE2151" s="107"/>
      <c r="AF2151" s="107"/>
      <c r="AG2151" s="41"/>
      <c r="AH2151" s="41"/>
      <c r="AI2151" s="108"/>
      <c r="AJ2151" s="107"/>
      <c r="AK2151" s="117" t="s">
        <v>4915</v>
      </c>
      <c r="AL2151" s="41" t="str">
        <f t="shared" ref="AL2151" si="1246">VLOOKUP(AK2151,db_solfen,2,FALSE)</f>
        <v>SHD METHANOL 156</v>
      </c>
      <c r="AM2151" s="107">
        <v>0.93</v>
      </c>
      <c r="AN2151" s="107">
        <f>$X$2150*AM2151</f>
        <v>2.3913647999999998</v>
      </c>
    </row>
    <row r="2152" spans="1:40">
      <c r="A2152" s="101">
        <v>491</v>
      </c>
      <c r="B2152" s="41" t="s">
        <v>4767</v>
      </c>
      <c r="C2152" s="102" t="s">
        <v>445</v>
      </c>
      <c r="D2152" s="103"/>
      <c r="E2152" s="103"/>
      <c r="F2152" s="103">
        <v>27</v>
      </c>
      <c r="G2152" s="103">
        <v>1</v>
      </c>
      <c r="H2152" s="103"/>
      <c r="I2152" s="103"/>
      <c r="J2152" s="103" t="s">
        <v>511</v>
      </c>
      <c r="K2152" s="31">
        <f t="shared" si="1240"/>
        <v>36</v>
      </c>
      <c r="L2152" s="103" t="s">
        <v>511</v>
      </c>
      <c r="M2152" s="104">
        <f t="shared" si="1197"/>
        <v>3</v>
      </c>
      <c r="N2152" s="105" t="s">
        <v>506</v>
      </c>
      <c r="O2152" s="41" t="s">
        <v>5223</v>
      </c>
      <c r="P2152" s="106">
        <f t="shared" si="1228"/>
        <v>79.2</v>
      </c>
      <c r="Q2152" s="106">
        <f t="shared" si="1229"/>
        <v>36</v>
      </c>
      <c r="R2152" s="41"/>
      <c r="S2152" s="41" t="s">
        <v>5224</v>
      </c>
      <c r="T2152" s="107">
        <f t="shared" si="1200"/>
        <v>0.17820000000000003</v>
      </c>
      <c r="U2152" s="41" t="s">
        <v>4179</v>
      </c>
      <c r="V2152" s="41" t="e">
        <f t="shared" si="1201"/>
        <v>#NAME?</v>
      </c>
      <c r="W2152" s="107">
        <v>9.9000000000000005E-2</v>
      </c>
      <c r="X2152" s="107">
        <f t="shared" si="1213"/>
        <v>3.5640000000000001</v>
      </c>
      <c r="Y2152" s="107"/>
      <c r="Z2152" s="107"/>
      <c r="AA2152" s="107"/>
      <c r="AB2152" s="107"/>
      <c r="AC2152" s="107"/>
      <c r="AD2152" s="107"/>
      <c r="AE2152" s="107"/>
      <c r="AF2152" s="107"/>
      <c r="AG2152" s="41" t="s">
        <v>4309</v>
      </c>
      <c r="AH2152" s="41" t="e">
        <f t="shared" si="1214"/>
        <v>#NAME?</v>
      </c>
      <c r="AI2152" s="108">
        <v>0.05</v>
      </c>
      <c r="AJ2152" s="107">
        <f t="shared" si="1215"/>
        <v>0.17820000000000003</v>
      </c>
      <c r="AK2152" s="41"/>
      <c r="AL2152" s="41"/>
      <c r="AM2152" s="107"/>
      <c r="AN2152" s="107"/>
    </row>
    <row r="2153" spans="1:40" ht="15">
      <c r="A2153" s="101"/>
      <c r="C2153" s="102"/>
      <c r="D2153" s="103"/>
      <c r="E2153" s="103"/>
      <c r="F2153" s="103"/>
      <c r="G2153" s="103"/>
      <c r="H2153" s="103"/>
      <c r="I2153" s="103"/>
      <c r="J2153" s="103"/>
      <c r="K2153" s="31"/>
      <c r="L2153" s="103"/>
      <c r="M2153" s="104"/>
      <c r="N2153" s="105"/>
      <c r="O2153" s="41"/>
      <c r="P2153" s="106"/>
      <c r="Q2153" s="106"/>
      <c r="R2153" s="41"/>
      <c r="S2153" s="41"/>
      <c r="T2153" s="107"/>
      <c r="U2153" s="41"/>
      <c r="V2153" s="41"/>
      <c r="W2153" s="107"/>
      <c r="X2153" s="107"/>
      <c r="Y2153" s="107"/>
      <c r="Z2153" s="107"/>
      <c r="AA2153" s="107"/>
      <c r="AB2153" s="107"/>
      <c r="AC2153" s="107"/>
      <c r="AD2153" s="107"/>
      <c r="AE2153" s="107"/>
      <c r="AF2153" s="107"/>
      <c r="AG2153" s="41"/>
      <c r="AH2153" s="41"/>
      <c r="AI2153" s="108"/>
      <c r="AJ2153" s="107"/>
      <c r="AK2153" s="117" t="s">
        <v>4915</v>
      </c>
      <c r="AL2153" s="41" t="str">
        <f>VLOOKUP(AK2153,db_solfen,2,FALSE)</f>
        <v>SHD METHANOL 156</v>
      </c>
      <c r="AM2153" s="107">
        <v>0.96</v>
      </c>
      <c r="AN2153" s="107">
        <f>$X$2152*AM2153</f>
        <v>3.42144</v>
      </c>
    </row>
    <row r="2154" spans="1:40">
      <c r="A2154" s="101">
        <v>492</v>
      </c>
      <c r="B2154" s="33" t="s">
        <v>4768</v>
      </c>
      <c r="C2154" s="102" t="s">
        <v>446</v>
      </c>
      <c r="D2154" s="103">
        <v>14</v>
      </c>
      <c r="E2154" s="103"/>
      <c r="F2154" s="103">
        <v>14</v>
      </c>
      <c r="G2154" s="103">
        <v>1</v>
      </c>
      <c r="H2154" s="103"/>
      <c r="I2154" s="103"/>
      <c r="J2154" s="103" t="s">
        <v>511</v>
      </c>
      <c r="K2154" s="31">
        <f t="shared" si="1240"/>
        <v>36</v>
      </c>
      <c r="L2154" s="103" t="s">
        <v>511</v>
      </c>
      <c r="M2154" s="104">
        <f t="shared" si="1197"/>
        <v>3</v>
      </c>
      <c r="N2154" s="105" t="s">
        <v>506</v>
      </c>
      <c r="O2154" s="41" t="s">
        <v>5222</v>
      </c>
      <c r="P2154" s="106">
        <f t="shared" si="1228"/>
        <v>79.2</v>
      </c>
      <c r="Q2154" s="106">
        <f t="shared" si="1229"/>
        <v>36</v>
      </c>
      <c r="R2154" s="41"/>
      <c r="S2154" s="41" t="s">
        <v>5224</v>
      </c>
      <c r="T2154" s="107">
        <f t="shared" si="1200"/>
        <v>9.6426000000000012E-2</v>
      </c>
      <c r="U2154" s="41" t="s">
        <v>4179</v>
      </c>
      <c r="V2154" s="41" t="e">
        <f t="shared" si="1201"/>
        <v>#NAME?</v>
      </c>
      <c r="W2154" s="107">
        <v>5.357E-2</v>
      </c>
      <c r="X2154" s="107">
        <f t="shared" si="1213"/>
        <v>1.92852</v>
      </c>
      <c r="Y2154" s="107"/>
      <c r="Z2154" s="107"/>
      <c r="AA2154" s="107"/>
      <c r="AB2154" s="107"/>
      <c r="AC2154" s="107"/>
      <c r="AD2154" s="107"/>
      <c r="AE2154" s="107"/>
      <c r="AF2154" s="107"/>
      <c r="AG2154" s="41" t="s">
        <v>4309</v>
      </c>
      <c r="AH2154" s="41" t="e">
        <f t="shared" si="1214"/>
        <v>#NAME?</v>
      </c>
      <c r="AI2154" s="108">
        <v>0.05</v>
      </c>
      <c r="AJ2154" s="107">
        <f t="shared" si="1215"/>
        <v>9.6426000000000012E-2</v>
      </c>
      <c r="AK2154" s="41"/>
      <c r="AL2154" s="41"/>
      <c r="AM2154" s="107"/>
      <c r="AN2154" s="107"/>
    </row>
    <row r="2155" spans="1:40" ht="15">
      <c r="A2155" s="101"/>
      <c r="C2155" s="102"/>
      <c r="D2155" s="103"/>
      <c r="E2155" s="103"/>
      <c r="F2155" s="103"/>
      <c r="G2155" s="103"/>
      <c r="H2155" s="103"/>
      <c r="I2155" s="103"/>
      <c r="J2155" s="103"/>
      <c r="K2155" s="31"/>
      <c r="L2155" s="103"/>
      <c r="M2155" s="104"/>
      <c r="N2155" s="105"/>
      <c r="O2155" s="41"/>
      <c r="P2155" s="106"/>
      <c r="Q2155" s="106"/>
      <c r="R2155" s="41"/>
      <c r="S2155" s="41"/>
      <c r="T2155" s="107"/>
      <c r="U2155" s="41"/>
      <c r="V2155" s="41"/>
      <c r="W2155" s="107"/>
      <c r="X2155" s="107"/>
      <c r="Y2155" s="107"/>
      <c r="Z2155" s="107"/>
      <c r="AA2155" s="107"/>
      <c r="AB2155" s="107"/>
      <c r="AC2155" s="107"/>
      <c r="AD2155" s="107"/>
      <c r="AE2155" s="107"/>
      <c r="AF2155" s="107"/>
      <c r="AG2155" s="41"/>
      <c r="AH2155" s="41"/>
      <c r="AI2155" s="108"/>
      <c r="AJ2155" s="107"/>
      <c r="AK2155" s="117" t="s">
        <v>4915</v>
      </c>
      <c r="AL2155" s="41" t="str">
        <f>VLOOKUP(AK2155,db_solfen,2,FALSE)</f>
        <v>SHD METHANOL 156</v>
      </c>
      <c r="AM2155" s="107">
        <v>0.96</v>
      </c>
      <c r="AN2155" s="107">
        <f>$X$2154*AM2155</f>
        <v>1.8513792</v>
      </c>
    </row>
    <row r="2156" spans="1:40">
      <c r="A2156" s="101">
        <v>493</v>
      </c>
      <c r="B2156" s="41" t="s">
        <v>4776</v>
      </c>
      <c r="C2156" s="102" t="s">
        <v>447</v>
      </c>
      <c r="D2156" s="103">
        <v>106</v>
      </c>
      <c r="E2156" s="103"/>
      <c r="F2156" s="103">
        <v>110</v>
      </c>
      <c r="G2156" s="103">
        <v>1</v>
      </c>
      <c r="H2156" s="103">
        <v>51</v>
      </c>
      <c r="I2156" s="103">
        <v>1</v>
      </c>
      <c r="J2156" s="103" t="s">
        <v>511</v>
      </c>
      <c r="K2156" s="31">
        <f t="shared" si="1240"/>
        <v>72</v>
      </c>
      <c r="L2156" s="103" t="s">
        <v>511</v>
      </c>
      <c r="M2156" s="104">
        <f t="shared" si="1197"/>
        <v>6</v>
      </c>
      <c r="N2156" s="105" t="s">
        <v>506</v>
      </c>
      <c r="O2156" s="41" t="s">
        <v>5223</v>
      </c>
      <c r="P2156" s="106">
        <f t="shared" si="1228"/>
        <v>158.4</v>
      </c>
      <c r="Q2156" s="106">
        <f t="shared" si="1229"/>
        <v>72</v>
      </c>
      <c r="R2156" s="41"/>
      <c r="S2156" s="41" t="s">
        <v>535</v>
      </c>
      <c r="T2156" s="107">
        <f t="shared" si="1200"/>
        <v>0.42768</v>
      </c>
      <c r="U2156" s="41" t="s">
        <v>4150</v>
      </c>
      <c r="V2156" s="41" t="e">
        <f t="shared" si="1201"/>
        <v>#NAME?</v>
      </c>
      <c r="W2156" s="107">
        <v>9.9000000000000005E-2</v>
      </c>
      <c r="X2156" s="107">
        <f t="shared" si="1213"/>
        <v>7.1280000000000001</v>
      </c>
      <c r="Y2156" s="107"/>
      <c r="Z2156" s="107"/>
      <c r="AA2156" s="107"/>
      <c r="AB2156" s="107"/>
      <c r="AC2156" s="107"/>
      <c r="AD2156" s="107"/>
      <c r="AE2156" s="107"/>
      <c r="AF2156" s="107"/>
      <c r="AG2156" s="41" t="s">
        <v>4327</v>
      </c>
      <c r="AH2156" s="41" t="e">
        <f t="shared" si="1214"/>
        <v>#NAME?</v>
      </c>
      <c r="AI2156" s="108">
        <v>0.06</v>
      </c>
      <c r="AJ2156" s="107">
        <f t="shared" si="1215"/>
        <v>0.42768</v>
      </c>
      <c r="AK2156" s="41"/>
      <c r="AL2156" s="41"/>
      <c r="AM2156" s="107"/>
      <c r="AN2156" s="107"/>
    </row>
    <row r="2157" spans="1:40" ht="15">
      <c r="A2157" s="101"/>
      <c r="C2157" s="102"/>
      <c r="D2157" s="103"/>
      <c r="E2157" s="103"/>
      <c r="F2157" s="103"/>
      <c r="G2157" s="103"/>
      <c r="H2157" s="103"/>
      <c r="I2157" s="103"/>
      <c r="J2157" s="103"/>
      <c r="K2157" s="31"/>
      <c r="L2157" s="103"/>
      <c r="M2157" s="104"/>
      <c r="N2157" s="105"/>
      <c r="O2157" s="41"/>
      <c r="P2157" s="106"/>
      <c r="Q2157" s="106"/>
      <c r="R2157" s="41"/>
      <c r="S2157" s="41"/>
      <c r="T2157" s="107"/>
      <c r="U2157" s="41"/>
      <c r="V2157" s="41"/>
      <c r="W2157" s="107"/>
      <c r="X2157" s="107"/>
      <c r="Y2157" s="107"/>
      <c r="Z2157" s="107"/>
      <c r="AA2157" s="107"/>
      <c r="AB2157" s="107"/>
      <c r="AC2157" s="107"/>
      <c r="AD2157" s="107"/>
      <c r="AE2157" s="107"/>
      <c r="AF2157" s="107"/>
      <c r="AG2157" s="41"/>
      <c r="AH2157" s="41"/>
      <c r="AI2157" s="108"/>
      <c r="AJ2157" s="107"/>
      <c r="AK2157" t="s">
        <v>4915</v>
      </c>
      <c r="AL2157" s="41" t="str">
        <f t="shared" ref="AL2157" si="1247">VLOOKUP(AK2157,db_solfen,2,FALSE)</f>
        <v>SHD METHANOL 156</v>
      </c>
      <c r="AM2157" s="107">
        <v>0.95</v>
      </c>
      <c r="AN2157" s="107">
        <f>$X$2156*AM2157</f>
        <v>6.7715999999999994</v>
      </c>
    </row>
    <row r="2158" spans="1:40">
      <c r="A2158" s="101">
        <v>494</v>
      </c>
      <c r="B2158" s="33" t="s">
        <v>4777</v>
      </c>
      <c r="C2158" s="102" t="s">
        <v>448</v>
      </c>
      <c r="D2158" s="103">
        <v>89</v>
      </c>
      <c r="E2158" s="103"/>
      <c r="F2158" s="103">
        <v>40</v>
      </c>
      <c r="G2158" s="103">
        <v>1</v>
      </c>
      <c r="H2158" s="103">
        <v>26</v>
      </c>
      <c r="I2158" s="103">
        <v>1</v>
      </c>
      <c r="J2158" s="103" t="s">
        <v>511</v>
      </c>
      <c r="K2158" s="31">
        <f t="shared" si="1240"/>
        <v>72</v>
      </c>
      <c r="L2158" s="103" t="s">
        <v>511</v>
      </c>
      <c r="M2158" s="104">
        <f t="shared" si="1197"/>
        <v>6</v>
      </c>
      <c r="N2158" s="105" t="s">
        <v>506</v>
      </c>
      <c r="O2158" s="41" t="s">
        <v>5222</v>
      </c>
      <c r="P2158" s="106">
        <f t="shared" si="1228"/>
        <v>158.4</v>
      </c>
      <c r="Q2158" s="106">
        <f t="shared" si="1229"/>
        <v>72</v>
      </c>
      <c r="R2158" s="41"/>
      <c r="S2158" s="41" t="s">
        <v>535</v>
      </c>
      <c r="T2158" s="107">
        <f t="shared" si="1200"/>
        <v>0.2314224</v>
      </c>
      <c r="U2158" s="41" t="s">
        <v>4150</v>
      </c>
      <c r="V2158" s="41" t="e">
        <f t="shared" si="1201"/>
        <v>#NAME?</v>
      </c>
      <c r="W2158" s="107">
        <v>5.357E-2</v>
      </c>
      <c r="X2158" s="107">
        <f t="shared" si="1213"/>
        <v>3.85704</v>
      </c>
      <c r="Y2158" s="107"/>
      <c r="Z2158" s="107"/>
      <c r="AA2158" s="107"/>
      <c r="AB2158" s="107"/>
      <c r="AC2158" s="107"/>
      <c r="AD2158" s="107"/>
      <c r="AE2158" s="107"/>
      <c r="AF2158" s="107"/>
      <c r="AG2158" s="41" t="s">
        <v>4327</v>
      </c>
      <c r="AH2158" s="41" t="e">
        <f t="shared" ref="AH2158:AH2232" si="1248">VLOOKUP(AG2158,tb_parfum,2,FALSE)</f>
        <v>#NAME?</v>
      </c>
      <c r="AI2158" s="108">
        <v>0.06</v>
      </c>
      <c r="AJ2158" s="107">
        <f t="shared" si="1215"/>
        <v>0.2314224</v>
      </c>
      <c r="AK2158" s="41"/>
      <c r="AL2158" s="41"/>
      <c r="AM2158" s="107"/>
      <c r="AN2158" s="107"/>
    </row>
    <row r="2159" spans="1:40" ht="15">
      <c r="A2159" s="101"/>
      <c r="C2159" s="102"/>
      <c r="D2159" s="103"/>
      <c r="E2159" s="103"/>
      <c r="F2159" s="103"/>
      <c r="G2159" s="103"/>
      <c r="H2159" s="103"/>
      <c r="I2159" s="103"/>
      <c r="J2159" s="103"/>
      <c r="K2159" s="31"/>
      <c r="L2159" s="103"/>
      <c r="M2159" s="104"/>
      <c r="N2159" s="105"/>
      <c r="O2159" s="41"/>
      <c r="P2159" s="106"/>
      <c r="Q2159" s="106"/>
      <c r="R2159" s="41"/>
      <c r="S2159" s="41"/>
      <c r="T2159" s="107"/>
      <c r="U2159" s="41"/>
      <c r="V2159" s="41"/>
      <c r="W2159" s="107"/>
      <c r="X2159" s="107"/>
      <c r="Y2159" s="107"/>
      <c r="Z2159" s="107"/>
      <c r="AA2159" s="107"/>
      <c r="AB2159" s="107"/>
      <c r="AC2159" s="107"/>
      <c r="AD2159" s="107"/>
      <c r="AE2159" s="107"/>
      <c r="AF2159" s="107"/>
      <c r="AG2159" s="41"/>
      <c r="AH2159" s="41"/>
      <c r="AI2159" s="108"/>
      <c r="AJ2159" s="107"/>
      <c r="AK2159" t="s">
        <v>4915</v>
      </c>
      <c r="AL2159" s="41" t="str">
        <f t="shared" ref="AL2159" si="1249">VLOOKUP(AK2159,db_solfen,2,FALSE)</f>
        <v>SHD METHANOL 156</v>
      </c>
      <c r="AM2159" s="107">
        <v>0.95</v>
      </c>
      <c r="AN2159" s="107">
        <f>$X$2158*AM2159</f>
        <v>3.6641879999999998</v>
      </c>
    </row>
    <row r="2160" spans="1:40">
      <c r="A2160" s="101">
        <v>495</v>
      </c>
      <c r="B2160" s="33" t="s">
        <v>4785</v>
      </c>
      <c r="C2160" s="102" t="s">
        <v>449</v>
      </c>
      <c r="D2160" s="103">
        <v>14</v>
      </c>
      <c r="E2160" s="103"/>
      <c r="F2160" s="103">
        <v>13</v>
      </c>
      <c r="G2160" s="103">
        <v>1</v>
      </c>
      <c r="H2160" s="103">
        <v>12</v>
      </c>
      <c r="I2160" s="103">
        <v>1</v>
      </c>
      <c r="J2160" s="103" t="s">
        <v>511</v>
      </c>
      <c r="K2160" s="31">
        <f t="shared" si="1240"/>
        <v>36</v>
      </c>
      <c r="L2160" s="103" t="s">
        <v>511</v>
      </c>
      <c r="M2160" s="104">
        <f t="shared" si="1197"/>
        <v>3</v>
      </c>
      <c r="N2160" s="105" t="s">
        <v>506</v>
      </c>
      <c r="O2160" s="41" t="s">
        <v>5223</v>
      </c>
      <c r="P2160" s="106">
        <f t="shared" si="1228"/>
        <v>79.2</v>
      </c>
      <c r="Q2160" s="106">
        <f t="shared" si="1229"/>
        <v>36</v>
      </c>
      <c r="R2160" s="41"/>
      <c r="S2160" s="41" t="s">
        <v>536</v>
      </c>
      <c r="T2160" s="107">
        <f t="shared" si="1200"/>
        <v>0.28511999999999998</v>
      </c>
      <c r="U2160" s="41" t="s">
        <v>4185</v>
      </c>
      <c r="V2160" s="41" t="e">
        <f t="shared" si="1201"/>
        <v>#NAME?</v>
      </c>
      <c r="W2160" s="107">
        <v>9.9000000000000005E-2</v>
      </c>
      <c r="X2160" s="107">
        <f t="shared" si="1213"/>
        <v>3.5640000000000001</v>
      </c>
      <c r="Y2160" s="107"/>
      <c r="Z2160" s="107"/>
      <c r="AA2160" s="107"/>
      <c r="AB2160" s="107"/>
      <c r="AC2160" s="107"/>
      <c r="AD2160" s="107"/>
      <c r="AE2160" s="107"/>
      <c r="AF2160" s="107"/>
      <c r="AG2160" s="41" t="s">
        <v>4217</v>
      </c>
      <c r="AH2160" s="41" t="e">
        <f t="shared" si="1248"/>
        <v>#NAME?</v>
      </c>
      <c r="AI2160" s="108">
        <v>0.08</v>
      </c>
      <c r="AJ2160" s="107">
        <f t="shared" si="1215"/>
        <v>0.28511999999999998</v>
      </c>
      <c r="AK2160" s="41"/>
      <c r="AL2160" s="41"/>
      <c r="AM2160" s="107"/>
      <c r="AN2160" s="107"/>
    </row>
    <row r="2161" spans="1:40" ht="15">
      <c r="A2161" s="101"/>
      <c r="C2161" s="102"/>
      <c r="D2161" s="103"/>
      <c r="E2161" s="103"/>
      <c r="F2161" s="103"/>
      <c r="G2161" s="103"/>
      <c r="H2161" s="103"/>
      <c r="I2161" s="103"/>
      <c r="J2161" s="103"/>
      <c r="K2161" s="31"/>
      <c r="L2161" s="103"/>
      <c r="M2161" s="104"/>
      <c r="N2161" s="105"/>
      <c r="O2161" s="41"/>
      <c r="P2161" s="106"/>
      <c r="Q2161" s="106"/>
      <c r="R2161" s="41"/>
      <c r="S2161" s="41"/>
      <c r="T2161" s="107"/>
      <c r="U2161" s="41"/>
      <c r="V2161" s="41"/>
      <c r="W2161" s="107"/>
      <c r="X2161" s="107"/>
      <c r="Y2161" s="107"/>
      <c r="Z2161" s="107"/>
      <c r="AA2161" s="107"/>
      <c r="AB2161" s="107"/>
      <c r="AC2161" s="107"/>
      <c r="AD2161" s="107"/>
      <c r="AE2161" s="107"/>
      <c r="AF2161" s="107"/>
      <c r="AG2161" s="41"/>
      <c r="AH2161" s="41"/>
      <c r="AI2161" s="108"/>
      <c r="AJ2161" s="107"/>
      <c r="AK2161" s="117" t="s">
        <v>4915</v>
      </c>
      <c r="AL2161" s="41" t="str">
        <f t="shared" ref="AL2161" si="1250">VLOOKUP(AK2161,db_solfen,2,FALSE)</f>
        <v>SHD METHANOL 156</v>
      </c>
      <c r="AM2161" s="107">
        <v>0.93</v>
      </c>
      <c r="AN2161" s="107">
        <f>$X$2160*AM2161</f>
        <v>3.3145200000000004</v>
      </c>
    </row>
    <row r="2162" spans="1:40">
      <c r="A2162" s="101">
        <v>496</v>
      </c>
      <c r="B2162" s="33" t="s">
        <v>4787</v>
      </c>
      <c r="C2162" s="102" t="s">
        <v>482</v>
      </c>
      <c r="D2162" s="103">
        <v>14</v>
      </c>
      <c r="E2162" s="103"/>
      <c r="F2162" s="103"/>
      <c r="G2162" s="103"/>
      <c r="H2162" s="103"/>
      <c r="I2162" s="103"/>
      <c r="J2162" s="103" t="s">
        <v>511</v>
      </c>
      <c r="K2162" s="31">
        <f t="shared" si="1240"/>
        <v>36</v>
      </c>
      <c r="L2162" s="103" t="s">
        <v>511</v>
      </c>
      <c r="M2162" s="104">
        <f t="shared" si="1197"/>
        <v>3</v>
      </c>
      <c r="N2162" s="105" t="s">
        <v>506</v>
      </c>
      <c r="O2162" s="41" t="s">
        <v>5222</v>
      </c>
      <c r="P2162" s="106">
        <f t="shared" si="1228"/>
        <v>79.2</v>
      </c>
      <c r="Q2162" s="106">
        <f t="shared" si="1229"/>
        <v>36</v>
      </c>
      <c r="R2162" s="41"/>
      <c r="S2162" s="41" t="s">
        <v>536</v>
      </c>
      <c r="T2162" s="107">
        <f t="shared" si="1200"/>
        <v>0.15428159999999999</v>
      </c>
      <c r="U2162" s="41" t="s">
        <v>4185</v>
      </c>
      <c r="V2162" s="41" t="e">
        <f t="shared" si="1201"/>
        <v>#NAME?</v>
      </c>
      <c r="W2162" s="107">
        <v>5.357E-2</v>
      </c>
      <c r="X2162" s="107">
        <f t="shared" si="1213"/>
        <v>1.92852</v>
      </c>
      <c r="Y2162" s="107"/>
      <c r="Z2162" s="107"/>
      <c r="AA2162" s="107"/>
      <c r="AB2162" s="107"/>
      <c r="AC2162" s="107"/>
      <c r="AD2162" s="107"/>
      <c r="AE2162" s="107"/>
      <c r="AF2162" s="107"/>
      <c r="AG2162" s="41" t="s">
        <v>4217</v>
      </c>
      <c r="AH2162" s="41" t="e">
        <f t="shared" si="1248"/>
        <v>#NAME?</v>
      </c>
      <c r="AI2162" s="108">
        <v>0.08</v>
      </c>
      <c r="AJ2162" s="107">
        <f t="shared" si="1215"/>
        <v>0.15428159999999999</v>
      </c>
      <c r="AK2162" s="41"/>
      <c r="AL2162" s="41"/>
      <c r="AM2162" s="107"/>
      <c r="AN2162" s="107"/>
    </row>
    <row r="2163" spans="1:40" ht="15">
      <c r="A2163" s="101"/>
      <c r="C2163" s="102"/>
      <c r="D2163" s="103"/>
      <c r="E2163" s="103"/>
      <c r="F2163" s="103"/>
      <c r="G2163" s="103"/>
      <c r="H2163" s="103"/>
      <c r="I2163" s="103"/>
      <c r="J2163" s="103"/>
      <c r="K2163" s="31"/>
      <c r="L2163" s="103"/>
      <c r="M2163" s="104"/>
      <c r="N2163" s="105"/>
      <c r="O2163" s="41"/>
      <c r="P2163" s="106"/>
      <c r="Q2163" s="106"/>
      <c r="R2163" s="41"/>
      <c r="S2163" s="41"/>
      <c r="T2163" s="107"/>
      <c r="U2163" s="41"/>
      <c r="V2163" s="41"/>
      <c r="W2163" s="107"/>
      <c r="X2163" s="107"/>
      <c r="Y2163" s="107"/>
      <c r="Z2163" s="107"/>
      <c r="AA2163" s="107"/>
      <c r="AB2163" s="107"/>
      <c r="AC2163" s="107"/>
      <c r="AD2163" s="107"/>
      <c r="AE2163" s="107"/>
      <c r="AF2163" s="107"/>
      <c r="AG2163" s="41"/>
      <c r="AH2163" s="41"/>
      <c r="AI2163" s="108"/>
      <c r="AJ2163" s="107"/>
      <c r="AK2163" s="117" t="s">
        <v>4915</v>
      </c>
      <c r="AL2163" s="41" t="str">
        <f t="shared" ref="AL2163:AL2226" si="1251">VLOOKUP(AK2163,db_solfen,2,FALSE)</f>
        <v>SHD METHANOL 156</v>
      </c>
      <c r="AM2163" s="107">
        <v>0.93</v>
      </c>
      <c r="AN2163" s="107">
        <f>$X$2162*AM2163</f>
        <v>1.7935236000000001</v>
      </c>
    </row>
    <row r="2164" spans="1:40">
      <c r="A2164" s="101">
        <v>35</v>
      </c>
      <c r="B2164" s="41" t="s">
        <v>705</v>
      </c>
      <c r="C2164" s="102" t="s">
        <v>29</v>
      </c>
      <c r="D2164" s="103">
        <v>102</v>
      </c>
      <c r="E2164" s="111">
        <f>D2164/60</f>
        <v>1.7</v>
      </c>
      <c r="F2164" s="103">
        <v>22</v>
      </c>
      <c r="G2164" s="103">
        <v>1</v>
      </c>
      <c r="H2164" s="103">
        <v>235</v>
      </c>
      <c r="I2164" s="103">
        <v>1</v>
      </c>
      <c r="J2164" s="103" t="s">
        <v>507</v>
      </c>
      <c r="K2164" s="31">
        <f t="shared" si="1240"/>
        <v>120</v>
      </c>
      <c r="L2164" s="103" t="s">
        <v>507</v>
      </c>
      <c r="M2164" s="104">
        <f>K2164/60</f>
        <v>2</v>
      </c>
      <c r="N2164" s="105" t="s">
        <v>506</v>
      </c>
      <c r="O2164" s="41" t="s">
        <v>5217</v>
      </c>
      <c r="P2164" s="106">
        <f>(0.25/5)*$K$2164</f>
        <v>6</v>
      </c>
      <c r="Q2164" s="106">
        <f>K2164*6</f>
        <v>720</v>
      </c>
      <c r="R2164" s="41"/>
      <c r="S2164" s="41" t="s">
        <v>522</v>
      </c>
      <c r="T2164" s="107">
        <f t="shared" si="1200"/>
        <v>0.66959999999999986</v>
      </c>
      <c r="U2164" s="41" t="s">
        <v>4068</v>
      </c>
      <c r="V2164" s="41" t="e">
        <f t="shared" si="1201"/>
        <v>#NAME?</v>
      </c>
      <c r="W2164" s="107">
        <v>1.7999999999999999E-2</v>
      </c>
      <c r="X2164" s="107">
        <f>$K$2164*W2164</f>
        <v>2.1599999999999997</v>
      </c>
      <c r="Y2164" s="107"/>
      <c r="Z2164" s="107"/>
      <c r="AA2164" s="107"/>
      <c r="AB2164" s="107"/>
      <c r="AC2164" s="107"/>
      <c r="AD2164" s="107"/>
      <c r="AE2164" s="107"/>
      <c r="AF2164" s="107"/>
      <c r="AG2164" s="41" t="s">
        <v>4281</v>
      </c>
      <c r="AH2164" s="41" t="e">
        <f t="shared" si="1248"/>
        <v>#NAME?</v>
      </c>
      <c r="AI2164" s="108">
        <v>0.31</v>
      </c>
      <c r="AJ2164" s="107">
        <f>X2164*AI2164</f>
        <v>0.66959999999999986</v>
      </c>
      <c r="AK2164" s="41"/>
      <c r="AL2164" s="41"/>
      <c r="AM2164" s="107"/>
      <c r="AN2164" s="107"/>
    </row>
    <row r="2165" spans="1:40" ht="15">
      <c r="A2165" s="101"/>
      <c r="B2165" s="41"/>
      <c r="C2165" s="102"/>
      <c r="D2165" s="103"/>
      <c r="E2165" s="111"/>
      <c r="F2165" s="103"/>
      <c r="G2165" s="103"/>
      <c r="H2165" s="103"/>
      <c r="I2165" s="103"/>
      <c r="J2165" s="103"/>
      <c r="K2165" s="31"/>
      <c r="L2165" s="103"/>
      <c r="M2165" s="104"/>
      <c r="N2165" s="105"/>
      <c r="O2165" s="41"/>
      <c r="P2165" s="106"/>
      <c r="Q2165" s="106"/>
      <c r="R2165" s="41"/>
      <c r="S2165" s="41"/>
      <c r="T2165" s="107"/>
      <c r="U2165" s="41"/>
      <c r="V2165" s="41"/>
      <c r="W2165" s="107"/>
      <c r="X2165" s="107"/>
      <c r="Y2165" s="107"/>
      <c r="Z2165" s="107"/>
      <c r="AA2165" s="107"/>
      <c r="AB2165" s="107"/>
      <c r="AC2165" s="107"/>
      <c r="AD2165" s="107"/>
      <c r="AE2165" s="107"/>
      <c r="AF2165" s="107"/>
      <c r="AG2165" s="41"/>
      <c r="AH2165" s="41"/>
      <c r="AI2165" s="108"/>
      <c r="AJ2165" s="107"/>
      <c r="AK2165" s="114" t="s">
        <v>4925</v>
      </c>
      <c r="AL2165" s="41" t="str">
        <f t="shared" si="1251"/>
        <v>SOLFEN KHA GLISERIN 250</v>
      </c>
      <c r="AM2165" s="107">
        <v>0.14000000000000001</v>
      </c>
      <c r="AN2165" s="107">
        <f>$X$2164*AM2165</f>
        <v>0.3024</v>
      </c>
    </row>
    <row r="2166" spans="1:40" ht="15">
      <c r="A2166" s="101"/>
      <c r="B2166" s="41"/>
      <c r="C2166" s="102"/>
      <c r="D2166" s="103"/>
      <c r="E2166" s="111"/>
      <c r="F2166" s="103"/>
      <c r="G2166" s="103"/>
      <c r="H2166" s="103"/>
      <c r="I2166" s="103"/>
      <c r="J2166" s="103"/>
      <c r="K2166" s="31"/>
      <c r="L2166" s="103"/>
      <c r="M2166" s="104"/>
      <c r="N2166" s="105"/>
      <c r="O2166" s="41"/>
      <c r="P2166" s="106"/>
      <c r="Q2166" s="106"/>
      <c r="R2166" s="41"/>
      <c r="S2166" s="41"/>
      <c r="T2166" s="107"/>
      <c r="U2166" s="41"/>
      <c r="V2166" s="41"/>
      <c r="W2166" s="107"/>
      <c r="X2166" s="107"/>
      <c r="Y2166" s="107"/>
      <c r="Z2166" s="107"/>
      <c r="AA2166" s="107"/>
      <c r="AB2166" s="107"/>
      <c r="AC2166" s="107"/>
      <c r="AD2166" s="107"/>
      <c r="AE2166" s="107"/>
      <c r="AF2166" s="107"/>
      <c r="AG2166" s="41"/>
      <c r="AH2166" s="41"/>
      <c r="AI2166" s="108"/>
      <c r="AJ2166" s="107"/>
      <c r="AK2166" s="114" t="s">
        <v>4921</v>
      </c>
      <c r="AL2166" s="41" t="str">
        <f t="shared" si="1251"/>
        <v>SOLFEN KHA DEP 225</v>
      </c>
      <c r="AM2166" s="107">
        <v>0.56000000000000005</v>
      </c>
      <c r="AN2166" s="107">
        <f>$X$2164*AM2166</f>
        <v>1.2096</v>
      </c>
    </row>
    <row r="2167" spans="1:40" ht="15">
      <c r="A2167" s="101"/>
      <c r="B2167" s="41"/>
      <c r="C2167" s="102"/>
      <c r="D2167" s="103"/>
      <c r="E2167" s="111"/>
      <c r="F2167" s="103"/>
      <c r="G2167" s="103"/>
      <c r="H2167" s="103"/>
      <c r="I2167" s="103"/>
      <c r="J2167" s="103"/>
      <c r="K2167" s="31"/>
      <c r="L2167" s="103"/>
      <c r="M2167" s="104"/>
      <c r="N2167" s="105"/>
      <c r="O2167" s="41"/>
      <c r="P2167" s="106"/>
      <c r="Q2167" s="106"/>
      <c r="R2167" s="41"/>
      <c r="S2167" s="41"/>
      <c r="T2167" s="107"/>
      <c r="U2167" s="41"/>
      <c r="V2167" s="41"/>
      <c r="W2167" s="107"/>
      <c r="X2167" s="107"/>
      <c r="Y2167" s="107"/>
      <c r="Z2167" s="107"/>
      <c r="AA2167" s="107"/>
      <c r="AB2167" s="107"/>
      <c r="AC2167" s="107"/>
      <c r="AD2167" s="107"/>
      <c r="AE2167" s="107"/>
      <c r="AF2167" s="107"/>
      <c r="AG2167" s="41"/>
      <c r="AH2167" s="41"/>
      <c r="AI2167" s="108"/>
      <c r="AJ2167" s="107"/>
      <c r="AK2167" s="114" t="s">
        <v>4915</v>
      </c>
      <c r="AL2167" s="41" t="str">
        <f t="shared" si="1251"/>
        <v>SHD METHANOL 156</v>
      </c>
      <c r="AM2167" s="107">
        <v>0.18</v>
      </c>
      <c r="AN2167" s="107">
        <f>$X$2164*AM2167</f>
        <v>0.38879999999999992</v>
      </c>
    </row>
    <row r="2168" spans="1:40">
      <c r="A2168" s="101"/>
      <c r="B2168" s="41"/>
      <c r="C2168" s="102"/>
      <c r="D2168" s="103"/>
      <c r="E2168" s="111"/>
      <c r="F2168" s="103"/>
      <c r="G2168" s="103"/>
      <c r="H2168" s="103"/>
      <c r="I2168" s="103"/>
      <c r="J2168" s="103"/>
      <c r="K2168" s="31"/>
      <c r="L2168" s="103"/>
      <c r="M2168" s="104"/>
      <c r="N2168" s="105"/>
      <c r="O2168" s="41" t="s">
        <v>5213</v>
      </c>
      <c r="P2168" s="106">
        <f>(0.25/5)*$K$2164</f>
        <v>6</v>
      </c>
      <c r="Q2168" s="41"/>
      <c r="R2168" s="41"/>
      <c r="S2168" s="41" t="s">
        <v>529</v>
      </c>
      <c r="T2168" s="107">
        <f t="shared" si="1200"/>
        <v>0.38879999999999992</v>
      </c>
      <c r="U2168" s="41" t="s">
        <v>4074</v>
      </c>
      <c r="V2168" s="41" t="e">
        <f t="shared" si="1201"/>
        <v>#NAME?</v>
      </c>
      <c r="W2168" s="107">
        <v>1.7999999999999999E-2</v>
      </c>
      <c r="X2168" s="107">
        <f>$K$2164*W2168</f>
        <v>2.1599999999999997</v>
      </c>
      <c r="Y2168" s="107"/>
      <c r="Z2168" s="107"/>
      <c r="AA2168" s="107"/>
      <c r="AB2168" s="107"/>
      <c r="AC2168" s="107"/>
      <c r="AD2168" s="107"/>
      <c r="AE2168" s="107"/>
      <c r="AF2168" s="107"/>
      <c r="AG2168" s="41" t="s">
        <v>4275</v>
      </c>
      <c r="AH2168" s="41" t="e">
        <f t="shared" si="1248"/>
        <v>#NAME?</v>
      </c>
      <c r="AI2168" s="108">
        <v>0.18</v>
      </c>
      <c r="AJ2168" s="107">
        <f>X2168*AI2168</f>
        <v>0.38879999999999992</v>
      </c>
      <c r="AK2168" s="41"/>
      <c r="AL2168" s="41"/>
      <c r="AM2168" s="107"/>
      <c r="AN2168" s="107"/>
    </row>
    <row r="2169" spans="1:40" ht="15">
      <c r="A2169" s="101"/>
      <c r="B2169" s="41"/>
      <c r="C2169" s="102"/>
      <c r="D2169" s="103"/>
      <c r="E2169" s="111"/>
      <c r="F2169" s="103"/>
      <c r="G2169" s="103"/>
      <c r="H2169" s="103"/>
      <c r="I2169" s="103"/>
      <c r="J2169" s="103"/>
      <c r="K2169" s="31"/>
      <c r="L2169" s="103"/>
      <c r="M2169" s="104"/>
      <c r="N2169" s="105"/>
      <c r="O2169" s="41"/>
      <c r="P2169" s="106"/>
      <c r="Q2169" s="41"/>
      <c r="R2169" s="41"/>
      <c r="S2169" s="41"/>
      <c r="T2169" s="107"/>
      <c r="U2169" s="41"/>
      <c r="V2169" s="41"/>
      <c r="W2169" s="107"/>
      <c r="X2169" s="107"/>
      <c r="Y2169" s="107"/>
      <c r="Z2169" s="107"/>
      <c r="AA2169" s="107"/>
      <c r="AB2169" s="107"/>
      <c r="AC2169" s="107"/>
      <c r="AD2169" s="107"/>
      <c r="AE2169" s="107"/>
      <c r="AF2169" s="107"/>
      <c r="AG2169" s="41"/>
      <c r="AH2169" s="41"/>
      <c r="AI2169" s="108"/>
      <c r="AJ2169" s="107"/>
      <c r="AK2169" s="114" t="s">
        <v>4921</v>
      </c>
      <c r="AL2169" s="41" t="str">
        <f t="shared" si="1251"/>
        <v>SOLFEN KHA DEP 225</v>
      </c>
      <c r="AM2169" s="107">
        <v>0.52</v>
      </c>
      <c r="AN2169" s="107">
        <f>$X$2168*AM2169</f>
        <v>1.1232</v>
      </c>
    </row>
    <row r="2170" spans="1:40" ht="15">
      <c r="A2170" s="101"/>
      <c r="B2170" s="41"/>
      <c r="C2170" s="102"/>
      <c r="D2170" s="103"/>
      <c r="E2170" s="111"/>
      <c r="F2170" s="103"/>
      <c r="G2170" s="103"/>
      <c r="H2170" s="103"/>
      <c r="I2170" s="103"/>
      <c r="J2170" s="103"/>
      <c r="K2170" s="31"/>
      <c r="L2170" s="103"/>
      <c r="M2170" s="104"/>
      <c r="N2170" s="105"/>
      <c r="O2170" s="41"/>
      <c r="P2170" s="106"/>
      <c r="Q2170" s="41"/>
      <c r="R2170" s="41"/>
      <c r="S2170" s="41"/>
      <c r="T2170" s="107"/>
      <c r="U2170" s="41"/>
      <c r="V2170" s="41"/>
      <c r="W2170" s="107"/>
      <c r="X2170" s="107"/>
      <c r="Y2170" s="107"/>
      <c r="Z2170" s="107"/>
      <c r="AA2170" s="107"/>
      <c r="AB2170" s="107"/>
      <c r="AC2170" s="107"/>
      <c r="AD2170" s="107"/>
      <c r="AE2170" s="107"/>
      <c r="AF2170" s="107"/>
      <c r="AG2170" s="41"/>
      <c r="AH2170" s="41"/>
      <c r="AI2170" s="108"/>
      <c r="AJ2170" s="107"/>
      <c r="AK2170" s="114" t="s">
        <v>4915</v>
      </c>
      <c r="AL2170" s="41" t="str">
        <f t="shared" si="1251"/>
        <v>SHD METHANOL 156</v>
      </c>
      <c r="AM2170" s="107">
        <v>0.18</v>
      </c>
      <c r="AN2170" s="107">
        <f t="shared" ref="AN2170:AN2171" si="1252">$X$2168*AM2170</f>
        <v>0.38879999999999992</v>
      </c>
    </row>
    <row r="2171" spans="1:40" ht="15">
      <c r="A2171" s="101"/>
      <c r="B2171" s="41"/>
      <c r="C2171" s="102"/>
      <c r="D2171" s="103"/>
      <c r="E2171" s="111"/>
      <c r="F2171" s="103"/>
      <c r="G2171" s="103"/>
      <c r="H2171" s="103"/>
      <c r="I2171" s="103"/>
      <c r="J2171" s="103"/>
      <c r="K2171" s="31"/>
      <c r="L2171" s="103"/>
      <c r="M2171" s="104"/>
      <c r="N2171" s="105"/>
      <c r="O2171" s="41"/>
      <c r="P2171" s="106"/>
      <c r="Q2171" s="41"/>
      <c r="R2171" s="41"/>
      <c r="S2171" s="41"/>
      <c r="T2171" s="107"/>
      <c r="U2171" s="41"/>
      <c r="V2171" s="41"/>
      <c r="W2171" s="107"/>
      <c r="X2171" s="107"/>
      <c r="Y2171" s="107"/>
      <c r="Z2171" s="107"/>
      <c r="AA2171" s="107"/>
      <c r="AB2171" s="107"/>
      <c r="AC2171" s="107"/>
      <c r="AD2171" s="107"/>
      <c r="AE2171" s="107"/>
      <c r="AF2171" s="107"/>
      <c r="AG2171" s="41"/>
      <c r="AH2171" s="41"/>
      <c r="AI2171" s="108"/>
      <c r="AJ2171" s="107"/>
      <c r="AK2171" s="114" t="s">
        <v>4925</v>
      </c>
      <c r="AL2171" s="41" t="str">
        <f t="shared" si="1251"/>
        <v>SOLFEN KHA GLISERIN 250</v>
      </c>
      <c r="AM2171" s="107">
        <v>0.15</v>
      </c>
      <c r="AN2171" s="107">
        <f t="shared" si="1252"/>
        <v>0.32399999999999995</v>
      </c>
    </row>
    <row r="2172" spans="1:40">
      <c r="A2172" s="101"/>
      <c r="B2172" s="41"/>
      <c r="C2172" s="102"/>
      <c r="D2172" s="103"/>
      <c r="E2172" s="111"/>
      <c r="F2172" s="103"/>
      <c r="G2172" s="103"/>
      <c r="H2172" s="103"/>
      <c r="I2172" s="103"/>
      <c r="J2172" s="103"/>
      <c r="K2172" s="31"/>
      <c r="L2172" s="103"/>
      <c r="M2172" s="104"/>
      <c r="N2172" s="105"/>
      <c r="O2172" s="41" t="s">
        <v>5213</v>
      </c>
      <c r="P2172" s="106">
        <f>(0.25/5)*$K$2164</f>
        <v>6</v>
      </c>
      <c r="Q2172" s="41"/>
      <c r="R2172" s="41"/>
      <c r="S2172" s="41" t="s">
        <v>542</v>
      </c>
      <c r="T2172" s="107">
        <f t="shared" si="1200"/>
        <v>0.63935999999999993</v>
      </c>
      <c r="U2172" s="41" t="s">
        <v>4076</v>
      </c>
      <c r="V2172" s="41" t="e">
        <f t="shared" si="1201"/>
        <v>#NAME?</v>
      </c>
      <c r="W2172" s="107">
        <v>1.7999999999999999E-2</v>
      </c>
      <c r="X2172" s="107">
        <f>$K$2164*W2172</f>
        <v>2.1599999999999997</v>
      </c>
      <c r="Y2172" s="107"/>
      <c r="Z2172" s="107"/>
      <c r="AA2172" s="107"/>
      <c r="AB2172" s="107"/>
      <c r="AC2172" s="107"/>
      <c r="AD2172" s="107"/>
      <c r="AE2172" s="107"/>
      <c r="AF2172" s="107"/>
      <c r="AG2172" s="41" t="s">
        <v>4259</v>
      </c>
      <c r="AH2172" s="41" t="e">
        <f t="shared" si="1248"/>
        <v>#NAME?</v>
      </c>
      <c r="AI2172" s="108">
        <v>0.29599999999999999</v>
      </c>
      <c r="AJ2172" s="107">
        <f t="shared" si="1215"/>
        <v>0.63935999999999993</v>
      </c>
      <c r="AK2172" s="41"/>
      <c r="AL2172" s="41"/>
      <c r="AM2172" s="107"/>
      <c r="AN2172" s="107"/>
    </row>
    <row r="2173" spans="1:40" ht="15">
      <c r="A2173" s="101"/>
      <c r="B2173" s="41"/>
      <c r="C2173" s="102"/>
      <c r="D2173" s="103"/>
      <c r="E2173" s="111"/>
      <c r="F2173" s="103"/>
      <c r="G2173" s="103"/>
      <c r="H2173" s="103"/>
      <c r="I2173" s="103"/>
      <c r="J2173" s="103"/>
      <c r="K2173" s="31"/>
      <c r="L2173" s="103"/>
      <c r="M2173" s="104"/>
      <c r="N2173" s="105"/>
      <c r="O2173" s="41"/>
      <c r="P2173" s="106"/>
      <c r="Q2173" s="41"/>
      <c r="R2173" s="41"/>
      <c r="S2173" s="41"/>
      <c r="T2173" s="107"/>
      <c r="U2173" s="41"/>
      <c r="V2173" s="41"/>
      <c r="W2173" s="107"/>
      <c r="X2173" s="107"/>
      <c r="Y2173" s="107"/>
      <c r="Z2173" s="107"/>
      <c r="AA2173" s="107"/>
      <c r="AB2173" s="107"/>
      <c r="AC2173" s="107"/>
      <c r="AD2173" s="107"/>
      <c r="AE2173" s="107"/>
      <c r="AF2173" s="107"/>
      <c r="AG2173" s="41"/>
      <c r="AH2173" s="41"/>
      <c r="AI2173" s="108"/>
      <c r="AJ2173" s="107"/>
      <c r="AK2173" s="114" t="s">
        <v>4915</v>
      </c>
      <c r="AL2173" s="41" t="str">
        <f t="shared" si="1251"/>
        <v>SHD METHANOL 156</v>
      </c>
      <c r="AM2173" s="107">
        <v>0.17</v>
      </c>
      <c r="AN2173" s="107">
        <f>$X$2172*AM2173</f>
        <v>0.36719999999999997</v>
      </c>
    </row>
    <row r="2174" spans="1:40" ht="15">
      <c r="A2174" s="101"/>
      <c r="B2174" s="41"/>
      <c r="C2174" s="102"/>
      <c r="D2174" s="103"/>
      <c r="E2174" s="111"/>
      <c r="F2174" s="103"/>
      <c r="G2174" s="103"/>
      <c r="H2174" s="103"/>
      <c r="I2174" s="103"/>
      <c r="J2174" s="103"/>
      <c r="K2174" s="31"/>
      <c r="L2174" s="103"/>
      <c r="M2174" s="104"/>
      <c r="N2174" s="105"/>
      <c r="O2174" s="41"/>
      <c r="P2174" s="106"/>
      <c r="Q2174" s="41"/>
      <c r="R2174" s="41"/>
      <c r="S2174" s="41"/>
      <c r="T2174" s="107"/>
      <c r="U2174" s="41"/>
      <c r="V2174" s="41"/>
      <c r="W2174" s="107"/>
      <c r="X2174" s="107"/>
      <c r="Y2174" s="107"/>
      <c r="Z2174" s="107"/>
      <c r="AA2174" s="107"/>
      <c r="AB2174" s="107"/>
      <c r="AC2174" s="107"/>
      <c r="AD2174" s="107"/>
      <c r="AE2174" s="107"/>
      <c r="AF2174" s="107"/>
      <c r="AG2174" s="41"/>
      <c r="AH2174" s="41"/>
      <c r="AI2174" s="108"/>
      <c r="AJ2174" s="107"/>
      <c r="AK2174" s="114" t="s">
        <v>4921</v>
      </c>
      <c r="AL2174" s="41" t="str">
        <f t="shared" si="1251"/>
        <v>SOLFEN KHA DEP 225</v>
      </c>
      <c r="AM2174" s="107">
        <v>0.57999999999999996</v>
      </c>
      <c r="AN2174" s="107">
        <f t="shared" ref="AN2174:AN2175" si="1253">$X$2172*AM2174</f>
        <v>1.2527999999999997</v>
      </c>
    </row>
    <row r="2175" spans="1:40" ht="15">
      <c r="A2175" s="101"/>
      <c r="B2175" s="41"/>
      <c r="C2175" s="102"/>
      <c r="D2175" s="103"/>
      <c r="E2175" s="111"/>
      <c r="F2175" s="103"/>
      <c r="G2175" s="103"/>
      <c r="H2175" s="103"/>
      <c r="I2175" s="103"/>
      <c r="J2175" s="103"/>
      <c r="K2175" s="31"/>
      <c r="L2175" s="103"/>
      <c r="M2175" s="104"/>
      <c r="N2175" s="105"/>
      <c r="O2175" s="41"/>
      <c r="P2175" s="106"/>
      <c r="Q2175" s="41"/>
      <c r="R2175" s="41"/>
      <c r="S2175" s="41"/>
      <c r="T2175" s="107"/>
      <c r="U2175" s="41"/>
      <c r="V2175" s="41"/>
      <c r="W2175" s="107"/>
      <c r="X2175" s="107"/>
      <c r="Y2175" s="107"/>
      <c r="Z2175" s="107"/>
      <c r="AA2175" s="107"/>
      <c r="AB2175" s="107"/>
      <c r="AC2175" s="107"/>
      <c r="AD2175" s="107"/>
      <c r="AE2175" s="107"/>
      <c r="AF2175" s="107"/>
      <c r="AG2175" s="41"/>
      <c r="AH2175" s="41"/>
      <c r="AI2175" s="108"/>
      <c r="AJ2175" s="107"/>
      <c r="AK2175" s="114" t="s">
        <v>4925</v>
      </c>
      <c r="AL2175" s="41" t="str">
        <f t="shared" si="1251"/>
        <v>SOLFEN KHA GLISERIN 250</v>
      </c>
      <c r="AM2175" s="107">
        <v>0.14000000000000001</v>
      </c>
      <c r="AN2175" s="107">
        <f t="shared" si="1253"/>
        <v>0.3024</v>
      </c>
    </row>
    <row r="2176" spans="1:40">
      <c r="A2176" s="101"/>
      <c r="B2176" s="41"/>
      <c r="C2176" s="102"/>
      <c r="D2176" s="103"/>
      <c r="E2176" s="111"/>
      <c r="F2176" s="103"/>
      <c r="G2176" s="103"/>
      <c r="H2176" s="103"/>
      <c r="I2176" s="103"/>
      <c r="J2176" s="103"/>
      <c r="K2176" s="31"/>
      <c r="L2176" s="103"/>
      <c r="M2176" s="104"/>
      <c r="N2176" s="105"/>
      <c r="O2176" s="41" t="s">
        <v>5211</v>
      </c>
      <c r="P2176" s="106">
        <f>(0.25/5)*$K$2164</f>
        <v>6</v>
      </c>
      <c r="Q2176" s="41"/>
      <c r="R2176" s="41"/>
      <c r="S2176" s="41" t="s">
        <v>5221</v>
      </c>
      <c r="T2176" s="107">
        <f t="shared" si="1200"/>
        <v>0.55511999999999995</v>
      </c>
      <c r="U2176" s="41" t="s">
        <v>4070</v>
      </c>
      <c r="V2176" s="41" t="e">
        <f t="shared" si="1201"/>
        <v>#NAME?</v>
      </c>
      <c r="W2176" s="107">
        <v>1.7999999999999999E-2</v>
      </c>
      <c r="X2176" s="107">
        <f t="shared" ref="X2176:X2180" si="1254">$K$2164*W2176</f>
        <v>2.1599999999999997</v>
      </c>
      <c r="Y2176" s="107"/>
      <c r="Z2176" s="107"/>
      <c r="AA2176" s="107"/>
      <c r="AB2176" s="107"/>
      <c r="AC2176" s="107"/>
      <c r="AD2176" s="107"/>
      <c r="AE2176" s="107"/>
      <c r="AF2176" s="107"/>
      <c r="AG2176" s="41" t="s">
        <v>4263</v>
      </c>
      <c r="AH2176" s="41" t="e">
        <f t="shared" si="1248"/>
        <v>#NAME?</v>
      </c>
      <c r="AI2176" s="108">
        <v>0.25700000000000001</v>
      </c>
      <c r="AJ2176" s="107">
        <f t="shared" si="1215"/>
        <v>0.55511999999999995</v>
      </c>
      <c r="AK2176" s="41"/>
      <c r="AL2176" s="41"/>
      <c r="AM2176" s="107"/>
      <c r="AN2176" s="107"/>
    </row>
    <row r="2177" spans="1:40" ht="15">
      <c r="A2177" s="101"/>
      <c r="B2177" s="41"/>
      <c r="C2177" s="102"/>
      <c r="D2177" s="103"/>
      <c r="E2177" s="111"/>
      <c r="F2177" s="103"/>
      <c r="G2177" s="103"/>
      <c r="H2177" s="103"/>
      <c r="I2177" s="103"/>
      <c r="J2177" s="103"/>
      <c r="K2177" s="31"/>
      <c r="L2177" s="103"/>
      <c r="M2177" s="104"/>
      <c r="N2177" s="105"/>
      <c r="O2177" s="41"/>
      <c r="P2177" s="106"/>
      <c r="Q2177" s="41"/>
      <c r="R2177" s="41"/>
      <c r="S2177" s="41"/>
      <c r="T2177" s="107"/>
      <c r="U2177" s="41"/>
      <c r="V2177" s="41"/>
      <c r="W2177" s="107"/>
      <c r="X2177" s="107"/>
      <c r="Y2177" s="107"/>
      <c r="Z2177" s="107"/>
      <c r="AA2177" s="107"/>
      <c r="AB2177" s="107"/>
      <c r="AC2177" s="107"/>
      <c r="AD2177" s="107"/>
      <c r="AE2177" s="107"/>
      <c r="AF2177" s="107"/>
      <c r="AG2177" s="41"/>
      <c r="AH2177" s="41"/>
      <c r="AI2177" s="108"/>
      <c r="AJ2177" s="107"/>
      <c r="AK2177" s="114" t="s">
        <v>4925</v>
      </c>
      <c r="AL2177" s="41" t="str">
        <f t="shared" si="1251"/>
        <v>SOLFEN KHA GLISERIN 250</v>
      </c>
      <c r="AM2177" s="107">
        <v>0.14000000000000001</v>
      </c>
      <c r="AN2177" s="107">
        <f>$X$2176*AM2177</f>
        <v>0.3024</v>
      </c>
    </row>
    <row r="2178" spans="1:40" ht="15">
      <c r="A2178" s="101"/>
      <c r="B2178" s="41"/>
      <c r="C2178" s="102"/>
      <c r="D2178" s="103"/>
      <c r="E2178" s="111"/>
      <c r="F2178" s="103"/>
      <c r="G2178" s="103"/>
      <c r="H2178" s="103"/>
      <c r="I2178" s="103"/>
      <c r="J2178" s="103"/>
      <c r="K2178" s="31"/>
      <c r="L2178" s="103"/>
      <c r="M2178" s="104"/>
      <c r="N2178" s="105"/>
      <c r="O2178" s="41"/>
      <c r="P2178" s="106"/>
      <c r="Q2178" s="41"/>
      <c r="R2178" s="41"/>
      <c r="S2178" s="41"/>
      <c r="T2178" s="107"/>
      <c r="U2178" s="41"/>
      <c r="V2178" s="41"/>
      <c r="W2178" s="107"/>
      <c r="X2178" s="107"/>
      <c r="Y2178" s="107"/>
      <c r="Z2178" s="107"/>
      <c r="AA2178" s="107"/>
      <c r="AB2178" s="107"/>
      <c r="AC2178" s="107"/>
      <c r="AD2178" s="107"/>
      <c r="AE2178" s="107"/>
      <c r="AF2178" s="107"/>
      <c r="AG2178" s="41"/>
      <c r="AH2178" s="41"/>
      <c r="AI2178" s="108"/>
      <c r="AJ2178" s="107"/>
      <c r="AK2178" s="114" t="s">
        <v>4921</v>
      </c>
      <c r="AL2178" s="41" t="str">
        <f t="shared" si="1251"/>
        <v>SOLFEN KHA DEP 225</v>
      </c>
      <c r="AM2178" s="107">
        <v>0.57999999999999996</v>
      </c>
      <c r="AN2178" s="107">
        <f t="shared" ref="AN2178:AN2179" si="1255">$X$2176*AM2178</f>
        <v>1.2527999999999997</v>
      </c>
    </row>
    <row r="2179" spans="1:40" ht="15">
      <c r="A2179" s="101"/>
      <c r="B2179" s="41"/>
      <c r="C2179" s="102"/>
      <c r="D2179" s="103"/>
      <c r="E2179" s="111"/>
      <c r="F2179" s="103"/>
      <c r="G2179" s="103"/>
      <c r="H2179" s="103"/>
      <c r="I2179" s="103"/>
      <c r="J2179" s="103"/>
      <c r="K2179" s="31"/>
      <c r="L2179" s="103"/>
      <c r="M2179" s="104"/>
      <c r="N2179" s="105"/>
      <c r="O2179" s="41"/>
      <c r="P2179" s="106"/>
      <c r="Q2179" s="41"/>
      <c r="R2179" s="41"/>
      <c r="S2179" s="41"/>
      <c r="T2179" s="107"/>
      <c r="U2179" s="41"/>
      <c r="V2179" s="41"/>
      <c r="W2179" s="107"/>
      <c r="X2179" s="107"/>
      <c r="Y2179" s="107"/>
      <c r="Z2179" s="107"/>
      <c r="AA2179" s="107"/>
      <c r="AB2179" s="107"/>
      <c r="AC2179" s="107"/>
      <c r="AD2179" s="107"/>
      <c r="AE2179" s="107"/>
      <c r="AF2179" s="107"/>
      <c r="AG2179" s="41"/>
      <c r="AH2179" s="41"/>
      <c r="AI2179" s="108"/>
      <c r="AJ2179" s="107"/>
      <c r="AK2179" s="114" t="s">
        <v>4915</v>
      </c>
      <c r="AL2179" s="41" t="str">
        <f t="shared" si="1251"/>
        <v>SHD METHANOL 156</v>
      </c>
      <c r="AM2179" s="107">
        <v>0.17</v>
      </c>
      <c r="AN2179" s="107">
        <f t="shared" si="1255"/>
        <v>0.36719999999999997</v>
      </c>
    </row>
    <row r="2180" spans="1:40">
      <c r="A2180" s="101"/>
      <c r="B2180" s="41"/>
      <c r="C2180" s="102"/>
      <c r="D2180" s="103"/>
      <c r="E2180" s="111"/>
      <c r="F2180" s="103"/>
      <c r="G2180" s="103"/>
      <c r="H2180" s="103"/>
      <c r="I2180" s="103"/>
      <c r="J2180" s="103"/>
      <c r="K2180" s="31"/>
      <c r="L2180" s="103"/>
      <c r="M2180" s="104"/>
      <c r="N2180" s="105"/>
      <c r="O2180" s="41" t="s">
        <v>5211</v>
      </c>
      <c r="P2180" s="106">
        <f>(0.25/5)*$K$2164</f>
        <v>6</v>
      </c>
      <c r="Q2180" s="41"/>
      <c r="R2180" s="41"/>
      <c r="S2180" s="41" t="s">
        <v>5216</v>
      </c>
      <c r="T2180" s="107">
        <f t="shared" si="1200"/>
        <v>0.63503999999999983</v>
      </c>
      <c r="U2180" s="41" t="s">
        <v>4072</v>
      </c>
      <c r="V2180" s="41" t="e">
        <f t="shared" si="1201"/>
        <v>#NAME?</v>
      </c>
      <c r="W2180" s="107">
        <v>1.7999999999999999E-2</v>
      </c>
      <c r="X2180" s="107">
        <f t="shared" si="1254"/>
        <v>2.1599999999999997</v>
      </c>
      <c r="Y2180" s="107"/>
      <c r="Z2180" s="107"/>
      <c r="AA2180" s="107"/>
      <c r="AB2180" s="107"/>
      <c r="AC2180" s="107"/>
      <c r="AD2180" s="107"/>
      <c r="AE2180" s="107"/>
      <c r="AF2180" s="107"/>
      <c r="AG2180" s="41" t="s">
        <v>4249</v>
      </c>
      <c r="AH2180" s="41" t="e">
        <f t="shared" si="1248"/>
        <v>#NAME?</v>
      </c>
      <c r="AI2180" s="108">
        <v>0.29399999999999998</v>
      </c>
      <c r="AJ2180" s="107">
        <f t="shared" si="1215"/>
        <v>0.63503999999999983</v>
      </c>
      <c r="AK2180" s="41"/>
      <c r="AL2180" s="41"/>
      <c r="AM2180" s="107"/>
      <c r="AN2180" s="107"/>
    </row>
    <row r="2181" spans="1:40" ht="15">
      <c r="A2181" s="101"/>
      <c r="B2181" s="41"/>
      <c r="C2181" s="102"/>
      <c r="D2181" s="103"/>
      <c r="E2181" s="111"/>
      <c r="F2181" s="103"/>
      <c r="G2181" s="103"/>
      <c r="H2181" s="103"/>
      <c r="I2181" s="103"/>
      <c r="J2181" s="103"/>
      <c r="K2181" s="31"/>
      <c r="L2181" s="103"/>
      <c r="M2181" s="104"/>
      <c r="N2181" s="105"/>
      <c r="O2181" s="41"/>
      <c r="P2181" s="106"/>
      <c r="Q2181" s="41"/>
      <c r="R2181" s="41"/>
      <c r="S2181" s="41"/>
      <c r="T2181" s="107"/>
      <c r="U2181" s="41"/>
      <c r="V2181" s="41"/>
      <c r="W2181" s="107"/>
      <c r="X2181" s="107"/>
      <c r="Y2181" s="107"/>
      <c r="Z2181" s="107"/>
      <c r="AA2181" s="107"/>
      <c r="AB2181" s="107"/>
      <c r="AC2181" s="107"/>
      <c r="AD2181" s="107"/>
      <c r="AE2181" s="107"/>
      <c r="AF2181" s="107"/>
      <c r="AG2181" s="41"/>
      <c r="AH2181" s="41"/>
      <c r="AI2181" s="108"/>
      <c r="AJ2181" s="107"/>
      <c r="AK2181" s="114" t="s">
        <v>4921</v>
      </c>
      <c r="AL2181" s="41" t="str">
        <f t="shared" si="1251"/>
        <v>SOLFEN KHA DEP 225</v>
      </c>
      <c r="AM2181" s="107">
        <v>0.56999999999999995</v>
      </c>
      <c r="AN2181" s="107">
        <f>$X$2180*AM2181</f>
        <v>1.2311999999999996</v>
      </c>
    </row>
    <row r="2182" spans="1:40" ht="15">
      <c r="A2182" s="101"/>
      <c r="B2182" s="41"/>
      <c r="C2182" s="102"/>
      <c r="D2182" s="103"/>
      <c r="E2182" s="111"/>
      <c r="F2182" s="103"/>
      <c r="G2182" s="103"/>
      <c r="H2182" s="103"/>
      <c r="I2182" s="103"/>
      <c r="J2182" s="103"/>
      <c r="K2182" s="31"/>
      <c r="L2182" s="103"/>
      <c r="M2182" s="104"/>
      <c r="N2182" s="105"/>
      <c r="O2182" s="41"/>
      <c r="P2182" s="106"/>
      <c r="Q2182" s="41"/>
      <c r="R2182" s="41"/>
      <c r="S2182" s="41"/>
      <c r="T2182" s="107"/>
      <c r="U2182" s="41"/>
      <c r="V2182" s="41"/>
      <c r="W2182" s="107"/>
      <c r="X2182" s="107"/>
      <c r="Y2182" s="107"/>
      <c r="Z2182" s="107"/>
      <c r="AA2182" s="107"/>
      <c r="AB2182" s="107"/>
      <c r="AC2182" s="107"/>
      <c r="AD2182" s="107"/>
      <c r="AE2182" s="107"/>
      <c r="AF2182" s="107"/>
      <c r="AG2182" s="41"/>
      <c r="AH2182" s="41"/>
      <c r="AI2182" s="108"/>
      <c r="AJ2182" s="107"/>
      <c r="AK2182" s="114" t="s">
        <v>4915</v>
      </c>
      <c r="AL2182" s="41" t="str">
        <f t="shared" si="1251"/>
        <v>SHD METHANOL 156</v>
      </c>
      <c r="AM2182" s="107">
        <v>0.18</v>
      </c>
      <c r="AN2182" s="107">
        <f t="shared" ref="AN2182:AN2183" si="1256">$X$2180*AM2182</f>
        <v>0.38879999999999992</v>
      </c>
    </row>
    <row r="2183" spans="1:40" ht="15">
      <c r="A2183" s="101"/>
      <c r="B2183" s="41"/>
      <c r="C2183" s="102"/>
      <c r="D2183" s="103"/>
      <c r="E2183" s="111"/>
      <c r="F2183" s="103"/>
      <c r="G2183" s="103"/>
      <c r="H2183" s="103"/>
      <c r="I2183" s="103"/>
      <c r="J2183" s="103"/>
      <c r="K2183" s="31"/>
      <c r="L2183" s="103"/>
      <c r="M2183" s="104"/>
      <c r="N2183" s="105"/>
      <c r="O2183" s="41"/>
      <c r="P2183" s="106"/>
      <c r="Q2183" s="41"/>
      <c r="R2183" s="41"/>
      <c r="S2183" s="41"/>
      <c r="T2183" s="107"/>
      <c r="U2183" s="41"/>
      <c r="V2183" s="41"/>
      <c r="W2183" s="107"/>
      <c r="X2183" s="107"/>
      <c r="Y2183" s="107"/>
      <c r="Z2183" s="107"/>
      <c r="AA2183" s="107"/>
      <c r="AB2183" s="107"/>
      <c r="AC2183" s="107"/>
      <c r="AD2183" s="107"/>
      <c r="AE2183" s="107"/>
      <c r="AF2183" s="107"/>
      <c r="AG2183" s="41"/>
      <c r="AH2183" s="41"/>
      <c r="AI2183" s="108"/>
      <c r="AJ2183" s="107"/>
      <c r="AK2183" s="114" t="s">
        <v>4925</v>
      </c>
      <c r="AL2183" s="41" t="str">
        <f t="shared" si="1251"/>
        <v>SOLFEN KHA GLISERIN 250</v>
      </c>
      <c r="AM2183" s="107">
        <v>0.14000000000000001</v>
      </c>
      <c r="AN2183" s="107">
        <f t="shared" si="1256"/>
        <v>0.3024</v>
      </c>
    </row>
    <row r="2184" spans="1:40">
      <c r="A2184" s="101">
        <v>36</v>
      </c>
      <c r="B2184" s="41" t="s">
        <v>725</v>
      </c>
      <c r="C2184" s="102" t="s">
        <v>30</v>
      </c>
      <c r="D2184" s="103">
        <v>1350</v>
      </c>
      <c r="E2184" s="111">
        <f>D2184/60</f>
        <v>22.5</v>
      </c>
      <c r="F2184" s="103">
        <v>2340</v>
      </c>
      <c r="G2184" s="103">
        <v>1</v>
      </c>
      <c r="H2184" s="103">
        <v>1342</v>
      </c>
      <c r="I2184" s="103">
        <v>1</v>
      </c>
      <c r="J2184" s="103" t="s">
        <v>507</v>
      </c>
      <c r="K2184" s="31">
        <f>VLOOKUP(B2184,tb_proyeksi,10,FALSE)</f>
        <v>1800</v>
      </c>
      <c r="L2184" s="103" t="s">
        <v>507</v>
      </c>
      <c r="M2184" s="104">
        <f>K2184/60</f>
        <v>30</v>
      </c>
      <c r="N2184" s="105" t="s">
        <v>506</v>
      </c>
      <c r="O2184" s="41" t="s">
        <v>5217</v>
      </c>
      <c r="P2184" s="106">
        <f t="shared" ref="P2184:P2204" si="1257">(0.25/6)*$K$2184</f>
        <v>75</v>
      </c>
      <c r="Q2184" s="106">
        <f>K2184*6</f>
        <v>10800</v>
      </c>
      <c r="R2184" s="41"/>
      <c r="S2184" s="41" t="s">
        <v>5220</v>
      </c>
      <c r="T2184" s="107">
        <f t="shared" si="1200"/>
        <v>3.1881599999999999</v>
      </c>
      <c r="U2184" s="41" t="s">
        <v>4006</v>
      </c>
      <c r="V2184" s="41" t="e">
        <f>VLOOKUP(U2184,tb_oplosan,2,FALSE)</f>
        <v>#NAME?</v>
      </c>
      <c r="W2184" s="107">
        <v>1.44E-2</v>
      </c>
      <c r="X2184" s="107">
        <f>$K$2184*W2184</f>
        <v>25.919999999999998</v>
      </c>
      <c r="Y2184" s="107"/>
      <c r="Z2184" s="107"/>
      <c r="AA2184" s="107"/>
      <c r="AB2184" s="107"/>
      <c r="AC2184" s="107"/>
      <c r="AD2184" s="107"/>
      <c r="AE2184" s="107"/>
      <c r="AF2184" s="107"/>
      <c r="AG2184" s="41" t="s">
        <v>4301</v>
      </c>
      <c r="AH2184" s="41" t="e">
        <f t="shared" si="1248"/>
        <v>#NAME?</v>
      </c>
      <c r="AI2184" s="108">
        <v>0.123</v>
      </c>
      <c r="AJ2184" s="107">
        <f>X2184*AI2184</f>
        <v>3.1881599999999999</v>
      </c>
      <c r="AK2184" s="41"/>
      <c r="AL2184" s="41"/>
      <c r="AM2184" s="107"/>
      <c r="AN2184" s="107"/>
    </row>
    <row r="2185" spans="1:40" ht="15">
      <c r="A2185" s="101"/>
      <c r="B2185" s="41"/>
      <c r="C2185" s="102"/>
      <c r="D2185" s="103"/>
      <c r="E2185" s="111"/>
      <c r="F2185" s="103"/>
      <c r="G2185" s="103"/>
      <c r="H2185" s="103"/>
      <c r="I2185" s="103"/>
      <c r="J2185" s="103"/>
      <c r="K2185" s="31"/>
      <c r="L2185" s="103"/>
      <c r="M2185" s="104"/>
      <c r="N2185" s="105"/>
      <c r="O2185" s="41"/>
      <c r="P2185" s="106"/>
      <c r="Q2185" s="106"/>
      <c r="R2185" s="41"/>
      <c r="S2185" s="41"/>
      <c r="T2185" s="107"/>
      <c r="U2185" s="41"/>
      <c r="V2185" s="41"/>
      <c r="W2185" s="107"/>
      <c r="X2185" s="107"/>
      <c r="Y2185" s="107"/>
      <c r="Z2185" s="107"/>
      <c r="AA2185" s="107"/>
      <c r="AB2185" s="107"/>
      <c r="AC2185" s="107"/>
      <c r="AD2185" s="107"/>
      <c r="AE2185" s="107"/>
      <c r="AF2185" s="107"/>
      <c r="AG2185" s="41"/>
      <c r="AH2185" s="41"/>
      <c r="AI2185" s="108"/>
      <c r="AJ2185" s="107"/>
      <c r="AK2185" s="114" t="s">
        <v>4915</v>
      </c>
      <c r="AL2185" s="41" t="str">
        <f t="shared" si="1251"/>
        <v>SHD METHANOL 156</v>
      </c>
      <c r="AM2185" s="107">
        <v>0.18</v>
      </c>
      <c r="AN2185" s="107">
        <f>$X$2184*AM2185</f>
        <v>4.6655999999999995</v>
      </c>
    </row>
    <row r="2186" spans="1:40" ht="15">
      <c r="A2186" s="101"/>
      <c r="B2186" s="41"/>
      <c r="C2186" s="102"/>
      <c r="D2186" s="103"/>
      <c r="E2186" s="111"/>
      <c r="F2186" s="103"/>
      <c r="G2186" s="103"/>
      <c r="H2186" s="103"/>
      <c r="I2186" s="103"/>
      <c r="J2186" s="103"/>
      <c r="K2186" s="31"/>
      <c r="L2186" s="103"/>
      <c r="M2186" s="104"/>
      <c r="N2186" s="105"/>
      <c r="O2186" s="41"/>
      <c r="P2186" s="106"/>
      <c r="Q2186" s="106"/>
      <c r="R2186" s="41"/>
      <c r="S2186" s="41"/>
      <c r="T2186" s="107"/>
      <c r="U2186" s="41"/>
      <c r="V2186" s="41"/>
      <c r="W2186" s="107"/>
      <c r="X2186" s="107"/>
      <c r="Y2186" s="107"/>
      <c r="Z2186" s="107"/>
      <c r="AA2186" s="107"/>
      <c r="AB2186" s="107"/>
      <c r="AC2186" s="107"/>
      <c r="AD2186" s="107"/>
      <c r="AE2186" s="107"/>
      <c r="AF2186" s="107"/>
      <c r="AG2186" s="41"/>
      <c r="AH2186" s="41"/>
      <c r="AI2186" s="108"/>
      <c r="AJ2186" s="107"/>
      <c r="AK2186" s="114" t="s">
        <v>4921</v>
      </c>
      <c r="AL2186" s="41" t="str">
        <f t="shared" si="1251"/>
        <v>SOLFEN KHA DEP 225</v>
      </c>
      <c r="AM2186" s="107">
        <v>0.66</v>
      </c>
      <c r="AN2186" s="107">
        <f t="shared" ref="AN2186:AN2187" si="1258">$X$2184*AM2186</f>
        <v>17.107199999999999</v>
      </c>
    </row>
    <row r="2187" spans="1:40" ht="15">
      <c r="A2187" s="101"/>
      <c r="B2187" s="41"/>
      <c r="C2187" s="102"/>
      <c r="D2187" s="103"/>
      <c r="E2187" s="111"/>
      <c r="F2187" s="103"/>
      <c r="G2187" s="103"/>
      <c r="H2187" s="103"/>
      <c r="I2187" s="103"/>
      <c r="J2187" s="103"/>
      <c r="K2187" s="31"/>
      <c r="L2187" s="103"/>
      <c r="M2187" s="104"/>
      <c r="N2187" s="105"/>
      <c r="O2187" s="41"/>
      <c r="P2187" s="106"/>
      <c r="Q2187" s="106"/>
      <c r="R2187" s="41"/>
      <c r="S2187" s="41"/>
      <c r="T2187" s="107"/>
      <c r="U2187" s="41"/>
      <c r="V2187" s="41"/>
      <c r="W2187" s="107"/>
      <c r="X2187" s="107"/>
      <c r="Y2187" s="107"/>
      <c r="Z2187" s="107"/>
      <c r="AA2187" s="107"/>
      <c r="AB2187" s="107"/>
      <c r="AC2187" s="107"/>
      <c r="AD2187" s="107"/>
      <c r="AE2187" s="107"/>
      <c r="AF2187" s="107"/>
      <c r="AG2187" s="41"/>
      <c r="AH2187" s="41"/>
      <c r="AI2187" s="108"/>
      <c r="AJ2187" s="107"/>
      <c r="AK2187" s="114" t="s">
        <v>4925</v>
      </c>
      <c r="AL2187" s="41" t="str">
        <f t="shared" si="1251"/>
        <v>SOLFEN KHA GLISERIN 250</v>
      </c>
      <c r="AM2187" s="107">
        <v>0.09</v>
      </c>
      <c r="AN2187" s="107">
        <f t="shared" si="1258"/>
        <v>2.3327999999999998</v>
      </c>
    </row>
    <row r="2188" spans="1:40">
      <c r="A2188" s="101"/>
      <c r="B2188" s="41"/>
      <c r="C2188" s="102"/>
      <c r="D2188" s="103"/>
      <c r="E2188" s="111"/>
      <c r="F2188" s="103"/>
      <c r="G2188" s="103"/>
      <c r="H2188" s="103"/>
      <c r="I2188" s="103"/>
      <c r="J2188" s="103"/>
      <c r="K2188" s="31"/>
      <c r="L2188" s="103"/>
      <c r="M2188" s="104"/>
      <c r="N2188" s="105"/>
      <c r="O2188" s="41" t="s">
        <v>5217</v>
      </c>
      <c r="P2188" s="106">
        <f t="shared" si="1257"/>
        <v>75</v>
      </c>
      <c r="Q2188" s="41"/>
      <c r="R2188" s="41"/>
      <c r="S2188" s="41" t="s">
        <v>524</v>
      </c>
      <c r="T2188" s="107">
        <f t="shared" si="1200"/>
        <v>8.9579520000000006</v>
      </c>
      <c r="U2188" s="41" t="s">
        <v>4004</v>
      </c>
      <c r="V2188" s="41" t="e">
        <f>VLOOKUP(U2188,tb_oplosan,2,FALSE)</f>
        <v>#NAME?</v>
      </c>
      <c r="W2188" s="107">
        <v>1.44E-2</v>
      </c>
      <c r="X2188" s="107">
        <f t="shared" ref="X2188:X2204" si="1259">$K$2184*W2188</f>
        <v>25.919999999999998</v>
      </c>
      <c r="Y2188" s="107"/>
      <c r="Z2188" s="107"/>
      <c r="AA2188" s="107"/>
      <c r="AB2188" s="107"/>
      <c r="AC2188" s="107"/>
      <c r="AD2188" s="107"/>
      <c r="AE2188" s="107"/>
      <c r="AF2188" s="107"/>
      <c r="AG2188" s="41" t="s">
        <v>4337</v>
      </c>
      <c r="AH2188" s="41" t="e">
        <f t="shared" si="1248"/>
        <v>#NAME?</v>
      </c>
      <c r="AI2188" s="108">
        <v>0.34560000000000002</v>
      </c>
      <c r="AJ2188" s="107">
        <f t="shared" si="1215"/>
        <v>8.9579520000000006</v>
      </c>
      <c r="AK2188" s="41"/>
      <c r="AL2188" s="41"/>
      <c r="AM2188" s="107"/>
      <c r="AN2188" s="107"/>
    </row>
    <row r="2189" spans="1:40" ht="15">
      <c r="A2189" s="101"/>
      <c r="B2189" s="41"/>
      <c r="C2189" s="102"/>
      <c r="D2189" s="103"/>
      <c r="E2189" s="111"/>
      <c r="F2189" s="103"/>
      <c r="G2189" s="103"/>
      <c r="H2189" s="103"/>
      <c r="I2189" s="103"/>
      <c r="J2189" s="103"/>
      <c r="K2189" s="31"/>
      <c r="L2189" s="103"/>
      <c r="M2189" s="104"/>
      <c r="N2189" s="105"/>
      <c r="O2189" s="41"/>
      <c r="P2189" s="106"/>
      <c r="Q2189" s="41"/>
      <c r="R2189" s="41"/>
      <c r="S2189" s="41"/>
      <c r="T2189" s="107"/>
      <c r="U2189" s="41"/>
      <c r="V2189" s="41"/>
      <c r="W2189" s="107"/>
      <c r="X2189" s="107"/>
      <c r="Y2189" s="107"/>
      <c r="Z2189" s="107"/>
      <c r="AA2189" s="107"/>
      <c r="AB2189" s="107"/>
      <c r="AC2189" s="107"/>
      <c r="AD2189" s="107"/>
      <c r="AE2189" s="107"/>
      <c r="AF2189" s="107"/>
      <c r="AG2189" s="41"/>
      <c r="AH2189" s="41"/>
      <c r="AI2189" s="108"/>
      <c r="AJ2189" s="107"/>
      <c r="AK2189" s="114" t="s">
        <v>4921</v>
      </c>
      <c r="AL2189" s="41" t="str">
        <f t="shared" si="1251"/>
        <v>SOLFEN KHA DEP 225</v>
      </c>
      <c r="AM2189" s="107">
        <v>0.56000000000000005</v>
      </c>
      <c r="AN2189" s="107">
        <f>$X$2188*AM2189</f>
        <v>14.5152</v>
      </c>
    </row>
    <row r="2190" spans="1:40" ht="15">
      <c r="A2190" s="101"/>
      <c r="B2190" s="41"/>
      <c r="C2190" s="102"/>
      <c r="D2190" s="103"/>
      <c r="E2190" s="111"/>
      <c r="F2190" s="103"/>
      <c r="G2190" s="103"/>
      <c r="H2190" s="103"/>
      <c r="I2190" s="103"/>
      <c r="J2190" s="103"/>
      <c r="K2190" s="31"/>
      <c r="L2190" s="103"/>
      <c r="M2190" s="104"/>
      <c r="N2190" s="105"/>
      <c r="O2190" s="41"/>
      <c r="P2190" s="106"/>
      <c r="Q2190" s="41"/>
      <c r="R2190" s="41"/>
      <c r="S2190" s="41"/>
      <c r="T2190" s="107"/>
      <c r="U2190" s="41"/>
      <c r="V2190" s="41"/>
      <c r="W2190" s="107"/>
      <c r="X2190" s="107"/>
      <c r="Y2190" s="107"/>
      <c r="Z2190" s="107"/>
      <c r="AA2190" s="107"/>
      <c r="AB2190" s="107"/>
      <c r="AC2190" s="107"/>
      <c r="AD2190" s="107"/>
      <c r="AE2190" s="107"/>
      <c r="AF2190" s="107"/>
      <c r="AG2190" s="41"/>
      <c r="AH2190" s="41"/>
      <c r="AI2190" s="108"/>
      <c r="AJ2190" s="107"/>
      <c r="AK2190" s="114" t="s">
        <v>4915</v>
      </c>
      <c r="AL2190" s="41" t="str">
        <f t="shared" si="1251"/>
        <v>SHD METHANOL 156</v>
      </c>
      <c r="AM2190" s="107">
        <v>0.18</v>
      </c>
      <c r="AN2190" s="107">
        <f t="shared" ref="AN2190:AN2191" si="1260">$X$2188*AM2190</f>
        <v>4.6655999999999995</v>
      </c>
    </row>
    <row r="2191" spans="1:40" ht="15">
      <c r="A2191" s="101"/>
      <c r="B2191" s="41"/>
      <c r="C2191" s="102"/>
      <c r="D2191" s="103"/>
      <c r="E2191" s="111"/>
      <c r="F2191" s="103"/>
      <c r="G2191" s="103"/>
      <c r="H2191" s="103"/>
      <c r="I2191" s="103"/>
      <c r="J2191" s="103"/>
      <c r="K2191" s="31"/>
      <c r="L2191" s="103"/>
      <c r="M2191" s="104"/>
      <c r="N2191" s="105"/>
      <c r="O2191" s="41"/>
      <c r="P2191" s="106"/>
      <c r="Q2191" s="41"/>
      <c r="R2191" s="41"/>
      <c r="S2191" s="41"/>
      <c r="T2191" s="107"/>
      <c r="U2191" s="41"/>
      <c r="V2191" s="41"/>
      <c r="W2191" s="107"/>
      <c r="X2191" s="107"/>
      <c r="Y2191" s="107"/>
      <c r="Z2191" s="107"/>
      <c r="AA2191" s="107"/>
      <c r="AB2191" s="107"/>
      <c r="AC2191" s="107"/>
      <c r="AD2191" s="107"/>
      <c r="AE2191" s="107"/>
      <c r="AF2191" s="107"/>
      <c r="AG2191" s="41"/>
      <c r="AH2191" s="41"/>
      <c r="AI2191" s="108"/>
      <c r="AJ2191" s="107"/>
      <c r="AK2191" s="114" t="s">
        <v>4925</v>
      </c>
      <c r="AL2191" s="41" t="str">
        <f t="shared" si="1251"/>
        <v>SOLFEN KHA GLISERIN 250</v>
      </c>
      <c r="AM2191" s="107">
        <v>0.09</v>
      </c>
      <c r="AN2191" s="107">
        <f t="shared" si="1260"/>
        <v>2.3327999999999998</v>
      </c>
    </row>
    <row r="2192" spans="1:40">
      <c r="A2192" s="101"/>
      <c r="B2192" s="41"/>
      <c r="C2192" s="102"/>
      <c r="D2192" s="103"/>
      <c r="E2192" s="111"/>
      <c r="F2192" s="103"/>
      <c r="G2192" s="103"/>
      <c r="H2192" s="103"/>
      <c r="I2192" s="103"/>
      <c r="J2192" s="103"/>
      <c r="K2192" s="31"/>
      <c r="L2192" s="103"/>
      <c r="M2192" s="104"/>
      <c r="N2192" s="105"/>
      <c r="O2192" s="41" t="s">
        <v>5213</v>
      </c>
      <c r="P2192" s="106">
        <f t="shared" si="1257"/>
        <v>75</v>
      </c>
      <c r="Q2192" s="41"/>
      <c r="R2192" s="41"/>
      <c r="S2192" s="41" t="s">
        <v>5219</v>
      </c>
      <c r="T2192" s="107">
        <f t="shared" si="1200"/>
        <v>9.8314559999999993</v>
      </c>
      <c r="U2192" s="41" t="s">
        <v>4010</v>
      </c>
      <c r="V2192" s="41" t="e">
        <f t="shared" si="1201"/>
        <v>#NAME?</v>
      </c>
      <c r="W2192" s="107">
        <v>1.44E-2</v>
      </c>
      <c r="X2192" s="107">
        <f t="shared" si="1259"/>
        <v>25.919999999999998</v>
      </c>
      <c r="Y2192" s="107"/>
      <c r="Z2192" s="107"/>
      <c r="AA2192" s="107"/>
      <c r="AB2192" s="107"/>
      <c r="AC2192" s="107"/>
      <c r="AD2192" s="107"/>
      <c r="AE2192" s="107"/>
      <c r="AF2192" s="107"/>
      <c r="AG2192" s="41" t="s">
        <v>4307</v>
      </c>
      <c r="AH2192" s="41" t="e">
        <f t="shared" si="1248"/>
        <v>#NAME?</v>
      </c>
      <c r="AI2192" s="108">
        <v>0.37930000000000003</v>
      </c>
      <c r="AJ2192" s="107">
        <f t="shared" si="1215"/>
        <v>9.8314559999999993</v>
      </c>
      <c r="AK2192" s="41"/>
      <c r="AL2192" s="41"/>
      <c r="AM2192" s="107"/>
      <c r="AN2192" s="107"/>
    </row>
    <row r="2193" spans="1:40" ht="15">
      <c r="A2193" s="101"/>
      <c r="B2193" s="41"/>
      <c r="C2193" s="102"/>
      <c r="D2193" s="103"/>
      <c r="E2193" s="111"/>
      <c r="F2193" s="103"/>
      <c r="G2193" s="103"/>
      <c r="H2193" s="103"/>
      <c r="I2193" s="103"/>
      <c r="J2193" s="103"/>
      <c r="K2193" s="31"/>
      <c r="L2193" s="103"/>
      <c r="M2193" s="104"/>
      <c r="N2193" s="105"/>
      <c r="O2193" s="41"/>
      <c r="P2193" s="106"/>
      <c r="Q2193" s="41"/>
      <c r="R2193" s="41"/>
      <c r="S2193" s="41"/>
      <c r="T2193" s="107"/>
      <c r="U2193" s="41"/>
      <c r="V2193" s="41"/>
      <c r="W2193" s="107"/>
      <c r="X2193" s="107"/>
      <c r="Y2193" s="107"/>
      <c r="Z2193" s="107"/>
      <c r="AA2193" s="107"/>
      <c r="AB2193" s="107"/>
      <c r="AC2193" s="107"/>
      <c r="AD2193" s="107"/>
      <c r="AE2193" s="107"/>
      <c r="AF2193" s="107"/>
      <c r="AG2193" s="41"/>
      <c r="AH2193" s="41"/>
      <c r="AI2193" s="108"/>
      <c r="AJ2193" s="107"/>
      <c r="AK2193" s="114" t="s">
        <v>4915</v>
      </c>
      <c r="AL2193" s="41" t="str">
        <f t="shared" si="1251"/>
        <v>SHD METHANOL 156</v>
      </c>
      <c r="AM2193" s="107">
        <v>0.16</v>
      </c>
      <c r="AN2193" s="107">
        <f>$X$2192*AM2193</f>
        <v>4.1471999999999998</v>
      </c>
    </row>
    <row r="2194" spans="1:40" ht="15">
      <c r="A2194" s="101"/>
      <c r="B2194" s="41"/>
      <c r="C2194" s="102"/>
      <c r="D2194" s="103"/>
      <c r="E2194" s="111"/>
      <c r="F2194" s="103"/>
      <c r="G2194" s="103"/>
      <c r="H2194" s="103"/>
      <c r="I2194" s="103"/>
      <c r="J2194" s="103"/>
      <c r="K2194" s="31"/>
      <c r="L2194" s="103"/>
      <c r="M2194" s="104"/>
      <c r="N2194" s="105"/>
      <c r="O2194" s="41"/>
      <c r="P2194" s="106"/>
      <c r="Q2194" s="41"/>
      <c r="R2194" s="41"/>
      <c r="S2194" s="41"/>
      <c r="T2194" s="107"/>
      <c r="U2194" s="41"/>
      <c r="V2194" s="41"/>
      <c r="W2194" s="107"/>
      <c r="X2194" s="107"/>
      <c r="Y2194" s="107"/>
      <c r="Z2194" s="107"/>
      <c r="AA2194" s="107"/>
      <c r="AB2194" s="107"/>
      <c r="AC2194" s="107"/>
      <c r="AD2194" s="107"/>
      <c r="AE2194" s="107"/>
      <c r="AF2194" s="107"/>
      <c r="AG2194" s="41"/>
      <c r="AH2194" s="41"/>
      <c r="AI2194" s="108"/>
      <c r="AJ2194" s="107"/>
      <c r="AK2194" s="114" t="s">
        <v>4921</v>
      </c>
      <c r="AL2194" s="41" t="str">
        <f t="shared" si="1251"/>
        <v>SOLFEN KHA DEP 225</v>
      </c>
      <c r="AM2194" s="107">
        <v>0.57999999999999996</v>
      </c>
      <c r="AN2194" s="107">
        <f t="shared" ref="AN2194:AN2195" si="1261">$X$2192*AM2194</f>
        <v>15.033599999999998</v>
      </c>
    </row>
    <row r="2195" spans="1:40" ht="15">
      <c r="A2195" s="101"/>
      <c r="B2195" s="41"/>
      <c r="C2195" s="102"/>
      <c r="D2195" s="103"/>
      <c r="E2195" s="111"/>
      <c r="F2195" s="103"/>
      <c r="G2195" s="103"/>
      <c r="H2195" s="103"/>
      <c r="I2195" s="103"/>
      <c r="J2195" s="103"/>
      <c r="K2195" s="31"/>
      <c r="L2195" s="103"/>
      <c r="M2195" s="104"/>
      <c r="N2195" s="105"/>
      <c r="O2195" s="41"/>
      <c r="P2195" s="106"/>
      <c r="Q2195" s="41"/>
      <c r="R2195" s="41"/>
      <c r="S2195" s="41"/>
      <c r="T2195" s="107"/>
      <c r="U2195" s="41"/>
      <c r="V2195" s="41"/>
      <c r="W2195" s="107"/>
      <c r="X2195" s="107"/>
      <c r="Y2195" s="107"/>
      <c r="Z2195" s="107"/>
      <c r="AA2195" s="107"/>
      <c r="AB2195" s="107"/>
      <c r="AC2195" s="107"/>
      <c r="AD2195" s="107"/>
      <c r="AE2195" s="107"/>
      <c r="AF2195" s="107"/>
      <c r="AG2195" s="41"/>
      <c r="AH2195" s="41"/>
      <c r="AI2195" s="108"/>
      <c r="AJ2195" s="107"/>
      <c r="AK2195" s="114" t="s">
        <v>4925</v>
      </c>
      <c r="AL2195" s="41" t="str">
        <f t="shared" si="1251"/>
        <v>SOLFEN KHA GLISERIN 250</v>
      </c>
      <c r="AM2195" s="107">
        <v>0.06</v>
      </c>
      <c r="AN2195" s="107">
        <f t="shared" si="1261"/>
        <v>1.5551999999999999</v>
      </c>
    </row>
    <row r="2196" spans="1:40">
      <c r="A2196" s="101"/>
      <c r="B2196" s="41"/>
      <c r="C2196" s="102"/>
      <c r="D2196" s="103"/>
      <c r="E2196" s="111"/>
      <c r="F2196" s="103"/>
      <c r="G2196" s="103"/>
      <c r="H2196" s="103"/>
      <c r="I2196" s="103"/>
      <c r="J2196" s="103"/>
      <c r="K2196" s="31"/>
      <c r="L2196" s="103"/>
      <c r="M2196" s="104"/>
      <c r="N2196" s="105"/>
      <c r="O2196" s="41" t="s">
        <v>5213</v>
      </c>
      <c r="P2196" s="106">
        <f t="shared" si="1257"/>
        <v>75</v>
      </c>
      <c r="Q2196" s="41"/>
      <c r="R2196" s="41"/>
      <c r="S2196" s="41" t="s">
        <v>532</v>
      </c>
      <c r="T2196" s="107">
        <f t="shared" si="1200"/>
        <v>10.601279999999999</v>
      </c>
      <c r="U2196" s="41" t="s">
        <v>4012</v>
      </c>
      <c r="V2196" s="41" t="e">
        <f t="shared" si="1201"/>
        <v>#NAME?</v>
      </c>
      <c r="W2196" s="107">
        <v>1.44E-2</v>
      </c>
      <c r="X2196" s="107">
        <f t="shared" si="1259"/>
        <v>25.919999999999998</v>
      </c>
      <c r="Y2196" s="107"/>
      <c r="Z2196" s="107"/>
      <c r="AA2196" s="107"/>
      <c r="AB2196" s="107"/>
      <c r="AC2196" s="107"/>
      <c r="AD2196" s="107"/>
      <c r="AE2196" s="107"/>
      <c r="AF2196" s="107"/>
      <c r="AG2196" s="41" t="s">
        <v>4271</v>
      </c>
      <c r="AH2196" s="41" t="e">
        <f t="shared" si="1248"/>
        <v>#NAME?</v>
      </c>
      <c r="AI2196" s="108">
        <v>0.40899999999999997</v>
      </c>
      <c r="AJ2196" s="107">
        <f t="shared" si="1215"/>
        <v>10.601279999999999</v>
      </c>
      <c r="AK2196" s="41"/>
      <c r="AL2196" s="41"/>
      <c r="AM2196" s="107"/>
      <c r="AN2196" s="107"/>
    </row>
    <row r="2197" spans="1:40" ht="15">
      <c r="A2197" s="101"/>
      <c r="B2197" s="41"/>
      <c r="C2197" s="102"/>
      <c r="D2197" s="103"/>
      <c r="E2197" s="111"/>
      <c r="F2197" s="103"/>
      <c r="G2197" s="103"/>
      <c r="H2197" s="103"/>
      <c r="I2197" s="103"/>
      <c r="J2197" s="103"/>
      <c r="K2197" s="31"/>
      <c r="L2197" s="103"/>
      <c r="M2197" s="104"/>
      <c r="N2197" s="105"/>
      <c r="O2197" s="41"/>
      <c r="P2197" s="106"/>
      <c r="Q2197" s="41"/>
      <c r="R2197" s="41"/>
      <c r="S2197" s="41"/>
      <c r="T2197" s="107"/>
      <c r="U2197" s="41"/>
      <c r="V2197" s="41"/>
      <c r="W2197" s="107"/>
      <c r="X2197" s="107"/>
      <c r="Y2197" s="107"/>
      <c r="Z2197" s="107"/>
      <c r="AA2197" s="107"/>
      <c r="AB2197" s="107"/>
      <c r="AC2197" s="107"/>
      <c r="AD2197" s="107"/>
      <c r="AE2197" s="107"/>
      <c r="AF2197" s="107"/>
      <c r="AG2197" s="41"/>
      <c r="AH2197" s="41"/>
      <c r="AI2197" s="108"/>
      <c r="AJ2197" s="107"/>
      <c r="AK2197" s="114" t="s">
        <v>4915</v>
      </c>
      <c r="AL2197" s="41" t="str">
        <f t="shared" si="1251"/>
        <v>SHD METHANOL 156</v>
      </c>
      <c r="AM2197" s="107">
        <v>0.17</v>
      </c>
      <c r="AN2197" s="107">
        <f>$X$2196*AM2197</f>
        <v>4.4063999999999997</v>
      </c>
    </row>
    <row r="2198" spans="1:40" ht="15">
      <c r="A2198" s="101"/>
      <c r="B2198" s="41"/>
      <c r="C2198" s="102"/>
      <c r="D2198" s="103"/>
      <c r="E2198" s="111"/>
      <c r="F2198" s="103"/>
      <c r="G2198" s="103"/>
      <c r="H2198" s="103"/>
      <c r="I2198" s="103"/>
      <c r="J2198" s="103"/>
      <c r="K2198" s="31"/>
      <c r="L2198" s="103"/>
      <c r="M2198" s="104"/>
      <c r="N2198" s="105"/>
      <c r="O2198" s="41"/>
      <c r="P2198" s="106"/>
      <c r="Q2198" s="41"/>
      <c r="R2198" s="41"/>
      <c r="S2198" s="41"/>
      <c r="T2198" s="107"/>
      <c r="U2198" s="41"/>
      <c r="V2198" s="41"/>
      <c r="W2198" s="107"/>
      <c r="X2198" s="107"/>
      <c r="Y2198" s="107"/>
      <c r="Z2198" s="107"/>
      <c r="AA2198" s="107"/>
      <c r="AB2198" s="107"/>
      <c r="AC2198" s="107"/>
      <c r="AD2198" s="107"/>
      <c r="AE2198" s="107"/>
      <c r="AF2198" s="107"/>
      <c r="AG2198" s="41"/>
      <c r="AH2198" s="41"/>
      <c r="AI2198" s="108"/>
      <c r="AJ2198" s="107"/>
      <c r="AK2198" s="114" t="s">
        <v>4921</v>
      </c>
      <c r="AL2198" s="41" t="str">
        <f t="shared" si="1251"/>
        <v>SOLFEN KHA DEP 225</v>
      </c>
      <c r="AM2198" s="107">
        <v>0.57999999999999996</v>
      </c>
      <c r="AN2198" s="107">
        <f t="shared" ref="AN2198:AN2199" si="1262">$X$2196*AM2198</f>
        <v>15.033599999999998</v>
      </c>
    </row>
    <row r="2199" spans="1:40" ht="15">
      <c r="A2199" s="101"/>
      <c r="B2199" s="41"/>
      <c r="C2199" s="102"/>
      <c r="D2199" s="103"/>
      <c r="E2199" s="111"/>
      <c r="F2199" s="103"/>
      <c r="G2199" s="103"/>
      <c r="H2199" s="103"/>
      <c r="I2199" s="103"/>
      <c r="J2199" s="103"/>
      <c r="K2199" s="31"/>
      <c r="L2199" s="103"/>
      <c r="M2199" s="104"/>
      <c r="N2199" s="105"/>
      <c r="O2199" s="41"/>
      <c r="P2199" s="106"/>
      <c r="Q2199" s="41"/>
      <c r="R2199" s="41"/>
      <c r="S2199" s="41"/>
      <c r="T2199" s="107"/>
      <c r="U2199" s="41"/>
      <c r="V2199" s="41"/>
      <c r="W2199" s="107"/>
      <c r="X2199" s="107"/>
      <c r="Y2199" s="107"/>
      <c r="Z2199" s="107"/>
      <c r="AA2199" s="107"/>
      <c r="AB2199" s="107"/>
      <c r="AC2199" s="107"/>
      <c r="AD2199" s="107"/>
      <c r="AE2199" s="107"/>
      <c r="AF2199" s="107"/>
      <c r="AG2199" s="41"/>
      <c r="AH2199" s="41"/>
      <c r="AI2199" s="108"/>
      <c r="AJ2199" s="107"/>
      <c r="AK2199" s="114" t="s">
        <v>4925</v>
      </c>
      <c r="AL2199" s="41" t="str">
        <f t="shared" si="1251"/>
        <v>SOLFEN KHA GLISERIN 250</v>
      </c>
      <c r="AM2199" s="107">
        <v>0.09</v>
      </c>
      <c r="AN2199" s="107">
        <f t="shared" si="1262"/>
        <v>2.3327999999999998</v>
      </c>
    </row>
    <row r="2200" spans="1:40">
      <c r="A2200" s="101"/>
      <c r="B2200" s="41"/>
      <c r="C2200" s="102"/>
      <c r="D2200" s="103"/>
      <c r="E2200" s="111"/>
      <c r="F2200" s="103"/>
      <c r="G2200" s="103"/>
      <c r="H2200" s="103"/>
      <c r="I2200" s="103"/>
      <c r="J2200" s="103"/>
      <c r="K2200" s="31"/>
      <c r="L2200" s="103"/>
      <c r="M2200" s="104"/>
      <c r="N2200" s="105"/>
      <c r="O2200" s="41" t="s">
        <v>5211</v>
      </c>
      <c r="P2200" s="106">
        <f t="shared" si="1257"/>
        <v>75</v>
      </c>
      <c r="Q2200" s="41"/>
      <c r="R2200" s="41"/>
      <c r="S2200" s="41" t="s">
        <v>535</v>
      </c>
      <c r="T2200" s="107">
        <f t="shared" si="1200"/>
        <v>3.1881599999999999</v>
      </c>
      <c r="U2200" s="41" t="s">
        <v>4002</v>
      </c>
      <c r="V2200" s="41" t="e">
        <f t="shared" si="1201"/>
        <v>#NAME?</v>
      </c>
      <c r="W2200" s="107">
        <v>1.44E-2</v>
      </c>
      <c r="X2200" s="107">
        <f t="shared" si="1259"/>
        <v>25.919999999999998</v>
      </c>
      <c r="Y2200" s="107"/>
      <c r="Z2200" s="107"/>
      <c r="AA2200" s="107"/>
      <c r="AB2200" s="107"/>
      <c r="AC2200" s="107"/>
      <c r="AD2200" s="107"/>
      <c r="AE2200" s="107"/>
      <c r="AF2200" s="107"/>
      <c r="AG2200" s="41" t="s">
        <v>4327</v>
      </c>
      <c r="AH2200" s="41" t="e">
        <f t="shared" si="1248"/>
        <v>#NAME?</v>
      </c>
      <c r="AI2200" s="108">
        <v>0.123</v>
      </c>
      <c r="AJ2200" s="107">
        <f>X2200*AI2200</f>
        <v>3.1881599999999999</v>
      </c>
      <c r="AK2200" s="41"/>
      <c r="AL2200" s="41"/>
      <c r="AM2200" s="107"/>
      <c r="AN2200" s="107"/>
    </row>
    <row r="2201" spans="1:40" ht="15">
      <c r="A2201" s="101"/>
      <c r="B2201" s="41"/>
      <c r="C2201" s="102"/>
      <c r="D2201" s="103"/>
      <c r="E2201" s="111"/>
      <c r="F2201" s="103"/>
      <c r="G2201" s="103"/>
      <c r="H2201" s="103"/>
      <c r="I2201" s="103"/>
      <c r="J2201" s="103"/>
      <c r="K2201" s="31"/>
      <c r="L2201" s="103"/>
      <c r="M2201" s="104"/>
      <c r="N2201" s="105"/>
      <c r="O2201" s="41"/>
      <c r="P2201" s="106"/>
      <c r="Q2201" s="41"/>
      <c r="R2201" s="41"/>
      <c r="S2201" s="41"/>
      <c r="T2201" s="107"/>
      <c r="U2201" s="41"/>
      <c r="V2201" s="41"/>
      <c r="W2201" s="107"/>
      <c r="X2201" s="107"/>
      <c r="Y2201" s="107"/>
      <c r="Z2201" s="107"/>
      <c r="AA2201" s="107"/>
      <c r="AB2201" s="107"/>
      <c r="AC2201" s="107"/>
      <c r="AD2201" s="107"/>
      <c r="AE2201" s="107"/>
      <c r="AF2201" s="107"/>
      <c r="AG2201" s="41"/>
      <c r="AH2201" s="41"/>
      <c r="AI2201" s="108"/>
      <c r="AJ2201" s="107"/>
      <c r="AK2201" s="114" t="s">
        <v>4921</v>
      </c>
      <c r="AL2201" s="41" t="str">
        <f t="shared" si="1251"/>
        <v>SOLFEN KHA DEP 225</v>
      </c>
      <c r="AM2201" s="107">
        <v>0.67</v>
      </c>
      <c r="AN2201" s="107">
        <f>$X$2200*AM2201</f>
        <v>17.366399999999999</v>
      </c>
    </row>
    <row r="2202" spans="1:40" ht="15">
      <c r="A2202" s="101"/>
      <c r="B2202" s="41"/>
      <c r="C2202" s="102"/>
      <c r="D2202" s="103"/>
      <c r="E2202" s="111"/>
      <c r="F2202" s="103"/>
      <c r="G2202" s="103"/>
      <c r="H2202" s="103"/>
      <c r="I2202" s="103"/>
      <c r="J2202" s="103"/>
      <c r="K2202" s="31"/>
      <c r="L2202" s="103"/>
      <c r="M2202" s="104"/>
      <c r="N2202" s="105"/>
      <c r="O2202" s="41"/>
      <c r="P2202" s="106"/>
      <c r="Q2202" s="41"/>
      <c r="R2202" s="41"/>
      <c r="S2202" s="41"/>
      <c r="T2202" s="107"/>
      <c r="U2202" s="41"/>
      <c r="V2202" s="41"/>
      <c r="W2202" s="107"/>
      <c r="X2202" s="107"/>
      <c r="Y2202" s="107"/>
      <c r="Z2202" s="107"/>
      <c r="AA2202" s="107"/>
      <c r="AB2202" s="107"/>
      <c r="AC2202" s="107"/>
      <c r="AD2202" s="107"/>
      <c r="AE2202" s="107"/>
      <c r="AF2202" s="107"/>
      <c r="AG2202" s="41"/>
      <c r="AH2202" s="41"/>
      <c r="AI2202" s="108"/>
      <c r="AJ2202" s="107"/>
      <c r="AK2202" s="114" t="s">
        <v>4915</v>
      </c>
      <c r="AL2202" s="41" t="str">
        <f t="shared" si="1251"/>
        <v>SHD METHANOL 156</v>
      </c>
      <c r="AM2202" s="107">
        <v>0.15</v>
      </c>
      <c r="AN2202" s="107">
        <f t="shared" ref="AN2202:AN2203" si="1263">$X$2200*AM2202</f>
        <v>3.8879999999999995</v>
      </c>
    </row>
    <row r="2203" spans="1:40" ht="15">
      <c r="A2203" s="101"/>
      <c r="B2203" s="41"/>
      <c r="C2203" s="102"/>
      <c r="D2203" s="103"/>
      <c r="E2203" s="111"/>
      <c r="F2203" s="103"/>
      <c r="G2203" s="103"/>
      <c r="H2203" s="103"/>
      <c r="I2203" s="103"/>
      <c r="J2203" s="103"/>
      <c r="K2203" s="31"/>
      <c r="L2203" s="103"/>
      <c r="M2203" s="104"/>
      <c r="N2203" s="105"/>
      <c r="O2203" s="41"/>
      <c r="P2203" s="106"/>
      <c r="Q2203" s="41"/>
      <c r="R2203" s="41"/>
      <c r="S2203" s="41"/>
      <c r="T2203" s="107"/>
      <c r="U2203" s="41"/>
      <c r="V2203" s="41"/>
      <c r="W2203" s="107"/>
      <c r="X2203" s="107"/>
      <c r="Y2203" s="107"/>
      <c r="Z2203" s="107"/>
      <c r="AA2203" s="107"/>
      <c r="AB2203" s="107"/>
      <c r="AC2203" s="107"/>
      <c r="AD2203" s="107"/>
      <c r="AE2203" s="107"/>
      <c r="AF2203" s="107"/>
      <c r="AG2203" s="41"/>
      <c r="AH2203" s="41"/>
      <c r="AI2203" s="108"/>
      <c r="AJ2203" s="107"/>
      <c r="AK2203" s="114" t="s">
        <v>4925</v>
      </c>
      <c r="AL2203" s="41" t="str">
        <f t="shared" si="1251"/>
        <v>SOLFEN KHA GLISERIN 250</v>
      </c>
      <c r="AM2203" s="107">
        <v>0.1</v>
      </c>
      <c r="AN2203" s="107">
        <f t="shared" si="1263"/>
        <v>2.5920000000000001</v>
      </c>
    </row>
    <row r="2204" spans="1:40">
      <c r="A2204" s="101"/>
      <c r="B2204" s="41"/>
      <c r="C2204" s="102"/>
      <c r="D2204" s="103"/>
      <c r="E2204" s="111"/>
      <c r="F2204" s="103"/>
      <c r="G2204" s="103"/>
      <c r="H2204" s="103"/>
      <c r="I2204" s="103"/>
      <c r="J2204" s="103"/>
      <c r="K2204" s="31"/>
      <c r="L2204" s="103"/>
      <c r="M2204" s="104"/>
      <c r="N2204" s="105"/>
      <c r="O2204" s="41" t="s">
        <v>5211</v>
      </c>
      <c r="P2204" s="106">
        <f t="shared" si="1257"/>
        <v>75</v>
      </c>
      <c r="Q2204" s="41"/>
      <c r="R2204" s="41"/>
      <c r="S2204" s="41" t="s">
        <v>5218</v>
      </c>
      <c r="T2204" s="107">
        <f t="shared" si="1200"/>
        <v>9.4348799999999997</v>
      </c>
      <c r="U2204" s="41" t="s">
        <v>4008</v>
      </c>
      <c r="V2204" s="41" t="e">
        <f t="shared" si="1201"/>
        <v>#NAME?</v>
      </c>
      <c r="W2204" s="107">
        <v>1.44E-2</v>
      </c>
      <c r="X2204" s="107">
        <f t="shared" si="1259"/>
        <v>25.919999999999998</v>
      </c>
      <c r="Y2204" s="107"/>
      <c r="Z2204" s="107"/>
      <c r="AA2204" s="107"/>
      <c r="AB2204" s="107"/>
      <c r="AC2204" s="107"/>
      <c r="AD2204" s="107"/>
      <c r="AE2204" s="107"/>
      <c r="AF2204" s="107"/>
      <c r="AG2204" s="41" t="s">
        <v>4279</v>
      </c>
      <c r="AH2204" s="41" t="e">
        <f t="shared" si="1248"/>
        <v>#NAME?</v>
      </c>
      <c r="AI2204" s="108">
        <v>0.36399999999999999</v>
      </c>
      <c r="AJ2204" s="107">
        <f>X2204*AI2204</f>
        <v>9.4348799999999997</v>
      </c>
      <c r="AK2204" s="41"/>
      <c r="AL2204" s="41"/>
      <c r="AM2204" s="107"/>
      <c r="AN2204" s="107"/>
    </row>
    <row r="2205" spans="1:40" ht="15">
      <c r="A2205" s="101"/>
      <c r="B2205" s="41"/>
      <c r="C2205" s="102"/>
      <c r="D2205" s="103"/>
      <c r="E2205" s="111"/>
      <c r="F2205" s="103"/>
      <c r="G2205" s="103"/>
      <c r="H2205" s="103"/>
      <c r="I2205" s="103"/>
      <c r="J2205" s="103"/>
      <c r="K2205" s="31"/>
      <c r="L2205" s="103"/>
      <c r="M2205" s="104"/>
      <c r="N2205" s="105"/>
      <c r="O2205" s="41"/>
      <c r="P2205" s="106"/>
      <c r="Q2205" s="41"/>
      <c r="R2205" s="41"/>
      <c r="S2205" s="41"/>
      <c r="T2205" s="107"/>
      <c r="U2205" s="41"/>
      <c r="V2205" s="41"/>
      <c r="W2205" s="107"/>
      <c r="X2205" s="107"/>
      <c r="Y2205" s="107"/>
      <c r="Z2205" s="107"/>
      <c r="AA2205" s="107"/>
      <c r="AB2205" s="107"/>
      <c r="AC2205" s="107"/>
      <c r="AD2205" s="107"/>
      <c r="AE2205" s="107"/>
      <c r="AF2205" s="107"/>
      <c r="AG2205" s="41"/>
      <c r="AH2205" s="41"/>
      <c r="AI2205" s="108"/>
      <c r="AJ2205" s="107"/>
      <c r="AK2205" s="114" t="s">
        <v>4915</v>
      </c>
      <c r="AL2205" s="41" t="str">
        <f t="shared" si="1251"/>
        <v>SHD METHANOL 156</v>
      </c>
      <c r="AM2205" s="107">
        <v>0.17</v>
      </c>
      <c r="AN2205" s="107">
        <f>$X$2204*AM2205</f>
        <v>4.4063999999999997</v>
      </c>
    </row>
    <row r="2206" spans="1:40" ht="15">
      <c r="A2206" s="101"/>
      <c r="B2206" s="41"/>
      <c r="C2206" s="102"/>
      <c r="D2206" s="103"/>
      <c r="E2206" s="111"/>
      <c r="F2206" s="103"/>
      <c r="G2206" s="103"/>
      <c r="H2206" s="103"/>
      <c r="I2206" s="103"/>
      <c r="J2206" s="103"/>
      <c r="K2206" s="31"/>
      <c r="L2206" s="103"/>
      <c r="M2206" s="104"/>
      <c r="N2206" s="105"/>
      <c r="O2206" s="41"/>
      <c r="P2206" s="106"/>
      <c r="Q2206" s="41"/>
      <c r="R2206" s="41"/>
      <c r="S2206" s="41"/>
      <c r="T2206" s="107"/>
      <c r="U2206" s="41"/>
      <c r="V2206" s="41"/>
      <c r="W2206" s="107"/>
      <c r="X2206" s="107"/>
      <c r="Y2206" s="107"/>
      <c r="Z2206" s="107"/>
      <c r="AA2206" s="107"/>
      <c r="AB2206" s="107"/>
      <c r="AC2206" s="107"/>
      <c r="AD2206" s="107"/>
      <c r="AE2206" s="107"/>
      <c r="AF2206" s="107"/>
      <c r="AG2206" s="41"/>
      <c r="AH2206" s="41"/>
      <c r="AI2206" s="108"/>
      <c r="AJ2206" s="107"/>
      <c r="AK2206" s="114" t="s">
        <v>4921</v>
      </c>
      <c r="AL2206" s="41" t="str">
        <f t="shared" si="1251"/>
        <v>SOLFEN KHA DEP 225</v>
      </c>
      <c r="AM2206" s="107">
        <v>0.49</v>
      </c>
      <c r="AN2206" s="107">
        <f t="shared" ref="AN2206:AN2207" si="1264">$X$2204*AM2206</f>
        <v>12.700799999999999</v>
      </c>
    </row>
    <row r="2207" spans="1:40" ht="15">
      <c r="A2207" s="101"/>
      <c r="B2207" s="41"/>
      <c r="C2207" s="102"/>
      <c r="D2207" s="103"/>
      <c r="E2207" s="111"/>
      <c r="F2207" s="103"/>
      <c r="G2207" s="103"/>
      <c r="H2207" s="103"/>
      <c r="I2207" s="103"/>
      <c r="J2207" s="103"/>
      <c r="K2207" s="31"/>
      <c r="L2207" s="103"/>
      <c r="M2207" s="104"/>
      <c r="N2207" s="105"/>
      <c r="O2207" s="41"/>
      <c r="P2207" s="106"/>
      <c r="Q2207" s="41"/>
      <c r="R2207" s="41"/>
      <c r="S2207" s="41"/>
      <c r="T2207" s="107"/>
      <c r="U2207" s="41"/>
      <c r="V2207" s="41"/>
      <c r="W2207" s="107"/>
      <c r="X2207" s="107"/>
      <c r="Y2207" s="107"/>
      <c r="Z2207" s="107"/>
      <c r="AA2207" s="107"/>
      <c r="AB2207" s="107"/>
      <c r="AC2207" s="107"/>
      <c r="AD2207" s="107"/>
      <c r="AE2207" s="107"/>
      <c r="AF2207" s="107"/>
      <c r="AG2207" s="41"/>
      <c r="AH2207" s="41"/>
      <c r="AI2207" s="108"/>
      <c r="AJ2207" s="107"/>
      <c r="AK2207" s="114" t="s">
        <v>4925</v>
      </c>
      <c r="AL2207" s="41" t="str">
        <f t="shared" si="1251"/>
        <v>SOLFEN KHA GLISERIN 250</v>
      </c>
      <c r="AM2207" s="107">
        <v>0.18</v>
      </c>
      <c r="AN2207" s="107">
        <f t="shared" si="1264"/>
        <v>4.6655999999999995</v>
      </c>
    </row>
    <row r="2208" spans="1:40">
      <c r="A2208" s="101">
        <v>37</v>
      </c>
      <c r="B2208" s="41" t="s">
        <v>728</v>
      </c>
      <c r="C2208" s="102" t="s">
        <v>31</v>
      </c>
      <c r="D2208" s="103">
        <v>626</v>
      </c>
      <c r="E2208" s="111">
        <f>D2208/60</f>
        <v>10.433333333333334</v>
      </c>
      <c r="F2208" s="103">
        <v>838</v>
      </c>
      <c r="G2208" s="103">
        <v>1</v>
      </c>
      <c r="H2208" s="103">
        <v>877</v>
      </c>
      <c r="I2208" s="103">
        <v>1</v>
      </c>
      <c r="J2208" s="103" t="s">
        <v>507</v>
      </c>
      <c r="K2208" s="31">
        <f>VLOOKUP(B2208,tb_proyeksi,10,FALSE)</f>
        <v>540</v>
      </c>
      <c r="L2208" s="103" t="s">
        <v>507</v>
      </c>
      <c r="M2208" s="104">
        <f>K2208/60</f>
        <v>9</v>
      </c>
      <c r="N2208" s="105" t="s">
        <v>506</v>
      </c>
      <c r="O2208" s="41" t="s">
        <v>5217</v>
      </c>
      <c r="P2208" s="106">
        <f t="shared" ref="P2208:P2232" si="1265">(0.25/7)*$K$2208</f>
        <v>19.285714285714285</v>
      </c>
      <c r="Q2208" s="106">
        <f>K2208*6</f>
        <v>3240</v>
      </c>
      <c r="R2208" s="41"/>
      <c r="S2208" s="41" t="s">
        <v>523</v>
      </c>
      <c r="T2208" s="107">
        <f t="shared" si="1200"/>
        <v>1.694763</v>
      </c>
      <c r="U2208" s="41" t="s">
        <v>4026</v>
      </c>
      <c r="V2208" s="41" t="e">
        <f t="shared" si="1201"/>
        <v>#NAME?</v>
      </c>
      <c r="W2208" s="107">
        <v>1.281E-2</v>
      </c>
      <c r="X2208" s="107">
        <f>$K$2208*W2208</f>
        <v>6.9173999999999998</v>
      </c>
      <c r="Y2208" s="107"/>
      <c r="Z2208" s="107"/>
      <c r="AA2208" s="107"/>
      <c r="AB2208" s="107"/>
      <c r="AC2208" s="107"/>
      <c r="AD2208" s="107"/>
      <c r="AE2208" s="107"/>
      <c r="AF2208" s="107"/>
      <c r="AG2208" s="41" t="s">
        <v>4331</v>
      </c>
      <c r="AH2208" s="41" t="e">
        <f t="shared" si="1248"/>
        <v>#NAME?</v>
      </c>
      <c r="AI2208" s="108">
        <v>0.245</v>
      </c>
      <c r="AJ2208" s="107">
        <f>X2208*AI2208</f>
        <v>1.694763</v>
      </c>
      <c r="AK2208" s="41"/>
      <c r="AL2208" s="41"/>
      <c r="AM2208" s="107"/>
      <c r="AN2208" s="107"/>
    </row>
    <row r="2209" spans="1:40" ht="15">
      <c r="A2209" s="101"/>
      <c r="B2209" s="41"/>
      <c r="C2209" s="102"/>
      <c r="D2209" s="103"/>
      <c r="E2209" s="111"/>
      <c r="F2209" s="103"/>
      <c r="G2209" s="103"/>
      <c r="H2209" s="103"/>
      <c r="I2209" s="103"/>
      <c r="J2209" s="103"/>
      <c r="K2209" s="31"/>
      <c r="L2209" s="103"/>
      <c r="M2209" s="104"/>
      <c r="N2209" s="105"/>
      <c r="O2209" s="41"/>
      <c r="P2209" s="106"/>
      <c r="Q2209" s="106"/>
      <c r="R2209" s="41"/>
      <c r="S2209" s="41"/>
      <c r="T2209" s="107"/>
      <c r="U2209" s="41"/>
      <c r="V2209" s="41"/>
      <c r="W2209" s="107"/>
      <c r="X2209" s="107"/>
      <c r="Y2209" s="107"/>
      <c r="Z2209" s="107"/>
      <c r="AA2209" s="107"/>
      <c r="AB2209" s="107"/>
      <c r="AC2209" s="107"/>
      <c r="AD2209" s="107"/>
      <c r="AE2209" s="107"/>
      <c r="AF2209" s="107"/>
      <c r="AG2209" s="41"/>
      <c r="AH2209" s="41"/>
      <c r="AI2209" s="108"/>
      <c r="AJ2209" s="107"/>
      <c r="AK2209" s="114" t="s">
        <v>4915</v>
      </c>
      <c r="AL2209" s="41" t="str">
        <f t="shared" si="1251"/>
        <v>SHD METHANOL 156</v>
      </c>
      <c r="AM2209" s="107">
        <v>0.16</v>
      </c>
      <c r="AN2209" s="107">
        <f>$X$2208*AM2209</f>
        <v>1.106784</v>
      </c>
    </row>
    <row r="2210" spans="1:40" ht="15">
      <c r="A2210" s="101"/>
      <c r="B2210" s="41"/>
      <c r="C2210" s="102"/>
      <c r="D2210" s="103"/>
      <c r="E2210" s="111"/>
      <c r="F2210" s="103"/>
      <c r="G2210" s="103"/>
      <c r="H2210" s="103"/>
      <c r="I2210" s="103"/>
      <c r="J2210" s="103"/>
      <c r="K2210" s="31"/>
      <c r="L2210" s="103"/>
      <c r="M2210" s="104"/>
      <c r="N2210" s="105"/>
      <c r="O2210" s="41"/>
      <c r="P2210" s="106"/>
      <c r="Q2210" s="106"/>
      <c r="R2210" s="41"/>
      <c r="S2210" s="41"/>
      <c r="T2210" s="107"/>
      <c r="U2210" s="41"/>
      <c r="V2210" s="41"/>
      <c r="W2210" s="107"/>
      <c r="X2210" s="107"/>
      <c r="Y2210" s="107"/>
      <c r="Z2210" s="107"/>
      <c r="AA2210" s="107"/>
      <c r="AB2210" s="107"/>
      <c r="AC2210" s="107"/>
      <c r="AD2210" s="107"/>
      <c r="AE2210" s="107"/>
      <c r="AF2210" s="107"/>
      <c r="AG2210" s="41"/>
      <c r="AH2210" s="41"/>
      <c r="AI2210" s="108"/>
      <c r="AJ2210" s="107"/>
      <c r="AK2210" s="114" t="s">
        <v>4921</v>
      </c>
      <c r="AL2210" s="41" t="str">
        <f t="shared" si="1251"/>
        <v>SOLFEN KHA DEP 225</v>
      </c>
      <c r="AM2210" s="107">
        <v>0.56000000000000005</v>
      </c>
      <c r="AN2210" s="107">
        <f t="shared" ref="AN2210:AN2211" si="1266">$X$2208*AM2210</f>
        <v>3.8737440000000003</v>
      </c>
    </row>
    <row r="2211" spans="1:40" ht="15">
      <c r="A2211" s="101"/>
      <c r="B2211" s="41"/>
      <c r="C2211" s="102"/>
      <c r="D2211" s="103"/>
      <c r="E2211" s="111"/>
      <c r="F2211" s="103"/>
      <c r="G2211" s="103"/>
      <c r="H2211" s="103"/>
      <c r="I2211" s="103"/>
      <c r="J2211" s="103"/>
      <c r="K2211" s="31"/>
      <c r="L2211" s="103"/>
      <c r="M2211" s="104"/>
      <c r="N2211" s="105"/>
      <c r="O2211" s="41"/>
      <c r="P2211" s="106"/>
      <c r="Q2211" s="106"/>
      <c r="R2211" s="41"/>
      <c r="S2211" s="41"/>
      <c r="T2211" s="107"/>
      <c r="U2211" s="41"/>
      <c r="V2211" s="41"/>
      <c r="W2211" s="107"/>
      <c r="X2211" s="107"/>
      <c r="Y2211" s="107"/>
      <c r="Z2211" s="107"/>
      <c r="AA2211" s="107"/>
      <c r="AB2211" s="107"/>
      <c r="AC2211" s="107"/>
      <c r="AD2211" s="107"/>
      <c r="AE2211" s="107"/>
      <c r="AF2211" s="107"/>
      <c r="AG2211" s="41"/>
      <c r="AH2211" s="41"/>
      <c r="AI2211" s="108"/>
      <c r="AJ2211" s="107"/>
      <c r="AK2211" s="114" t="s">
        <v>4925</v>
      </c>
      <c r="AL2211" s="41" t="str">
        <f t="shared" si="1251"/>
        <v>SOLFEN KHA GLISERIN 250</v>
      </c>
      <c r="AM2211" s="107">
        <v>0.15</v>
      </c>
      <c r="AN2211" s="107">
        <f t="shared" si="1266"/>
        <v>1.0376099999999999</v>
      </c>
    </row>
    <row r="2212" spans="1:40">
      <c r="A2212" s="101"/>
      <c r="B2212" s="41"/>
      <c r="C2212" s="41"/>
      <c r="D2212" s="103"/>
      <c r="E2212" s="103"/>
      <c r="F2212" s="103"/>
      <c r="G2212" s="103"/>
      <c r="H2212" s="103"/>
      <c r="I2212" s="103"/>
      <c r="J2212" s="103"/>
      <c r="K2212" s="31"/>
      <c r="L2212" s="103"/>
      <c r="M2212" s="105"/>
      <c r="N2212" s="105"/>
      <c r="O2212" s="41" t="s">
        <v>5217</v>
      </c>
      <c r="P2212" s="106">
        <f t="shared" si="1265"/>
        <v>19.285714285714285</v>
      </c>
      <c r="Q2212" s="41"/>
      <c r="R2212" s="41"/>
      <c r="S2212" s="41" t="s">
        <v>5216</v>
      </c>
      <c r="T2212" s="107">
        <f t="shared" si="1200"/>
        <v>1.4501914056</v>
      </c>
      <c r="U2212" s="41" t="s">
        <v>4024</v>
      </c>
      <c r="V2212" s="41" t="e">
        <f t="shared" si="1201"/>
        <v>#NAME?</v>
      </c>
      <c r="W2212" s="107">
        <v>1.281E-2</v>
      </c>
      <c r="X2212" s="107">
        <f t="shared" ref="X2212:X2232" si="1267">$K$2208*W2212</f>
        <v>6.9173999999999998</v>
      </c>
      <c r="Y2212" s="107"/>
      <c r="Z2212" s="107"/>
      <c r="AA2212" s="107"/>
      <c r="AB2212" s="107"/>
      <c r="AC2212" s="107"/>
      <c r="AD2212" s="107"/>
      <c r="AE2212" s="107"/>
      <c r="AF2212" s="107"/>
      <c r="AG2212" s="41" t="s">
        <v>4249</v>
      </c>
      <c r="AH2212" s="41" t="e">
        <f t="shared" si="1248"/>
        <v>#NAME?</v>
      </c>
      <c r="AI2212" s="108">
        <v>0.209644</v>
      </c>
      <c r="AJ2212" s="107">
        <f t="shared" si="1215"/>
        <v>1.4501914056</v>
      </c>
      <c r="AK2212" s="41"/>
      <c r="AL2212" s="41"/>
      <c r="AM2212" s="107"/>
      <c r="AN2212" s="107"/>
    </row>
    <row r="2213" spans="1:40" ht="15">
      <c r="A2213" s="101"/>
      <c r="B2213" s="41"/>
      <c r="C2213" s="41"/>
      <c r="D2213" s="103"/>
      <c r="E2213" s="103"/>
      <c r="F2213" s="103"/>
      <c r="G2213" s="103"/>
      <c r="H2213" s="103"/>
      <c r="I2213" s="103"/>
      <c r="J2213" s="103"/>
      <c r="K2213" s="31"/>
      <c r="L2213" s="103"/>
      <c r="M2213" s="105"/>
      <c r="N2213" s="105"/>
      <c r="O2213" s="41"/>
      <c r="P2213" s="106"/>
      <c r="Q2213" s="41"/>
      <c r="R2213" s="41"/>
      <c r="S2213" s="41"/>
      <c r="T2213" s="107"/>
      <c r="U2213" s="41"/>
      <c r="V2213" s="41"/>
      <c r="W2213" s="107"/>
      <c r="X2213" s="107"/>
      <c r="Y2213" s="107"/>
      <c r="Z2213" s="107"/>
      <c r="AA2213" s="107"/>
      <c r="AB2213" s="107"/>
      <c r="AC2213" s="107"/>
      <c r="AD2213" s="107"/>
      <c r="AE2213" s="107"/>
      <c r="AF2213" s="107"/>
      <c r="AG2213" s="41"/>
      <c r="AH2213" s="41"/>
      <c r="AI2213" s="108"/>
      <c r="AJ2213" s="107"/>
      <c r="AK2213" s="114" t="s">
        <v>4921</v>
      </c>
      <c r="AL2213" s="41" t="str">
        <f t="shared" si="1251"/>
        <v>SOLFEN KHA DEP 225</v>
      </c>
      <c r="AM2213" s="107">
        <v>0.56999999999999995</v>
      </c>
      <c r="AN2213" s="107">
        <f>$X$2212*AM2213</f>
        <v>3.9429179999999997</v>
      </c>
    </row>
    <row r="2214" spans="1:40" ht="15">
      <c r="A2214" s="101"/>
      <c r="B2214" s="41"/>
      <c r="C2214" s="41"/>
      <c r="D2214" s="103"/>
      <c r="E2214" s="103"/>
      <c r="F2214" s="103"/>
      <c r="G2214" s="103"/>
      <c r="H2214" s="103"/>
      <c r="I2214" s="103"/>
      <c r="J2214" s="103"/>
      <c r="K2214" s="31"/>
      <c r="L2214" s="103"/>
      <c r="M2214" s="105"/>
      <c r="N2214" s="105"/>
      <c r="O2214" s="41"/>
      <c r="P2214" s="106"/>
      <c r="Q2214" s="41"/>
      <c r="R2214" s="41"/>
      <c r="S2214" s="41"/>
      <c r="T2214" s="107"/>
      <c r="U2214" s="41"/>
      <c r="V2214" s="41"/>
      <c r="W2214" s="107"/>
      <c r="X2214" s="107"/>
      <c r="Y2214" s="107"/>
      <c r="Z2214" s="107"/>
      <c r="AA2214" s="107"/>
      <c r="AB2214" s="107"/>
      <c r="AC2214" s="107"/>
      <c r="AD2214" s="107"/>
      <c r="AE2214" s="107"/>
      <c r="AF2214" s="107"/>
      <c r="AG2214" s="41"/>
      <c r="AH2214" s="41"/>
      <c r="AI2214" s="108"/>
      <c r="AJ2214" s="107"/>
      <c r="AK2214" s="114" t="s">
        <v>4915</v>
      </c>
      <c r="AL2214" s="41" t="str">
        <f t="shared" si="1251"/>
        <v>SHD METHANOL 156</v>
      </c>
      <c r="AM2214" s="107">
        <v>0.18</v>
      </c>
      <c r="AN2214" s="107">
        <f t="shared" ref="AN2214:AN2215" si="1268">$X$2212*AM2214</f>
        <v>1.2451319999999999</v>
      </c>
    </row>
    <row r="2215" spans="1:40" ht="15">
      <c r="A2215" s="101"/>
      <c r="B2215" s="41"/>
      <c r="C2215" s="41"/>
      <c r="D2215" s="103"/>
      <c r="E2215" s="103"/>
      <c r="F2215" s="103"/>
      <c r="G2215" s="103"/>
      <c r="H2215" s="103"/>
      <c r="I2215" s="103"/>
      <c r="J2215" s="103"/>
      <c r="K2215" s="31"/>
      <c r="L2215" s="103"/>
      <c r="M2215" s="105"/>
      <c r="N2215" s="105"/>
      <c r="O2215" s="41"/>
      <c r="P2215" s="106"/>
      <c r="Q2215" s="41"/>
      <c r="R2215" s="41"/>
      <c r="S2215" s="41"/>
      <c r="T2215" s="107"/>
      <c r="U2215" s="41"/>
      <c r="V2215" s="41"/>
      <c r="W2215" s="107"/>
      <c r="X2215" s="107"/>
      <c r="Y2215" s="107"/>
      <c r="Z2215" s="107"/>
      <c r="AA2215" s="107"/>
      <c r="AB2215" s="107"/>
      <c r="AC2215" s="107"/>
      <c r="AD2215" s="107"/>
      <c r="AE2215" s="107"/>
      <c r="AF2215" s="107"/>
      <c r="AG2215" s="41"/>
      <c r="AH2215" s="41"/>
      <c r="AI2215" s="108"/>
      <c r="AJ2215" s="107"/>
      <c r="AK2215" s="114" t="s">
        <v>4925</v>
      </c>
      <c r="AL2215" s="41" t="str">
        <f t="shared" si="1251"/>
        <v>SOLFEN KHA GLISERIN 250</v>
      </c>
      <c r="AM2215" s="107">
        <v>0.14000000000000001</v>
      </c>
      <c r="AN2215" s="107">
        <f t="shared" si="1268"/>
        <v>0.96843600000000007</v>
      </c>
    </row>
    <row r="2216" spans="1:40">
      <c r="A2216" s="101"/>
      <c r="B2216" s="41"/>
      <c r="C2216" s="41"/>
      <c r="D2216" s="103"/>
      <c r="E2216" s="103"/>
      <c r="F2216" s="103"/>
      <c r="G2216" s="103"/>
      <c r="H2216" s="103"/>
      <c r="I2216" s="103"/>
      <c r="J2216" s="103"/>
      <c r="K2216" s="31"/>
      <c r="L2216" s="103"/>
      <c r="M2216" s="105"/>
      <c r="N2216" s="105"/>
      <c r="O2216" s="41" t="s">
        <v>5215</v>
      </c>
      <c r="P2216" s="106">
        <f t="shared" si="1265"/>
        <v>19.285714285714285</v>
      </c>
      <c r="Q2216" s="41"/>
      <c r="R2216" s="41"/>
      <c r="S2216" s="41" t="s">
        <v>529</v>
      </c>
      <c r="T2216" s="107">
        <f t="shared" si="1200"/>
        <v>1.0376099999999999</v>
      </c>
      <c r="U2216" s="41" t="s">
        <v>4014</v>
      </c>
      <c r="V2216" s="41" t="e">
        <f t="shared" si="1201"/>
        <v>#NAME?</v>
      </c>
      <c r="W2216" s="107">
        <v>1.281E-2</v>
      </c>
      <c r="X2216" s="107">
        <f t="shared" si="1267"/>
        <v>6.9173999999999998</v>
      </c>
      <c r="Y2216" s="107"/>
      <c r="Z2216" s="107"/>
      <c r="AA2216" s="107"/>
      <c r="AB2216" s="107"/>
      <c r="AC2216" s="107"/>
      <c r="AD2216" s="107"/>
      <c r="AE2216" s="107"/>
      <c r="AF2216" s="107"/>
      <c r="AG2216" s="41" t="s">
        <v>4313</v>
      </c>
      <c r="AH2216" s="41" t="e">
        <f t="shared" si="1248"/>
        <v>#NAME?</v>
      </c>
      <c r="AI2216" s="108">
        <v>0.15</v>
      </c>
      <c r="AJ2216" s="107">
        <f t="shared" si="1215"/>
        <v>1.0376099999999999</v>
      </c>
      <c r="AK2216" s="41"/>
      <c r="AL2216" s="41"/>
      <c r="AM2216" s="107"/>
      <c r="AN2216" s="107"/>
    </row>
    <row r="2217" spans="1:40" ht="15">
      <c r="A2217" s="101"/>
      <c r="B2217" s="41"/>
      <c r="C2217" s="41"/>
      <c r="D2217" s="103"/>
      <c r="E2217" s="103"/>
      <c r="F2217" s="103"/>
      <c r="G2217" s="103"/>
      <c r="H2217" s="103"/>
      <c r="I2217" s="103"/>
      <c r="J2217" s="103"/>
      <c r="K2217" s="31"/>
      <c r="L2217" s="103"/>
      <c r="M2217" s="105"/>
      <c r="N2217" s="105"/>
      <c r="O2217" s="41"/>
      <c r="P2217" s="106"/>
      <c r="Q2217" s="41"/>
      <c r="R2217" s="41"/>
      <c r="S2217" s="41"/>
      <c r="T2217" s="107"/>
      <c r="U2217" s="41"/>
      <c r="V2217" s="41"/>
      <c r="W2217" s="107"/>
      <c r="X2217" s="107"/>
      <c r="Y2217" s="107"/>
      <c r="Z2217" s="107"/>
      <c r="AA2217" s="107"/>
      <c r="AB2217" s="107"/>
      <c r="AC2217" s="107"/>
      <c r="AD2217" s="107"/>
      <c r="AE2217" s="107"/>
      <c r="AF2217" s="107"/>
      <c r="AG2217" s="41"/>
      <c r="AH2217" s="41"/>
      <c r="AI2217" s="108"/>
      <c r="AJ2217" s="107"/>
      <c r="AK2217" s="114" t="s">
        <v>4915</v>
      </c>
      <c r="AL2217" s="41" t="str">
        <f t="shared" si="1251"/>
        <v>SHD METHANOL 156</v>
      </c>
      <c r="AM2217" s="107">
        <v>0.18</v>
      </c>
      <c r="AN2217" s="107">
        <f>$X$2216*AM2217</f>
        <v>1.2451319999999999</v>
      </c>
    </row>
    <row r="2218" spans="1:40" ht="15">
      <c r="A2218" s="101"/>
      <c r="B2218" s="41"/>
      <c r="C2218" s="41"/>
      <c r="D2218" s="103"/>
      <c r="E2218" s="103"/>
      <c r="F2218" s="103"/>
      <c r="G2218" s="103"/>
      <c r="H2218" s="103"/>
      <c r="I2218" s="103"/>
      <c r="J2218" s="103"/>
      <c r="K2218" s="31"/>
      <c r="L2218" s="103"/>
      <c r="M2218" s="105"/>
      <c r="N2218" s="105"/>
      <c r="O2218" s="41"/>
      <c r="P2218" s="106"/>
      <c r="Q2218" s="41"/>
      <c r="R2218" s="41"/>
      <c r="S2218" s="41"/>
      <c r="T2218" s="107"/>
      <c r="U2218" s="41"/>
      <c r="V2218" s="41"/>
      <c r="W2218" s="107"/>
      <c r="X2218" s="107"/>
      <c r="Y2218" s="107"/>
      <c r="Z2218" s="107"/>
      <c r="AA2218" s="107"/>
      <c r="AB2218" s="107"/>
      <c r="AC2218" s="107"/>
      <c r="AD2218" s="107"/>
      <c r="AE2218" s="107"/>
      <c r="AF2218" s="107"/>
      <c r="AG2218" s="41"/>
      <c r="AH2218" s="41"/>
      <c r="AI2218" s="108"/>
      <c r="AJ2218" s="107"/>
      <c r="AK2218" s="114" t="s">
        <v>4921</v>
      </c>
      <c r="AL2218" s="41" t="str">
        <f t="shared" si="1251"/>
        <v>SOLFEN KHA DEP 225</v>
      </c>
      <c r="AM2218" s="107">
        <v>0.59</v>
      </c>
      <c r="AN2218" s="107">
        <f t="shared" ref="AN2218:AN2219" si="1269">$X$2216*AM2218</f>
        <v>4.0812659999999994</v>
      </c>
    </row>
    <row r="2219" spans="1:40" ht="15">
      <c r="A2219" s="101"/>
      <c r="B2219" s="41"/>
      <c r="C2219" s="41"/>
      <c r="D2219" s="103"/>
      <c r="E2219" s="103"/>
      <c r="F2219" s="103"/>
      <c r="G2219" s="103"/>
      <c r="H2219" s="103"/>
      <c r="I2219" s="103"/>
      <c r="J2219" s="103"/>
      <c r="K2219" s="31"/>
      <c r="L2219" s="103"/>
      <c r="M2219" s="105"/>
      <c r="N2219" s="105"/>
      <c r="O2219" s="41"/>
      <c r="P2219" s="106"/>
      <c r="Q2219" s="41"/>
      <c r="R2219" s="41"/>
      <c r="S2219" s="41"/>
      <c r="T2219" s="107"/>
      <c r="U2219" s="41"/>
      <c r="V2219" s="41"/>
      <c r="W2219" s="107"/>
      <c r="X2219" s="107"/>
      <c r="Y2219" s="107"/>
      <c r="Z2219" s="107"/>
      <c r="AA2219" s="107"/>
      <c r="AB2219" s="107"/>
      <c r="AC2219" s="107"/>
      <c r="AD2219" s="107"/>
      <c r="AE2219" s="107"/>
      <c r="AF2219" s="107"/>
      <c r="AG2219" s="41"/>
      <c r="AH2219" s="41"/>
      <c r="AI2219" s="108"/>
      <c r="AJ2219" s="107"/>
      <c r="AK2219" s="114" t="s">
        <v>4925</v>
      </c>
      <c r="AL2219" s="41" t="str">
        <f t="shared" si="1251"/>
        <v>SOLFEN KHA GLISERIN 250</v>
      </c>
      <c r="AM2219" s="107">
        <v>0.15</v>
      </c>
      <c r="AN2219" s="107">
        <f t="shared" si="1269"/>
        <v>1.0376099999999999</v>
      </c>
    </row>
    <row r="2220" spans="1:40">
      <c r="A2220" s="101"/>
      <c r="B2220" s="41"/>
      <c r="C2220" s="41"/>
      <c r="D2220" s="103"/>
      <c r="E2220" s="103"/>
      <c r="F2220" s="103"/>
      <c r="G2220" s="103"/>
      <c r="H2220" s="103"/>
      <c r="I2220" s="103"/>
      <c r="J2220" s="103"/>
      <c r="K2220" s="31"/>
      <c r="L2220" s="103"/>
      <c r="M2220" s="105"/>
      <c r="N2220" s="105"/>
      <c r="O2220" s="41" t="s">
        <v>5213</v>
      </c>
      <c r="P2220" s="106">
        <f t="shared" si="1265"/>
        <v>19.285714285714285</v>
      </c>
      <c r="Q2220" s="41"/>
      <c r="R2220" s="41"/>
      <c r="S2220" s="41" t="s">
        <v>5214</v>
      </c>
      <c r="T2220" s="107">
        <f t="shared" si="1200"/>
        <v>1.4803236</v>
      </c>
      <c r="U2220" s="41" t="s">
        <v>4022</v>
      </c>
      <c r="V2220" s="41" t="e">
        <f t="shared" si="1201"/>
        <v>#NAME?</v>
      </c>
      <c r="W2220" s="107">
        <v>1.281E-2</v>
      </c>
      <c r="X2220" s="107">
        <f t="shared" si="1267"/>
        <v>6.9173999999999998</v>
      </c>
      <c r="Y2220" s="107"/>
      <c r="Z2220" s="107"/>
      <c r="AA2220" s="107"/>
      <c r="AB2220" s="107"/>
      <c r="AC2220" s="107"/>
      <c r="AD2220" s="107"/>
      <c r="AE2220" s="107"/>
      <c r="AF2220" s="107"/>
      <c r="AG2220" s="41" t="s">
        <v>4277</v>
      </c>
      <c r="AH2220" s="41" t="e">
        <f t="shared" si="1248"/>
        <v>#NAME?</v>
      </c>
      <c r="AI2220" s="108">
        <v>0.214</v>
      </c>
      <c r="AJ2220" s="107">
        <f t="shared" si="1215"/>
        <v>1.4803236</v>
      </c>
      <c r="AK2220" s="41"/>
      <c r="AL2220" s="41"/>
      <c r="AM2220" s="107"/>
      <c r="AN2220" s="107"/>
    </row>
    <row r="2221" spans="1:40" ht="15">
      <c r="A2221" s="101"/>
      <c r="B2221" s="41"/>
      <c r="C2221" s="41"/>
      <c r="D2221" s="103"/>
      <c r="E2221" s="103"/>
      <c r="F2221" s="103"/>
      <c r="G2221" s="103"/>
      <c r="H2221" s="103"/>
      <c r="I2221" s="103"/>
      <c r="J2221" s="103"/>
      <c r="K2221" s="31"/>
      <c r="L2221" s="103"/>
      <c r="M2221" s="105"/>
      <c r="N2221" s="105"/>
      <c r="O2221" s="41"/>
      <c r="P2221" s="106"/>
      <c r="Q2221" s="41"/>
      <c r="R2221" s="41"/>
      <c r="S2221" s="41"/>
      <c r="T2221" s="107"/>
      <c r="U2221" s="41"/>
      <c r="V2221" s="41"/>
      <c r="W2221" s="107"/>
      <c r="X2221" s="107"/>
      <c r="Y2221" s="107"/>
      <c r="Z2221" s="107"/>
      <c r="AA2221" s="107"/>
      <c r="AB2221" s="107"/>
      <c r="AC2221" s="107"/>
      <c r="AD2221" s="107"/>
      <c r="AE2221" s="107"/>
      <c r="AF2221" s="107"/>
      <c r="AG2221" s="41"/>
      <c r="AH2221" s="41"/>
      <c r="AI2221" s="108"/>
      <c r="AJ2221" s="107"/>
      <c r="AK2221" s="114" t="s">
        <v>4915</v>
      </c>
      <c r="AL2221" s="41" t="str">
        <f t="shared" si="1251"/>
        <v>SHD METHANOL 156</v>
      </c>
      <c r="AM2221" s="107">
        <v>0.18</v>
      </c>
      <c r="AN2221" s="107">
        <f>$X$2220*AM2221</f>
        <v>1.2451319999999999</v>
      </c>
    </row>
    <row r="2222" spans="1:40" ht="15">
      <c r="A2222" s="101"/>
      <c r="B2222" s="41"/>
      <c r="C2222" s="41"/>
      <c r="D2222" s="103"/>
      <c r="E2222" s="103"/>
      <c r="F2222" s="103"/>
      <c r="G2222" s="103"/>
      <c r="H2222" s="103"/>
      <c r="I2222" s="103"/>
      <c r="J2222" s="103"/>
      <c r="K2222" s="31"/>
      <c r="L2222" s="103"/>
      <c r="M2222" s="105"/>
      <c r="N2222" s="105"/>
      <c r="O2222" s="41"/>
      <c r="P2222" s="106"/>
      <c r="Q2222" s="41"/>
      <c r="R2222" s="41"/>
      <c r="S2222" s="41"/>
      <c r="T2222" s="107"/>
      <c r="U2222" s="41"/>
      <c r="V2222" s="41"/>
      <c r="W2222" s="107"/>
      <c r="X2222" s="107"/>
      <c r="Y2222" s="107"/>
      <c r="Z2222" s="107"/>
      <c r="AA2222" s="107"/>
      <c r="AB2222" s="107"/>
      <c r="AC2222" s="107"/>
      <c r="AD2222" s="107"/>
      <c r="AE2222" s="107"/>
      <c r="AF2222" s="107"/>
      <c r="AG2222" s="41"/>
      <c r="AH2222" s="41"/>
      <c r="AI2222" s="108"/>
      <c r="AJ2222" s="107"/>
      <c r="AK2222" s="114" t="s">
        <v>4921</v>
      </c>
      <c r="AL2222" s="41" t="str">
        <f t="shared" si="1251"/>
        <v>SOLFEN KHA DEP 225</v>
      </c>
      <c r="AM2222" s="107">
        <v>0.59</v>
      </c>
      <c r="AN2222" s="107">
        <f t="shared" ref="AN2222:AN2223" si="1270">$X$2220*AM2222</f>
        <v>4.0812659999999994</v>
      </c>
    </row>
    <row r="2223" spans="1:40" ht="15">
      <c r="A2223" s="101"/>
      <c r="B2223" s="41"/>
      <c r="C2223" s="41"/>
      <c r="D2223" s="103"/>
      <c r="E2223" s="103"/>
      <c r="F2223" s="103"/>
      <c r="G2223" s="103"/>
      <c r="H2223" s="103"/>
      <c r="I2223" s="103"/>
      <c r="J2223" s="103"/>
      <c r="K2223" s="31"/>
      <c r="L2223" s="103"/>
      <c r="M2223" s="105"/>
      <c r="N2223" s="105"/>
      <c r="O2223" s="41"/>
      <c r="P2223" s="106"/>
      <c r="Q2223" s="41"/>
      <c r="R2223" s="41"/>
      <c r="S2223" s="41"/>
      <c r="T2223" s="107"/>
      <c r="U2223" s="41"/>
      <c r="V2223" s="41"/>
      <c r="W2223" s="107"/>
      <c r="X2223" s="107"/>
      <c r="Y2223" s="107"/>
      <c r="Z2223" s="107"/>
      <c r="AA2223" s="107"/>
      <c r="AB2223" s="107"/>
      <c r="AC2223" s="107"/>
      <c r="AD2223" s="107"/>
      <c r="AE2223" s="107"/>
      <c r="AF2223" s="107"/>
      <c r="AG2223" s="41"/>
      <c r="AH2223" s="41"/>
      <c r="AI2223" s="108"/>
      <c r="AJ2223" s="107"/>
      <c r="AK2223" s="114" t="s">
        <v>4925</v>
      </c>
      <c r="AL2223" s="41" t="str">
        <f t="shared" si="1251"/>
        <v>SOLFEN KHA GLISERIN 250</v>
      </c>
      <c r="AM2223" s="107">
        <v>0.12</v>
      </c>
      <c r="AN2223" s="107">
        <f t="shared" si="1270"/>
        <v>0.83008799999999994</v>
      </c>
    </row>
    <row r="2224" spans="1:40">
      <c r="A2224" s="101"/>
      <c r="B2224" s="41"/>
      <c r="C2224" s="41"/>
      <c r="D2224" s="103"/>
      <c r="E2224" s="103"/>
      <c r="F2224" s="103"/>
      <c r="G2224" s="103"/>
      <c r="H2224" s="103"/>
      <c r="I2224" s="103"/>
      <c r="J2224" s="103"/>
      <c r="K2224" s="31"/>
      <c r="L2224" s="103"/>
      <c r="M2224" s="105"/>
      <c r="N2224" s="105"/>
      <c r="O2224" s="41" t="s">
        <v>5213</v>
      </c>
      <c r="P2224" s="106">
        <f t="shared" si="1265"/>
        <v>19.285714285714285</v>
      </c>
      <c r="Q2224" s="41"/>
      <c r="R2224" s="41"/>
      <c r="S2224" s="41" t="s">
        <v>528</v>
      </c>
      <c r="T2224" s="107">
        <f t="shared" si="1200"/>
        <v>2.5110161999999998</v>
      </c>
      <c r="U2224" s="41" t="s">
        <v>4020</v>
      </c>
      <c r="V2224" s="41" t="e">
        <f t="shared" si="1201"/>
        <v>#NAME?</v>
      </c>
      <c r="W2224" s="107">
        <v>1.281E-2</v>
      </c>
      <c r="X2224" s="107">
        <f t="shared" si="1267"/>
        <v>6.9173999999999998</v>
      </c>
      <c r="Y2224" s="107"/>
      <c r="Z2224" s="107"/>
      <c r="AA2224" s="107"/>
      <c r="AB2224" s="107"/>
      <c r="AC2224" s="107"/>
      <c r="AD2224" s="107"/>
      <c r="AE2224" s="107"/>
      <c r="AF2224" s="107"/>
      <c r="AG2224" s="41" t="s">
        <v>4257</v>
      </c>
      <c r="AH2224" s="41" t="e">
        <f t="shared" si="1248"/>
        <v>#NAME?</v>
      </c>
      <c r="AI2224" s="108">
        <v>0.36299999999999999</v>
      </c>
      <c r="AJ2224" s="107">
        <f t="shared" si="1215"/>
        <v>2.5110161999999998</v>
      </c>
      <c r="AK2224" s="41"/>
      <c r="AL2224" s="41"/>
      <c r="AM2224" s="107"/>
      <c r="AN2224" s="107"/>
    </row>
    <row r="2225" spans="1:40" ht="15">
      <c r="A2225" s="101"/>
      <c r="B2225" s="41"/>
      <c r="C2225" s="41"/>
      <c r="D2225" s="103"/>
      <c r="E2225" s="103"/>
      <c r="F2225" s="103"/>
      <c r="G2225" s="103"/>
      <c r="H2225" s="103"/>
      <c r="I2225" s="103"/>
      <c r="J2225" s="103"/>
      <c r="K2225" s="31"/>
      <c r="L2225" s="103"/>
      <c r="M2225" s="105"/>
      <c r="N2225" s="105"/>
      <c r="O2225" s="41"/>
      <c r="P2225" s="106"/>
      <c r="Q2225" s="41"/>
      <c r="R2225" s="41"/>
      <c r="S2225" s="41"/>
      <c r="T2225" s="107"/>
      <c r="U2225" s="41"/>
      <c r="V2225" s="41"/>
      <c r="W2225" s="107"/>
      <c r="X2225" s="107"/>
      <c r="Y2225" s="107"/>
      <c r="Z2225" s="107"/>
      <c r="AA2225" s="107"/>
      <c r="AB2225" s="107"/>
      <c r="AC2225" s="107"/>
      <c r="AD2225" s="107"/>
      <c r="AE2225" s="107"/>
      <c r="AF2225" s="107"/>
      <c r="AG2225" s="41"/>
      <c r="AH2225" s="41"/>
      <c r="AI2225" s="108"/>
      <c r="AJ2225" s="107"/>
      <c r="AK2225" s="114" t="s">
        <v>4921</v>
      </c>
      <c r="AL2225" s="41" t="str">
        <f t="shared" si="1251"/>
        <v>SOLFEN KHA DEP 225</v>
      </c>
      <c r="AM2225" s="107">
        <v>0.53</v>
      </c>
      <c r="AN2225" s="107">
        <f>$X$2224*AM2225</f>
        <v>3.6662219999999999</v>
      </c>
    </row>
    <row r="2226" spans="1:40" ht="15">
      <c r="A2226" s="101"/>
      <c r="B2226" s="41"/>
      <c r="C2226" s="41"/>
      <c r="D2226" s="103"/>
      <c r="E2226" s="103"/>
      <c r="F2226" s="103"/>
      <c r="G2226" s="103"/>
      <c r="H2226" s="103"/>
      <c r="I2226" s="103"/>
      <c r="J2226" s="103"/>
      <c r="K2226" s="31"/>
      <c r="L2226" s="103"/>
      <c r="M2226" s="105"/>
      <c r="N2226" s="105"/>
      <c r="O2226" s="41"/>
      <c r="P2226" s="106"/>
      <c r="Q2226" s="41"/>
      <c r="R2226" s="41"/>
      <c r="S2226" s="41"/>
      <c r="T2226" s="107"/>
      <c r="U2226" s="41"/>
      <c r="V2226" s="41"/>
      <c r="W2226" s="107"/>
      <c r="X2226" s="107"/>
      <c r="Y2226" s="107"/>
      <c r="Z2226" s="107"/>
      <c r="AA2226" s="107"/>
      <c r="AB2226" s="107"/>
      <c r="AC2226" s="107"/>
      <c r="AD2226" s="107"/>
      <c r="AE2226" s="107"/>
      <c r="AF2226" s="107"/>
      <c r="AG2226" s="41"/>
      <c r="AH2226" s="41"/>
      <c r="AI2226" s="108"/>
      <c r="AJ2226" s="107"/>
      <c r="AK2226" s="114" t="s">
        <v>4915</v>
      </c>
      <c r="AL2226" s="41" t="str">
        <f t="shared" si="1251"/>
        <v>SHD METHANOL 156</v>
      </c>
      <c r="AM2226" s="107">
        <v>0.17</v>
      </c>
      <c r="AN2226" s="107">
        <f t="shared" ref="AN2226:AN2227" si="1271">$X$2224*AM2226</f>
        <v>1.1759580000000001</v>
      </c>
    </row>
    <row r="2227" spans="1:40" ht="15">
      <c r="A2227" s="101"/>
      <c r="B2227" s="41"/>
      <c r="C2227" s="41"/>
      <c r="D2227" s="103"/>
      <c r="E2227" s="103"/>
      <c r="F2227" s="103"/>
      <c r="G2227" s="103"/>
      <c r="H2227" s="103"/>
      <c r="I2227" s="103"/>
      <c r="J2227" s="103"/>
      <c r="K2227" s="31"/>
      <c r="L2227" s="103"/>
      <c r="M2227" s="105"/>
      <c r="N2227" s="105"/>
      <c r="O2227" s="41"/>
      <c r="P2227" s="106"/>
      <c r="Q2227" s="41"/>
      <c r="R2227" s="41"/>
      <c r="S2227" s="41"/>
      <c r="T2227" s="107"/>
      <c r="U2227" s="41"/>
      <c r="V2227" s="41"/>
      <c r="W2227" s="107"/>
      <c r="X2227" s="107"/>
      <c r="Y2227" s="107"/>
      <c r="Z2227" s="107"/>
      <c r="AA2227" s="107"/>
      <c r="AB2227" s="107"/>
      <c r="AC2227" s="107"/>
      <c r="AD2227" s="107"/>
      <c r="AE2227" s="107"/>
      <c r="AF2227" s="107"/>
      <c r="AG2227" s="41"/>
      <c r="AH2227" s="41"/>
      <c r="AI2227" s="108"/>
      <c r="AJ2227" s="107"/>
      <c r="AK2227" s="114" t="s">
        <v>4925</v>
      </c>
      <c r="AL2227" s="41" t="str">
        <f t="shared" ref="AL2227:AL2235" si="1272">VLOOKUP(AK2227,db_solfen,2,FALSE)</f>
        <v>SOLFEN KHA GLISERIN 250</v>
      </c>
      <c r="AM2227" s="107">
        <v>0.11</v>
      </c>
      <c r="AN2227" s="107">
        <f t="shared" si="1271"/>
        <v>0.76091399999999998</v>
      </c>
    </row>
    <row r="2228" spans="1:40">
      <c r="A2228" s="101"/>
      <c r="B2228" s="41"/>
      <c r="C2228" s="41"/>
      <c r="D2228" s="103"/>
      <c r="E2228" s="103"/>
      <c r="F2228" s="103"/>
      <c r="G2228" s="103"/>
      <c r="H2228" s="103"/>
      <c r="I2228" s="103"/>
      <c r="J2228" s="103"/>
      <c r="K2228" s="31"/>
      <c r="L2228" s="103"/>
      <c r="M2228" s="105"/>
      <c r="N2228" s="105"/>
      <c r="O2228" s="41" t="s">
        <v>5211</v>
      </c>
      <c r="P2228" s="106">
        <f t="shared" si="1265"/>
        <v>19.285714285714285</v>
      </c>
      <c r="Q2228" s="41"/>
      <c r="R2228" s="41"/>
      <c r="S2228" s="41" t="s">
        <v>5212</v>
      </c>
      <c r="T2228" s="107">
        <f t="shared" si="1200"/>
        <v>1.0860318</v>
      </c>
      <c r="U2228" s="41" t="s">
        <v>4018</v>
      </c>
      <c r="V2228" s="41" t="e">
        <f t="shared" si="1201"/>
        <v>#NAME?</v>
      </c>
      <c r="W2228" s="107">
        <v>1.281E-2</v>
      </c>
      <c r="X2228" s="107">
        <f t="shared" si="1267"/>
        <v>6.9173999999999998</v>
      </c>
      <c r="Y2228" s="107"/>
      <c r="Z2228" s="107"/>
      <c r="AA2228" s="107"/>
      <c r="AB2228" s="107"/>
      <c r="AC2228" s="107"/>
      <c r="AD2228" s="107"/>
      <c r="AE2228" s="107"/>
      <c r="AF2228" s="107"/>
      <c r="AG2228" s="41" t="s">
        <v>4247</v>
      </c>
      <c r="AH2228" s="41" t="e">
        <f t="shared" si="1248"/>
        <v>#NAME?</v>
      </c>
      <c r="AI2228" s="108">
        <v>0.157</v>
      </c>
      <c r="AJ2228" s="107">
        <f t="shared" si="1215"/>
        <v>1.0860318</v>
      </c>
      <c r="AK2228" s="41"/>
      <c r="AL2228" s="41"/>
      <c r="AM2228" s="107"/>
      <c r="AN2228" s="107"/>
    </row>
    <row r="2229" spans="1:40" ht="15">
      <c r="A2229" s="101"/>
      <c r="B2229" s="41"/>
      <c r="C2229" s="41"/>
      <c r="D2229" s="103"/>
      <c r="E2229" s="103"/>
      <c r="F2229" s="103"/>
      <c r="G2229" s="103"/>
      <c r="H2229" s="103"/>
      <c r="I2229" s="103"/>
      <c r="J2229" s="103"/>
      <c r="K2229" s="31"/>
      <c r="L2229" s="103"/>
      <c r="M2229" s="105"/>
      <c r="N2229" s="105"/>
      <c r="O2229" s="41"/>
      <c r="P2229" s="106"/>
      <c r="Q2229" s="41"/>
      <c r="R2229" s="41"/>
      <c r="S2229" s="41"/>
      <c r="T2229" s="107"/>
      <c r="U2229" s="41"/>
      <c r="V2229" s="41"/>
      <c r="W2229" s="107"/>
      <c r="X2229" s="107"/>
      <c r="Y2229" s="107"/>
      <c r="Z2229" s="107"/>
      <c r="AA2229" s="107"/>
      <c r="AB2229" s="107"/>
      <c r="AC2229" s="107"/>
      <c r="AD2229" s="107"/>
      <c r="AE2229" s="107"/>
      <c r="AF2229" s="107"/>
      <c r="AG2229" s="41"/>
      <c r="AH2229" s="41"/>
      <c r="AI2229" s="108"/>
      <c r="AJ2229" s="107"/>
      <c r="AK2229" s="114" t="s">
        <v>4915</v>
      </c>
      <c r="AL2229" s="41" t="str">
        <f t="shared" si="1272"/>
        <v>SHD METHANOL 156</v>
      </c>
      <c r="AM2229" s="107">
        <v>0.18</v>
      </c>
      <c r="AN2229" s="107">
        <f>$X$2228*AM2229</f>
        <v>1.2451319999999999</v>
      </c>
    </row>
    <row r="2230" spans="1:40" ht="15">
      <c r="A2230" s="101"/>
      <c r="B2230" s="41"/>
      <c r="C2230" s="41"/>
      <c r="D2230" s="103"/>
      <c r="E2230" s="103"/>
      <c r="F2230" s="103"/>
      <c r="G2230" s="103"/>
      <c r="H2230" s="103"/>
      <c r="I2230" s="103"/>
      <c r="J2230" s="103"/>
      <c r="K2230" s="31"/>
      <c r="L2230" s="103"/>
      <c r="M2230" s="105"/>
      <c r="N2230" s="105"/>
      <c r="O2230" s="41"/>
      <c r="P2230" s="106"/>
      <c r="Q2230" s="41"/>
      <c r="R2230" s="41"/>
      <c r="S2230" s="41"/>
      <c r="T2230" s="107"/>
      <c r="U2230" s="41"/>
      <c r="V2230" s="41"/>
      <c r="W2230" s="107"/>
      <c r="X2230" s="107"/>
      <c r="Y2230" s="107"/>
      <c r="Z2230" s="107"/>
      <c r="AA2230" s="107"/>
      <c r="AB2230" s="107"/>
      <c r="AC2230" s="107"/>
      <c r="AD2230" s="107"/>
      <c r="AE2230" s="107"/>
      <c r="AF2230" s="107"/>
      <c r="AG2230" s="41"/>
      <c r="AH2230" s="41"/>
      <c r="AI2230" s="108"/>
      <c r="AJ2230" s="107"/>
      <c r="AK2230" s="114" t="s">
        <v>4921</v>
      </c>
      <c r="AL2230" s="41" t="str">
        <f t="shared" si="1272"/>
        <v>SOLFEN KHA DEP 225</v>
      </c>
      <c r="AM2230" s="107">
        <v>0.6</v>
      </c>
      <c r="AN2230" s="107">
        <f t="shared" ref="AN2230:AN2231" si="1273">$X$2228*AM2230</f>
        <v>4.1504399999999997</v>
      </c>
    </row>
    <row r="2231" spans="1:40" ht="15">
      <c r="A2231" s="101"/>
      <c r="B2231" s="41"/>
      <c r="C2231" s="41"/>
      <c r="D2231" s="103"/>
      <c r="E2231" s="103"/>
      <c r="F2231" s="103"/>
      <c r="G2231" s="103"/>
      <c r="H2231" s="103"/>
      <c r="I2231" s="103"/>
      <c r="J2231" s="103"/>
      <c r="K2231" s="31"/>
      <c r="L2231" s="103"/>
      <c r="M2231" s="105"/>
      <c r="N2231" s="105"/>
      <c r="O2231" s="41"/>
      <c r="P2231" s="106"/>
      <c r="Q2231" s="41"/>
      <c r="R2231" s="41"/>
      <c r="S2231" s="41"/>
      <c r="T2231" s="107"/>
      <c r="U2231" s="41"/>
      <c r="V2231" s="41"/>
      <c r="W2231" s="107"/>
      <c r="X2231" s="107"/>
      <c r="Y2231" s="107"/>
      <c r="Z2231" s="107"/>
      <c r="AA2231" s="107"/>
      <c r="AB2231" s="107"/>
      <c r="AC2231" s="107"/>
      <c r="AD2231" s="107"/>
      <c r="AE2231" s="107"/>
      <c r="AF2231" s="107"/>
      <c r="AG2231" s="41"/>
      <c r="AH2231" s="41"/>
      <c r="AI2231" s="108"/>
      <c r="AJ2231" s="107"/>
      <c r="AK2231" s="114" t="s">
        <v>4925</v>
      </c>
      <c r="AL2231" s="41" t="str">
        <f t="shared" si="1272"/>
        <v>SOLFEN KHA GLISERIN 250</v>
      </c>
      <c r="AM2231" s="107">
        <v>0.14000000000000001</v>
      </c>
      <c r="AN2231" s="107">
        <f t="shared" si="1273"/>
        <v>0.96843600000000007</v>
      </c>
    </row>
    <row r="2232" spans="1:40">
      <c r="A2232" s="101"/>
      <c r="B2232" s="41"/>
      <c r="C2232" s="41"/>
      <c r="D2232" s="103"/>
      <c r="E2232" s="103"/>
      <c r="F2232" s="103"/>
      <c r="G2232" s="103"/>
      <c r="H2232" s="103"/>
      <c r="I2232" s="103"/>
      <c r="J2232" s="103"/>
      <c r="K2232" s="31"/>
      <c r="L2232" s="103"/>
      <c r="M2232" s="105"/>
      <c r="N2232" s="105"/>
      <c r="O2232" s="41" t="s">
        <v>5211</v>
      </c>
      <c r="P2232" s="106">
        <f t="shared" si="1265"/>
        <v>19.285714285714285</v>
      </c>
      <c r="Q2232" s="41"/>
      <c r="R2232" s="41"/>
      <c r="S2232" s="41" t="s">
        <v>5210</v>
      </c>
      <c r="T2232" s="107">
        <f t="shared" ref="T2232" si="1274">AJ2232</f>
        <v>1.4734061999999999</v>
      </c>
      <c r="U2232" s="41" t="s">
        <v>4016</v>
      </c>
      <c r="V2232" s="41" t="e">
        <f t="shared" si="1201"/>
        <v>#NAME?</v>
      </c>
      <c r="W2232" s="107">
        <v>1.281E-2</v>
      </c>
      <c r="X2232" s="107">
        <f t="shared" si="1267"/>
        <v>6.9173999999999998</v>
      </c>
      <c r="Y2232" s="107"/>
      <c r="Z2232" s="107"/>
      <c r="AA2232" s="107"/>
      <c r="AB2232" s="107"/>
      <c r="AC2232" s="107"/>
      <c r="AD2232" s="107"/>
      <c r="AE2232" s="107"/>
      <c r="AF2232" s="107"/>
      <c r="AG2232" s="41" t="s">
        <v>4315</v>
      </c>
      <c r="AH2232" s="41" t="e">
        <f t="shared" si="1248"/>
        <v>#NAME?</v>
      </c>
      <c r="AI2232" s="108">
        <v>0.21299999999999999</v>
      </c>
      <c r="AJ2232" s="107">
        <f t="shared" si="1215"/>
        <v>1.4734061999999999</v>
      </c>
      <c r="AK2232" s="41"/>
      <c r="AL2232" s="41"/>
      <c r="AM2232" s="107"/>
      <c r="AN2232" s="107"/>
    </row>
    <row r="2233" spans="1:40" ht="15">
      <c r="AK2233" s="114" t="s">
        <v>4921</v>
      </c>
      <c r="AL2233" s="41" t="str">
        <f t="shared" si="1272"/>
        <v>SOLFEN KHA DEP 225</v>
      </c>
      <c r="AM2233" s="34">
        <v>0.59</v>
      </c>
      <c r="AN2233" s="34">
        <f>$X$2232*AM2233</f>
        <v>4.0812659999999994</v>
      </c>
    </row>
    <row r="2234" spans="1:40" ht="15">
      <c r="P2234" s="118"/>
      <c r="AK2234" s="114" t="s">
        <v>4915</v>
      </c>
      <c r="AL2234" s="41" t="str">
        <f t="shared" si="1272"/>
        <v>SHD METHANOL 156</v>
      </c>
      <c r="AM2234" s="34">
        <v>0.17</v>
      </c>
      <c r="AN2234" s="34">
        <f>$X$2232*AM2234</f>
        <v>1.1759580000000001</v>
      </c>
    </row>
    <row r="2235" spans="1:40" ht="15">
      <c r="AK2235" s="114" t="s">
        <v>4925</v>
      </c>
      <c r="AL2235" s="41" t="str">
        <f t="shared" si="1272"/>
        <v>SOLFEN KHA GLISERIN 250</v>
      </c>
      <c r="AM2235" s="34">
        <v>0.13</v>
      </c>
      <c r="AN2235" s="34">
        <f>$X$2232*AM2235</f>
        <v>0.89926200000000001</v>
      </c>
    </row>
  </sheetData>
  <autoFilter ref="A1:AN2235" xr:uid="{A5B24B36-8FF8-4861-84DD-E850E3F5DB53}"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</autoFilter>
  <mergeCells count="3">
    <mergeCell ref="U1:X1"/>
    <mergeCell ref="Y1:AB1"/>
    <mergeCell ref="AC1:AF1"/>
  </mergeCells>
  <pageMargins left="0.51180555555555596" right="0.31458333333333299" top="0.78680555555555598" bottom="1.10208333333333" header="0.31458333333333299" footer="0.90486111111111101"/>
  <pageSetup paperSize="5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47592-E738-46B5-BB64-F0ED6C212034}">
  <sheetPr>
    <tabColor rgb="FF00B0F0"/>
  </sheetPr>
  <dimension ref="A1:B144"/>
  <sheetViews>
    <sheetView topLeftCell="A16" zoomScale="85" zoomScaleNormal="85" workbookViewId="0">
      <selection activeCell="C28" sqref="C28"/>
    </sheetView>
  </sheetViews>
  <sheetFormatPr defaultRowHeight="14.25"/>
  <cols>
    <col min="1" max="1" width="15.42578125" style="33" customWidth="1"/>
    <col min="2" max="2" width="49" style="33" customWidth="1"/>
    <col min="3" max="16384" width="9.140625" style="33"/>
  </cols>
  <sheetData>
    <row r="1" spans="1:2" ht="28.5" customHeight="1">
      <c r="A1" s="45" t="s">
        <v>619</v>
      </c>
      <c r="B1" s="45" t="s">
        <v>5209</v>
      </c>
    </row>
    <row r="2" spans="1:2">
      <c r="A2" s="41" t="s">
        <v>3930</v>
      </c>
      <c r="B2" s="41" t="s">
        <v>3931</v>
      </c>
    </row>
    <row r="3" spans="1:2">
      <c r="A3" s="41" t="s">
        <v>3932</v>
      </c>
      <c r="B3" s="41" t="s">
        <v>3933</v>
      </c>
    </row>
    <row r="4" spans="1:2">
      <c r="A4" s="41" t="s">
        <v>3934</v>
      </c>
      <c r="B4" s="41" t="s">
        <v>3935</v>
      </c>
    </row>
    <row r="5" spans="1:2">
      <c r="A5" s="41" t="s">
        <v>3936</v>
      </c>
      <c r="B5" s="41" t="s">
        <v>3937</v>
      </c>
    </row>
    <row r="6" spans="1:2">
      <c r="A6" s="41" t="s">
        <v>3938</v>
      </c>
      <c r="B6" s="41" t="s">
        <v>3939</v>
      </c>
    </row>
    <row r="7" spans="1:2">
      <c r="A7" s="41" t="s">
        <v>3940</v>
      </c>
      <c r="B7" s="41" t="s">
        <v>3941</v>
      </c>
    </row>
    <row r="8" spans="1:2">
      <c r="A8" s="41" t="s">
        <v>3942</v>
      </c>
      <c r="B8" s="41" t="s">
        <v>3943</v>
      </c>
    </row>
    <row r="9" spans="1:2">
      <c r="A9" s="41" t="s">
        <v>3944</v>
      </c>
      <c r="B9" s="41" t="s">
        <v>3945</v>
      </c>
    </row>
    <row r="10" spans="1:2">
      <c r="A10" s="41" t="s">
        <v>3946</v>
      </c>
      <c r="B10" s="41" t="s">
        <v>3947</v>
      </c>
    </row>
    <row r="11" spans="1:2">
      <c r="A11" s="41" t="s">
        <v>3948</v>
      </c>
      <c r="B11" s="41" t="s">
        <v>3949</v>
      </c>
    </row>
    <row r="12" spans="1:2">
      <c r="A12" s="41" t="s">
        <v>3950</v>
      </c>
      <c r="B12" s="41" t="s">
        <v>3951</v>
      </c>
    </row>
    <row r="13" spans="1:2">
      <c r="A13" s="41" t="s">
        <v>3952</v>
      </c>
      <c r="B13" s="41" t="s">
        <v>3953</v>
      </c>
    </row>
    <row r="14" spans="1:2">
      <c r="A14" s="41" t="s">
        <v>3954</v>
      </c>
      <c r="B14" s="41" t="s">
        <v>3955</v>
      </c>
    </row>
    <row r="15" spans="1:2">
      <c r="A15" s="41" t="s">
        <v>3956</v>
      </c>
      <c r="B15" s="41" t="s">
        <v>3957</v>
      </c>
    </row>
    <row r="16" spans="1:2">
      <c r="A16" s="41" t="s">
        <v>3958</v>
      </c>
      <c r="B16" s="41" t="s">
        <v>3959</v>
      </c>
    </row>
    <row r="17" spans="1:2">
      <c r="A17" s="41" t="s">
        <v>3960</v>
      </c>
      <c r="B17" s="41" t="s">
        <v>3961</v>
      </c>
    </row>
    <row r="18" spans="1:2">
      <c r="A18" s="41" t="s">
        <v>3962</v>
      </c>
      <c r="B18" s="41" t="s">
        <v>3963</v>
      </c>
    </row>
    <row r="19" spans="1:2">
      <c r="A19" s="41" t="s">
        <v>3964</v>
      </c>
      <c r="B19" s="41" t="s">
        <v>3965</v>
      </c>
    </row>
    <row r="20" spans="1:2">
      <c r="A20" s="41" t="s">
        <v>3966</v>
      </c>
      <c r="B20" s="41" t="s">
        <v>3967</v>
      </c>
    </row>
    <row r="21" spans="1:2">
      <c r="A21" s="41" t="s">
        <v>3968</v>
      </c>
      <c r="B21" s="41" t="s">
        <v>3969</v>
      </c>
    </row>
    <row r="22" spans="1:2">
      <c r="A22" s="41" t="s">
        <v>3970</v>
      </c>
      <c r="B22" s="41" t="s">
        <v>3971</v>
      </c>
    </row>
    <row r="23" spans="1:2">
      <c r="A23" s="41" t="s">
        <v>3972</v>
      </c>
      <c r="B23" s="41" t="s">
        <v>3973</v>
      </c>
    </row>
    <row r="24" spans="1:2">
      <c r="A24" s="41" t="s">
        <v>3974</v>
      </c>
      <c r="B24" s="41" t="s">
        <v>3975</v>
      </c>
    </row>
    <row r="25" spans="1:2">
      <c r="A25" s="41" t="s">
        <v>3976</v>
      </c>
      <c r="B25" s="41" t="s">
        <v>3977</v>
      </c>
    </row>
    <row r="26" spans="1:2">
      <c r="A26" s="41" t="s">
        <v>3978</v>
      </c>
      <c r="B26" s="41" t="s">
        <v>3979</v>
      </c>
    </row>
    <row r="27" spans="1:2">
      <c r="A27" s="41" t="s">
        <v>3980</v>
      </c>
      <c r="B27" s="41" t="s">
        <v>3981</v>
      </c>
    </row>
    <row r="28" spans="1:2">
      <c r="A28" s="41" t="s">
        <v>3982</v>
      </c>
      <c r="B28" s="41" t="s">
        <v>3983</v>
      </c>
    </row>
    <row r="29" spans="1:2">
      <c r="A29" s="41" t="s">
        <v>3984</v>
      </c>
      <c r="B29" s="41" t="s">
        <v>3985</v>
      </c>
    </row>
    <row r="30" spans="1:2">
      <c r="A30" s="41" t="s">
        <v>3986</v>
      </c>
      <c r="B30" s="41" t="s">
        <v>3987</v>
      </c>
    </row>
    <row r="31" spans="1:2">
      <c r="A31" s="41" t="s">
        <v>3988</v>
      </c>
      <c r="B31" s="41" t="s">
        <v>3989</v>
      </c>
    </row>
    <row r="32" spans="1:2">
      <c r="A32" s="41" t="s">
        <v>3990</v>
      </c>
      <c r="B32" s="41" t="s">
        <v>3991</v>
      </c>
    </row>
    <row r="33" spans="1:2">
      <c r="A33" s="41" t="s">
        <v>3992</v>
      </c>
      <c r="B33" s="41" t="s">
        <v>3993</v>
      </c>
    </row>
    <row r="34" spans="1:2">
      <c r="A34" s="41" t="s">
        <v>3994</v>
      </c>
      <c r="B34" s="41" t="s">
        <v>3995</v>
      </c>
    </row>
    <row r="35" spans="1:2">
      <c r="A35" s="41" t="s">
        <v>3996</v>
      </c>
      <c r="B35" s="41" t="s">
        <v>3997</v>
      </c>
    </row>
    <row r="36" spans="1:2">
      <c r="A36" s="41" t="s">
        <v>3998</v>
      </c>
      <c r="B36" s="41" t="s">
        <v>3999</v>
      </c>
    </row>
    <row r="37" spans="1:2">
      <c r="A37" s="41" t="s">
        <v>4000</v>
      </c>
      <c r="B37" s="41" t="s">
        <v>4001</v>
      </c>
    </row>
    <row r="38" spans="1:2">
      <c r="A38" s="41" t="s">
        <v>4002</v>
      </c>
      <c r="B38" s="41" t="s">
        <v>4003</v>
      </c>
    </row>
    <row r="39" spans="1:2">
      <c r="A39" s="41" t="s">
        <v>4004</v>
      </c>
      <c r="B39" s="41" t="s">
        <v>4005</v>
      </c>
    </row>
    <row r="40" spans="1:2">
      <c r="A40" s="41" t="s">
        <v>4006</v>
      </c>
      <c r="B40" s="41" t="s">
        <v>4007</v>
      </c>
    </row>
    <row r="41" spans="1:2">
      <c r="A41" s="41" t="s">
        <v>4008</v>
      </c>
      <c r="B41" s="41" t="s">
        <v>4009</v>
      </c>
    </row>
    <row r="42" spans="1:2">
      <c r="A42" s="41" t="s">
        <v>4010</v>
      </c>
      <c r="B42" s="41" t="s">
        <v>4011</v>
      </c>
    </row>
    <row r="43" spans="1:2">
      <c r="A43" s="41" t="s">
        <v>4012</v>
      </c>
      <c r="B43" s="41" t="s">
        <v>4013</v>
      </c>
    </row>
    <row r="44" spans="1:2">
      <c r="A44" s="41" t="s">
        <v>4014</v>
      </c>
      <c r="B44" s="41" t="s">
        <v>4015</v>
      </c>
    </row>
    <row r="45" spans="1:2">
      <c r="A45" s="41" t="s">
        <v>4016</v>
      </c>
      <c r="B45" s="41" t="s">
        <v>4017</v>
      </c>
    </row>
    <row r="46" spans="1:2">
      <c r="A46" s="41" t="s">
        <v>4018</v>
      </c>
      <c r="B46" s="41" t="s">
        <v>4019</v>
      </c>
    </row>
    <row r="47" spans="1:2">
      <c r="A47" s="41" t="s">
        <v>4020</v>
      </c>
      <c r="B47" s="41" t="s">
        <v>4021</v>
      </c>
    </row>
    <row r="48" spans="1:2">
      <c r="A48" s="41" t="s">
        <v>4022</v>
      </c>
      <c r="B48" s="41" t="s">
        <v>4023</v>
      </c>
    </row>
    <row r="49" spans="1:2">
      <c r="A49" s="41" t="s">
        <v>4024</v>
      </c>
      <c r="B49" s="41" t="s">
        <v>4025</v>
      </c>
    </row>
    <row r="50" spans="1:2">
      <c r="A50" s="41" t="s">
        <v>4026</v>
      </c>
      <c r="B50" s="41" t="s">
        <v>4027</v>
      </c>
    </row>
    <row r="51" spans="1:2">
      <c r="A51" s="41" t="s">
        <v>4028</v>
      </c>
      <c r="B51" s="41" t="s">
        <v>4029</v>
      </c>
    </row>
    <row r="52" spans="1:2">
      <c r="A52" s="41" t="s">
        <v>4030</v>
      </c>
      <c r="B52" s="41" t="s">
        <v>4031</v>
      </c>
    </row>
    <row r="53" spans="1:2">
      <c r="A53" s="41" t="s">
        <v>4032</v>
      </c>
      <c r="B53" s="41" t="s">
        <v>4033</v>
      </c>
    </row>
    <row r="54" spans="1:2">
      <c r="A54" s="41" t="s">
        <v>4034</v>
      </c>
      <c r="B54" s="41" t="s">
        <v>4035</v>
      </c>
    </row>
    <row r="55" spans="1:2">
      <c r="A55" s="41" t="s">
        <v>4036</v>
      </c>
      <c r="B55" s="41" t="s">
        <v>4037</v>
      </c>
    </row>
    <row r="56" spans="1:2">
      <c r="A56" s="41" t="s">
        <v>4038</v>
      </c>
      <c r="B56" s="41" t="s">
        <v>4039</v>
      </c>
    </row>
    <row r="57" spans="1:2">
      <c r="A57" s="41" t="s">
        <v>4040</v>
      </c>
      <c r="B57" s="41" t="s">
        <v>4041</v>
      </c>
    </row>
    <row r="58" spans="1:2">
      <c r="A58" s="41" t="s">
        <v>4042</v>
      </c>
      <c r="B58" s="41" t="s">
        <v>4043</v>
      </c>
    </row>
    <row r="59" spans="1:2">
      <c r="A59" s="41" t="s">
        <v>4044</v>
      </c>
      <c r="B59" s="41" t="s">
        <v>4045</v>
      </c>
    </row>
    <row r="60" spans="1:2">
      <c r="A60" s="41" t="s">
        <v>4046</v>
      </c>
      <c r="B60" s="41" t="s">
        <v>4047</v>
      </c>
    </row>
    <row r="61" spans="1:2">
      <c r="A61" s="41" t="s">
        <v>4048</v>
      </c>
      <c r="B61" s="41" t="s">
        <v>4049</v>
      </c>
    </row>
    <row r="62" spans="1:2">
      <c r="A62" s="41" t="s">
        <v>4050</v>
      </c>
      <c r="B62" s="41" t="s">
        <v>4051</v>
      </c>
    </row>
    <row r="63" spans="1:2">
      <c r="A63" s="41" t="s">
        <v>4052</v>
      </c>
      <c r="B63" s="41" t="s">
        <v>4053</v>
      </c>
    </row>
    <row r="64" spans="1:2">
      <c r="A64" s="41" t="s">
        <v>4054</v>
      </c>
      <c r="B64" s="41" t="s">
        <v>4055</v>
      </c>
    </row>
    <row r="65" spans="1:2">
      <c r="A65" s="41" t="s">
        <v>4056</v>
      </c>
      <c r="B65" s="41" t="s">
        <v>4057</v>
      </c>
    </row>
    <row r="66" spans="1:2">
      <c r="A66" s="41" t="s">
        <v>4058</v>
      </c>
      <c r="B66" s="41" t="s">
        <v>4059</v>
      </c>
    </row>
    <row r="67" spans="1:2">
      <c r="A67" s="41" t="s">
        <v>4060</v>
      </c>
      <c r="B67" s="41" t="s">
        <v>4061</v>
      </c>
    </row>
    <row r="68" spans="1:2">
      <c r="A68" s="41" t="s">
        <v>4062</v>
      </c>
      <c r="B68" s="41" t="s">
        <v>4063</v>
      </c>
    </row>
    <row r="69" spans="1:2">
      <c r="A69" s="41" t="s">
        <v>4064</v>
      </c>
      <c r="B69" s="41" t="s">
        <v>4065</v>
      </c>
    </row>
    <row r="70" spans="1:2">
      <c r="A70" s="41" t="s">
        <v>4066</v>
      </c>
      <c r="B70" s="41" t="s">
        <v>4067</v>
      </c>
    </row>
    <row r="71" spans="1:2">
      <c r="A71" s="41" t="s">
        <v>4068</v>
      </c>
      <c r="B71" s="41" t="s">
        <v>4069</v>
      </c>
    </row>
    <row r="72" spans="1:2">
      <c r="A72" s="41" t="s">
        <v>4070</v>
      </c>
      <c r="B72" s="41" t="s">
        <v>4071</v>
      </c>
    </row>
    <row r="73" spans="1:2">
      <c r="A73" s="41" t="s">
        <v>4072</v>
      </c>
      <c r="B73" s="41" t="s">
        <v>4073</v>
      </c>
    </row>
    <row r="74" spans="1:2">
      <c r="A74" s="41" t="s">
        <v>4074</v>
      </c>
      <c r="B74" s="41" t="s">
        <v>4075</v>
      </c>
    </row>
    <row r="75" spans="1:2">
      <c r="A75" s="41" t="s">
        <v>4076</v>
      </c>
      <c r="B75" s="41" t="s">
        <v>4077</v>
      </c>
    </row>
    <row r="76" spans="1:2">
      <c r="A76" s="41" t="s">
        <v>4078</v>
      </c>
      <c r="B76" s="41" t="s">
        <v>4079</v>
      </c>
    </row>
    <row r="77" spans="1:2">
      <c r="A77" s="41" t="s">
        <v>4080</v>
      </c>
      <c r="B77" s="41" t="s">
        <v>4081</v>
      </c>
    </row>
    <row r="78" spans="1:2">
      <c r="A78" s="41" t="s">
        <v>4082</v>
      </c>
      <c r="B78" s="41" t="s">
        <v>4083</v>
      </c>
    </row>
    <row r="79" spans="1:2">
      <c r="A79" s="41" t="s">
        <v>4084</v>
      </c>
      <c r="B79" s="41" t="s">
        <v>4085</v>
      </c>
    </row>
    <row r="80" spans="1:2">
      <c r="A80" s="41" t="s">
        <v>4086</v>
      </c>
      <c r="B80" s="41" t="s">
        <v>4087</v>
      </c>
    </row>
    <row r="81" spans="1:2">
      <c r="A81" s="41" t="s">
        <v>4088</v>
      </c>
      <c r="B81" s="41" t="s">
        <v>4089</v>
      </c>
    </row>
    <row r="82" spans="1:2">
      <c r="A82" s="41" t="s">
        <v>4090</v>
      </c>
      <c r="B82" s="41" t="s">
        <v>4091</v>
      </c>
    </row>
    <row r="83" spans="1:2">
      <c r="A83" s="41" t="s">
        <v>4092</v>
      </c>
      <c r="B83" s="41" t="s">
        <v>4093</v>
      </c>
    </row>
    <row r="84" spans="1:2">
      <c r="A84" s="41" t="s">
        <v>4094</v>
      </c>
      <c r="B84" s="41" t="s">
        <v>4095</v>
      </c>
    </row>
    <row r="85" spans="1:2">
      <c r="A85" s="41" t="s">
        <v>4096</v>
      </c>
      <c r="B85" s="41" t="s">
        <v>4097</v>
      </c>
    </row>
    <row r="86" spans="1:2">
      <c r="A86" s="41" t="s">
        <v>4098</v>
      </c>
      <c r="B86" s="41" t="s">
        <v>4099</v>
      </c>
    </row>
    <row r="87" spans="1:2">
      <c r="A87" s="41" t="s">
        <v>4100</v>
      </c>
      <c r="B87" s="41" t="s">
        <v>4101</v>
      </c>
    </row>
    <row r="88" spans="1:2">
      <c r="A88" s="41" t="s">
        <v>4102</v>
      </c>
      <c r="B88" s="41" t="s">
        <v>4103</v>
      </c>
    </row>
    <row r="89" spans="1:2">
      <c r="A89" s="41" t="s">
        <v>4104</v>
      </c>
      <c r="B89" s="41" t="s">
        <v>4105</v>
      </c>
    </row>
    <row r="90" spans="1:2">
      <c r="A90" s="41" t="s">
        <v>4106</v>
      </c>
      <c r="B90" s="41" t="s">
        <v>4107</v>
      </c>
    </row>
    <row r="91" spans="1:2">
      <c r="A91" s="41" t="s">
        <v>4108</v>
      </c>
      <c r="B91" s="41" t="s">
        <v>4109</v>
      </c>
    </row>
    <row r="92" spans="1:2">
      <c r="A92" s="41" t="s">
        <v>4110</v>
      </c>
      <c r="B92" s="41" t="s">
        <v>4111</v>
      </c>
    </row>
    <row r="93" spans="1:2">
      <c r="A93" s="41" t="s">
        <v>4112</v>
      </c>
      <c r="B93" s="41" t="s">
        <v>4113</v>
      </c>
    </row>
    <row r="94" spans="1:2">
      <c r="A94" s="41" t="s">
        <v>4114</v>
      </c>
      <c r="B94" s="41" t="s">
        <v>4115</v>
      </c>
    </row>
    <row r="95" spans="1:2">
      <c r="A95" s="41" t="s">
        <v>4116</v>
      </c>
      <c r="B95" s="41" t="s">
        <v>4117</v>
      </c>
    </row>
    <row r="96" spans="1:2">
      <c r="A96" s="41" t="s">
        <v>4118</v>
      </c>
      <c r="B96" s="41" t="s">
        <v>4119</v>
      </c>
    </row>
    <row r="97" spans="1:2">
      <c r="A97" s="41" t="s">
        <v>4120</v>
      </c>
      <c r="B97" s="41" t="s">
        <v>4121</v>
      </c>
    </row>
    <row r="98" spans="1:2">
      <c r="A98" s="41" t="s">
        <v>4122</v>
      </c>
      <c r="B98" s="41" t="s">
        <v>4123</v>
      </c>
    </row>
    <row r="99" spans="1:2">
      <c r="A99" s="41" t="s">
        <v>4124</v>
      </c>
      <c r="B99" s="41" t="s">
        <v>4125</v>
      </c>
    </row>
    <row r="100" spans="1:2">
      <c r="A100" s="41" t="s">
        <v>4126</v>
      </c>
      <c r="B100" s="41" t="s">
        <v>4127</v>
      </c>
    </row>
    <row r="101" spans="1:2">
      <c r="A101" s="41" t="s">
        <v>4128</v>
      </c>
      <c r="B101" s="41" t="s">
        <v>4129</v>
      </c>
    </row>
    <row r="102" spans="1:2">
      <c r="A102" s="41" t="s">
        <v>4130</v>
      </c>
      <c r="B102" s="41" t="s">
        <v>4131</v>
      </c>
    </row>
    <row r="103" spans="1:2">
      <c r="A103" s="41" t="s">
        <v>4132</v>
      </c>
      <c r="B103" s="41" t="s">
        <v>4133</v>
      </c>
    </row>
    <row r="104" spans="1:2">
      <c r="A104" s="41" t="s">
        <v>4134</v>
      </c>
      <c r="B104" s="41" t="s">
        <v>4135</v>
      </c>
    </row>
    <row r="105" spans="1:2">
      <c r="A105" s="41" t="s">
        <v>4136</v>
      </c>
      <c r="B105" s="41" t="s">
        <v>4137</v>
      </c>
    </row>
    <row r="106" spans="1:2">
      <c r="A106" s="41" t="s">
        <v>4138</v>
      </c>
      <c r="B106" s="41" t="s">
        <v>4139</v>
      </c>
    </row>
    <row r="107" spans="1:2">
      <c r="A107" s="41" t="s">
        <v>4140</v>
      </c>
      <c r="B107" s="41" t="s">
        <v>4141</v>
      </c>
    </row>
    <row r="108" spans="1:2">
      <c r="A108" s="41" t="s">
        <v>4142</v>
      </c>
      <c r="B108" s="41" t="s">
        <v>4143</v>
      </c>
    </row>
    <row r="109" spans="1:2">
      <c r="A109" s="41" t="s">
        <v>4144</v>
      </c>
      <c r="B109" s="41" t="s">
        <v>4145</v>
      </c>
    </row>
    <row r="110" spans="1:2">
      <c r="A110" s="41" t="s">
        <v>4146</v>
      </c>
      <c r="B110" s="41" t="s">
        <v>4147</v>
      </c>
    </row>
    <row r="111" spans="1:2">
      <c r="A111" s="41" t="s">
        <v>4148</v>
      </c>
      <c r="B111" s="41" t="s">
        <v>4149</v>
      </c>
    </row>
    <row r="112" spans="1:2">
      <c r="A112" s="41" t="s">
        <v>4150</v>
      </c>
      <c r="B112" s="41" t="s">
        <v>4151</v>
      </c>
    </row>
    <row r="113" spans="1:2">
      <c r="A113" s="41" t="s">
        <v>4152</v>
      </c>
      <c r="B113" s="41" t="s">
        <v>4153</v>
      </c>
    </row>
    <row r="114" spans="1:2">
      <c r="A114" s="41" t="s">
        <v>4154</v>
      </c>
      <c r="B114" s="41" t="s">
        <v>4155</v>
      </c>
    </row>
    <row r="115" spans="1:2">
      <c r="A115" s="41" t="s">
        <v>4156</v>
      </c>
      <c r="B115" s="41" t="s">
        <v>4157</v>
      </c>
    </row>
    <row r="116" spans="1:2">
      <c r="A116" s="41" t="s">
        <v>4158</v>
      </c>
      <c r="B116" s="41" t="s">
        <v>4159</v>
      </c>
    </row>
    <row r="117" spans="1:2">
      <c r="A117" s="41" t="s">
        <v>4160</v>
      </c>
      <c r="B117" s="41" t="s">
        <v>4161</v>
      </c>
    </row>
    <row r="118" spans="1:2">
      <c r="A118" s="41" t="s">
        <v>4162</v>
      </c>
      <c r="B118" s="41" t="s">
        <v>4163</v>
      </c>
    </row>
    <row r="119" spans="1:2">
      <c r="A119" s="41" t="s">
        <v>4164</v>
      </c>
      <c r="B119" s="41" t="s">
        <v>4165</v>
      </c>
    </row>
    <row r="120" spans="1:2">
      <c r="A120" s="41" t="s">
        <v>615</v>
      </c>
      <c r="B120" s="41" t="s">
        <v>4166</v>
      </c>
    </row>
    <row r="121" spans="1:2">
      <c r="A121" s="41" t="s">
        <v>4167</v>
      </c>
      <c r="B121" s="41" t="s">
        <v>4168</v>
      </c>
    </row>
    <row r="122" spans="1:2">
      <c r="A122" s="41" t="s">
        <v>4169</v>
      </c>
      <c r="B122" s="41" t="s">
        <v>4170</v>
      </c>
    </row>
    <row r="123" spans="1:2">
      <c r="A123" s="41" t="s">
        <v>4171</v>
      </c>
      <c r="B123" s="41" t="s">
        <v>4172</v>
      </c>
    </row>
    <row r="124" spans="1:2">
      <c r="A124" s="41" t="s">
        <v>4173</v>
      </c>
      <c r="B124" s="41" t="s">
        <v>4174</v>
      </c>
    </row>
    <row r="125" spans="1:2">
      <c r="A125" s="41" t="s">
        <v>4175</v>
      </c>
      <c r="B125" s="41" t="s">
        <v>4176</v>
      </c>
    </row>
    <row r="126" spans="1:2">
      <c r="A126" s="41" t="s">
        <v>4177</v>
      </c>
      <c r="B126" s="41" t="s">
        <v>4178</v>
      </c>
    </row>
    <row r="127" spans="1:2">
      <c r="A127" s="41" t="s">
        <v>4179</v>
      </c>
      <c r="B127" s="41" t="s">
        <v>4180</v>
      </c>
    </row>
    <row r="128" spans="1:2">
      <c r="A128" s="41" t="s">
        <v>4181</v>
      </c>
      <c r="B128" s="41" t="s">
        <v>4182</v>
      </c>
    </row>
    <row r="129" spans="1:2">
      <c r="A129" s="41" t="s">
        <v>4183</v>
      </c>
      <c r="B129" s="41" t="s">
        <v>4184</v>
      </c>
    </row>
    <row r="130" spans="1:2">
      <c r="A130" s="41" t="s">
        <v>4185</v>
      </c>
      <c r="B130" s="41" t="s">
        <v>4186</v>
      </c>
    </row>
    <row r="131" spans="1:2">
      <c r="A131" s="41" t="s">
        <v>4187</v>
      </c>
      <c r="B131" s="41" t="s">
        <v>4188</v>
      </c>
    </row>
    <row r="132" spans="1:2">
      <c r="A132" s="41" t="s">
        <v>4189</v>
      </c>
      <c r="B132" s="41" t="s">
        <v>4190</v>
      </c>
    </row>
    <row r="133" spans="1:2">
      <c r="A133" s="41" t="s">
        <v>4191</v>
      </c>
      <c r="B133" s="41" t="s">
        <v>4192</v>
      </c>
    </row>
    <row r="134" spans="1:2">
      <c r="A134" s="41" t="s">
        <v>4193</v>
      </c>
      <c r="B134" s="41" t="s">
        <v>4194</v>
      </c>
    </row>
    <row r="135" spans="1:2">
      <c r="A135" s="41" t="s">
        <v>4195</v>
      </c>
      <c r="B135" s="41" t="s">
        <v>4196</v>
      </c>
    </row>
    <row r="136" spans="1:2">
      <c r="A136" s="41" t="s">
        <v>4197</v>
      </c>
      <c r="B136" s="41" t="s">
        <v>4198</v>
      </c>
    </row>
    <row r="137" spans="1:2">
      <c r="A137" s="41" t="s">
        <v>4199</v>
      </c>
      <c r="B137" s="41" t="s">
        <v>4200</v>
      </c>
    </row>
    <row r="138" spans="1:2">
      <c r="A138" s="41" t="s">
        <v>4201</v>
      </c>
      <c r="B138" s="41" t="s">
        <v>4202</v>
      </c>
    </row>
    <row r="139" spans="1:2">
      <c r="A139" s="41" t="s">
        <v>4203</v>
      </c>
      <c r="B139" s="41" t="s">
        <v>4204</v>
      </c>
    </row>
    <row r="140" spans="1:2">
      <c r="A140" s="41" t="s">
        <v>4205</v>
      </c>
      <c r="B140" s="41" t="s">
        <v>4206</v>
      </c>
    </row>
    <row r="141" spans="1:2">
      <c r="A141" s="41" t="s">
        <v>4207</v>
      </c>
      <c r="B141" s="41" t="s">
        <v>4208</v>
      </c>
    </row>
    <row r="142" spans="1:2">
      <c r="A142" s="41" t="s">
        <v>4209</v>
      </c>
      <c r="B142" s="41" t="s">
        <v>4210</v>
      </c>
    </row>
    <row r="143" spans="1:2">
      <c r="A143" s="41" t="s">
        <v>4211</v>
      </c>
      <c r="B143" s="41" t="s">
        <v>4212</v>
      </c>
    </row>
    <row r="144" spans="1:2">
      <c r="A144" s="41" t="s">
        <v>4213</v>
      </c>
      <c r="B144" s="41" t="s">
        <v>4214</v>
      </c>
    </row>
  </sheetData>
  <dataConsolidate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117A-D55E-460A-9655-FFC1F1B115C1}">
  <sheetPr>
    <tabColor rgb="FF00B0F0"/>
  </sheetPr>
  <dimension ref="A1:E2557"/>
  <sheetViews>
    <sheetView topLeftCell="A2539" zoomScale="85" zoomScaleNormal="85" workbookViewId="0">
      <selection activeCell="H2556" sqref="H2556"/>
    </sheetView>
  </sheetViews>
  <sheetFormatPr defaultRowHeight="15"/>
  <cols>
    <col min="1" max="1" width="15.140625" customWidth="1"/>
    <col min="2" max="2" width="40.42578125" customWidth="1"/>
    <col min="3" max="3" width="9.85546875" customWidth="1"/>
    <col min="4" max="4" width="28.85546875" customWidth="1"/>
    <col min="5" max="5" width="16.28515625" customWidth="1"/>
  </cols>
  <sheetData>
    <row r="1" spans="1:5" ht="35.25" customHeight="1">
      <c r="A1" s="29" t="s">
        <v>619</v>
      </c>
      <c r="B1" s="29" t="s">
        <v>5209</v>
      </c>
      <c r="C1" s="29" t="s">
        <v>503</v>
      </c>
      <c r="D1" s="29" t="s">
        <v>5207</v>
      </c>
      <c r="E1" s="29" t="s">
        <v>5208</v>
      </c>
    </row>
    <row r="2" spans="1:5">
      <c r="A2" s="20" t="s">
        <v>621</v>
      </c>
      <c r="B2" s="20" t="s">
        <v>622</v>
      </c>
      <c r="C2" s="20" t="s">
        <v>520</v>
      </c>
      <c r="D2" s="20" t="s">
        <v>623</v>
      </c>
      <c r="E2" s="20" t="s">
        <v>624</v>
      </c>
    </row>
    <row r="3" spans="1:5">
      <c r="A3" s="20" t="s">
        <v>625</v>
      </c>
      <c r="B3" s="20" t="s">
        <v>626</v>
      </c>
      <c r="C3" s="20" t="s">
        <v>520</v>
      </c>
      <c r="D3" s="20" t="s">
        <v>623</v>
      </c>
      <c r="E3" s="20" t="s">
        <v>624</v>
      </c>
    </row>
    <row r="4" spans="1:5">
      <c r="A4" s="20" t="s">
        <v>627</v>
      </c>
      <c r="B4" s="20" t="s">
        <v>628</v>
      </c>
      <c r="C4" s="20" t="s">
        <v>520</v>
      </c>
      <c r="D4" s="20" t="s">
        <v>623</v>
      </c>
      <c r="E4" s="20" t="s">
        <v>624</v>
      </c>
    </row>
    <row r="5" spans="1:5">
      <c r="A5" s="20" t="s">
        <v>629</v>
      </c>
      <c r="B5" s="20" t="s">
        <v>630</v>
      </c>
      <c r="C5" s="20" t="s">
        <v>520</v>
      </c>
      <c r="D5" s="20" t="s">
        <v>623</v>
      </c>
      <c r="E5" s="20" t="s">
        <v>624</v>
      </c>
    </row>
    <row r="6" spans="1:5">
      <c r="A6" s="20" t="s">
        <v>631</v>
      </c>
      <c r="B6" s="20" t="s">
        <v>632</v>
      </c>
      <c r="C6" s="20" t="s">
        <v>520</v>
      </c>
      <c r="D6" s="20" t="s">
        <v>623</v>
      </c>
      <c r="E6" s="20" t="s">
        <v>624</v>
      </c>
    </row>
    <row r="7" spans="1:5">
      <c r="A7" s="20" t="s">
        <v>633</v>
      </c>
      <c r="B7" s="20" t="s">
        <v>634</v>
      </c>
      <c r="C7" s="20" t="s">
        <v>520</v>
      </c>
      <c r="D7" s="20" t="s">
        <v>623</v>
      </c>
      <c r="E7" s="20" t="s">
        <v>624</v>
      </c>
    </row>
    <row r="8" spans="1:5">
      <c r="A8" s="20" t="s">
        <v>635</v>
      </c>
      <c r="B8" s="20" t="s">
        <v>636</v>
      </c>
      <c r="C8" s="20" t="s">
        <v>520</v>
      </c>
      <c r="D8" s="20" t="s">
        <v>623</v>
      </c>
      <c r="E8" s="20" t="s">
        <v>624</v>
      </c>
    </row>
    <row r="9" spans="1:5">
      <c r="A9" s="20" t="s">
        <v>637</v>
      </c>
      <c r="B9" s="20" t="s">
        <v>638</v>
      </c>
      <c r="C9" s="20" t="s">
        <v>520</v>
      </c>
      <c r="D9" s="20" t="s">
        <v>623</v>
      </c>
      <c r="E9" s="20" t="s">
        <v>624</v>
      </c>
    </row>
    <row r="10" spans="1:5">
      <c r="A10" s="20" t="s">
        <v>639</v>
      </c>
      <c r="B10" s="20" t="s">
        <v>640</v>
      </c>
      <c r="C10" s="20" t="s">
        <v>520</v>
      </c>
      <c r="D10" s="20" t="s">
        <v>623</v>
      </c>
      <c r="E10" s="20" t="s">
        <v>624</v>
      </c>
    </row>
    <row r="11" spans="1:5">
      <c r="A11" s="20" t="s">
        <v>641</v>
      </c>
      <c r="B11" s="20" t="s">
        <v>642</v>
      </c>
      <c r="C11" s="20" t="s">
        <v>520</v>
      </c>
      <c r="D11" s="20" t="s">
        <v>623</v>
      </c>
      <c r="E11" s="20" t="s">
        <v>624</v>
      </c>
    </row>
    <row r="12" spans="1:5">
      <c r="A12" s="20" t="s">
        <v>643</v>
      </c>
      <c r="B12" s="20" t="s">
        <v>644</v>
      </c>
      <c r="C12" s="20" t="s">
        <v>520</v>
      </c>
      <c r="D12" s="20" t="s">
        <v>623</v>
      </c>
      <c r="E12" s="20" t="s">
        <v>624</v>
      </c>
    </row>
    <row r="13" spans="1:5">
      <c r="A13" s="20" t="s">
        <v>645</v>
      </c>
      <c r="B13" s="20" t="s">
        <v>646</v>
      </c>
      <c r="C13" s="20" t="s">
        <v>520</v>
      </c>
      <c r="D13" s="20" t="s">
        <v>623</v>
      </c>
      <c r="E13" s="20" t="s">
        <v>624</v>
      </c>
    </row>
    <row r="14" spans="1:5">
      <c r="A14" s="20" t="s">
        <v>647</v>
      </c>
      <c r="B14" s="20" t="s">
        <v>648</v>
      </c>
      <c r="C14" s="20" t="s">
        <v>520</v>
      </c>
      <c r="D14" s="20" t="s">
        <v>623</v>
      </c>
      <c r="E14" s="20" t="s">
        <v>624</v>
      </c>
    </row>
    <row r="15" spans="1:5">
      <c r="A15" s="20" t="s">
        <v>649</v>
      </c>
      <c r="B15" s="20" t="s">
        <v>650</v>
      </c>
      <c r="C15" s="20" t="s">
        <v>520</v>
      </c>
      <c r="D15" s="20" t="s">
        <v>623</v>
      </c>
      <c r="E15" s="20" t="s">
        <v>624</v>
      </c>
    </row>
    <row r="16" spans="1:5">
      <c r="A16" s="20" t="s">
        <v>651</v>
      </c>
      <c r="B16" s="20" t="s">
        <v>652</v>
      </c>
      <c r="C16" s="20" t="s">
        <v>520</v>
      </c>
      <c r="D16" s="20" t="s">
        <v>623</v>
      </c>
      <c r="E16" s="20" t="s">
        <v>624</v>
      </c>
    </row>
    <row r="17" spans="1:5">
      <c r="A17" s="20" t="s">
        <v>653</v>
      </c>
      <c r="B17" s="20" t="s">
        <v>654</v>
      </c>
      <c r="C17" s="20" t="s">
        <v>520</v>
      </c>
      <c r="D17" s="20" t="s">
        <v>623</v>
      </c>
      <c r="E17" s="20" t="s">
        <v>624</v>
      </c>
    </row>
    <row r="18" spans="1:5">
      <c r="A18" s="20" t="s">
        <v>655</v>
      </c>
      <c r="B18" s="20" t="s">
        <v>656</v>
      </c>
      <c r="C18" s="20" t="s">
        <v>520</v>
      </c>
      <c r="D18" s="20" t="s">
        <v>623</v>
      </c>
      <c r="E18" s="20" t="s">
        <v>624</v>
      </c>
    </row>
    <row r="19" spans="1:5">
      <c r="A19" s="20" t="s">
        <v>657</v>
      </c>
      <c r="B19" s="20" t="s">
        <v>658</v>
      </c>
      <c r="C19" s="20" t="s">
        <v>520</v>
      </c>
      <c r="D19" s="20" t="s">
        <v>623</v>
      </c>
      <c r="E19" s="20" t="s">
        <v>624</v>
      </c>
    </row>
    <row r="20" spans="1:5">
      <c r="A20" s="20" t="s">
        <v>659</v>
      </c>
      <c r="B20" s="20" t="s">
        <v>660</v>
      </c>
      <c r="C20" s="20" t="s">
        <v>520</v>
      </c>
      <c r="D20" s="20" t="s">
        <v>623</v>
      </c>
      <c r="E20" s="20" t="s">
        <v>624</v>
      </c>
    </row>
    <row r="21" spans="1:5">
      <c r="A21" s="20" t="s">
        <v>661</v>
      </c>
      <c r="B21" s="20" t="s">
        <v>662</v>
      </c>
      <c r="C21" s="20" t="s">
        <v>520</v>
      </c>
      <c r="D21" s="20" t="s">
        <v>623</v>
      </c>
      <c r="E21" s="20" t="s">
        <v>624</v>
      </c>
    </row>
    <row r="22" spans="1:5">
      <c r="A22" s="20" t="s">
        <v>663</v>
      </c>
      <c r="B22" s="20" t="s">
        <v>2</v>
      </c>
      <c r="C22" s="20" t="s">
        <v>505</v>
      </c>
      <c r="D22" s="20" t="s">
        <v>664</v>
      </c>
      <c r="E22" s="20" t="s">
        <v>665</v>
      </c>
    </row>
    <row r="23" spans="1:5">
      <c r="A23" s="20" t="s">
        <v>666</v>
      </c>
      <c r="B23" s="20" t="s">
        <v>667</v>
      </c>
      <c r="C23" s="20" t="s">
        <v>520</v>
      </c>
      <c r="D23" s="20" t="s">
        <v>664</v>
      </c>
      <c r="E23" s="20" t="s">
        <v>665</v>
      </c>
    </row>
    <row r="24" spans="1:5">
      <c r="A24" s="20" t="s">
        <v>668</v>
      </c>
      <c r="B24" s="20" t="s">
        <v>669</v>
      </c>
      <c r="C24" s="20" t="s">
        <v>505</v>
      </c>
      <c r="D24" s="20" t="s">
        <v>664</v>
      </c>
      <c r="E24" s="20" t="s">
        <v>665</v>
      </c>
    </row>
    <row r="25" spans="1:5">
      <c r="A25" s="20" t="s">
        <v>670</v>
      </c>
      <c r="B25" s="20" t="s">
        <v>671</v>
      </c>
      <c r="C25" s="20" t="s">
        <v>520</v>
      </c>
      <c r="D25" s="20" t="s">
        <v>664</v>
      </c>
      <c r="E25" s="20" t="s">
        <v>665</v>
      </c>
    </row>
    <row r="26" spans="1:5">
      <c r="A26" s="20" t="s">
        <v>672</v>
      </c>
      <c r="B26" s="20" t="s">
        <v>3</v>
      </c>
      <c r="C26" s="20" t="s">
        <v>505</v>
      </c>
      <c r="D26" s="20" t="s">
        <v>664</v>
      </c>
      <c r="E26" s="20" t="s">
        <v>665</v>
      </c>
    </row>
    <row r="27" spans="1:5">
      <c r="A27" s="20" t="s">
        <v>673</v>
      </c>
      <c r="B27" s="20" t="s">
        <v>674</v>
      </c>
      <c r="C27" s="20" t="s">
        <v>520</v>
      </c>
      <c r="D27" s="20" t="s">
        <v>664</v>
      </c>
      <c r="E27" s="20" t="s">
        <v>665</v>
      </c>
    </row>
    <row r="28" spans="1:5">
      <c r="A28" s="20" t="s">
        <v>675</v>
      </c>
      <c r="B28" s="20" t="s">
        <v>4</v>
      </c>
      <c r="C28" s="20" t="s">
        <v>505</v>
      </c>
      <c r="D28" s="20" t="s">
        <v>664</v>
      </c>
      <c r="E28" s="20" t="s">
        <v>665</v>
      </c>
    </row>
    <row r="29" spans="1:5">
      <c r="A29" s="20" t="s">
        <v>676</v>
      </c>
      <c r="B29" s="20" t="s">
        <v>677</v>
      </c>
      <c r="C29" s="20" t="s">
        <v>520</v>
      </c>
      <c r="D29" s="20" t="s">
        <v>664</v>
      </c>
      <c r="E29" s="20" t="s">
        <v>665</v>
      </c>
    </row>
    <row r="30" spans="1:5">
      <c r="A30" s="20" t="s">
        <v>678</v>
      </c>
      <c r="B30" s="20" t="s">
        <v>450</v>
      </c>
      <c r="C30" s="20" t="s">
        <v>505</v>
      </c>
      <c r="D30" s="20" t="s">
        <v>664</v>
      </c>
      <c r="E30" s="20" t="s">
        <v>665</v>
      </c>
    </row>
    <row r="31" spans="1:5">
      <c r="A31" s="20" t="s">
        <v>679</v>
      </c>
      <c r="B31" s="20" t="s">
        <v>680</v>
      </c>
      <c r="C31" s="20" t="s">
        <v>520</v>
      </c>
      <c r="D31" s="20" t="s">
        <v>664</v>
      </c>
      <c r="E31" s="20" t="s">
        <v>665</v>
      </c>
    </row>
    <row r="32" spans="1:5">
      <c r="A32" s="20" t="s">
        <v>681</v>
      </c>
      <c r="B32" s="20" t="s">
        <v>5</v>
      </c>
      <c r="C32" s="20" t="s">
        <v>505</v>
      </c>
      <c r="D32" s="20" t="s">
        <v>664</v>
      </c>
      <c r="E32" s="20" t="s">
        <v>665</v>
      </c>
    </row>
    <row r="33" spans="1:5">
      <c r="A33" s="20" t="s">
        <v>682</v>
      </c>
      <c r="B33" s="20" t="s">
        <v>683</v>
      </c>
      <c r="C33" s="20" t="s">
        <v>520</v>
      </c>
      <c r="D33" s="20" t="s">
        <v>664</v>
      </c>
      <c r="E33" s="20" t="s">
        <v>665</v>
      </c>
    </row>
    <row r="34" spans="1:5">
      <c r="A34" s="20" t="s">
        <v>684</v>
      </c>
      <c r="B34" s="20" t="s">
        <v>6</v>
      </c>
      <c r="C34" s="20" t="s">
        <v>505</v>
      </c>
      <c r="D34" s="20" t="s">
        <v>664</v>
      </c>
      <c r="E34" s="20" t="s">
        <v>665</v>
      </c>
    </row>
    <row r="35" spans="1:5">
      <c r="A35" s="20" t="s">
        <v>685</v>
      </c>
      <c r="B35" s="20" t="s">
        <v>686</v>
      </c>
      <c r="C35" s="20" t="s">
        <v>520</v>
      </c>
      <c r="D35" s="20" t="s">
        <v>664</v>
      </c>
      <c r="E35" s="20" t="s">
        <v>665</v>
      </c>
    </row>
    <row r="36" spans="1:5">
      <c r="A36" s="20" t="s">
        <v>687</v>
      </c>
      <c r="B36" s="20" t="s">
        <v>7</v>
      </c>
      <c r="C36" s="20" t="s">
        <v>505</v>
      </c>
      <c r="D36" s="20" t="s">
        <v>664</v>
      </c>
      <c r="E36" s="20" t="s">
        <v>665</v>
      </c>
    </row>
    <row r="37" spans="1:5">
      <c r="A37" s="20" t="s">
        <v>688</v>
      </c>
      <c r="B37" s="20" t="s">
        <v>689</v>
      </c>
      <c r="C37" s="20" t="s">
        <v>520</v>
      </c>
      <c r="D37" s="20" t="s">
        <v>664</v>
      </c>
      <c r="E37" s="20" t="s">
        <v>665</v>
      </c>
    </row>
    <row r="38" spans="1:5">
      <c r="A38" s="20" t="s">
        <v>690</v>
      </c>
      <c r="B38" s="20" t="s">
        <v>8</v>
      </c>
      <c r="C38" s="20" t="s">
        <v>505</v>
      </c>
      <c r="D38" s="20" t="s">
        <v>664</v>
      </c>
      <c r="E38" s="20" t="s">
        <v>665</v>
      </c>
    </row>
    <row r="39" spans="1:5">
      <c r="A39" s="20" t="s">
        <v>691</v>
      </c>
      <c r="B39" s="20" t="s">
        <v>692</v>
      </c>
      <c r="C39" s="20" t="s">
        <v>520</v>
      </c>
      <c r="D39" s="20" t="s">
        <v>664</v>
      </c>
      <c r="E39" s="20" t="s">
        <v>665</v>
      </c>
    </row>
    <row r="40" spans="1:5">
      <c r="A40" s="20" t="s">
        <v>693</v>
      </c>
      <c r="B40" s="20" t="s">
        <v>9</v>
      </c>
      <c r="C40" s="20" t="s">
        <v>505</v>
      </c>
      <c r="D40" s="20" t="s">
        <v>664</v>
      </c>
      <c r="E40" s="20" t="s">
        <v>665</v>
      </c>
    </row>
    <row r="41" spans="1:5">
      <c r="A41" s="20" t="s">
        <v>694</v>
      </c>
      <c r="B41" s="20" t="s">
        <v>695</v>
      </c>
      <c r="C41" s="20" t="s">
        <v>520</v>
      </c>
      <c r="D41" s="20" t="s">
        <v>664</v>
      </c>
      <c r="E41" s="20" t="s">
        <v>665</v>
      </c>
    </row>
    <row r="42" spans="1:5">
      <c r="A42" s="20" t="s">
        <v>696</v>
      </c>
      <c r="B42" s="20" t="s">
        <v>10</v>
      </c>
      <c r="C42" s="20" t="s">
        <v>505</v>
      </c>
      <c r="D42" s="20" t="s">
        <v>664</v>
      </c>
      <c r="E42" s="20" t="s">
        <v>665</v>
      </c>
    </row>
    <row r="43" spans="1:5">
      <c r="A43" s="20" t="s">
        <v>697</v>
      </c>
      <c r="B43" s="20" t="s">
        <v>698</v>
      </c>
      <c r="C43" s="20" t="s">
        <v>520</v>
      </c>
      <c r="D43" s="20" t="s">
        <v>664</v>
      </c>
      <c r="E43" s="20" t="s">
        <v>665</v>
      </c>
    </row>
    <row r="44" spans="1:5">
      <c r="A44" s="20" t="s">
        <v>699</v>
      </c>
      <c r="B44" s="20" t="s">
        <v>11</v>
      </c>
      <c r="C44" s="20" t="s">
        <v>505</v>
      </c>
      <c r="D44" s="20" t="s">
        <v>664</v>
      </c>
      <c r="E44" s="20" t="s">
        <v>665</v>
      </c>
    </row>
    <row r="45" spans="1:5">
      <c r="A45" s="20" t="s">
        <v>700</v>
      </c>
      <c r="B45" s="20" t="s">
        <v>701</v>
      </c>
      <c r="C45" s="20" t="s">
        <v>520</v>
      </c>
      <c r="D45" s="20" t="s">
        <v>664</v>
      </c>
      <c r="E45" s="20" t="s">
        <v>665</v>
      </c>
    </row>
    <row r="46" spans="1:5">
      <c r="A46" s="20" t="s">
        <v>702</v>
      </c>
      <c r="B46" s="20" t="s">
        <v>484</v>
      </c>
      <c r="C46" s="20" t="s">
        <v>505</v>
      </c>
      <c r="D46" s="20" t="s">
        <v>664</v>
      </c>
      <c r="E46" s="20" t="s">
        <v>665</v>
      </c>
    </row>
    <row r="47" spans="1:5">
      <c r="A47" s="20" t="s">
        <v>703</v>
      </c>
      <c r="B47" s="20" t="s">
        <v>704</v>
      </c>
      <c r="C47" s="20" t="s">
        <v>520</v>
      </c>
      <c r="D47" s="20" t="s">
        <v>664</v>
      </c>
      <c r="E47" s="20" t="s">
        <v>665</v>
      </c>
    </row>
    <row r="48" spans="1:5">
      <c r="A48" s="20" t="s">
        <v>705</v>
      </c>
      <c r="B48" s="20" t="s">
        <v>29</v>
      </c>
      <c r="C48" s="20" t="s">
        <v>706</v>
      </c>
      <c r="D48" s="20" t="s">
        <v>664</v>
      </c>
      <c r="E48" s="20" t="s">
        <v>707</v>
      </c>
    </row>
    <row r="49" spans="1:5">
      <c r="A49" s="20" t="s">
        <v>708</v>
      </c>
      <c r="B49" s="20" t="s">
        <v>709</v>
      </c>
      <c r="C49" s="20" t="s">
        <v>520</v>
      </c>
      <c r="D49" s="20" t="s">
        <v>664</v>
      </c>
      <c r="E49" s="20" t="s">
        <v>707</v>
      </c>
    </row>
    <row r="50" spans="1:5">
      <c r="A50" s="20" t="s">
        <v>710</v>
      </c>
      <c r="B50" s="20" t="s">
        <v>12</v>
      </c>
      <c r="C50" s="20" t="s">
        <v>505</v>
      </c>
      <c r="D50" s="20" t="s">
        <v>664</v>
      </c>
      <c r="E50" s="20" t="s">
        <v>665</v>
      </c>
    </row>
    <row r="51" spans="1:5">
      <c r="A51" s="20" t="s">
        <v>711</v>
      </c>
      <c r="B51" s="20" t="s">
        <v>712</v>
      </c>
      <c r="C51" s="20" t="s">
        <v>520</v>
      </c>
      <c r="D51" s="20" t="s">
        <v>664</v>
      </c>
      <c r="E51" s="20" t="s">
        <v>665</v>
      </c>
    </row>
    <row r="52" spans="1:5">
      <c r="A52" s="20" t="s">
        <v>713</v>
      </c>
      <c r="B52" s="20" t="s">
        <v>13</v>
      </c>
      <c r="C52" s="20" t="s">
        <v>505</v>
      </c>
      <c r="D52" s="20" t="s">
        <v>664</v>
      </c>
      <c r="E52" s="20" t="s">
        <v>665</v>
      </c>
    </row>
    <row r="53" spans="1:5">
      <c r="A53" s="20" t="s">
        <v>714</v>
      </c>
      <c r="B53" s="20" t="s">
        <v>715</v>
      </c>
      <c r="C53" s="20" t="s">
        <v>520</v>
      </c>
      <c r="D53" s="20" t="s">
        <v>664</v>
      </c>
      <c r="E53" s="20" t="s">
        <v>665</v>
      </c>
    </row>
    <row r="54" spans="1:5">
      <c r="A54" s="20" t="s">
        <v>716</v>
      </c>
      <c r="B54" s="20" t="s">
        <v>14</v>
      </c>
      <c r="C54" s="20" t="s">
        <v>505</v>
      </c>
      <c r="D54" s="20" t="s">
        <v>664</v>
      </c>
      <c r="E54" s="20" t="s">
        <v>665</v>
      </c>
    </row>
    <row r="55" spans="1:5">
      <c r="A55" s="20" t="s">
        <v>717</v>
      </c>
      <c r="B55" s="20" t="s">
        <v>718</v>
      </c>
      <c r="C55" s="20" t="s">
        <v>520</v>
      </c>
      <c r="D55" s="20" t="s">
        <v>664</v>
      </c>
      <c r="E55" s="20" t="s">
        <v>665</v>
      </c>
    </row>
    <row r="56" spans="1:5">
      <c r="A56" s="20" t="s">
        <v>719</v>
      </c>
      <c r="B56" s="20" t="s">
        <v>15</v>
      </c>
      <c r="C56" s="20" t="s">
        <v>505</v>
      </c>
      <c r="D56" s="20" t="s">
        <v>664</v>
      </c>
      <c r="E56" s="20" t="s">
        <v>665</v>
      </c>
    </row>
    <row r="57" spans="1:5">
      <c r="A57" s="20" t="s">
        <v>720</v>
      </c>
      <c r="B57" s="20" t="s">
        <v>721</v>
      </c>
      <c r="C57" s="20" t="s">
        <v>520</v>
      </c>
      <c r="D57" s="20" t="s">
        <v>664</v>
      </c>
      <c r="E57" s="20" t="s">
        <v>665</v>
      </c>
    </row>
    <row r="58" spans="1:5">
      <c r="A58" s="20" t="s">
        <v>722</v>
      </c>
      <c r="B58" s="20" t="s">
        <v>16</v>
      </c>
      <c r="C58" s="20" t="s">
        <v>505</v>
      </c>
      <c r="D58" s="20" t="s">
        <v>664</v>
      </c>
      <c r="E58" s="20" t="s">
        <v>665</v>
      </c>
    </row>
    <row r="59" spans="1:5">
      <c r="A59" s="20" t="s">
        <v>723</v>
      </c>
      <c r="B59" s="20" t="s">
        <v>724</v>
      </c>
      <c r="C59" s="20" t="s">
        <v>520</v>
      </c>
      <c r="D59" s="20" t="s">
        <v>664</v>
      </c>
      <c r="E59" s="20" t="s">
        <v>665</v>
      </c>
    </row>
    <row r="60" spans="1:5">
      <c r="A60" s="20" t="s">
        <v>725</v>
      </c>
      <c r="B60" s="20" t="s">
        <v>30</v>
      </c>
      <c r="C60" s="20" t="s">
        <v>706</v>
      </c>
      <c r="D60" s="20" t="s">
        <v>664</v>
      </c>
      <c r="E60" s="20" t="s">
        <v>707</v>
      </c>
    </row>
    <row r="61" spans="1:5">
      <c r="A61" s="20" t="s">
        <v>726</v>
      </c>
      <c r="B61" s="20" t="s">
        <v>727</v>
      </c>
      <c r="C61" s="20" t="s">
        <v>520</v>
      </c>
      <c r="D61" s="20" t="s">
        <v>664</v>
      </c>
      <c r="E61" s="20" t="s">
        <v>707</v>
      </c>
    </row>
    <row r="62" spans="1:5">
      <c r="A62" s="20" t="s">
        <v>728</v>
      </c>
      <c r="B62" s="20" t="s">
        <v>31</v>
      </c>
      <c r="C62" s="20" t="s">
        <v>706</v>
      </c>
      <c r="D62" s="20" t="s">
        <v>664</v>
      </c>
      <c r="E62" s="20" t="s">
        <v>707</v>
      </c>
    </row>
    <row r="63" spans="1:5">
      <c r="A63" s="20" t="s">
        <v>729</v>
      </c>
      <c r="B63" s="20" t="s">
        <v>730</v>
      </c>
      <c r="C63" s="20" t="s">
        <v>520</v>
      </c>
      <c r="D63" s="20" t="s">
        <v>664</v>
      </c>
      <c r="E63" s="20" t="s">
        <v>707</v>
      </c>
    </row>
    <row r="64" spans="1:5">
      <c r="A64" s="20" t="s">
        <v>731</v>
      </c>
      <c r="B64" s="20" t="s">
        <v>732</v>
      </c>
      <c r="C64" s="20" t="s">
        <v>520</v>
      </c>
      <c r="D64" s="20" t="s">
        <v>623</v>
      </c>
      <c r="E64" s="20" t="s">
        <v>624</v>
      </c>
    </row>
    <row r="65" spans="1:5">
      <c r="A65" s="20" t="s">
        <v>733</v>
      </c>
      <c r="B65" s="20" t="s">
        <v>734</v>
      </c>
      <c r="C65" s="20" t="s">
        <v>520</v>
      </c>
      <c r="D65" s="20" t="s">
        <v>623</v>
      </c>
      <c r="E65" s="20" t="s">
        <v>624</v>
      </c>
    </row>
    <row r="66" spans="1:5">
      <c r="A66" s="20" t="s">
        <v>735</v>
      </c>
      <c r="B66" s="20" t="s">
        <v>736</v>
      </c>
      <c r="C66" s="20" t="s">
        <v>520</v>
      </c>
      <c r="D66" s="20" t="s">
        <v>623</v>
      </c>
      <c r="E66" s="20" t="s">
        <v>624</v>
      </c>
    </row>
    <row r="67" spans="1:5">
      <c r="A67" s="20" t="s">
        <v>737</v>
      </c>
      <c r="B67" s="20" t="s">
        <v>738</v>
      </c>
      <c r="C67" s="20" t="s">
        <v>520</v>
      </c>
      <c r="D67" s="20" t="s">
        <v>623</v>
      </c>
      <c r="E67" s="20" t="s">
        <v>624</v>
      </c>
    </row>
    <row r="68" spans="1:5">
      <c r="A68" s="20" t="s">
        <v>739</v>
      </c>
      <c r="B68" s="20" t="s">
        <v>740</v>
      </c>
      <c r="C68" s="20" t="s">
        <v>520</v>
      </c>
      <c r="D68" s="20" t="s">
        <v>623</v>
      </c>
      <c r="E68" s="20" t="s">
        <v>624</v>
      </c>
    </row>
    <row r="69" spans="1:5">
      <c r="A69" s="20" t="s">
        <v>741</v>
      </c>
      <c r="B69" s="20" t="s">
        <v>742</v>
      </c>
      <c r="C69" s="20" t="s">
        <v>520</v>
      </c>
      <c r="D69" s="20" t="s">
        <v>623</v>
      </c>
      <c r="E69" s="20" t="s">
        <v>624</v>
      </c>
    </row>
    <row r="70" spans="1:5">
      <c r="A70" s="20" t="s">
        <v>743</v>
      </c>
      <c r="B70" s="20" t="s">
        <v>744</v>
      </c>
      <c r="C70" s="20" t="s">
        <v>520</v>
      </c>
      <c r="D70" s="20" t="s">
        <v>623</v>
      </c>
      <c r="E70" s="20" t="s">
        <v>624</v>
      </c>
    </row>
    <row r="71" spans="1:5">
      <c r="A71" s="20" t="s">
        <v>745</v>
      </c>
      <c r="B71" s="20" t="s">
        <v>746</v>
      </c>
      <c r="C71" s="20" t="s">
        <v>520</v>
      </c>
      <c r="D71" s="20" t="s">
        <v>623</v>
      </c>
      <c r="E71" s="20" t="s">
        <v>624</v>
      </c>
    </row>
    <row r="72" spans="1:5">
      <c r="A72" s="20" t="s">
        <v>747</v>
      </c>
      <c r="B72" s="20" t="s">
        <v>748</v>
      </c>
      <c r="C72" s="20" t="s">
        <v>520</v>
      </c>
      <c r="D72" s="20" t="s">
        <v>623</v>
      </c>
      <c r="E72" s="20" t="s">
        <v>624</v>
      </c>
    </row>
    <row r="73" spans="1:5">
      <c r="A73" s="20" t="s">
        <v>749</v>
      </c>
      <c r="B73" s="20" t="s">
        <v>750</v>
      </c>
      <c r="C73" s="20" t="s">
        <v>520</v>
      </c>
      <c r="D73" s="20" t="s">
        <v>623</v>
      </c>
      <c r="E73" s="20" t="s">
        <v>624</v>
      </c>
    </row>
    <row r="74" spans="1:5">
      <c r="A74" s="20" t="s">
        <v>751</v>
      </c>
      <c r="B74" s="20" t="s">
        <v>752</v>
      </c>
      <c r="C74" s="20" t="s">
        <v>520</v>
      </c>
      <c r="D74" s="20" t="s">
        <v>623</v>
      </c>
      <c r="E74" s="20" t="s">
        <v>624</v>
      </c>
    </row>
    <row r="75" spans="1:5">
      <c r="A75" s="20" t="s">
        <v>753</v>
      </c>
      <c r="B75" s="20" t="s">
        <v>754</v>
      </c>
      <c r="C75" s="20" t="s">
        <v>520</v>
      </c>
      <c r="D75" s="20" t="s">
        <v>623</v>
      </c>
      <c r="E75" s="20" t="s">
        <v>624</v>
      </c>
    </row>
    <row r="76" spans="1:5">
      <c r="A76" s="20" t="s">
        <v>755</v>
      </c>
      <c r="B76" s="20" t="s">
        <v>756</v>
      </c>
      <c r="C76" s="20" t="s">
        <v>520</v>
      </c>
      <c r="D76" s="20" t="s">
        <v>623</v>
      </c>
      <c r="E76" s="20" t="s">
        <v>624</v>
      </c>
    </row>
    <row r="77" spans="1:5">
      <c r="A77" s="20" t="s">
        <v>757</v>
      </c>
      <c r="B77" s="20" t="s">
        <v>758</v>
      </c>
      <c r="C77" s="20" t="s">
        <v>520</v>
      </c>
      <c r="D77" s="20" t="s">
        <v>623</v>
      </c>
      <c r="E77" s="20" t="s">
        <v>624</v>
      </c>
    </row>
    <row r="78" spans="1:5">
      <c r="A78" s="20" t="s">
        <v>759</v>
      </c>
      <c r="B78" s="20" t="s">
        <v>760</v>
      </c>
      <c r="C78" s="20" t="s">
        <v>520</v>
      </c>
      <c r="D78" s="20" t="s">
        <v>761</v>
      </c>
      <c r="E78" s="20" t="s">
        <v>762</v>
      </c>
    </row>
    <row r="79" spans="1:5">
      <c r="A79" s="20" t="s">
        <v>763</v>
      </c>
      <c r="B79" s="20" t="s">
        <v>764</v>
      </c>
      <c r="C79" s="20" t="s">
        <v>519</v>
      </c>
      <c r="D79" s="20" t="s">
        <v>765</v>
      </c>
      <c r="E79" s="20" t="s">
        <v>762</v>
      </c>
    </row>
    <row r="80" spans="1:5">
      <c r="A80" s="20" t="s">
        <v>766</v>
      </c>
      <c r="B80" s="20" t="s">
        <v>767</v>
      </c>
      <c r="C80" s="20" t="s">
        <v>519</v>
      </c>
      <c r="D80" s="20" t="s">
        <v>765</v>
      </c>
      <c r="E80" s="20" t="s">
        <v>762</v>
      </c>
    </row>
    <row r="81" spans="1:5">
      <c r="A81" s="20" t="s">
        <v>768</v>
      </c>
      <c r="B81" s="20" t="s">
        <v>769</v>
      </c>
      <c r="C81" s="20" t="s">
        <v>519</v>
      </c>
      <c r="D81" s="20" t="s">
        <v>765</v>
      </c>
      <c r="E81" s="20" t="s">
        <v>762</v>
      </c>
    </row>
    <row r="82" spans="1:5">
      <c r="A82" s="20" t="s">
        <v>770</v>
      </c>
      <c r="B82" s="20" t="s">
        <v>771</v>
      </c>
      <c r="C82" s="20" t="s">
        <v>519</v>
      </c>
      <c r="D82" s="20" t="s">
        <v>765</v>
      </c>
      <c r="E82" s="20" t="s">
        <v>762</v>
      </c>
    </row>
    <row r="83" spans="1:5">
      <c r="A83" s="20" t="s">
        <v>772</v>
      </c>
      <c r="B83" s="20" t="s">
        <v>773</v>
      </c>
      <c r="C83" s="20" t="s">
        <v>519</v>
      </c>
      <c r="D83" s="20" t="s">
        <v>765</v>
      </c>
      <c r="E83" s="20" t="s">
        <v>762</v>
      </c>
    </row>
    <row r="84" spans="1:5">
      <c r="A84" s="20" t="s">
        <v>774</v>
      </c>
      <c r="B84" s="20" t="s">
        <v>775</v>
      </c>
      <c r="C84" s="20" t="s">
        <v>519</v>
      </c>
      <c r="D84" s="20" t="s">
        <v>765</v>
      </c>
      <c r="E84" s="20" t="s">
        <v>762</v>
      </c>
    </row>
    <row r="85" spans="1:5">
      <c r="A85" s="20" t="s">
        <v>776</v>
      </c>
      <c r="B85" s="20" t="s">
        <v>775</v>
      </c>
      <c r="C85" s="20" t="s">
        <v>519</v>
      </c>
      <c r="D85" s="20" t="s">
        <v>765</v>
      </c>
      <c r="E85" s="20" t="s">
        <v>762</v>
      </c>
    </row>
    <row r="86" spans="1:5">
      <c r="A86" s="20" t="s">
        <v>777</v>
      </c>
      <c r="B86" s="20" t="s">
        <v>778</v>
      </c>
      <c r="C86" s="20" t="s">
        <v>519</v>
      </c>
      <c r="D86" s="20" t="s">
        <v>765</v>
      </c>
      <c r="E86" s="20" t="s">
        <v>762</v>
      </c>
    </row>
    <row r="87" spans="1:5">
      <c r="A87" s="20" t="s">
        <v>779</v>
      </c>
      <c r="B87" s="20" t="s">
        <v>780</v>
      </c>
      <c r="C87" s="20" t="s">
        <v>519</v>
      </c>
      <c r="D87" s="20" t="s">
        <v>765</v>
      </c>
      <c r="E87" s="20" t="s">
        <v>762</v>
      </c>
    </row>
    <row r="88" spans="1:5">
      <c r="A88" s="20" t="s">
        <v>781</v>
      </c>
      <c r="B88" s="20" t="s">
        <v>782</v>
      </c>
      <c r="C88" s="20" t="s">
        <v>519</v>
      </c>
      <c r="D88" s="20" t="s">
        <v>765</v>
      </c>
      <c r="E88" s="20" t="s">
        <v>762</v>
      </c>
    </row>
    <row r="89" spans="1:5">
      <c r="A89" s="20" t="s">
        <v>783</v>
      </c>
      <c r="B89" s="20" t="s">
        <v>784</v>
      </c>
      <c r="C89" s="20" t="s">
        <v>519</v>
      </c>
      <c r="D89" s="20" t="s">
        <v>765</v>
      </c>
      <c r="E89" s="20" t="s">
        <v>762</v>
      </c>
    </row>
    <row r="90" spans="1:5">
      <c r="A90" s="20" t="s">
        <v>785</v>
      </c>
      <c r="B90" s="20" t="s">
        <v>786</v>
      </c>
      <c r="C90" s="20" t="s">
        <v>519</v>
      </c>
      <c r="D90" s="20" t="s">
        <v>765</v>
      </c>
      <c r="E90" s="20" t="s">
        <v>762</v>
      </c>
    </row>
    <row r="91" spans="1:5">
      <c r="A91" s="20" t="s">
        <v>787</v>
      </c>
      <c r="B91" s="20" t="s">
        <v>788</v>
      </c>
      <c r="C91" s="20" t="s">
        <v>519</v>
      </c>
      <c r="D91" s="20" t="s">
        <v>765</v>
      </c>
      <c r="E91" s="20" t="s">
        <v>762</v>
      </c>
    </row>
    <row r="92" spans="1:5">
      <c r="A92" s="20" t="s">
        <v>789</v>
      </c>
      <c r="B92" s="20" t="s">
        <v>790</v>
      </c>
      <c r="C92" s="20" t="s">
        <v>519</v>
      </c>
      <c r="D92" s="20" t="s">
        <v>765</v>
      </c>
      <c r="E92" s="20" t="s">
        <v>762</v>
      </c>
    </row>
    <row r="93" spans="1:5">
      <c r="A93" s="20" t="s">
        <v>791</v>
      </c>
      <c r="B93" s="20" t="s">
        <v>792</v>
      </c>
      <c r="C93" s="20" t="s">
        <v>519</v>
      </c>
      <c r="D93" s="20" t="s">
        <v>765</v>
      </c>
      <c r="E93" s="20" t="s">
        <v>762</v>
      </c>
    </row>
    <row r="94" spans="1:5">
      <c r="A94" s="20" t="s">
        <v>793</v>
      </c>
      <c r="B94" s="20" t="s">
        <v>794</v>
      </c>
      <c r="C94" s="20" t="s">
        <v>519</v>
      </c>
      <c r="D94" s="20" t="s">
        <v>765</v>
      </c>
      <c r="E94" s="20" t="s">
        <v>762</v>
      </c>
    </row>
    <row r="95" spans="1:5">
      <c r="A95" s="20" t="s">
        <v>795</v>
      </c>
      <c r="B95" s="20" t="s">
        <v>796</v>
      </c>
      <c r="C95" s="20" t="s">
        <v>519</v>
      </c>
      <c r="D95" s="20" t="s">
        <v>765</v>
      </c>
      <c r="E95" s="20" t="s">
        <v>762</v>
      </c>
    </row>
    <row r="96" spans="1:5">
      <c r="A96" s="20" t="s">
        <v>797</v>
      </c>
      <c r="B96" s="20" t="s">
        <v>798</v>
      </c>
      <c r="C96" s="20" t="s">
        <v>519</v>
      </c>
      <c r="D96" s="20" t="s">
        <v>765</v>
      </c>
      <c r="E96" s="20" t="s">
        <v>762</v>
      </c>
    </row>
    <row r="97" spans="1:5">
      <c r="A97" s="20" t="s">
        <v>799</v>
      </c>
      <c r="B97" s="20" t="s">
        <v>800</v>
      </c>
      <c r="C97" s="20" t="s">
        <v>519</v>
      </c>
      <c r="D97" s="20" t="s">
        <v>765</v>
      </c>
      <c r="E97" s="20" t="s">
        <v>762</v>
      </c>
    </row>
    <row r="98" spans="1:5">
      <c r="A98" s="20" t="s">
        <v>801</v>
      </c>
      <c r="B98" s="20" t="s">
        <v>800</v>
      </c>
      <c r="C98" s="20" t="s">
        <v>519</v>
      </c>
      <c r="D98" s="20" t="s">
        <v>765</v>
      </c>
      <c r="E98" s="20" t="s">
        <v>762</v>
      </c>
    </row>
    <row r="99" spans="1:5">
      <c r="A99" s="20" t="s">
        <v>802</v>
      </c>
      <c r="B99" s="20" t="s">
        <v>803</v>
      </c>
      <c r="C99" s="20" t="s">
        <v>519</v>
      </c>
      <c r="D99" s="20" t="s">
        <v>765</v>
      </c>
      <c r="E99" s="20" t="s">
        <v>762</v>
      </c>
    </row>
    <row r="100" spans="1:5">
      <c r="A100" s="20" t="s">
        <v>804</v>
      </c>
      <c r="B100" s="20" t="s">
        <v>805</v>
      </c>
      <c r="C100" s="20" t="s">
        <v>519</v>
      </c>
      <c r="D100" s="20" t="s">
        <v>765</v>
      </c>
      <c r="E100" s="20" t="s">
        <v>762</v>
      </c>
    </row>
    <row r="101" spans="1:5">
      <c r="A101" s="20" t="s">
        <v>806</v>
      </c>
      <c r="B101" s="20" t="s">
        <v>807</v>
      </c>
      <c r="C101" s="20" t="s">
        <v>519</v>
      </c>
      <c r="D101" s="20" t="s">
        <v>765</v>
      </c>
      <c r="E101" s="20" t="s">
        <v>762</v>
      </c>
    </row>
    <row r="102" spans="1:5">
      <c r="A102" s="20" t="s">
        <v>808</v>
      </c>
      <c r="B102" s="20" t="s">
        <v>809</v>
      </c>
      <c r="C102" s="20" t="s">
        <v>519</v>
      </c>
      <c r="D102" s="20" t="s">
        <v>765</v>
      </c>
      <c r="E102" s="20" t="s">
        <v>762</v>
      </c>
    </row>
    <row r="103" spans="1:5">
      <c r="A103" s="20" t="s">
        <v>810</v>
      </c>
      <c r="B103" s="20" t="s">
        <v>811</v>
      </c>
      <c r="C103" s="20" t="s">
        <v>519</v>
      </c>
      <c r="D103" s="20" t="s">
        <v>765</v>
      </c>
      <c r="E103" s="20" t="s">
        <v>762</v>
      </c>
    </row>
    <row r="104" spans="1:5">
      <c r="A104" s="20" t="s">
        <v>812</v>
      </c>
      <c r="B104" s="20" t="s">
        <v>813</v>
      </c>
      <c r="C104" s="20" t="s">
        <v>519</v>
      </c>
      <c r="D104" s="20" t="s">
        <v>765</v>
      </c>
      <c r="E104" s="20" t="s">
        <v>762</v>
      </c>
    </row>
    <row r="105" spans="1:5">
      <c r="A105" s="20" t="s">
        <v>814</v>
      </c>
      <c r="B105" s="20" t="s">
        <v>815</v>
      </c>
      <c r="C105" s="20" t="s">
        <v>519</v>
      </c>
      <c r="D105" s="20" t="s">
        <v>765</v>
      </c>
      <c r="E105" s="20" t="s">
        <v>762</v>
      </c>
    </row>
    <row r="106" spans="1:5">
      <c r="A106" s="20" t="s">
        <v>816</v>
      </c>
      <c r="B106" s="20" t="s">
        <v>817</v>
      </c>
      <c r="C106" s="20" t="s">
        <v>519</v>
      </c>
      <c r="D106" s="20" t="s">
        <v>765</v>
      </c>
      <c r="E106" s="20" t="s">
        <v>762</v>
      </c>
    </row>
    <row r="107" spans="1:5">
      <c r="A107" s="20" t="s">
        <v>818</v>
      </c>
      <c r="B107" s="20" t="s">
        <v>819</v>
      </c>
      <c r="C107" s="20" t="s">
        <v>519</v>
      </c>
      <c r="D107" s="20" t="s">
        <v>765</v>
      </c>
      <c r="E107" s="20" t="s">
        <v>762</v>
      </c>
    </row>
    <row r="108" spans="1:5">
      <c r="A108" s="20" t="s">
        <v>820</v>
      </c>
      <c r="B108" s="20" t="s">
        <v>821</v>
      </c>
      <c r="C108" s="20" t="s">
        <v>519</v>
      </c>
      <c r="D108" s="20" t="s">
        <v>765</v>
      </c>
      <c r="E108" s="20" t="s">
        <v>762</v>
      </c>
    </row>
    <row r="109" spans="1:5">
      <c r="A109" s="20" t="s">
        <v>822</v>
      </c>
      <c r="B109" s="20" t="s">
        <v>823</v>
      </c>
      <c r="C109" s="20" t="s">
        <v>519</v>
      </c>
      <c r="D109" s="20" t="s">
        <v>765</v>
      </c>
      <c r="E109" s="20" t="s">
        <v>762</v>
      </c>
    </row>
    <row r="110" spans="1:5">
      <c r="A110" s="20" t="s">
        <v>824</v>
      </c>
      <c r="B110" s="20" t="s">
        <v>825</v>
      </c>
      <c r="C110" s="20" t="s">
        <v>519</v>
      </c>
      <c r="D110" s="20" t="s">
        <v>765</v>
      </c>
      <c r="E110" s="20" t="s">
        <v>762</v>
      </c>
    </row>
    <row r="111" spans="1:5">
      <c r="A111" s="20" t="s">
        <v>826</v>
      </c>
      <c r="B111" s="20" t="s">
        <v>827</v>
      </c>
      <c r="C111" s="20" t="s">
        <v>519</v>
      </c>
      <c r="D111" s="20" t="s">
        <v>765</v>
      </c>
      <c r="E111" s="20" t="s">
        <v>762</v>
      </c>
    </row>
    <row r="112" spans="1:5">
      <c r="A112" s="20" t="s">
        <v>828</v>
      </c>
      <c r="B112" s="20" t="s">
        <v>829</v>
      </c>
      <c r="C112" s="20" t="s">
        <v>519</v>
      </c>
      <c r="D112" s="20" t="s">
        <v>765</v>
      </c>
      <c r="E112" s="20" t="s">
        <v>762</v>
      </c>
    </row>
    <row r="113" spans="1:5">
      <c r="A113" s="20" t="s">
        <v>830</v>
      </c>
      <c r="B113" s="20" t="s">
        <v>831</v>
      </c>
      <c r="C113" s="20" t="s">
        <v>519</v>
      </c>
      <c r="D113" s="20" t="s">
        <v>765</v>
      </c>
      <c r="E113" s="20" t="s">
        <v>762</v>
      </c>
    </row>
    <row r="114" spans="1:5">
      <c r="A114" s="20" t="s">
        <v>832</v>
      </c>
      <c r="B114" s="20" t="s">
        <v>833</v>
      </c>
      <c r="C114" s="20" t="s">
        <v>519</v>
      </c>
      <c r="D114" s="20" t="s">
        <v>765</v>
      </c>
      <c r="E114" s="20" t="s">
        <v>762</v>
      </c>
    </row>
    <row r="115" spans="1:5">
      <c r="A115" s="20" t="s">
        <v>834</v>
      </c>
      <c r="B115" s="20" t="s">
        <v>835</v>
      </c>
      <c r="C115" s="20" t="s">
        <v>519</v>
      </c>
      <c r="D115" s="20" t="s">
        <v>765</v>
      </c>
      <c r="E115" s="20" t="s">
        <v>762</v>
      </c>
    </row>
    <row r="116" spans="1:5">
      <c r="A116" s="20" t="s">
        <v>836</v>
      </c>
      <c r="B116" s="20" t="s">
        <v>837</v>
      </c>
      <c r="C116" s="20" t="s">
        <v>519</v>
      </c>
      <c r="D116" s="20" t="s">
        <v>765</v>
      </c>
      <c r="E116" s="20" t="s">
        <v>762</v>
      </c>
    </row>
    <row r="117" spans="1:5">
      <c r="A117" s="20" t="s">
        <v>838</v>
      </c>
      <c r="B117" s="20" t="s">
        <v>839</v>
      </c>
      <c r="C117" s="20" t="s">
        <v>519</v>
      </c>
      <c r="D117" s="20" t="s">
        <v>765</v>
      </c>
      <c r="E117" s="20" t="s">
        <v>762</v>
      </c>
    </row>
    <row r="118" spans="1:5">
      <c r="A118" s="20" t="s">
        <v>840</v>
      </c>
      <c r="B118" s="20" t="s">
        <v>841</v>
      </c>
      <c r="C118" s="20" t="s">
        <v>519</v>
      </c>
      <c r="D118" s="20" t="s">
        <v>765</v>
      </c>
      <c r="E118" s="20" t="s">
        <v>762</v>
      </c>
    </row>
    <row r="119" spans="1:5">
      <c r="A119" s="20" t="s">
        <v>842</v>
      </c>
      <c r="B119" s="20" t="s">
        <v>843</v>
      </c>
      <c r="C119" s="20" t="s">
        <v>519</v>
      </c>
      <c r="D119" s="20" t="s">
        <v>765</v>
      </c>
      <c r="E119" s="20" t="s">
        <v>762</v>
      </c>
    </row>
    <row r="120" spans="1:5">
      <c r="A120" s="20" t="s">
        <v>844</v>
      </c>
      <c r="B120" s="20" t="s">
        <v>845</v>
      </c>
      <c r="C120" s="20" t="s">
        <v>519</v>
      </c>
      <c r="D120" s="20" t="s">
        <v>765</v>
      </c>
      <c r="E120" s="20" t="s">
        <v>762</v>
      </c>
    </row>
    <row r="121" spans="1:5">
      <c r="A121" s="20" t="s">
        <v>846</v>
      </c>
      <c r="B121" s="20" t="s">
        <v>847</v>
      </c>
      <c r="C121" s="20" t="s">
        <v>519</v>
      </c>
      <c r="D121" s="20" t="s">
        <v>765</v>
      </c>
      <c r="E121" s="20" t="s">
        <v>762</v>
      </c>
    </row>
    <row r="122" spans="1:5">
      <c r="A122" s="20" t="s">
        <v>848</v>
      </c>
      <c r="B122" s="20" t="s">
        <v>849</v>
      </c>
      <c r="C122" s="20" t="s">
        <v>519</v>
      </c>
      <c r="D122" s="20" t="s">
        <v>765</v>
      </c>
      <c r="E122" s="20" t="s">
        <v>762</v>
      </c>
    </row>
    <row r="123" spans="1:5">
      <c r="A123" s="20" t="s">
        <v>850</v>
      </c>
      <c r="B123" s="20" t="s">
        <v>851</v>
      </c>
      <c r="C123" s="20" t="s">
        <v>519</v>
      </c>
      <c r="D123" s="20" t="s">
        <v>765</v>
      </c>
      <c r="E123" s="20" t="s">
        <v>762</v>
      </c>
    </row>
    <row r="124" spans="1:5">
      <c r="A124" s="20" t="s">
        <v>852</v>
      </c>
      <c r="B124" s="20" t="s">
        <v>853</v>
      </c>
      <c r="C124" s="20" t="s">
        <v>519</v>
      </c>
      <c r="D124" s="20" t="s">
        <v>765</v>
      </c>
      <c r="E124" s="20" t="s">
        <v>762</v>
      </c>
    </row>
    <row r="125" spans="1:5">
      <c r="A125" s="20" t="s">
        <v>854</v>
      </c>
      <c r="B125" s="20" t="s">
        <v>855</v>
      </c>
      <c r="C125" s="20" t="s">
        <v>519</v>
      </c>
      <c r="D125" s="20" t="s">
        <v>765</v>
      </c>
      <c r="E125" s="20" t="s">
        <v>762</v>
      </c>
    </row>
    <row r="126" spans="1:5">
      <c r="A126" s="20" t="s">
        <v>856</v>
      </c>
      <c r="B126" s="20" t="s">
        <v>857</v>
      </c>
      <c r="C126" s="20" t="s">
        <v>519</v>
      </c>
      <c r="D126" s="20" t="s">
        <v>765</v>
      </c>
      <c r="E126" s="20" t="s">
        <v>762</v>
      </c>
    </row>
    <row r="127" spans="1:5">
      <c r="A127" s="20" t="s">
        <v>858</v>
      </c>
      <c r="B127" s="20" t="s">
        <v>859</v>
      </c>
      <c r="C127" s="20" t="s">
        <v>519</v>
      </c>
      <c r="D127" s="20" t="s">
        <v>765</v>
      </c>
      <c r="E127" s="20" t="s">
        <v>762</v>
      </c>
    </row>
    <row r="128" spans="1:5">
      <c r="A128" s="20" t="s">
        <v>860</v>
      </c>
      <c r="B128" s="20" t="s">
        <v>861</v>
      </c>
      <c r="C128" s="20" t="s">
        <v>519</v>
      </c>
      <c r="D128" s="20" t="s">
        <v>765</v>
      </c>
      <c r="E128" s="20" t="s">
        <v>762</v>
      </c>
    </row>
    <row r="129" spans="1:5">
      <c r="A129" s="20" t="s">
        <v>862</v>
      </c>
      <c r="B129" s="20" t="s">
        <v>863</v>
      </c>
      <c r="C129" s="20" t="s">
        <v>519</v>
      </c>
      <c r="D129" s="20" t="s">
        <v>765</v>
      </c>
      <c r="E129" s="20" t="s">
        <v>762</v>
      </c>
    </row>
    <row r="130" spans="1:5">
      <c r="A130" s="20" t="s">
        <v>864</v>
      </c>
      <c r="B130" s="20" t="s">
        <v>865</v>
      </c>
      <c r="C130" s="20" t="s">
        <v>519</v>
      </c>
      <c r="D130" s="20" t="s">
        <v>765</v>
      </c>
      <c r="E130" s="20" t="s">
        <v>762</v>
      </c>
    </row>
    <row r="131" spans="1:5">
      <c r="A131" s="20" t="s">
        <v>866</v>
      </c>
      <c r="B131" s="20" t="s">
        <v>867</v>
      </c>
      <c r="C131" s="20" t="s">
        <v>519</v>
      </c>
      <c r="D131" s="20" t="s">
        <v>765</v>
      </c>
      <c r="E131" s="20" t="s">
        <v>762</v>
      </c>
    </row>
    <row r="132" spans="1:5">
      <c r="A132" s="20" t="s">
        <v>868</v>
      </c>
      <c r="B132" s="20" t="s">
        <v>869</v>
      </c>
      <c r="C132" s="20" t="s">
        <v>519</v>
      </c>
      <c r="D132" s="20" t="s">
        <v>765</v>
      </c>
      <c r="E132" s="20" t="s">
        <v>762</v>
      </c>
    </row>
    <row r="133" spans="1:5">
      <c r="A133" s="20" t="s">
        <v>870</v>
      </c>
      <c r="B133" s="20" t="s">
        <v>871</v>
      </c>
      <c r="C133" s="20" t="s">
        <v>519</v>
      </c>
      <c r="D133" s="20" t="s">
        <v>765</v>
      </c>
      <c r="E133" s="20" t="s">
        <v>762</v>
      </c>
    </row>
    <row r="134" spans="1:5">
      <c r="A134" s="20" t="s">
        <v>872</v>
      </c>
      <c r="B134" s="20" t="s">
        <v>873</v>
      </c>
      <c r="C134" s="20" t="s">
        <v>519</v>
      </c>
      <c r="D134" s="20" t="s">
        <v>765</v>
      </c>
      <c r="E134" s="20" t="s">
        <v>762</v>
      </c>
    </row>
    <row r="135" spans="1:5">
      <c r="A135" s="20" t="s">
        <v>874</v>
      </c>
      <c r="B135" s="20" t="s">
        <v>875</v>
      </c>
      <c r="C135" s="20" t="s">
        <v>519</v>
      </c>
      <c r="D135" s="20" t="s">
        <v>765</v>
      </c>
      <c r="E135" s="20" t="s">
        <v>762</v>
      </c>
    </row>
    <row r="136" spans="1:5">
      <c r="A136" s="20" t="s">
        <v>876</v>
      </c>
      <c r="B136" s="20" t="s">
        <v>877</v>
      </c>
      <c r="C136" s="20" t="s">
        <v>519</v>
      </c>
      <c r="D136" s="20" t="s">
        <v>765</v>
      </c>
      <c r="E136" s="20" t="s">
        <v>762</v>
      </c>
    </row>
    <row r="137" spans="1:5">
      <c r="A137" s="20" t="s">
        <v>878</v>
      </c>
      <c r="B137" s="20" t="s">
        <v>879</v>
      </c>
      <c r="C137" s="20" t="s">
        <v>519</v>
      </c>
      <c r="D137" s="20" t="s">
        <v>765</v>
      </c>
      <c r="E137" s="20" t="s">
        <v>762</v>
      </c>
    </row>
    <row r="138" spans="1:5">
      <c r="A138" s="20" t="s">
        <v>880</v>
      </c>
      <c r="B138" s="20" t="s">
        <v>881</v>
      </c>
      <c r="C138" s="20" t="s">
        <v>519</v>
      </c>
      <c r="D138" s="20" t="s">
        <v>765</v>
      </c>
      <c r="E138" s="20" t="s">
        <v>762</v>
      </c>
    </row>
    <row r="139" spans="1:5">
      <c r="A139" s="20" t="s">
        <v>882</v>
      </c>
      <c r="B139" s="20" t="s">
        <v>882</v>
      </c>
      <c r="C139" s="20" t="s">
        <v>883</v>
      </c>
      <c r="D139" s="20" t="s">
        <v>884</v>
      </c>
      <c r="E139" s="20" t="s">
        <v>762</v>
      </c>
    </row>
    <row r="140" spans="1:5">
      <c r="A140" s="20" t="s">
        <v>885</v>
      </c>
      <c r="B140" s="20" t="s">
        <v>886</v>
      </c>
      <c r="C140" s="20" t="s">
        <v>520</v>
      </c>
      <c r="D140" s="20" t="s">
        <v>623</v>
      </c>
      <c r="E140" s="20" t="s">
        <v>887</v>
      </c>
    </row>
    <row r="141" spans="1:5">
      <c r="A141" s="20" t="s">
        <v>888</v>
      </c>
      <c r="B141" s="20" t="s">
        <v>889</v>
      </c>
      <c r="C141" s="20" t="s">
        <v>520</v>
      </c>
      <c r="D141" s="20" t="s">
        <v>623</v>
      </c>
      <c r="E141" s="20" t="s">
        <v>887</v>
      </c>
    </row>
    <row r="142" spans="1:5">
      <c r="A142" s="20" t="s">
        <v>890</v>
      </c>
      <c r="B142" s="20" t="s">
        <v>891</v>
      </c>
      <c r="C142" s="20" t="s">
        <v>520</v>
      </c>
      <c r="D142" s="20" t="s">
        <v>623</v>
      </c>
      <c r="E142" s="20" t="s">
        <v>887</v>
      </c>
    </row>
    <row r="143" spans="1:5">
      <c r="A143" s="20" t="s">
        <v>892</v>
      </c>
      <c r="B143" s="20" t="s">
        <v>893</v>
      </c>
      <c r="C143" s="20" t="s">
        <v>520</v>
      </c>
      <c r="D143" s="20" t="s">
        <v>623</v>
      </c>
      <c r="E143" s="20" t="s">
        <v>887</v>
      </c>
    </row>
    <row r="144" spans="1:5">
      <c r="A144" s="20" t="s">
        <v>894</v>
      </c>
      <c r="B144" s="20" t="s">
        <v>895</v>
      </c>
      <c r="C144" s="20" t="s">
        <v>520</v>
      </c>
      <c r="D144" s="20" t="s">
        <v>623</v>
      </c>
      <c r="E144" s="20" t="s">
        <v>887</v>
      </c>
    </row>
    <row r="145" spans="1:5">
      <c r="A145" s="20" t="s">
        <v>896</v>
      </c>
      <c r="B145" s="20" t="s">
        <v>897</v>
      </c>
      <c r="C145" s="20" t="s">
        <v>520</v>
      </c>
      <c r="D145" s="20" t="s">
        <v>623</v>
      </c>
      <c r="E145" s="20" t="s">
        <v>887</v>
      </c>
    </row>
    <row r="146" spans="1:5">
      <c r="A146" s="20" t="s">
        <v>898</v>
      </c>
      <c r="B146" s="20" t="s">
        <v>899</v>
      </c>
      <c r="C146" s="20" t="s">
        <v>520</v>
      </c>
      <c r="D146" s="20" t="s">
        <v>623</v>
      </c>
      <c r="E146" s="20" t="s">
        <v>887</v>
      </c>
    </row>
    <row r="147" spans="1:5">
      <c r="A147" s="20" t="s">
        <v>900</v>
      </c>
      <c r="B147" s="20" t="s">
        <v>901</v>
      </c>
      <c r="C147" s="20" t="s">
        <v>520</v>
      </c>
      <c r="D147" s="20" t="s">
        <v>623</v>
      </c>
      <c r="E147" s="20" t="s">
        <v>887</v>
      </c>
    </row>
    <row r="148" spans="1:5">
      <c r="A148" s="20" t="s">
        <v>902</v>
      </c>
      <c r="B148" s="20" t="s">
        <v>903</v>
      </c>
      <c r="C148" s="20" t="s">
        <v>520</v>
      </c>
      <c r="D148" s="20" t="s">
        <v>623</v>
      </c>
      <c r="E148" s="20" t="s">
        <v>887</v>
      </c>
    </row>
    <row r="149" spans="1:5">
      <c r="A149" s="20" t="s">
        <v>904</v>
      </c>
      <c r="B149" s="20" t="s">
        <v>905</v>
      </c>
      <c r="C149" s="20" t="s">
        <v>520</v>
      </c>
      <c r="D149" s="20" t="s">
        <v>623</v>
      </c>
      <c r="E149" s="20" t="s">
        <v>887</v>
      </c>
    </row>
    <row r="150" spans="1:5">
      <c r="A150" s="20" t="s">
        <v>906</v>
      </c>
      <c r="B150" s="20" t="s">
        <v>907</v>
      </c>
      <c r="C150" s="20" t="s">
        <v>520</v>
      </c>
      <c r="D150" s="20" t="s">
        <v>623</v>
      </c>
      <c r="E150" s="20" t="s">
        <v>887</v>
      </c>
    </row>
    <row r="151" spans="1:5">
      <c r="A151" s="20" t="s">
        <v>908</v>
      </c>
      <c r="B151" s="20" t="s">
        <v>909</v>
      </c>
      <c r="C151" s="20" t="s">
        <v>520</v>
      </c>
      <c r="D151" s="20" t="s">
        <v>623</v>
      </c>
      <c r="E151" s="20" t="s">
        <v>887</v>
      </c>
    </row>
    <row r="152" spans="1:5">
      <c r="A152" s="20" t="s">
        <v>910</v>
      </c>
      <c r="B152" s="20" t="s">
        <v>911</v>
      </c>
      <c r="C152" s="20" t="s">
        <v>520</v>
      </c>
      <c r="D152" s="20" t="s">
        <v>623</v>
      </c>
      <c r="E152" s="20" t="s">
        <v>887</v>
      </c>
    </row>
    <row r="153" spans="1:5">
      <c r="A153" s="20" t="s">
        <v>912</v>
      </c>
      <c r="B153" s="20" t="s">
        <v>913</v>
      </c>
      <c r="C153" s="20" t="s">
        <v>520</v>
      </c>
      <c r="D153" s="20" t="s">
        <v>623</v>
      </c>
      <c r="E153" s="20" t="s">
        <v>887</v>
      </c>
    </row>
    <row r="154" spans="1:5">
      <c r="A154" s="20" t="s">
        <v>914</v>
      </c>
      <c r="B154" s="20" t="s">
        <v>915</v>
      </c>
      <c r="C154" s="20" t="s">
        <v>520</v>
      </c>
      <c r="D154" s="20" t="s">
        <v>623</v>
      </c>
      <c r="E154" s="20" t="s">
        <v>887</v>
      </c>
    </row>
    <row r="155" spans="1:5">
      <c r="A155" s="20" t="s">
        <v>916</v>
      </c>
      <c r="B155" s="20" t="s">
        <v>917</v>
      </c>
      <c r="C155" s="20" t="s">
        <v>520</v>
      </c>
      <c r="D155" s="20" t="s">
        <v>623</v>
      </c>
      <c r="E155" s="20" t="s">
        <v>887</v>
      </c>
    </row>
    <row r="156" spans="1:5">
      <c r="A156" s="20" t="s">
        <v>918</v>
      </c>
      <c r="B156" s="20" t="s">
        <v>451</v>
      </c>
      <c r="C156" s="20" t="s">
        <v>505</v>
      </c>
      <c r="D156" s="20" t="s">
        <v>664</v>
      </c>
      <c r="E156" s="20" t="s">
        <v>665</v>
      </c>
    </row>
    <row r="157" spans="1:5">
      <c r="A157" s="20" t="s">
        <v>919</v>
      </c>
      <c r="B157" s="20" t="s">
        <v>920</v>
      </c>
      <c r="C157" s="20" t="s">
        <v>520</v>
      </c>
      <c r="D157" s="20" t="s">
        <v>664</v>
      </c>
      <c r="E157" s="20" t="s">
        <v>665</v>
      </c>
    </row>
    <row r="158" spans="1:5">
      <c r="A158" s="20" t="s">
        <v>921</v>
      </c>
      <c r="B158" s="20" t="s">
        <v>452</v>
      </c>
      <c r="C158" s="20" t="s">
        <v>505</v>
      </c>
      <c r="D158" s="20" t="s">
        <v>664</v>
      </c>
      <c r="E158" s="20" t="s">
        <v>665</v>
      </c>
    </row>
    <row r="159" spans="1:5">
      <c r="A159" s="20" t="s">
        <v>922</v>
      </c>
      <c r="B159" s="20" t="s">
        <v>923</v>
      </c>
      <c r="C159" s="20" t="s">
        <v>520</v>
      </c>
      <c r="D159" s="20" t="s">
        <v>664</v>
      </c>
      <c r="E159" s="20" t="s">
        <v>665</v>
      </c>
    </row>
    <row r="160" spans="1:5">
      <c r="A160" s="20" t="s">
        <v>924</v>
      </c>
      <c r="B160" s="20" t="s">
        <v>17</v>
      </c>
      <c r="C160" s="20" t="s">
        <v>505</v>
      </c>
      <c r="D160" s="20" t="s">
        <v>664</v>
      </c>
      <c r="E160" s="20" t="s">
        <v>665</v>
      </c>
    </row>
    <row r="161" spans="1:5">
      <c r="A161" s="20" t="s">
        <v>925</v>
      </c>
      <c r="B161" s="20" t="s">
        <v>926</v>
      </c>
      <c r="C161" s="20" t="s">
        <v>520</v>
      </c>
      <c r="D161" s="20" t="s">
        <v>664</v>
      </c>
      <c r="E161" s="20" t="s">
        <v>665</v>
      </c>
    </row>
    <row r="162" spans="1:5">
      <c r="A162" s="20" t="s">
        <v>927</v>
      </c>
      <c r="B162" s="20" t="s">
        <v>18</v>
      </c>
      <c r="C162" s="20" t="s">
        <v>505</v>
      </c>
      <c r="D162" s="20" t="s">
        <v>664</v>
      </c>
      <c r="E162" s="20" t="s">
        <v>665</v>
      </c>
    </row>
    <row r="163" spans="1:5">
      <c r="A163" s="20" t="s">
        <v>928</v>
      </c>
      <c r="B163" s="20" t="s">
        <v>929</v>
      </c>
      <c r="C163" s="20" t="s">
        <v>520</v>
      </c>
      <c r="D163" s="20" t="s">
        <v>664</v>
      </c>
      <c r="E163" s="20" t="s">
        <v>665</v>
      </c>
    </row>
    <row r="164" spans="1:5">
      <c r="A164" s="20" t="s">
        <v>930</v>
      </c>
      <c r="B164" s="20" t="s">
        <v>19</v>
      </c>
      <c r="C164" s="20" t="s">
        <v>505</v>
      </c>
      <c r="D164" s="20" t="s">
        <v>664</v>
      </c>
      <c r="E164" s="20" t="s">
        <v>665</v>
      </c>
    </row>
    <row r="165" spans="1:5">
      <c r="A165" s="20" t="s">
        <v>931</v>
      </c>
      <c r="B165" s="20" t="s">
        <v>932</v>
      </c>
      <c r="C165" s="20" t="s">
        <v>520</v>
      </c>
      <c r="D165" s="20" t="s">
        <v>664</v>
      </c>
      <c r="E165" s="20" t="s">
        <v>665</v>
      </c>
    </row>
    <row r="166" spans="1:5">
      <c r="A166" s="20" t="s">
        <v>933</v>
      </c>
      <c r="B166" s="20" t="s">
        <v>934</v>
      </c>
      <c r="C166" s="20" t="s">
        <v>505</v>
      </c>
      <c r="D166" s="20" t="s">
        <v>664</v>
      </c>
      <c r="E166" s="20" t="s">
        <v>665</v>
      </c>
    </row>
    <row r="167" spans="1:5">
      <c r="A167" s="20" t="s">
        <v>935</v>
      </c>
      <c r="B167" s="20" t="s">
        <v>20</v>
      </c>
      <c r="C167" s="20" t="s">
        <v>505</v>
      </c>
      <c r="D167" s="20" t="s">
        <v>664</v>
      </c>
      <c r="E167" s="20" t="s">
        <v>665</v>
      </c>
    </row>
    <row r="168" spans="1:5">
      <c r="A168" s="20" t="s">
        <v>936</v>
      </c>
      <c r="B168" s="20" t="s">
        <v>937</v>
      </c>
      <c r="C168" s="20" t="s">
        <v>520</v>
      </c>
      <c r="D168" s="20" t="s">
        <v>664</v>
      </c>
      <c r="E168" s="20" t="s">
        <v>665</v>
      </c>
    </row>
    <row r="169" spans="1:5">
      <c r="A169" s="20" t="s">
        <v>938</v>
      </c>
      <c r="B169" s="20" t="s">
        <v>453</v>
      </c>
      <c r="C169" s="20" t="s">
        <v>505</v>
      </c>
      <c r="D169" s="20" t="s">
        <v>664</v>
      </c>
      <c r="E169" s="20" t="s">
        <v>665</v>
      </c>
    </row>
    <row r="170" spans="1:5">
      <c r="A170" s="20" t="s">
        <v>939</v>
      </c>
      <c r="B170" s="20" t="s">
        <v>940</v>
      </c>
      <c r="C170" s="20" t="s">
        <v>520</v>
      </c>
      <c r="D170" s="20" t="s">
        <v>664</v>
      </c>
      <c r="E170" s="20" t="s">
        <v>665</v>
      </c>
    </row>
    <row r="171" spans="1:5">
      <c r="A171" s="20" t="s">
        <v>941</v>
      </c>
      <c r="B171" s="20" t="s">
        <v>21</v>
      </c>
      <c r="C171" s="20" t="s">
        <v>505</v>
      </c>
      <c r="D171" s="20" t="s">
        <v>664</v>
      </c>
      <c r="E171" s="20" t="s">
        <v>665</v>
      </c>
    </row>
    <row r="172" spans="1:5">
      <c r="A172" s="20" t="s">
        <v>942</v>
      </c>
      <c r="B172" s="20" t="s">
        <v>943</v>
      </c>
      <c r="C172" s="20" t="s">
        <v>520</v>
      </c>
      <c r="D172" s="20" t="s">
        <v>664</v>
      </c>
      <c r="E172" s="20" t="s">
        <v>665</v>
      </c>
    </row>
    <row r="173" spans="1:5">
      <c r="A173" s="20" t="s">
        <v>944</v>
      </c>
      <c r="B173" s="20" t="s">
        <v>454</v>
      </c>
      <c r="C173" s="20" t="s">
        <v>505</v>
      </c>
      <c r="D173" s="20" t="s">
        <v>664</v>
      </c>
      <c r="E173" s="20" t="s">
        <v>665</v>
      </c>
    </row>
    <row r="174" spans="1:5">
      <c r="A174" s="20" t="s">
        <v>945</v>
      </c>
      <c r="B174" s="20" t="s">
        <v>946</v>
      </c>
      <c r="C174" s="20" t="s">
        <v>520</v>
      </c>
      <c r="D174" s="20" t="s">
        <v>664</v>
      </c>
      <c r="E174" s="20" t="s">
        <v>665</v>
      </c>
    </row>
    <row r="175" spans="1:5">
      <c r="A175" s="20" t="s">
        <v>947</v>
      </c>
      <c r="B175" s="20" t="s">
        <v>22</v>
      </c>
      <c r="C175" s="20" t="s">
        <v>505</v>
      </c>
      <c r="D175" s="20" t="s">
        <v>664</v>
      </c>
      <c r="E175" s="20" t="s">
        <v>665</v>
      </c>
    </row>
    <row r="176" spans="1:5">
      <c r="A176" s="20" t="s">
        <v>948</v>
      </c>
      <c r="B176" s="20" t="s">
        <v>949</v>
      </c>
      <c r="C176" s="20" t="s">
        <v>520</v>
      </c>
      <c r="D176" s="20" t="s">
        <v>664</v>
      </c>
      <c r="E176" s="20" t="s">
        <v>665</v>
      </c>
    </row>
    <row r="177" spans="1:5">
      <c r="A177" s="20" t="s">
        <v>950</v>
      </c>
      <c r="B177" s="20" t="s">
        <v>951</v>
      </c>
      <c r="C177" s="20" t="s">
        <v>505</v>
      </c>
      <c r="D177" s="20" t="s">
        <v>664</v>
      </c>
      <c r="E177" s="20" t="s">
        <v>665</v>
      </c>
    </row>
    <row r="178" spans="1:5">
      <c r="A178" s="20" t="s">
        <v>952</v>
      </c>
      <c r="B178" s="20" t="s">
        <v>953</v>
      </c>
      <c r="C178" s="20" t="s">
        <v>520</v>
      </c>
      <c r="D178" s="20" t="s">
        <v>664</v>
      </c>
      <c r="E178" s="20" t="s">
        <v>665</v>
      </c>
    </row>
    <row r="179" spans="1:5">
      <c r="A179" s="20" t="s">
        <v>954</v>
      </c>
      <c r="B179" s="20" t="s">
        <v>23</v>
      </c>
      <c r="C179" s="20" t="s">
        <v>505</v>
      </c>
      <c r="D179" s="20" t="s">
        <v>664</v>
      </c>
      <c r="E179" s="20" t="s">
        <v>665</v>
      </c>
    </row>
    <row r="180" spans="1:5">
      <c r="A180" s="20" t="s">
        <v>955</v>
      </c>
      <c r="B180" s="20" t="s">
        <v>956</v>
      </c>
      <c r="C180" s="20" t="s">
        <v>520</v>
      </c>
      <c r="D180" s="20" t="s">
        <v>664</v>
      </c>
      <c r="E180" s="20" t="s">
        <v>665</v>
      </c>
    </row>
    <row r="181" spans="1:5">
      <c r="A181" s="20" t="s">
        <v>957</v>
      </c>
      <c r="B181" s="20" t="s">
        <v>24</v>
      </c>
      <c r="C181" s="20" t="s">
        <v>505</v>
      </c>
      <c r="D181" s="20" t="s">
        <v>664</v>
      </c>
      <c r="E181" s="20" t="s">
        <v>665</v>
      </c>
    </row>
    <row r="182" spans="1:5">
      <c r="A182" s="20" t="s">
        <v>958</v>
      </c>
      <c r="B182" s="20" t="s">
        <v>959</v>
      </c>
      <c r="C182" s="20" t="s">
        <v>520</v>
      </c>
      <c r="D182" s="20" t="s">
        <v>664</v>
      </c>
      <c r="E182" s="20" t="s">
        <v>665</v>
      </c>
    </row>
    <row r="183" spans="1:5">
      <c r="A183" s="20" t="s">
        <v>960</v>
      </c>
      <c r="B183" s="20" t="s">
        <v>25</v>
      </c>
      <c r="C183" s="20" t="s">
        <v>505</v>
      </c>
      <c r="D183" s="20" t="s">
        <v>664</v>
      </c>
      <c r="E183" s="20" t="s">
        <v>665</v>
      </c>
    </row>
    <row r="184" spans="1:5">
      <c r="A184" s="20" t="s">
        <v>961</v>
      </c>
      <c r="B184" s="20" t="s">
        <v>962</v>
      </c>
      <c r="C184" s="20" t="s">
        <v>520</v>
      </c>
      <c r="D184" s="20" t="s">
        <v>664</v>
      </c>
      <c r="E184" s="20" t="s">
        <v>665</v>
      </c>
    </row>
    <row r="185" spans="1:5">
      <c r="A185" s="20" t="s">
        <v>963</v>
      </c>
      <c r="B185" s="20" t="s">
        <v>26</v>
      </c>
      <c r="C185" s="20" t="s">
        <v>505</v>
      </c>
      <c r="D185" s="20" t="s">
        <v>664</v>
      </c>
      <c r="E185" s="20" t="s">
        <v>665</v>
      </c>
    </row>
    <row r="186" spans="1:5">
      <c r="A186" s="20" t="s">
        <v>964</v>
      </c>
      <c r="B186" s="20" t="s">
        <v>965</v>
      </c>
      <c r="C186" s="20" t="s">
        <v>520</v>
      </c>
      <c r="D186" s="20" t="s">
        <v>664</v>
      </c>
      <c r="E186" s="20" t="s">
        <v>665</v>
      </c>
    </row>
    <row r="187" spans="1:5">
      <c r="A187" s="20" t="s">
        <v>966</v>
      </c>
      <c r="B187" s="20" t="s">
        <v>27</v>
      </c>
      <c r="C187" s="20" t="s">
        <v>505</v>
      </c>
      <c r="D187" s="20" t="s">
        <v>664</v>
      </c>
      <c r="E187" s="20" t="s">
        <v>665</v>
      </c>
    </row>
    <row r="188" spans="1:5">
      <c r="A188" s="20" t="s">
        <v>967</v>
      </c>
      <c r="B188" s="20" t="s">
        <v>968</v>
      </c>
      <c r="C188" s="20" t="s">
        <v>520</v>
      </c>
      <c r="D188" s="20" t="s">
        <v>664</v>
      </c>
      <c r="E188" s="20" t="s">
        <v>665</v>
      </c>
    </row>
    <row r="189" spans="1:5">
      <c r="A189" s="20" t="s">
        <v>969</v>
      </c>
      <c r="B189" s="20" t="s">
        <v>28</v>
      </c>
      <c r="C189" s="20" t="s">
        <v>505</v>
      </c>
      <c r="D189" s="20" t="s">
        <v>664</v>
      </c>
      <c r="E189" s="20" t="s">
        <v>665</v>
      </c>
    </row>
    <row r="190" spans="1:5">
      <c r="A190" s="20" t="s">
        <v>970</v>
      </c>
      <c r="B190" s="20" t="s">
        <v>971</v>
      </c>
      <c r="C190" s="20" t="s">
        <v>520</v>
      </c>
      <c r="D190" s="20" t="s">
        <v>664</v>
      </c>
      <c r="E190" s="20" t="s">
        <v>665</v>
      </c>
    </row>
    <row r="191" spans="1:5">
      <c r="A191" s="20" t="s">
        <v>972</v>
      </c>
      <c r="B191" s="20" t="s">
        <v>973</v>
      </c>
      <c r="C191" s="20" t="s">
        <v>520</v>
      </c>
      <c r="D191" s="20" t="s">
        <v>623</v>
      </c>
      <c r="E191" s="20" t="s">
        <v>624</v>
      </c>
    </row>
    <row r="192" spans="1:5">
      <c r="A192" s="20" t="s">
        <v>974</v>
      </c>
      <c r="B192" s="20" t="s">
        <v>975</v>
      </c>
      <c r="C192" s="20" t="s">
        <v>520</v>
      </c>
      <c r="D192" s="20" t="s">
        <v>623</v>
      </c>
      <c r="E192" s="20" t="s">
        <v>624</v>
      </c>
    </row>
    <row r="193" spans="1:5">
      <c r="A193" s="20" t="s">
        <v>976</v>
      </c>
      <c r="B193" s="20" t="s">
        <v>977</v>
      </c>
      <c r="C193" s="20" t="s">
        <v>520</v>
      </c>
      <c r="D193" s="20" t="s">
        <v>623</v>
      </c>
      <c r="E193" s="20" t="s">
        <v>624</v>
      </c>
    </row>
    <row r="194" spans="1:5">
      <c r="A194" s="20" t="s">
        <v>978</v>
      </c>
      <c r="B194" s="20" t="s">
        <v>979</v>
      </c>
      <c r="C194" s="20" t="s">
        <v>520</v>
      </c>
      <c r="D194" s="20" t="s">
        <v>623</v>
      </c>
      <c r="E194" s="20" t="s">
        <v>624</v>
      </c>
    </row>
    <row r="195" spans="1:5">
      <c r="A195" s="20" t="s">
        <v>980</v>
      </c>
      <c r="B195" s="20" t="s">
        <v>981</v>
      </c>
      <c r="C195" s="20" t="s">
        <v>520</v>
      </c>
      <c r="D195" s="20" t="s">
        <v>623</v>
      </c>
      <c r="E195" s="20" t="s">
        <v>624</v>
      </c>
    </row>
    <row r="196" spans="1:5">
      <c r="A196" s="20" t="s">
        <v>982</v>
      </c>
      <c r="B196" s="20" t="s">
        <v>983</v>
      </c>
      <c r="C196" s="20" t="s">
        <v>520</v>
      </c>
      <c r="D196" s="20" t="s">
        <v>623</v>
      </c>
      <c r="E196" s="20" t="s">
        <v>624</v>
      </c>
    </row>
    <row r="197" spans="1:5">
      <c r="A197" s="20" t="s">
        <v>984</v>
      </c>
      <c r="B197" s="20" t="s">
        <v>985</v>
      </c>
      <c r="C197" s="20" t="s">
        <v>520</v>
      </c>
      <c r="D197" s="20" t="s">
        <v>623</v>
      </c>
      <c r="E197" s="20" t="s">
        <v>624</v>
      </c>
    </row>
    <row r="198" spans="1:5">
      <c r="A198" s="20" t="s">
        <v>986</v>
      </c>
      <c r="B198" s="20" t="s">
        <v>987</v>
      </c>
      <c r="C198" s="20" t="s">
        <v>520</v>
      </c>
      <c r="D198" s="20" t="s">
        <v>623</v>
      </c>
      <c r="E198" s="20" t="s">
        <v>624</v>
      </c>
    </row>
    <row r="199" spans="1:5">
      <c r="A199" s="20" t="s">
        <v>988</v>
      </c>
      <c r="B199" s="20" t="s">
        <v>989</v>
      </c>
      <c r="C199" s="20" t="s">
        <v>520</v>
      </c>
      <c r="D199" s="20" t="s">
        <v>623</v>
      </c>
      <c r="E199" s="20" t="s">
        <v>624</v>
      </c>
    </row>
    <row r="200" spans="1:5">
      <c r="A200" s="20" t="s">
        <v>990</v>
      </c>
      <c r="B200" s="20" t="s">
        <v>991</v>
      </c>
      <c r="C200" s="20" t="s">
        <v>520</v>
      </c>
      <c r="D200" s="20" t="s">
        <v>623</v>
      </c>
      <c r="E200" s="20" t="s">
        <v>762</v>
      </c>
    </row>
    <row r="201" spans="1:5">
      <c r="A201" s="20" t="s">
        <v>992</v>
      </c>
      <c r="B201" s="20" t="s">
        <v>993</v>
      </c>
      <c r="C201" s="20" t="s">
        <v>520</v>
      </c>
      <c r="D201" s="20" t="s">
        <v>761</v>
      </c>
      <c r="E201" s="20" t="s">
        <v>762</v>
      </c>
    </row>
    <row r="202" spans="1:5">
      <c r="A202" s="20" t="s">
        <v>994</v>
      </c>
      <c r="B202" s="20" t="s">
        <v>995</v>
      </c>
      <c r="C202" s="20" t="s">
        <v>520</v>
      </c>
      <c r="D202" s="20" t="s">
        <v>761</v>
      </c>
      <c r="E202" s="20" t="s">
        <v>762</v>
      </c>
    </row>
    <row r="203" spans="1:5">
      <c r="A203" s="20" t="s">
        <v>996</v>
      </c>
      <c r="B203" s="20" t="s">
        <v>997</v>
      </c>
      <c r="C203" s="20" t="s">
        <v>520</v>
      </c>
      <c r="D203" s="20" t="s">
        <v>761</v>
      </c>
      <c r="E203" s="20" t="s">
        <v>762</v>
      </c>
    </row>
    <row r="204" spans="1:5">
      <c r="A204" s="20" t="s">
        <v>998</v>
      </c>
      <c r="B204" s="20" t="s">
        <v>999</v>
      </c>
      <c r="C204" s="20" t="s">
        <v>520</v>
      </c>
      <c r="D204" s="20" t="s">
        <v>761</v>
      </c>
      <c r="E204" s="20" t="s">
        <v>762</v>
      </c>
    </row>
    <row r="205" spans="1:5">
      <c r="A205" s="20" t="s">
        <v>1000</v>
      </c>
      <c r="B205" s="20" t="s">
        <v>1001</v>
      </c>
      <c r="C205" s="20" t="s">
        <v>520</v>
      </c>
      <c r="D205" s="20" t="s">
        <v>623</v>
      </c>
      <c r="E205" s="20" t="s">
        <v>762</v>
      </c>
    </row>
    <row r="206" spans="1:5">
      <c r="A206" s="20" t="s">
        <v>1002</v>
      </c>
      <c r="B206" s="20" t="s">
        <v>1003</v>
      </c>
      <c r="C206" s="20" t="s">
        <v>520</v>
      </c>
      <c r="D206" s="20" t="s">
        <v>623</v>
      </c>
      <c r="E206" s="20" t="s">
        <v>762</v>
      </c>
    </row>
    <row r="207" spans="1:5">
      <c r="A207" s="20" t="s">
        <v>1004</v>
      </c>
      <c r="B207" s="20" t="s">
        <v>1005</v>
      </c>
      <c r="C207" s="20" t="s">
        <v>520</v>
      </c>
      <c r="D207" s="20" t="s">
        <v>623</v>
      </c>
      <c r="E207" s="20" t="s">
        <v>624</v>
      </c>
    </row>
    <row r="208" spans="1:5">
      <c r="A208" s="20" t="s">
        <v>1006</v>
      </c>
      <c r="B208" s="20" t="s">
        <v>1007</v>
      </c>
      <c r="C208" s="20" t="s">
        <v>520</v>
      </c>
      <c r="D208" s="20" t="s">
        <v>623</v>
      </c>
      <c r="E208" s="20" t="s">
        <v>624</v>
      </c>
    </row>
    <row r="209" spans="1:5">
      <c r="A209" s="20" t="s">
        <v>1008</v>
      </c>
      <c r="B209" s="20" t="s">
        <v>1009</v>
      </c>
      <c r="C209" s="20" t="s">
        <v>520</v>
      </c>
      <c r="D209" s="20" t="s">
        <v>623</v>
      </c>
      <c r="E209" s="20" t="s">
        <v>624</v>
      </c>
    </row>
    <row r="210" spans="1:5">
      <c r="A210" s="20" t="s">
        <v>1010</v>
      </c>
      <c r="B210" s="20" t="s">
        <v>1011</v>
      </c>
      <c r="C210" s="20" t="s">
        <v>520</v>
      </c>
      <c r="D210" s="20" t="s">
        <v>623</v>
      </c>
      <c r="E210" s="20" t="s">
        <v>624</v>
      </c>
    </row>
    <row r="211" spans="1:5">
      <c r="A211" s="20" t="s">
        <v>1012</v>
      </c>
      <c r="B211" s="20" t="s">
        <v>1013</v>
      </c>
      <c r="C211" s="20" t="s">
        <v>520</v>
      </c>
      <c r="D211" s="20" t="s">
        <v>623</v>
      </c>
      <c r="E211" s="20" t="s">
        <v>624</v>
      </c>
    </row>
    <row r="212" spans="1:5">
      <c r="A212" s="20" t="s">
        <v>1014</v>
      </c>
      <c r="B212" s="20" t="s">
        <v>1015</v>
      </c>
      <c r="C212" s="20" t="s">
        <v>520</v>
      </c>
      <c r="D212" s="20" t="s">
        <v>623</v>
      </c>
      <c r="E212" s="20" t="s">
        <v>624</v>
      </c>
    </row>
    <row r="213" spans="1:5">
      <c r="A213" s="20" t="s">
        <v>1016</v>
      </c>
      <c r="B213" s="20" t="s">
        <v>577</v>
      </c>
      <c r="C213" s="20" t="s">
        <v>520</v>
      </c>
      <c r="D213" s="20" t="s">
        <v>623</v>
      </c>
      <c r="E213" s="20" t="s">
        <v>762</v>
      </c>
    </row>
    <row r="214" spans="1:5">
      <c r="A214" s="20" t="s">
        <v>1017</v>
      </c>
      <c r="B214" s="20" t="s">
        <v>578</v>
      </c>
      <c r="C214" s="20" t="s">
        <v>520</v>
      </c>
      <c r="D214" s="20" t="s">
        <v>623</v>
      </c>
      <c r="E214" s="20" t="s">
        <v>762</v>
      </c>
    </row>
    <row r="215" spans="1:5">
      <c r="A215" s="20" t="s">
        <v>1018</v>
      </c>
      <c r="B215" s="20" t="s">
        <v>579</v>
      </c>
      <c r="C215" s="20" t="s">
        <v>520</v>
      </c>
      <c r="D215" s="20" t="s">
        <v>623</v>
      </c>
      <c r="E215" s="20" t="s">
        <v>762</v>
      </c>
    </row>
    <row r="216" spans="1:5">
      <c r="A216" s="20" t="s">
        <v>1019</v>
      </c>
      <c r="B216" s="20" t="s">
        <v>580</v>
      </c>
      <c r="C216" s="20" t="s">
        <v>520</v>
      </c>
      <c r="D216" s="20" t="s">
        <v>623</v>
      </c>
      <c r="E216" s="20" t="s">
        <v>624</v>
      </c>
    </row>
    <row r="217" spans="1:5">
      <c r="A217" s="20" t="s">
        <v>1020</v>
      </c>
      <c r="B217" s="20" t="s">
        <v>1021</v>
      </c>
      <c r="C217" s="20" t="s">
        <v>520</v>
      </c>
      <c r="D217" s="20" t="s">
        <v>623</v>
      </c>
      <c r="E217" s="20" t="s">
        <v>624</v>
      </c>
    </row>
    <row r="218" spans="1:5">
      <c r="A218" s="20" t="s">
        <v>1022</v>
      </c>
      <c r="B218" s="20" t="s">
        <v>1023</v>
      </c>
      <c r="C218" s="20" t="s">
        <v>520</v>
      </c>
      <c r="D218" s="20" t="s">
        <v>623</v>
      </c>
      <c r="E218" s="20" t="s">
        <v>624</v>
      </c>
    </row>
    <row r="219" spans="1:5">
      <c r="A219" s="20" t="s">
        <v>1024</v>
      </c>
      <c r="B219" s="20" t="s">
        <v>583</v>
      </c>
      <c r="C219" s="20" t="s">
        <v>520</v>
      </c>
      <c r="D219" s="20" t="s">
        <v>623</v>
      </c>
      <c r="E219" s="20" t="s">
        <v>624</v>
      </c>
    </row>
    <row r="220" spans="1:5">
      <c r="A220" s="20" t="s">
        <v>1025</v>
      </c>
      <c r="B220" s="20" t="s">
        <v>584</v>
      </c>
      <c r="C220" s="20" t="s">
        <v>520</v>
      </c>
      <c r="D220" s="20" t="s">
        <v>623</v>
      </c>
      <c r="E220" s="20" t="s">
        <v>624</v>
      </c>
    </row>
    <row r="221" spans="1:5">
      <c r="A221" s="20" t="s">
        <v>1026</v>
      </c>
      <c r="B221" s="20" t="s">
        <v>1027</v>
      </c>
      <c r="C221" s="20" t="s">
        <v>520</v>
      </c>
      <c r="D221" s="20" t="s">
        <v>623</v>
      </c>
      <c r="E221" s="20" t="s">
        <v>624</v>
      </c>
    </row>
    <row r="222" spans="1:5">
      <c r="A222" s="20" t="s">
        <v>1028</v>
      </c>
      <c r="B222" s="20" t="s">
        <v>1029</v>
      </c>
      <c r="C222" s="20" t="s">
        <v>520</v>
      </c>
      <c r="D222" s="20" t="s">
        <v>623</v>
      </c>
      <c r="E222" s="20" t="s">
        <v>624</v>
      </c>
    </row>
    <row r="223" spans="1:5">
      <c r="A223" s="20" t="s">
        <v>1030</v>
      </c>
      <c r="B223" s="20" t="s">
        <v>1031</v>
      </c>
      <c r="C223" s="20" t="s">
        <v>520</v>
      </c>
      <c r="D223" s="20" t="s">
        <v>623</v>
      </c>
      <c r="E223" s="20" t="s">
        <v>624</v>
      </c>
    </row>
    <row r="224" spans="1:5">
      <c r="A224" s="20" t="s">
        <v>1032</v>
      </c>
      <c r="B224" s="20" t="s">
        <v>1033</v>
      </c>
      <c r="C224" s="20" t="s">
        <v>520</v>
      </c>
      <c r="D224" s="20" t="s">
        <v>623</v>
      </c>
      <c r="E224" s="20" t="s">
        <v>624</v>
      </c>
    </row>
    <row r="225" spans="1:5">
      <c r="A225" s="20" t="s">
        <v>1034</v>
      </c>
      <c r="B225" s="20" t="s">
        <v>1035</v>
      </c>
      <c r="C225" s="20" t="s">
        <v>520</v>
      </c>
      <c r="D225" s="20" t="s">
        <v>623</v>
      </c>
      <c r="E225" s="20" t="s">
        <v>624</v>
      </c>
    </row>
    <row r="226" spans="1:5">
      <c r="A226" s="20" t="s">
        <v>1036</v>
      </c>
      <c r="B226" s="20" t="s">
        <v>1037</v>
      </c>
      <c r="C226" s="20" t="s">
        <v>520</v>
      </c>
      <c r="D226" s="20" t="s">
        <v>623</v>
      </c>
      <c r="E226" s="20" t="s">
        <v>624</v>
      </c>
    </row>
    <row r="227" spans="1:5">
      <c r="A227" s="20" t="s">
        <v>1038</v>
      </c>
      <c r="B227" s="20" t="s">
        <v>1039</v>
      </c>
      <c r="C227" s="20" t="s">
        <v>520</v>
      </c>
      <c r="D227" s="20" t="s">
        <v>623</v>
      </c>
      <c r="E227" s="20" t="s">
        <v>624</v>
      </c>
    </row>
    <row r="228" spans="1:5">
      <c r="A228" s="20" t="s">
        <v>1040</v>
      </c>
      <c r="B228" s="20" t="s">
        <v>1041</v>
      </c>
      <c r="C228" s="20" t="s">
        <v>520</v>
      </c>
      <c r="D228" s="20" t="s">
        <v>623</v>
      </c>
      <c r="E228" s="20" t="s">
        <v>624</v>
      </c>
    </row>
    <row r="229" spans="1:5">
      <c r="A229" s="20" t="s">
        <v>1042</v>
      </c>
      <c r="B229" s="20" t="s">
        <v>1043</v>
      </c>
      <c r="C229" s="20" t="s">
        <v>520</v>
      </c>
      <c r="D229" s="20" t="s">
        <v>623</v>
      </c>
      <c r="E229" s="20" t="s">
        <v>624</v>
      </c>
    </row>
    <row r="230" spans="1:5">
      <c r="A230" s="20" t="s">
        <v>1044</v>
      </c>
      <c r="B230" s="20" t="s">
        <v>1045</v>
      </c>
      <c r="C230" s="20" t="s">
        <v>520</v>
      </c>
      <c r="D230" s="20" t="s">
        <v>623</v>
      </c>
      <c r="E230" s="20" t="s">
        <v>624</v>
      </c>
    </row>
    <row r="231" spans="1:5">
      <c r="A231" s="20" t="s">
        <v>1046</v>
      </c>
      <c r="B231" s="20" t="s">
        <v>1047</v>
      </c>
      <c r="C231" s="20" t="s">
        <v>520</v>
      </c>
      <c r="D231" s="20" t="s">
        <v>623</v>
      </c>
      <c r="E231" s="20" t="s">
        <v>624</v>
      </c>
    </row>
    <row r="232" spans="1:5">
      <c r="A232" s="20" t="s">
        <v>1048</v>
      </c>
      <c r="B232" s="20" t="s">
        <v>1049</v>
      </c>
      <c r="C232" s="20" t="s">
        <v>520</v>
      </c>
      <c r="D232" s="20" t="s">
        <v>623</v>
      </c>
      <c r="E232" s="20" t="s">
        <v>624</v>
      </c>
    </row>
    <row r="233" spans="1:5">
      <c r="A233" s="20" t="s">
        <v>1050</v>
      </c>
      <c r="B233" s="20" t="s">
        <v>1051</v>
      </c>
      <c r="C233" s="20" t="s">
        <v>520</v>
      </c>
      <c r="D233" s="20" t="s">
        <v>623</v>
      </c>
      <c r="E233" s="20" t="s">
        <v>624</v>
      </c>
    </row>
    <row r="234" spans="1:5">
      <c r="A234" s="20" t="s">
        <v>1052</v>
      </c>
      <c r="B234" s="20" t="s">
        <v>1053</v>
      </c>
      <c r="C234" s="20" t="s">
        <v>520</v>
      </c>
      <c r="D234" s="20" t="s">
        <v>623</v>
      </c>
      <c r="E234" s="20" t="s">
        <v>624</v>
      </c>
    </row>
    <row r="235" spans="1:5">
      <c r="A235" s="20" t="s">
        <v>1054</v>
      </c>
      <c r="B235" s="20" t="s">
        <v>1055</v>
      </c>
      <c r="C235" s="20" t="s">
        <v>520</v>
      </c>
      <c r="D235" s="20" t="s">
        <v>623</v>
      </c>
      <c r="E235" s="20" t="s">
        <v>624</v>
      </c>
    </row>
    <row r="236" spans="1:5">
      <c r="A236" s="20" t="s">
        <v>1056</v>
      </c>
      <c r="B236" s="20" t="s">
        <v>1057</v>
      </c>
      <c r="C236" s="20" t="s">
        <v>520</v>
      </c>
      <c r="D236" s="20" t="s">
        <v>623</v>
      </c>
      <c r="E236" s="20" t="s">
        <v>624</v>
      </c>
    </row>
    <row r="237" spans="1:5">
      <c r="A237" s="20" t="s">
        <v>1058</v>
      </c>
      <c r="B237" s="20" t="s">
        <v>32</v>
      </c>
      <c r="C237" s="20" t="s">
        <v>706</v>
      </c>
      <c r="D237" s="20" t="s">
        <v>664</v>
      </c>
      <c r="E237" s="20" t="s">
        <v>1059</v>
      </c>
    </row>
    <row r="238" spans="1:5">
      <c r="A238" s="20" t="s">
        <v>1060</v>
      </c>
      <c r="B238" s="20" t="s">
        <v>1061</v>
      </c>
      <c r="C238" s="20" t="s">
        <v>520</v>
      </c>
      <c r="D238" s="20" t="s">
        <v>623</v>
      </c>
      <c r="E238" s="20" t="s">
        <v>1062</v>
      </c>
    </row>
    <row r="239" spans="1:5">
      <c r="A239" s="20" t="s">
        <v>1063</v>
      </c>
      <c r="B239" s="20" t="s">
        <v>1064</v>
      </c>
      <c r="C239" s="20" t="s">
        <v>520</v>
      </c>
      <c r="D239" s="20" t="s">
        <v>664</v>
      </c>
      <c r="E239" s="20" t="s">
        <v>1059</v>
      </c>
    </row>
    <row r="240" spans="1:5">
      <c r="A240" s="20" t="s">
        <v>1065</v>
      </c>
      <c r="B240" s="20" t="s">
        <v>33</v>
      </c>
      <c r="C240" s="20" t="s">
        <v>706</v>
      </c>
      <c r="D240" s="20" t="s">
        <v>664</v>
      </c>
      <c r="E240" s="20" t="s">
        <v>1059</v>
      </c>
    </row>
    <row r="241" spans="1:5">
      <c r="A241" s="20" t="s">
        <v>1066</v>
      </c>
      <c r="B241" s="20" t="s">
        <v>1067</v>
      </c>
      <c r="C241" s="20" t="s">
        <v>520</v>
      </c>
      <c r="D241" s="20" t="s">
        <v>623</v>
      </c>
      <c r="E241" s="20" t="s">
        <v>1062</v>
      </c>
    </row>
    <row r="242" spans="1:5">
      <c r="A242" s="20" t="s">
        <v>1068</v>
      </c>
      <c r="B242" s="20" t="s">
        <v>1069</v>
      </c>
      <c r="C242" s="20" t="s">
        <v>520</v>
      </c>
      <c r="D242" s="20" t="s">
        <v>664</v>
      </c>
      <c r="E242" s="20" t="s">
        <v>1059</v>
      </c>
    </row>
    <row r="243" spans="1:5">
      <c r="A243" s="20" t="s">
        <v>1070</v>
      </c>
      <c r="B243" s="20" t="s">
        <v>34</v>
      </c>
      <c r="C243" s="20" t="s">
        <v>706</v>
      </c>
      <c r="D243" s="20" t="s">
        <v>664</v>
      </c>
      <c r="E243" s="20" t="s">
        <v>1059</v>
      </c>
    </row>
    <row r="244" spans="1:5">
      <c r="A244" s="20" t="s">
        <v>1071</v>
      </c>
      <c r="B244" s="20" t="s">
        <v>1072</v>
      </c>
      <c r="C244" s="20" t="s">
        <v>520</v>
      </c>
      <c r="D244" s="20" t="s">
        <v>623</v>
      </c>
      <c r="E244" s="20" t="s">
        <v>1062</v>
      </c>
    </row>
    <row r="245" spans="1:5">
      <c r="A245" s="20" t="s">
        <v>1073</v>
      </c>
      <c r="B245" s="20" t="s">
        <v>1074</v>
      </c>
      <c r="C245" s="20" t="s">
        <v>520</v>
      </c>
      <c r="D245" s="20" t="s">
        <v>664</v>
      </c>
      <c r="E245" s="20" t="s">
        <v>1059</v>
      </c>
    </row>
    <row r="246" spans="1:5">
      <c r="A246" s="20" t="s">
        <v>1075</v>
      </c>
      <c r="B246" s="20" t="s">
        <v>35</v>
      </c>
      <c r="C246" s="20" t="s">
        <v>706</v>
      </c>
      <c r="D246" s="20" t="s">
        <v>664</v>
      </c>
      <c r="E246" s="20" t="s">
        <v>1059</v>
      </c>
    </row>
    <row r="247" spans="1:5">
      <c r="A247" s="20" t="s">
        <v>1076</v>
      </c>
      <c r="B247" s="20" t="s">
        <v>1077</v>
      </c>
      <c r="C247" s="20" t="s">
        <v>520</v>
      </c>
      <c r="D247" s="20" t="s">
        <v>623</v>
      </c>
      <c r="E247" s="20" t="s">
        <v>1062</v>
      </c>
    </row>
    <row r="248" spans="1:5">
      <c r="A248" s="20" t="s">
        <v>1078</v>
      </c>
      <c r="B248" s="20" t="s">
        <v>1079</v>
      </c>
      <c r="C248" s="20" t="s">
        <v>520</v>
      </c>
      <c r="D248" s="20" t="s">
        <v>664</v>
      </c>
      <c r="E248" s="20" t="s">
        <v>1059</v>
      </c>
    </row>
    <row r="249" spans="1:5">
      <c r="A249" s="20" t="s">
        <v>1080</v>
      </c>
      <c r="B249" s="20" t="s">
        <v>36</v>
      </c>
      <c r="C249" s="20" t="s">
        <v>706</v>
      </c>
      <c r="D249" s="20" t="s">
        <v>664</v>
      </c>
      <c r="E249" s="20" t="s">
        <v>1059</v>
      </c>
    </row>
    <row r="250" spans="1:5">
      <c r="A250" s="20" t="s">
        <v>1081</v>
      </c>
      <c r="B250" s="20" t="s">
        <v>1082</v>
      </c>
      <c r="C250" s="20" t="s">
        <v>520</v>
      </c>
      <c r="D250" s="20" t="s">
        <v>623</v>
      </c>
      <c r="E250" s="20" t="s">
        <v>1062</v>
      </c>
    </row>
    <row r="251" spans="1:5">
      <c r="A251" s="20" t="s">
        <v>1083</v>
      </c>
      <c r="B251" s="20" t="s">
        <v>1084</v>
      </c>
      <c r="C251" s="20" t="s">
        <v>520</v>
      </c>
      <c r="D251" s="20" t="s">
        <v>664</v>
      </c>
      <c r="E251" s="20" t="s">
        <v>1059</v>
      </c>
    </row>
    <row r="252" spans="1:5">
      <c r="A252" s="20" t="s">
        <v>1085</v>
      </c>
      <c r="B252" s="20" t="s">
        <v>37</v>
      </c>
      <c r="C252" s="20" t="s">
        <v>505</v>
      </c>
      <c r="D252" s="20" t="s">
        <v>664</v>
      </c>
      <c r="E252" s="20" t="s">
        <v>1059</v>
      </c>
    </row>
    <row r="253" spans="1:5">
      <c r="A253" s="20" t="s">
        <v>1086</v>
      </c>
      <c r="B253" s="20" t="s">
        <v>1087</v>
      </c>
      <c r="C253" s="20" t="s">
        <v>706</v>
      </c>
      <c r="D253" s="20" t="s">
        <v>664</v>
      </c>
      <c r="E253" s="20" t="s">
        <v>1059</v>
      </c>
    </row>
    <row r="254" spans="1:5">
      <c r="A254" s="20" t="s">
        <v>1088</v>
      </c>
      <c r="B254" s="20" t="s">
        <v>38</v>
      </c>
      <c r="C254" s="20" t="s">
        <v>505</v>
      </c>
      <c r="D254" s="20" t="s">
        <v>664</v>
      </c>
      <c r="E254" s="20" t="s">
        <v>1059</v>
      </c>
    </row>
    <row r="255" spans="1:5">
      <c r="A255" s="20" t="s">
        <v>1089</v>
      </c>
      <c r="B255" s="20" t="s">
        <v>1090</v>
      </c>
      <c r="C255" s="20" t="s">
        <v>706</v>
      </c>
      <c r="D255" s="20" t="s">
        <v>664</v>
      </c>
      <c r="E255" s="20" t="s">
        <v>1059</v>
      </c>
    </row>
    <row r="256" spans="1:5">
      <c r="A256" s="20" t="s">
        <v>1091</v>
      </c>
      <c r="B256" s="20" t="s">
        <v>39</v>
      </c>
      <c r="C256" s="20" t="s">
        <v>505</v>
      </c>
      <c r="D256" s="20" t="s">
        <v>664</v>
      </c>
      <c r="E256" s="20" t="s">
        <v>1059</v>
      </c>
    </row>
    <row r="257" spans="1:5">
      <c r="A257" s="20" t="s">
        <v>1092</v>
      </c>
      <c r="B257" s="20" t="s">
        <v>1093</v>
      </c>
      <c r="C257" s="20" t="s">
        <v>706</v>
      </c>
      <c r="D257" s="20" t="s">
        <v>664</v>
      </c>
      <c r="E257" s="20" t="s">
        <v>1059</v>
      </c>
    </row>
    <row r="258" spans="1:5">
      <c r="A258" s="20" t="s">
        <v>1094</v>
      </c>
      <c r="B258" s="20" t="s">
        <v>40</v>
      </c>
      <c r="C258" s="20" t="s">
        <v>706</v>
      </c>
      <c r="D258" s="20" t="s">
        <v>664</v>
      </c>
      <c r="E258" s="20" t="s">
        <v>1059</v>
      </c>
    </row>
    <row r="259" spans="1:5">
      <c r="A259" s="20" t="s">
        <v>1095</v>
      </c>
      <c r="B259" s="20" t="s">
        <v>1096</v>
      </c>
      <c r="C259" s="20" t="s">
        <v>520</v>
      </c>
      <c r="D259" s="20" t="s">
        <v>623</v>
      </c>
      <c r="E259" s="20" t="s">
        <v>1062</v>
      </c>
    </row>
    <row r="260" spans="1:5">
      <c r="A260" s="20" t="s">
        <v>1097</v>
      </c>
      <c r="B260" s="20" t="s">
        <v>1098</v>
      </c>
      <c r="C260" s="20" t="s">
        <v>520</v>
      </c>
      <c r="D260" s="20" t="s">
        <v>664</v>
      </c>
      <c r="E260" s="20" t="s">
        <v>1059</v>
      </c>
    </row>
    <row r="261" spans="1:5">
      <c r="A261" s="20" t="s">
        <v>1099</v>
      </c>
      <c r="B261" s="20" t="s">
        <v>41</v>
      </c>
      <c r="C261" s="20" t="s">
        <v>706</v>
      </c>
      <c r="D261" s="20" t="s">
        <v>664</v>
      </c>
      <c r="E261" s="20" t="s">
        <v>1059</v>
      </c>
    </row>
    <row r="262" spans="1:5">
      <c r="A262" s="20" t="s">
        <v>1100</v>
      </c>
      <c r="B262" s="20" t="s">
        <v>1101</v>
      </c>
      <c r="C262" s="20" t="s">
        <v>520</v>
      </c>
      <c r="D262" s="20" t="s">
        <v>623</v>
      </c>
      <c r="E262" s="20" t="s">
        <v>1062</v>
      </c>
    </row>
    <row r="263" spans="1:5">
      <c r="A263" s="20" t="s">
        <v>1102</v>
      </c>
      <c r="B263" s="20" t="s">
        <v>1103</v>
      </c>
      <c r="C263" s="20" t="s">
        <v>520</v>
      </c>
      <c r="D263" s="20" t="s">
        <v>664</v>
      </c>
      <c r="E263" s="20" t="s">
        <v>1059</v>
      </c>
    </row>
    <row r="264" spans="1:5">
      <c r="A264" s="20" t="s">
        <v>1104</v>
      </c>
      <c r="B264" s="20" t="s">
        <v>455</v>
      </c>
      <c r="C264" s="20" t="s">
        <v>706</v>
      </c>
      <c r="D264" s="20" t="s">
        <v>664</v>
      </c>
      <c r="E264" s="20" t="s">
        <v>1059</v>
      </c>
    </row>
    <row r="265" spans="1:5">
      <c r="A265" s="20" t="s">
        <v>1105</v>
      </c>
      <c r="B265" s="20" t="s">
        <v>1106</v>
      </c>
      <c r="C265" s="20" t="s">
        <v>520</v>
      </c>
      <c r="D265" s="20" t="s">
        <v>623</v>
      </c>
      <c r="E265" s="20" t="s">
        <v>1062</v>
      </c>
    </row>
    <row r="266" spans="1:5">
      <c r="A266" s="20" t="s">
        <v>1107</v>
      </c>
      <c r="B266" s="20" t="s">
        <v>1108</v>
      </c>
      <c r="C266" s="20" t="s">
        <v>520</v>
      </c>
      <c r="D266" s="20" t="s">
        <v>664</v>
      </c>
      <c r="E266" s="20" t="s">
        <v>1059</v>
      </c>
    </row>
    <row r="267" spans="1:5">
      <c r="A267" s="20" t="s">
        <v>1109</v>
      </c>
      <c r="B267" s="20" t="s">
        <v>1110</v>
      </c>
      <c r="C267" s="20" t="s">
        <v>520</v>
      </c>
      <c r="D267" s="20" t="s">
        <v>623</v>
      </c>
      <c r="E267" s="20" t="s">
        <v>762</v>
      </c>
    </row>
    <row r="268" spans="1:5">
      <c r="A268" s="20" t="s">
        <v>1111</v>
      </c>
      <c r="B268" s="20" t="s">
        <v>1112</v>
      </c>
      <c r="C268" s="20" t="s">
        <v>520</v>
      </c>
      <c r="D268" s="20" t="s">
        <v>623</v>
      </c>
      <c r="E268" s="20" t="s">
        <v>762</v>
      </c>
    </row>
    <row r="269" spans="1:5">
      <c r="A269" s="20" t="s">
        <v>1113</v>
      </c>
      <c r="B269" s="20" t="s">
        <v>1114</v>
      </c>
      <c r="C269" s="20" t="s">
        <v>520</v>
      </c>
      <c r="D269" s="20" t="s">
        <v>623</v>
      </c>
      <c r="E269" s="20" t="s">
        <v>762</v>
      </c>
    </row>
    <row r="270" spans="1:5">
      <c r="A270" s="20" t="s">
        <v>1115</v>
      </c>
      <c r="B270" s="20" t="s">
        <v>1116</v>
      </c>
      <c r="C270" s="20" t="s">
        <v>520</v>
      </c>
      <c r="D270" s="20" t="s">
        <v>761</v>
      </c>
      <c r="E270" s="20" t="s">
        <v>762</v>
      </c>
    </row>
    <row r="271" spans="1:5">
      <c r="A271" s="20" t="s">
        <v>1117</v>
      </c>
      <c r="B271" s="20" t="s">
        <v>1118</v>
      </c>
      <c r="C271" s="20" t="s">
        <v>520</v>
      </c>
      <c r="D271" s="20" t="s">
        <v>761</v>
      </c>
      <c r="E271" s="20" t="s">
        <v>762</v>
      </c>
    </row>
    <row r="272" spans="1:5">
      <c r="A272" s="20" t="s">
        <v>1119</v>
      </c>
      <c r="B272" s="20" t="s">
        <v>1120</v>
      </c>
      <c r="C272" s="20" t="s">
        <v>520</v>
      </c>
      <c r="D272" s="20" t="s">
        <v>761</v>
      </c>
      <c r="E272" s="20" t="s">
        <v>762</v>
      </c>
    </row>
    <row r="273" spans="1:5">
      <c r="A273" s="20" t="s">
        <v>1121</v>
      </c>
      <c r="B273" s="20" t="s">
        <v>1122</v>
      </c>
      <c r="C273" s="20" t="s">
        <v>520</v>
      </c>
      <c r="D273" s="20" t="s">
        <v>761</v>
      </c>
      <c r="E273" s="20" t="s">
        <v>762</v>
      </c>
    </row>
    <row r="274" spans="1:5">
      <c r="A274" s="20" t="s">
        <v>1123</v>
      </c>
      <c r="B274" s="20" t="s">
        <v>1124</v>
      </c>
      <c r="C274" s="20" t="s">
        <v>520</v>
      </c>
      <c r="D274" s="20" t="s">
        <v>761</v>
      </c>
      <c r="E274" s="20" t="s">
        <v>762</v>
      </c>
    </row>
    <row r="275" spans="1:5">
      <c r="A275" s="20" t="s">
        <v>1125</v>
      </c>
      <c r="B275" s="20" t="s">
        <v>1126</v>
      </c>
      <c r="C275" s="20" t="s">
        <v>520</v>
      </c>
      <c r="D275" s="20" t="s">
        <v>623</v>
      </c>
      <c r="E275" s="20" t="s">
        <v>762</v>
      </c>
    </row>
    <row r="276" spans="1:5">
      <c r="A276" s="20" t="s">
        <v>1127</v>
      </c>
      <c r="B276" s="20" t="s">
        <v>1128</v>
      </c>
      <c r="C276" s="20" t="s">
        <v>519</v>
      </c>
      <c r="D276" s="20" t="s">
        <v>765</v>
      </c>
      <c r="E276" s="20" t="s">
        <v>1129</v>
      </c>
    </row>
    <row r="277" spans="1:5">
      <c r="A277" s="20" t="s">
        <v>1130</v>
      </c>
      <c r="B277" s="20" t="s">
        <v>1131</v>
      </c>
      <c r="C277" s="20" t="s">
        <v>519</v>
      </c>
      <c r="D277" s="20" t="s">
        <v>765</v>
      </c>
      <c r="E277" s="20" t="s">
        <v>1129</v>
      </c>
    </row>
    <row r="278" spans="1:5">
      <c r="A278" s="20" t="s">
        <v>1132</v>
      </c>
      <c r="B278" s="20" t="s">
        <v>1133</v>
      </c>
      <c r="C278" s="20" t="s">
        <v>519</v>
      </c>
      <c r="D278" s="20" t="s">
        <v>765</v>
      </c>
      <c r="E278" s="20" t="s">
        <v>1129</v>
      </c>
    </row>
    <row r="279" spans="1:5">
      <c r="A279" s="20" t="s">
        <v>1134</v>
      </c>
      <c r="B279" s="20" t="s">
        <v>1135</v>
      </c>
      <c r="C279" s="20" t="s">
        <v>519</v>
      </c>
      <c r="D279" s="20" t="s">
        <v>765</v>
      </c>
      <c r="E279" s="20" t="s">
        <v>1129</v>
      </c>
    </row>
    <row r="280" spans="1:5">
      <c r="A280" s="20" t="s">
        <v>1136</v>
      </c>
      <c r="B280" s="20" t="s">
        <v>1137</v>
      </c>
      <c r="C280" s="20" t="s">
        <v>519</v>
      </c>
      <c r="D280" s="20" t="s">
        <v>765</v>
      </c>
      <c r="E280" s="20" t="s">
        <v>1129</v>
      </c>
    </row>
    <row r="281" spans="1:5">
      <c r="A281" s="20" t="s">
        <v>1138</v>
      </c>
      <c r="B281" s="20" t="s">
        <v>1139</v>
      </c>
      <c r="C281" s="20" t="s">
        <v>519</v>
      </c>
      <c r="D281" s="20" t="s">
        <v>765</v>
      </c>
      <c r="E281" s="20" t="s">
        <v>1129</v>
      </c>
    </row>
    <row r="282" spans="1:5">
      <c r="A282" s="20" t="s">
        <v>1140</v>
      </c>
      <c r="B282" s="20" t="s">
        <v>1141</v>
      </c>
      <c r="C282" s="20" t="s">
        <v>519</v>
      </c>
      <c r="D282" s="20" t="s">
        <v>765</v>
      </c>
      <c r="E282" s="20" t="s">
        <v>1129</v>
      </c>
    </row>
    <row r="283" spans="1:5">
      <c r="A283" s="20" t="s">
        <v>1142</v>
      </c>
      <c r="B283" s="20" t="s">
        <v>1143</v>
      </c>
      <c r="C283" s="20" t="s">
        <v>519</v>
      </c>
      <c r="D283" s="20" t="s">
        <v>765</v>
      </c>
      <c r="E283" s="20" t="s">
        <v>1129</v>
      </c>
    </row>
    <row r="284" spans="1:5">
      <c r="A284" s="20" t="s">
        <v>1144</v>
      </c>
      <c r="B284" s="20" t="s">
        <v>1145</v>
      </c>
      <c r="C284" s="20" t="s">
        <v>519</v>
      </c>
      <c r="D284" s="20" t="s">
        <v>765</v>
      </c>
      <c r="E284" s="20" t="s">
        <v>1146</v>
      </c>
    </row>
    <row r="285" spans="1:5">
      <c r="A285" s="20" t="s">
        <v>1147</v>
      </c>
      <c r="B285" s="20" t="s">
        <v>1148</v>
      </c>
      <c r="C285" s="20" t="s">
        <v>519</v>
      </c>
      <c r="D285" s="20" t="s">
        <v>765</v>
      </c>
      <c r="E285" s="20" t="s">
        <v>1149</v>
      </c>
    </row>
    <row r="286" spans="1:5">
      <c r="A286" s="20" t="s">
        <v>1150</v>
      </c>
      <c r="B286" s="20" t="s">
        <v>1151</v>
      </c>
      <c r="C286" s="20" t="s">
        <v>519</v>
      </c>
      <c r="D286" s="20" t="s">
        <v>765</v>
      </c>
      <c r="E286" s="20" t="s">
        <v>1149</v>
      </c>
    </row>
    <row r="287" spans="1:5">
      <c r="A287" s="20" t="s">
        <v>1152</v>
      </c>
      <c r="B287" s="20" t="s">
        <v>1153</v>
      </c>
      <c r="C287" s="20" t="s">
        <v>519</v>
      </c>
      <c r="D287" s="20" t="s">
        <v>765</v>
      </c>
      <c r="E287" s="20" t="s">
        <v>1149</v>
      </c>
    </row>
    <row r="288" spans="1:5">
      <c r="A288" s="20" t="s">
        <v>1154</v>
      </c>
      <c r="B288" s="20" t="s">
        <v>1155</v>
      </c>
      <c r="C288" s="20" t="s">
        <v>519</v>
      </c>
      <c r="D288" s="20" t="s">
        <v>765</v>
      </c>
      <c r="E288" s="20" t="s">
        <v>1149</v>
      </c>
    </row>
    <row r="289" spans="1:5">
      <c r="A289" s="20" t="s">
        <v>1156</v>
      </c>
      <c r="B289" s="20" t="s">
        <v>595</v>
      </c>
      <c r="C289" s="20" t="s">
        <v>519</v>
      </c>
      <c r="D289" s="20" t="s">
        <v>765</v>
      </c>
      <c r="E289" s="20" t="s">
        <v>1149</v>
      </c>
    </row>
    <row r="290" spans="1:5">
      <c r="A290" s="20" t="s">
        <v>1157</v>
      </c>
      <c r="B290" s="20" t="s">
        <v>1158</v>
      </c>
      <c r="C290" s="20" t="s">
        <v>519</v>
      </c>
      <c r="D290" s="20" t="s">
        <v>765</v>
      </c>
      <c r="E290" s="20" t="s">
        <v>1149</v>
      </c>
    </row>
    <row r="291" spans="1:5">
      <c r="A291" s="20" t="s">
        <v>1159</v>
      </c>
      <c r="B291" s="20" t="s">
        <v>1160</v>
      </c>
      <c r="C291" s="20" t="s">
        <v>519</v>
      </c>
      <c r="D291" s="20" t="s">
        <v>765</v>
      </c>
      <c r="E291" s="20" t="s">
        <v>1149</v>
      </c>
    </row>
    <row r="292" spans="1:5">
      <c r="A292" s="20" t="s">
        <v>1161</v>
      </c>
      <c r="B292" s="20" t="s">
        <v>1162</v>
      </c>
      <c r="C292" s="20" t="s">
        <v>519</v>
      </c>
      <c r="D292" s="20" t="s">
        <v>765</v>
      </c>
      <c r="E292" s="20" t="s">
        <v>1149</v>
      </c>
    </row>
    <row r="293" spans="1:5">
      <c r="A293" s="20" t="s">
        <v>1163</v>
      </c>
      <c r="B293" s="20" t="s">
        <v>1164</v>
      </c>
      <c r="C293" s="20" t="s">
        <v>519</v>
      </c>
      <c r="D293" s="20" t="s">
        <v>765</v>
      </c>
      <c r="E293" s="20" t="s">
        <v>1149</v>
      </c>
    </row>
    <row r="294" spans="1:5">
      <c r="A294" s="20" t="s">
        <v>1165</v>
      </c>
      <c r="B294" s="20" t="s">
        <v>1166</v>
      </c>
      <c r="C294" s="20" t="s">
        <v>519</v>
      </c>
      <c r="D294" s="20" t="s">
        <v>765</v>
      </c>
      <c r="E294" s="20" t="s">
        <v>1149</v>
      </c>
    </row>
    <row r="295" spans="1:5">
      <c r="A295" s="20" t="s">
        <v>1167</v>
      </c>
      <c r="B295" s="20" t="s">
        <v>1168</v>
      </c>
      <c r="C295" s="20" t="s">
        <v>519</v>
      </c>
      <c r="D295" s="20" t="s">
        <v>765</v>
      </c>
      <c r="E295" s="20" t="s">
        <v>1149</v>
      </c>
    </row>
    <row r="296" spans="1:5">
      <c r="A296" s="20" t="s">
        <v>1169</v>
      </c>
      <c r="B296" s="20" t="s">
        <v>1170</v>
      </c>
      <c r="C296" s="20" t="s">
        <v>519</v>
      </c>
      <c r="D296" s="20" t="s">
        <v>765</v>
      </c>
      <c r="E296" s="20" t="s">
        <v>1149</v>
      </c>
    </row>
    <row r="297" spans="1:5">
      <c r="A297" s="20" t="s">
        <v>1171</v>
      </c>
      <c r="B297" s="20" t="s">
        <v>1172</v>
      </c>
      <c r="C297" s="20" t="s">
        <v>519</v>
      </c>
      <c r="D297" s="20" t="s">
        <v>765</v>
      </c>
      <c r="E297" s="20" t="s">
        <v>1149</v>
      </c>
    </row>
    <row r="298" spans="1:5">
      <c r="A298" s="20" t="s">
        <v>1173</v>
      </c>
      <c r="B298" s="20" t="s">
        <v>1174</v>
      </c>
      <c r="C298" s="20" t="s">
        <v>519</v>
      </c>
      <c r="D298" s="20" t="s">
        <v>765</v>
      </c>
      <c r="E298" s="20" t="s">
        <v>1149</v>
      </c>
    </row>
    <row r="299" spans="1:5">
      <c r="A299" s="20" t="s">
        <v>1175</v>
      </c>
      <c r="B299" s="20" t="s">
        <v>1176</v>
      </c>
      <c r="C299" s="20" t="s">
        <v>519</v>
      </c>
      <c r="D299" s="20" t="s">
        <v>765</v>
      </c>
      <c r="E299" s="20" t="s">
        <v>1149</v>
      </c>
    </row>
    <row r="300" spans="1:5">
      <c r="A300" s="20" t="s">
        <v>1177</v>
      </c>
      <c r="B300" s="20" t="s">
        <v>1178</v>
      </c>
      <c r="C300" s="20" t="s">
        <v>519</v>
      </c>
      <c r="D300" s="20" t="s">
        <v>765</v>
      </c>
      <c r="E300" s="20" t="s">
        <v>1149</v>
      </c>
    </row>
    <row r="301" spans="1:5">
      <c r="A301" s="20" t="s">
        <v>1179</v>
      </c>
      <c r="B301" s="20" t="s">
        <v>1180</v>
      </c>
      <c r="C301" s="20" t="s">
        <v>519</v>
      </c>
      <c r="D301" s="20" t="s">
        <v>765</v>
      </c>
      <c r="E301" s="20" t="s">
        <v>1149</v>
      </c>
    </row>
    <row r="302" spans="1:5">
      <c r="A302" s="20" t="s">
        <v>1181</v>
      </c>
      <c r="B302" s="20" t="s">
        <v>1182</v>
      </c>
      <c r="C302" s="20" t="s">
        <v>519</v>
      </c>
      <c r="D302" s="20" t="s">
        <v>765</v>
      </c>
      <c r="E302" s="20" t="s">
        <v>1149</v>
      </c>
    </row>
    <row r="303" spans="1:5">
      <c r="A303" s="20" t="s">
        <v>1183</v>
      </c>
      <c r="B303" s="20" t="s">
        <v>1184</v>
      </c>
      <c r="C303" s="20" t="s">
        <v>519</v>
      </c>
      <c r="D303" s="20" t="s">
        <v>765</v>
      </c>
      <c r="E303" s="20" t="s">
        <v>1149</v>
      </c>
    </row>
    <row r="304" spans="1:5">
      <c r="A304" s="20" t="s">
        <v>1185</v>
      </c>
      <c r="B304" s="20" t="s">
        <v>1186</v>
      </c>
      <c r="C304" s="20" t="s">
        <v>519</v>
      </c>
      <c r="D304" s="20" t="s">
        <v>765</v>
      </c>
      <c r="E304" s="20" t="s">
        <v>1149</v>
      </c>
    </row>
    <row r="305" spans="1:5">
      <c r="A305" s="20" t="s">
        <v>1187</v>
      </c>
      <c r="B305" s="20" t="s">
        <v>1188</v>
      </c>
      <c r="C305" s="20" t="s">
        <v>519</v>
      </c>
      <c r="D305" s="20" t="s">
        <v>765</v>
      </c>
      <c r="E305" s="20" t="s">
        <v>1149</v>
      </c>
    </row>
    <row r="306" spans="1:5">
      <c r="A306" s="20" t="s">
        <v>1189</v>
      </c>
      <c r="B306" s="20" t="s">
        <v>1190</v>
      </c>
      <c r="C306" s="20" t="s">
        <v>519</v>
      </c>
      <c r="D306" s="20" t="s">
        <v>765</v>
      </c>
      <c r="E306" s="20" t="s">
        <v>1149</v>
      </c>
    </row>
    <row r="307" spans="1:5">
      <c r="A307" s="20" t="s">
        <v>1191</v>
      </c>
      <c r="B307" s="20" t="s">
        <v>1192</v>
      </c>
      <c r="C307" s="20" t="s">
        <v>519</v>
      </c>
      <c r="D307" s="20" t="s">
        <v>765</v>
      </c>
      <c r="E307" s="20" t="s">
        <v>1149</v>
      </c>
    </row>
    <row r="308" spans="1:5">
      <c r="A308" s="20" t="s">
        <v>1193</v>
      </c>
      <c r="B308" s="20" t="s">
        <v>1194</v>
      </c>
      <c r="C308" s="20" t="s">
        <v>519</v>
      </c>
      <c r="D308" s="20" t="s">
        <v>765</v>
      </c>
      <c r="E308" s="20" t="s">
        <v>1149</v>
      </c>
    </row>
    <row r="309" spans="1:5">
      <c r="A309" s="20" t="s">
        <v>1195</v>
      </c>
      <c r="B309" s="20" t="s">
        <v>1196</v>
      </c>
      <c r="C309" s="20" t="s">
        <v>519</v>
      </c>
      <c r="D309" s="20" t="s">
        <v>765</v>
      </c>
      <c r="E309" s="20" t="s">
        <v>1149</v>
      </c>
    </row>
    <row r="310" spans="1:5">
      <c r="A310" s="20" t="s">
        <v>1197</v>
      </c>
      <c r="B310" s="20" t="s">
        <v>1198</v>
      </c>
      <c r="C310" s="20" t="s">
        <v>519</v>
      </c>
      <c r="D310" s="20" t="s">
        <v>765</v>
      </c>
      <c r="E310" s="20" t="s">
        <v>1149</v>
      </c>
    </row>
    <row r="311" spans="1:5">
      <c r="A311" s="20" t="s">
        <v>1199</v>
      </c>
      <c r="B311" s="20" t="s">
        <v>1200</v>
      </c>
      <c r="C311" s="20" t="s">
        <v>519</v>
      </c>
      <c r="D311" s="20" t="s">
        <v>765</v>
      </c>
      <c r="E311" s="20" t="s">
        <v>1149</v>
      </c>
    </row>
    <row r="312" spans="1:5">
      <c r="A312" s="20" t="s">
        <v>1201</v>
      </c>
      <c r="B312" s="20" t="s">
        <v>1202</v>
      </c>
      <c r="C312" s="20" t="s">
        <v>519</v>
      </c>
      <c r="D312" s="20" t="s">
        <v>765</v>
      </c>
      <c r="E312" s="20" t="s">
        <v>1149</v>
      </c>
    </row>
    <row r="313" spans="1:5">
      <c r="A313" s="20" t="s">
        <v>1203</v>
      </c>
      <c r="B313" s="20" t="s">
        <v>1204</v>
      </c>
      <c r="C313" s="20" t="s">
        <v>519</v>
      </c>
      <c r="D313" s="20" t="s">
        <v>765</v>
      </c>
      <c r="E313" s="20" t="s">
        <v>1149</v>
      </c>
    </row>
    <row r="314" spans="1:5">
      <c r="A314" s="20" t="s">
        <v>1205</v>
      </c>
      <c r="B314" s="20" t="s">
        <v>1206</v>
      </c>
      <c r="C314" s="20" t="s">
        <v>519</v>
      </c>
      <c r="D314" s="20" t="s">
        <v>765</v>
      </c>
      <c r="E314" s="20" t="s">
        <v>1149</v>
      </c>
    </row>
    <row r="315" spans="1:5">
      <c r="A315" s="20" t="s">
        <v>1207</v>
      </c>
      <c r="B315" s="20" t="s">
        <v>1208</v>
      </c>
      <c r="C315" s="20" t="s">
        <v>519</v>
      </c>
      <c r="D315" s="20" t="s">
        <v>765</v>
      </c>
      <c r="E315" s="20" t="s">
        <v>1149</v>
      </c>
    </row>
    <row r="316" spans="1:5">
      <c r="A316" s="20" t="s">
        <v>1209</v>
      </c>
      <c r="B316" s="20" t="s">
        <v>1210</v>
      </c>
      <c r="C316" s="20" t="s">
        <v>519</v>
      </c>
      <c r="D316" s="20" t="s">
        <v>765</v>
      </c>
      <c r="E316" s="20" t="s">
        <v>1149</v>
      </c>
    </row>
    <row r="317" spans="1:5">
      <c r="A317" s="20" t="s">
        <v>1211</v>
      </c>
      <c r="B317" s="20" t="s">
        <v>1212</v>
      </c>
      <c r="C317" s="20" t="s">
        <v>519</v>
      </c>
      <c r="D317" s="20" t="s">
        <v>765</v>
      </c>
      <c r="E317" s="20" t="s">
        <v>1149</v>
      </c>
    </row>
    <row r="318" spans="1:5">
      <c r="A318" s="20" t="s">
        <v>1213</v>
      </c>
      <c r="B318" s="20" t="s">
        <v>1214</v>
      </c>
      <c r="C318" s="20" t="s">
        <v>519</v>
      </c>
      <c r="D318" s="20" t="s">
        <v>765</v>
      </c>
      <c r="E318" s="20" t="s">
        <v>1149</v>
      </c>
    </row>
    <row r="319" spans="1:5">
      <c r="A319" s="20" t="s">
        <v>1215</v>
      </c>
      <c r="B319" s="20" t="s">
        <v>1216</v>
      </c>
      <c r="C319" s="20" t="s">
        <v>519</v>
      </c>
      <c r="D319" s="20" t="s">
        <v>765</v>
      </c>
      <c r="E319" s="20" t="s">
        <v>1149</v>
      </c>
    </row>
    <row r="320" spans="1:5">
      <c r="A320" s="20" t="s">
        <v>1217</v>
      </c>
      <c r="B320" s="20" t="s">
        <v>1218</v>
      </c>
      <c r="C320" s="20" t="s">
        <v>519</v>
      </c>
      <c r="D320" s="20" t="s">
        <v>765</v>
      </c>
      <c r="E320" s="20" t="s">
        <v>1149</v>
      </c>
    </row>
    <row r="321" spans="1:5">
      <c r="A321" s="20" t="s">
        <v>1219</v>
      </c>
      <c r="B321" s="20" t="s">
        <v>1220</v>
      </c>
      <c r="C321" s="20" t="s">
        <v>519</v>
      </c>
      <c r="D321" s="20" t="s">
        <v>765</v>
      </c>
      <c r="E321" s="20" t="s">
        <v>1149</v>
      </c>
    </row>
    <row r="322" spans="1:5">
      <c r="A322" s="20" t="s">
        <v>1221</v>
      </c>
      <c r="B322" s="20" t="s">
        <v>1222</v>
      </c>
      <c r="C322" s="20" t="s">
        <v>519</v>
      </c>
      <c r="D322" s="20" t="s">
        <v>765</v>
      </c>
      <c r="E322" s="20" t="s">
        <v>1149</v>
      </c>
    </row>
    <row r="323" spans="1:5">
      <c r="A323" s="20" t="s">
        <v>1223</v>
      </c>
      <c r="B323" s="20" t="s">
        <v>1224</v>
      </c>
      <c r="C323" s="20" t="s">
        <v>519</v>
      </c>
      <c r="D323" s="20" t="s">
        <v>765</v>
      </c>
      <c r="E323" s="20" t="s">
        <v>1149</v>
      </c>
    </row>
    <row r="324" spans="1:5">
      <c r="A324" s="20" t="s">
        <v>1225</v>
      </c>
      <c r="B324" s="20" t="s">
        <v>1226</v>
      </c>
      <c r="C324" s="20" t="s">
        <v>519</v>
      </c>
      <c r="D324" s="20" t="s">
        <v>765</v>
      </c>
      <c r="E324" s="20" t="s">
        <v>1149</v>
      </c>
    </row>
    <row r="325" spans="1:5">
      <c r="A325" s="20" t="s">
        <v>1227</v>
      </c>
      <c r="B325" s="20" t="s">
        <v>1228</v>
      </c>
      <c r="C325" s="20" t="s">
        <v>519</v>
      </c>
      <c r="D325" s="20" t="s">
        <v>765</v>
      </c>
      <c r="E325" s="20" t="s">
        <v>1149</v>
      </c>
    </row>
    <row r="326" spans="1:5">
      <c r="A326" s="20" t="s">
        <v>1229</v>
      </c>
      <c r="B326" s="20" t="s">
        <v>1230</v>
      </c>
      <c r="C326" s="20" t="s">
        <v>519</v>
      </c>
      <c r="D326" s="20" t="s">
        <v>765</v>
      </c>
      <c r="E326" s="20" t="s">
        <v>1149</v>
      </c>
    </row>
    <row r="327" spans="1:5">
      <c r="A327" s="20" t="s">
        <v>1231</v>
      </c>
      <c r="B327" s="20" t="s">
        <v>1232</v>
      </c>
      <c r="C327" s="20" t="s">
        <v>519</v>
      </c>
      <c r="D327" s="20" t="s">
        <v>765</v>
      </c>
      <c r="E327" s="20" t="s">
        <v>1149</v>
      </c>
    </row>
    <row r="328" spans="1:5">
      <c r="A328" s="20" t="s">
        <v>1233</v>
      </c>
      <c r="B328" s="20" t="s">
        <v>1234</v>
      </c>
      <c r="C328" s="20" t="s">
        <v>519</v>
      </c>
      <c r="D328" s="20" t="s">
        <v>765</v>
      </c>
      <c r="E328" s="20" t="s">
        <v>1149</v>
      </c>
    </row>
    <row r="329" spans="1:5">
      <c r="A329" s="20" t="s">
        <v>1235</v>
      </c>
      <c r="B329" s="20" t="s">
        <v>1236</v>
      </c>
      <c r="C329" s="20" t="s">
        <v>519</v>
      </c>
      <c r="D329" s="20" t="s">
        <v>765</v>
      </c>
      <c r="E329" s="20" t="s">
        <v>1149</v>
      </c>
    </row>
    <row r="330" spans="1:5">
      <c r="A330" s="20" t="s">
        <v>1237</v>
      </c>
      <c r="B330" s="20" t="s">
        <v>1238</v>
      </c>
      <c r="C330" s="20" t="s">
        <v>519</v>
      </c>
      <c r="D330" s="20" t="s">
        <v>765</v>
      </c>
      <c r="E330" s="20" t="s">
        <v>1149</v>
      </c>
    </row>
    <row r="331" spans="1:5">
      <c r="A331" s="20" t="s">
        <v>1239</v>
      </c>
      <c r="B331" s="20" t="s">
        <v>1240</v>
      </c>
      <c r="C331" s="20" t="s">
        <v>519</v>
      </c>
      <c r="D331" s="20" t="s">
        <v>765</v>
      </c>
      <c r="E331" s="20" t="s">
        <v>1149</v>
      </c>
    </row>
    <row r="332" spans="1:5">
      <c r="A332" s="20" t="s">
        <v>1241</v>
      </c>
      <c r="B332" s="20" t="s">
        <v>1242</v>
      </c>
      <c r="C332" s="20" t="s">
        <v>519</v>
      </c>
      <c r="D332" s="20" t="s">
        <v>765</v>
      </c>
      <c r="E332" s="20" t="s">
        <v>1149</v>
      </c>
    </row>
    <row r="333" spans="1:5">
      <c r="A333" s="20" t="s">
        <v>1243</v>
      </c>
      <c r="B333" s="20" t="s">
        <v>1244</v>
      </c>
      <c r="C333" s="20" t="s">
        <v>519</v>
      </c>
      <c r="D333" s="20" t="s">
        <v>765</v>
      </c>
      <c r="E333" s="20" t="s">
        <v>1149</v>
      </c>
    </row>
    <row r="334" spans="1:5">
      <c r="A334" s="20" t="s">
        <v>1245</v>
      </c>
      <c r="B334" s="20" t="s">
        <v>1246</v>
      </c>
      <c r="C334" s="20" t="s">
        <v>519</v>
      </c>
      <c r="D334" s="20" t="s">
        <v>765</v>
      </c>
      <c r="E334" s="20" t="s">
        <v>1149</v>
      </c>
    </row>
    <row r="335" spans="1:5">
      <c r="A335" s="20" t="s">
        <v>1247</v>
      </c>
      <c r="B335" s="20" t="s">
        <v>1248</v>
      </c>
      <c r="C335" s="20" t="s">
        <v>519</v>
      </c>
      <c r="D335" s="20" t="s">
        <v>765</v>
      </c>
      <c r="E335" s="20" t="s">
        <v>1149</v>
      </c>
    </row>
    <row r="336" spans="1:5">
      <c r="A336" s="20" t="s">
        <v>1249</v>
      </c>
      <c r="B336" s="20" t="s">
        <v>1250</v>
      </c>
      <c r="C336" s="20" t="s">
        <v>519</v>
      </c>
      <c r="D336" s="20" t="s">
        <v>765</v>
      </c>
      <c r="E336" s="20" t="s">
        <v>1149</v>
      </c>
    </row>
    <row r="337" spans="1:5">
      <c r="A337" s="20" t="s">
        <v>1251</v>
      </c>
      <c r="B337" s="20" t="s">
        <v>1252</v>
      </c>
      <c r="C337" s="20" t="s">
        <v>519</v>
      </c>
      <c r="D337" s="20" t="s">
        <v>765</v>
      </c>
      <c r="E337" s="20" t="s">
        <v>1253</v>
      </c>
    </row>
    <row r="338" spans="1:5">
      <c r="A338" s="20" t="s">
        <v>1254</v>
      </c>
      <c r="B338" s="20" t="s">
        <v>1255</v>
      </c>
      <c r="C338" s="20" t="s">
        <v>519</v>
      </c>
      <c r="D338" s="20" t="s">
        <v>765</v>
      </c>
      <c r="E338" s="20" t="s">
        <v>1253</v>
      </c>
    </row>
    <row r="339" spans="1:5">
      <c r="A339" s="20" t="s">
        <v>1256</v>
      </c>
      <c r="B339" s="20" t="s">
        <v>1257</v>
      </c>
      <c r="C339" s="20" t="s">
        <v>519</v>
      </c>
      <c r="D339" s="20" t="s">
        <v>765</v>
      </c>
      <c r="E339" s="20" t="s">
        <v>1258</v>
      </c>
    </row>
    <row r="340" spans="1:5">
      <c r="A340" s="20" t="s">
        <v>1259</v>
      </c>
      <c r="B340" s="20" t="s">
        <v>1260</v>
      </c>
      <c r="C340" s="20" t="s">
        <v>519</v>
      </c>
      <c r="D340" s="20" t="s">
        <v>765</v>
      </c>
      <c r="E340" s="20" t="s">
        <v>1258</v>
      </c>
    </row>
    <row r="341" spans="1:5">
      <c r="A341" s="20" t="s">
        <v>1261</v>
      </c>
      <c r="B341" s="20" t="s">
        <v>1262</v>
      </c>
      <c r="C341" s="20" t="s">
        <v>519</v>
      </c>
      <c r="D341" s="20" t="s">
        <v>765</v>
      </c>
      <c r="E341" s="20" t="s">
        <v>1258</v>
      </c>
    </row>
    <row r="342" spans="1:5">
      <c r="A342" s="20" t="s">
        <v>1263</v>
      </c>
      <c r="B342" s="20" t="s">
        <v>1264</v>
      </c>
      <c r="C342" s="20" t="s">
        <v>519</v>
      </c>
      <c r="D342" s="20" t="s">
        <v>765</v>
      </c>
      <c r="E342" s="20" t="s">
        <v>1258</v>
      </c>
    </row>
    <row r="343" spans="1:5">
      <c r="A343" s="20" t="s">
        <v>1265</v>
      </c>
      <c r="B343" s="20" t="s">
        <v>1266</v>
      </c>
      <c r="C343" s="20" t="s">
        <v>519</v>
      </c>
      <c r="D343" s="20" t="s">
        <v>765</v>
      </c>
      <c r="E343" s="20" t="s">
        <v>1258</v>
      </c>
    </row>
    <row r="344" spans="1:5">
      <c r="A344" s="20" t="s">
        <v>1267</v>
      </c>
      <c r="B344" s="20" t="s">
        <v>1268</v>
      </c>
      <c r="C344" s="20" t="s">
        <v>519</v>
      </c>
      <c r="D344" s="20" t="s">
        <v>765</v>
      </c>
      <c r="E344" s="20" t="s">
        <v>1258</v>
      </c>
    </row>
    <row r="345" spans="1:5">
      <c r="A345" s="20" t="s">
        <v>1269</v>
      </c>
      <c r="B345" s="20" t="s">
        <v>1270</v>
      </c>
      <c r="C345" s="20" t="s">
        <v>519</v>
      </c>
      <c r="D345" s="20" t="s">
        <v>765</v>
      </c>
      <c r="E345" s="20" t="s">
        <v>1258</v>
      </c>
    </row>
    <row r="346" spans="1:5">
      <c r="A346" s="20" t="s">
        <v>1271</v>
      </c>
      <c r="B346" s="20" t="s">
        <v>1272</v>
      </c>
      <c r="C346" s="20" t="s">
        <v>519</v>
      </c>
      <c r="D346" s="20" t="s">
        <v>765</v>
      </c>
      <c r="E346" s="20" t="s">
        <v>1258</v>
      </c>
    </row>
    <row r="347" spans="1:5">
      <c r="A347" s="20" t="s">
        <v>612</v>
      </c>
      <c r="B347" s="20" t="s">
        <v>1273</v>
      </c>
      <c r="C347" s="20" t="s">
        <v>519</v>
      </c>
      <c r="D347" s="20" t="s">
        <v>765</v>
      </c>
      <c r="E347" s="20" t="s">
        <v>1258</v>
      </c>
    </row>
    <row r="348" spans="1:5">
      <c r="A348" s="20" t="s">
        <v>1274</v>
      </c>
      <c r="B348" s="20" t="s">
        <v>1275</v>
      </c>
      <c r="C348" s="20" t="s">
        <v>519</v>
      </c>
      <c r="D348" s="20" t="s">
        <v>765</v>
      </c>
      <c r="E348" s="20" t="s">
        <v>1258</v>
      </c>
    </row>
    <row r="349" spans="1:5">
      <c r="A349" s="20" t="s">
        <v>1276</v>
      </c>
      <c r="B349" s="20" t="s">
        <v>1277</v>
      </c>
      <c r="C349" s="20" t="s">
        <v>519</v>
      </c>
      <c r="D349" s="20" t="s">
        <v>765</v>
      </c>
      <c r="E349" s="20" t="s">
        <v>1258</v>
      </c>
    </row>
    <row r="350" spans="1:5">
      <c r="A350" s="20" t="s">
        <v>1278</v>
      </c>
      <c r="B350" s="20" t="s">
        <v>1279</v>
      </c>
      <c r="C350" s="20" t="s">
        <v>519</v>
      </c>
      <c r="D350" s="20" t="s">
        <v>765</v>
      </c>
      <c r="E350" s="20" t="s">
        <v>1258</v>
      </c>
    </row>
    <row r="351" spans="1:5">
      <c r="A351" s="20" t="s">
        <v>1280</v>
      </c>
      <c r="B351" s="20" t="s">
        <v>1281</v>
      </c>
      <c r="C351" s="20" t="s">
        <v>519</v>
      </c>
      <c r="D351" s="20" t="s">
        <v>765</v>
      </c>
      <c r="E351" s="20" t="s">
        <v>1258</v>
      </c>
    </row>
    <row r="352" spans="1:5">
      <c r="A352" s="20" t="s">
        <v>1282</v>
      </c>
      <c r="B352" s="20" t="s">
        <v>1283</v>
      </c>
      <c r="C352" s="20" t="s">
        <v>519</v>
      </c>
      <c r="D352" s="20" t="s">
        <v>765</v>
      </c>
      <c r="E352" s="20" t="s">
        <v>1258</v>
      </c>
    </row>
    <row r="353" spans="1:5">
      <c r="A353" s="20" t="s">
        <v>1284</v>
      </c>
      <c r="B353" s="20" t="s">
        <v>1285</v>
      </c>
      <c r="C353" s="20" t="s">
        <v>519</v>
      </c>
      <c r="D353" s="20" t="s">
        <v>765</v>
      </c>
      <c r="E353" s="20" t="s">
        <v>1258</v>
      </c>
    </row>
    <row r="354" spans="1:5">
      <c r="A354" s="20" t="s">
        <v>1286</v>
      </c>
      <c r="B354" s="20" t="s">
        <v>1287</v>
      </c>
      <c r="C354" s="20" t="s">
        <v>519</v>
      </c>
      <c r="D354" s="20" t="s">
        <v>765</v>
      </c>
      <c r="E354" s="20" t="s">
        <v>1258</v>
      </c>
    </row>
    <row r="355" spans="1:5">
      <c r="A355" s="20" t="s">
        <v>1288</v>
      </c>
      <c r="B355" s="20" t="s">
        <v>1289</v>
      </c>
      <c r="C355" s="20" t="s">
        <v>519</v>
      </c>
      <c r="D355" s="20" t="s">
        <v>765</v>
      </c>
      <c r="E355" s="20" t="s">
        <v>1258</v>
      </c>
    </row>
    <row r="356" spans="1:5">
      <c r="A356" s="20" t="s">
        <v>1290</v>
      </c>
      <c r="B356" s="20" t="s">
        <v>1291</v>
      </c>
      <c r="C356" s="20" t="s">
        <v>519</v>
      </c>
      <c r="D356" s="20" t="s">
        <v>765</v>
      </c>
      <c r="E356" s="20" t="s">
        <v>1258</v>
      </c>
    </row>
    <row r="357" spans="1:5">
      <c r="A357" s="20" t="s">
        <v>1292</v>
      </c>
      <c r="B357" s="20" t="s">
        <v>1293</v>
      </c>
      <c r="C357" s="20" t="s">
        <v>519</v>
      </c>
      <c r="D357" s="20" t="s">
        <v>765</v>
      </c>
      <c r="E357" s="20" t="s">
        <v>1258</v>
      </c>
    </row>
    <row r="358" spans="1:5">
      <c r="A358" s="20" t="s">
        <v>1294</v>
      </c>
      <c r="B358" s="20" t="s">
        <v>1295</v>
      </c>
      <c r="C358" s="20" t="s">
        <v>519</v>
      </c>
      <c r="D358" s="20" t="s">
        <v>765</v>
      </c>
      <c r="E358" s="20" t="s">
        <v>1258</v>
      </c>
    </row>
    <row r="359" spans="1:5">
      <c r="A359" s="20" t="s">
        <v>1296</v>
      </c>
      <c r="B359" s="20" t="s">
        <v>1297</v>
      </c>
      <c r="C359" s="20" t="s">
        <v>519</v>
      </c>
      <c r="D359" s="20" t="s">
        <v>765</v>
      </c>
      <c r="E359" s="20" t="s">
        <v>1258</v>
      </c>
    </row>
    <row r="360" spans="1:5">
      <c r="A360" s="20" t="s">
        <v>1298</v>
      </c>
      <c r="B360" s="20" t="s">
        <v>1299</v>
      </c>
      <c r="C360" s="20" t="s">
        <v>519</v>
      </c>
      <c r="D360" s="20" t="s">
        <v>765</v>
      </c>
      <c r="E360" s="20" t="s">
        <v>1258</v>
      </c>
    </row>
    <row r="361" spans="1:5">
      <c r="A361" s="20" t="s">
        <v>1300</v>
      </c>
      <c r="B361" s="20" t="s">
        <v>1301</v>
      </c>
      <c r="C361" s="20" t="s">
        <v>519</v>
      </c>
      <c r="D361" s="20" t="s">
        <v>765</v>
      </c>
      <c r="E361" s="20" t="s">
        <v>1258</v>
      </c>
    </row>
    <row r="362" spans="1:5">
      <c r="A362" s="20" t="s">
        <v>1302</v>
      </c>
      <c r="B362" s="20" t="s">
        <v>1303</v>
      </c>
      <c r="C362" s="20" t="s">
        <v>519</v>
      </c>
      <c r="D362" s="20" t="s">
        <v>765</v>
      </c>
      <c r="E362" s="20" t="s">
        <v>1258</v>
      </c>
    </row>
    <row r="363" spans="1:5">
      <c r="A363" s="20" t="s">
        <v>1304</v>
      </c>
      <c r="B363" s="20" t="s">
        <v>1305</v>
      </c>
      <c r="C363" s="20" t="s">
        <v>519</v>
      </c>
      <c r="D363" s="20" t="s">
        <v>765</v>
      </c>
      <c r="E363" s="20" t="s">
        <v>1258</v>
      </c>
    </row>
    <row r="364" spans="1:5">
      <c r="A364" s="20" t="s">
        <v>1306</v>
      </c>
      <c r="B364" s="20" t="s">
        <v>1307</v>
      </c>
      <c r="C364" s="20" t="s">
        <v>519</v>
      </c>
      <c r="D364" s="20" t="s">
        <v>765</v>
      </c>
      <c r="E364" s="20" t="s">
        <v>1258</v>
      </c>
    </row>
    <row r="365" spans="1:5">
      <c r="A365" s="20" t="s">
        <v>1308</v>
      </c>
      <c r="B365" s="20" t="s">
        <v>1309</v>
      </c>
      <c r="C365" s="20" t="s">
        <v>519</v>
      </c>
      <c r="D365" s="20" t="s">
        <v>765</v>
      </c>
      <c r="E365" s="20" t="s">
        <v>1258</v>
      </c>
    </row>
    <row r="366" spans="1:5">
      <c r="A366" s="20" t="s">
        <v>1310</v>
      </c>
      <c r="B366" s="20" t="s">
        <v>1311</v>
      </c>
      <c r="C366" s="20" t="s">
        <v>519</v>
      </c>
      <c r="D366" s="20" t="s">
        <v>765</v>
      </c>
      <c r="E366" s="20" t="s">
        <v>1258</v>
      </c>
    </row>
    <row r="367" spans="1:5">
      <c r="A367" s="20" t="s">
        <v>1312</v>
      </c>
      <c r="B367" s="20" t="s">
        <v>1313</v>
      </c>
      <c r="C367" s="20" t="s">
        <v>519</v>
      </c>
      <c r="D367" s="20" t="s">
        <v>765</v>
      </c>
      <c r="E367" s="20" t="s">
        <v>1258</v>
      </c>
    </row>
    <row r="368" spans="1:5">
      <c r="A368" s="20" t="s">
        <v>1314</v>
      </c>
      <c r="B368" s="20" t="s">
        <v>1315</v>
      </c>
      <c r="C368" s="20" t="s">
        <v>519</v>
      </c>
      <c r="D368" s="20" t="s">
        <v>765</v>
      </c>
      <c r="E368" s="20" t="s">
        <v>1258</v>
      </c>
    </row>
    <row r="369" spans="1:5">
      <c r="A369" s="20" t="s">
        <v>1316</v>
      </c>
      <c r="B369" s="20" t="s">
        <v>1317</v>
      </c>
      <c r="C369" s="20" t="s">
        <v>519</v>
      </c>
      <c r="D369" s="20" t="s">
        <v>765</v>
      </c>
      <c r="E369" s="20" t="s">
        <v>1258</v>
      </c>
    </row>
    <row r="370" spans="1:5">
      <c r="A370" s="20" t="s">
        <v>1318</v>
      </c>
      <c r="B370" s="20" t="s">
        <v>1319</v>
      </c>
      <c r="C370" s="20" t="s">
        <v>519</v>
      </c>
      <c r="D370" s="20" t="s">
        <v>765</v>
      </c>
      <c r="E370" s="20" t="s">
        <v>1258</v>
      </c>
    </row>
    <row r="371" spans="1:5">
      <c r="A371" s="20" t="s">
        <v>1320</v>
      </c>
      <c r="B371" s="20" t="s">
        <v>1321</v>
      </c>
      <c r="C371" s="20" t="s">
        <v>519</v>
      </c>
      <c r="D371" s="20" t="s">
        <v>765</v>
      </c>
      <c r="E371" s="20" t="s">
        <v>1258</v>
      </c>
    </row>
    <row r="372" spans="1:5">
      <c r="A372" s="20" t="s">
        <v>1322</v>
      </c>
      <c r="B372" s="20" t="s">
        <v>1323</v>
      </c>
      <c r="C372" s="20" t="s">
        <v>519</v>
      </c>
      <c r="D372" s="20" t="s">
        <v>765</v>
      </c>
      <c r="E372" s="20" t="s">
        <v>1258</v>
      </c>
    </row>
    <row r="373" spans="1:5">
      <c r="A373" s="20" t="s">
        <v>1324</v>
      </c>
      <c r="B373" s="20" t="s">
        <v>1325</v>
      </c>
      <c r="C373" s="20" t="s">
        <v>519</v>
      </c>
      <c r="D373" s="20" t="s">
        <v>765</v>
      </c>
      <c r="E373" s="20" t="s">
        <v>1258</v>
      </c>
    </row>
    <row r="374" spans="1:5">
      <c r="A374" s="20" t="s">
        <v>1326</v>
      </c>
      <c r="B374" s="20" t="s">
        <v>1327</v>
      </c>
      <c r="C374" s="20" t="s">
        <v>519</v>
      </c>
      <c r="D374" s="20" t="s">
        <v>765</v>
      </c>
      <c r="E374" s="20" t="s">
        <v>1258</v>
      </c>
    </row>
    <row r="375" spans="1:5">
      <c r="A375" s="20" t="s">
        <v>1328</v>
      </c>
      <c r="B375" s="20" t="s">
        <v>1329</v>
      </c>
      <c r="C375" s="20" t="s">
        <v>519</v>
      </c>
      <c r="D375" s="20" t="s">
        <v>765</v>
      </c>
      <c r="E375" s="20" t="s">
        <v>1258</v>
      </c>
    </row>
    <row r="376" spans="1:5">
      <c r="A376" s="20" t="s">
        <v>1330</v>
      </c>
      <c r="B376" s="20" t="s">
        <v>1331</v>
      </c>
      <c r="C376" s="20" t="s">
        <v>519</v>
      </c>
      <c r="D376" s="20" t="s">
        <v>765</v>
      </c>
      <c r="E376" s="20" t="s">
        <v>1258</v>
      </c>
    </row>
    <row r="377" spans="1:5">
      <c r="A377" s="20" t="s">
        <v>1332</v>
      </c>
      <c r="B377" s="20" t="s">
        <v>1333</v>
      </c>
      <c r="C377" s="20" t="s">
        <v>519</v>
      </c>
      <c r="D377" s="20" t="s">
        <v>765</v>
      </c>
      <c r="E377" s="20" t="s">
        <v>1258</v>
      </c>
    </row>
    <row r="378" spans="1:5">
      <c r="A378" s="20" t="s">
        <v>1334</v>
      </c>
      <c r="B378" s="20" t="s">
        <v>1335</v>
      </c>
      <c r="C378" s="20" t="s">
        <v>519</v>
      </c>
      <c r="D378" s="20" t="s">
        <v>765</v>
      </c>
      <c r="E378" s="20" t="s">
        <v>1258</v>
      </c>
    </row>
    <row r="379" spans="1:5">
      <c r="A379" s="20" t="s">
        <v>1336</v>
      </c>
      <c r="B379" s="20" t="s">
        <v>1337</v>
      </c>
      <c r="C379" s="20" t="s">
        <v>519</v>
      </c>
      <c r="D379" s="20" t="s">
        <v>765</v>
      </c>
      <c r="E379" s="20" t="s">
        <v>1258</v>
      </c>
    </row>
    <row r="380" spans="1:5">
      <c r="A380" s="20" t="s">
        <v>1338</v>
      </c>
      <c r="B380" s="20" t="s">
        <v>1339</v>
      </c>
      <c r="C380" s="20" t="s">
        <v>519</v>
      </c>
      <c r="D380" s="20" t="s">
        <v>765</v>
      </c>
      <c r="E380" s="20" t="s">
        <v>1258</v>
      </c>
    </row>
    <row r="381" spans="1:5">
      <c r="A381" s="20" t="s">
        <v>1340</v>
      </c>
      <c r="B381" s="20" t="s">
        <v>1341</v>
      </c>
      <c r="C381" s="20" t="s">
        <v>519</v>
      </c>
      <c r="D381" s="20" t="s">
        <v>765</v>
      </c>
      <c r="E381" s="20" t="s">
        <v>1258</v>
      </c>
    </row>
    <row r="382" spans="1:5">
      <c r="A382" s="20" t="s">
        <v>1342</v>
      </c>
      <c r="B382" s="20" t="s">
        <v>1343</v>
      </c>
      <c r="C382" s="20" t="s">
        <v>519</v>
      </c>
      <c r="D382" s="20" t="s">
        <v>765</v>
      </c>
      <c r="E382" s="20" t="s">
        <v>1258</v>
      </c>
    </row>
    <row r="383" spans="1:5">
      <c r="A383" s="20" t="s">
        <v>1344</v>
      </c>
      <c r="B383" s="20" t="s">
        <v>1345</v>
      </c>
      <c r="C383" s="20" t="s">
        <v>519</v>
      </c>
      <c r="D383" s="20" t="s">
        <v>765</v>
      </c>
      <c r="E383" s="20" t="s">
        <v>1258</v>
      </c>
    </row>
    <row r="384" spans="1:5">
      <c r="A384" s="20" t="s">
        <v>1346</v>
      </c>
      <c r="B384" s="20" t="s">
        <v>1347</v>
      </c>
      <c r="C384" s="20" t="s">
        <v>519</v>
      </c>
      <c r="D384" s="20" t="s">
        <v>765</v>
      </c>
      <c r="E384" s="20" t="s">
        <v>1258</v>
      </c>
    </row>
    <row r="385" spans="1:5">
      <c r="A385" s="20" t="s">
        <v>1348</v>
      </c>
      <c r="B385" s="20" t="s">
        <v>1349</v>
      </c>
      <c r="C385" s="20" t="s">
        <v>519</v>
      </c>
      <c r="D385" s="20" t="s">
        <v>765</v>
      </c>
      <c r="E385" s="20" t="s">
        <v>1258</v>
      </c>
    </row>
    <row r="386" spans="1:5">
      <c r="A386" s="20" t="s">
        <v>1350</v>
      </c>
      <c r="B386" s="20" t="s">
        <v>1351</v>
      </c>
      <c r="C386" s="20" t="s">
        <v>519</v>
      </c>
      <c r="D386" s="20" t="s">
        <v>765</v>
      </c>
      <c r="E386" s="20" t="s">
        <v>1258</v>
      </c>
    </row>
    <row r="387" spans="1:5">
      <c r="A387" s="20" t="s">
        <v>1352</v>
      </c>
      <c r="B387" s="20" t="s">
        <v>1353</v>
      </c>
      <c r="C387" s="20" t="s">
        <v>519</v>
      </c>
      <c r="D387" s="20" t="s">
        <v>765</v>
      </c>
      <c r="E387" s="20" t="s">
        <v>1258</v>
      </c>
    </row>
    <row r="388" spans="1:5">
      <c r="A388" s="20" t="s">
        <v>1354</v>
      </c>
      <c r="B388" s="20" t="s">
        <v>1355</v>
      </c>
      <c r="C388" s="20" t="s">
        <v>519</v>
      </c>
      <c r="D388" s="20" t="s">
        <v>765</v>
      </c>
      <c r="E388" s="20" t="s">
        <v>1258</v>
      </c>
    </row>
    <row r="389" spans="1:5">
      <c r="A389" s="20" t="s">
        <v>1356</v>
      </c>
      <c r="B389" s="20" t="s">
        <v>1357</v>
      </c>
      <c r="C389" s="20" t="s">
        <v>519</v>
      </c>
      <c r="D389" s="20" t="s">
        <v>765</v>
      </c>
      <c r="E389" s="20" t="s">
        <v>1258</v>
      </c>
    </row>
    <row r="390" spans="1:5">
      <c r="A390" s="20" t="s">
        <v>1358</v>
      </c>
      <c r="B390" s="20" t="s">
        <v>1359</v>
      </c>
      <c r="C390" s="20" t="s">
        <v>519</v>
      </c>
      <c r="D390" s="20" t="s">
        <v>765</v>
      </c>
      <c r="E390" s="20" t="s">
        <v>1258</v>
      </c>
    </row>
    <row r="391" spans="1:5">
      <c r="A391" s="20" t="s">
        <v>1360</v>
      </c>
      <c r="B391" s="20" t="s">
        <v>1361</v>
      </c>
      <c r="C391" s="20" t="s">
        <v>519</v>
      </c>
      <c r="D391" s="20" t="s">
        <v>765</v>
      </c>
      <c r="E391" s="20" t="s">
        <v>1258</v>
      </c>
    </row>
    <row r="392" spans="1:5">
      <c r="A392" s="20" t="s">
        <v>1362</v>
      </c>
      <c r="B392" s="20" t="s">
        <v>1363</v>
      </c>
      <c r="C392" s="20" t="s">
        <v>519</v>
      </c>
      <c r="D392" s="20" t="s">
        <v>765</v>
      </c>
      <c r="E392" s="20" t="s">
        <v>1258</v>
      </c>
    </row>
    <row r="393" spans="1:5">
      <c r="A393" s="20" t="s">
        <v>1364</v>
      </c>
      <c r="B393" s="20" t="s">
        <v>1365</v>
      </c>
      <c r="C393" s="20" t="s">
        <v>519</v>
      </c>
      <c r="D393" s="20" t="s">
        <v>765</v>
      </c>
      <c r="E393" s="20" t="s">
        <v>1258</v>
      </c>
    </row>
    <row r="394" spans="1:5">
      <c r="A394" s="20" t="s">
        <v>1366</v>
      </c>
      <c r="B394" s="20" t="s">
        <v>1367</v>
      </c>
      <c r="C394" s="20" t="s">
        <v>519</v>
      </c>
      <c r="D394" s="20" t="s">
        <v>765</v>
      </c>
      <c r="E394" s="20" t="s">
        <v>1258</v>
      </c>
    </row>
    <row r="395" spans="1:5">
      <c r="A395" s="20" t="s">
        <v>1368</v>
      </c>
      <c r="B395" s="20" t="s">
        <v>1369</v>
      </c>
      <c r="C395" s="20" t="s">
        <v>519</v>
      </c>
      <c r="D395" s="20" t="s">
        <v>765</v>
      </c>
      <c r="E395" s="20" t="s">
        <v>1258</v>
      </c>
    </row>
    <row r="396" spans="1:5">
      <c r="A396" s="20" t="s">
        <v>1370</v>
      </c>
      <c r="B396" s="20" t="s">
        <v>1371</v>
      </c>
      <c r="C396" s="20" t="s">
        <v>519</v>
      </c>
      <c r="D396" s="20" t="s">
        <v>765</v>
      </c>
      <c r="E396" s="20" t="s">
        <v>1258</v>
      </c>
    </row>
    <row r="397" spans="1:5">
      <c r="A397" s="20" t="s">
        <v>1372</v>
      </c>
      <c r="B397" s="20" t="s">
        <v>1373</v>
      </c>
      <c r="C397" s="20" t="s">
        <v>519</v>
      </c>
      <c r="D397" s="20" t="s">
        <v>765</v>
      </c>
      <c r="E397" s="20" t="s">
        <v>1258</v>
      </c>
    </row>
    <row r="398" spans="1:5">
      <c r="A398" s="20" t="s">
        <v>1374</v>
      </c>
      <c r="B398" s="20" t="s">
        <v>1375</v>
      </c>
      <c r="C398" s="20" t="s">
        <v>519</v>
      </c>
      <c r="D398" s="20" t="s">
        <v>765</v>
      </c>
      <c r="E398" s="20" t="s">
        <v>1258</v>
      </c>
    </row>
    <row r="399" spans="1:5">
      <c r="A399" s="20" t="s">
        <v>1376</v>
      </c>
      <c r="B399" s="20" t="s">
        <v>1377</v>
      </c>
      <c r="C399" s="20" t="s">
        <v>519</v>
      </c>
      <c r="D399" s="20" t="s">
        <v>765</v>
      </c>
      <c r="E399" s="20" t="s">
        <v>1258</v>
      </c>
    </row>
    <row r="400" spans="1:5">
      <c r="A400" s="20" t="s">
        <v>1378</v>
      </c>
      <c r="B400" s="20" t="s">
        <v>1379</v>
      </c>
      <c r="C400" s="20" t="s">
        <v>519</v>
      </c>
      <c r="D400" s="20" t="s">
        <v>765</v>
      </c>
      <c r="E400" s="20" t="s">
        <v>1258</v>
      </c>
    </row>
    <row r="401" spans="1:5">
      <c r="A401" s="20" t="s">
        <v>1380</v>
      </c>
      <c r="B401" s="20" t="s">
        <v>1381</v>
      </c>
      <c r="C401" s="20" t="s">
        <v>519</v>
      </c>
      <c r="D401" s="20" t="s">
        <v>765</v>
      </c>
      <c r="E401" s="20" t="s">
        <v>1258</v>
      </c>
    </row>
    <row r="402" spans="1:5">
      <c r="A402" s="20" t="s">
        <v>1382</v>
      </c>
      <c r="B402" s="20" t="s">
        <v>1383</v>
      </c>
      <c r="C402" s="20" t="s">
        <v>519</v>
      </c>
      <c r="D402" s="20" t="s">
        <v>765</v>
      </c>
      <c r="E402" s="20" t="s">
        <v>1258</v>
      </c>
    </row>
    <row r="403" spans="1:5">
      <c r="A403" s="20" t="s">
        <v>1384</v>
      </c>
      <c r="B403" s="20" t="s">
        <v>1385</v>
      </c>
      <c r="C403" s="20" t="s">
        <v>519</v>
      </c>
      <c r="D403" s="20" t="s">
        <v>765</v>
      </c>
      <c r="E403" s="20" t="s">
        <v>1386</v>
      </c>
    </row>
    <row r="404" spans="1:5">
      <c r="A404" s="20" t="s">
        <v>1387</v>
      </c>
      <c r="B404" s="20" t="s">
        <v>1388</v>
      </c>
      <c r="C404" s="20" t="s">
        <v>519</v>
      </c>
      <c r="D404" s="20" t="s">
        <v>765</v>
      </c>
      <c r="E404" s="20" t="s">
        <v>1386</v>
      </c>
    </row>
    <row r="405" spans="1:5">
      <c r="A405" s="20" t="s">
        <v>1389</v>
      </c>
      <c r="B405" s="20" t="s">
        <v>1390</v>
      </c>
      <c r="C405" s="20" t="s">
        <v>519</v>
      </c>
      <c r="D405" s="20" t="s">
        <v>765</v>
      </c>
      <c r="E405" s="20" t="s">
        <v>1386</v>
      </c>
    </row>
    <row r="406" spans="1:5">
      <c r="A406" s="20" t="s">
        <v>1391</v>
      </c>
      <c r="B406" s="20" t="s">
        <v>1392</v>
      </c>
      <c r="C406" s="20" t="s">
        <v>519</v>
      </c>
      <c r="D406" s="20" t="s">
        <v>765</v>
      </c>
      <c r="E406" s="20" t="s">
        <v>1386</v>
      </c>
    </row>
    <row r="407" spans="1:5">
      <c r="A407" s="20" t="s">
        <v>1393</v>
      </c>
      <c r="B407" s="20" t="s">
        <v>1394</v>
      </c>
      <c r="C407" s="20" t="s">
        <v>519</v>
      </c>
      <c r="D407" s="20" t="s">
        <v>765</v>
      </c>
      <c r="E407" s="20" t="s">
        <v>1386</v>
      </c>
    </row>
    <row r="408" spans="1:5">
      <c r="A408" s="20" t="s">
        <v>1395</v>
      </c>
      <c r="B408" s="20" t="s">
        <v>1396</v>
      </c>
      <c r="C408" s="20" t="s">
        <v>519</v>
      </c>
      <c r="D408" s="20" t="s">
        <v>765</v>
      </c>
      <c r="E408" s="20" t="s">
        <v>1386</v>
      </c>
    </row>
    <row r="409" spans="1:5">
      <c r="A409" s="20" t="s">
        <v>1397</v>
      </c>
      <c r="B409" s="20" t="s">
        <v>1398</v>
      </c>
      <c r="C409" s="20" t="s">
        <v>519</v>
      </c>
      <c r="D409" s="20" t="s">
        <v>765</v>
      </c>
      <c r="E409" s="20" t="s">
        <v>1386</v>
      </c>
    </row>
    <row r="410" spans="1:5">
      <c r="A410" s="20" t="s">
        <v>1399</v>
      </c>
      <c r="B410" s="20" t="s">
        <v>1400</v>
      </c>
      <c r="C410" s="20" t="s">
        <v>519</v>
      </c>
      <c r="D410" s="20" t="s">
        <v>765</v>
      </c>
      <c r="E410" s="20" t="s">
        <v>1258</v>
      </c>
    </row>
    <row r="411" spans="1:5">
      <c r="A411" s="20" t="s">
        <v>1401</v>
      </c>
      <c r="B411" s="20" t="s">
        <v>1402</v>
      </c>
      <c r="C411" s="20" t="s">
        <v>519</v>
      </c>
      <c r="D411" s="20" t="s">
        <v>765</v>
      </c>
      <c r="E411" s="20" t="s">
        <v>1386</v>
      </c>
    </row>
    <row r="412" spans="1:5">
      <c r="A412" s="20" t="s">
        <v>1403</v>
      </c>
      <c r="B412" s="20" t="s">
        <v>1404</v>
      </c>
      <c r="C412" s="20" t="s">
        <v>519</v>
      </c>
      <c r="D412" s="20" t="s">
        <v>765</v>
      </c>
      <c r="E412" s="20" t="s">
        <v>1386</v>
      </c>
    </row>
    <row r="413" spans="1:5">
      <c r="A413" s="20" t="s">
        <v>1405</v>
      </c>
      <c r="B413" s="20" t="s">
        <v>1406</v>
      </c>
      <c r="C413" s="20" t="s">
        <v>519</v>
      </c>
      <c r="D413" s="20" t="s">
        <v>765</v>
      </c>
      <c r="E413" s="20" t="s">
        <v>1386</v>
      </c>
    </row>
    <row r="414" spans="1:5">
      <c r="A414" s="20" t="s">
        <v>1407</v>
      </c>
      <c r="B414" s="20" t="s">
        <v>1408</v>
      </c>
      <c r="C414" s="20" t="s">
        <v>519</v>
      </c>
      <c r="D414" s="20" t="s">
        <v>765</v>
      </c>
      <c r="E414" s="20" t="s">
        <v>1386</v>
      </c>
    </row>
    <row r="415" spans="1:5">
      <c r="A415" s="20" t="s">
        <v>1409</v>
      </c>
      <c r="B415" s="20" t="s">
        <v>1410</v>
      </c>
      <c r="C415" s="20" t="s">
        <v>519</v>
      </c>
      <c r="D415" s="20" t="s">
        <v>765</v>
      </c>
      <c r="E415" s="20" t="s">
        <v>1386</v>
      </c>
    </row>
    <row r="416" spans="1:5">
      <c r="A416" s="20" t="s">
        <v>1411</v>
      </c>
      <c r="B416" s="20" t="s">
        <v>1412</v>
      </c>
      <c r="C416" s="20" t="s">
        <v>519</v>
      </c>
      <c r="D416" s="20" t="s">
        <v>765</v>
      </c>
      <c r="E416" s="20" t="s">
        <v>1386</v>
      </c>
    </row>
    <row r="417" spans="1:5">
      <c r="A417" s="20" t="s">
        <v>1413</v>
      </c>
      <c r="B417" s="20" t="s">
        <v>1414</v>
      </c>
      <c r="C417" s="20" t="s">
        <v>519</v>
      </c>
      <c r="D417" s="20" t="s">
        <v>765</v>
      </c>
      <c r="E417" s="20" t="s">
        <v>1386</v>
      </c>
    </row>
    <row r="418" spans="1:5">
      <c r="A418" s="20" t="s">
        <v>1415</v>
      </c>
      <c r="B418" s="20" t="s">
        <v>1416</v>
      </c>
      <c r="C418" s="20" t="s">
        <v>519</v>
      </c>
      <c r="D418" s="20" t="s">
        <v>765</v>
      </c>
      <c r="E418" s="20" t="s">
        <v>1386</v>
      </c>
    </row>
    <row r="419" spans="1:5">
      <c r="A419" s="20" t="s">
        <v>1417</v>
      </c>
      <c r="B419" s="20" t="s">
        <v>1418</v>
      </c>
      <c r="C419" s="20" t="s">
        <v>519</v>
      </c>
      <c r="D419" s="20" t="s">
        <v>765</v>
      </c>
      <c r="E419" s="20" t="s">
        <v>1386</v>
      </c>
    </row>
    <row r="420" spans="1:5">
      <c r="A420" s="20" t="s">
        <v>1419</v>
      </c>
      <c r="B420" s="20" t="s">
        <v>1420</v>
      </c>
      <c r="C420" s="20" t="s">
        <v>519</v>
      </c>
      <c r="D420" s="20" t="s">
        <v>765</v>
      </c>
      <c r="E420" s="20" t="s">
        <v>1386</v>
      </c>
    </row>
    <row r="421" spans="1:5">
      <c r="A421" s="20" t="s">
        <v>1421</v>
      </c>
      <c r="B421" s="20" t="s">
        <v>1422</v>
      </c>
      <c r="C421" s="20" t="s">
        <v>519</v>
      </c>
      <c r="D421" s="20" t="s">
        <v>765</v>
      </c>
      <c r="E421" s="20" t="s">
        <v>1386</v>
      </c>
    </row>
    <row r="422" spans="1:5">
      <c r="A422" s="20" t="s">
        <v>1423</v>
      </c>
      <c r="B422" s="20" t="s">
        <v>1424</v>
      </c>
      <c r="C422" s="20" t="s">
        <v>519</v>
      </c>
      <c r="D422" s="20" t="s">
        <v>765</v>
      </c>
      <c r="E422" s="20" t="s">
        <v>1386</v>
      </c>
    </row>
    <row r="423" spans="1:5">
      <c r="A423" s="20" t="s">
        <v>1425</v>
      </c>
      <c r="B423" s="20" t="s">
        <v>1426</v>
      </c>
      <c r="C423" s="20" t="s">
        <v>519</v>
      </c>
      <c r="D423" s="20" t="s">
        <v>765</v>
      </c>
      <c r="E423" s="20" t="s">
        <v>1386</v>
      </c>
    </row>
    <row r="424" spans="1:5">
      <c r="A424" s="20" t="s">
        <v>1427</v>
      </c>
      <c r="B424" s="20" t="s">
        <v>1428</v>
      </c>
      <c r="C424" s="20" t="s">
        <v>519</v>
      </c>
      <c r="D424" s="20" t="s">
        <v>765</v>
      </c>
      <c r="E424" s="20" t="s">
        <v>1386</v>
      </c>
    </row>
    <row r="425" spans="1:5">
      <c r="A425" s="20" t="s">
        <v>1429</v>
      </c>
      <c r="B425" s="20" t="s">
        <v>1430</v>
      </c>
      <c r="C425" s="20" t="s">
        <v>519</v>
      </c>
      <c r="D425" s="20" t="s">
        <v>765</v>
      </c>
      <c r="E425" s="20" t="s">
        <v>1386</v>
      </c>
    </row>
    <row r="426" spans="1:5">
      <c r="A426" s="20" t="s">
        <v>1431</v>
      </c>
      <c r="B426" s="20" t="s">
        <v>1432</v>
      </c>
      <c r="C426" s="20" t="s">
        <v>519</v>
      </c>
      <c r="D426" s="20" t="s">
        <v>765</v>
      </c>
      <c r="E426" s="20" t="s">
        <v>1386</v>
      </c>
    </row>
    <row r="427" spans="1:5">
      <c r="A427" s="20" t="s">
        <v>1433</v>
      </c>
      <c r="B427" s="20" t="s">
        <v>1434</v>
      </c>
      <c r="C427" s="20" t="s">
        <v>519</v>
      </c>
      <c r="D427" s="20" t="s">
        <v>765</v>
      </c>
      <c r="E427" s="20" t="s">
        <v>1386</v>
      </c>
    </row>
    <row r="428" spans="1:5">
      <c r="A428" s="20" t="s">
        <v>1435</v>
      </c>
      <c r="B428" s="20" t="s">
        <v>1436</v>
      </c>
      <c r="C428" s="20" t="s">
        <v>519</v>
      </c>
      <c r="D428" s="20" t="s">
        <v>765</v>
      </c>
      <c r="E428" s="20" t="s">
        <v>1386</v>
      </c>
    </row>
    <row r="429" spans="1:5">
      <c r="A429" s="20" t="s">
        <v>1437</v>
      </c>
      <c r="B429" s="20" t="s">
        <v>1438</v>
      </c>
      <c r="C429" s="20" t="s">
        <v>519</v>
      </c>
      <c r="D429" s="20" t="s">
        <v>765</v>
      </c>
      <c r="E429" s="20" t="s">
        <v>1386</v>
      </c>
    </row>
    <row r="430" spans="1:5">
      <c r="A430" s="20" t="s">
        <v>1439</v>
      </c>
      <c r="B430" s="20" t="s">
        <v>1440</v>
      </c>
      <c r="C430" s="20" t="s">
        <v>519</v>
      </c>
      <c r="D430" s="20" t="s">
        <v>765</v>
      </c>
      <c r="E430" s="20" t="s">
        <v>1386</v>
      </c>
    </row>
    <row r="431" spans="1:5">
      <c r="A431" s="20" t="s">
        <v>1441</v>
      </c>
      <c r="B431" s="20" t="s">
        <v>1442</v>
      </c>
      <c r="C431" s="20" t="s">
        <v>519</v>
      </c>
      <c r="D431" s="20" t="s">
        <v>765</v>
      </c>
      <c r="E431" s="20" t="s">
        <v>1386</v>
      </c>
    </row>
    <row r="432" spans="1:5">
      <c r="A432" s="20" t="s">
        <v>1443</v>
      </c>
      <c r="B432" s="20" t="s">
        <v>1444</v>
      </c>
      <c r="C432" s="20" t="s">
        <v>519</v>
      </c>
      <c r="D432" s="20" t="s">
        <v>765</v>
      </c>
      <c r="E432" s="20" t="s">
        <v>1386</v>
      </c>
    </row>
    <row r="433" spans="1:5">
      <c r="A433" s="20" t="s">
        <v>1445</v>
      </c>
      <c r="B433" s="20" t="s">
        <v>1446</v>
      </c>
      <c r="C433" s="20" t="s">
        <v>519</v>
      </c>
      <c r="D433" s="20" t="s">
        <v>765</v>
      </c>
      <c r="E433" s="20" t="s">
        <v>1386</v>
      </c>
    </row>
    <row r="434" spans="1:5">
      <c r="A434" s="20" t="s">
        <v>1447</v>
      </c>
      <c r="B434" s="20" t="s">
        <v>1448</v>
      </c>
      <c r="C434" s="20" t="s">
        <v>519</v>
      </c>
      <c r="D434" s="20" t="s">
        <v>765</v>
      </c>
      <c r="E434" s="20" t="s">
        <v>1386</v>
      </c>
    </row>
    <row r="435" spans="1:5">
      <c r="A435" s="20" t="s">
        <v>1449</v>
      </c>
      <c r="B435" s="20" t="s">
        <v>1450</v>
      </c>
      <c r="C435" s="20" t="s">
        <v>519</v>
      </c>
      <c r="D435" s="20" t="s">
        <v>765</v>
      </c>
      <c r="E435" s="20" t="s">
        <v>1386</v>
      </c>
    </row>
    <row r="436" spans="1:5">
      <c r="A436" s="20" t="s">
        <v>1451</v>
      </c>
      <c r="B436" s="20" t="s">
        <v>1452</v>
      </c>
      <c r="C436" s="20" t="s">
        <v>519</v>
      </c>
      <c r="D436" s="20" t="s">
        <v>765</v>
      </c>
      <c r="E436" s="20" t="s">
        <v>1386</v>
      </c>
    </row>
    <row r="437" spans="1:5">
      <c r="A437" s="20" t="s">
        <v>1453</v>
      </c>
      <c r="B437" s="20" t="s">
        <v>1454</v>
      </c>
      <c r="C437" s="20" t="s">
        <v>519</v>
      </c>
      <c r="D437" s="20" t="s">
        <v>765</v>
      </c>
      <c r="E437" s="20" t="s">
        <v>1386</v>
      </c>
    </row>
    <row r="438" spans="1:5">
      <c r="A438" s="20" t="s">
        <v>1455</v>
      </c>
      <c r="B438" s="20" t="s">
        <v>1456</v>
      </c>
      <c r="C438" s="20" t="s">
        <v>519</v>
      </c>
      <c r="D438" s="20" t="s">
        <v>765</v>
      </c>
      <c r="E438" s="20" t="s">
        <v>1386</v>
      </c>
    </row>
    <row r="439" spans="1:5">
      <c r="A439" s="20" t="s">
        <v>1457</v>
      </c>
      <c r="B439" s="20" t="s">
        <v>1458</v>
      </c>
      <c r="C439" s="20" t="s">
        <v>519</v>
      </c>
      <c r="D439" s="20" t="s">
        <v>765</v>
      </c>
      <c r="E439" s="20" t="s">
        <v>1386</v>
      </c>
    </row>
    <row r="440" spans="1:5">
      <c r="A440" s="20" t="s">
        <v>1459</v>
      </c>
      <c r="B440" s="20" t="s">
        <v>1460</v>
      </c>
      <c r="C440" s="20" t="s">
        <v>519</v>
      </c>
      <c r="D440" s="20" t="s">
        <v>765</v>
      </c>
      <c r="E440" s="20" t="s">
        <v>1386</v>
      </c>
    </row>
    <row r="441" spans="1:5">
      <c r="A441" s="20" t="s">
        <v>1461</v>
      </c>
      <c r="B441" s="20" t="s">
        <v>1462</v>
      </c>
      <c r="C441" s="20" t="s">
        <v>519</v>
      </c>
      <c r="D441" s="20" t="s">
        <v>765</v>
      </c>
      <c r="E441" s="20" t="s">
        <v>1386</v>
      </c>
    </row>
    <row r="442" spans="1:5">
      <c r="A442" s="20" t="s">
        <v>1463</v>
      </c>
      <c r="B442" s="20" t="s">
        <v>1464</v>
      </c>
      <c r="C442" s="20" t="s">
        <v>519</v>
      </c>
      <c r="D442" s="20" t="s">
        <v>765</v>
      </c>
      <c r="E442" s="20" t="s">
        <v>1386</v>
      </c>
    </row>
    <row r="443" spans="1:5">
      <c r="A443" s="20" t="s">
        <v>1465</v>
      </c>
      <c r="B443" s="20" t="s">
        <v>1466</v>
      </c>
      <c r="C443" s="20" t="s">
        <v>519</v>
      </c>
      <c r="D443" s="20" t="s">
        <v>765</v>
      </c>
      <c r="E443" s="20" t="s">
        <v>1386</v>
      </c>
    </row>
    <row r="444" spans="1:5">
      <c r="A444" s="20" t="s">
        <v>1467</v>
      </c>
      <c r="B444" s="20" t="s">
        <v>1468</v>
      </c>
      <c r="C444" s="20" t="s">
        <v>519</v>
      </c>
      <c r="D444" s="20" t="s">
        <v>765</v>
      </c>
      <c r="E444" s="20" t="s">
        <v>1386</v>
      </c>
    </row>
    <row r="445" spans="1:5">
      <c r="A445" s="20" t="s">
        <v>1469</v>
      </c>
      <c r="B445" s="20" t="s">
        <v>1470</v>
      </c>
      <c r="C445" s="20" t="s">
        <v>519</v>
      </c>
      <c r="D445" s="20" t="s">
        <v>765</v>
      </c>
      <c r="E445" s="20" t="s">
        <v>1386</v>
      </c>
    </row>
    <row r="446" spans="1:5">
      <c r="A446" s="20" t="s">
        <v>1471</v>
      </c>
      <c r="B446" s="20" t="s">
        <v>1472</v>
      </c>
      <c r="C446" s="20" t="s">
        <v>519</v>
      </c>
      <c r="D446" s="20" t="s">
        <v>765</v>
      </c>
      <c r="E446" s="20" t="s">
        <v>1386</v>
      </c>
    </row>
    <row r="447" spans="1:5">
      <c r="A447" s="20" t="s">
        <v>1473</v>
      </c>
      <c r="B447" s="20" t="s">
        <v>1474</v>
      </c>
      <c r="C447" s="20" t="s">
        <v>519</v>
      </c>
      <c r="D447" s="20" t="s">
        <v>765</v>
      </c>
      <c r="E447" s="20" t="s">
        <v>1386</v>
      </c>
    </row>
    <row r="448" spans="1:5">
      <c r="A448" s="20" t="s">
        <v>1475</v>
      </c>
      <c r="B448" s="20" t="s">
        <v>1476</v>
      </c>
      <c r="C448" s="20" t="s">
        <v>519</v>
      </c>
      <c r="D448" s="20" t="s">
        <v>765</v>
      </c>
      <c r="E448" s="20" t="s">
        <v>1386</v>
      </c>
    </row>
    <row r="449" spans="1:5">
      <c r="A449" s="20" t="s">
        <v>1477</v>
      </c>
      <c r="B449" s="20" t="s">
        <v>1478</v>
      </c>
      <c r="C449" s="20" t="s">
        <v>519</v>
      </c>
      <c r="D449" s="20" t="s">
        <v>765</v>
      </c>
      <c r="E449" s="20" t="s">
        <v>1386</v>
      </c>
    </row>
    <row r="450" spans="1:5">
      <c r="A450" s="20" t="s">
        <v>1479</v>
      </c>
      <c r="B450" s="20" t="s">
        <v>1480</v>
      </c>
      <c r="C450" s="20" t="s">
        <v>519</v>
      </c>
      <c r="D450" s="20" t="s">
        <v>765</v>
      </c>
      <c r="E450" s="20" t="s">
        <v>1386</v>
      </c>
    </row>
    <row r="451" spans="1:5">
      <c r="A451" s="20" t="s">
        <v>1481</v>
      </c>
      <c r="B451" s="20" t="s">
        <v>1482</v>
      </c>
      <c r="C451" s="20" t="s">
        <v>519</v>
      </c>
      <c r="D451" s="20" t="s">
        <v>765</v>
      </c>
      <c r="E451" s="20" t="s">
        <v>1483</v>
      </c>
    </row>
    <row r="452" spans="1:5">
      <c r="A452" s="20" t="s">
        <v>1484</v>
      </c>
      <c r="B452" s="20" t="s">
        <v>1485</v>
      </c>
      <c r="C452" s="20" t="s">
        <v>519</v>
      </c>
      <c r="D452" s="20" t="s">
        <v>765</v>
      </c>
      <c r="E452" s="20" t="s">
        <v>1483</v>
      </c>
    </row>
    <row r="453" spans="1:5">
      <c r="A453" s="20" t="s">
        <v>1486</v>
      </c>
      <c r="B453" s="20" t="s">
        <v>1487</v>
      </c>
      <c r="C453" s="20" t="s">
        <v>519</v>
      </c>
      <c r="D453" s="20" t="s">
        <v>765</v>
      </c>
      <c r="E453" s="20" t="s">
        <v>1483</v>
      </c>
    </row>
    <row r="454" spans="1:5">
      <c r="A454" s="20" t="s">
        <v>1488</v>
      </c>
      <c r="B454" s="20" t="s">
        <v>1489</v>
      </c>
      <c r="C454" s="20" t="s">
        <v>519</v>
      </c>
      <c r="D454" s="20" t="s">
        <v>765</v>
      </c>
      <c r="E454" s="20" t="s">
        <v>1483</v>
      </c>
    </row>
    <row r="455" spans="1:5">
      <c r="A455" s="20" t="s">
        <v>1490</v>
      </c>
      <c r="B455" s="20" t="s">
        <v>42</v>
      </c>
      <c r="C455" s="20" t="s">
        <v>505</v>
      </c>
      <c r="D455" s="20" t="s">
        <v>664</v>
      </c>
      <c r="E455" s="20" t="s">
        <v>665</v>
      </c>
    </row>
    <row r="456" spans="1:5">
      <c r="A456" s="20" t="s">
        <v>1491</v>
      </c>
      <c r="B456" s="20" t="s">
        <v>1492</v>
      </c>
      <c r="C456" s="20" t="s">
        <v>520</v>
      </c>
      <c r="D456" s="20" t="s">
        <v>664</v>
      </c>
      <c r="E456" s="20" t="s">
        <v>665</v>
      </c>
    </row>
    <row r="457" spans="1:5">
      <c r="A457" s="20" t="s">
        <v>1493</v>
      </c>
      <c r="B457" s="20" t="s">
        <v>43</v>
      </c>
      <c r="C457" s="20" t="s">
        <v>505</v>
      </c>
      <c r="D457" s="20" t="s">
        <v>664</v>
      </c>
      <c r="E457" s="20" t="s">
        <v>665</v>
      </c>
    </row>
    <row r="458" spans="1:5">
      <c r="A458" s="20" t="s">
        <v>1494</v>
      </c>
      <c r="B458" s="20" t="s">
        <v>1495</v>
      </c>
      <c r="C458" s="20" t="s">
        <v>520</v>
      </c>
      <c r="D458" s="20" t="s">
        <v>664</v>
      </c>
      <c r="E458" s="20" t="s">
        <v>665</v>
      </c>
    </row>
    <row r="459" spans="1:5">
      <c r="A459" s="20" t="s">
        <v>1496</v>
      </c>
      <c r="B459" s="20" t="s">
        <v>44</v>
      </c>
      <c r="C459" s="20" t="s">
        <v>505</v>
      </c>
      <c r="D459" s="20" t="s">
        <v>664</v>
      </c>
      <c r="E459" s="20" t="s">
        <v>665</v>
      </c>
    </row>
    <row r="460" spans="1:5">
      <c r="A460" s="20" t="s">
        <v>1497</v>
      </c>
      <c r="B460" s="20" t="s">
        <v>1498</v>
      </c>
      <c r="C460" s="20" t="s">
        <v>520</v>
      </c>
      <c r="D460" s="20" t="s">
        <v>664</v>
      </c>
      <c r="E460" s="20" t="s">
        <v>665</v>
      </c>
    </row>
    <row r="461" spans="1:5">
      <c r="A461" s="20" t="s">
        <v>1499</v>
      </c>
      <c r="B461" s="20" t="s">
        <v>1500</v>
      </c>
      <c r="C461" s="20" t="s">
        <v>505</v>
      </c>
      <c r="D461" s="20" t="s">
        <v>664</v>
      </c>
      <c r="E461" s="20" t="s">
        <v>665</v>
      </c>
    </row>
    <row r="462" spans="1:5">
      <c r="A462" s="20" t="s">
        <v>1501</v>
      </c>
      <c r="B462" s="20" t="s">
        <v>1502</v>
      </c>
      <c r="C462" s="20" t="s">
        <v>520</v>
      </c>
      <c r="D462" s="20" t="s">
        <v>664</v>
      </c>
      <c r="E462" s="20" t="s">
        <v>665</v>
      </c>
    </row>
    <row r="463" spans="1:5">
      <c r="A463" s="20" t="s">
        <v>1503</v>
      </c>
      <c r="B463" s="20" t="s">
        <v>45</v>
      </c>
      <c r="C463" s="20" t="s">
        <v>505</v>
      </c>
      <c r="D463" s="20" t="s">
        <v>664</v>
      </c>
      <c r="E463" s="20" t="s">
        <v>665</v>
      </c>
    </row>
    <row r="464" spans="1:5">
      <c r="A464" s="20" t="s">
        <v>1504</v>
      </c>
      <c r="B464" s="20" t="s">
        <v>1505</v>
      </c>
      <c r="C464" s="20" t="s">
        <v>520</v>
      </c>
      <c r="D464" s="20" t="s">
        <v>664</v>
      </c>
      <c r="E464" s="20" t="s">
        <v>665</v>
      </c>
    </row>
    <row r="465" spans="1:5">
      <c r="A465" s="20" t="s">
        <v>1506</v>
      </c>
      <c r="B465" s="20" t="s">
        <v>46</v>
      </c>
      <c r="C465" s="20" t="s">
        <v>505</v>
      </c>
      <c r="D465" s="20" t="s">
        <v>664</v>
      </c>
      <c r="E465" s="20" t="s">
        <v>665</v>
      </c>
    </row>
    <row r="466" spans="1:5">
      <c r="A466" s="20" t="s">
        <v>1507</v>
      </c>
      <c r="B466" s="20" t="s">
        <v>1508</v>
      </c>
      <c r="C466" s="20" t="s">
        <v>520</v>
      </c>
      <c r="D466" s="20" t="s">
        <v>664</v>
      </c>
      <c r="E466" s="20" t="s">
        <v>665</v>
      </c>
    </row>
    <row r="467" spans="1:5">
      <c r="A467" s="20" t="s">
        <v>1509</v>
      </c>
      <c r="B467" s="20" t="s">
        <v>47</v>
      </c>
      <c r="C467" s="20" t="s">
        <v>505</v>
      </c>
      <c r="D467" s="20" t="s">
        <v>664</v>
      </c>
      <c r="E467" s="20" t="s">
        <v>665</v>
      </c>
    </row>
    <row r="468" spans="1:5">
      <c r="A468" s="20" t="s">
        <v>1510</v>
      </c>
      <c r="B468" s="20" t="s">
        <v>1511</v>
      </c>
      <c r="C468" s="20" t="s">
        <v>520</v>
      </c>
      <c r="D468" s="20" t="s">
        <v>664</v>
      </c>
      <c r="E468" s="20" t="s">
        <v>665</v>
      </c>
    </row>
    <row r="469" spans="1:5">
      <c r="A469" s="20" t="s">
        <v>1512</v>
      </c>
      <c r="B469" s="20" t="s">
        <v>1513</v>
      </c>
      <c r="C469" s="20" t="s">
        <v>520</v>
      </c>
      <c r="D469" s="20" t="s">
        <v>664</v>
      </c>
      <c r="E469" s="20" t="s">
        <v>665</v>
      </c>
    </row>
    <row r="470" spans="1:5">
      <c r="A470" s="20" t="s">
        <v>1514</v>
      </c>
      <c r="B470" s="20" t="s">
        <v>48</v>
      </c>
      <c r="C470" s="20" t="s">
        <v>1515</v>
      </c>
      <c r="D470" s="20" t="s">
        <v>664</v>
      </c>
      <c r="E470" s="20" t="s">
        <v>665</v>
      </c>
    </row>
    <row r="471" spans="1:5">
      <c r="A471" s="20" t="s">
        <v>1516</v>
      </c>
      <c r="B471" s="20" t="s">
        <v>49</v>
      </c>
      <c r="C471" s="20" t="s">
        <v>1515</v>
      </c>
      <c r="D471" s="20" t="s">
        <v>664</v>
      </c>
      <c r="E471" s="20" t="s">
        <v>665</v>
      </c>
    </row>
    <row r="472" spans="1:5">
      <c r="A472" s="20" t="s">
        <v>1517</v>
      </c>
      <c r="B472" s="20" t="s">
        <v>1518</v>
      </c>
      <c r="C472" s="20" t="s">
        <v>520</v>
      </c>
      <c r="D472" s="20" t="s">
        <v>664</v>
      </c>
      <c r="E472" s="20" t="s">
        <v>665</v>
      </c>
    </row>
    <row r="473" spans="1:5">
      <c r="A473" s="20" t="s">
        <v>1519</v>
      </c>
      <c r="B473" s="20" t="s">
        <v>1520</v>
      </c>
      <c r="C473" s="20" t="s">
        <v>519</v>
      </c>
      <c r="D473" s="20" t="s">
        <v>664</v>
      </c>
      <c r="E473" s="20" t="s">
        <v>1521</v>
      </c>
    </row>
    <row r="474" spans="1:5">
      <c r="A474" s="20" t="s">
        <v>1522</v>
      </c>
      <c r="B474" s="20" t="s">
        <v>1523</v>
      </c>
      <c r="C474" s="20" t="s">
        <v>520</v>
      </c>
      <c r="D474" s="20" t="s">
        <v>623</v>
      </c>
      <c r="E474" s="20" t="s">
        <v>762</v>
      </c>
    </row>
    <row r="475" spans="1:5">
      <c r="A475" s="20" t="s">
        <v>1524</v>
      </c>
      <c r="B475" s="20" t="s">
        <v>1525</v>
      </c>
      <c r="C475" s="20" t="s">
        <v>520</v>
      </c>
      <c r="D475" s="20" t="s">
        <v>623</v>
      </c>
      <c r="E475" s="20" t="s">
        <v>762</v>
      </c>
    </row>
    <row r="476" spans="1:5">
      <c r="A476" s="20" t="s">
        <v>1526</v>
      </c>
      <c r="B476" s="20" t="s">
        <v>1527</v>
      </c>
      <c r="C476" s="20" t="s">
        <v>520</v>
      </c>
      <c r="D476" s="20" t="s">
        <v>623</v>
      </c>
      <c r="E476" s="20" t="s">
        <v>762</v>
      </c>
    </row>
    <row r="477" spans="1:5">
      <c r="A477" s="20" t="s">
        <v>1528</v>
      </c>
      <c r="B477" s="20" t="s">
        <v>1529</v>
      </c>
      <c r="C477" s="20" t="s">
        <v>520</v>
      </c>
      <c r="D477" s="20" t="s">
        <v>623</v>
      </c>
      <c r="E477" s="20" t="s">
        <v>762</v>
      </c>
    </row>
    <row r="478" spans="1:5">
      <c r="A478" s="20" t="s">
        <v>1530</v>
      </c>
      <c r="B478" s="20" t="s">
        <v>608</v>
      </c>
      <c r="C478" s="20" t="s">
        <v>520</v>
      </c>
      <c r="D478" s="20" t="s">
        <v>623</v>
      </c>
      <c r="E478" s="20" t="s">
        <v>762</v>
      </c>
    </row>
    <row r="479" spans="1:5">
      <c r="A479" s="20" t="s">
        <v>1531</v>
      </c>
      <c r="B479" s="20" t="s">
        <v>1532</v>
      </c>
      <c r="C479" s="20" t="s">
        <v>520</v>
      </c>
      <c r="D479" s="20" t="s">
        <v>623</v>
      </c>
      <c r="E479" s="20" t="s">
        <v>887</v>
      </c>
    </row>
    <row r="480" spans="1:5">
      <c r="A480" s="20" t="s">
        <v>1533</v>
      </c>
      <c r="B480" s="20" t="s">
        <v>1534</v>
      </c>
      <c r="C480" s="20" t="s">
        <v>520</v>
      </c>
      <c r="D480" s="20" t="s">
        <v>623</v>
      </c>
      <c r="E480" s="20" t="s">
        <v>762</v>
      </c>
    </row>
    <row r="481" spans="1:5">
      <c r="A481" s="20" t="s">
        <v>1535</v>
      </c>
      <c r="B481" s="20" t="s">
        <v>1536</v>
      </c>
      <c r="C481" s="20" t="s">
        <v>520</v>
      </c>
      <c r="D481" s="20" t="s">
        <v>623</v>
      </c>
      <c r="E481" s="20" t="s">
        <v>762</v>
      </c>
    </row>
    <row r="482" spans="1:5">
      <c r="A482" s="20" t="s">
        <v>1537</v>
      </c>
      <c r="B482" s="20" t="s">
        <v>1538</v>
      </c>
      <c r="C482" s="20" t="s">
        <v>520</v>
      </c>
      <c r="D482" s="20" t="s">
        <v>623</v>
      </c>
      <c r="E482" s="20" t="s">
        <v>887</v>
      </c>
    </row>
    <row r="483" spans="1:5">
      <c r="A483" s="20" t="s">
        <v>1539</v>
      </c>
      <c r="B483" s="20" t="s">
        <v>1540</v>
      </c>
      <c r="C483" s="20" t="s">
        <v>520</v>
      </c>
      <c r="D483" s="20" t="s">
        <v>623</v>
      </c>
      <c r="E483" s="20" t="s">
        <v>762</v>
      </c>
    </row>
    <row r="484" spans="1:5">
      <c r="A484" s="20" t="s">
        <v>1541</v>
      </c>
      <c r="B484" s="20" t="s">
        <v>1542</v>
      </c>
      <c r="C484" s="20" t="s">
        <v>520</v>
      </c>
      <c r="D484" s="20" t="s">
        <v>623</v>
      </c>
      <c r="E484" s="20" t="s">
        <v>762</v>
      </c>
    </row>
    <row r="485" spans="1:5">
      <c r="A485" s="20" t="s">
        <v>1543</v>
      </c>
      <c r="B485" s="20" t="s">
        <v>1544</v>
      </c>
      <c r="C485" s="20" t="s">
        <v>520</v>
      </c>
      <c r="D485" s="20" t="s">
        <v>623</v>
      </c>
      <c r="E485" s="20" t="s">
        <v>1062</v>
      </c>
    </row>
    <row r="486" spans="1:5">
      <c r="A486" s="20" t="s">
        <v>1545</v>
      </c>
      <c r="B486" s="20" t="s">
        <v>1546</v>
      </c>
      <c r="C486" s="20" t="s">
        <v>520</v>
      </c>
      <c r="D486" s="20" t="s">
        <v>623</v>
      </c>
      <c r="E486" s="20" t="s">
        <v>887</v>
      </c>
    </row>
    <row r="487" spans="1:5">
      <c r="A487" s="20" t="s">
        <v>1547</v>
      </c>
      <c r="B487" s="20" t="s">
        <v>1548</v>
      </c>
      <c r="C487" s="20" t="s">
        <v>520</v>
      </c>
      <c r="D487" s="20" t="s">
        <v>623</v>
      </c>
      <c r="E487" s="20" t="s">
        <v>887</v>
      </c>
    </row>
    <row r="488" spans="1:5">
      <c r="A488" s="20" t="s">
        <v>1549</v>
      </c>
      <c r="B488" s="20" t="s">
        <v>1550</v>
      </c>
      <c r="C488" s="20" t="s">
        <v>520</v>
      </c>
      <c r="D488" s="20" t="s">
        <v>623</v>
      </c>
      <c r="E488" s="20" t="s">
        <v>887</v>
      </c>
    </row>
    <row r="489" spans="1:5">
      <c r="A489" s="20" t="s">
        <v>1551</v>
      </c>
      <c r="B489" s="20" t="s">
        <v>1552</v>
      </c>
      <c r="C489" s="20" t="s">
        <v>520</v>
      </c>
      <c r="D489" s="20" t="s">
        <v>623</v>
      </c>
      <c r="E489" s="20" t="s">
        <v>887</v>
      </c>
    </row>
    <row r="490" spans="1:5">
      <c r="A490" s="20" t="s">
        <v>1553</v>
      </c>
      <c r="B490" s="20" t="s">
        <v>1554</v>
      </c>
      <c r="C490" s="20" t="s">
        <v>520</v>
      </c>
      <c r="D490" s="20" t="s">
        <v>623</v>
      </c>
      <c r="E490" s="20" t="s">
        <v>887</v>
      </c>
    </row>
    <row r="491" spans="1:5">
      <c r="A491" s="20" t="s">
        <v>1555</v>
      </c>
      <c r="B491" s="20" t="s">
        <v>1556</v>
      </c>
      <c r="C491" s="20" t="s">
        <v>520</v>
      </c>
      <c r="D491" s="20" t="s">
        <v>623</v>
      </c>
      <c r="E491" s="20" t="s">
        <v>887</v>
      </c>
    </row>
    <row r="492" spans="1:5">
      <c r="A492" s="20" t="s">
        <v>1557</v>
      </c>
      <c r="B492" s="20" t="s">
        <v>1558</v>
      </c>
      <c r="C492" s="20" t="s">
        <v>520</v>
      </c>
      <c r="D492" s="20" t="s">
        <v>623</v>
      </c>
      <c r="E492" s="20" t="s">
        <v>887</v>
      </c>
    </row>
    <row r="493" spans="1:5">
      <c r="A493" s="20" t="s">
        <v>1559</v>
      </c>
      <c r="B493" s="20" t="s">
        <v>571</v>
      </c>
      <c r="C493" s="20" t="s">
        <v>520</v>
      </c>
      <c r="D493" s="20" t="s">
        <v>623</v>
      </c>
      <c r="E493" s="20" t="s">
        <v>887</v>
      </c>
    </row>
    <row r="494" spans="1:5">
      <c r="A494" s="20" t="s">
        <v>1560</v>
      </c>
      <c r="B494" s="20" t="s">
        <v>572</v>
      </c>
      <c r="C494" s="20" t="s">
        <v>520</v>
      </c>
      <c r="D494" s="20" t="s">
        <v>623</v>
      </c>
      <c r="E494" s="20" t="s">
        <v>887</v>
      </c>
    </row>
    <row r="495" spans="1:5">
      <c r="A495" s="20" t="s">
        <v>1561</v>
      </c>
      <c r="B495" s="20" t="s">
        <v>573</v>
      </c>
      <c r="C495" s="20" t="s">
        <v>520</v>
      </c>
      <c r="D495" s="20" t="s">
        <v>623</v>
      </c>
      <c r="E495" s="20" t="s">
        <v>887</v>
      </c>
    </row>
    <row r="496" spans="1:5">
      <c r="A496" s="20" t="s">
        <v>1562</v>
      </c>
      <c r="B496" s="20" t="s">
        <v>1563</v>
      </c>
      <c r="C496" s="20" t="s">
        <v>520</v>
      </c>
      <c r="D496" s="20" t="s">
        <v>623</v>
      </c>
      <c r="E496" s="20" t="s">
        <v>762</v>
      </c>
    </row>
    <row r="497" spans="1:5">
      <c r="A497" s="20" t="s">
        <v>1564</v>
      </c>
      <c r="B497" s="20" t="s">
        <v>1565</v>
      </c>
      <c r="C497" s="20" t="s">
        <v>520</v>
      </c>
      <c r="D497" s="20" t="s">
        <v>623</v>
      </c>
      <c r="E497" s="20" t="s">
        <v>887</v>
      </c>
    </row>
    <row r="498" spans="1:5">
      <c r="A498" s="20" t="s">
        <v>1566</v>
      </c>
      <c r="B498" s="20" t="s">
        <v>1567</v>
      </c>
      <c r="C498" s="20" t="s">
        <v>520</v>
      </c>
      <c r="D498" s="20" t="s">
        <v>623</v>
      </c>
      <c r="E498" s="20" t="s">
        <v>887</v>
      </c>
    </row>
    <row r="499" spans="1:5">
      <c r="A499" s="20" t="s">
        <v>1568</v>
      </c>
      <c r="B499" s="20" t="s">
        <v>1569</v>
      </c>
      <c r="C499" s="20" t="s">
        <v>520</v>
      </c>
      <c r="D499" s="20" t="s">
        <v>623</v>
      </c>
      <c r="E499" s="20" t="s">
        <v>887</v>
      </c>
    </row>
    <row r="500" spans="1:5">
      <c r="A500" s="20" t="s">
        <v>1570</v>
      </c>
      <c r="B500" s="20" t="s">
        <v>1571</v>
      </c>
      <c r="C500" s="20" t="s">
        <v>520</v>
      </c>
      <c r="D500" s="20" t="s">
        <v>623</v>
      </c>
      <c r="E500" s="20" t="s">
        <v>762</v>
      </c>
    </row>
    <row r="501" spans="1:5">
      <c r="A501" s="20" t="s">
        <v>1572</v>
      </c>
      <c r="B501" s="20" t="s">
        <v>1573</v>
      </c>
      <c r="C501" s="20" t="s">
        <v>520</v>
      </c>
      <c r="D501" s="20" t="s">
        <v>623</v>
      </c>
      <c r="E501" s="20" t="s">
        <v>762</v>
      </c>
    </row>
    <row r="502" spans="1:5">
      <c r="A502" s="20" t="s">
        <v>1574</v>
      </c>
      <c r="B502" s="20" t="s">
        <v>1575</v>
      </c>
      <c r="C502" s="20" t="s">
        <v>520</v>
      </c>
      <c r="D502" s="20" t="s">
        <v>623</v>
      </c>
      <c r="E502" s="20" t="s">
        <v>762</v>
      </c>
    </row>
    <row r="503" spans="1:5">
      <c r="A503" s="20" t="s">
        <v>1576</v>
      </c>
      <c r="B503" s="20" t="s">
        <v>1577</v>
      </c>
      <c r="C503" s="20" t="s">
        <v>520</v>
      </c>
      <c r="D503" s="20" t="s">
        <v>623</v>
      </c>
      <c r="E503" s="20" t="s">
        <v>1062</v>
      </c>
    </row>
    <row r="504" spans="1:5">
      <c r="A504" s="20" t="s">
        <v>1578</v>
      </c>
      <c r="B504" s="20" t="s">
        <v>1579</v>
      </c>
      <c r="C504" s="20" t="s">
        <v>520</v>
      </c>
      <c r="D504" s="20" t="s">
        <v>623</v>
      </c>
      <c r="E504" s="20" t="s">
        <v>1062</v>
      </c>
    </row>
    <row r="505" spans="1:5">
      <c r="A505" s="20" t="s">
        <v>1580</v>
      </c>
      <c r="B505" s="20" t="s">
        <v>1581</v>
      </c>
      <c r="C505" s="20" t="s">
        <v>520</v>
      </c>
      <c r="D505" s="20" t="s">
        <v>623</v>
      </c>
      <c r="E505" s="20" t="s">
        <v>1062</v>
      </c>
    </row>
    <row r="506" spans="1:5">
      <c r="A506" s="20" t="s">
        <v>1582</v>
      </c>
      <c r="B506" s="20" t="s">
        <v>1583</v>
      </c>
      <c r="C506" s="20" t="s">
        <v>520</v>
      </c>
      <c r="D506" s="20" t="s">
        <v>623</v>
      </c>
      <c r="E506" s="20" t="s">
        <v>1062</v>
      </c>
    </row>
    <row r="507" spans="1:5">
      <c r="A507" s="20" t="s">
        <v>1584</v>
      </c>
      <c r="B507" s="20" t="s">
        <v>1585</v>
      </c>
      <c r="C507" s="20" t="s">
        <v>520</v>
      </c>
      <c r="D507" s="20" t="s">
        <v>623</v>
      </c>
      <c r="E507" s="20" t="s">
        <v>1062</v>
      </c>
    </row>
    <row r="508" spans="1:5">
      <c r="A508" s="20" t="s">
        <v>1586</v>
      </c>
      <c r="B508" s="20" t="s">
        <v>1587</v>
      </c>
      <c r="C508" s="20" t="s">
        <v>520</v>
      </c>
      <c r="D508" s="20" t="s">
        <v>623</v>
      </c>
      <c r="E508" s="20" t="s">
        <v>1062</v>
      </c>
    </row>
    <row r="509" spans="1:5">
      <c r="A509" s="20" t="s">
        <v>1588</v>
      </c>
      <c r="B509" s="20" t="s">
        <v>1589</v>
      </c>
      <c r="C509" s="20" t="s">
        <v>520</v>
      </c>
      <c r="D509" s="20" t="s">
        <v>623</v>
      </c>
      <c r="E509" s="20" t="s">
        <v>1062</v>
      </c>
    </row>
    <row r="510" spans="1:5">
      <c r="A510" s="20" t="s">
        <v>1590</v>
      </c>
      <c r="B510" s="20" t="s">
        <v>1591</v>
      </c>
      <c r="C510" s="20" t="s">
        <v>520</v>
      </c>
      <c r="D510" s="20" t="s">
        <v>623</v>
      </c>
      <c r="E510" s="20" t="s">
        <v>1062</v>
      </c>
    </row>
    <row r="511" spans="1:5">
      <c r="A511" s="20" t="s">
        <v>1592</v>
      </c>
      <c r="B511" s="20" t="s">
        <v>1593</v>
      </c>
      <c r="C511" s="20" t="s">
        <v>520</v>
      </c>
      <c r="D511" s="20" t="s">
        <v>761</v>
      </c>
      <c r="E511" s="20" t="s">
        <v>762</v>
      </c>
    </row>
    <row r="512" spans="1:5">
      <c r="A512" s="20" t="s">
        <v>1594</v>
      </c>
      <c r="B512" s="20" t="s">
        <v>1595</v>
      </c>
      <c r="C512" s="20" t="s">
        <v>520</v>
      </c>
      <c r="D512" s="20" t="s">
        <v>623</v>
      </c>
      <c r="E512" s="20" t="s">
        <v>1062</v>
      </c>
    </row>
    <row r="513" spans="1:5">
      <c r="A513" s="20" t="s">
        <v>1596</v>
      </c>
      <c r="B513" s="20" t="s">
        <v>607</v>
      </c>
      <c r="C513" s="20" t="s">
        <v>520</v>
      </c>
      <c r="D513" s="20" t="s">
        <v>623</v>
      </c>
      <c r="E513" s="20" t="s">
        <v>1062</v>
      </c>
    </row>
    <row r="514" spans="1:5">
      <c r="A514" s="20" t="s">
        <v>1597</v>
      </c>
      <c r="B514" s="20" t="s">
        <v>1598</v>
      </c>
      <c r="C514" s="20" t="s">
        <v>520</v>
      </c>
      <c r="D514" s="20" t="s">
        <v>623</v>
      </c>
      <c r="E514" s="20" t="s">
        <v>1062</v>
      </c>
    </row>
    <row r="515" spans="1:5">
      <c r="A515" s="20" t="s">
        <v>1599</v>
      </c>
      <c r="B515" s="20" t="s">
        <v>456</v>
      </c>
      <c r="C515" s="20" t="s">
        <v>520</v>
      </c>
      <c r="D515" s="20" t="s">
        <v>664</v>
      </c>
      <c r="E515" s="20" t="s">
        <v>665</v>
      </c>
    </row>
    <row r="516" spans="1:5">
      <c r="A516" s="20" t="s">
        <v>1600</v>
      </c>
      <c r="B516" s="20" t="s">
        <v>1601</v>
      </c>
      <c r="C516" s="20" t="s">
        <v>505</v>
      </c>
      <c r="D516" s="20" t="s">
        <v>664</v>
      </c>
      <c r="E516" s="20" t="s">
        <v>665</v>
      </c>
    </row>
    <row r="517" spans="1:5">
      <c r="A517" s="20" t="s">
        <v>1602</v>
      </c>
      <c r="B517" s="20" t="s">
        <v>1603</v>
      </c>
      <c r="C517" s="20" t="s">
        <v>505</v>
      </c>
      <c r="D517" s="20" t="s">
        <v>664</v>
      </c>
      <c r="E517" s="20" t="s">
        <v>665</v>
      </c>
    </row>
    <row r="518" spans="1:5">
      <c r="A518" s="20" t="s">
        <v>1604</v>
      </c>
      <c r="B518" s="20" t="s">
        <v>485</v>
      </c>
      <c r="C518" s="20" t="s">
        <v>520</v>
      </c>
      <c r="D518" s="20" t="s">
        <v>664</v>
      </c>
      <c r="E518" s="20" t="s">
        <v>665</v>
      </c>
    </row>
    <row r="519" spans="1:5">
      <c r="A519" s="20" t="s">
        <v>1605</v>
      </c>
      <c r="B519" s="20" t="s">
        <v>50</v>
      </c>
      <c r="C519" s="20" t="s">
        <v>520</v>
      </c>
      <c r="D519" s="20" t="s">
        <v>664</v>
      </c>
      <c r="E519" s="20" t="s">
        <v>665</v>
      </c>
    </row>
    <row r="520" spans="1:5">
      <c r="A520" s="20" t="s">
        <v>1606</v>
      </c>
      <c r="B520" s="20" t="s">
        <v>1607</v>
      </c>
      <c r="C520" s="20" t="s">
        <v>505</v>
      </c>
      <c r="D520" s="20" t="s">
        <v>664</v>
      </c>
      <c r="E520" s="20" t="s">
        <v>665</v>
      </c>
    </row>
    <row r="521" spans="1:5">
      <c r="A521" s="20" t="s">
        <v>1608</v>
      </c>
      <c r="B521" s="20" t="s">
        <v>51</v>
      </c>
      <c r="C521" s="20" t="s">
        <v>520</v>
      </c>
      <c r="D521" s="20" t="s">
        <v>664</v>
      </c>
      <c r="E521" s="20" t="s">
        <v>665</v>
      </c>
    </row>
    <row r="522" spans="1:5">
      <c r="A522" s="20" t="s">
        <v>1609</v>
      </c>
      <c r="B522" s="20" t="s">
        <v>1610</v>
      </c>
      <c r="C522" s="20" t="s">
        <v>505</v>
      </c>
      <c r="D522" s="20" t="s">
        <v>664</v>
      </c>
      <c r="E522" s="20" t="s">
        <v>665</v>
      </c>
    </row>
    <row r="523" spans="1:5">
      <c r="A523" s="20" t="s">
        <v>1611</v>
      </c>
      <c r="B523" s="20" t="s">
        <v>52</v>
      </c>
      <c r="C523" s="20" t="s">
        <v>520</v>
      </c>
      <c r="D523" s="20" t="s">
        <v>664</v>
      </c>
      <c r="E523" s="20" t="s">
        <v>665</v>
      </c>
    </row>
    <row r="524" spans="1:5">
      <c r="A524" s="20" t="s">
        <v>1612</v>
      </c>
      <c r="B524" s="20" t="s">
        <v>1613</v>
      </c>
      <c r="C524" s="20" t="s">
        <v>505</v>
      </c>
      <c r="D524" s="20" t="s">
        <v>664</v>
      </c>
      <c r="E524" s="20" t="s">
        <v>665</v>
      </c>
    </row>
    <row r="525" spans="1:5">
      <c r="A525" s="20" t="s">
        <v>1614</v>
      </c>
      <c r="B525" s="20" t="s">
        <v>53</v>
      </c>
      <c r="C525" s="20" t="s">
        <v>505</v>
      </c>
      <c r="D525" s="20" t="s">
        <v>664</v>
      </c>
      <c r="E525" s="20" t="s">
        <v>665</v>
      </c>
    </row>
    <row r="526" spans="1:5">
      <c r="A526" s="20" t="s">
        <v>1615</v>
      </c>
      <c r="B526" s="20" t="s">
        <v>54</v>
      </c>
      <c r="C526" s="20" t="s">
        <v>505</v>
      </c>
      <c r="D526" s="20" t="s">
        <v>664</v>
      </c>
      <c r="E526" s="20" t="s">
        <v>665</v>
      </c>
    </row>
    <row r="527" spans="1:5">
      <c r="A527" s="20" t="s">
        <v>1616</v>
      </c>
      <c r="B527" s="20" t="s">
        <v>55</v>
      </c>
      <c r="C527" s="20" t="s">
        <v>505</v>
      </c>
      <c r="D527" s="20" t="s">
        <v>664</v>
      </c>
      <c r="E527" s="20" t="s">
        <v>665</v>
      </c>
    </row>
    <row r="528" spans="1:5">
      <c r="A528" s="20" t="s">
        <v>1617</v>
      </c>
      <c r="B528" s="20" t="s">
        <v>56</v>
      </c>
      <c r="C528" s="20" t="s">
        <v>505</v>
      </c>
      <c r="D528" s="20" t="s">
        <v>664</v>
      </c>
      <c r="E528" s="20" t="s">
        <v>665</v>
      </c>
    </row>
    <row r="529" spans="1:5">
      <c r="A529" s="20" t="s">
        <v>1618</v>
      </c>
      <c r="B529" s="20" t="s">
        <v>457</v>
      </c>
      <c r="C529" s="20" t="s">
        <v>520</v>
      </c>
      <c r="D529" s="20" t="s">
        <v>664</v>
      </c>
      <c r="E529" s="20" t="s">
        <v>665</v>
      </c>
    </row>
    <row r="530" spans="1:5">
      <c r="A530" s="20" t="s">
        <v>1619</v>
      </c>
      <c r="B530" s="20" t="s">
        <v>1620</v>
      </c>
      <c r="C530" s="20" t="s">
        <v>505</v>
      </c>
      <c r="D530" s="20" t="s">
        <v>664</v>
      </c>
      <c r="E530" s="20" t="s">
        <v>665</v>
      </c>
    </row>
    <row r="531" spans="1:5">
      <c r="A531" s="20" t="s">
        <v>1621</v>
      </c>
      <c r="B531" s="20" t="s">
        <v>57</v>
      </c>
      <c r="C531" s="20" t="s">
        <v>520</v>
      </c>
      <c r="D531" s="20" t="s">
        <v>664</v>
      </c>
      <c r="E531" s="20" t="s">
        <v>665</v>
      </c>
    </row>
    <row r="532" spans="1:5">
      <c r="A532" s="20" t="s">
        <v>1622</v>
      </c>
      <c r="B532" s="20" t="s">
        <v>1623</v>
      </c>
      <c r="C532" s="20" t="s">
        <v>505</v>
      </c>
      <c r="D532" s="20" t="s">
        <v>664</v>
      </c>
      <c r="E532" s="20" t="s">
        <v>665</v>
      </c>
    </row>
    <row r="533" spans="1:5">
      <c r="A533" s="20" t="s">
        <v>1624</v>
      </c>
      <c r="B533" s="20" t="s">
        <v>58</v>
      </c>
      <c r="C533" s="20" t="s">
        <v>520</v>
      </c>
      <c r="D533" s="20" t="s">
        <v>664</v>
      </c>
      <c r="E533" s="20" t="s">
        <v>665</v>
      </c>
    </row>
    <row r="534" spans="1:5">
      <c r="A534" s="20" t="s">
        <v>1625</v>
      </c>
      <c r="B534" s="20" t="s">
        <v>1626</v>
      </c>
      <c r="C534" s="20" t="s">
        <v>505</v>
      </c>
      <c r="D534" s="20" t="s">
        <v>664</v>
      </c>
      <c r="E534" s="20" t="s">
        <v>665</v>
      </c>
    </row>
    <row r="535" spans="1:5">
      <c r="A535" s="20" t="s">
        <v>1627</v>
      </c>
      <c r="B535" s="20" t="s">
        <v>59</v>
      </c>
      <c r="C535" s="20" t="s">
        <v>520</v>
      </c>
      <c r="D535" s="20" t="s">
        <v>664</v>
      </c>
      <c r="E535" s="20" t="s">
        <v>665</v>
      </c>
    </row>
    <row r="536" spans="1:5">
      <c r="A536" s="20" t="s">
        <v>1628</v>
      </c>
      <c r="B536" s="20" t="s">
        <v>1629</v>
      </c>
      <c r="C536" s="20" t="s">
        <v>505</v>
      </c>
      <c r="D536" s="20" t="s">
        <v>664</v>
      </c>
      <c r="E536" s="20" t="s">
        <v>665</v>
      </c>
    </row>
    <row r="537" spans="1:5">
      <c r="A537" s="20" t="s">
        <v>1630</v>
      </c>
      <c r="B537" s="20" t="s">
        <v>60</v>
      </c>
      <c r="C537" s="20" t="s">
        <v>520</v>
      </c>
      <c r="D537" s="20" t="s">
        <v>664</v>
      </c>
      <c r="E537" s="20" t="s">
        <v>665</v>
      </c>
    </row>
    <row r="538" spans="1:5">
      <c r="A538" s="20" t="s">
        <v>1631</v>
      </c>
      <c r="B538" s="20" t="s">
        <v>1632</v>
      </c>
      <c r="C538" s="20" t="s">
        <v>505</v>
      </c>
      <c r="D538" s="20" t="s">
        <v>664</v>
      </c>
      <c r="E538" s="20" t="s">
        <v>665</v>
      </c>
    </row>
    <row r="539" spans="1:5">
      <c r="A539" s="20" t="s">
        <v>1633</v>
      </c>
      <c r="B539" s="20" t="s">
        <v>61</v>
      </c>
      <c r="C539" s="20" t="s">
        <v>520</v>
      </c>
      <c r="D539" s="20" t="s">
        <v>664</v>
      </c>
      <c r="E539" s="20" t="s">
        <v>665</v>
      </c>
    </row>
    <row r="540" spans="1:5">
      <c r="A540" s="20" t="s">
        <v>1634</v>
      </c>
      <c r="B540" s="20" t="s">
        <v>1635</v>
      </c>
      <c r="C540" s="20" t="s">
        <v>505</v>
      </c>
      <c r="D540" s="20" t="s">
        <v>664</v>
      </c>
      <c r="E540" s="20" t="s">
        <v>665</v>
      </c>
    </row>
    <row r="541" spans="1:5">
      <c r="A541" s="20" t="s">
        <v>1636</v>
      </c>
      <c r="B541" s="20" t="s">
        <v>1637</v>
      </c>
      <c r="C541" s="20" t="s">
        <v>520</v>
      </c>
      <c r="D541" s="20" t="s">
        <v>664</v>
      </c>
      <c r="E541" s="20" t="s">
        <v>665</v>
      </c>
    </row>
    <row r="542" spans="1:5">
      <c r="A542" s="20" t="s">
        <v>1638</v>
      </c>
      <c r="B542" s="20" t="s">
        <v>458</v>
      </c>
      <c r="C542" s="20" t="s">
        <v>520</v>
      </c>
      <c r="D542" s="20" t="s">
        <v>664</v>
      </c>
      <c r="E542" s="20" t="s">
        <v>665</v>
      </c>
    </row>
    <row r="543" spans="1:5">
      <c r="A543" s="20" t="s">
        <v>1639</v>
      </c>
      <c r="B543" s="20" t="s">
        <v>1640</v>
      </c>
      <c r="C543" s="20" t="s">
        <v>505</v>
      </c>
      <c r="D543" s="20" t="s">
        <v>664</v>
      </c>
      <c r="E543" s="20" t="s">
        <v>665</v>
      </c>
    </row>
    <row r="544" spans="1:5">
      <c r="A544" s="20" t="s">
        <v>1641</v>
      </c>
      <c r="B544" s="20" t="s">
        <v>459</v>
      </c>
      <c r="C544" s="20" t="s">
        <v>520</v>
      </c>
      <c r="D544" s="20" t="s">
        <v>664</v>
      </c>
      <c r="E544" s="20" t="s">
        <v>665</v>
      </c>
    </row>
    <row r="545" spans="1:5">
      <c r="A545" s="20" t="s">
        <v>1642</v>
      </c>
      <c r="B545" s="20" t="s">
        <v>1643</v>
      </c>
      <c r="C545" s="20" t="s">
        <v>505</v>
      </c>
      <c r="D545" s="20" t="s">
        <v>664</v>
      </c>
      <c r="E545" s="20" t="s">
        <v>665</v>
      </c>
    </row>
    <row r="546" spans="1:5">
      <c r="A546" s="20" t="s">
        <v>1644</v>
      </c>
      <c r="B546" s="20" t="s">
        <v>62</v>
      </c>
      <c r="C546" s="20" t="s">
        <v>520</v>
      </c>
      <c r="D546" s="20" t="s">
        <v>664</v>
      </c>
      <c r="E546" s="20" t="s">
        <v>665</v>
      </c>
    </row>
    <row r="547" spans="1:5">
      <c r="A547" s="20" t="s">
        <v>1645</v>
      </c>
      <c r="B547" s="20" t="s">
        <v>1646</v>
      </c>
      <c r="C547" s="20" t="s">
        <v>505</v>
      </c>
      <c r="D547" s="20" t="s">
        <v>664</v>
      </c>
      <c r="E547" s="20" t="s">
        <v>665</v>
      </c>
    </row>
    <row r="548" spans="1:5">
      <c r="A548" s="20" t="s">
        <v>1647</v>
      </c>
      <c r="B548" s="20" t="s">
        <v>1648</v>
      </c>
      <c r="C548" s="20" t="s">
        <v>520</v>
      </c>
      <c r="D548" s="20" t="s">
        <v>664</v>
      </c>
      <c r="E548" s="20" t="s">
        <v>665</v>
      </c>
    </row>
    <row r="549" spans="1:5">
      <c r="A549" s="20" t="s">
        <v>1649</v>
      </c>
      <c r="B549" s="20" t="s">
        <v>1650</v>
      </c>
      <c r="C549" s="20" t="s">
        <v>505</v>
      </c>
      <c r="D549" s="20" t="s">
        <v>664</v>
      </c>
      <c r="E549" s="20" t="s">
        <v>665</v>
      </c>
    </row>
    <row r="550" spans="1:5">
      <c r="A550" s="20" t="s">
        <v>1651</v>
      </c>
      <c r="B550" s="20" t="s">
        <v>63</v>
      </c>
      <c r="C550" s="20" t="s">
        <v>520</v>
      </c>
      <c r="D550" s="20" t="s">
        <v>664</v>
      </c>
      <c r="E550" s="20" t="s">
        <v>665</v>
      </c>
    </row>
    <row r="551" spans="1:5">
      <c r="A551" s="20" t="s">
        <v>1652</v>
      </c>
      <c r="B551" s="20" t="s">
        <v>1653</v>
      </c>
      <c r="C551" s="20" t="s">
        <v>505</v>
      </c>
      <c r="D551" s="20" t="s">
        <v>664</v>
      </c>
      <c r="E551" s="20" t="s">
        <v>665</v>
      </c>
    </row>
    <row r="552" spans="1:5">
      <c r="A552" s="20" t="s">
        <v>1654</v>
      </c>
      <c r="B552" s="20" t="s">
        <v>460</v>
      </c>
      <c r="C552" s="20" t="s">
        <v>520</v>
      </c>
      <c r="D552" s="20" t="s">
        <v>664</v>
      </c>
      <c r="E552" s="20" t="s">
        <v>665</v>
      </c>
    </row>
    <row r="553" spans="1:5">
      <c r="A553" s="20" t="s">
        <v>1655</v>
      </c>
      <c r="B553" s="20" t="s">
        <v>1656</v>
      </c>
      <c r="C553" s="20" t="s">
        <v>505</v>
      </c>
      <c r="D553" s="20" t="s">
        <v>664</v>
      </c>
      <c r="E553" s="20" t="s">
        <v>665</v>
      </c>
    </row>
    <row r="554" spans="1:5">
      <c r="A554" s="20" t="s">
        <v>1657</v>
      </c>
      <c r="B554" s="20" t="s">
        <v>1658</v>
      </c>
      <c r="C554" s="20" t="s">
        <v>520</v>
      </c>
      <c r="D554" s="20" t="s">
        <v>623</v>
      </c>
      <c r="E554" s="20" t="s">
        <v>762</v>
      </c>
    </row>
    <row r="555" spans="1:5">
      <c r="A555" s="20" t="s">
        <v>1659</v>
      </c>
      <c r="B555" s="20" t="s">
        <v>1660</v>
      </c>
      <c r="C555" s="20" t="s">
        <v>520</v>
      </c>
      <c r="D555" s="20" t="s">
        <v>761</v>
      </c>
      <c r="E555" s="20" t="s">
        <v>762</v>
      </c>
    </row>
    <row r="556" spans="1:5">
      <c r="A556" s="20" t="s">
        <v>1661</v>
      </c>
      <c r="B556" s="20" t="s">
        <v>1662</v>
      </c>
      <c r="C556" s="20" t="s">
        <v>520</v>
      </c>
      <c r="D556" s="20" t="s">
        <v>623</v>
      </c>
      <c r="E556" s="20" t="s">
        <v>1663</v>
      </c>
    </row>
    <row r="557" spans="1:5">
      <c r="A557" s="20" t="s">
        <v>1664</v>
      </c>
      <c r="B557" s="20" t="s">
        <v>1665</v>
      </c>
      <c r="C557" s="20" t="s">
        <v>520</v>
      </c>
      <c r="D557" s="20" t="s">
        <v>623</v>
      </c>
      <c r="E557" s="20" t="s">
        <v>1663</v>
      </c>
    </row>
    <row r="558" spans="1:5">
      <c r="A558" s="20" t="s">
        <v>1666</v>
      </c>
      <c r="B558" s="20" t="s">
        <v>1667</v>
      </c>
      <c r="C558" s="20" t="s">
        <v>520</v>
      </c>
      <c r="D558" s="20" t="s">
        <v>623</v>
      </c>
      <c r="E558" s="20" t="s">
        <v>1663</v>
      </c>
    </row>
    <row r="559" spans="1:5">
      <c r="A559" s="20" t="s">
        <v>1668</v>
      </c>
      <c r="B559" s="20" t="s">
        <v>1669</v>
      </c>
      <c r="C559" s="20" t="s">
        <v>520</v>
      </c>
      <c r="D559" s="20" t="s">
        <v>623</v>
      </c>
      <c r="E559" s="20" t="s">
        <v>1663</v>
      </c>
    </row>
    <row r="560" spans="1:5">
      <c r="A560" s="20" t="s">
        <v>1670</v>
      </c>
      <c r="B560" s="20" t="s">
        <v>1671</v>
      </c>
      <c r="C560" s="20" t="s">
        <v>520</v>
      </c>
      <c r="D560" s="20" t="s">
        <v>623</v>
      </c>
      <c r="E560" s="20" t="s">
        <v>1663</v>
      </c>
    </row>
    <row r="561" spans="1:5">
      <c r="A561" s="20" t="s">
        <v>1672</v>
      </c>
      <c r="B561" s="20" t="s">
        <v>1673</v>
      </c>
      <c r="C561" s="20" t="s">
        <v>520</v>
      </c>
      <c r="D561" s="20" t="s">
        <v>623</v>
      </c>
      <c r="E561" s="20" t="s">
        <v>1663</v>
      </c>
    </row>
    <row r="562" spans="1:5">
      <c r="A562" s="20" t="s">
        <v>1674</v>
      </c>
      <c r="B562" s="20" t="s">
        <v>1675</v>
      </c>
      <c r="C562" s="20" t="s">
        <v>520</v>
      </c>
      <c r="D562" s="20" t="s">
        <v>623</v>
      </c>
      <c r="E562" s="20" t="s">
        <v>1663</v>
      </c>
    </row>
    <row r="563" spans="1:5">
      <c r="A563" s="20" t="s">
        <v>1676</v>
      </c>
      <c r="B563" s="20" t="s">
        <v>1677</v>
      </c>
      <c r="C563" s="20" t="s">
        <v>520</v>
      </c>
      <c r="D563" s="20" t="s">
        <v>623</v>
      </c>
      <c r="E563" s="20" t="s">
        <v>1663</v>
      </c>
    </row>
    <row r="564" spans="1:5">
      <c r="A564" s="20" t="s">
        <v>1678</v>
      </c>
      <c r="B564" s="20" t="s">
        <v>1679</v>
      </c>
      <c r="C564" s="20" t="s">
        <v>520</v>
      </c>
      <c r="D564" s="20" t="s">
        <v>623</v>
      </c>
      <c r="E564" s="20" t="s">
        <v>1663</v>
      </c>
    </row>
    <row r="565" spans="1:5">
      <c r="A565" s="20" t="s">
        <v>1680</v>
      </c>
      <c r="B565" s="20" t="s">
        <v>1681</v>
      </c>
      <c r="C565" s="20" t="s">
        <v>520</v>
      </c>
      <c r="D565" s="20" t="s">
        <v>623</v>
      </c>
      <c r="E565" s="20" t="s">
        <v>1663</v>
      </c>
    </row>
    <row r="566" spans="1:5">
      <c r="A566" s="20" t="s">
        <v>1682</v>
      </c>
      <c r="B566" s="20" t="s">
        <v>1683</v>
      </c>
      <c r="C566" s="20" t="s">
        <v>520</v>
      </c>
      <c r="D566" s="20" t="s">
        <v>623</v>
      </c>
      <c r="E566" s="20" t="s">
        <v>1663</v>
      </c>
    </row>
    <row r="567" spans="1:5">
      <c r="A567" s="20" t="s">
        <v>1684</v>
      </c>
      <c r="B567" s="20" t="s">
        <v>1685</v>
      </c>
      <c r="C567" s="20" t="s">
        <v>520</v>
      </c>
      <c r="D567" s="20" t="s">
        <v>623</v>
      </c>
      <c r="E567" s="20" t="s">
        <v>1663</v>
      </c>
    </row>
    <row r="568" spans="1:5">
      <c r="A568" s="20" t="s">
        <v>1686</v>
      </c>
      <c r="B568" s="20" t="s">
        <v>1687</v>
      </c>
      <c r="C568" s="20" t="s">
        <v>520</v>
      </c>
      <c r="D568" s="20" t="s">
        <v>623</v>
      </c>
      <c r="E568" s="20" t="s">
        <v>1663</v>
      </c>
    </row>
    <row r="569" spans="1:5">
      <c r="A569" s="20" t="s">
        <v>1688</v>
      </c>
      <c r="B569" s="20" t="s">
        <v>1689</v>
      </c>
      <c r="C569" s="20" t="s">
        <v>520</v>
      </c>
      <c r="D569" s="20" t="s">
        <v>623</v>
      </c>
      <c r="E569" s="20" t="s">
        <v>1663</v>
      </c>
    </row>
    <row r="570" spans="1:5">
      <c r="A570" s="20" t="s">
        <v>1690</v>
      </c>
      <c r="B570" s="20" t="s">
        <v>574</v>
      </c>
      <c r="C570" s="20" t="s">
        <v>520</v>
      </c>
      <c r="D570" s="20" t="s">
        <v>623</v>
      </c>
      <c r="E570" s="20" t="s">
        <v>1663</v>
      </c>
    </row>
    <row r="571" spans="1:5">
      <c r="A571" s="20" t="s">
        <v>1691</v>
      </c>
      <c r="B571" s="20" t="s">
        <v>1692</v>
      </c>
      <c r="C571" s="20" t="s">
        <v>520</v>
      </c>
      <c r="D571" s="20" t="s">
        <v>623</v>
      </c>
      <c r="E571" s="20" t="s">
        <v>1663</v>
      </c>
    </row>
    <row r="572" spans="1:5">
      <c r="A572" s="20" t="s">
        <v>1693</v>
      </c>
      <c r="B572" s="20" t="s">
        <v>1694</v>
      </c>
      <c r="C572" s="20" t="s">
        <v>520</v>
      </c>
      <c r="D572" s="20" t="s">
        <v>623</v>
      </c>
      <c r="E572" s="20" t="s">
        <v>1663</v>
      </c>
    </row>
    <row r="573" spans="1:5">
      <c r="A573" s="20" t="s">
        <v>1695</v>
      </c>
      <c r="B573" s="20" t="s">
        <v>1696</v>
      </c>
      <c r="C573" s="20" t="s">
        <v>520</v>
      </c>
      <c r="D573" s="20" t="s">
        <v>623</v>
      </c>
      <c r="E573" s="20" t="s">
        <v>1663</v>
      </c>
    </row>
    <row r="574" spans="1:5">
      <c r="A574" s="20" t="s">
        <v>1697</v>
      </c>
      <c r="B574" s="20" t="s">
        <v>1698</v>
      </c>
      <c r="C574" s="20" t="s">
        <v>520</v>
      </c>
      <c r="D574" s="20" t="s">
        <v>623</v>
      </c>
      <c r="E574" s="20" t="s">
        <v>1663</v>
      </c>
    </row>
    <row r="575" spans="1:5">
      <c r="A575" s="20" t="s">
        <v>1699</v>
      </c>
      <c r="B575" s="20" t="s">
        <v>1700</v>
      </c>
      <c r="C575" s="20" t="s">
        <v>520</v>
      </c>
      <c r="D575" s="20" t="s">
        <v>623</v>
      </c>
      <c r="E575" s="20" t="s">
        <v>1663</v>
      </c>
    </row>
    <row r="576" spans="1:5">
      <c r="A576" s="20" t="s">
        <v>1701</v>
      </c>
      <c r="B576" s="20" t="s">
        <v>1702</v>
      </c>
      <c r="C576" s="20" t="s">
        <v>520</v>
      </c>
      <c r="D576" s="20" t="s">
        <v>623</v>
      </c>
      <c r="E576" s="20" t="s">
        <v>1663</v>
      </c>
    </row>
    <row r="577" spans="1:5">
      <c r="A577" s="20" t="s">
        <v>1703</v>
      </c>
      <c r="B577" s="20" t="s">
        <v>1704</v>
      </c>
      <c r="C577" s="20" t="s">
        <v>520</v>
      </c>
      <c r="D577" s="20" t="s">
        <v>623</v>
      </c>
      <c r="E577" s="20" t="s">
        <v>1663</v>
      </c>
    </row>
    <row r="578" spans="1:5">
      <c r="A578" s="20" t="s">
        <v>1705</v>
      </c>
      <c r="B578" s="20" t="s">
        <v>1706</v>
      </c>
      <c r="C578" s="20" t="s">
        <v>520</v>
      </c>
      <c r="D578" s="20" t="s">
        <v>623</v>
      </c>
      <c r="E578" s="20" t="s">
        <v>1663</v>
      </c>
    </row>
    <row r="579" spans="1:5">
      <c r="A579" s="20" t="s">
        <v>1707</v>
      </c>
      <c r="B579" s="20" t="s">
        <v>1708</v>
      </c>
      <c r="C579" s="20" t="s">
        <v>520</v>
      </c>
      <c r="D579" s="20" t="s">
        <v>623</v>
      </c>
      <c r="E579" s="20" t="s">
        <v>1663</v>
      </c>
    </row>
    <row r="580" spans="1:5">
      <c r="A580" s="20" t="s">
        <v>1709</v>
      </c>
      <c r="B580" s="20" t="s">
        <v>1710</v>
      </c>
      <c r="C580" s="20" t="s">
        <v>520</v>
      </c>
      <c r="D580" s="20" t="s">
        <v>623</v>
      </c>
      <c r="E580" s="20" t="s">
        <v>1663</v>
      </c>
    </row>
    <row r="581" spans="1:5">
      <c r="A581" s="20" t="s">
        <v>1711</v>
      </c>
      <c r="B581" s="20" t="s">
        <v>1712</v>
      </c>
      <c r="C581" s="20" t="s">
        <v>520</v>
      </c>
      <c r="D581" s="20" t="s">
        <v>623</v>
      </c>
      <c r="E581" s="20" t="s">
        <v>1663</v>
      </c>
    </row>
    <row r="582" spans="1:5">
      <c r="A582" s="20" t="s">
        <v>1713</v>
      </c>
      <c r="B582" s="20" t="s">
        <v>1714</v>
      </c>
      <c r="C582" s="20" t="s">
        <v>520</v>
      </c>
      <c r="D582" s="20" t="s">
        <v>623</v>
      </c>
      <c r="E582" s="20" t="s">
        <v>1663</v>
      </c>
    </row>
    <row r="583" spans="1:5">
      <c r="A583" s="20" t="s">
        <v>1715</v>
      </c>
      <c r="B583" s="20" t="s">
        <v>1716</v>
      </c>
      <c r="C583" s="20" t="s">
        <v>520</v>
      </c>
      <c r="D583" s="20" t="s">
        <v>623</v>
      </c>
      <c r="E583" s="20" t="s">
        <v>1663</v>
      </c>
    </row>
    <row r="584" spans="1:5">
      <c r="A584" s="20" t="s">
        <v>1717</v>
      </c>
      <c r="B584" s="20" t="s">
        <v>1718</v>
      </c>
      <c r="C584" s="20" t="s">
        <v>520</v>
      </c>
      <c r="D584" s="20" t="s">
        <v>623</v>
      </c>
      <c r="E584" s="20" t="s">
        <v>1663</v>
      </c>
    </row>
    <row r="585" spans="1:5">
      <c r="A585" s="20" t="s">
        <v>1719</v>
      </c>
      <c r="B585" s="20" t="s">
        <v>1720</v>
      </c>
      <c r="C585" s="20" t="s">
        <v>520</v>
      </c>
      <c r="D585" s="20" t="s">
        <v>623</v>
      </c>
      <c r="E585" s="20" t="s">
        <v>1663</v>
      </c>
    </row>
    <row r="586" spans="1:5">
      <c r="A586" s="20" t="s">
        <v>1721</v>
      </c>
      <c r="B586" s="20" t="s">
        <v>1722</v>
      </c>
      <c r="C586" s="20" t="s">
        <v>520</v>
      </c>
      <c r="D586" s="20" t="s">
        <v>623</v>
      </c>
      <c r="E586" s="20" t="s">
        <v>1663</v>
      </c>
    </row>
    <row r="587" spans="1:5">
      <c r="A587" s="20" t="s">
        <v>1723</v>
      </c>
      <c r="B587" s="20" t="s">
        <v>1724</v>
      </c>
      <c r="C587" s="20" t="s">
        <v>520</v>
      </c>
      <c r="D587" s="20" t="s">
        <v>623</v>
      </c>
      <c r="E587" s="20" t="s">
        <v>1663</v>
      </c>
    </row>
    <row r="588" spans="1:5">
      <c r="A588" s="20" t="s">
        <v>1725</v>
      </c>
      <c r="B588" s="20" t="s">
        <v>1726</v>
      </c>
      <c r="C588" s="20" t="s">
        <v>520</v>
      </c>
      <c r="D588" s="20" t="s">
        <v>623</v>
      </c>
      <c r="E588" s="20" t="s">
        <v>762</v>
      </c>
    </row>
    <row r="589" spans="1:5">
      <c r="A589" s="20" t="s">
        <v>1727</v>
      </c>
      <c r="B589" s="20" t="s">
        <v>1728</v>
      </c>
      <c r="C589" s="20" t="s">
        <v>520</v>
      </c>
      <c r="D589" s="20" t="s">
        <v>623</v>
      </c>
      <c r="E589" s="20" t="s">
        <v>762</v>
      </c>
    </row>
    <row r="590" spans="1:5">
      <c r="A590" s="20" t="s">
        <v>1729</v>
      </c>
      <c r="B590" s="20" t="s">
        <v>594</v>
      </c>
      <c r="C590" s="20" t="s">
        <v>520</v>
      </c>
      <c r="D590" s="20" t="s">
        <v>623</v>
      </c>
      <c r="E590" s="20" t="s">
        <v>1663</v>
      </c>
    </row>
    <row r="591" spans="1:5">
      <c r="A591" s="20" t="s">
        <v>1730</v>
      </c>
      <c r="B591" s="20" t="s">
        <v>1731</v>
      </c>
      <c r="C591" s="20" t="s">
        <v>520</v>
      </c>
      <c r="D591" s="20" t="s">
        <v>623</v>
      </c>
      <c r="E591" s="20" t="s">
        <v>762</v>
      </c>
    </row>
    <row r="592" spans="1:5">
      <c r="A592" s="20" t="s">
        <v>1732</v>
      </c>
      <c r="B592" s="20" t="s">
        <v>1733</v>
      </c>
      <c r="C592" s="20" t="s">
        <v>520</v>
      </c>
      <c r="D592" s="20" t="s">
        <v>623</v>
      </c>
      <c r="E592" s="20" t="s">
        <v>762</v>
      </c>
    </row>
    <row r="593" spans="1:5">
      <c r="A593" s="20" t="s">
        <v>1734</v>
      </c>
      <c r="B593" s="20" t="s">
        <v>1735</v>
      </c>
      <c r="C593" s="20" t="s">
        <v>520</v>
      </c>
      <c r="D593" s="20" t="s">
        <v>623</v>
      </c>
      <c r="E593" s="20" t="s">
        <v>762</v>
      </c>
    </row>
    <row r="594" spans="1:5">
      <c r="A594" s="20" t="s">
        <v>1736</v>
      </c>
      <c r="B594" s="20" t="s">
        <v>596</v>
      </c>
      <c r="C594" s="20" t="s">
        <v>520</v>
      </c>
      <c r="D594" s="20" t="s">
        <v>623</v>
      </c>
      <c r="E594" s="20" t="s">
        <v>1663</v>
      </c>
    </row>
    <row r="595" spans="1:5">
      <c r="A595" s="20" t="s">
        <v>1737</v>
      </c>
      <c r="B595" s="20" t="s">
        <v>1738</v>
      </c>
      <c r="C595" s="20" t="s">
        <v>520</v>
      </c>
      <c r="D595" s="20" t="s">
        <v>623</v>
      </c>
      <c r="E595" s="20" t="s">
        <v>762</v>
      </c>
    </row>
    <row r="596" spans="1:5">
      <c r="A596" s="20" t="s">
        <v>1739</v>
      </c>
      <c r="B596" s="20" t="s">
        <v>1740</v>
      </c>
      <c r="C596" s="20" t="s">
        <v>520</v>
      </c>
      <c r="D596" s="20" t="s">
        <v>623</v>
      </c>
      <c r="E596" s="20" t="s">
        <v>762</v>
      </c>
    </row>
    <row r="597" spans="1:5">
      <c r="A597" s="20" t="s">
        <v>1741</v>
      </c>
      <c r="B597" s="20" t="s">
        <v>1742</v>
      </c>
      <c r="C597" s="20" t="s">
        <v>520</v>
      </c>
      <c r="D597" s="20" t="s">
        <v>623</v>
      </c>
      <c r="E597" s="20" t="s">
        <v>762</v>
      </c>
    </row>
    <row r="598" spans="1:5">
      <c r="A598" s="20" t="s">
        <v>1743</v>
      </c>
      <c r="B598" s="20" t="s">
        <v>602</v>
      </c>
      <c r="C598" s="20" t="s">
        <v>520</v>
      </c>
      <c r="D598" s="20" t="s">
        <v>623</v>
      </c>
      <c r="E598" s="20" t="s">
        <v>762</v>
      </c>
    </row>
    <row r="599" spans="1:5">
      <c r="A599" s="20" t="s">
        <v>1744</v>
      </c>
      <c r="B599" s="20" t="s">
        <v>1745</v>
      </c>
      <c r="C599" s="20" t="s">
        <v>520</v>
      </c>
      <c r="D599" s="20" t="s">
        <v>623</v>
      </c>
      <c r="E599" s="20" t="s">
        <v>762</v>
      </c>
    </row>
    <row r="600" spans="1:5">
      <c r="A600" s="20" t="s">
        <v>1746</v>
      </c>
      <c r="B600" s="20" t="s">
        <v>1747</v>
      </c>
      <c r="C600" s="20" t="s">
        <v>520</v>
      </c>
      <c r="D600" s="20" t="s">
        <v>623</v>
      </c>
      <c r="E600" s="20" t="s">
        <v>762</v>
      </c>
    </row>
    <row r="601" spans="1:5">
      <c r="A601" s="20" t="s">
        <v>1748</v>
      </c>
      <c r="B601" s="20" t="s">
        <v>1749</v>
      </c>
      <c r="C601" s="20" t="s">
        <v>520</v>
      </c>
      <c r="D601" s="20" t="s">
        <v>623</v>
      </c>
      <c r="E601" s="20" t="s">
        <v>762</v>
      </c>
    </row>
    <row r="602" spans="1:5">
      <c r="A602" s="20" t="s">
        <v>610</v>
      </c>
      <c r="B602" s="20" t="s">
        <v>603</v>
      </c>
      <c r="C602" s="20" t="s">
        <v>520</v>
      </c>
      <c r="D602" s="20" t="s">
        <v>623</v>
      </c>
      <c r="E602" s="20" t="s">
        <v>762</v>
      </c>
    </row>
    <row r="603" spans="1:5">
      <c r="A603" s="20" t="s">
        <v>1750</v>
      </c>
      <c r="B603" s="20" t="s">
        <v>1751</v>
      </c>
      <c r="C603" s="20" t="s">
        <v>520</v>
      </c>
      <c r="D603" s="20" t="s">
        <v>623</v>
      </c>
      <c r="E603" s="20" t="s">
        <v>762</v>
      </c>
    </row>
    <row r="604" spans="1:5">
      <c r="A604" s="20" t="s">
        <v>1752</v>
      </c>
      <c r="B604" s="20" t="s">
        <v>1753</v>
      </c>
      <c r="C604" s="20" t="s">
        <v>520</v>
      </c>
      <c r="D604" s="20" t="s">
        <v>623</v>
      </c>
      <c r="E604" s="20" t="s">
        <v>762</v>
      </c>
    </row>
    <row r="605" spans="1:5">
      <c r="A605" s="20" t="s">
        <v>1754</v>
      </c>
      <c r="B605" s="20" t="s">
        <v>1755</v>
      </c>
      <c r="C605" s="20" t="s">
        <v>520</v>
      </c>
      <c r="D605" s="20" t="s">
        <v>623</v>
      </c>
      <c r="E605" s="20" t="s">
        <v>762</v>
      </c>
    </row>
    <row r="606" spans="1:5">
      <c r="A606" s="20" t="s">
        <v>1756</v>
      </c>
      <c r="B606" s="20" t="s">
        <v>604</v>
      </c>
      <c r="C606" s="20" t="s">
        <v>520</v>
      </c>
      <c r="D606" s="20" t="s">
        <v>623</v>
      </c>
      <c r="E606" s="20" t="s">
        <v>762</v>
      </c>
    </row>
    <row r="607" spans="1:5">
      <c r="A607" s="20" t="s">
        <v>1757</v>
      </c>
      <c r="B607" s="20" t="s">
        <v>1758</v>
      </c>
      <c r="C607" s="20" t="s">
        <v>520</v>
      </c>
      <c r="D607" s="20" t="s">
        <v>623</v>
      </c>
      <c r="E607" s="20" t="s">
        <v>762</v>
      </c>
    </row>
    <row r="608" spans="1:5">
      <c r="A608" s="20" t="s">
        <v>1759</v>
      </c>
      <c r="B608" s="20" t="s">
        <v>1760</v>
      </c>
      <c r="C608" s="20" t="s">
        <v>520</v>
      </c>
      <c r="D608" s="20" t="s">
        <v>623</v>
      </c>
      <c r="E608" s="20" t="s">
        <v>762</v>
      </c>
    </row>
    <row r="609" spans="1:5">
      <c r="A609" s="20" t="s">
        <v>1761</v>
      </c>
      <c r="B609" s="20" t="s">
        <v>1762</v>
      </c>
      <c r="C609" s="20" t="s">
        <v>520</v>
      </c>
      <c r="D609" s="20" t="s">
        <v>623</v>
      </c>
      <c r="E609" s="20" t="s">
        <v>762</v>
      </c>
    </row>
    <row r="610" spans="1:5">
      <c r="A610" s="20" t="s">
        <v>1763</v>
      </c>
      <c r="B610" s="20" t="s">
        <v>605</v>
      </c>
      <c r="C610" s="20" t="s">
        <v>520</v>
      </c>
      <c r="D610" s="20" t="s">
        <v>623</v>
      </c>
      <c r="E610" s="20" t="s">
        <v>762</v>
      </c>
    </row>
    <row r="611" spans="1:5">
      <c r="A611" s="20" t="s">
        <v>1764</v>
      </c>
      <c r="B611" s="20" t="s">
        <v>1765</v>
      </c>
      <c r="C611" s="20" t="s">
        <v>520</v>
      </c>
      <c r="D611" s="20" t="s">
        <v>623</v>
      </c>
      <c r="E611" s="20" t="s">
        <v>762</v>
      </c>
    </row>
    <row r="612" spans="1:5">
      <c r="A612" s="20" t="s">
        <v>1766</v>
      </c>
      <c r="B612" s="20" t="s">
        <v>1767</v>
      </c>
      <c r="C612" s="20" t="s">
        <v>520</v>
      </c>
      <c r="D612" s="20" t="s">
        <v>623</v>
      </c>
      <c r="E612" s="20" t="s">
        <v>762</v>
      </c>
    </row>
    <row r="613" spans="1:5">
      <c r="A613" s="20" t="s">
        <v>1768</v>
      </c>
      <c r="B613" s="20" t="s">
        <v>1769</v>
      </c>
      <c r="C613" s="20" t="s">
        <v>520</v>
      </c>
      <c r="D613" s="20" t="s">
        <v>623</v>
      </c>
      <c r="E613" s="20" t="s">
        <v>762</v>
      </c>
    </row>
    <row r="614" spans="1:5">
      <c r="A614" s="20" t="s">
        <v>1770</v>
      </c>
      <c r="B614" s="20" t="s">
        <v>1771</v>
      </c>
      <c r="C614" s="20" t="s">
        <v>520</v>
      </c>
      <c r="D614" s="20" t="s">
        <v>623</v>
      </c>
      <c r="E614" s="20" t="s">
        <v>762</v>
      </c>
    </row>
    <row r="615" spans="1:5">
      <c r="A615" s="20" t="s">
        <v>1772</v>
      </c>
      <c r="B615" s="20" t="s">
        <v>1773</v>
      </c>
      <c r="C615" s="20" t="s">
        <v>520</v>
      </c>
      <c r="D615" s="20" t="s">
        <v>623</v>
      </c>
      <c r="E615" s="20" t="s">
        <v>762</v>
      </c>
    </row>
    <row r="616" spans="1:5">
      <c r="A616" s="20" t="s">
        <v>1774</v>
      </c>
      <c r="B616" s="20" t="s">
        <v>1775</v>
      </c>
      <c r="C616" s="20" t="s">
        <v>520</v>
      </c>
      <c r="D616" s="20" t="s">
        <v>623</v>
      </c>
      <c r="E616" s="20" t="s">
        <v>762</v>
      </c>
    </row>
    <row r="617" spans="1:5">
      <c r="A617" s="20" t="s">
        <v>1776</v>
      </c>
      <c r="B617" s="20" t="s">
        <v>1777</v>
      </c>
      <c r="C617" s="20" t="s">
        <v>520</v>
      </c>
      <c r="D617" s="20" t="s">
        <v>623</v>
      </c>
      <c r="E617" s="20" t="s">
        <v>762</v>
      </c>
    </row>
    <row r="618" spans="1:5">
      <c r="A618" s="20" t="s">
        <v>1778</v>
      </c>
      <c r="B618" s="20" t="s">
        <v>606</v>
      </c>
      <c r="C618" s="20" t="s">
        <v>520</v>
      </c>
      <c r="D618" s="20" t="s">
        <v>623</v>
      </c>
      <c r="E618" s="20" t="s">
        <v>762</v>
      </c>
    </row>
    <row r="619" spans="1:5">
      <c r="A619" s="20" t="s">
        <v>1779</v>
      </c>
      <c r="B619" s="20" t="s">
        <v>1780</v>
      </c>
      <c r="C619" s="20" t="s">
        <v>520</v>
      </c>
      <c r="D619" s="20" t="s">
        <v>623</v>
      </c>
      <c r="E619" s="20" t="s">
        <v>762</v>
      </c>
    </row>
    <row r="620" spans="1:5">
      <c r="A620" s="20" t="s">
        <v>1781</v>
      </c>
      <c r="B620" s="20" t="s">
        <v>1782</v>
      </c>
      <c r="C620" s="20" t="s">
        <v>520</v>
      </c>
      <c r="D620" s="20" t="s">
        <v>623</v>
      </c>
      <c r="E620" s="20" t="s">
        <v>1663</v>
      </c>
    </row>
    <row r="621" spans="1:5">
      <c r="A621" s="20" t="s">
        <v>1783</v>
      </c>
      <c r="B621" s="20" t="s">
        <v>1784</v>
      </c>
      <c r="C621" s="20" t="s">
        <v>520</v>
      </c>
      <c r="D621" s="20" t="s">
        <v>623</v>
      </c>
      <c r="E621" s="20" t="s">
        <v>1663</v>
      </c>
    </row>
    <row r="622" spans="1:5">
      <c r="A622" s="20" t="s">
        <v>1785</v>
      </c>
      <c r="B622" s="20" t="s">
        <v>1786</v>
      </c>
      <c r="C622" s="20" t="s">
        <v>520</v>
      </c>
      <c r="D622" s="20" t="s">
        <v>623</v>
      </c>
      <c r="E622" s="20" t="s">
        <v>1663</v>
      </c>
    </row>
    <row r="623" spans="1:5">
      <c r="A623" s="20" t="s">
        <v>1787</v>
      </c>
      <c r="B623" s="20" t="s">
        <v>1788</v>
      </c>
      <c r="C623" s="20" t="s">
        <v>520</v>
      </c>
      <c r="D623" s="20" t="s">
        <v>623</v>
      </c>
      <c r="E623" s="20" t="s">
        <v>1663</v>
      </c>
    </row>
    <row r="624" spans="1:5">
      <c r="A624" s="20" t="s">
        <v>1789</v>
      </c>
      <c r="B624" s="20" t="s">
        <v>1790</v>
      </c>
      <c r="C624" s="20" t="s">
        <v>520</v>
      </c>
      <c r="D624" s="20" t="s">
        <v>623</v>
      </c>
      <c r="E624" s="20" t="s">
        <v>1663</v>
      </c>
    </row>
    <row r="625" spans="1:5">
      <c r="A625" s="20" t="s">
        <v>1791</v>
      </c>
      <c r="B625" s="20" t="s">
        <v>1792</v>
      </c>
      <c r="C625" s="20" t="s">
        <v>520</v>
      </c>
      <c r="D625" s="20" t="s">
        <v>623</v>
      </c>
      <c r="E625" s="20" t="s">
        <v>1663</v>
      </c>
    </row>
    <row r="626" spans="1:5">
      <c r="A626" s="20" t="s">
        <v>1793</v>
      </c>
      <c r="B626" s="20" t="s">
        <v>1794</v>
      </c>
      <c r="C626" s="20" t="s">
        <v>520</v>
      </c>
      <c r="D626" s="20" t="s">
        <v>623</v>
      </c>
      <c r="E626" s="20" t="s">
        <v>1663</v>
      </c>
    </row>
    <row r="627" spans="1:5">
      <c r="A627" s="20" t="s">
        <v>1795</v>
      </c>
      <c r="B627" s="20" t="s">
        <v>1796</v>
      </c>
      <c r="C627" s="20" t="s">
        <v>520</v>
      </c>
      <c r="D627" s="20" t="s">
        <v>623</v>
      </c>
      <c r="E627" s="20" t="s">
        <v>1663</v>
      </c>
    </row>
    <row r="628" spans="1:5">
      <c r="A628" s="20" t="s">
        <v>1797</v>
      </c>
      <c r="B628" s="20" t="s">
        <v>1798</v>
      </c>
      <c r="C628" s="20" t="s">
        <v>520</v>
      </c>
      <c r="D628" s="20" t="s">
        <v>623</v>
      </c>
      <c r="E628" s="20" t="s">
        <v>1663</v>
      </c>
    </row>
    <row r="629" spans="1:5">
      <c r="A629" s="20" t="s">
        <v>1799</v>
      </c>
      <c r="B629" s="20" t="s">
        <v>1800</v>
      </c>
      <c r="C629" s="20" t="s">
        <v>520</v>
      </c>
      <c r="D629" s="20" t="s">
        <v>623</v>
      </c>
      <c r="E629" s="20" t="s">
        <v>1663</v>
      </c>
    </row>
    <row r="630" spans="1:5">
      <c r="A630" s="20" t="s">
        <v>1801</v>
      </c>
      <c r="B630" s="20" t="s">
        <v>1802</v>
      </c>
      <c r="C630" s="20" t="s">
        <v>520</v>
      </c>
      <c r="D630" s="20" t="s">
        <v>623</v>
      </c>
      <c r="E630" s="20" t="s">
        <v>1663</v>
      </c>
    </row>
    <row r="631" spans="1:5">
      <c r="A631" s="20" t="s">
        <v>1803</v>
      </c>
      <c r="B631" s="20" t="s">
        <v>1804</v>
      </c>
      <c r="C631" s="20" t="s">
        <v>520</v>
      </c>
      <c r="D631" s="20" t="s">
        <v>623</v>
      </c>
      <c r="E631" s="20" t="s">
        <v>1663</v>
      </c>
    </row>
    <row r="632" spans="1:5">
      <c r="A632" s="20" t="s">
        <v>1805</v>
      </c>
      <c r="B632" s="20" t="s">
        <v>1806</v>
      </c>
      <c r="C632" s="20" t="s">
        <v>520</v>
      </c>
      <c r="D632" s="20" t="s">
        <v>623</v>
      </c>
      <c r="E632" s="20" t="s">
        <v>1663</v>
      </c>
    </row>
    <row r="633" spans="1:5">
      <c r="A633" s="20" t="s">
        <v>1807</v>
      </c>
      <c r="B633" s="20" t="s">
        <v>1808</v>
      </c>
      <c r="C633" s="20" t="s">
        <v>520</v>
      </c>
      <c r="D633" s="20" t="s">
        <v>623</v>
      </c>
      <c r="E633" s="20" t="s">
        <v>1663</v>
      </c>
    </row>
    <row r="634" spans="1:5">
      <c r="A634" s="20" t="s">
        <v>1809</v>
      </c>
      <c r="B634" s="20" t="s">
        <v>1810</v>
      </c>
      <c r="C634" s="20" t="s">
        <v>520</v>
      </c>
      <c r="D634" s="20" t="s">
        <v>623</v>
      </c>
      <c r="E634" s="20" t="s">
        <v>1663</v>
      </c>
    </row>
    <row r="635" spans="1:5">
      <c r="A635" s="20" t="s">
        <v>1811</v>
      </c>
      <c r="B635" s="20" t="s">
        <v>1812</v>
      </c>
      <c r="C635" s="20" t="s">
        <v>520</v>
      </c>
      <c r="D635" s="20" t="s">
        <v>623</v>
      </c>
      <c r="E635" s="20" t="s">
        <v>1663</v>
      </c>
    </row>
    <row r="636" spans="1:5">
      <c r="A636" s="20" t="s">
        <v>1813</v>
      </c>
      <c r="B636" s="20" t="s">
        <v>1814</v>
      </c>
      <c r="C636" s="20" t="s">
        <v>520</v>
      </c>
      <c r="D636" s="20" t="s">
        <v>623</v>
      </c>
      <c r="E636" s="20" t="s">
        <v>1663</v>
      </c>
    </row>
    <row r="637" spans="1:5">
      <c r="A637" s="20" t="s">
        <v>1815</v>
      </c>
      <c r="B637" s="20" t="s">
        <v>1816</v>
      </c>
      <c r="C637" s="20" t="s">
        <v>520</v>
      </c>
      <c r="D637" s="20" t="s">
        <v>623</v>
      </c>
      <c r="E637" s="20" t="s">
        <v>1663</v>
      </c>
    </row>
    <row r="638" spans="1:5">
      <c r="A638" s="20" t="s">
        <v>1817</v>
      </c>
      <c r="B638" s="20" t="s">
        <v>1818</v>
      </c>
      <c r="C638" s="20" t="s">
        <v>520</v>
      </c>
      <c r="D638" s="20" t="s">
        <v>623</v>
      </c>
      <c r="E638" s="20" t="s">
        <v>1663</v>
      </c>
    </row>
    <row r="639" spans="1:5">
      <c r="A639" s="20" t="s">
        <v>1819</v>
      </c>
      <c r="B639" s="20" t="s">
        <v>1820</v>
      </c>
      <c r="C639" s="20" t="s">
        <v>520</v>
      </c>
      <c r="D639" s="20" t="s">
        <v>623</v>
      </c>
      <c r="E639" s="20" t="s">
        <v>1663</v>
      </c>
    </row>
    <row r="640" spans="1:5">
      <c r="A640" s="20" t="s">
        <v>1821</v>
      </c>
      <c r="B640" s="20" t="s">
        <v>1822</v>
      </c>
      <c r="C640" s="20" t="s">
        <v>520</v>
      </c>
      <c r="D640" s="20" t="s">
        <v>623</v>
      </c>
      <c r="E640" s="20" t="s">
        <v>1663</v>
      </c>
    </row>
    <row r="641" spans="1:5">
      <c r="A641" s="20" t="s">
        <v>1823</v>
      </c>
      <c r="B641" s="20" t="s">
        <v>1824</v>
      </c>
      <c r="C641" s="20" t="s">
        <v>520</v>
      </c>
      <c r="D641" s="20" t="s">
        <v>623</v>
      </c>
      <c r="E641" s="20" t="s">
        <v>1663</v>
      </c>
    </row>
    <row r="642" spans="1:5">
      <c r="A642" s="20" t="s">
        <v>1825</v>
      </c>
      <c r="B642" s="20" t="s">
        <v>1826</v>
      </c>
      <c r="C642" s="20" t="s">
        <v>520</v>
      </c>
      <c r="D642" s="20" t="s">
        <v>623</v>
      </c>
      <c r="E642" s="20" t="s">
        <v>1663</v>
      </c>
    </row>
    <row r="643" spans="1:5">
      <c r="A643" s="20" t="s">
        <v>1827</v>
      </c>
      <c r="B643" s="20" t="s">
        <v>1828</v>
      </c>
      <c r="C643" s="20" t="s">
        <v>520</v>
      </c>
      <c r="D643" s="20" t="s">
        <v>623</v>
      </c>
      <c r="E643" s="20" t="s">
        <v>1663</v>
      </c>
    </row>
    <row r="644" spans="1:5">
      <c r="A644" s="20" t="s">
        <v>1829</v>
      </c>
      <c r="B644" s="20" t="s">
        <v>1830</v>
      </c>
      <c r="C644" s="20" t="s">
        <v>520</v>
      </c>
      <c r="D644" s="20" t="s">
        <v>623</v>
      </c>
      <c r="E644" s="20" t="s">
        <v>1663</v>
      </c>
    </row>
    <row r="645" spans="1:5">
      <c r="A645" s="20" t="s">
        <v>1831</v>
      </c>
      <c r="B645" s="20" t="s">
        <v>1832</v>
      </c>
      <c r="C645" s="20" t="s">
        <v>520</v>
      </c>
      <c r="D645" s="20" t="s">
        <v>623</v>
      </c>
      <c r="E645" s="20" t="s">
        <v>1663</v>
      </c>
    </row>
    <row r="646" spans="1:5">
      <c r="A646" s="20" t="s">
        <v>1833</v>
      </c>
      <c r="B646" s="20" t="s">
        <v>1834</v>
      </c>
      <c r="C646" s="20" t="s">
        <v>520</v>
      </c>
      <c r="D646" s="20" t="s">
        <v>623</v>
      </c>
      <c r="E646" s="20" t="s">
        <v>1663</v>
      </c>
    </row>
    <row r="647" spans="1:5">
      <c r="A647" s="20" t="s">
        <v>1835</v>
      </c>
      <c r="B647" s="20" t="s">
        <v>1836</v>
      </c>
      <c r="C647" s="20" t="s">
        <v>520</v>
      </c>
      <c r="D647" s="20" t="s">
        <v>623</v>
      </c>
      <c r="E647" s="20" t="s">
        <v>1663</v>
      </c>
    </row>
    <row r="648" spans="1:5">
      <c r="A648" s="20" t="s">
        <v>1837</v>
      </c>
      <c r="B648" s="20" t="s">
        <v>1838</v>
      </c>
      <c r="C648" s="20" t="s">
        <v>520</v>
      </c>
      <c r="D648" s="20" t="s">
        <v>623</v>
      </c>
      <c r="E648" s="20" t="s">
        <v>1663</v>
      </c>
    </row>
    <row r="649" spans="1:5">
      <c r="A649" s="20" t="s">
        <v>1839</v>
      </c>
      <c r="B649" s="20" t="s">
        <v>1840</v>
      </c>
      <c r="C649" s="20" t="s">
        <v>520</v>
      </c>
      <c r="D649" s="20" t="s">
        <v>623</v>
      </c>
      <c r="E649" s="20" t="s">
        <v>1663</v>
      </c>
    </row>
    <row r="650" spans="1:5">
      <c r="A650" s="20" t="s">
        <v>1841</v>
      </c>
      <c r="B650" s="20" t="s">
        <v>1842</v>
      </c>
      <c r="C650" s="20" t="s">
        <v>520</v>
      </c>
      <c r="D650" s="20" t="s">
        <v>623</v>
      </c>
      <c r="E650" s="20" t="s">
        <v>1663</v>
      </c>
    </row>
    <row r="651" spans="1:5">
      <c r="A651" s="20" t="s">
        <v>1843</v>
      </c>
      <c r="B651" s="20" t="s">
        <v>1844</v>
      </c>
      <c r="C651" s="20" t="s">
        <v>520</v>
      </c>
      <c r="D651" s="20" t="s">
        <v>623</v>
      </c>
      <c r="E651" s="20" t="s">
        <v>1663</v>
      </c>
    </row>
    <row r="652" spans="1:5">
      <c r="A652" s="20" t="s">
        <v>1845</v>
      </c>
      <c r="B652" s="20" t="s">
        <v>1846</v>
      </c>
      <c r="C652" s="20" t="s">
        <v>520</v>
      </c>
      <c r="D652" s="20" t="s">
        <v>623</v>
      </c>
      <c r="E652" s="20" t="s">
        <v>1663</v>
      </c>
    </row>
    <row r="653" spans="1:5">
      <c r="A653" s="20" t="s">
        <v>1847</v>
      </c>
      <c r="B653" s="20" t="s">
        <v>1848</v>
      </c>
      <c r="C653" s="20" t="s">
        <v>520</v>
      </c>
      <c r="D653" s="20" t="s">
        <v>623</v>
      </c>
      <c r="E653" s="20" t="s">
        <v>1663</v>
      </c>
    </row>
    <row r="654" spans="1:5">
      <c r="A654" s="20" t="s">
        <v>1849</v>
      </c>
      <c r="B654" s="20" t="s">
        <v>1850</v>
      </c>
      <c r="C654" s="20" t="s">
        <v>520</v>
      </c>
      <c r="D654" s="20" t="s">
        <v>623</v>
      </c>
      <c r="E654" s="20" t="s">
        <v>1663</v>
      </c>
    </row>
    <row r="655" spans="1:5">
      <c r="A655" s="20" t="s">
        <v>1851</v>
      </c>
      <c r="B655" s="20" t="s">
        <v>1852</v>
      </c>
      <c r="C655" s="20" t="s">
        <v>520</v>
      </c>
      <c r="D655" s="20" t="s">
        <v>623</v>
      </c>
      <c r="E655" s="20" t="s">
        <v>1663</v>
      </c>
    </row>
    <row r="656" spans="1:5">
      <c r="A656" s="20" t="s">
        <v>1853</v>
      </c>
      <c r="B656" s="20" t="s">
        <v>1854</v>
      </c>
      <c r="C656" s="20" t="s">
        <v>520</v>
      </c>
      <c r="D656" s="20" t="s">
        <v>623</v>
      </c>
      <c r="E656" s="20" t="s">
        <v>1663</v>
      </c>
    </row>
    <row r="657" spans="1:5">
      <c r="A657" s="20" t="s">
        <v>1855</v>
      </c>
      <c r="B657" s="20" t="s">
        <v>1856</v>
      </c>
      <c r="C657" s="20" t="s">
        <v>520</v>
      </c>
      <c r="D657" s="20" t="s">
        <v>623</v>
      </c>
      <c r="E657" s="20" t="s">
        <v>1663</v>
      </c>
    </row>
    <row r="658" spans="1:5">
      <c r="A658" s="20" t="s">
        <v>1857</v>
      </c>
      <c r="B658" s="20" t="s">
        <v>1858</v>
      </c>
      <c r="C658" s="20" t="s">
        <v>520</v>
      </c>
      <c r="D658" s="20" t="s">
        <v>623</v>
      </c>
      <c r="E658" s="20" t="s">
        <v>1663</v>
      </c>
    </row>
    <row r="659" spans="1:5">
      <c r="A659" s="20" t="s">
        <v>1859</v>
      </c>
      <c r="B659" s="20" t="s">
        <v>1860</v>
      </c>
      <c r="C659" s="20" t="s">
        <v>520</v>
      </c>
      <c r="D659" s="20" t="s">
        <v>623</v>
      </c>
      <c r="E659" s="20" t="s">
        <v>1663</v>
      </c>
    </row>
    <row r="660" spans="1:5">
      <c r="A660" s="20" t="s">
        <v>1861</v>
      </c>
      <c r="B660" s="20" t="s">
        <v>1862</v>
      </c>
      <c r="C660" s="20" t="s">
        <v>520</v>
      </c>
      <c r="D660" s="20" t="s">
        <v>623</v>
      </c>
      <c r="E660" s="20" t="s">
        <v>1663</v>
      </c>
    </row>
    <row r="661" spans="1:5">
      <c r="A661" s="20" t="s">
        <v>1863</v>
      </c>
      <c r="B661" s="20" t="s">
        <v>1864</v>
      </c>
      <c r="C661" s="20" t="s">
        <v>520</v>
      </c>
      <c r="D661" s="20" t="s">
        <v>623</v>
      </c>
      <c r="E661" s="20" t="s">
        <v>1663</v>
      </c>
    </row>
    <row r="662" spans="1:5">
      <c r="A662" s="20" t="s">
        <v>1865</v>
      </c>
      <c r="B662" s="20" t="s">
        <v>1866</v>
      </c>
      <c r="C662" s="20" t="s">
        <v>520</v>
      </c>
      <c r="D662" s="20" t="s">
        <v>623</v>
      </c>
      <c r="E662" s="20" t="s">
        <v>1663</v>
      </c>
    </row>
    <row r="663" spans="1:5">
      <c r="A663" s="20" t="s">
        <v>1867</v>
      </c>
      <c r="B663" s="20" t="s">
        <v>1868</v>
      </c>
      <c r="C663" s="20" t="s">
        <v>520</v>
      </c>
      <c r="D663" s="20" t="s">
        <v>623</v>
      </c>
      <c r="E663" s="20" t="s">
        <v>1663</v>
      </c>
    </row>
    <row r="664" spans="1:5">
      <c r="A664" s="20" t="s">
        <v>1869</v>
      </c>
      <c r="B664" s="20" t="s">
        <v>1870</v>
      </c>
      <c r="C664" s="20" t="s">
        <v>520</v>
      </c>
      <c r="D664" s="20" t="s">
        <v>623</v>
      </c>
      <c r="E664" s="20" t="s">
        <v>1663</v>
      </c>
    </row>
    <row r="665" spans="1:5">
      <c r="A665" s="20" t="s">
        <v>1871</v>
      </c>
      <c r="B665" s="20" t="s">
        <v>1872</v>
      </c>
      <c r="C665" s="20" t="s">
        <v>520</v>
      </c>
      <c r="D665" s="20" t="s">
        <v>623</v>
      </c>
      <c r="E665" s="20" t="s">
        <v>1663</v>
      </c>
    </row>
    <row r="666" spans="1:5">
      <c r="A666" s="20" t="s">
        <v>1873</v>
      </c>
      <c r="B666" s="20" t="s">
        <v>1874</v>
      </c>
      <c r="C666" s="20" t="s">
        <v>520</v>
      </c>
      <c r="D666" s="20" t="s">
        <v>623</v>
      </c>
      <c r="E666" s="20" t="s">
        <v>1663</v>
      </c>
    </row>
    <row r="667" spans="1:5">
      <c r="A667" s="20" t="s">
        <v>1875</v>
      </c>
      <c r="B667" s="20" t="s">
        <v>1876</v>
      </c>
      <c r="C667" s="20" t="s">
        <v>520</v>
      </c>
      <c r="D667" s="20" t="s">
        <v>623</v>
      </c>
      <c r="E667" s="20" t="s">
        <v>1663</v>
      </c>
    </row>
    <row r="668" spans="1:5">
      <c r="A668" s="20" t="s">
        <v>1877</v>
      </c>
      <c r="B668" s="20" t="s">
        <v>1878</v>
      </c>
      <c r="C668" s="20" t="s">
        <v>520</v>
      </c>
      <c r="D668" s="20" t="s">
        <v>623</v>
      </c>
      <c r="E668" s="20" t="s">
        <v>1663</v>
      </c>
    </row>
    <row r="669" spans="1:5">
      <c r="A669" s="20" t="s">
        <v>1879</v>
      </c>
      <c r="B669" s="20" t="s">
        <v>1880</v>
      </c>
      <c r="C669" s="20" t="s">
        <v>520</v>
      </c>
      <c r="D669" s="20" t="s">
        <v>623</v>
      </c>
      <c r="E669" s="20" t="s">
        <v>1663</v>
      </c>
    </row>
    <row r="670" spans="1:5">
      <c r="A670" s="20" t="s">
        <v>1881</v>
      </c>
      <c r="B670" s="20" t="s">
        <v>1882</v>
      </c>
      <c r="C670" s="20" t="s">
        <v>520</v>
      </c>
      <c r="D670" s="20" t="s">
        <v>623</v>
      </c>
      <c r="E670" s="20" t="s">
        <v>1663</v>
      </c>
    </row>
    <row r="671" spans="1:5">
      <c r="A671" s="20" t="s">
        <v>1883</v>
      </c>
      <c r="B671" s="20" t="s">
        <v>1884</v>
      </c>
      <c r="C671" s="20" t="s">
        <v>520</v>
      </c>
      <c r="D671" s="20" t="s">
        <v>623</v>
      </c>
      <c r="E671" s="20" t="s">
        <v>1663</v>
      </c>
    </row>
    <row r="672" spans="1:5">
      <c r="A672" s="20" t="s">
        <v>1885</v>
      </c>
      <c r="B672" s="20" t="s">
        <v>1886</v>
      </c>
      <c r="C672" s="20" t="s">
        <v>520</v>
      </c>
      <c r="D672" s="20" t="s">
        <v>623</v>
      </c>
      <c r="E672" s="20" t="s">
        <v>1663</v>
      </c>
    </row>
    <row r="673" spans="1:5">
      <c r="A673" s="20" t="s">
        <v>1887</v>
      </c>
      <c r="B673" s="20" t="s">
        <v>1888</v>
      </c>
      <c r="C673" s="20" t="s">
        <v>520</v>
      </c>
      <c r="D673" s="20" t="s">
        <v>623</v>
      </c>
      <c r="E673" s="20" t="s">
        <v>1663</v>
      </c>
    </row>
    <row r="674" spans="1:5">
      <c r="A674" s="20" t="s">
        <v>1889</v>
      </c>
      <c r="B674" s="20" t="s">
        <v>1890</v>
      </c>
      <c r="C674" s="20" t="s">
        <v>520</v>
      </c>
      <c r="D674" s="20" t="s">
        <v>623</v>
      </c>
      <c r="E674" s="20" t="s">
        <v>1663</v>
      </c>
    </row>
    <row r="675" spans="1:5">
      <c r="A675" s="20" t="s">
        <v>1891</v>
      </c>
      <c r="B675" s="20" t="s">
        <v>1892</v>
      </c>
      <c r="C675" s="20" t="s">
        <v>520</v>
      </c>
      <c r="D675" s="20" t="s">
        <v>623</v>
      </c>
      <c r="E675" s="20" t="s">
        <v>1663</v>
      </c>
    </row>
    <row r="676" spans="1:5">
      <c r="A676" s="20" t="s">
        <v>1893</v>
      </c>
      <c r="B676" s="20" t="s">
        <v>1894</v>
      </c>
      <c r="C676" s="20" t="s">
        <v>520</v>
      </c>
      <c r="D676" s="20" t="s">
        <v>623</v>
      </c>
      <c r="E676" s="20" t="s">
        <v>1663</v>
      </c>
    </row>
    <row r="677" spans="1:5">
      <c r="A677" s="20" t="s">
        <v>1895</v>
      </c>
      <c r="B677" s="20" t="s">
        <v>1896</v>
      </c>
      <c r="C677" s="20" t="s">
        <v>520</v>
      </c>
      <c r="D677" s="20" t="s">
        <v>623</v>
      </c>
      <c r="E677" s="20" t="s">
        <v>1663</v>
      </c>
    </row>
    <row r="678" spans="1:5">
      <c r="A678" s="20" t="s">
        <v>1897</v>
      </c>
      <c r="B678" s="20" t="s">
        <v>1898</v>
      </c>
      <c r="C678" s="20" t="s">
        <v>520</v>
      </c>
      <c r="D678" s="20" t="s">
        <v>623</v>
      </c>
      <c r="E678" s="20" t="s">
        <v>1663</v>
      </c>
    </row>
    <row r="679" spans="1:5">
      <c r="A679" s="20" t="s">
        <v>1899</v>
      </c>
      <c r="B679" s="20" t="s">
        <v>1900</v>
      </c>
      <c r="C679" s="20" t="s">
        <v>520</v>
      </c>
      <c r="D679" s="20" t="s">
        <v>623</v>
      </c>
      <c r="E679" s="20" t="s">
        <v>1663</v>
      </c>
    </row>
    <row r="680" spans="1:5">
      <c r="A680" s="20" t="s">
        <v>1901</v>
      </c>
      <c r="B680" s="20" t="s">
        <v>1902</v>
      </c>
      <c r="C680" s="20" t="s">
        <v>520</v>
      </c>
      <c r="D680" s="20" t="s">
        <v>623</v>
      </c>
      <c r="E680" s="20" t="s">
        <v>1663</v>
      </c>
    </row>
    <row r="681" spans="1:5">
      <c r="A681" s="20" t="s">
        <v>1903</v>
      </c>
      <c r="B681" s="20" t="s">
        <v>1904</v>
      </c>
      <c r="C681" s="20" t="s">
        <v>520</v>
      </c>
      <c r="D681" s="20" t="s">
        <v>623</v>
      </c>
      <c r="E681" s="20" t="s">
        <v>1663</v>
      </c>
    </row>
    <row r="682" spans="1:5">
      <c r="A682" s="20" t="s">
        <v>1905</v>
      </c>
      <c r="B682" s="20" t="s">
        <v>1906</v>
      </c>
      <c r="C682" s="20" t="s">
        <v>520</v>
      </c>
      <c r="D682" s="20" t="s">
        <v>623</v>
      </c>
      <c r="E682" s="20" t="s">
        <v>1663</v>
      </c>
    </row>
    <row r="683" spans="1:5">
      <c r="A683" s="20" t="s">
        <v>1907</v>
      </c>
      <c r="B683" s="20" t="s">
        <v>1908</v>
      </c>
      <c r="C683" s="20" t="s">
        <v>520</v>
      </c>
      <c r="D683" s="20" t="s">
        <v>623</v>
      </c>
      <c r="E683" s="20" t="s">
        <v>1663</v>
      </c>
    </row>
    <row r="684" spans="1:5">
      <c r="A684" s="20" t="s">
        <v>1909</v>
      </c>
      <c r="B684" s="20" t="s">
        <v>1910</v>
      </c>
      <c r="C684" s="20" t="s">
        <v>520</v>
      </c>
      <c r="D684" s="20" t="s">
        <v>623</v>
      </c>
      <c r="E684" s="20" t="s">
        <v>1663</v>
      </c>
    </row>
    <row r="685" spans="1:5">
      <c r="A685" s="20" t="s">
        <v>1911</v>
      </c>
      <c r="B685" s="20" t="s">
        <v>1912</v>
      </c>
      <c r="C685" s="20" t="s">
        <v>520</v>
      </c>
      <c r="D685" s="20" t="s">
        <v>623</v>
      </c>
      <c r="E685" s="20" t="s">
        <v>1663</v>
      </c>
    </row>
    <row r="686" spans="1:5">
      <c r="A686" s="20" t="s">
        <v>1913</v>
      </c>
      <c r="B686" s="20" t="s">
        <v>1914</v>
      </c>
      <c r="C686" s="20" t="s">
        <v>520</v>
      </c>
      <c r="D686" s="20" t="s">
        <v>623</v>
      </c>
      <c r="E686" s="20" t="s">
        <v>1663</v>
      </c>
    </row>
    <row r="687" spans="1:5">
      <c r="A687" s="20" t="s">
        <v>1915</v>
      </c>
      <c r="B687" s="20" t="s">
        <v>1916</v>
      </c>
      <c r="C687" s="20" t="s">
        <v>520</v>
      </c>
      <c r="D687" s="20" t="s">
        <v>623</v>
      </c>
      <c r="E687" s="20" t="s">
        <v>1663</v>
      </c>
    </row>
    <row r="688" spans="1:5">
      <c r="A688" s="20" t="s">
        <v>1917</v>
      </c>
      <c r="B688" s="20" t="s">
        <v>1918</v>
      </c>
      <c r="C688" s="20" t="s">
        <v>520</v>
      </c>
      <c r="D688" s="20" t="s">
        <v>623</v>
      </c>
      <c r="E688" s="20" t="s">
        <v>1663</v>
      </c>
    </row>
    <row r="689" spans="1:5">
      <c r="A689" s="20" t="s">
        <v>1919</v>
      </c>
      <c r="B689" s="20" t="s">
        <v>1920</v>
      </c>
      <c r="C689" s="20" t="s">
        <v>520</v>
      </c>
      <c r="D689" s="20" t="s">
        <v>623</v>
      </c>
      <c r="E689" s="20" t="s">
        <v>1663</v>
      </c>
    </row>
    <row r="690" spans="1:5">
      <c r="A690" s="20" t="s">
        <v>1921</v>
      </c>
      <c r="B690" s="20" t="s">
        <v>1922</v>
      </c>
      <c r="C690" s="20" t="s">
        <v>520</v>
      </c>
      <c r="D690" s="20" t="s">
        <v>623</v>
      </c>
      <c r="E690" s="20" t="s">
        <v>1663</v>
      </c>
    </row>
    <row r="691" spans="1:5">
      <c r="A691" s="20" t="s">
        <v>1923</v>
      </c>
      <c r="B691" s="20" t="s">
        <v>1924</v>
      </c>
      <c r="C691" s="20" t="s">
        <v>520</v>
      </c>
      <c r="D691" s="20" t="s">
        <v>623</v>
      </c>
      <c r="E691" s="20" t="s">
        <v>1663</v>
      </c>
    </row>
    <row r="692" spans="1:5">
      <c r="A692" s="20" t="s">
        <v>1925</v>
      </c>
      <c r="B692" s="20" t="s">
        <v>1926</v>
      </c>
      <c r="C692" s="20" t="s">
        <v>520</v>
      </c>
      <c r="D692" s="20" t="s">
        <v>623</v>
      </c>
      <c r="E692" s="20" t="s">
        <v>1663</v>
      </c>
    </row>
    <row r="693" spans="1:5">
      <c r="A693" s="20" t="s">
        <v>1927</v>
      </c>
      <c r="B693" s="20" t="s">
        <v>1928</v>
      </c>
      <c r="C693" s="20" t="s">
        <v>520</v>
      </c>
      <c r="D693" s="20" t="s">
        <v>623</v>
      </c>
      <c r="E693" s="20" t="s">
        <v>1663</v>
      </c>
    </row>
    <row r="694" spans="1:5">
      <c r="A694" s="20" t="s">
        <v>1929</v>
      </c>
      <c r="B694" s="20" t="s">
        <v>1930</v>
      </c>
      <c r="C694" s="20" t="s">
        <v>520</v>
      </c>
      <c r="D694" s="20" t="s">
        <v>623</v>
      </c>
      <c r="E694" s="20" t="s">
        <v>1663</v>
      </c>
    </row>
    <row r="695" spans="1:5">
      <c r="A695" s="20" t="s">
        <v>1931</v>
      </c>
      <c r="B695" s="20" t="s">
        <v>1932</v>
      </c>
      <c r="C695" s="20" t="s">
        <v>520</v>
      </c>
      <c r="D695" s="20" t="s">
        <v>623</v>
      </c>
      <c r="E695" s="20" t="s">
        <v>1663</v>
      </c>
    </row>
    <row r="696" spans="1:5">
      <c r="A696" s="20" t="s">
        <v>1933</v>
      </c>
      <c r="B696" s="20" t="s">
        <v>1934</v>
      </c>
      <c r="C696" s="20" t="s">
        <v>520</v>
      </c>
      <c r="D696" s="20" t="s">
        <v>623</v>
      </c>
      <c r="E696" s="20" t="s">
        <v>1663</v>
      </c>
    </row>
    <row r="697" spans="1:5">
      <c r="A697" s="20" t="s">
        <v>1935</v>
      </c>
      <c r="B697" s="20" t="s">
        <v>1936</v>
      </c>
      <c r="C697" s="20" t="s">
        <v>520</v>
      </c>
      <c r="D697" s="20" t="s">
        <v>761</v>
      </c>
      <c r="E697" s="20" t="s">
        <v>762</v>
      </c>
    </row>
    <row r="698" spans="1:5">
      <c r="A698" s="20" t="s">
        <v>1937</v>
      </c>
      <c r="B698" s="20" t="s">
        <v>1938</v>
      </c>
      <c r="C698" s="20" t="s">
        <v>520</v>
      </c>
      <c r="D698" s="20" t="s">
        <v>761</v>
      </c>
      <c r="E698" s="20" t="s">
        <v>762</v>
      </c>
    </row>
    <row r="699" spans="1:5">
      <c r="A699" s="20" t="s">
        <v>1939</v>
      </c>
      <c r="B699" s="20" t="s">
        <v>1940</v>
      </c>
      <c r="C699" s="20" t="s">
        <v>520</v>
      </c>
      <c r="D699" s="20" t="s">
        <v>623</v>
      </c>
      <c r="E699" s="20" t="s">
        <v>624</v>
      </c>
    </row>
    <row r="700" spans="1:5">
      <c r="A700" s="20" t="s">
        <v>1941</v>
      </c>
      <c r="B700" s="20" t="s">
        <v>1942</v>
      </c>
      <c r="C700" s="20" t="s">
        <v>520</v>
      </c>
      <c r="D700" s="20" t="s">
        <v>623</v>
      </c>
      <c r="E700" s="20" t="s">
        <v>624</v>
      </c>
    </row>
    <row r="701" spans="1:5">
      <c r="A701" s="20" t="s">
        <v>1943</v>
      </c>
      <c r="B701" s="20" t="s">
        <v>1944</v>
      </c>
      <c r="C701" s="20" t="s">
        <v>520</v>
      </c>
      <c r="D701" s="20" t="s">
        <v>623</v>
      </c>
      <c r="E701" s="20" t="s">
        <v>762</v>
      </c>
    </row>
    <row r="702" spans="1:5">
      <c r="A702" s="20" t="s">
        <v>1945</v>
      </c>
      <c r="B702" s="20" t="s">
        <v>1946</v>
      </c>
      <c r="C702" s="20" t="s">
        <v>520</v>
      </c>
      <c r="D702" s="20" t="s">
        <v>623</v>
      </c>
      <c r="E702" s="20" t="s">
        <v>762</v>
      </c>
    </row>
    <row r="703" spans="1:5">
      <c r="A703" s="20" t="s">
        <v>1947</v>
      </c>
      <c r="B703" s="20" t="s">
        <v>1948</v>
      </c>
      <c r="C703" s="20" t="s">
        <v>520</v>
      </c>
      <c r="D703" s="20" t="s">
        <v>664</v>
      </c>
      <c r="E703" s="20" t="s">
        <v>665</v>
      </c>
    </row>
    <row r="704" spans="1:5">
      <c r="A704" s="20" t="s">
        <v>1949</v>
      </c>
      <c r="B704" s="20" t="s">
        <v>64</v>
      </c>
      <c r="C704" s="20" t="s">
        <v>520</v>
      </c>
      <c r="D704" s="20" t="s">
        <v>664</v>
      </c>
      <c r="E704" s="20" t="s">
        <v>1950</v>
      </c>
    </row>
    <row r="705" spans="1:5">
      <c r="A705" s="20" t="s">
        <v>1951</v>
      </c>
      <c r="B705" s="20" t="s">
        <v>65</v>
      </c>
      <c r="C705" s="20" t="s">
        <v>520</v>
      </c>
      <c r="D705" s="20" t="s">
        <v>664</v>
      </c>
      <c r="E705" s="20" t="s">
        <v>1950</v>
      </c>
    </row>
    <row r="706" spans="1:5">
      <c r="A706" s="20" t="s">
        <v>1952</v>
      </c>
      <c r="B706" s="20" t="s">
        <v>66</v>
      </c>
      <c r="C706" s="20" t="s">
        <v>520</v>
      </c>
      <c r="D706" s="20" t="s">
        <v>664</v>
      </c>
      <c r="E706" s="20" t="s">
        <v>1950</v>
      </c>
    </row>
    <row r="707" spans="1:5">
      <c r="A707" s="20" t="s">
        <v>1953</v>
      </c>
      <c r="B707" s="20" t="s">
        <v>67</v>
      </c>
      <c r="C707" s="20" t="s">
        <v>520</v>
      </c>
      <c r="D707" s="20" t="s">
        <v>664</v>
      </c>
      <c r="E707" s="20" t="s">
        <v>1950</v>
      </c>
    </row>
    <row r="708" spans="1:5">
      <c r="A708" s="20" t="s">
        <v>1954</v>
      </c>
      <c r="B708" s="20" t="s">
        <v>68</v>
      </c>
      <c r="C708" s="20" t="s">
        <v>520</v>
      </c>
      <c r="D708" s="20" t="s">
        <v>664</v>
      </c>
      <c r="E708" s="20" t="s">
        <v>1950</v>
      </c>
    </row>
    <row r="709" spans="1:5">
      <c r="A709" s="20" t="s">
        <v>1955</v>
      </c>
      <c r="B709" s="20" t="s">
        <v>69</v>
      </c>
      <c r="C709" s="20" t="s">
        <v>520</v>
      </c>
      <c r="D709" s="20" t="s">
        <v>664</v>
      </c>
      <c r="E709" s="20" t="s">
        <v>1950</v>
      </c>
    </row>
    <row r="710" spans="1:5">
      <c r="A710" s="20" t="s">
        <v>1956</v>
      </c>
      <c r="B710" s="20" t="s">
        <v>146</v>
      </c>
      <c r="C710" s="20" t="s">
        <v>520</v>
      </c>
      <c r="D710" s="20" t="s">
        <v>664</v>
      </c>
      <c r="E710" s="20" t="s">
        <v>1957</v>
      </c>
    </row>
    <row r="711" spans="1:5">
      <c r="A711" s="20" t="s">
        <v>1958</v>
      </c>
      <c r="B711" s="20" t="s">
        <v>110</v>
      </c>
      <c r="C711" s="20" t="s">
        <v>520</v>
      </c>
      <c r="D711" s="20" t="s">
        <v>664</v>
      </c>
      <c r="E711" s="20" t="s">
        <v>1957</v>
      </c>
    </row>
    <row r="712" spans="1:5">
      <c r="A712" s="20" t="s">
        <v>1959</v>
      </c>
      <c r="B712" s="20" t="s">
        <v>1960</v>
      </c>
      <c r="C712" s="20" t="s">
        <v>520</v>
      </c>
      <c r="D712" s="20" t="s">
        <v>664</v>
      </c>
      <c r="E712" s="20" t="s">
        <v>1957</v>
      </c>
    </row>
    <row r="713" spans="1:5">
      <c r="A713" s="20" t="s">
        <v>1961</v>
      </c>
      <c r="B713" s="20" t="s">
        <v>1962</v>
      </c>
      <c r="C713" s="20" t="s">
        <v>520</v>
      </c>
      <c r="D713" s="20" t="s">
        <v>664</v>
      </c>
      <c r="E713" s="20" t="s">
        <v>1957</v>
      </c>
    </row>
    <row r="714" spans="1:5">
      <c r="A714" s="20" t="s">
        <v>1963</v>
      </c>
      <c r="B714" s="20" t="s">
        <v>1964</v>
      </c>
      <c r="C714" s="20" t="s">
        <v>520</v>
      </c>
      <c r="D714" s="20" t="s">
        <v>664</v>
      </c>
      <c r="E714" s="20" t="s">
        <v>1957</v>
      </c>
    </row>
    <row r="715" spans="1:5">
      <c r="A715" s="20" t="s">
        <v>1965</v>
      </c>
      <c r="B715" s="20" t="s">
        <v>1966</v>
      </c>
      <c r="C715" s="20" t="s">
        <v>520</v>
      </c>
      <c r="D715" s="20" t="s">
        <v>664</v>
      </c>
      <c r="E715" s="20" t="s">
        <v>1957</v>
      </c>
    </row>
    <row r="716" spans="1:5">
      <c r="A716" s="20" t="s">
        <v>1967</v>
      </c>
      <c r="B716" s="20" t="s">
        <v>1968</v>
      </c>
      <c r="C716" s="20" t="s">
        <v>520</v>
      </c>
      <c r="D716" s="20" t="s">
        <v>664</v>
      </c>
      <c r="E716" s="20" t="s">
        <v>1957</v>
      </c>
    </row>
    <row r="717" spans="1:5">
      <c r="A717" s="20" t="s">
        <v>1969</v>
      </c>
      <c r="B717" s="20" t="s">
        <v>1970</v>
      </c>
      <c r="C717" s="20" t="s">
        <v>520</v>
      </c>
      <c r="D717" s="20" t="s">
        <v>664</v>
      </c>
      <c r="E717" s="20" t="s">
        <v>1957</v>
      </c>
    </row>
    <row r="718" spans="1:5">
      <c r="A718" s="20" t="s">
        <v>1971</v>
      </c>
      <c r="B718" s="20" t="s">
        <v>1972</v>
      </c>
      <c r="C718" s="20" t="s">
        <v>520</v>
      </c>
      <c r="D718" s="20" t="s">
        <v>664</v>
      </c>
      <c r="E718" s="20" t="s">
        <v>1957</v>
      </c>
    </row>
    <row r="719" spans="1:5">
      <c r="A719" s="20" t="s">
        <v>1973</v>
      </c>
      <c r="B719" s="20" t="s">
        <v>1974</v>
      </c>
      <c r="C719" s="20" t="s">
        <v>520</v>
      </c>
      <c r="D719" s="20" t="s">
        <v>664</v>
      </c>
      <c r="E719" s="20" t="s">
        <v>1957</v>
      </c>
    </row>
    <row r="720" spans="1:5">
      <c r="A720" s="20" t="s">
        <v>1975</v>
      </c>
      <c r="B720" s="20" t="s">
        <v>147</v>
      </c>
      <c r="C720" s="20" t="s">
        <v>520</v>
      </c>
      <c r="D720" s="20" t="s">
        <v>664</v>
      </c>
      <c r="E720" s="20" t="s">
        <v>1957</v>
      </c>
    </row>
    <row r="721" spans="1:5">
      <c r="A721" s="20" t="s">
        <v>1976</v>
      </c>
      <c r="B721" s="20" t="s">
        <v>76</v>
      </c>
      <c r="C721" s="20" t="s">
        <v>520</v>
      </c>
      <c r="D721" s="20" t="s">
        <v>664</v>
      </c>
      <c r="E721" s="20" t="s">
        <v>1957</v>
      </c>
    </row>
    <row r="722" spans="1:5">
      <c r="A722" s="20" t="s">
        <v>1977</v>
      </c>
      <c r="B722" s="20" t="s">
        <v>77</v>
      </c>
      <c r="C722" s="20" t="s">
        <v>520</v>
      </c>
      <c r="D722" s="20" t="s">
        <v>664</v>
      </c>
      <c r="E722" s="20" t="s">
        <v>1957</v>
      </c>
    </row>
    <row r="723" spans="1:5">
      <c r="A723" s="20" t="s">
        <v>1978</v>
      </c>
      <c r="B723" s="20" t="s">
        <v>78</v>
      </c>
      <c r="C723" s="20" t="s">
        <v>520</v>
      </c>
      <c r="D723" s="20" t="s">
        <v>664</v>
      </c>
      <c r="E723" s="20" t="s">
        <v>1957</v>
      </c>
    </row>
    <row r="724" spans="1:5">
      <c r="A724" s="20" t="s">
        <v>1979</v>
      </c>
      <c r="B724" s="20" t="s">
        <v>79</v>
      </c>
      <c r="C724" s="20" t="s">
        <v>520</v>
      </c>
      <c r="D724" s="20" t="s">
        <v>664</v>
      </c>
      <c r="E724" s="20" t="s">
        <v>1957</v>
      </c>
    </row>
    <row r="725" spans="1:5">
      <c r="A725" s="20" t="s">
        <v>1980</v>
      </c>
      <c r="B725" s="20" t="s">
        <v>1981</v>
      </c>
      <c r="C725" s="20" t="s">
        <v>520</v>
      </c>
      <c r="D725" s="20" t="s">
        <v>664</v>
      </c>
      <c r="E725" s="20" t="s">
        <v>1957</v>
      </c>
    </row>
    <row r="726" spans="1:5">
      <c r="A726" s="20" t="s">
        <v>1982</v>
      </c>
      <c r="B726" s="20" t="s">
        <v>81</v>
      </c>
      <c r="C726" s="20" t="s">
        <v>520</v>
      </c>
      <c r="D726" s="20" t="s">
        <v>664</v>
      </c>
      <c r="E726" s="20" t="s">
        <v>1957</v>
      </c>
    </row>
    <row r="727" spans="1:5">
      <c r="A727" s="20" t="s">
        <v>1983</v>
      </c>
      <c r="B727" s="20" t="s">
        <v>102</v>
      </c>
      <c r="C727" s="20" t="s">
        <v>520</v>
      </c>
      <c r="D727" s="20" t="s">
        <v>664</v>
      </c>
      <c r="E727" s="20" t="s">
        <v>1957</v>
      </c>
    </row>
    <row r="728" spans="1:5">
      <c r="A728" s="20" t="s">
        <v>1984</v>
      </c>
      <c r="B728" s="20" t="s">
        <v>103</v>
      </c>
      <c r="C728" s="20" t="s">
        <v>520</v>
      </c>
      <c r="D728" s="20" t="s">
        <v>664</v>
      </c>
      <c r="E728" s="20" t="s">
        <v>1957</v>
      </c>
    </row>
    <row r="729" spans="1:5">
      <c r="A729" s="20" t="s">
        <v>1985</v>
      </c>
      <c r="B729" s="20" t="s">
        <v>104</v>
      </c>
      <c r="C729" s="20" t="s">
        <v>520</v>
      </c>
      <c r="D729" s="20" t="s">
        <v>664</v>
      </c>
      <c r="E729" s="20" t="s">
        <v>1957</v>
      </c>
    </row>
    <row r="730" spans="1:5">
      <c r="A730" s="20" t="s">
        <v>1986</v>
      </c>
      <c r="B730" s="20" t="s">
        <v>1987</v>
      </c>
      <c r="C730" s="20" t="s">
        <v>520</v>
      </c>
      <c r="D730" s="20" t="s">
        <v>664</v>
      </c>
      <c r="E730" s="20" t="s">
        <v>1957</v>
      </c>
    </row>
    <row r="731" spans="1:5">
      <c r="A731" s="20" t="s">
        <v>1988</v>
      </c>
      <c r="B731" s="20" t="s">
        <v>105</v>
      </c>
      <c r="C731" s="20" t="s">
        <v>520</v>
      </c>
      <c r="D731" s="20" t="s">
        <v>664</v>
      </c>
      <c r="E731" s="20" t="s">
        <v>1957</v>
      </c>
    </row>
    <row r="732" spans="1:5">
      <c r="A732" s="20" t="s">
        <v>1989</v>
      </c>
      <c r="B732" s="20" t="s">
        <v>1990</v>
      </c>
      <c r="C732" s="20" t="s">
        <v>520</v>
      </c>
      <c r="D732" s="20" t="s">
        <v>664</v>
      </c>
      <c r="E732" s="20" t="s">
        <v>1957</v>
      </c>
    </row>
    <row r="733" spans="1:5">
      <c r="A733" s="20" t="s">
        <v>1991</v>
      </c>
      <c r="B733" s="20" t="s">
        <v>106</v>
      </c>
      <c r="C733" s="20" t="s">
        <v>520</v>
      </c>
      <c r="D733" s="20" t="s">
        <v>664</v>
      </c>
      <c r="E733" s="20" t="s">
        <v>1957</v>
      </c>
    </row>
    <row r="734" spans="1:5">
      <c r="A734" s="20" t="s">
        <v>1992</v>
      </c>
      <c r="B734" s="20" t="s">
        <v>1993</v>
      </c>
      <c r="C734" s="20" t="s">
        <v>520</v>
      </c>
      <c r="D734" s="20" t="s">
        <v>664</v>
      </c>
      <c r="E734" s="20" t="s">
        <v>1957</v>
      </c>
    </row>
    <row r="735" spans="1:5">
      <c r="A735" s="20" t="s">
        <v>1994</v>
      </c>
      <c r="B735" s="20" t="s">
        <v>462</v>
      </c>
      <c r="C735" s="20" t="s">
        <v>520</v>
      </c>
      <c r="D735" s="20" t="s">
        <v>664</v>
      </c>
      <c r="E735" s="20" t="s">
        <v>1957</v>
      </c>
    </row>
    <row r="736" spans="1:5">
      <c r="A736" s="20" t="s">
        <v>1995</v>
      </c>
      <c r="B736" s="20" t="s">
        <v>107</v>
      </c>
      <c r="C736" s="20" t="s">
        <v>520</v>
      </c>
      <c r="D736" s="20" t="s">
        <v>664</v>
      </c>
      <c r="E736" s="20" t="s">
        <v>1957</v>
      </c>
    </row>
    <row r="737" spans="1:5">
      <c r="A737" s="20" t="s">
        <v>1996</v>
      </c>
      <c r="B737" s="20" t="s">
        <v>82</v>
      </c>
      <c r="C737" s="20" t="s">
        <v>520</v>
      </c>
      <c r="D737" s="20" t="s">
        <v>664</v>
      </c>
      <c r="E737" s="20" t="s">
        <v>1957</v>
      </c>
    </row>
    <row r="738" spans="1:5">
      <c r="A738" s="20" t="s">
        <v>1997</v>
      </c>
      <c r="B738" s="20" t="s">
        <v>83</v>
      </c>
      <c r="C738" s="20" t="s">
        <v>520</v>
      </c>
      <c r="D738" s="20" t="s">
        <v>664</v>
      </c>
      <c r="E738" s="20" t="s">
        <v>1957</v>
      </c>
    </row>
    <row r="739" spans="1:5">
      <c r="A739" s="20" t="s">
        <v>1998</v>
      </c>
      <c r="B739" s="20" t="s">
        <v>84</v>
      </c>
      <c r="C739" s="20" t="s">
        <v>520</v>
      </c>
      <c r="D739" s="20" t="s">
        <v>664</v>
      </c>
      <c r="E739" s="20" t="s">
        <v>1957</v>
      </c>
    </row>
    <row r="740" spans="1:5">
      <c r="A740" s="20" t="s">
        <v>1999</v>
      </c>
      <c r="B740" s="20" t="s">
        <v>85</v>
      </c>
      <c r="C740" s="20" t="s">
        <v>520</v>
      </c>
      <c r="D740" s="20" t="s">
        <v>664</v>
      </c>
      <c r="E740" s="20" t="s">
        <v>1957</v>
      </c>
    </row>
    <row r="741" spans="1:5">
      <c r="A741" s="20" t="s">
        <v>2000</v>
      </c>
      <c r="B741" s="20" t="s">
        <v>2001</v>
      </c>
      <c r="C741" s="20" t="s">
        <v>520</v>
      </c>
      <c r="D741" s="20" t="s">
        <v>664</v>
      </c>
      <c r="E741" s="20" t="s">
        <v>1957</v>
      </c>
    </row>
    <row r="742" spans="1:5">
      <c r="A742" s="20" t="s">
        <v>2002</v>
      </c>
      <c r="B742" s="20" t="s">
        <v>87</v>
      </c>
      <c r="C742" s="20" t="s">
        <v>520</v>
      </c>
      <c r="D742" s="20" t="s">
        <v>664</v>
      </c>
      <c r="E742" s="20" t="s">
        <v>1957</v>
      </c>
    </row>
    <row r="743" spans="1:5">
      <c r="A743" s="20" t="s">
        <v>2003</v>
      </c>
      <c r="B743" s="20" t="s">
        <v>461</v>
      </c>
      <c r="C743" s="20" t="s">
        <v>520</v>
      </c>
      <c r="D743" s="20" t="s">
        <v>664</v>
      </c>
      <c r="E743" s="20" t="s">
        <v>1957</v>
      </c>
    </row>
    <row r="744" spans="1:5">
      <c r="A744" s="20" t="s">
        <v>2004</v>
      </c>
      <c r="B744" s="20" t="s">
        <v>108</v>
      </c>
      <c r="C744" s="20" t="s">
        <v>520</v>
      </c>
      <c r="D744" s="20" t="s">
        <v>664</v>
      </c>
      <c r="E744" s="20" t="s">
        <v>1957</v>
      </c>
    </row>
    <row r="745" spans="1:5">
      <c r="A745" s="20" t="s">
        <v>2005</v>
      </c>
      <c r="B745" s="20" t="s">
        <v>2006</v>
      </c>
      <c r="C745" s="20" t="s">
        <v>520</v>
      </c>
      <c r="D745" s="20" t="s">
        <v>664</v>
      </c>
      <c r="E745" s="20" t="s">
        <v>1957</v>
      </c>
    </row>
    <row r="746" spans="1:5">
      <c r="A746" s="20" t="s">
        <v>2007</v>
      </c>
      <c r="B746" s="20" t="s">
        <v>486</v>
      </c>
      <c r="C746" s="20" t="s">
        <v>520</v>
      </c>
      <c r="D746" s="20" t="s">
        <v>664</v>
      </c>
      <c r="E746" s="20" t="s">
        <v>1957</v>
      </c>
    </row>
    <row r="747" spans="1:5">
      <c r="A747" s="20" t="s">
        <v>2008</v>
      </c>
      <c r="B747" s="20" t="s">
        <v>109</v>
      </c>
      <c r="C747" s="20" t="s">
        <v>520</v>
      </c>
      <c r="D747" s="20" t="s">
        <v>664</v>
      </c>
      <c r="E747" s="20" t="s">
        <v>1957</v>
      </c>
    </row>
    <row r="748" spans="1:5">
      <c r="A748" s="20" t="s">
        <v>2009</v>
      </c>
      <c r="B748" s="20" t="s">
        <v>2010</v>
      </c>
      <c r="C748" s="20" t="s">
        <v>520</v>
      </c>
      <c r="D748" s="20" t="s">
        <v>664</v>
      </c>
      <c r="E748" s="20" t="s">
        <v>1957</v>
      </c>
    </row>
    <row r="749" spans="1:5">
      <c r="A749" s="20" t="s">
        <v>2011</v>
      </c>
      <c r="B749" s="20" t="s">
        <v>2012</v>
      </c>
      <c r="C749" s="20" t="s">
        <v>520</v>
      </c>
      <c r="D749" s="20" t="s">
        <v>664</v>
      </c>
      <c r="E749" s="20" t="s">
        <v>1957</v>
      </c>
    </row>
    <row r="750" spans="1:5">
      <c r="A750" s="20" t="s">
        <v>2013</v>
      </c>
      <c r="B750" s="20" t="s">
        <v>111</v>
      </c>
      <c r="C750" s="20" t="s">
        <v>520</v>
      </c>
      <c r="D750" s="20" t="s">
        <v>664</v>
      </c>
      <c r="E750" s="20" t="s">
        <v>1957</v>
      </c>
    </row>
    <row r="751" spans="1:5">
      <c r="A751" s="20" t="s">
        <v>2014</v>
      </c>
      <c r="B751" s="20" t="s">
        <v>2015</v>
      </c>
      <c r="C751" s="20" t="s">
        <v>520</v>
      </c>
      <c r="D751" s="20" t="s">
        <v>664</v>
      </c>
      <c r="E751" s="20" t="s">
        <v>1957</v>
      </c>
    </row>
    <row r="752" spans="1:5">
      <c r="A752" s="20" t="s">
        <v>2016</v>
      </c>
      <c r="B752" s="20" t="s">
        <v>112</v>
      </c>
      <c r="C752" s="20" t="s">
        <v>520</v>
      </c>
      <c r="D752" s="20" t="s">
        <v>664</v>
      </c>
      <c r="E752" s="20" t="s">
        <v>1957</v>
      </c>
    </row>
    <row r="753" spans="1:5">
      <c r="A753" s="20" t="s">
        <v>2017</v>
      </c>
      <c r="B753" s="20" t="s">
        <v>2018</v>
      </c>
      <c r="C753" s="20" t="s">
        <v>520</v>
      </c>
      <c r="D753" s="20" t="s">
        <v>664</v>
      </c>
      <c r="E753" s="20" t="s">
        <v>1957</v>
      </c>
    </row>
    <row r="754" spans="1:5">
      <c r="A754" s="20" t="s">
        <v>2019</v>
      </c>
      <c r="B754" s="20" t="s">
        <v>113</v>
      </c>
      <c r="C754" s="20" t="s">
        <v>520</v>
      </c>
      <c r="D754" s="20" t="s">
        <v>664</v>
      </c>
      <c r="E754" s="20" t="s">
        <v>1957</v>
      </c>
    </row>
    <row r="755" spans="1:5">
      <c r="A755" s="20" t="s">
        <v>2020</v>
      </c>
      <c r="B755" s="20" t="s">
        <v>2021</v>
      </c>
      <c r="C755" s="20" t="s">
        <v>520</v>
      </c>
      <c r="D755" s="20" t="s">
        <v>664</v>
      </c>
      <c r="E755" s="20" t="s">
        <v>1957</v>
      </c>
    </row>
    <row r="756" spans="1:5">
      <c r="A756" s="20" t="s">
        <v>2022</v>
      </c>
      <c r="B756" s="20" t="s">
        <v>114</v>
      </c>
      <c r="C756" s="20" t="s">
        <v>520</v>
      </c>
      <c r="D756" s="20" t="s">
        <v>664</v>
      </c>
      <c r="E756" s="20" t="s">
        <v>1957</v>
      </c>
    </row>
    <row r="757" spans="1:5">
      <c r="A757" s="20" t="s">
        <v>2023</v>
      </c>
      <c r="B757" s="20" t="s">
        <v>2024</v>
      </c>
      <c r="C757" s="20" t="s">
        <v>520</v>
      </c>
      <c r="D757" s="20" t="s">
        <v>664</v>
      </c>
      <c r="E757" s="20" t="s">
        <v>1957</v>
      </c>
    </row>
    <row r="758" spans="1:5">
      <c r="A758" s="20" t="s">
        <v>2025</v>
      </c>
      <c r="B758" s="20" t="s">
        <v>115</v>
      </c>
      <c r="C758" s="20" t="s">
        <v>520</v>
      </c>
      <c r="D758" s="20" t="s">
        <v>664</v>
      </c>
      <c r="E758" s="20" t="s">
        <v>1957</v>
      </c>
    </row>
    <row r="759" spans="1:5">
      <c r="A759" s="20" t="s">
        <v>2026</v>
      </c>
      <c r="B759" s="20" t="s">
        <v>2027</v>
      </c>
      <c r="C759" s="20" t="s">
        <v>520</v>
      </c>
      <c r="D759" s="20" t="s">
        <v>664</v>
      </c>
      <c r="E759" s="20" t="s">
        <v>1957</v>
      </c>
    </row>
    <row r="760" spans="1:5">
      <c r="A760" s="20" t="s">
        <v>2028</v>
      </c>
      <c r="B760" s="20" t="s">
        <v>116</v>
      </c>
      <c r="C760" s="20" t="s">
        <v>520</v>
      </c>
      <c r="D760" s="20" t="s">
        <v>664</v>
      </c>
      <c r="E760" s="20" t="s">
        <v>1957</v>
      </c>
    </row>
    <row r="761" spans="1:5">
      <c r="A761" s="20" t="s">
        <v>2029</v>
      </c>
      <c r="B761" s="20" t="s">
        <v>463</v>
      </c>
      <c r="C761" s="20" t="s">
        <v>520</v>
      </c>
      <c r="D761" s="20" t="s">
        <v>664</v>
      </c>
      <c r="E761" s="20" t="s">
        <v>1957</v>
      </c>
    </row>
    <row r="762" spans="1:5">
      <c r="A762" s="20" t="s">
        <v>2030</v>
      </c>
      <c r="B762" s="20" t="s">
        <v>117</v>
      </c>
      <c r="C762" s="20" t="s">
        <v>520</v>
      </c>
      <c r="D762" s="20" t="s">
        <v>664</v>
      </c>
      <c r="E762" s="20" t="s">
        <v>1957</v>
      </c>
    </row>
    <row r="763" spans="1:5">
      <c r="A763" s="20" t="s">
        <v>2031</v>
      </c>
      <c r="B763" s="20" t="s">
        <v>118</v>
      </c>
      <c r="C763" s="20" t="s">
        <v>520</v>
      </c>
      <c r="D763" s="20" t="s">
        <v>664</v>
      </c>
      <c r="E763" s="20" t="s">
        <v>1957</v>
      </c>
    </row>
    <row r="764" spans="1:5">
      <c r="A764" s="20" t="s">
        <v>2032</v>
      </c>
      <c r="B764" s="20" t="s">
        <v>119</v>
      </c>
      <c r="C764" s="20" t="s">
        <v>520</v>
      </c>
      <c r="D764" s="20" t="s">
        <v>664</v>
      </c>
      <c r="E764" s="20" t="s">
        <v>1957</v>
      </c>
    </row>
    <row r="765" spans="1:5">
      <c r="A765" s="20" t="s">
        <v>2033</v>
      </c>
      <c r="B765" s="20" t="s">
        <v>120</v>
      </c>
      <c r="C765" s="20" t="s">
        <v>520</v>
      </c>
      <c r="D765" s="20" t="s">
        <v>664</v>
      </c>
      <c r="E765" s="20" t="s">
        <v>1957</v>
      </c>
    </row>
    <row r="766" spans="1:5">
      <c r="A766" s="20" t="s">
        <v>2034</v>
      </c>
      <c r="B766" s="20" t="s">
        <v>2035</v>
      </c>
      <c r="C766" s="20" t="s">
        <v>520</v>
      </c>
      <c r="D766" s="20" t="s">
        <v>664</v>
      </c>
      <c r="E766" s="20" t="s">
        <v>1957</v>
      </c>
    </row>
    <row r="767" spans="1:5">
      <c r="A767" s="20" t="s">
        <v>2036</v>
      </c>
      <c r="B767" s="20" t="s">
        <v>2037</v>
      </c>
      <c r="C767" s="20" t="s">
        <v>520</v>
      </c>
      <c r="D767" s="20" t="s">
        <v>664</v>
      </c>
      <c r="E767" s="20" t="s">
        <v>1957</v>
      </c>
    </row>
    <row r="768" spans="1:5">
      <c r="A768" s="20" t="s">
        <v>2038</v>
      </c>
      <c r="B768" s="20" t="s">
        <v>2039</v>
      </c>
      <c r="C768" s="20" t="s">
        <v>520</v>
      </c>
      <c r="D768" s="20" t="s">
        <v>664</v>
      </c>
      <c r="E768" s="20" t="s">
        <v>1957</v>
      </c>
    </row>
    <row r="769" spans="1:5">
      <c r="A769" s="20" t="s">
        <v>2040</v>
      </c>
      <c r="B769" s="20" t="s">
        <v>121</v>
      </c>
      <c r="C769" s="20" t="s">
        <v>520</v>
      </c>
      <c r="D769" s="20" t="s">
        <v>664</v>
      </c>
      <c r="E769" s="20" t="s">
        <v>1957</v>
      </c>
    </row>
    <row r="770" spans="1:5">
      <c r="A770" s="20" t="s">
        <v>2041</v>
      </c>
      <c r="B770" s="20" t="s">
        <v>2042</v>
      </c>
      <c r="C770" s="20" t="s">
        <v>520</v>
      </c>
      <c r="D770" s="20" t="s">
        <v>664</v>
      </c>
      <c r="E770" s="20" t="s">
        <v>1957</v>
      </c>
    </row>
    <row r="771" spans="1:5">
      <c r="A771" s="20" t="s">
        <v>2043</v>
      </c>
      <c r="B771" s="20" t="s">
        <v>122</v>
      </c>
      <c r="C771" s="20" t="s">
        <v>520</v>
      </c>
      <c r="D771" s="20" t="s">
        <v>664</v>
      </c>
      <c r="E771" s="20" t="s">
        <v>1957</v>
      </c>
    </row>
    <row r="772" spans="1:5">
      <c r="A772" s="20" t="s">
        <v>2044</v>
      </c>
      <c r="B772" s="20" t="s">
        <v>123</v>
      </c>
      <c r="C772" s="20" t="s">
        <v>520</v>
      </c>
      <c r="D772" s="20" t="s">
        <v>664</v>
      </c>
      <c r="E772" s="20" t="s">
        <v>1957</v>
      </c>
    </row>
    <row r="773" spans="1:5">
      <c r="A773" s="20" t="s">
        <v>2045</v>
      </c>
      <c r="B773" s="20" t="s">
        <v>124</v>
      </c>
      <c r="C773" s="20" t="s">
        <v>520</v>
      </c>
      <c r="D773" s="20" t="s">
        <v>664</v>
      </c>
      <c r="E773" s="20" t="s">
        <v>1957</v>
      </c>
    </row>
    <row r="774" spans="1:5">
      <c r="A774" s="20" t="s">
        <v>2046</v>
      </c>
      <c r="B774" s="20" t="s">
        <v>125</v>
      </c>
      <c r="C774" s="20" t="s">
        <v>520</v>
      </c>
      <c r="D774" s="20" t="s">
        <v>664</v>
      </c>
      <c r="E774" s="20" t="s">
        <v>1957</v>
      </c>
    </row>
    <row r="775" spans="1:5">
      <c r="A775" s="20" t="s">
        <v>2047</v>
      </c>
      <c r="B775" s="20" t="s">
        <v>2048</v>
      </c>
      <c r="C775" s="20" t="s">
        <v>520</v>
      </c>
      <c r="D775" s="20" t="s">
        <v>664</v>
      </c>
      <c r="E775" s="20" t="s">
        <v>1957</v>
      </c>
    </row>
    <row r="776" spans="1:5">
      <c r="A776" s="20" t="s">
        <v>2049</v>
      </c>
      <c r="B776" s="20" t="s">
        <v>126</v>
      </c>
      <c r="C776" s="20" t="s">
        <v>520</v>
      </c>
      <c r="D776" s="20" t="s">
        <v>664</v>
      </c>
      <c r="E776" s="20" t="s">
        <v>1957</v>
      </c>
    </row>
    <row r="777" spans="1:5">
      <c r="A777" s="20" t="s">
        <v>2050</v>
      </c>
      <c r="B777" s="20" t="s">
        <v>127</v>
      </c>
      <c r="C777" s="20" t="s">
        <v>520</v>
      </c>
      <c r="D777" s="20" t="s">
        <v>664</v>
      </c>
      <c r="E777" s="20" t="s">
        <v>1957</v>
      </c>
    </row>
    <row r="778" spans="1:5">
      <c r="A778" s="20" t="s">
        <v>2051</v>
      </c>
      <c r="B778" s="20" t="s">
        <v>464</v>
      </c>
      <c r="C778" s="20" t="s">
        <v>520</v>
      </c>
      <c r="D778" s="20" t="s">
        <v>664</v>
      </c>
      <c r="E778" s="20" t="s">
        <v>1957</v>
      </c>
    </row>
    <row r="779" spans="1:5">
      <c r="A779" s="20" t="s">
        <v>2052</v>
      </c>
      <c r="B779" s="20" t="s">
        <v>88</v>
      </c>
      <c r="C779" s="20" t="s">
        <v>520</v>
      </c>
      <c r="D779" s="20" t="s">
        <v>664</v>
      </c>
      <c r="E779" s="20" t="s">
        <v>1957</v>
      </c>
    </row>
    <row r="780" spans="1:5">
      <c r="A780" s="20" t="s">
        <v>2053</v>
      </c>
      <c r="B780" s="20" t="s">
        <v>89</v>
      </c>
      <c r="C780" s="20" t="s">
        <v>520</v>
      </c>
      <c r="D780" s="20" t="s">
        <v>664</v>
      </c>
      <c r="E780" s="20" t="s">
        <v>1957</v>
      </c>
    </row>
    <row r="781" spans="1:5">
      <c r="A781" s="20" t="s">
        <v>2054</v>
      </c>
      <c r="B781" s="20" t="s">
        <v>90</v>
      </c>
      <c r="C781" s="20" t="s">
        <v>520</v>
      </c>
      <c r="D781" s="20" t="s">
        <v>664</v>
      </c>
      <c r="E781" s="20" t="s">
        <v>1957</v>
      </c>
    </row>
    <row r="782" spans="1:5">
      <c r="A782" s="20" t="s">
        <v>2055</v>
      </c>
      <c r="B782" s="20" t="s">
        <v>91</v>
      </c>
      <c r="C782" s="20" t="s">
        <v>520</v>
      </c>
      <c r="D782" s="20" t="s">
        <v>664</v>
      </c>
      <c r="E782" s="20" t="s">
        <v>1957</v>
      </c>
    </row>
    <row r="783" spans="1:5">
      <c r="A783" s="20" t="s">
        <v>2056</v>
      </c>
      <c r="B783" s="20" t="s">
        <v>2057</v>
      </c>
      <c r="C783" s="20" t="s">
        <v>520</v>
      </c>
      <c r="D783" s="20" t="s">
        <v>664</v>
      </c>
      <c r="E783" s="20" t="s">
        <v>1957</v>
      </c>
    </row>
    <row r="784" spans="1:5">
      <c r="A784" s="20" t="s">
        <v>2058</v>
      </c>
      <c r="B784" s="20" t="s">
        <v>93</v>
      </c>
      <c r="C784" s="20" t="s">
        <v>520</v>
      </c>
      <c r="D784" s="20" t="s">
        <v>664</v>
      </c>
      <c r="E784" s="20" t="s">
        <v>1957</v>
      </c>
    </row>
    <row r="785" spans="1:5">
      <c r="A785" s="20" t="s">
        <v>2059</v>
      </c>
      <c r="B785" s="20" t="s">
        <v>94</v>
      </c>
      <c r="C785" s="20" t="s">
        <v>520</v>
      </c>
      <c r="D785" s="20" t="s">
        <v>664</v>
      </c>
      <c r="E785" s="20" t="s">
        <v>1957</v>
      </c>
    </row>
    <row r="786" spans="1:5">
      <c r="A786" s="20" t="s">
        <v>2060</v>
      </c>
      <c r="B786" s="20" t="s">
        <v>128</v>
      </c>
      <c r="C786" s="20" t="s">
        <v>520</v>
      </c>
      <c r="D786" s="20" t="s">
        <v>664</v>
      </c>
      <c r="E786" s="20" t="s">
        <v>1957</v>
      </c>
    </row>
    <row r="787" spans="1:5">
      <c r="A787" s="20" t="s">
        <v>2061</v>
      </c>
      <c r="B787" s="20" t="s">
        <v>129</v>
      </c>
      <c r="C787" s="20" t="s">
        <v>520</v>
      </c>
      <c r="D787" s="20" t="s">
        <v>664</v>
      </c>
      <c r="E787" s="20" t="s">
        <v>1957</v>
      </c>
    </row>
    <row r="788" spans="1:5">
      <c r="A788" s="20" t="s">
        <v>2062</v>
      </c>
      <c r="B788" s="20" t="s">
        <v>130</v>
      </c>
      <c r="C788" s="20" t="s">
        <v>520</v>
      </c>
      <c r="D788" s="20" t="s">
        <v>664</v>
      </c>
      <c r="E788" s="20" t="s">
        <v>1957</v>
      </c>
    </row>
    <row r="789" spans="1:5">
      <c r="A789" s="20" t="s">
        <v>2063</v>
      </c>
      <c r="B789" s="20" t="s">
        <v>465</v>
      </c>
      <c r="C789" s="20" t="s">
        <v>520</v>
      </c>
      <c r="D789" s="20" t="s">
        <v>664</v>
      </c>
      <c r="E789" s="20" t="s">
        <v>1957</v>
      </c>
    </row>
    <row r="790" spans="1:5">
      <c r="A790" s="20" t="s">
        <v>2064</v>
      </c>
      <c r="B790" s="20" t="s">
        <v>466</v>
      </c>
      <c r="C790" s="20" t="s">
        <v>520</v>
      </c>
      <c r="D790" s="20" t="s">
        <v>664</v>
      </c>
      <c r="E790" s="20" t="s">
        <v>1957</v>
      </c>
    </row>
    <row r="791" spans="1:5">
      <c r="A791" s="20" t="s">
        <v>2065</v>
      </c>
      <c r="B791" s="20" t="s">
        <v>2066</v>
      </c>
      <c r="C791" s="20" t="s">
        <v>520</v>
      </c>
      <c r="D791" s="20" t="s">
        <v>664</v>
      </c>
      <c r="E791" s="20" t="s">
        <v>1957</v>
      </c>
    </row>
    <row r="792" spans="1:5">
      <c r="A792" s="20" t="s">
        <v>2067</v>
      </c>
      <c r="B792" s="20" t="s">
        <v>131</v>
      </c>
      <c r="C792" s="20" t="s">
        <v>520</v>
      </c>
      <c r="D792" s="20" t="s">
        <v>664</v>
      </c>
      <c r="E792" s="20" t="s">
        <v>1957</v>
      </c>
    </row>
    <row r="793" spans="1:5">
      <c r="A793" s="20" t="s">
        <v>2068</v>
      </c>
      <c r="B793" s="20" t="s">
        <v>2069</v>
      </c>
      <c r="C793" s="20" t="s">
        <v>520</v>
      </c>
      <c r="D793" s="20" t="s">
        <v>664</v>
      </c>
      <c r="E793" s="20" t="s">
        <v>1957</v>
      </c>
    </row>
    <row r="794" spans="1:5">
      <c r="A794" s="20" t="s">
        <v>2070</v>
      </c>
      <c r="B794" s="20" t="s">
        <v>467</v>
      </c>
      <c r="C794" s="20" t="s">
        <v>520</v>
      </c>
      <c r="D794" s="20" t="s">
        <v>664</v>
      </c>
      <c r="E794" s="20" t="s">
        <v>1957</v>
      </c>
    </row>
    <row r="795" spans="1:5">
      <c r="A795" s="20" t="s">
        <v>2071</v>
      </c>
      <c r="B795" s="20" t="s">
        <v>2072</v>
      </c>
      <c r="C795" s="20" t="s">
        <v>520</v>
      </c>
      <c r="D795" s="20" t="s">
        <v>664</v>
      </c>
      <c r="E795" s="20" t="s">
        <v>1957</v>
      </c>
    </row>
    <row r="796" spans="1:5">
      <c r="A796" s="20" t="s">
        <v>2073</v>
      </c>
      <c r="B796" s="20" t="s">
        <v>132</v>
      </c>
      <c r="C796" s="20" t="s">
        <v>520</v>
      </c>
      <c r="D796" s="20" t="s">
        <v>664</v>
      </c>
      <c r="E796" s="20" t="s">
        <v>1957</v>
      </c>
    </row>
    <row r="797" spans="1:5">
      <c r="A797" s="20" t="s">
        <v>2074</v>
      </c>
      <c r="B797" s="20" t="s">
        <v>2075</v>
      </c>
      <c r="C797" s="20" t="s">
        <v>520</v>
      </c>
      <c r="D797" s="20" t="s">
        <v>664</v>
      </c>
      <c r="E797" s="20" t="s">
        <v>1957</v>
      </c>
    </row>
    <row r="798" spans="1:5">
      <c r="A798" s="20" t="s">
        <v>2076</v>
      </c>
      <c r="B798" s="20" t="s">
        <v>133</v>
      </c>
      <c r="C798" s="20" t="s">
        <v>520</v>
      </c>
      <c r="D798" s="20" t="s">
        <v>664</v>
      </c>
      <c r="E798" s="20" t="s">
        <v>1957</v>
      </c>
    </row>
    <row r="799" spans="1:5">
      <c r="A799" s="20" t="s">
        <v>2077</v>
      </c>
      <c r="B799" s="20" t="s">
        <v>2078</v>
      </c>
      <c r="C799" s="20" t="s">
        <v>520</v>
      </c>
      <c r="D799" s="20" t="s">
        <v>664</v>
      </c>
      <c r="E799" s="20" t="s">
        <v>1957</v>
      </c>
    </row>
    <row r="800" spans="1:5">
      <c r="A800" s="20" t="s">
        <v>2079</v>
      </c>
      <c r="B800" s="20" t="s">
        <v>134</v>
      </c>
      <c r="C800" s="20" t="s">
        <v>520</v>
      </c>
      <c r="D800" s="20" t="s">
        <v>664</v>
      </c>
      <c r="E800" s="20" t="s">
        <v>1957</v>
      </c>
    </row>
    <row r="801" spans="1:5">
      <c r="A801" s="20" t="s">
        <v>2080</v>
      </c>
      <c r="B801" s="20" t="s">
        <v>2081</v>
      </c>
      <c r="C801" s="20" t="s">
        <v>520</v>
      </c>
      <c r="D801" s="20" t="s">
        <v>664</v>
      </c>
      <c r="E801" s="20" t="s">
        <v>1957</v>
      </c>
    </row>
    <row r="802" spans="1:5">
      <c r="A802" s="20" t="s">
        <v>2082</v>
      </c>
      <c r="B802" s="20" t="s">
        <v>468</v>
      </c>
      <c r="C802" s="20" t="s">
        <v>520</v>
      </c>
      <c r="D802" s="20" t="s">
        <v>664</v>
      </c>
      <c r="E802" s="20" t="s">
        <v>1957</v>
      </c>
    </row>
    <row r="803" spans="1:5">
      <c r="A803" s="20" t="s">
        <v>2083</v>
      </c>
      <c r="B803" s="20" t="s">
        <v>2084</v>
      </c>
      <c r="C803" s="20" t="s">
        <v>520</v>
      </c>
      <c r="D803" s="20" t="s">
        <v>664</v>
      </c>
      <c r="E803" s="20" t="s">
        <v>1957</v>
      </c>
    </row>
    <row r="804" spans="1:5">
      <c r="A804" s="20" t="s">
        <v>2085</v>
      </c>
      <c r="B804" s="20" t="s">
        <v>135</v>
      </c>
      <c r="C804" s="20" t="s">
        <v>520</v>
      </c>
      <c r="D804" s="20" t="s">
        <v>664</v>
      </c>
      <c r="E804" s="20" t="s">
        <v>1957</v>
      </c>
    </row>
    <row r="805" spans="1:5">
      <c r="A805" s="20" t="s">
        <v>2086</v>
      </c>
      <c r="B805" s="20" t="s">
        <v>136</v>
      </c>
      <c r="C805" s="20" t="s">
        <v>520</v>
      </c>
      <c r="D805" s="20" t="s">
        <v>664</v>
      </c>
      <c r="E805" s="20" t="s">
        <v>1957</v>
      </c>
    </row>
    <row r="806" spans="1:5">
      <c r="A806" s="20" t="s">
        <v>2087</v>
      </c>
      <c r="B806" s="20" t="s">
        <v>137</v>
      </c>
      <c r="C806" s="20" t="s">
        <v>520</v>
      </c>
      <c r="D806" s="20" t="s">
        <v>664</v>
      </c>
      <c r="E806" s="20" t="s">
        <v>1957</v>
      </c>
    </row>
    <row r="807" spans="1:5">
      <c r="A807" s="20" t="s">
        <v>2088</v>
      </c>
      <c r="B807" s="20" t="s">
        <v>138</v>
      </c>
      <c r="C807" s="20" t="s">
        <v>520</v>
      </c>
      <c r="D807" s="20" t="s">
        <v>664</v>
      </c>
      <c r="E807" s="20" t="s">
        <v>1957</v>
      </c>
    </row>
    <row r="808" spans="1:5">
      <c r="A808" s="20" t="s">
        <v>2089</v>
      </c>
      <c r="B808" s="20" t="s">
        <v>487</v>
      </c>
      <c r="C808" s="20" t="s">
        <v>520</v>
      </c>
      <c r="D808" s="20" t="s">
        <v>664</v>
      </c>
      <c r="E808" s="20" t="s">
        <v>1957</v>
      </c>
    </row>
    <row r="809" spans="1:5">
      <c r="A809" s="20" t="s">
        <v>2090</v>
      </c>
      <c r="B809" s="20" t="s">
        <v>2091</v>
      </c>
      <c r="C809" s="20" t="s">
        <v>520</v>
      </c>
      <c r="D809" s="20" t="s">
        <v>664</v>
      </c>
      <c r="E809" s="20" t="s">
        <v>1957</v>
      </c>
    </row>
    <row r="810" spans="1:5">
      <c r="A810" s="20" t="s">
        <v>2092</v>
      </c>
      <c r="B810" s="20" t="s">
        <v>2093</v>
      </c>
      <c r="C810" s="20" t="s">
        <v>520</v>
      </c>
      <c r="D810" s="20" t="s">
        <v>664</v>
      </c>
      <c r="E810" s="20" t="s">
        <v>1957</v>
      </c>
    </row>
    <row r="811" spans="1:5">
      <c r="A811" s="20" t="s">
        <v>2094</v>
      </c>
      <c r="B811" s="20" t="s">
        <v>2095</v>
      </c>
      <c r="C811" s="20" t="s">
        <v>520</v>
      </c>
      <c r="D811" s="20" t="s">
        <v>664</v>
      </c>
      <c r="E811" s="20" t="s">
        <v>1957</v>
      </c>
    </row>
    <row r="812" spans="1:5">
      <c r="A812" s="20" t="s">
        <v>2096</v>
      </c>
      <c r="B812" s="20" t="s">
        <v>139</v>
      </c>
      <c r="C812" s="20" t="s">
        <v>520</v>
      </c>
      <c r="D812" s="20" t="s">
        <v>664</v>
      </c>
      <c r="E812" s="20" t="s">
        <v>1957</v>
      </c>
    </row>
    <row r="813" spans="1:5">
      <c r="A813" s="20" t="s">
        <v>2097</v>
      </c>
      <c r="B813" s="20" t="s">
        <v>2098</v>
      </c>
      <c r="C813" s="20" t="s">
        <v>520</v>
      </c>
      <c r="D813" s="20" t="s">
        <v>664</v>
      </c>
      <c r="E813" s="20" t="s">
        <v>1957</v>
      </c>
    </row>
    <row r="814" spans="1:5">
      <c r="A814" s="20" t="s">
        <v>2099</v>
      </c>
      <c r="B814" s="20" t="s">
        <v>2100</v>
      </c>
      <c r="C814" s="20" t="s">
        <v>520</v>
      </c>
      <c r="D814" s="20" t="s">
        <v>664</v>
      </c>
      <c r="E814" s="20" t="s">
        <v>1957</v>
      </c>
    </row>
    <row r="815" spans="1:5">
      <c r="A815" s="20" t="s">
        <v>2101</v>
      </c>
      <c r="B815" s="20" t="s">
        <v>140</v>
      </c>
      <c r="C815" s="20" t="s">
        <v>520</v>
      </c>
      <c r="D815" s="20" t="s">
        <v>664</v>
      </c>
      <c r="E815" s="20" t="s">
        <v>1957</v>
      </c>
    </row>
    <row r="816" spans="1:5">
      <c r="A816" s="20" t="s">
        <v>2102</v>
      </c>
      <c r="B816" s="20" t="s">
        <v>141</v>
      </c>
      <c r="C816" s="20" t="s">
        <v>520</v>
      </c>
      <c r="D816" s="20" t="s">
        <v>664</v>
      </c>
      <c r="E816" s="20" t="s">
        <v>1957</v>
      </c>
    </row>
    <row r="817" spans="1:5">
      <c r="A817" s="20" t="s">
        <v>2103</v>
      </c>
      <c r="B817" s="20" t="s">
        <v>469</v>
      </c>
      <c r="C817" s="20" t="s">
        <v>520</v>
      </c>
      <c r="D817" s="20" t="s">
        <v>664</v>
      </c>
      <c r="E817" s="20" t="s">
        <v>1957</v>
      </c>
    </row>
    <row r="818" spans="1:5">
      <c r="A818" s="20" t="s">
        <v>2104</v>
      </c>
      <c r="B818" s="20" t="s">
        <v>142</v>
      </c>
      <c r="C818" s="20" t="s">
        <v>520</v>
      </c>
      <c r="D818" s="20" t="s">
        <v>664</v>
      </c>
      <c r="E818" s="20" t="s">
        <v>1957</v>
      </c>
    </row>
    <row r="819" spans="1:5">
      <c r="A819" s="20" t="s">
        <v>2105</v>
      </c>
      <c r="B819" s="20" t="s">
        <v>2106</v>
      </c>
      <c r="C819" s="20" t="s">
        <v>520</v>
      </c>
      <c r="D819" s="20" t="s">
        <v>664</v>
      </c>
      <c r="E819" s="20" t="s">
        <v>1957</v>
      </c>
    </row>
    <row r="820" spans="1:5">
      <c r="A820" s="20" t="s">
        <v>2107</v>
      </c>
      <c r="B820" s="20" t="s">
        <v>143</v>
      </c>
      <c r="C820" s="20" t="s">
        <v>520</v>
      </c>
      <c r="D820" s="20" t="s">
        <v>664</v>
      </c>
      <c r="E820" s="20" t="s">
        <v>1957</v>
      </c>
    </row>
    <row r="821" spans="1:5">
      <c r="A821" s="20" t="s">
        <v>2108</v>
      </c>
      <c r="B821" s="20" t="s">
        <v>144</v>
      </c>
      <c r="C821" s="20" t="s">
        <v>520</v>
      </c>
      <c r="D821" s="20" t="s">
        <v>664</v>
      </c>
      <c r="E821" s="20" t="s">
        <v>1957</v>
      </c>
    </row>
    <row r="822" spans="1:5">
      <c r="A822" s="20" t="s">
        <v>2109</v>
      </c>
      <c r="B822" s="20" t="s">
        <v>145</v>
      </c>
      <c r="C822" s="20" t="s">
        <v>520</v>
      </c>
      <c r="D822" s="20" t="s">
        <v>664</v>
      </c>
      <c r="E822" s="20" t="s">
        <v>1957</v>
      </c>
    </row>
    <row r="823" spans="1:5">
      <c r="A823" s="20" t="s">
        <v>2110</v>
      </c>
      <c r="B823" s="20" t="s">
        <v>95</v>
      </c>
      <c r="C823" s="20" t="s">
        <v>520</v>
      </c>
      <c r="D823" s="20" t="s">
        <v>664</v>
      </c>
      <c r="E823" s="20" t="s">
        <v>1957</v>
      </c>
    </row>
    <row r="824" spans="1:5">
      <c r="A824" s="20" t="s">
        <v>2111</v>
      </c>
      <c r="B824" s="20" t="s">
        <v>96</v>
      </c>
      <c r="C824" s="20" t="s">
        <v>520</v>
      </c>
      <c r="D824" s="20" t="s">
        <v>664</v>
      </c>
      <c r="E824" s="20" t="s">
        <v>1957</v>
      </c>
    </row>
    <row r="825" spans="1:5">
      <c r="A825" s="20" t="s">
        <v>2112</v>
      </c>
      <c r="B825" s="20" t="s">
        <v>97</v>
      </c>
      <c r="C825" s="20" t="s">
        <v>520</v>
      </c>
      <c r="D825" s="20" t="s">
        <v>664</v>
      </c>
      <c r="E825" s="20" t="s">
        <v>1957</v>
      </c>
    </row>
    <row r="826" spans="1:5">
      <c r="A826" s="20" t="s">
        <v>2113</v>
      </c>
      <c r="B826" s="20" t="s">
        <v>98</v>
      </c>
      <c r="C826" s="20" t="s">
        <v>520</v>
      </c>
      <c r="D826" s="20" t="s">
        <v>664</v>
      </c>
      <c r="E826" s="20" t="s">
        <v>1957</v>
      </c>
    </row>
    <row r="827" spans="1:5">
      <c r="A827" s="20" t="s">
        <v>2114</v>
      </c>
      <c r="B827" s="20" t="s">
        <v>2115</v>
      </c>
      <c r="C827" s="20" t="s">
        <v>520</v>
      </c>
      <c r="D827" s="20" t="s">
        <v>664</v>
      </c>
      <c r="E827" s="20" t="s">
        <v>1957</v>
      </c>
    </row>
    <row r="828" spans="1:5">
      <c r="A828" s="20" t="s">
        <v>2116</v>
      </c>
      <c r="B828" s="20" t="s">
        <v>100</v>
      </c>
      <c r="C828" s="20" t="s">
        <v>520</v>
      </c>
      <c r="D828" s="20" t="s">
        <v>664</v>
      </c>
      <c r="E828" s="20" t="s">
        <v>1957</v>
      </c>
    </row>
    <row r="829" spans="1:5">
      <c r="A829" s="20" t="s">
        <v>2117</v>
      </c>
      <c r="B829" s="20" t="s">
        <v>101</v>
      </c>
      <c r="C829" s="20" t="s">
        <v>520</v>
      </c>
      <c r="D829" s="20" t="s">
        <v>664</v>
      </c>
      <c r="E829" s="20" t="s">
        <v>1957</v>
      </c>
    </row>
    <row r="830" spans="1:5">
      <c r="A830" s="20" t="s">
        <v>2118</v>
      </c>
      <c r="B830" s="20" t="s">
        <v>148</v>
      </c>
      <c r="C830" s="20" t="s">
        <v>520</v>
      </c>
      <c r="D830" s="20" t="s">
        <v>664</v>
      </c>
      <c r="E830" s="20" t="s">
        <v>1957</v>
      </c>
    </row>
    <row r="831" spans="1:5">
      <c r="A831" s="20" t="s">
        <v>2119</v>
      </c>
      <c r="B831" s="20" t="s">
        <v>149</v>
      </c>
      <c r="C831" s="20" t="s">
        <v>520</v>
      </c>
      <c r="D831" s="20" t="s">
        <v>664</v>
      </c>
      <c r="E831" s="20" t="s">
        <v>1957</v>
      </c>
    </row>
    <row r="832" spans="1:5">
      <c r="A832" s="20" t="s">
        <v>2120</v>
      </c>
      <c r="B832" s="20" t="s">
        <v>470</v>
      </c>
      <c r="C832" s="20" t="s">
        <v>520</v>
      </c>
      <c r="D832" s="20" t="s">
        <v>664</v>
      </c>
      <c r="E832" s="20" t="s">
        <v>1957</v>
      </c>
    </row>
    <row r="833" spans="1:5">
      <c r="A833" s="20" t="s">
        <v>2121</v>
      </c>
      <c r="B833" s="20" t="s">
        <v>150</v>
      </c>
      <c r="C833" s="20" t="s">
        <v>520</v>
      </c>
      <c r="D833" s="20" t="s">
        <v>664</v>
      </c>
      <c r="E833" s="20" t="s">
        <v>1957</v>
      </c>
    </row>
    <row r="834" spans="1:5">
      <c r="A834" s="20" t="s">
        <v>2122</v>
      </c>
      <c r="B834" s="20" t="s">
        <v>151</v>
      </c>
      <c r="C834" s="20" t="s">
        <v>520</v>
      </c>
      <c r="D834" s="20" t="s">
        <v>664</v>
      </c>
      <c r="E834" s="20" t="s">
        <v>1957</v>
      </c>
    </row>
    <row r="835" spans="1:5">
      <c r="A835" s="20" t="s">
        <v>2123</v>
      </c>
      <c r="B835" s="20" t="s">
        <v>2124</v>
      </c>
      <c r="C835" s="20" t="s">
        <v>520</v>
      </c>
      <c r="D835" s="20" t="s">
        <v>664</v>
      </c>
      <c r="E835" s="20" t="s">
        <v>1957</v>
      </c>
    </row>
    <row r="836" spans="1:5">
      <c r="A836" s="20" t="s">
        <v>2125</v>
      </c>
      <c r="B836" s="20" t="s">
        <v>152</v>
      </c>
      <c r="C836" s="20" t="s">
        <v>520</v>
      </c>
      <c r="D836" s="20" t="s">
        <v>664</v>
      </c>
      <c r="E836" s="20" t="s">
        <v>1957</v>
      </c>
    </row>
    <row r="837" spans="1:5">
      <c r="A837" s="20" t="s">
        <v>2126</v>
      </c>
      <c r="B837" s="20" t="s">
        <v>2127</v>
      </c>
      <c r="C837" s="20" t="s">
        <v>520</v>
      </c>
      <c r="D837" s="20" t="s">
        <v>664</v>
      </c>
      <c r="E837" s="20" t="s">
        <v>1957</v>
      </c>
    </row>
    <row r="838" spans="1:5">
      <c r="A838" s="20" t="s">
        <v>2128</v>
      </c>
      <c r="B838" s="20" t="s">
        <v>2129</v>
      </c>
      <c r="C838" s="20" t="s">
        <v>520</v>
      </c>
      <c r="D838" s="20" t="s">
        <v>664</v>
      </c>
      <c r="E838" s="20" t="s">
        <v>1957</v>
      </c>
    </row>
    <row r="839" spans="1:5">
      <c r="A839" s="20" t="s">
        <v>2130</v>
      </c>
      <c r="B839" s="20" t="s">
        <v>2131</v>
      </c>
      <c r="C839" s="20" t="s">
        <v>520</v>
      </c>
      <c r="D839" s="20" t="s">
        <v>664</v>
      </c>
      <c r="E839" s="20" t="s">
        <v>1957</v>
      </c>
    </row>
    <row r="840" spans="1:5">
      <c r="A840" s="20" t="s">
        <v>2132</v>
      </c>
      <c r="B840" s="20" t="s">
        <v>2133</v>
      </c>
      <c r="C840" s="20" t="s">
        <v>520</v>
      </c>
      <c r="D840" s="20" t="s">
        <v>664</v>
      </c>
      <c r="E840" s="20" t="s">
        <v>1957</v>
      </c>
    </row>
    <row r="841" spans="1:5">
      <c r="A841" s="20" t="s">
        <v>2134</v>
      </c>
      <c r="B841" s="20" t="s">
        <v>153</v>
      </c>
      <c r="C841" s="20" t="s">
        <v>520</v>
      </c>
      <c r="D841" s="20" t="s">
        <v>664</v>
      </c>
      <c r="E841" s="20" t="s">
        <v>1957</v>
      </c>
    </row>
    <row r="842" spans="1:5">
      <c r="A842" s="20" t="s">
        <v>2135</v>
      </c>
      <c r="B842" s="20" t="s">
        <v>154</v>
      </c>
      <c r="C842" s="20" t="s">
        <v>520</v>
      </c>
      <c r="D842" s="20" t="s">
        <v>664</v>
      </c>
      <c r="E842" s="20" t="s">
        <v>1957</v>
      </c>
    </row>
    <row r="843" spans="1:5">
      <c r="A843" s="20" t="s">
        <v>2136</v>
      </c>
      <c r="B843" s="20" t="s">
        <v>2137</v>
      </c>
      <c r="C843" s="20" t="s">
        <v>520</v>
      </c>
      <c r="D843" s="20" t="s">
        <v>664</v>
      </c>
      <c r="E843" s="20" t="s">
        <v>1957</v>
      </c>
    </row>
    <row r="844" spans="1:5">
      <c r="A844" s="20" t="s">
        <v>2138</v>
      </c>
      <c r="B844" s="20" t="s">
        <v>2139</v>
      </c>
      <c r="C844" s="20" t="s">
        <v>520</v>
      </c>
      <c r="D844" s="20" t="s">
        <v>664</v>
      </c>
      <c r="E844" s="20" t="s">
        <v>1957</v>
      </c>
    </row>
    <row r="845" spans="1:5">
      <c r="A845" s="20" t="s">
        <v>2140</v>
      </c>
      <c r="B845" s="20" t="s">
        <v>155</v>
      </c>
      <c r="C845" s="20" t="s">
        <v>520</v>
      </c>
      <c r="D845" s="20" t="s">
        <v>664</v>
      </c>
      <c r="E845" s="20" t="s">
        <v>1957</v>
      </c>
    </row>
    <row r="846" spans="1:5">
      <c r="A846" s="20" t="s">
        <v>2141</v>
      </c>
      <c r="B846" s="20" t="s">
        <v>156</v>
      </c>
      <c r="C846" s="20" t="s">
        <v>520</v>
      </c>
      <c r="D846" s="20" t="s">
        <v>664</v>
      </c>
      <c r="E846" s="20" t="s">
        <v>1957</v>
      </c>
    </row>
    <row r="847" spans="1:5">
      <c r="A847" s="20" t="s">
        <v>2142</v>
      </c>
      <c r="B847" s="20" t="s">
        <v>157</v>
      </c>
      <c r="C847" s="20" t="s">
        <v>520</v>
      </c>
      <c r="D847" s="20" t="s">
        <v>664</v>
      </c>
      <c r="E847" s="20" t="s">
        <v>1957</v>
      </c>
    </row>
    <row r="848" spans="1:5">
      <c r="A848" s="20" t="s">
        <v>2143</v>
      </c>
      <c r="B848" s="20" t="s">
        <v>2144</v>
      </c>
      <c r="C848" s="20" t="s">
        <v>520</v>
      </c>
      <c r="D848" s="20" t="s">
        <v>664</v>
      </c>
      <c r="E848" s="20" t="s">
        <v>1957</v>
      </c>
    </row>
    <row r="849" spans="1:5">
      <c r="A849" s="20" t="s">
        <v>2145</v>
      </c>
      <c r="B849" s="20" t="s">
        <v>158</v>
      </c>
      <c r="C849" s="20" t="s">
        <v>520</v>
      </c>
      <c r="D849" s="20" t="s">
        <v>664</v>
      </c>
      <c r="E849" s="20" t="s">
        <v>1957</v>
      </c>
    </row>
    <row r="850" spans="1:5">
      <c r="A850" s="20" t="s">
        <v>2146</v>
      </c>
      <c r="B850" s="20" t="s">
        <v>2147</v>
      </c>
      <c r="C850" s="20" t="s">
        <v>520</v>
      </c>
      <c r="D850" s="20" t="s">
        <v>664</v>
      </c>
      <c r="E850" s="20" t="s">
        <v>1957</v>
      </c>
    </row>
    <row r="851" spans="1:5">
      <c r="A851" s="20" t="s">
        <v>2148</v>
      </c>
      <c r="B851" s="20" t="s">
        <v>2149</v>
      </c>
      <c r="C851" s="20" t="s">
        <v>520</v>
      </c>
      <c r="D851" s="20" t="s">
        <v>664</v>
      </c>
      <c r="E851" s="20" t="s">
        <v>1957</v>
      </c>
    </row>
    <row r="852" spans="1:5">
      <c r="A852" s="20" t="s">
        <v>2150</v>
      </c>
      <c r="B852" s="20" t="s">
        <v>2151</v>
      </c>
      <c r="C852" s="20" t="s">
        <v>520</v>
      </c>
      <c r="D852" s="20" t="s">
        <v>664</v>
      </c>
      <c r="E852" s="20" t="s">
        <v>1957</v>
      </c>
    </row>
    <row r="853" spans="1:5">
      <c r="A853" s="20" t="s">
        <v>2152</v>
      </c>
      <c r="B853" s="20" t="s">
        <v>159</v>
      </c>
      <c r="C853" s="20" t="s">
        <v>520</v>
      </c>
      <c r="D853" s="20" t="s">
        <v>664</v>
      </c>
      <c r="E853" s="20" t="s">
        <v>1957</v>
      </c>
    </row>
    <row r="854" spans="1:5">
      <c r="A854" s="20" t="s">
        <v>2153</v>
      </c>
      <c r="B854" s="20" t="s">
        <v>2154</v>
      </c>
      <c r="C854" s="20" t="s">
        <v>520</v>
      </c>
      <c r="D854" s="20" t="s">
        <v>664</v>
      </c>
      <c r="E854" s="20" t="s">
        <v>1957</v>
      </c>
    </row>
    <row r="855" spans="1:5">
      <c r="A855" s="20" t="s">
        <v>2155</v>
      </c>
      <c r="B855" s="20" t="s">
        <v>488</v>
      </c>
      <c r="C855" s="20" t="s">
        <v>520</v>
      </c>
      <c r="D855" s="20" t="s">
        <v>664</v>
      </c>
      <c r="E855" s="20" t="s">
        <v>1957</v>
      </c>
    </row>
    <row r="856" spans="1:5">
      <c r="A856" s="20" t="s">
        <v>2156</v>
      </c>
      <c r="B856" s="20" t="s">
        <v>72</v>
      </c>
      <c r="C856" s="20" t="s">
        <v>520</v>
      </c>
      <c r="D856" s="20" t="s">
        <v>664</v>
      </c>
      <c r="E856" s="20" t="s">
        <v>1950</v>
      </c>
    </row>
    <row r="857" spans="1:5">
      <c r="A857" s="20" t="s">
        <v>2157</v>
      </c>
      <c r="B857" s="20" t="s">
        <v>73</v>
      </c>
      <c r="C857" s="20" t="s">
        <v>520</v>
      </c>
      <c r="D857" s="20" t="s">
        <v>664</v>
      </c>
      <c r="E857" s="20" t="s">
        <v>1950</v>
      </c>
    </row>
    <row r="858" spans="1:5">
      <c r="A858" s="20" t="s">
        <v>2158</v>
      </c>
      <c r="B858" s="20" t="s">
        <v>74</v>
      </c>
      <c r="C858" s="20" t="s">
        <v>520</v>
      </c>
      <c r="D858" s="20" t="s">
        <v>664</v>
      </c>
      <c r="E858" s="20" t="s">
        <v>1950</v>
      </c>
    </row>
    <row r="859" spans="1:5">
      <c r="A859" s="20" t="s">
        <v>2159</v>
      </c>
      <c r="B859" s="20" t="s">
        <v>75</v>
      </c>
      <c r="C859" s="20" t="s">
        <v>520</v>
      </c>
      <c r="D859" s="20" t="s">
        <v>664</v>
      </c>
      <c r="E859" s="20" t="s">
        <v>1950</v>
      </c>
    </row>
    <row r="860" spans="1:5">
      <c r="A860" s="20" t="s">
        <v>2160</v>
      </c>
      <c r="B860" s="20" t="s">
        <v>2161</v>
      </c>
      <c r="C860" s="20" t="s">
        <v>519</v>
      </c>
      <c r="D860" s="20" t="s">
        <v>664</v>
      </c>
      <c r="E860" s="20" t="s">
        <v>665</v>
      </c>
    </row>
    <row r="861" spans="1:5">
      <c r="A861" s="20" t="s">
        <v>2162</v>
      </c>
      <c r="B861" s="20" t="s">
        <v>160</v>
      </c>
      <c r="C861" s="20" t="s">
        <v>520</v>
      </c>
      <c r="D861" s="20" t="s">
        <v>664</v>
      </c>
      <c r="E861" s="20" t="s">
        <v>2163</v>
      </c>
    </row>
    <row r="862" spans="1:5">
      <c r="A862" s="20" t="s">
        <v>2164</v>
      </c>
      <c r="B862" s="20" t="s">
        <v>163</v>
      </c>
      <c r="C862" s="20" t="s">
        <v>520</v>
      </c>
      <c r="D862" s="20" t="s">
        <v>664</v>
      </c>
      <c r="E862" s="20" t="s">
        <v>665</v>
      </c>
    </row>
    <row r="863" spans="1:5">
      <c r="A863" s="20" t="s">
        <v>2165</v>
      </c>
      <c r="B863" s="20" t="s">
        <v>161</v>
      </c>
      <c r="C863" s="20" t="s">
        <v>520</v>
      </c>
      <c r="D863" s="20" t="s">
        <v>664</v>
      </c>
      <c r="E863" s="20" t="s">
        <v>2163</v>
      </c>
    </row>
    <row r="864" spans="1:5">
      <c r="A864" s="20" t="s">
        <v>2166</v>
      </c>
      <c r="B864" s="20" t="s">
        <v>70</v>
      </c>
      <c r="C864" s="20" t="s">
        <v>520</v>
      </c>
      <c r="D864" s="20" t="s">
        <v>664</v>
      </c>
      <c r="E864" s="20" t="s">
        <v>1950</v>
      </c>
    </row>
    <row r="865" spans="1:5">
      <c r="A865" s="20" t="s">
        <v>2167</v>
      </c>
      <c r="B865" s="20" t="s">
        <v>71</v>
      </c>
      <c r="C865" s="20" t="s">
        <v>520</v>
      </c>
      <c r="D865" s="20" t="s">
        <v>664</v>
      </c>
      <c r="E865" s="20" t="s">
        <v>1950</v>
      </c>
    </row>
    <row r="866" spans="1:5">
      <c r="A866" s="20" t="s">
        <v>2168</v>
      </c>
      <c r="B866" s="20" t="s">
        <v>162</v>
      </c>
      <c r="C866" s="20" t="s">
        <v>520</v>
      </c>
      <c r="D866" s="20" t="s">
        <v>664</v>
      </c>
      <c r="E866" s="20" t="s">
        <v>2163</v>
      </c>
    </row>
    <row r="867" spans="1:5">
      <c r="A867" s="20" t="s">
        <v>2169</v>
      </c>
      <c r="B867" s="20" t="s">
        <v>2170</v>
      </c>
      <c r="C867" s="20" t="s">
        <v>520</v>
      </c>
      <c r="D867" s="20" t="s">
        <v>664</v>
      </c>
      <c r="E867" s="20" t="s">
        <v>665</v>
      </c>
    </row>
    <row r="868" spans="1:5">
      <c r="A868" s="20" t="s">
        <v>2171</v>
      </c>
      <c r="B868" s="20" t="s">
        <v>2172</v>
      </c>
      <c r="C868" s="20" t="s">
        <v>520</v>
      </c>
      <c r="D868" s="20" t="s">
        <v>664</v>
      </c>
      <c r="E868" s="20" t="s">
        <v>665</v>
      </c>
    </row>
    <row r="869" spans="1:5">
      <c r="A869" s="20" t="s">
        <v>2173</v>
      </c>
      <c r="B869" s="20" t="s">
        <v>164</v>
      </c>
      <c r="C869" s="20" t="s">
        <v>520</v>
      </c>
      <c r="D869" s="20" t="s">
        <v>664</v>
      </c>
      <c r="E869" s="20" t="s">
        <v>665</v>
      </c>
    </row>
    <row r="870" spans="1:5">
      <c r="A870" s="20" t="s">
        <v>2174</v>
      </c>
      <c r="B870" s="20" t="s">
        <v>2175</v>
      </c>
      <c r="C870" s="20" t="s">
        <v>520</v>
      </c>
      <c r="D870" s="20" t="s">
        <v>664</v>
      </c>
      <c r="E870" s="20" t="s">
        <v>665</v>
      </c>
    </row>
    <row r="871" spans="1:5">
      <c r="A871" s="20" t="s">
        <v>2176</v>
      </c>
      <c r="B871" s="20" t="s">
        <v>166</v>
      </c>
      <c r="C871" s="20" t="s">
        <v>520</v>
      </c>
      <c r="D871" s="20" t="s">
        <v>664</v>
      </c>
      <c r="E871" s="20" t="s">
        <v>665</v>
      </c>
    </row>
    <row r="872" spans="1:5">
      <c r="A872" s="20" t="s">
        <v>2177</v>
      </c>
      <c r="B872" s="20" t="s">
        <v>2178</v>
      </c>
      <c r="C872" s="20" t="s">
        <v>520</v>
      </c>
      <c r="D872" s="20" t="s">
        <v>664</v>
      </c>
      <c r="E872" s="20" t="s">
        <v>665</v>
      </c>
    </row>
    <row r="873" spans="1:5">
      <c r="A873" s="20" t="s">
        <v>2179</v>
      </c>
      <c r="B873" s="20" t="s">
        <v>167</v>
      </c>
      <c r="C873" s="20" t="s">
        <v>520</v>
      </c>
      <c r="D873" s="20" t="s">
        <v>664</v>
      </c>
      <c r="E873" s="20" t="s">
        <v>665</v>
      </c>
    </row>
    <row r="874" spans="1:5">
      <c r="A874" s="20" t="s">
        <v>2180</v>
      </c>
      <c r="B874" s="20" t="s">
        <v>168</v>
      </c>
      <c r="C874" s="20" t="s">
        <v>520</v>
      </c>
      <c r="D874" s="20" t="s">
        <v>664</v>
      </c>
      <c r="E874" s="20" t="s">
        <v>665</v>
      </c>
    </row>
    <row r="875" spans="1:5">
      <c r="A875" s="20" t="s">
        <v>2181</v>
      </c>
      <c r="B875" s="20" t="s">
        <v>2182</v>
      </c>
      <c r="C875" s="20" t="s">
        <v>520</v>
      </c>
      <c r="D875" s="20" t="s">
        <v>664</v>
      </c>
      <c r="E875" s="20" t="s">
        <v>665</v>
      </c>
    </row>
    <row r="876" spans="1:5">
      <c r="A876" s="20" t="s">
        <v>2183</v>
      </c>
      <c r="B876" s="20" t="s">
        <v>169</v>
      </c>
      <c r="C876" s="20" t="s">
        <v>520</v>
      </c>
      <c r="D876" s="20" t="s">
        <v>664</v>
      </c>
      <c r="E876" s="20" t="s">
        <v>665</v>
      </c>
    </row>
    <row r="877" spans="1:5">
      <c r="A877" s="20" t="s">
        <v>2184</v>
      </c>
      <c r="B877" s="20" t="s">
        <v>2185</v>
      </c>
      <c r="C877" s="20" t="s">
        <v>520</v>
      </c>
      <c r="D877" s="20" t="s">
        <v>664</v>
      </c>
      <c r="E877" s="20" t="s">
        <v>665</v>
      </c>
    </row>
    <row r="878" spans="1:5">
      <c r="A878" s="20" t="s">
        <v>2186</v>
      </c>
      <c r="B878" s="20" t="s">
        <v>2187</v>
      </c>
      <c r="C878" s="20" t="s">
        <v>520</v>
      </c>
      <c r="D878" s="20" t="s">
        <v>664</v>
      </c>
      <c r="E878" s="20" t="s">
        <v>665</v>
      </c>
    </row>
    <row r="879" spans="1:5">
      <c r="A879" s="20" t="s">
        <v>2188</v>
      </c>
      <c r="B879" s="20" t="s">
        <v>2189</v>
      </c>
      <c r="C879" s="20" t="s">
        <v>520</v>
      </c>
      <c r="D879" s="20" t="s">
        <v>664</v>
      </c>
      <c r="E879" s="20" t="s">
        <v>665</v>
      </c>
    </row>
    <row r="880" spans="1:5">
      <c r="A880" s="20" t="s">
        <v>2190</v>
      </c>
      <c r="B880" s="20" t="s">
        <v>170</v>
      </c>
      <c r="C880" s="20" t="s">
        <v>520</v>
      </c>
      <c r="D880" s="20" t="s">
        <v>664</v>
      </c>
      <c r="E880" s="20" t="s">
        <v>665</v>
      </c>
    </row>
    <row r="881" spans="1:5">
      <c r="A881" s="20" t="s">
        <v>2191</v>
      </c>
      <c r="B881" s="20" t="s">
        <v>171</v>
      </c>
      <c r="C881" s="20" t="s">
        <v>520</v>
      </c>
      <c r="D881" s="20" t="s">
        <v>664</v>
      </c>
      <c r="E881" s="20" t="s">
        <v>665</v>
      </c>
    </row>
    <row r="882" spans="1:5">
      <c r="A882" s="20" t="s">
        <v>2192</v>
      </c>
      <c r="B882" s="20" t="s">
        <v>2193</v>
      </c>
      <c r="C882" s="20" t="s">
        <v>520</v>
      </c>
      <c r="D882" s="20" t="s">
        <v>664</v>
      </c>
      <c r="E882" s="20" t="s">
        <v>665</v>
      </c>
    </row>
    <row r="883" spans="1:5">
      <c r="A883" s="20" t="s">
        <v>2194</v>
      </c>
      <c r="B883" s="20" t="s">
        <v>2195</v>
      </c>
      <c r="C883" s="20" t="s">
        <v>520</v>
      </c>
      <c r="D883" s="20" t="s">
        <v>664</v>
      </c>
      <c r="E883" s="20" t="s">
        <v>665</v>
      </c>
    </row>
    <row r="884" spans="1:5">
      <c r="A884" s="20" t="s">
        <v>2196</v>
      </c>
      <c r="B884" s="20" t="s">
        <v>2197</v>
      </c>
      <c r="C884" s="20" t="s">
        <v>520</v>
      </c>
      <c r="D884" s="20" t="s">
        <v>664</v>
      </c>
      <c r="E884" s="20" t="s">
        <v>665</v>
      </c>
    </row>
    <row r="885" spans="1:5">
      <c r="A885" s="20" t="s">
        <v>2198</v>
      </c>
      <c r="B885" s="20" t="s">
        <v>2199</v>
      </c>
      <c r="C885" s="20" t="s">
        <v>520</v>
      </c>
      <c r="D885" s="20" t="s">
        <v>664</v>
      </c>
      <c r="E885" s="20" t="s">
        <v>665</v>
      </c>
    </row>
    <row r="886" spans="1:5">
      <c r="A886" s="20" t="s">
        <v>2200</v>
      </c>
      <c r="B886" s="20" t="s">
        <v>489</v>
      </c>
      <c r="C886" s="20" t="s">
        <v>520</v>
      </c>
      <c r="D886" s="20" t="s">
        <v>664</v>
      </c>
      <c r="E886" s="20" t="s">
        <v>665</v>
      </c>
    </row>
    <row r="887" spans="1:5">
      <c r="A887" s="20" t="s">
        <v>2201</v>
      </c>
      <c r="B887" s="20" t="s">
        <v>172</v>
      </c>
      <c r="C887" s="20" t="s">
        <v>520</v>
      </c>
      <c r="D887" s="20" t="s">
        <v>664</v>
      </c>
      <c r="E887" s="20" t="s">
        <v>665</v>
      </c>
    </row>
    <row r="888" spans="1:5">
      <c r="A888" s="20" t="s">
        <v>2202</v>
      </c>
      <c r="B888" s="20" t="s">
        <v>2203</v>
      </c>
      <c r="C888" s="20" t="s">
        <v>520</v>
      </c>
      <c r="D888" s="20" t="s">
        <v>664</v>
      </c>
      <c r="E888" s="20" t="s">
        <v>665</v>
      </c>
    </row>
    <row r="889" spans="1:5">
      <c r="A889" s="20" t="s">
        <v>2204</v>
      </c>
      <c r="B889" s="20" t="s">
        <v>174</v>
      </c>
      <c r="C889" s="20" t="s">
        <v>520</v>
      </c>
      <c r="D889" s="20" t="s">
        <v>664</v>
      </c>
      <c r="E889" s="20" t="s">
        <v>665</v>
      </c>
    </row>
    <row r="890" spans="1:5">
      <c r="A890" s="20" t="s">
        <v>2205</v>
      </c>
      <c r="B890" s="20" t="s">
        <v>175</v>
      </c>
      <c r="C890" s="20" t="s">
        <v>520</v>
      </c>
      <c r="D890" s="20" t="s">
        <v>664</v>
      </c>
      <c r="E890" s="20" t="s">
        <v>665</v>
      </c>
    </row>
    <row r="891" spans="1:5">
      <c r="A891" s="20" t="s">
        <v>2206</v>
      </c>
      <c r="B891" s="20" t="s">
        <v>176</v>
      </c>
      <c r="C891" s="20" t="s">
        <v>520</v>
      </c>
      <c r="D891" s="20" t="s">
        <v>664</v>
      </c>
      <c r="E891" s="20" t="s">
        <v>665</v>
      </c>
    </row>
    <row r="892" spans="1:5">
      <c r="A892" s="20" t="s">
        <v>2207</v>
      </c>
      <c r="B892" s="20" t="s">
        <v>490</v>
      </c>
      <c r="C892" s="20" t="s">
        <v>520</v>
      </c>
      <c r="D892" s="20" t="s">
        <v>664</v>
      </c>
      <c r="E892" s="20" t="s">
        <v>665</v>
      </c>
    </row>
    <row r="893" spans="1:5">
      <c r="A893" s="20" t="s">
        <v>2208</v>
      </c>
      <c r="B893" s="20" t="s">
        <v>177</v>
      </c>
      <c r="C893" s="20" t="s">
        <v>520</v>
      </c>
      <c r="D893" s="20" t="s">
        <v>664</v>
      </c>
      <c r="E893" s="20" t="s">
        <v>665</v>
      </c>
    </row>
    <row r="894" spans="1:5">
      <c r="A894" s="20" t="s">
        <v>2209</v>
      </c>
      <c r="B894" s="20" t="s">
        <v>491</v>
      </c>
      <c r="C894" s="20" t="s">
        <v>520</v>
      </c>
      <c r="D894" s="20" t="s">
        <v>664</v>
      </c>
      <c r="E894" s="20" t="s">
        <v>665</v>
      </c>
    </row>
    <row r="895" spans="1:5">
      <c r="A895" s="20" t="s">
        <v>2210</v>
      </c>
      <c r="B895" s="20" t="s">
        <v>492</v>
      </c>
      <c r="C895" s="20" t="s">
        <v>520</v>
      </c>
      <c r="D895" s="20" t="s">
        <v>664</v>
      </c>
      <c r="E895" s="20" t="s">
        <v>665</v>
      </c>
    </row>
    <row r="896" spans="1:5">
      <c r="A896" s="20" t="s">
        <v>2211</v>
      </c>
      <c r="B896" s="20" t="s">
        <v>178</v>
      </c>
      <c r="C896" s="20" t="s">
        <v>520</v>
      </c>
      <c r="D896" s="20" t="s">
        <v>664</v>
      </c>
      <c r="E896" s="20" t="s">
        <v>665</v>
      </c>
    </row>
    <row r="897" spans="1:5">
      <c r="A897" s="20" t="s">
        <v>2212</v>
      </c>
      <c r="B897" s="20" t="s">
        <v>471</v>
      </c>
      <c r="C897" s="20" t="s">
        <v>520</v>
      </c>
      <c r="D897" s="20" t="s">
        <v>664</v>
      </c>
      <c r="E897" s="20" t="s">
        <v>665</v>
      </c>
    </row>
    <row r="898" spans="1:5">
      <c r="A898" s="20" t="s">
        <v>2213</v>
      </c>
      <c r="B898" s="20" t="s">
        <v>2214</v>
      </c>
      <c r="C898" s="20" t="s">
        <v>520</v>
      </c>
      <c r="D898" s="20" t="s">
        <v>664</v>
      </c>
      <c r="E898" s="20" t="s">
        <v>665</v>
      </c>
    </row>
    <row r="899" spans="1:5">
      <c r="A899" s="20" t="s">
        <v>2215</v>
      </c>
      <c r="B899" s="20" t="s">
        <v>2216</v>
      </c>
      <c r="C899" s="20" t="s">
        <v>520</v>
      </c>
      <c r="D899" s="20" t="s">
        <v>664</v>
      </c>
      <c r="E899" s="20" t="s">
        <v>665</v>
      </c>
    </row>
    <row r="900" spans="1:5">
      <c r="A900" s="20" t="s">
        <v>2217</v>
      </c>
      <c r="B900" s="20" t="s">
        <v>2218</v>
      </c>
      <c r="C900" s="20" t="s">
        <v>520</v>
      </c>
      <c r="D900" s="20" t="s">
        <v>664</v>
      </c>
      <c r="E900" s="20" t="s">
        <v>665</v>
      </c>
    </row>
    <row r="901" spans="1:5">
      <c r="A901" s="20" t="s">
        <v>2219</v>
      </c>
      <c r="B901" s="20" t="s">
        <v>2220</v>
      </c>
      <c r="C901" s="20" t="s">
        <v>520</v>
      </c>
      <c r="D901" s="20" t="s">
        <v>664</v>
      </c>
      <c r="E901" s="20" t="s">
        <v>665</v>
      </c>
    </row>
    <row r="902" spans="1:5">
      <c r="A902" s="20" t="s">
        <v>2221</v>
      </c>
      <c r="B902" s="20" t="s">
        <v>2222</v>
      </c>
      <c r="C902" s="20" t="s">
        <v>520</v>
      </c>
      <c r="D902" s="20" t="s">
        <v>664</v>
      </c>
      <c r="E902" s="20" t="s">
        <v>665</v>
      </c>
    </row>
    <row r="903" spans="1:5">
      <c r="A903" s="20" t="s">
        <v>2223</v>
      </c>
      <c r="B903" s="20" t="s">
        <v>2224</v>
      </c>
      <c r="C903" s="20" t="s">
        <v>520</v>
      </c>
      <c r="D903" s="20" t="s">
        <v>664</v>
      </c>
      <c r="E903" s="20" t="s">
        <v>665</v>
      </c>
    </row>
    <row r="904" spans="1:5">
      <c r="A904" s="20" t="s">
        <v>2225</v>
      </c>
      <c r="B904" s="20" t="s">
        <v>2226</v>
      </c>
      <c r="C904" s="20" t="s">
        <v>520</v>
      </c>
      <c r="D904" s="20" t="s">
        <v>664</v>
      </c>
      <c r="E904" s="20" t="s">
        <v>665</v>
      </c>
    </row>
    <row r="905" spans="1:5">
      <c r="A905" s="20" t="s">
        <v>2227</v>
      </c>
      <c r="B905" s="20" t="s">
        <v>2228</v>
      </c>
      <c r="C905" s="20" t="s">
        <v>520</v>
      </c>
      <c r="D905" s="20" t="s">
        <v>664</v>
      </c>
      <c r="E905" s="20" t="s">
        <v>665</v>
      </c>
    </row>
    <row r="906" spans="1:5">
      <c r="A906" s="20" t="s">
        <v>2229</v>
      </c>
      <c r="B906" s="20" t="s">
        <v>2230</v>
      </c>
      <c r="C906" s="20" t="s">
        <v>520</v>
      </c>
      <c r="D906" s="20" t="s">
        <v>664</v>
      </c>
      <c r="E906" s="20" t="s">
        <v>665</v>
      </c>
    </row>
    <row r="907" spans="1:5">
      <c r="A907" s="20" t="s">
        <v>2231</v>
      </c>
      <c r="B907" s="20" t="s">
        <v>2232</v>
      </c>
      <c r="C907" s="20" t="s">
        <v>520</v>
      </c>
      <c r="D907" s="20" t="s">
        <v>664</v>
      </c>
      <c r="E907" s="20" t="s">
        <v>665</v>
      </c>
    </row>
    <row r="908" spans="1:5">
      <c r="A908" s="20" t="s">
        <v>2233</v>
      </c>
      <c r="B908" s="20" t="s">
        <v>2234</v>
      </c>
      <c r="C908" s="20" t="s">
        <v>520</v>
      </c>
      <c r="D908" s="20" t="s">
        <v>664</v>
      </c>
      <c r="E908" s="20" t="s">
        <v>665</v>
      </c>
    </row>
    <row r="909" spans="1:5">
      <c r="A909" s="20" t="s">
        <v>2235</v>
      </c>
      <c r="B909" s="20" t="s">
        <v>2236</v>
      </c>
      <c r="C909" s="20" t="s">
        <v>520</v>
      </c>
      <c r="D909" s="20" t="s">
        <v>664</v>
      </c>
      <c r="E909" s="20" t="s">
        <v>665</v>
      </c>
    </row>
    <row r="910" spans="1:5">
      <c r="A910" s="20" t="s">
        <v>2237</v>
      </c>
      <c r="B910" s="20" t="s">
        <v>179</v>
      </c>
      <c r="C910" s="20" t="s">
        <v>520</v>
      </c>
      <c r="D910" s="20" t="s">
        <v>664</v>
      </c>
      <c r="E910" s="20" t="s">
        <v>665</v>
      </c>
    </row>
    <row r="911" spans="1:5">
      <c r="A911" s="20" t="s">
        <v>2238</v>
      </c>
      <c r="B911" s="20" t="s">
        <v>2239</v>
      </c>
      <c r="C911" s="20" t="s">
        <v>520</v>
      </c>
      <c r="D911" s="20" t="s">
        <v>664</v>
      </c>
      <c r="E911" s="20" t="s">
        <v>665</v>
      </c>
    </row>
    <row r="912" spans="1:5">
      <c r="A912" s="20" t="s">
        <v>2240</v>
      </c>
      <c r="B912" s="20" t="s">
        <v>2241</v>
      </c>
      <c r="C912" s="20" t="s">
        <v>520</v>
      </c>
      <c r="D912" s="20" t="s">
        <v>664</v>
      </c>
      <c r="E912" s="20" t="s">
        <v>665</v>
      </c>
    </row>
    <row r="913" spans="1:5">
      <c r="A913" s="20" t="s">
        <v>2242</v>
      </c>
      <c r="B913" s="20" t="s">
        <v>2243</v>
      </c>
      <c r="C913" s="20" t="s">
        <v>520</v>
      </c>
      <c r="D913" s="20" t="s">
        <v>664</v>
      </c>
      <c r="E913" s="20" t="s">
        <v>665</v>
      </c>
    </row>
    <row r="914" spans="1:5">
      <c r="A914" s="20" t="s">
        <v>2244</v>
      </c>
      <c r="B914" s="20" t="s">
        <v>180</v>
      </c>
      <c r="C914" s="20" t="s">
        <v>520</v>
      </c>
      <c r="D914" s="20" t="s">
        <v>664</v>
      </c>
      <c r="E914" s="20" t="s">
        <v>665</v>
      </c>
    </row>
    <row r="915" spans="1:5">
      <c r="A915" s="20" t="s">
        <v>2245</v>
      </c>
      <c r="B915" s="20" t="s">
        <v>2246</v>
      </c>
      <c r="C915" s="20" t="s">
        <v>520</v>
      </c>
      <c r="D915" s="20" t="s">
        <v>664</v>
      </c>
      <c r="E915" s="20" t="s">
        <v>665</v>
      </c>
    </row>
    <row r="916" spans="1:5">
      <c r="A916" s="20" t="s">
        <v>2247</v>
      </c>
      <c r="B916" s="20" t="s">
        <v>2248</v>
      </c>
      <c r="C916" s="20" t="s">
        <v>520</v>
      </c>
      <c r="D916" s="20" t="s">
        <v>664</v>
      </c>
      <c r="E916" s="20" t="s">
        <v>665</v>
      </c>
    </row>
    <row r="917" spans="1:5">
      <c r="A917" s="20" t="s">
        <v>2249</v>
      </c>
      <c r="B917" s="20" t="s">
        <v>2250</v>
      </c>
      <c r="C917" s="20" t="s">
        <v>520</v>
      </c>
      <c r="D917" s="20" t="s">
        <v>664</v>
      </c>
      <c r="E917" s="20" t="s">
        <v>665</v>
      </c>
    </row>
    <row r="918" spans="1:5">
      <c r="A918" s="20" t="s">
        <v>2251</v>
      </c>
      <c r="B918" s="20" t="s">
        <v>181</v>
      </c>
      <c r="C918" s="20" t="s">
        <v>520</v>
      </c>
      <c r="D918" s="20" t="s">
        <v>664</v>
      </c>
      <c r="E918" s="20" t="s">
        <v>665</v>
      </c>
    </row>
    <row r="919" spans="1:5">
      <c r="A919" s="20" t="s">
        <v>2252</v>
      </c>
      <c r="B919" s="20" t="s">
        <v>2253</v>
      </c>
      <c r="C919" s="20" t="s">
        <v>520</v>
      </c>
      <c r="D919" s="20" t="s">
        <v>664</v>
      </c>
      <c r="E919" s="20" t="s">
        <v>665</v>
      </c>
    </row>
    <row r="920" spans="1:5">
      <c r="A920" s="20" t="s">
        <v>2254</v>
      </c>
      <c r="B920" s="20" t="s">
        <v>2255</v>
      </c>
      <c r="C920" s="20" t="s">
        <v>520</v>
      </c>
      <c r="D920" s="20" t="s">
        <v>664</v>
      </c>
      <c r="E920" s="20" t="s">
        <v>665</v>
      </c>
    </row>
    <row r="921" spans="1:5">
      <c r="A921" s="20" t="s">
        <v>2256</v>
      </c>
      <c r="B921" s="20" t="s">
        <v>2257</v>
      </c>
      <c r="C921" s="20" t="s">
        <v>520</v>
      </c>
      <c r="D921" s="20" t="s">
        <v>664</v>
      </c>
      <c r="E921" s="20" t="s">
        <v>665</v>
      </c>
    </row>
    <row r="922" spans="1:5">
      <c r="A922" s="20" t="s">
        <v>2258</v>
      </c>
      <c r="B922" s="20" t="s">
        <v>2259</v>
      </c>
      <c r="C922" s="20" t="s">
        <v>520</v>
      </c>
      <c r="D922" s="20" t="s">
        <v>664</v>
      </c>
      <c r="E922" s="20" t="s">
        <v>665</v>
      </c>
    </row>
    <row r="923" spans="1:5">
      <c r="A923" s="20" t="s">
        <v>2260</v>
      </c>
      <c r="B923" s="20" t="s">
        <v>2261</v>
      </c>
      <c r="C923" s="20" t="s">
        <v>520</v>
      </c>
      <c r="D923" s="20" t="s">
        <v>664</v>
      </c>
      <c r="E923" s="20" t="s">
        <v>665</v>
      </c>
    </row>
    <row r="924" spans="1:5">
      <c r="A924" s="20" t="s">
        <v>2262</v>
      </c>
      <c r="B924" s="20" t="s">
        <v>2263</v>
      </c>
      <c r="C924" s="20" t="s">
        <v>520</v>
      </c>
      <c r="D924" s="20" t="s">
        <v>664</v>
      </c>
      <c r="E924" s="20" t="s">
        <v>665</v>
      </c>
    </row>
    <row r="925" spans="1:5">
      <c r="A925" s="20" t="s">
        <v>2264</v>
      </c>
      <c r="B925" s="20" t="s">
        <v>2265</v>
      </c>
      <c r="C925" s="20" t="s">
        <v>520</v>
      </c>
      <c r="D925" s="20" t="s">
        <v>664</v>
      </c>
      <c r="E925" s="20" t="s">
        <v>665</v>
      </c>
    </row>
    <row r="926" spans="1:5">
      <c r="A926" s="20" t="s">
        <v>2266</v>
      </c>
      <c r="B926" s="20" t="s">
        <v>182</v>
      </c>
      <c r="C926" s="20" t="s">
        <v>520</v>
      </c>
      <c r="D926" s="20" t="s">
        <v>664</v>
      </c>
      <c r="E926" s="20" t="s">
        <v>665</v>
      </c>
    </row>
    <row r="927" spans="1:5">
      <c r="A927" s="20" t="s">
        <v>2267</v>
      </c>
      <c r="B927" s="20" t="s">
        <v>2268</v>
      </c>
      <c r="C927" s="20" t="s">
        <v>520</v>
      </c>
      <c r="D927" s="20" t="s">
        <v>664</v>
      </c>
      <c r="E927" s="20" t="s">
        <v>665</v>
      </c>
    </row>
    <row r="928" spans="1:5">
      <c r="A928" s="20" t="s">
        <v>2269</v>
      </c>
      <c r="B928" s="20" t="s">
        <v>2270</v>
      </c>
      <c r="C928" s="20" t="s">
        <v>520</v>
      </c>
      <c r="D928" s="20" t="s">
        <v>664</v>
      </c>
      <c r="E928" s="20" t="s">
        <v>665</v>
      </c>
    </row>
    <row r="929" spans="1:5">
      <c r="A929" s="20" t="s">
        <v>2271</v>
      </c>
      <c r="B929" s="20" t="s">
        <v>2272</v>
      </c>
      <c r="C929" s="20" t="s">
        <v>520</v>
      </c>
      <c r="D929" s="20" t="s">
        <v>664</v>
      </c>
      <c r="E929" s="20" t="s">
        <v>665</v>
      </c>
    </row>
    <row r="930" spans="1:5">
      <c r="A930" s="20" t="s">
        <v>2273</v>
      </c>
      <c r="B930" s="20" t="s">
        <v>183</v>
      </c>
      <c r="C930" s="20" t="s">
        <v>520</v>
      </c>
      <c r="D930" s="20" t="s">
        <v>664</v>
      </c>
      <c r="E930" s="20" t="s">
        <v>665</v>
      </c>
    </row>
    <row r="931" spans="1:5">
      <c r="A931" s="20" t="s">
        <v>2274</v>
      </c>
      <c r="B931" s="20" t="s">
        <v>2275</v>
      </c>
      <c r="C931" s="20" t="s">
        <v>520</v>
      </c>
      <c r="D931" s="20" t="s">
        <v>664</v>
      </c>
      <c r="E931" s="20" t="s">
        <v>665</v>
      </c>
    </row>
    <row r="932" spans="1:5">
      <c r="A932" s="20" t="s">
        <v>2276</v>
      </c>
      <c r="B932" s="20" t="s">
        <v>2277</v>
      </c>
      <c r="C932" s="20" t="s">
        <v>520</v>
      </c>
      <c r="D932" s="20" t="s">
        <v>664</v>
      </c>
      <c r="E932" s="20" t="s">
        <v>665</v>
      </c>
    </row>
    <row r="933" spans="1:5">
      <c r="A933" s="20" t="s">
        <v>2278</v>
      </c>
      <c r="B933" s="20" t="s">
        <v>2279</v>
      </c>
      <c r="C933" s="20" t="s">
        <v>520</v>
      </c>
      <c r="D933" s="20" t="s">
        <v>664</v>
      </c>
      <c r="E933" s="20" t="s">
        <v>665</v>
      </c>
    </row>
    <row r="934" spans="1:5">
      <c r="A934" s="20" t="s">
        <v>2280</v>
      </c>
      <c r="B934" s="20" t="s">
        <v>184</v>
      </c>
      <c r="C934" s="20" t="s">
        <v>520</v>
      </c>
      <c r="D934" s="20" t="s">
        <v>664</v>
      </c>
      <c r="E934" s="20" t="s">
        <v>665</v>
      </c>
    </row>
    <row r="935" spans="1:5">
      <c r="A935" s="20" t="s">
        <v>2281</v>
      </c>
      <c r="B935" s="20" t="s">
        <v>2282</v>
      </c>
      <c r="C935" s="20" t="s">
        <v>520</v>
      </c>
      <c r="D935" s="20" t="s">
        <v>664</v>
      </c>
      <c r="E935" s="20" t="s">
        <v>665</v>
      </c>
    </row>
    <row r="936" spans="1:5">
      <c r="A936" s="20" t="s">
        <v>2283</v>
      </c>
      <c r="B936" s="20" t="s">
        <v>2284</v>
      </c>
      <c r="C936" s="20" t="s">
        <v>520</v>
      </c>
      <c r="D936" s="20" t="s">
        <v>664</v>
      </c>
      <c r="E936" s="20" t="s">
        <v>665</v>
      </c>
    </row>
    <row r="937" spans="1:5">
      <c r="A937" s="20" t="s">
        <v>2285</v>
      </c>
      <c r="B937" s="20" t="s">
        <v>2286</v>
      </c>
      <c r="C937" s="20" t="s">
        <v>520</v>
      </c>
      <c r="D937" s="20" t="s">
        <v>664</v>
      </c>
      <c r="E937" s="20" t="s">
        <v>665</v>
      </c>
    </row>
    <row r="938" spans="1:5">
      <c r="A938" s="20" t="s">
        <v>2287</v>
      </c>
      <c r="B938" s="20" t="s">
        <v>185</v>
      </c>
      <c r="C938" s="20" t="s">
        <v>520</v>
      </c>
      <c r="D938" s="20" t="s">
        <v>664</v>
      </c>
      <c r="E938" s="20" t="s">
        <v>665</v>
      </c>
    </row>
    <row r="939" spans="1:5">
      <c r="A939" s="20" t="s">
        <v>2288</v>
      </c>
      <c r="B939" s="20" t="s">
        <v>2289</v>
      </c>
      <c r="C939" s="20" t="s">
        <v>520</v>
      </c>
      <c r="D939" s="20" t="s">
        <v>664</v>
      </c>
      <c r="E939" s="20" t="s">
        <v>665</v>
      </c>
    </row>
    <row r="940" spans="1:5">
      <c r="A940" s="20" t="s">
        <v>2290</v>
      </c>
      <c r="B940" s="20" t="s">
        <v>2291</v>
      </c>
      <c r="C940" s="20" t="s">
        <v>520</v>
      </c>
      <c r="D940" s="20" t="s">
        <v>664</v>
      </c>
      <c r="E940" s="20" t="s">
        <v>665</v>
      </c>
    </row>
    <row r="941" spans="1:5">
      <c r="A941" s="20" t="s">
        <v>2292</v>
      </c>
      <c r="B941" s="20" t="s">
        <v>2293</v>
      </c>
      <c r="C941" s="20" t="s">
        <v>520</v>
      </c>
      <c r="D941" s="20" t="s">
        <v>664</v>
      </c>
      <c r="E941" s="20" t="s">
        <v>665</v>
      </c>
    </row>
    <row r="942" spans="1:5">
      <c r="A942" s="20" t="s">
        <v>2294</v>
      </c>
      <c r="B942" s="20" t="s">
        <v>186</v>
      </c>
      <c r="C942" s="20" t="s">
        <v>520</v>
      </c>
      <c r="D942" s="20" t="s">
        <v>664</v>
      </c>
      <c r="E942" s="20" t="s">
        <v>665</v>
      </c>
    </row>
    <row r="943" spans="1:5">
      <c r="A943" s="20" t="s">
        <v>2295</v>
      </c>
      <c r="B943" s="20" t="s">
        <v>2296</v>
      </c>
      <c r="C943" s="20" t="s">
        <v>520</v>
      </c>
      <c r="D943" s="20" t="s">
        <v>664</v>
      </c>
      <c r="E943" s="20" t="s">
        <v>665</v>
      </c>
    </row>
    <row r="944" spans="1:5">
      <c r="A944" s="20" t="s">
        <v>2297</v>
      </c>
      <c r="B944" s="20" t="s">
        <v>2298</v>
      </c>
      <c r="C944" s="20" t="s">
        <v>520</v>
      </c>
      <c r="D944" s="20" t="s">
        <v>664</v>
      </c>
      <c r="E944" s="20" t="s">
        <v>665</v>
      </c>
    </row>
    <row r="945" spans="1:5">
      <c r="A945" s="20" t="s">
        <v>2299</v>
      </c>
      <c r="B945" s="20" t="s">
        <v>2300</v>
      </c>
      <c r="C945" s="20" t="s">
        <v>520</v>
      </c>
      <c r="D945" s="20" t="s">
        <v>664</v>
      </c>
      <c r="E945" s="20" t="s">
        <v>665</v>
      </c>
    </row>
    <row r="946" spans="1:5">
      <c r="A946" s="20" t="s">
        <v>2301</v>
      </c>
      <c r="B946" s="20" t="s">
        <v>2302</v>
      </c>
      <c r="C946" s="20" t="s">
        <v>520</v>
      </c>
      <c r="D946" s="20" t="s">
        <v>664</v>
      </c>
      <c r="E946" s="20" t="s">
        <v>665</v>
      </c>
    </row>
    <row r="947" spans="1:5">
      <c r="A947" s="20" t="s">
        <v>2303</v>
      </c>
      <c r="B947" s="20" t="s">
        <v>2304</v>
      </c>
      <c r="C947" s="20" t="s">
        <v>520</v>
      </c>
      <c r="D947" s="20" t="s">
        <v>664</v>
      </c>
      <c r="E947" s="20" t="s">
        <v>665</v>
      </c>
    </row>
    <row r="948" spans="1:5">
      <c r="A948" s="20" t="s">
        <v>2305</v>
      </c>
      <c r="B948" s="20" t="s">
        <v>2306</v>
      </c>
      <c r="C948" s="20" t="s">
        <v>520</v>
      </c>
      <c r="D948" s="20" t="s">
        <v>664</v>
      </c>
      <c r="E948" s="20" t="s">
        <v>665</v>
      </c>
    </row>
    <row r="949" spans="1:5">
      <c r="A949" s="20" t="s">
        <v>2307</v>
      </c>
      <c r="B949" s="20" t="s">
        <v>2308</v>
      </c>
      <c r="C949" s="20" t="s">
        <v>520</v>
      </c>
      <c r="D949" s="20" t="s">
        <v>664</v>
      </c>
      <c r="E949" s="20" t="s">
        <v>665</v>
      </c>
    </row>
    <row r="950" spans="1:5">
      <c r="A950" s="20" t="s">
        <v>2309</v>
      </c>
      <c r="B950" s="20" t="s">
        <v>187</v>
      </c>
      <c r="C950" s="20" t="s">
        <v>520</v>
      </c>
      <c r="D950" s="20" t="s">
        <v>664</v>
      </c>
      <c r="E950" s="20" t="s">
        <v>665</v>
      </c>
    </row>
    <row r="951" spans="1:5">
      <c r="A951" s="20" t="s">
        <v>2310</v>
      </c>
      <c r="B951" s="20" t="s">
        <v>2311</v>
      </c>
      <c r="C951" s="20" t="s">
        <v>520</v>
      </c>
      <c r="D951" s="20" t="s">
        <v>664</v>
      </c>
      <c r="E951" s="20" t="s">
        <v>665</v>
      </c>
    </row>
    <row r="952" spans="1:5">
      <c r="A952" s="20" t="s">
        <v>2312</v>
      </c>
      <c r="B952" s="20" t="s">
        <v>2313</v>
      </c>
      <c r="C952" s="20" t="s">
        <v>520</v>
      </c>
      <c r="D952" s="20" t="s">
        <v>664</v>
      </c>
      <c r="E952" s="20" t="s">
        <v>665</v>
      </c>
    </row>
    <row r="953" spans="1:5">
      <c r="A953" s="20" t="s">
        <v>2314</v>
      </c>
      <c r="B953" s="20" t="s">
        <v>2315</v>
      </c>
      <c r="C953" s="20" t="s">
        <v>520</v>
      </c>
      <c r="D953" s="20" t="s">
        <v>664</v>
      </c>
      <c r="E953" s="20" t="s">
        <v>665</v>
      </c>
    </row>
    <row r="954" spans="1:5">
      <c r="A954" s="20" t="s">
        <v>2316</v>
      </c>
      <c r="B954" s="20" t="s">
        <v>188</v>
      </c>
      <c r="C954" s="20" t="s">
        <v>520</v>
      </c>
      <c r="D954" s="20" t="s">
        <v>664</v>
      </c>
      <c r="E954" s="20" t="s">
        <v>665</v>
      </c>
    </row>
    <row r="955" spans="1:5">
      <c r="A955" s="20" t="s">
        <v>2317</v>
      </c>
      <c r="B955" s="20" t="s">
        <v>2318</v>
      </c>
      <c r="C955" s="20" t="s">
        <v>520</v>
      </c>
      <c r="D955" s="20" t="s">
        <v>664</v>
      </c>
      <c r="E955" s="20" t="s">
        <v>665</v>
      </c>
    </row>
    <row r="956" spans="1:5">
      <c r="A956" s="20" t="s">
        <v>2319</v>
      </c>
      <c r="B956" s="20" t="s">
        <v>2320</v>
      </c>
      <c r="C956" s="20" t="s">
        <v>520</v>
      </c>
      <c r="D956" s="20" t="s">
        <v>664</v>
      </c>
      <c r="E956" s="20" t="s">
        <v>665</v>
      </c>
    </row>
    <row r="957" spans="1:5">
      <c r="A957" s="20" t="s">
        <v>2321</v>
      </c>
      <c r="B957" s="20" t="s">
        <v>2322</v>
      </c>
      <c r="C957" s="20" t="s">
        <v>520</v>
      </c>
      <c r="D957" s="20" t="s">
        <v>664</v>
      </c>
      <c r="E957" s="20" t="s">
        <v>665</v>
      </c>
    </row>
    <row r="958" spans="1:5">
      <c r="A958" s="20" t="s">
        <v>2323</v>
      </c>
      <c r="B958" s="20" t="s">
        <v>189</v>
      </c>
      <c r="C958" s="20" t="s">
        <v>520</v>
      </c>
      <c r="D958" s="20" t="s">
        <v>664</v>
      </c>
      <c r="E958" s="20" t="s">
        <v>665</v>
      </c>
    </row>
    <row r="959" spans="1:5">
      <c r="A959" s="20" t="s">
        <v>2324</v>
      </c>
      <c r="B959" s="20" t="s">
        <v>2325</v>
      </c>
      <c r="C959" s="20" t="s">
        <v>520</v>
      </c>
      <c r="D959" s="20" t="s">
        <v>664</v>
      </c>
      <c r="E959" s="20" t="s">
        <v>665</v>
      </c>
    </row>
    <row r="960" spans="1:5">
      <c r="A960" s="20" t="s">
        <v>2326</v>
      </c>
      <c r="B960" s="20" t="s">
        <v>2327</v>
      </c>
      <c r="C960" s="20" t="s">
        <v>520</v>
      </c>
      <c r="D960" s="20" t="s">
        <v>664</v>
      </c>
      <c r="E960" s="20" t="s">
        <v>665</v>
      </c>
    </row>
    <row r="961" spans="1:5">
      <c r="A961" s="20" t="s">
        <v>2328</v>
      </c>
      <c r="B961" s="20" t="s">
        <v>2329</v>
      </c>
      <c r="C961" s="20" t="s">
        <v>520</v>
      </c>
      <c r="D961" s="20" t="s">
        <v>664</v>
      </c>
      <c r="E961" s="20" t="s">
        <v>665</v>
      </c>
    </row>
    <row r="962" spans="1:5">
      <c r="A962" s="20" t="s">
        <v>2330</v>
      </c>
      <c r="B962" s="20" t="s">
        <v>190</v>
      </c>
      <c r="C962" s="20" t="s">
        <v>520</v>
      </c>
      <c r="D962" s="20" t="s">
        <v>664</v>
      </c>
      <c r="E962" s="20" t="s">
        <v>665</v>
      </c>
    </row>
    <row r="963" spans="1:5">
      <c r="A963" s="20" t="s">
        <v>2331</v>
      </c>
      <c r="B963" s="20" t="s">
        <v>2332</v>
      </c>
      <c r="C963" s="20" t="s">
        <v>520</v>
      </c>
      <c r="D963" s="20" t="s">
        <v>664</v>
      </c>
      <c r="E963" s="20" t="s">
        <v>665</v>
      </c>
    </row>
    <row r="964" spans="1:5">
      <c r="A964" s="20" t="s">
        <v>2333</v>
      </c>
      <c r="B964" s="20" t="s">
        <v>2334</v>
      </c>
      <c r="C964" s="20" t="s">
        <v>520</v>
      </c>
      <c r="D964" s="20" t="s">
        <v>664</v>
      </c>
      <c r="E964" s="20" t="s">
        <v>665</v>
      </c>
    </row>
    <row r="965" spans="1:5">
      <c r="A965" s="20" t="s">
        <v>2335</v>
      </c>
      <c r="B965" s="20" t="s">
        <v>2336</v>
      </c>
      <c r="C965" s="20" t="s">
        <v>520</v>
      </c>
      <c r="D965" s="20" t="s">
        <v>664</v>
      </c>
      <c r="E965" s="20" t="s">
        <v>665</v>
      </c>
    </row>
    <row r="966" spans="1:5">
      <c r="A966" s="20" t="s">
        <v>2337</v>
      </c>
      <c r="B966" s="20" t="s">
        <v>191</v>
      </c>
      <c r="C966" s="20" t="s">
        <v>520</v>
      </c>
      <c r="D966" s="20" t="s">
        <v>664</v>
      </c>
      <c r="E966" s="20" t="s">
        <v>665</v>
      </c>
    </row>
    <row r="967" spans="1:5">
      <c r="A967" s="20" t="s">
        <v>2338</v>
      </c>
      <c r="B967" s="20" t="s">
        <v>2339</v>
      </c>
      <c r="C967" s="20" t="s">
        <v>520</v>
      </c>
      <c r="D967" s="20" t="s">
        <v>664</v>
      </c>
      <c r="E967" s="20" t="s">
        <v>665</v>
      </c>
    </row>
    <row r="968" spans="1:5">
      <c r="A968" s="20" t="s">
        <v>2340</v>
      </c>
      <c r="B968" s="20" t="s">
        <v>2341</v>
      </c>
      <c r="C968" s="20" t="s">
        <v>520</v>
      </c>
      <c r="D968" s="20" t="s">
        <v>664</v>
      </c>
      <c r="E968" s="20" t="s">
        <v>665</v>
      </c>
    </row>
    <row r="969" spans="1:5">
      <c r="A969" s="20" t="s">
        <v>2342</v>
      </c>
      <c r="B969" s="20" t="s">
        <v>2343</v>
      </c>
      <c r="C969" s="20" t="s">
        <v>520</v>
      </c>
      <c r="D969" s="20" t="s">
        <v>664</v>
      </c>
      <c r="E969" s="20" t="s">
        <v>665</v>
      </c>
    </row>
    <row r="970" spans="1:5">
      <c r="A970" s="20" t="s">
        <v>2344</v>
      </c>
      <c r="B970" s="20" t="s">
        <v>192</v>
      </c>
      <c r="C970" s="20" t="s">
        <v>520</v>
      </c>
      <c r="D970" s="20" t="s">
        <v>664</v>
      </c>
      <c r="E970" s="20" t="s">
        <v>665</v>
      </c>
    </row>
    <row r="971" spans="1:5">
      <c r="A971" s="20" t="s">
        <v>2345</v>
      </c>
      <c r="B971" s="20" t="s">
        <v>193</v>
      </c>
      <c r="C971" s="20" t="s">
        <v>520</v>
      </c>
      <c r="D971" s="20" t="s">
        <v>664</v>
      </c>
      <c r="E971" s="20" t="s">
        <v>665</v>
      </c>
    </row>
    <row r="972" spans="1:5">
      <c r="A972" s="20" t="s">
        <v>2346</v>
      </c>
      <c r="B972" s="20" t="s">
        <v>2347</v>
      </c>
      <c r="C972" s="20" t="s">
        <v>520</v>
      </c>
      <c r="D972" s="20" t="s">
        <v>664</v>
      </c>
      <c r="E972" s="20" t="s">
        <v>665</v>
      </c>
    </row>
    <row r="973" spans="1:5">
      <c r="A973" s="20" t="s">
        <v>2348</v>
      </c>
      <c r="B973" s="20" t="s">
        <v>2349</v>
      </c>
      <c r="C973" s="20" t="s">
        <v>520</v>
      </c>
      <c r="D973" s="20" t="s">
        <v>664</v>
      </c>
      <c r="E973" s="20" t="s">
        <v>665</v>
      </c>
    </row>
    <row r="974" spans="1:5">
      <c r="A974" s="20" t="s">
        <v>2350</v>
      </c>
      <c r="B974" s="20" t="s">
        <v>2351</v>
      </c>
      <c r="C974" s="20" t="s">
        <v>520</v>
      </c>
      <c r="D974" s="20" t="s">
        <v>664</v>
      </c>
      <c r="E974" s="20" t="s">
        <v>665</v>
      </c>
    </row>
    <row r="975" spans="1:5">
      <c r="A975" s="20" t="s">
        <v>2352</v>
      </c>
      <c r="B975" s="20" t="s">
        <v>2353</v>
      </c>
      <c r="C975" s="20" t="s">
        <v>520</v>
      </c>
      <c r="D975" s="20" t="s">
        <v>664</v>
      </c>
      <c r="E975" s="20" t="s">
        <v>665</v>
      </c>
    </row>
    <row r="976" spans="1:5">
      <c r="A976" s="20" t="s">
        <v>2354</v>
      </c>
      <c r="B976" s="20" t="s">
        <v>2355</v>
      </c>
      <c r="C976" s="20" t="s">
        <v>520</v>
      </c>
      <c r="D976" s="20" t="s">
        <v>664</v>
      </c>
      <c r="E976" s="20" t="s">
        <v>665</v>
      </c>
    </row>
    <row r="977" spans="1:5">
      <c r="A977" s="20" t="s">
        <v>2356</v>
      </c>
      <c r="B977" s="20" t="s">
        <v>2357</v>
      </c>
      <c r="C977" s="20" t="s">
        <v>520</v>
      </c>
      <c r="D977" s="20" t="s">
        <v>664</v>
      </c>
      <c r="E977" s="20" t="s">
        <v>665</v>
      </c>
    </row>
    <row r="978" spans="1:5">
      <c r="A978" s="20" t="s">
        <v>2358</v>
      </c>
      <c r="B978" s="20" t="s">
        <v>194</v>
      </c>
      <c r="C978" s="20" t="s">
        <v>520</v>
      </c>
      <c r="D978" s="20" t="s">
        <v>664</v>
      </c>
      <c r="E978" s="20" t="s">
        <v>665</v>
      </c>
    </row>
    <row r="979" spans="1:5">
      <c r="A979" s="20" t="s">
        <v>2359</v>
      </c>
      <c r="B979" s="20" t="s">
        <v>195</v>
      </c>
      <c r="C979" s="20" t="s">
        <v>520</v>
      </c>
      <c r="D979" s="20" t="s">
        <v>664</v>
      </c>
      <c r="E979" s="20" t="s">
        <v>665</v>
      </c>
    </row>
    <row r="980" spans="1:5">
      <c r="A980" s="20" t="s">
        <v>2360</v>
      </c>
      <c r="B980" s="20" t="s">
        <v>2361</v>
      </c>
      <c r="C980" s="20" t="s">
        <v>520</v>
      </c>
      <c r="D980" s="20" t="s">
        <v>664</v>
      </c>
      <c r="E980" s="20" t="s">
        <v>665</v>
      </c>
    </row>
    <row r="981" spans="1:5">
      <c r="A981" s="20" t="s">
        <v>2362</v>
      </c>
      <c r="B981" s="20" t="s">
        <v>196</v>
      </c>
      <c r="C981" s="20" t="s">
        <v>520</v>
      </c>
      <c r="D981" s="20" t="s">
        <v>664</v>
      </c>
      <c r="E981" s="20" t="s">
        <v>665</v>
      </c>
    </row>
    <row r="982" spans="1:5">
      <c r="A982" s="20" t="s">
        <v>2363</v>
      </c>
      <c r="B982" s="20" t="s">
        <v>197</v>
      </c>
      <c r="C982" s="20" t="s">
        <v>520</v>
      </c>
      <c r="D982" s="20" t="s">
        <v>664</v>
      </c>
      <c r="E982" s="20" t="s">
        <v>665</v>
      </c>
    </row>
    <row r="983" spans="1:5">
      <c r="A983" s="20" t="s">
        <v>2364</v>
      </c>
      <c r="B983" s="20" t="s">
        <v>198</v>
      </c>
      <c r="C983" s="20" t="s">
        <v>520</v>
      </c>
      <c r="D983" s="20" t="s">
        <v>664</v>
      </c>
      <c r="E983" s="20" t="s">
        <v>665</v>
      </c>
    </row>
    <row r="984" spans="1:5">
      <c r="A984" s="20" t="s">
        <v>2365</v>
      </c>
      <c r="B984" s="20" t="s">
        <v>2366</v>
      </c>
      <c r="C984" s="20" t="s">
        <v>520</v>
      </c>
      <c r="D984" s="20" t="s">
        <v>664</v>
      </c>
      <c r="E984" s="20" t="s">
        <v>665</v>
      </c>
    </row>
    <row r="985" spans="1:5">
      <c r="A985" s="20" t="s">
        <v>2367</v>
      </c>
      <c r="B985" s="20" t="s">
        <v>2368</v>
      </c>
      <c r="C985" s="20" t="s">
        <v>520</v>
      </c>
      <c r="D985" s="20" t="s">
        <v>664</v>
      </c>
      <c r="E985" s="20" t="s">
        <v>665</v>
      </c>
    </row>
    <row r="986" spans="1:5">
      <c r="A986" s="20" t="s">
        <v>2369</v>
      </c>
      <c r="B986" s="20" t="s">
        <v>2370</v>
      </c>
      <c r="C986" s="20" t="s">
        <v>520</v>
      </c>
      <c r="D986" s="20" t="s">
        <v>664</v>
      </c>
      <c r="E986" s="20" t="s">
        <v>665</v>
      </c>
    </row>
    <row r="987" spans="1:5">
      <c r="A987" s="20" t="s">
        <v>2371</v>
      </c>
      <c r="B987" s="20" t="s">
        <v>199</v>
      </c>
      <c r="C987" s="20" t="s">
        <v>520</v>
      </c>
      <c r="D987" s="20" t="s">
        <v>664</v>
      </c>
      <c r="E987" s="20" t="s">
        <v>665</v>
      </c>
    </row>
    <row r="988" spans="1:5">
      <c r="A988" s="20" t="s">
        <v>2372</v>
      </c>
      <c r="B988" s="20" t="s">
        <v>2373</v>
      </c>
      <c r="C988" s="20" t="s">
        <v>520</v>
      </c>
      <c r="D988" s="20" t="s">
        <v>664</v>
      </c>
      <c r="E988" s="20" t="s">
        <v>665</v>
      </c>
    </row>
    <row r="989" spans="1:5">
      <c r="A989" s="20" t="s">
        <v>2374</v>
      </c>
      <c r="B989" s="20" t="s">
        <v>2375</v>
      </c>
      <c r="C989" s="20" t="s">
        <v>520</v>
      </c>
      <c r="D989" s="20" t="s">
        <v>664</v>
      </c>
      <c r="E989" s="20" t="s">
        <v>665</v>
      </c>
    </row>
    <row r="990" spans="1:5">
      <c r="A990" s="20" t="s">
        <v>2376</v>
      </c>
      <c r="B990" s="20" t="s">
        <v>200</v>
      </c>
      <c r="C990" s="20" t="s">
        <v>520</v>
      </c>
      <c r="D990" s="20" t="s">
        <v>664</v>
      </c>
      <c r="E990" s="20" t="s">
        <v>665</v>
      </c>
    </row>
    <row r="991" spans="1:5">
      <c r="A991" s="20" t="s">
        <v>2377</v>
      </c>
      <c r="B991" s="20" t="s">
        <v>201</v>
      </c>
      <c r="C991" s="20" t="s">
        <v>520</v>
      </c>
      <c r="D991" s="20" t="s">
        <v>664</v>
      </c>
      <c r="E991" s="20" t="s">
        <v>665</v>
      </c>
    </row>
    <row r="992" spans="1:5">
      <c r="A992" s="20" t="s">
        <v>2378</v>
      </c>
      <c r="B992" s="20" t="s">
        <v>2379</v>
      </c>
      <c r="C992" s="20" t="s">
        <v>520</v>
      </c>
      <c r="D992" s="20" t="s">
        <v>664</v>
      </c>
      <c r="E992" s="20" t="s">
        <v>665</v>
      </c>
    </row>
    <row r="993" spans="1:5">
      <c r="A993" s="20" t="s">
        <v>2380</v>
      </c>
      <c r="B993" s="20" t="s">
        <v>2381</v>
      </c>
      <c r="C993" s="20" t="s">
        <v>520</v>
      </c>
      <c r="D993" s="20" t="s">
        <v>664</v>
      </c>
      <c r="E993" s="20" t="s">
        <v>665</v>
      </c>
    </row>
    <row r="994" spans="1:5">
      <c r="A994" s="20" t="s">
        <v>2382</v>
      </c>
      <c r="B994" s="20" t="s">
        <v>2383</v>
      </c>
      <c r="C994" s="20" t="s">
        <v>520</v>
      </c>
      <c r="D994" s="20" t="s">
        <v>664</v>
      </c>
      <c r="E994" s="20" t="s">
        <v>665</v>
      </c>
    </row>
    <row r="995" spans="1:5">
      <c r="A995" s="20" t="s">
        <v>2384</v>
      </c>
      <c r="B995" s="20" t="s">
        <v>2385</v>
      </c>
      <c r="C995" s="20" t="s">
        <v>520</v>
      </c>
      <c r="D995" s="20" t="s">
        <v>664</v>
      </c>
      <c r="E995" s="20" t="s">
        <v>665</v>
      </c>
    </row>
    <row r="996" spans="1:5">
      <c r="A996" s="20" t="s">
        <v>2386</v>
      </c>
      <c r="B996" s="20" t="s">
        <v>2387</v>
      </c>
      <c r="C996" s="20" t="s">
        <v>520</v>
      </c>
      <c r="D996" s="20" t="s">
        <v>664</v>
      </c>
      <c r="E996" s="20" t="s">
        <v>665</v>
      </c>
    </row>
    <row r="997" spans="1:5">
      <c r="A997" s="20" t="s">
        <v>2388</v>
      </c>
      <c r="B997" s="20" t="s">
        <v>2389</v>
      </c>
      <c r="C997" s="20" t="s">
        <v>520</v>
      </c>
      <c r="D997" s="20" t="s">
        <v>664</v>
      </c>
      <c r="E997" s="20" t="s">
        <v>665</v>
      </c>
    </row>
    <row r="998" spans="1:5">
      <c r="A998" s="20" t="s">
        <v>2390</v>
      </c>
      <c r="B998" s="20" t="s">
        <v>2391</v>
      </c>
      <c r="C998" s="20" t="s">
        <v>520</v>
      </c>
      <c r="D998" s="20" t="s">
        <v>664</v>
      </c>
      <c r="E998" s="20" t="s">
        <v>665</v>
      </c>
    </row>
    <row r="999" spans="1:5">
      <c r="A999" s="20" t="s">
        <v>2392</v>
      </c>
      <c r="B999" s="20" t="s">
        <v>202</v>
      </c>
      <c r="C999" s="20" t="s">
        <v>520</v>
      </c>
      <c r="D999" s="20" t="s">
        <v>664</v>
      </c>
      <c r="E999" s="20" t="s">
        <v>665</v>
      </c>
    </row>
    <row r="1000" spans="1:5">
      <c r="A1000" s="20" t="s">
        <v>2393</v>
      </c>
      <c r="B1000" s="20" t="s">
        <v>203</v>
      </c>
      <c r="C1000" s="20" t="s">
        <v>520</v>
      </c>
      <c r="D1000" s="20" t="s">
        <v>664</v>
      </c>
      <c r="E1000" s="20" t="s">
        <v>665</v>
      </c>
    </row>
    <row r="1001" spans="1:5">
      <c r="A1001" s="20" t="s">
        <v>2394</v>
      </c>
      <c r="B1001" s="20" t="s">
        <v>2395</v>
      </c>
      <c r="C1001" s="20" t="s">
        <v>520</v>
      </c>
      <c r="D1001" s="20" t="s">
        <v>664</v>
      </c>
      <c r="E1001" s="20" t="s">
        <v>665</v>
      </c>
    </row>
    <row r="1002" spans="1:5">
      <c r="A1002" s="20" t="s">
        <v>2396</v>
      </c>
      <c r="B1002" s="20" t="s">
        <v>2397</v>
      </c>
      <c r="C1002" s="20" t="s">
        <v>520</v>
      </c>
      <c r="D1002" s="20" t="s">
        <v>664</v>
      </c>
      <c r="E1002" s="20" t="s">
        <v>665</v>
      </c>
    </row>
    <row r="1003" spans="1:5">
      <c r="A1003" s="20" t="s">
        <v>2398</v>
      </c>
      <c r="B1003" s="20" t="s">
        <v>2399</v>
      </c>
      <c r="C1003" s="20" t="s">
        <v>520</v>
      </c>
      <c r="D1003" s="20" t="s">
        <v>664</v>
      </c>
      <c r="E1003" s="20" t="s">
        <v>665</v>
      </c>
    </row>
    <row r="1004" spans="1:5">
      <c r="A1004" s="20" t="s">
        <v>2400</v>
      </c>
      <c r="B1004" s="20" t="s">
        <v>204</v>
      </c>
      <c r="C1004" s="20" t="s">
        <v>520</v>
      </c>
      <c r="D1004" s="20" t="s">
        <v>664</v>
      </c>
      <c r="E1004" s="20" t="s">
        <v>665</v>
      </c>
    </row>
    <row r="1005" spans="1:5">
      <c r="A1005" s="20" t="s">
        <v>2401</v>
      </c>
      <c r="B1005" s="20" t="s">
        <v>2402</v>
      </c>
      <c r="C1005" s="20" t="s">
        <v>520</v>
      </c>
      <c r="D1005" s="20" t="s">
        <v>664</v>
      </c>
      <c r="E1005" s="20" t="s">
        <v>665</v>
      </c>
    </row>
    <row r="1006" spans="1:5">
      <c r="A1006" s="20" t="s">
        <v>2403</v>
      </c>
      <c r="B1006" s="20" t="s">
        <v>2404</v>
      </c>
      <c r="C1006" s="20" t="s">
        <v>520</v>
      </c>
      <c r="D1006" s="20" t="s">
        <v>664</v>
      </c>
      <c r="E1006" s="20" t="s">
        <v>665</v>
      </c>
    </row>
    <row r="1007" spans="1:5">
      <c r="A1007" s="20" t="s">
        <v>2405</v>
      </c>
      <c r="B1007" s="20" t="s">
        <v>2406</v>
      </c>
      <c r="C1007" s="20" t="s">
        <v>520</v>
      </c>
      <c r="D1007" s="20" t="s">
        <v>664</v>
      </c>
      <c r="E1007" s="20" t="s">
        <v>665</v>
      </c>
    </row>
    <row r="1008" spans="1:5">
      <c r="A1008" s="20" t="s">
        <v>2407</v>
      </c>
      <c r="B1008" s="20" t="s">
        <v>205</v>
      </c>
      <c r="C1008" s="20" t="s">
        <v>520</v>
      </c>
      <c r="D1008" s="20" t="s">
        <v>664</v>
      </c>
      <c r="E1008" s="20" t="s">
        <v>665</v>
      </c>
    </row>
    <row r="1009" spans="1:5">
      <c r="A1009" s="20" t="s">
        <v>2408</v>
      </c>
      <c r="B1009" s="20" t="s">
        <v>2409</v>
      </c>
      <c r="C1009" s="20" t="s">
        <v>520</v>
      </c>
      <c r="D1009" s="20" t="s">
        <v>664</v>
      </c>
      <c r="E1009" s="20" t="s">
        <v>665</v>
      </c>
    </row>
    <row r="1010" spans="1:5">
      <c r="A1010" s="20" t="s">
        <v>2410</v>
      </c>
      <c r="B1010" s="20" t="s">
        <v>2411</v>
      </c>
      <c r="C1010" s="20" t="s">
        <v>520</v>
      </c>
      <c r="D1010" s="20" t="s">
        <v>664</v>
      </c>
      <c r="E1010" s="20" t="s">
        <v>665</v>
      </c>
    </row>
    <row r="1011" spans="1:5">
      <c r="A1011" s="20" t="s">
        <v>2412</v>
      </c>
      <c r="B1011" s="20" t="s">
        <v>2413</v>
      </c>
      <c r="C1011" s="20" t="s">
        <v>520</v>
      </c>
      <c r="D1011" s="20" t="s">
        <v>664</v>
      </c>
      <c r="E1011" s="20" t="s">
        <v>665</v>
      </c>
    </row>
    <row r="1012" spans="1:5">
      <c r="A1012" s="20" t="s">
        <v>2414</v>
      </c>
      <c r="B1012" s="20" t="s">
        <v>206</v>
      </c>
      <c r="C1012" s="20" t="s">
        <v>520</v>
      </c>
      <c r="D1012" s="20" t="s">
        <v>664</v>
      </c>
      <c r="E1012" s="20" t="s">
        <v>665</v>
      </c>
    </row>
    <row r="1013" spans="1:5">
      <c r="A1013" s="20" t="s">
        <v>2415</v>
      </c>
      <c r="B1013" s="20" t="s">
        <v>2416</v>
      </c>
      <c r="C1013" s="20" t="s">
        <v>520</v>
      </c>
      <c r="D1013" s="20" t="s">
        <v>664</v>
      </c>
      <c r="E1013" s="20" t="s">
        <v>665</v>
      </c>
    </row>
    <row r="1014" spans="1:5">
      <c r="A1014" s="20" t="s">
        <v>2417</v>
      </c>
      <c r="B1014" s="20" t="s">
        <v>2418</v>
      </c>
      <c r="C1014" s="20" t="s">
        <v>520</v>
      </c>
      <c r="D1014" s="20" t="s">
        <v>664</v>
      </c>
      <c r="E1014" s="20" t="s">
        <v>665</v>
      </c>
    </row>
    <row r="1015" spans="1:5">
      <c r="A1015" s="20" t="s">
        <v>2419</v>
      </c>
      <c r="B1015" s="20" t="s">
        <v>2420</v>
      </c>
      <c r="C1015" s="20" t="s">
        <v>520</v>
      </c>
      <c r="D1015" s="20" t="s">
        <v>664</v>
      </c>
      <c r="E1015" s="20" t="s">
        <v>665</v>
      </c>
    </row>
    <row r="1016" spans="1:5">
      <c r="A1016" s="20" t="s">
        <v>2421</v>
      </c>
      <c r="B1016" s="20" t="s">
        <v>207</v>
      </c>
      <c r="C1016" s="20" t="s">
        <v>520</v>
      </c>
      <c r="D1016" s="20" t="s">
        <v>664</v>
      </c>
      <c r="E1016" s="20" t="s">
        <v>665</v>
      </c>
    </row>
    <row r="1017" spans="1:5">
      <c r="A1017" s="20" t="s">
        <v>2422</v>
      </c>
      <c r="B1017" s="20" t="s">
        <v>2423</v>
      </c>
      <c r="C1017" s="20" t="s">
        <v>520</v>
      </c>
      <c r="D1017" s="20" t="s">
        <v>664</v>
      </c>
      <c r="E1017" s="20" t="s">
        <v>665</v>
      </c>
    </row>
    <row r="1018" spans="1:5">
      <c r="A1018" s="20" t="s">
        <v>2424</v>
      </c>
      <c r="B1018" s="20" t="s">
        <v>2425</v>
      </c>
      <c r="C1018" s="20" t="s">
        <v>520</v>
      </c>
      <c r="D1018" s="20" t="s">
        <v>664</v>
      </c>
      <c r="E1018" s="20" t="s">
        <v>665</v>
      </c>
    </row>
    <row r="1019" spans="1:5">
      <c r="A1019" s="20" t="s">
        <v>2426</v>
      </c>
      <c r="B1019" s="20" t="s">
        <v>2427</v>
      </c>
      <c r="C1019" s="20" t="s">
        <v>520</v>
      </c>
      <c r="D1019" s="20" t="s">
        <v>664</v>
      </c>
      <c r="E1019" s="20" t="s">
        <v>665</v>
      </c>
    </row>
    <row r="1020" spans="1:5">
      <c r="A1020" s="20" t="s">
        <v>2428</v>
      </c>
      <c r="B1020" s="20" t="s">
        <v>208</v>
      </c>
      <c r="C1020" s="20" t="s">
        <v>520</v>
      </c>
      <c r="D1020" s="20" t="s">
        <v>664</v>
      </c>
      <c r="E1020" s="20" t="s">
        <v>665</v>
      </c>
    </row>
    <row r="1021" spans="1:5">
      <c r="A1021" s="20" t="s">
        <v>2429</v>
      </c>
      <c r="B1021" s="20" t="s">
        <v>2430</v>
      </c>
      <c r="C1021" s="20" t="s">
        <v>520</v>
      </c>
      <c r="D1021" s="20" t="s">
        <v>664</v>
      </c>
      <c r="E1021" s="20" t="s">
        <v>665</v>
      </c>
    </row>
    <row r="1022" spans="1:5">
      <c r="A1022" s="20" t="s">
        <v>2431</v>
      </c>
      <c r="B1022" s="20" t="s">
        <v>2432</v>
      </c>
      <c r="C1022" s="20" t="s">
        <v>520</v>
      </c>
      <c r="D1022" s="20" t="s">
        <v>664</v>
      </c>
      <c r="E1022" s="20" t="s">
        <v>665</v>
      </c>
    </row>
    <row r="1023" spans="1:5">
      <c r="A1023" s="20" t="s">
        <v>2433</v>
      </c>
      <c r="B1023" s="20" t="s">
        <v>2434</v>
      </c>
      <c r="C1023" s="20" t="s">
        <v>520</v>
      </c>
      <c r="D1023" s="20" t="s">
        <v>664</v>
      </c>
      <c r="E1023" s="20" t="s">
        <v>665</v>
      </c>
    </row>
    <row r="1024" spans="1:5">
      <c r="A1024" s="20" t="s">
        <v>2435</v>
      </c>
      <c r="B1024" s="20" t="s">
        <v>209</v>
      </c>
      <c r="C1024" s="20" t="s">
        <v>520</v>
      </c>
      <c r="D1024" s="20" t="s">
        <v>664</v>
      </c>
      <c r="E1024" s="20" t="s">
        <v>665</v>
      </c>
    </row>
    <row r="1025" spans="1:5">
      <c r="A1025" s="20" t="s">
        <v>2436</v>
      </c>
      <c r="B1025" s="20" t="s">
        <v>2437</v>
      </c>
      <c r="C1025" s="20" t="s">
        <v>520</v>
      </c>
      <c r="D1025" s="20" t="s">
        <v>664</v>
      </c>
      <c r="E1025" s="20" t="s">
        <v>665</v>
      </c>
    </row>
    <row r="1026" spans="1:5">
      <c r="A1026" s="20" t="s">
        <v>2438</v>
      </c>
      <c r="B1026" s="20" t="s">
        <v>2439</v>
      </c>
      <c r="C1026" s="20" t="s">
        <v>520</v>
      </c>
      <c r="D1026" s="20" t="s">
        <v>664</v>
      </c>
      <c r="E1026" s="20" t="s">
        <v>665</v>
      </c>
    </row>
    <row r="1027" spans="1:5">
      <c r="A1027" s="20" t="s">
        <v>2440</v>
      </c>
      <c r="B1027" s="20" t="s">
        <v>210</v>
      </c>
      <c r="C1027" s="20" t="s">
        <v>520</v>
      </c>
      <c r="D1027" s="20" t="s">
        <v>664</v>
      </c>
      <c r="E1027" s="20" t="s">
        <v>665</v>
      </c>
    </row>
    <row r="1028" spans="1:5">
      <c r="A1028" s="20" t="s">
        <v>2441</v>
      </c>
      <c r="B1028" s="20" t="s">
        <v>472</v>
      </c>
      <c r="C1028" s="20" t="s">
        <v>520</v>
      </c>
      <c r="D1028" s="20" t="s">
        <v>664</v>
      </c>
      <c r="E1028" s="20" t="s">
        <v>665</v>
      </c>
    </row>
    <row r="1029" spans="1:5">
      <c r="A1029" s="20" t="s">
        <v>2442</v>
      </c>
      <c r="B1029" s="20" t="s">
        <v>2443</v>
      </c>
      <c r="C1029" s="20" t="s">
        <v>520</v>
      </c>
      <c r="D1029" s="20" t="s">
        <v>664</v>
      </c>
      <c r="E1029" s="20" t="s">
        <v>665</v>
      </c>
    </row>
    <row r="1030" spans="1:5">
      <c r="A1030" s="20" t="s">
        <v>2444</v>
      </c>
      <c r="B1030" s="20" t="s">
        <v>2445</v>
      </c>
      <c r="C1030" s="20" t="s">
        <v>520</v>
      </c>
      <c r="D1030" s="20" t="s">
        <v>664</v>
      </c>
      <c r="E1030" s="20" t="s">
        <v>665</v>
      </c>
    </row>
    <row r="1031" spans="1:5">
      <c r="A1031" s="20" t="s">
        <v>2446</v>
      </c>
      <c r="B1031" s="20" t="s">
        <v>211</v>
      </c>
      <c r="C1031" s="20" t="s">
        <v>520</v>
      </c>
      <c r="D1031" s="20" t="s">
        <v>664</v>
      </c>
      <c r="E1031" s="20" t="s">
        <v>665</v>
      </c>
    </row>
    <row r="1032" spans="1:5">
      <c r="A1032" s="20" t="s">
        <v>2447</v>
      </c>
      <c r="B1032" s="20" t="s">
        <v>212</v>
      </c>
      <c r="C1032" s="20" t="s">
        <v>520</v>
      </c>
      <c r="D1032" s="20" t="s">
        <v>664</v>
      </c>
      <c r="E1032" s="20" t="s">
        <v>665</v>
      </c>
    </row>
    <row r="1033" spans="1:5">
      <c r="A1033" s="20" t="s">
        <v>2448</v>
      </c>
      <c r="B1033" s="20" t="s">
        <v>2449</v>
      </c>
      <c r="C1033" s="20" t="s">
        <v>520</v>
      </c>
      <c r="D1033" s="20" t="s">
        <v>664</v>
      </c>
      <c r="E1033" s="20" t="s">
        <v>665</v>
      </c>
    </row>
    <row r="1034" spans="1:5">
      <c r="A1034" s="20" t="s">
        <v>2450</v>
      </c>
      <c r="B1034" s="20" t="s">
        <v>2451</v>
      </c>
      <c r="C1034" s="20" t="s">
        <v>520</v>
      </c>
      <c r="D1034" s="20" t="s">
        <v>664</v>
      </c>
      <c r="E1034" s="20" t="s">
        <v>665</v>
      </c>
    </row>
    <row r="1035" spans="1:5">
      <c r="A1035" s="20" t="s">
        <v>2452</v>
      </c>
      <c r="B1035" s="20" t="s">
        <v>2453</v>
      </c>
      <c r="C1035" s="20" t="s">
        <v>520</v>
      </c>
      <c r="D1035" s="20" t="s">
        <v>664</v>
      </c>
      <c r="E1035" s="20" t="s">
        <v>665</v>
      </c>
    </row>
    <row r="1036" spans="1:5">
      <c r="A1036" s="20" t="s">
        <v>2454</v>
      </c>
      <c r="B1036" s="20" t="s">
        <v>213</v>
      </c>
      <c r="C1036" s="20" t="s">
        <v>520</v>
      </c>
      <c r="D1036" s="20" t="s">
        <v>664</v>
      </c>
      <c r="E1036" s="20" t="s">
        <v>665</v>
      </c>
    </row>
    <row r="1037" spans="1:5">
      <c r="A1037" s="20" t="s">
        <v>2455</v>
      </c>
      <c r="B1037" s="20" t="s">
        <v>2456</v>
      </c>
      <c r="C1037" s="20" t="s">
        <v>520</v>
      </c>
      <c r="D1037" s="20" t="s">
        <v>664</v>
      </c>
      <c r="E1037" s="20" t="s">
        <v>665</v>
      </c>
    </row>
    <row r="1038" spans="1:5">
      <c r="A1038" s="20" t="s">
        <v>2457</v>
      </c>
      <c r="B1038" s="20" t="s">
        <v>2458</v>
      </c>
      <c r="C1038" s="20" t="s">
        <v>520</v>
      </c>
      <c r="D1038" s="20" t="s">
        <v>664</v>
      </c>
      <c r="E1038" s="20" t="s">
        <v>665</v>
      </c>
    </row>
    <row r="1039" spans="1:5">
      <c r="A1039" s="20" t="s">
        <v>2459</v>
      </c>
      <c r="B1039" s="20" t="s">
        <v>2460</v>
      </c>
      <c r="C1039" s="20" t="s">
        <v>520</v>
      </c>
      <c r="D1039" s="20" t="s">
        <v>664</v>
      </c>
      <c r="E1039" s="20" t="s">
        <v>665</v>
      </c>
    </row>
    <row r="1040" spans="1:5">
      <c r="A1040" s="20" t="s">
        <v>2461</v>
      </c>
      <c r="B1040" s="20" t="s">
        <v>214</v>
      </c>
      <c r="C1040" s="20" t="s">
        <v>520</v>
      </c>
      <c r="D1040" s="20" t="s">
        <v>664</v>
      </c>
      <c r="E1040" s="20" t="s">
        <v>665</v>
      </c>
    </row>
    <row r="1041" spans="1:5">
      <c r="A1041" s="20" t="s">
        <v>2462</v>
      </c>
      <c r="B1041" s="20" t="s">
        <v>2463</v>
      </c>
      <c r="C1041" s="20" t="s">
        <v>520</v>
      </c>
      <c r="D1041" s="20" t="s">
        <v>664</v>
      </c>
      <c r="E1041" s="20" t="s">
        <v>665</v>
      </c>
    </row>
    <row r="1042" spans="1:5">
      <c r="A1042" s="20" t="s">
        <v>2464</v>
      </c>
      <c r="B1042" s="20" t="s">
        <v>2465</v>
      </c>
      <c r="C1042" s="20" t="s">
        <v>520</v>
      </c>
      <c r="D1042" s="20" t="s">
        <v>664</v>
      </c>
      <c r="E1042" s="20" t="s">
        <v>665</v>
      </c>
    </row>
    <row r="1043" spans="1:5">
      <c r="A1043" s="20" t="s">
        <v>2466</v>
      </c>
      <c r="B1043" s="20" t="s">
        <v>2467</v>
      </c>
      <c r="C1043" s="20" t="s">
        <v>520</v>
      </c>
      <c r="D1043" s="20" t="s">
        <v>664</v>
      </c>
      <c r="E1043" s="20" t="s">
        <v>665</v>
      </c>
    </row>
    <row r="1044" spans="1:5">
      <c r="A1044" s="20" t="s">
        <v>2468</v>
      </c>
      <c r="B1044" s="20" t="s">
        <v>215</v>
      </c>
      <c r="C1044" s="20" t="s">
        <v>520</v>
      </c>
      <c r="D1044" s="20" t="s">
        <v>664</v>
      </c>
      <c r="E1044" s="20" t="s">
        <v>665</v>
      </c>
    </row>
    <row r="1045" spans="1:5">
      <c r="A1045" s="20" t="s">
        <v>2469</v>
      </c>
      <c r="B1045" s="20" t="s">
        <v>216</v>
      </c>
      <c r="C1045" s="20" t="s">
        <v>520</v>
      </c>
      <c r="D1045" s="20" t="s">
        <v>664</v>
      </c>
      <c r="E1045" s="20" t="s">
        <v>665</v>
      </c>
    </row>
    <row r="1046" spans="1:5">
      <c r="A1046" s="20" t="s">
        <v>2470</v>
      </c>
      <c r="B1046" s="20" t="s">
        <v>2471</v>
      </c>
      <c r="C1046" s="20" t="s">
        <v>520</v>
      </c>
      <c r="D1046" s="20" t="s">
        <v>664</v>
      </c>
      <c r="E1046" s="20" t="s">
        <v>665</v>
      </c>
    </row>
    <row r="1047" spans="1:5">
      <c r="A1047" s="20" t="s">
        <v>2472</v>
      </c>
      <c r="B1047" s="20" t="s">
        <v>2473</v>
      </c>
      <c r="C1047" s="20" t="s">
        <v>520</v>
      </c>
      <c r="D1047" s="20" t="s">
        <v>664</v>
      </c>
      <c r="E1047" s="20" t="s">
        <v>665</v>
      </c>
    </row>
    <row r="1048" spans="1:5">
      <c r="A1048" s="20" t="s">
        <v>2474</v>
      </c>
      <c r="B1048" s="20" t="s">
        <v>2475</v>
      </c>
      <c r="C1048" s="20" t="s">
        <v>520</v>
      </c>
      <c r="D1048" s="20" t="s">
        <v>664</v>
      </c>
      <c r="E1048" s="20" t="s">
        <v>665</v>
      </c>
    </row>
    <row r="1049" spans="1:5">
      <c r="A1049" s="20" t="s">
        <v>2476</v>
      </c>
      <c r="B1049" s="20" t="s">
        <v>2477</v>
      </c>
      <c r="C1049" s="20" t="s">
        <v>520</v>
      </c>
      <c r="D1049" s="20" t="s">
        <v>664</v>
      </c>
      <c r="E1049" s="20" t="s">
        <v>665</v>
      </c>
    </row>
    <row r="1050" spans="1:5">
      <c r="A1050" s="20" t="s">
        <v>2478</v>
      </c>
      <c r="B1050" s="20" t="s">
        <v>2479</v>
      </c>
      <c r="C1050" s="20" t="s">
        <v>520</v>
      </c>
      <c r="D1050" s="20" t="s">
        <v>664</v>
      </c>
      <c r="E1050" s="20" t="s">
        <v>665</v>
      </c>
    </row>
    <row r="1051" spans="1:5">
      <c r="A1051" s="20" t="s">
        <v>2480</v>
      </c>
      <c r="B1051" s="20" t="s">
        <v>2481</v>
      </c>
      <c r="C1051" s="20" t="s">
        <v>520</v>
      </c>
      <c r="D1051" s="20" t="s">
        <v>664</v>
      </c>
      <c r="E1051" s="20" t="s">
        <v>665</v>
      </c>
    </row>
    <row r="1052" spans="1:5">
      <c r="A1052" s="20" t="s">
        <v>2482</v>
      </c>
      <c r="B1052" s="20" t="s">
        <v>217</v>
      </c>
      <c r="C1052" s="20" t="s">
        <v>520</v>
      </c>
      <c r="D1052" s="20" t="s">
        <v>664</v>
      </c>
      <c r="E1052" s="20" t="s">
        <v>665</v>
      </c>
    </row>
    <row r="1053" spans="1:5">
      <c r="A1053" s="20" t="s">
        <v>2483</v>
      </c>
      <c r="B1053" s="20" t="s">
        <v>218</v>
      </c>
      <c r="C1053" s="20" t="s">
        <v>520</v>
      </c>
      <c r="D1053" s="20" t="s">
        <v>664</v>
      </c>
      <c r="E1053" s="20" t="s">
        <v>665</v>
      </c>
    </row>
    <row r="1054" spans="1:5">
      <c r="A1054" s="20" t="s">
        <v>2484</v>
      </c>
      <c r="B1054" s="20" t="s">
        <v>2485</v>
      </c>
      <c r="C1054" s="20" t="s">
        <v>520</v>
      </c>
      <c r="D1054" s="20" t="s">
        <v>664</v>
      </c>
      <c r="E1054" s="20" t="s">
        <v>665</v>
      </c>
    </row>
    <row r="1055" spans="1:5">
      <c r="A1055" s="20" t="s">
        <v>2486</v>
      </c>
      <c r="B1055" s="20" t="s">
        <v>219</v>
      </c>
      <c r="C1055" s="20" t="s">
        <v>520</v>
      </c>
      <c r="D1055" s="20" t="s">
        <v>664</v>
      </c>
      <c r="E1055" s="20" t="s">
        <v>665</v>
      </c>
    </row>
    <row r="1056" spans="1:5">
      <c r="A1056" s="20" t="s">
        <v>2487</v>
      </c>
      <c r="B1056" s="20" t="s">
        <v>220</v>
      </c>
      <c r="C1056" s="20" t="s">
        <v>520</v>
      </c>
      <c r="D1056" s="20" t="s">
        <v>664</v>
      </c>
      <c r="E1056" s="20" t="s">
        <v>665</v>
      </c>
    </row>
    <row r="1057" spans="1:5">
      <c r="A1057" s="20" t="s">
        <v>2488</v>
      </c>
      <c r="B1057" s="20" t="s">
        <v>2489</v>
      </c>
      <c r="C1057" s="20" t="s">
        <v>520</v>
      </c>
      <c r="D1057" s="20" t="s">
        <v>664</v>
      </c>
      <c r="E1057" s="20" t="s">
        <v>665</v>
      </c>
    </row>
    <row r="1058" spans="1:5">
      <c r="A1058" s="20" t="s">
        <v>2490</v>
      </c>
      <c r="B1058" s="20" t="s">
        <v>2491</v>
      </c>
      <c r="C1058" s="20" t="s">
        <v>520</v>
      </c>
      <c r="D1058" s="20" t="s">
        <v>664</v>
      </c>
      <c r="E1058" s="20" t="s">
        <v>665</v>
      </c>
    </row>
    <row r="1059" spans="1:5">
      <c r="A1059" s="20" t="s">
        <v>2492</v>
      </c>
      <c r="B1059" s="20" t="s">
        <v>2493</v>
      </c>
      <c r="C1059" s="20" t="s">
        <v>520</v>
      </c>
      <c r="D1059" s="20" t="s">
        <v>664</v>
      </c>
      <c r="E1059" s="20" t="s">
        <v>665</v>
      </c>
    </row>
    <row r="1060" spans="1:5">
      <c r="A1060" s="20" t="s">
        <v>2494</v>
      </c>
      <c r="B1060" s="20" t="s">
        <v>2495</v>
      </c>
      <c r="C1060" s="20" t="s">
        <v>520</v>
      </c>
      <c r="D1060" s="20" t="s">
        <v>664</v>
      </c>
      <c r="E1060" s="20" t="s">
        <v>665</v>
      </c>
    </row>
    <row r="1061" spans="1:5">
      <c r="A1061" s="20" t="s">
        <v>2496</v>
      </c>
      <c r="B1061" s="20" t="s">
        <v>221</v>
      </c>
      <c r="C1061" s="20" t="s">
        <v>520</v>
      </c>
      <c r="D1061" s="20" t="s">
        <v>664</v>
      </c>
      <c r="E1061" s="20" t="s">
        <v>665</v>
      </c>
    </row>
    <row r="1062" spans="1:5">
      <c r="A1062" s="20" t="s">
        <v>2497</v>
      </c>
      <c r="B1062" s="20" t="s">
        <v>2498</v>
      </c>
      <c r="C1062" s="20" t="s">
        <v>520</v>
      </c>
      <c r="D1062" s="20" t="s">
        <v>664</v>
      </c>
      <c r="E1062" s="20" t="s">
        <v>665</v>
      </c>
    </row>
    <row r="1063" spans="1:5">
      <c r="A1063" s="20" t="s">
        <v>2499</v>
      </c>
      <c r="B1063" s="20" t="s">
        <v>2500</v>
      </c>
      <c r="C1063" s="20" t="s">
        <v>520</v>
      </c>
      <c r="D1063" s="20" t="s">
        <v>664</v>
      </c>
      <c r="E1063" s="20" t="s">
        <v>665</v>
      </c>
    </row>
    <row r="1064" spans="1:5">
      <c r="A1064" s="20" t="s">
        <v>2501</v>
      </c>
      <c r="B1064" s="20" t="s">
        <v>2502</v>
      </c>
      <c r="C1064" s="20" t="s">
        <v>520</v>
      </c>
      <c r="D1064" s="20" t="s">
        <v>664</v>
      </c>
      <c r="E1064" s="20" t="s">
        <v>665</v>
      </c>
    </row>
    <row r="1065" spans="1:5">
      <c r="A1065" s="20" t="s">
        <v>2503</v>
      </c>
      <c r="B1065" s="20" t="s">
        <v>222</v>
      </c>
      <c r="C1065" s="20" t="s">
        <v>520</v>
      </c>
      <c r="D1065" s="20" t="s">
        <v>664</v>
      </c>
      <c r="E1065" s="20" t="s">
        <v>665</v>
      </c>
    </row>
    <row r="1066" spans="1:5">
      <c r="A1066" s="20" t="s">
        <v>2504</v>
      </c>
      <c r="B1066" s="20" t="s">
        <v>2505</v>
      </c>
      <c r="C1066" s="20" t="s">
        <v>520</v>
      </c>
      <c r="D1066" s="20" t="s">
        <v>664</v>
      </c>
      <c r="E1066" s="20" t="s">
        <v>665</v>
      </c>
    </row>
    <row r="1067" spans="1:5">
      <c r="A1067" s="20" t="s">
        <v>2506</v>
      </c>
      <c r="B1067" s="20" t="s">
        <v>2507</v>
      </c>
      <c r="C1067" s="20" t="s">
        <v>520</v>
      </c>
      <c r="D1067" s="20" t="s">
        <v>664</v>
      </c>
      <c r="E1067" s="20" t="s">
        <v>665</v>
      </c>
    </row>
    <row r="1068" spans="1:5">
      <c r="A1068" s="20" t="s">
        <v>2508</v>
      </c>
      <c r="B1068" s="20" t="s">
        <v>2509</v>
      </c>
      <c r="C1068" s="20" t="s">
        <v>520</v>
      </c>
      <c r="D1068" s="20" t="s">
        <v>664</v>
      </c>
      <c r="E1068" s="20" t="s">
        <v>665</v>
      </c>
    </row>
    <row r="1069" spans="1:5">
      <c r="A1069" s="20" t="s">
        <v>2510</v>
      </c>
      <c r="B1069" s="20" t="s">
        <v>223</v>
      </c>
      <c r="C1069" s="20" t="s">
        <v>520</v>
      </c>
      <c r="D1069" s="20" t="s">
        <v>664</v>
      </c>
      <c r="E1069" s="20" t="s">
        <v>665</v>
      </c>
    </row>
    <row r="1070" spans="1:5">
      <c r="A1070" s="20" t="s">
        <v>2511</v>
      </c>
      <c r="B1070" s="20" t="s">
        <v>2512</v>
      </c>
      <c r="C1070" s="20" t="s">
        <v>520</v>
      </c>
      <c r="D1070" s="20" t="s">
        <v>664</v>
      </c>
      <c r="E1070" s="20" t="s">
        <v>665</v>
      </c>
    </row>
    <row r="1071" spans="1:5">
      <c r="A1071" s="20" t="s">
        <v>2513</v>
      </c>
      <c r="B1071" s="20" t="s">
        <v>2514</v>
      </c>
      <c r="C1071" s="20" t="s">
        <v>520</v>
      </c>
      <c r="D1071" s="20" t="s">
        <v>664</v>
      </c>
      <c r="E1071" s="20" t="s">
        <v>665</v>
      </c>
    </row>
    <row r="1072" spans="1:5">
      <c r="A1072" s="20" t="s">
        <v>2515</v>
      </c>
      <c r="B1072" s="20" t="s">
        <v>2516</v>
      </c>
      <c r="C1072" s="20" t="s">
        <v>520</v>
      </c>
      <c r="D1072" s="20" t="s">
        <v>664</v>
      </c>
      <c r="E1072" s="20" t="s">
        <v>665</v>
      </c>
    </row>
    <row r="1073" spans="1:5">
      <c r="A1073" s="20" t="s">
        <v>2517</v>
      </c>
      <c r="B1073" s="20" t="s">
        <v>2518</v>
      </c>
      <c r="C1073" s="20" t="s">
        <v>520</v>
      </c>
      <c r="D1073" s="20" t="s">
        <v>664</v>
      </c>
      <c r="E1073" s="20" t="s">
        <v>665</v>
      </c>
    </row>
    <row r="1074" spans="1:5">
      <c r="A1074" s="20" t="s">
        <v>2519</v>
      </c>
      <c r="B1074" s="20" t="s">
        <v>224</v>
      </c>
      <c r="C1074" s="20" t="s">
        <v>520</v>
      </c>
      <c r="D1074" s="20" t="s">
        <v>664</v>
      </c>
      <c r="E1074" s="20" t="s">
        <v>665</v>
      </c>
    </row>
    <row r="1075" spans="1:5">
      <c r="A1075" s="20" t="s">
        <v>2520</v>
      </c>
      <c r="B1075" s="20" t="s">
        <v>2521</v>
      </c>
      <c r="C1075" s="20" t="s">
        <v>520</v>
      </c>
      <c r="D1075" s="20" t="s">
        <v>664</v>
      </c>
      <c r="E1075" s="20" t="s">
        <v>665</v>
      </c>
    </row>
    <row r="1076" spans="1:5">
      <c r="A1076" s="20" t="s">
        <v>2522</v>
      </c>
      <c r="B1076" s="20" t="s">
        <v>2523</v>
      </c>
      <c r="C1076" s="20" t="s">
        <v>520</v>
      </c>
      <c r="D1076" s="20" t="s">
        <v>664</v>
      </c>
      <c r="E1076" s="20" t="s">
        <v>665</v>
      </c>
    </row>
    <row r="1077" spans="1:5">
      <c r="A1077" s="20" t="s">
        <v>2524</v>
      </c>
      <c r="B1077" s="20" t="s">
        <v>2525</v>
      </c>
      <c r="C1077" s="20" t="s">
        <v>520</v>
      </c>
      <c r="D1077" s="20" t="s">
        <v>664</v>
      </c>
      <c r="E1077" s="20" t="s">
        <v>665</v>
      </c>
    </row>
    <row r="1078" spans="1:5">
      <c r="A1078" s="20" t="s">
        <v>2526</v>
      </c>
      <c r="B1078" s="20" t="s">
        <v>2527</v>
      </c>
      <c r="C1078" s="20" t="s">
        <v>520</v>
      </c>
      <c r="D1078" s="20" t="s">
        <v>664</v>
      </c>
      <c r="E1078" s="20" t="s">
        <v>665</v>
      </c>
    </row>
    <row r="1079" spans="1:5">
      <c r="A1079" s="20" t="s">
        <v>2528</v>
      </c>
      <c r="B1079" s="20" t="s">
        <v>225</v>
      </c>
      <c r="C1079" s="20" t="s">
        <v>520</v>
      </c>
      <c r="D1079" s="20" t="s">
        <v>664</v>
      </c>
      <c r="E1079" s="20" t="s">
        <v>665</v>
      </c>
    </row>
    <row r="1080" spans="1:5">
      <c r="A1080" s="20" t="s">
        <v>2529</v>
      </c>
      <c r="B1080" s="20" t="s">
        <v>2530</v>
      </c>
      <c r="C1080" s="20" t="s">
        <v>520</v>
      </c>
      <c r="D1080" s="20" t="s">
        <v>664</v>
      </c>
      <c r="E1080" s="20" t="s">
        <v>665</v>
      </c>
    </row>
    <row r="1081" spans="1:5">
      <c r="A1081" s="20" t="s">
        <v>2531</v>
      </c>
      <c r="B1081" s="20" t="s">
        <v>2532</v>
      </c>
      <c r="C1081" s="20" t="s">
        <v>520</v>
      </c>
      <c r="D1081" s="20" t="s">
        <v>664</v>
      </c>
      <c r="E1081" s="20" t="s">
        <v>665</v>
      </c>
    </row>
    <row r="1082" spans="1:5">
      <c r="A1082" s="20" t="s">
        <v>2533</v>
      </c>
      <c r="B1082" s="20" t="s">
        <v>2534</v>
      </c>
      <c r="C1082" s="20" t="s">
        <v>520</v>
      </c>
      <c r="D1082" s="20" t="s">
        <v>664</v>
      </c>
      <c r="E1082" s="20" t="s">
        <v>665</v>
      </c>
    </row>
    <row r="1083" spans="1:5">
      <c r="A1083" s="20" t="s">
        <v>2535</v>
      </c>
      <c r="B1083" s="20" t="s">
        <v>226</v>
      </c>
      <c r="C1083" s="20" t="s">
        <v>520</v>
      </c>
      <c r="D1083" s="20" t="s">
        <v>664</v>
      </c>
      <c r="E1083" s="20" t="s">
        <v>665</v>
      </c>
    </row>
    <row r="1084" spans="1:5">
      <c r="A1084" s="20" t="s">
        <v>2536</v>
      </c>
      <c r="B1084" s="20" t="s">
        <v>2537</v>
      </c>
      <c r="C1084" s="20" t="s">
        <v>520</v>
      </c>
      <c r="D1084" s="20" t="s">
        <v>664</v>
      </c>
      <c r="E1084" s="20" t="s">
        <v>665</v>
      </c>
    </row>
    <row r="1085" spans="1:5">
      <c r="A1085" s="20" t="s">
        <v>2538</v>
      </c>
      <c r="B1085" s="20" t="s">
        <v>2539</v>
      </c>
      <c r="C1085" s="20" t="s">
        <v>520</v>
      </c>
      <c r="D1085" s="20" t="s">
        <v>664</v>
      </c>
      <c r="E1085" s="20" t="s">
        <v>665</v>
      </c>
    </row>
    <row r="1086" spans="1:5">
      <c r="A1086" s="20" t="s">
        <v>2540</v>
      </c>
      <c r="B1086" s="20" t="s">
        <v>2541</v>
      </c>
      <c r="C1086" s="20" t="s">
        <v>520</v>
      </c>
      <c r="D1086" s="20" t="s">
        <v>664</v>
      </c>
      <c r="E1086" s="20" t="s">
        <v>665</v>
      </c>
    </row>
    <row r="1087" spans="1:5">
      <c r="A1087" s="20" t="s">
        <v>2542</v>
      </c>
      <c r="B1087" s="20" t="s">
        <v>227</v>
      </c>
      <c r="C1087" s="20" t="s">
        <v>520</v>
      </c>
      <c r="D1087" s="20" t="s">
        <v>664</v>
      </c>
      <c r="E1087" s="20" t="s">
        <v>665</v>
      </c>
    </row>
    <row r="1088" spans="1:5">
      <c r="A1088" s="20" t="s">
        <v>2543</v>
      </c>
      <c r="B1088" s="20" t="s">
        <v>2544</v>
      </c>
      <c r="C1088" s="20" t="s">
        <v>520</v>
      </c>
      <c r="D1088" s="20" t="s">
        <v>664</v>
      </c>
      <c r="E1088" s="20" t="s">
        <v>665</v>
      </c>
    </row>
    <row r="1089" spans="1:5">
      <c r="A1089" s="20" t="s">
        <v>2545</v>
      </c>
      <c r="B1089" s="20" t="s">
        <v>2546</v>
      </c>
      <c r="C1089" s="20" t="s">
        <v>520</v>
      </c>
      <c r="D1089" s="20" t="s">
        <v>664</v>
      </c>
      <c r="E1089" s="20" t="s">
        <v>665</v>
      </c>
    </row>
    <row r="1090" spans="1:5">
      <c r="A1090" s="20" t="s">
        <v>2547</v>
      </c>
      <c r="B1090" s="20" t="s">
        <v>2548</v>
      </c>
      <c r="C1090" s="20" t="s">
        <v>520</v>
      </c>
      <c r="D1090" s="20" t="s">
        <v>664</v>
      </c>
      <c r="E1090" s="20" t="s">
        <v>665</v>
      </c>
    </row>
    <row r="1091" spans="1:5">
      <c r="A1091" s="20" t="s">
        <v>2549</v>
      </c>
      <c r="B1091" s="20" t="s">
        <v>228</v>
      </c>
      <c r="C1091" s="20" t="s">
        <v>520</v>
      </c>
      <c r="D1091" s="20" t="s">
        <v>664</v>
      </c>
      <c r="E1091" s="20" t="s">
        <v>665</v>
      </c>
    </row>
    <row r="1092" spans="1:5">
      <c r="A1092" s="20" t="s">
        <v>2550</v>
      </c>
      <c r="B1092" s="20" t="s">
        <v>2551</v>
      </c>
      <c r="C1092" s="20" t="s">
        <v>520</v>
      </c>
      <c r="D1092" s="20" t="s">
        <v>664</v>
      </c>
      <c r="E1092" s="20" t="s">
        <v>665</v>
      </c>
    </row>
    <row r="1093" spans="1:5">
      <c r="A1093" s="20" t="s">
        <v>2552</v>
      </c>
      <c r="B1093" s="20" t="s">
        <v>2553</v>
      </c>
      <c r="C1093" s="20" t="s">
        <v>520</v>
      </c>
      <c r="D1093" s="20" t="s">
        <v>664</v>
      </c>
      <c r="E1093" s="20" t="s">
        <v>665</v>
      </c>
    </row>
    <row r="1094" spans="1:5">
      <c r="A1094" s="20" t="s">
        <v>2554</v>
      </c>
      <c r="B1094" s="20" t="s">
        <v>2555</v>
      </c>
      <c r="C1094" s="20" t="s">
        <v>520</v>
      </c>
      <c r="D1094" s="20" t="s">
        <v>664</v>
      </c>
      <c r="E1094" s="20" t="s">
        <v>665</v>
      </c>
    </row>
    <row r="1095" spans="1:5">
      <c r="A1095" s="20" t="s">
        <v>2556</v>
      </c>
      <c r="B1095" s="20" t="s">
        <v>229</v>
      </c>
      <c r="C1095" s="20" t="s">
        <v>520</v>
      </c>
      <c r="D1095" s="20" t="s">
        <v>664</v>
      </c>
      <c r="E1095" s="20" t="s">
        <v>665</v>
      </c>
    </row>
    <row r="1096" spans="1:5">
      <c r="A1096" s="20" t="s">
        <v>2557</v>
      </c>
      <c r="B1096" s="20" t="s">
        <v>2558</v>
      </c>
      <c r="C1096" s="20" t="s">
        <v>520</v>
      </c>
      <c r="D1096" s="20" t="s">
        <v>664</v>
      </c>
      <c r="E1096" s="20" t="s">
        <v>665</v>
      </c>
    </row>
    <row r="1097" spans="1:5">
      <c r="A1097" s="20" t="s">
        <v>2559</v>
      </c>
      <c r="B1097" s="20" t="s">
        <v>2560</v>
      </c>
      <c r="C1097" s="20" t="s">
        <v>520</v>
      </c>
      <c r="D1097" s="20" t="s">
        <v>664</v>
      </c>
      <c r="E1097" s="20" t="s">
        <v>665</v>
      </c>
    </row>
    <row r="1098" spans="1:5">
      <c r="A1098" s="20" t="s">
        <v>2561</v>
      </c>
      <c r="B1098" s="20" t="s">
        <v>2562</v>
      </c>
      <c r="C1098" s="20" t="s">
        <v>520</v>
      </c>
      <c r="D1098" s="20" t="s">
        <v>664</v>
      </c>
      <c r="E1098" s="20" t="s">
        <v>665</v>
      </c>
    </row>
    <row r="1099" spans="1:5">
      <c r="A1099" s="20" t="s">
        <v>2563</v>
      </c>
      <c r="B1099" s="20" t="s">
        <v>230</v>
      </c>
      <c r="C1099" s="20" t="s">
        <v>520</v>
      </c>
      <c r="D1099" s="20" t="s">
        <v>664</v>
      </c>
      <c r="E1099" s="20" t="s">
        <v>665</v>
      </c>
    </row>
    <row r="1100" spans="1:5">
      <c r="A1100" s="20" t="s">
        <v>2564</v>
      </c>
      <c r="B1100" s="20" t="s">
        <v>2565</v>
      </c>
      <c r="C1100" s="20" t="s">
        <v>520</v>
      </c>
      <c r="D1100" s="20" t="s">
        <v>664</v>
      </c>
      <c r="E1100" s="20" t="s">
        <v>665</v>
      </c>
    </row>
    <row r="1101" spans="1:5">
      <c r="A1101" s="20" t="s">
        <v>2566</v>
      </c>
      <c r="B1101" s="20" t="s">
        <v>2567</v>
      </c>
      <c r="C1101" s="20" t="s">
        <v>520</v>
      </c>
      <c r="D1101" s="20" t="s">
        <v>664</v>
      </c>
      <c r="E1101" s="20" t="s">
        <v>665</v>
      </c>
    </row>
    <row r="1102" spans="1:5">
      <c r="A1102" s="20" t="s">
        <v>2568</v>
      </c>
      <c r="B1102" s="20" t="s">
        <v>2569</v>
      </c>
      <c r="C1102" s="20" t="s">
        <v>520</v>
      </c>
      <c r="D1102" s="20" t="s">
        <v>664</v>
      </c>
      <c r="E1102" s="20" t="s">
        <v>665</v>
      </c>
    </row>
    <row r="1103" spans="1:5">
      <c r="A1103" s="20" t="s">
        <v>2570</v>
      </c>
      <c r="B1103" s="20" t="s">
        <v>231</v>
      </c>
      <c r="C1103" s="20" t="s">
        <v>520</v>
      </c>
      <c r="D1103" s="20" t="s">
        <v>664</v>
      </c>
      <c r="E1103" s="20" t="s">
        <v>665</v>
      </c>
    </row>
    <row r="1104" spans="1:5">
      <c r="A1104" s="20" t="s">
        <v>2571</v>
      </c>
      <c r="B1104" s="20" t="s">
        <v>2572</v>
      </c>
      <c r="C1104" s="20" t="s">
        <v>520</v>
      </c>
      <c r="D1104" s="20" t="s">
        <v>664</v>
      </c>
      <c r="E1104" s="20" t="s">
        <v>665</v>
      </c>
    </row>
    <row r="1105" spans="1:5">
      <c r="A1105" s="20" t="s">
        <v>2573</v>
      </c>
      <c r="B1105" s="20" t="s">
        <v>2574</v>
      </c>
      <c r="C1105" s="20" t="s">
        <v>520</v>
      </c>
      <c r="D1105" s="20" t="s">
        <v>664</v>
      </c>
      <c r="E1105" s="20" t="s">
        <v>665</v>
      </c>
    </row>
    <row r="1106" spans="1:5">
      <c r="A1106" s="20" t="s">
        <v>2575</v>
      </c>
      <c r="B1106" s="20" t="s">
        <v>232</v>
      </c>
      <c r="C1106" s="20" t="s">
        <v>520</v>
      </c>
      <c r="D1106" s="20" t="s">
        <v>664</v>
      </c>
      <c r="E1106" s="20" t="s">
        <v>665</v>
      </c>
    </row>
    <row r="1107" spans="1:5">
      <c r="A1107" s="20" t="s">
        <v>2576</v>
      </c>
      <c r="B1107" s="20" t="s">
        <v>233</v>
      </c>
      <c r="C1107" s="20" t="s">
        <v>520</v>
      </c>
      <c r="D1107" s="20" t="s">
        <v>664</v>
      </c>
      <c r="E1107" s="20" t="s">
        <v>665</v>
      </c>
    </row>
    <row r="1108" spans="1:5">
      <c r="A1108" s="20" t="s">
        <v>2577</v>
      </c>
      <c r="B1108" s="20" t="s">
        <v>2578</v>
      </c>
      <c r="C1108" s="20" t="s">
        <v>520</v>
      </c>
      <c r="D1108" s="20" t="s">
        <v>664</v>
      </c>
      <c r="E1108" s="20" t="s">
        <v>665</v>
      </c>
    </row>
    <row r="1109" spans="1:5">
      <c r="A1109" s="20" t="s">
        <v>2579</v>
      </c>
      <c r="B1109" s="20" t="s">
        <v>2580</v>
      </c>
      <c r="C1109" s="20" t="s">
        <v>520</v>
      </c>
      <c r="D1109" s="20" t="s">
        <v>664</v>
      </c>
      <c r="E1109" s="20" t="s">
        <v>665</v>
      </c>
    </row>
    <row r="1110" spans="1:5">
      <c r="A1110" s="20" t="s">
        <v>2581</v>
      </c>
      <c r="B1110" s="20" t="s">
        <v>2582</v>
      </c>
      <c r="C1110" s="20" t="s">
        <v>520</v>
      </c>
      <c r="D1110" s="20" t="s">
        <v>664</v>
      </c>
      <c r="E1110" s="20" t="s">
        <v>665</v>
      </c>
    </row>
    <row r="1111" spans="1:5">
      <c r="A1111" s="20" t="s">
        <v>2583</v>
      </c>
      <c r="B1111" s="20" t="s">
        <v>234</v>
      </c>
      <c r="C1111" s="20" t="s">
        <v>520</v>
      </c>
      <c r="D1111" s="20" t="s">
        <v>664</v>
      </c>
      <c r="E1111" s="20" t="s">
        <v>665</v>
      </c>
    </row>
    <row r="1112" spans="1:5">
      <c r="A1112" s="20" t="s">
        <v>2584</v>
      </c>
      <c r="B1112" s="20" t="s">
        <v>2585</v>
      </c>
      <c r="C1112" s="20" t="s">
        <v>520</v>
      </c>
      <c r="D1112" s="20" t="s">
        <v>664</v>
      </c>
      <c r="E1112" s="20" t="s">
        <v>665</v>
      </c>
    </row>
    <row r="1113" spans="1:5">
      <c r="A1113" s="20" t="s">
        <v>2586</v>
      </c>
      <c r="B1113" s="20" t="s">
        <v>2587</v>
      </c>
      <c r="C1113" s="20" t="s">
        <v>520</v>
      </c>
      <c r="D1113" s="20" t="s">
        <v>664</v>
      </c>
      <c r="E1113" s="20" t="s">
        <v>665</v>
      </c>
    </row>
    <row r="1114" spans="1:5">
      <c r="A1114" s="20" t="s">
        <v>2588</v>
      </c>
      <c r="B1114" s="20" t="s">
        <v>2589</v>
      </c>
      <c r="C1114" s="20" t="s">
        <v>520</v>
      </c>
      <c r="D1114" s="20" t="s">
        <v>664</v>
      </c>
      <c r="E1114" s="20" t="s">
        <v>665</v>
      </c>
    </row>
    <row r="1115" spans="1:5">
      <c r="A1115" s="20" t="s">
        <v>2590</v>
      </c>
      <c r="B1115" s="20" t="s">
        <v>235</v>
      </c>
      <c r="C1115" s="20" t="s">
        <v>520</v>
      </c>
      <c r="D1115" s="20" t="s">
        <v>664</v>
      </c>
      <c r="E1115" s="20" t="s">
        <v>665</v>
      </c>
    </row>
    <row r="1116" spans="1:5">
      <c r="A1116" s="20" t="s">
        <v>2591</v>
      </c>
      <c r="B1116" s="20" t="s">
        <v>2592</v>
      </c>
      <c r="C1116" s="20" t="s">
        <v>520</v>
      </c>
      <c r="D1116" s="20" t="s">
        <v>664</v>
      </c>
      <c r="E1116" s="20" t="s">
        <v>665</v>
      </c>
    </row>
    <row r="1117" spans="1:5">
      <c r="A1117" s="20" t="s">
        <v>2593</v>
      </c>
      <c r="B1117" s="20" t="s">
        <v>2594</v>
      </c>
      <c r="C1117" s="20" t="s">
        <v>520</v>
      </c>
      <c r="D1117" s="20" t="s">
        <v>664</v>
      </c>
      <c r="E1117" s="20" t="s">
        <v>665</v>
      </c>
    </row>
    <row r="1118" spans="1:5">
      <c r="A1118" s="20" t="s">
        <v>2595</v>
      </c>
      <c r="B1118" s="20" t="s">
        <v>2596</v>
      </c>
      <c r="C1118" s="20" t="s">
        <v>520</v>
      </c>
      <c r="D1118" s="20" t="s">
        <v>664</v>
      </c>
      <c r="E1118" s="20" t="s">
        <v>665</v>
      </c>
    </row>
    <row r="1119" spans="1:5">
      <c r="A1119" s="20" t="s">
        <v>2597</v>
      </c>
      <c r="B1119" s="20" t="s">
        <v>236</v>
      </c>
      <c r="C1119" s="20" t="s">
        <v>520</v>
      </c>
      <c r="D1119" s="20" t="s">
        <v>664</v>
      </c>
      <c r="E1119" s="20" t="s">
        <v>665</v>
      </c>
    </row>
    <row r="1120" spans="1:5">
      <c r="A1120" s="20" t="s">
        <v>2598</v>
      </c>
      <c r="B1120" s="20" t="s">
        <v>2599</v>
      </c>
      <c r="C1120" s="20" t="s">
        <v>520</v>
      </c>
      <c r="D1120" s="20" t="s">
        <v>664</v>
      </c>
      <c r="E1120" s="20" t="s">
        <v>665</v>
      </c>
    </row>
    <row r="1121" spans="1:5">
      <c r="A1121" s="20" t="s">
        <v>2600</v>
      </c>
      <c r="B1121" s="20" t="s">
        <v>2601</v>
      </c>
      <c r="C1121" s="20" t="s">
        <v>520</v>
      </c>
      <c r="D1121" s="20" t="s">
        <v>664</v>
      </c>
      <c r="E1121" s="20" t="s">
        <v>665</v>
      </c>
    </row>
    <row r="1122" spans="1:5">
      <c r="A1122" s="20" t="s">
        <v>2602</v>
      </c>
      <c r="B1122" s="20" t="s">
        <v>2603</v>
      </c>
      <c r="C1122" s="20" t="s">
        <v>520</v>
      </c>
      <c r="D1122" s="20" t="s">
        <v>664</v>
      </c>
      <c r="E1122" s="20" t="s">
        <v>665</v>
      </c>
    </row>
    <row r="1123" spans="1:5">
      <c r="A1123" s="20" t="s">
        <v>2604</v>
      </c>
      <c r="B1123" s="20" t="s">
        <v>2605</v>
      </c>
      <c r="C1123" s="20" t="s">
        <v>520</v>
      </c>
      <c r="D1123" s="20" t="s">
        <v>664</v>
      </c>
      <c r="E1123" s="20" t="s">
        <v>665</v>
      </c>
    </row>
    <row r="1124" spans="1:5">
      <c r="A1124" s="20" t="s">
        <v>2606</v>
      </c>
      <c r="B1124" s="20" t="s">
        <v>2607</v>
      </c>
      <c r="C1124" s="20" t="s">
        <v>520</v>
      </c>
      <c r="D1124" s="20" t="s">
        <v>664</v>
      </c>
      <c r="E1124" s="20" t="s">
        <v>665</v>
      </c>
    </row>
    <row r="1125" spans="1:5">
      <c r="A1125" s="20" t="s">
        <v>2608</v>
      </c>
      <c r="B1125" s="20" t="s">
        <v>2609</v>
      </c>
      <c r="C1125" s="20" t="s">
        <v>520</v>
      </c>
      <c r="D1125" s="20" t="s">
        <v>664</v>
      </c>
      <c r="E1125" s="20" t="s">
        <v>665</v>
      </c>
    </row>
    <row r="1126" spans="1:5">
      <c r="A1126" s="20" t="s">
        <v>2610</v>
      </c>
      <c r="B1126" s="20" t="s">
        <v>2611</v>
      </c>
      <c r="C1126" s="20" t="s">
        <v>520</v>
      </c>
      <c r="D1126" s="20" t="s">
        <v>664</v>
      </c>
      <c r="E1126" s="20" t="s">
        <v>665</v>
      </c>
    </row>
    <row r="1127" spans="1:5">
      <c r="A1127" s="20" t="s">
        <v>2612</v>
      </c>
      <c r="B1127" s="20" t="s">
        <v>2613</v>
      </c>
      <c r="C1127" s="20" t="s">
        <v>520</v>
      </c>
      <c r="D1127" s="20" t="s">
        <v>664</v>
      </c>
      <c r="E1127" s="20" t="s">
        <v>665</v>
      </c>
    </row>
    <row r="1128" spans="1:5">
      <c r="A1128" s="20" t="s">
        <v>2614</v>
      </c>
      <c r="B1128" s="20" t="s">
        <v>2615</v>
      </c>
      <c r="C1128" s="20" t="s">
        <v>520</v>
      </c>
      <c r="D1128" s="20" t="s">
        <v>664</v>
      </c>
      <c r="E1128" s="20" t="s">
        <v>665</v>
      </c>
    </row>
    <row r="1129" spans="1:5">
      <c r="A1129" s="20" t="s">
        <v>2616</v>
      </c>
      <c r="B1129" s="20" t="s">
        <v>2617</v>
      </c>
      <c r="C1129" s="20" t="s">
        <v>520</v>
      </c>
      <c r="D1129" s="20" t="s">
        <v>664</v>
      </c>
      <c r="E1129" s="20" t="s">
        <v>665</v>
      </c>
    </row>
    <row r="1130" spans="1:5">
      <c r="A1130" s="20" t="s">
        <v>2618</v>
      </c>
      <c r="B1130" s="20" t="s">
        <v>2619</v>
      </c>
      <c r="C1130" s="20" t="s">
        <v>520</v>
      </c>
      <c r="D1130" s="20" t="s">
        <v>664</v>
      </c>
      <c r="E1130" s="20" t="s">
        <v>665</v>
      </c>
    </row>
    <row r="1131" spans="1:5">
      <c r="A1131" s="20" t="s">
        <v>2620</v>
      </c>
      <c r="B1131" s="20" t="s">
        <v>237</v>
      </c>
      <c r="C1131" s="20" t="s">
        <v>520</v>
      </c>
      <c r="D1131" s="20" t="s">
        <v>664</v>
      </c>
      <c r="E1131" s="20" t="s">
        <v>665</v>
      </c>
    </row>
    <row r="1132" spans="1:5">
      <c r="A1132" s="20" t="s">
        <v>2621</v>
      </c>
      <c r="B1132" s="20" t="s">
        <v>2622</v>
      </c>
      <c r="C1132" s="20" t="s">
        <v>520</v>
      </c>
      <c r="D1132" s="20" t="s">
        <v>664</v>
      </c>
      <c r="E1132" s="20" t="s">
        <v>665</v>
      </c>
    </row>
    <row r="1133" spans="1:5">
      <c r="A1133" s="20" t="s">
        <v>2623</v>
      </c>
      <c r="B1133" s="20" t="s">
        <v>2624</v>
      </c>
      <c r="C1133" s="20" t="s">
        <v>520</v>
      </c>
      <c r="D1133" s="20" t="s">
        <v>664</v>
      </c>
      <c r="E1133" s="20" t="s">
        <v>665</v>
      </c>
    </row>
    <row r="1134" spans="1:5">
      <c r="A1134" s="20" t="s">
        <v>2625</v>
      </c>
      <c r="B1134" s="20" t="s">
        <v>2626</v>
      </c>
      <c r="C1134" s="20" t="s">
        <v>520</v>
      </c>
      <c r="D1134" s="20" t="s">
        <v>664</v>
      </c>
      <c r="E1134" s="20" t="s">
        <v>665</v>
      </c>
    </row>
    <row r="1135" spans="1:5">
      <c r="A1135" s="20" t="s">
        <v>2627</v>
      </c>
      <c r="B1135" s="20" t="s">
        <v>2628</v>
      </c>
      <c r="C1135" s="20" t="s">
        <v>520</v>
      </c>
      <c r="D1135" s="20" t="s">
        <v>664</v>
      </c>
      <c r="E1135" s="20" t="s">
        <v>665</v>
      </c>
    </row>
    <row r="1136" spans="1:5">
      <c r="A1136" s="20" t="s">
        <v>2629</v>
      </c>
      <c r="B1136" s="20" t="s">
        <v>2630</v>
      </c>
      <c r="C1136" s="20" t="s">
        <v>520</v>
      </c>
      <c r="D1136" s="20" t="s">
        <v>664</v>
      </c>
      <c r="E1136" s="20" t="s">
        <v>665</v>
      </c>
    </row>
    <row r="1137" spans="1:5">
      <c r="A1137" s="20" t="s">
        <v>2631</v>
      </c>
      <c r="B1137" s="20" t="s">
        <v>2632</v>
      </c>
      <c r="C1137" s="20" t="s">
        <v>520</v>
      </c>
      <c r="D1137" s="20" t="s">
        <v>664</v>
      </c>
      <c r="E1137" s="20" t="s">
        <v>665</v>
      </c>
    </row>
    <row r="1138" spans="1:5">
      <c r="A1138" s="20" t="s">
        <v>2633</v>
      </c>
      <c r="B1138" s="20" t="s">
        <v>2634</v>
      </c>
      <c r="C1138" s="20" t="s">
        <v>520</v>
      </c>
      <c r="D1138" s="20" t="s">
        <v>664</v>
      </c>
      <c r="E1138" s="20" t="s">
        <v>665</v>
      </c>
    </row>
    <row r="1139" spans="1:5">
      <c r="A1139" s="20" t="s">
        <v>2635</v>
      </c>
      <c r="B1139" s="20" t="s">
        <v>238</v>
      </c>
      <c r="C1139" s="20" t="s">
        <v>520</v>
      </c>
      <c r="D1139" s="20" t="s">
        <v>664</v>
      </c>
      <c r="E1139" s="20" t="s">
        <v>665</v>
      </c>
    </row>
    <row r="1140" spans="1:5">
      <c r="A1140" s="20" t="s">
        <v>2636</v>
      </c>
      <c r="B1140" s="20" t="s">
        <v>2637</v>
      </c>
      <c r="C1140" s="20" t="s">
        <v>520</v>
      </c>
      <c r="D1140" s="20" t="s">
        <v>664</v>
      </c>
      <c r="E1140" s="20" t="s">
        <v>665</v>
      </c>
    </row>
    <row r="1141" spans="1:5">
      <c r="A1141" s="20" t="s">
        <v>2638</v>
      </c>
      <c r="B1141" s="20" t="s">
        <v>2639</v>
      </c>
      <c r="C1141" s="20" t="s">
        <v>520</v>
      </c>
      <c r="D1141" s="20" t="s">
        <v>664</v>
      </c>
      <c r="E1141" s="20" t="s">
        <v>665</v>
      </c>
    </row>
    <row r="1142" spans="1:5">
      <c r="A1142" s="20" t="s">
        <v>2640</v>
      </c>
      <c r="B1142" s="20" t="s">
        <v>2641</v>
      </c>
      <c r="C1142" s="20" t="s">
        <v>520</v>
      </c>
      <c r="D1142" s="20" t="s">
        <v>664</v>
      </c>
      <c r="E1142" s="20" t="s">
        <v>665</v>
      </c>
    </row>
    <row r="1143" spans="1:5">
      <c r="A1143" s="20" t="s">
        <v>2642</v>
      </c>
      <c r="B1143" s="20" t="s">
        <v>2643</v>
      </c>
      <c r="C1143" s="20" t="s">
        <v>520</v>
      </c>
      <c r="D1143" s="20" t="s">
        <v>664</v>
      </c>
      <c r="E1143" s="20" t="s">
        <v>665</v>
      </c>
    </row>
    <row r="1144" spans="1:5">
      <c r="A1144" s="20" t="s">
        <v>2644</v>
      </c>
      <c r="B1144" s="20" t="s">
        <v>2645</v>
      </c>
      <c r="C1144" s="20" t="s">
        <v>520</v>
      </c>
      <c r="D1144" s="20" t="s">
        <v>664</v>
      </c>
      <c r="E1144" s="20" t="s">
        <v>665</v>
      </c>
    </row>
    <row r="1145" spans="1:5">
      <c r="A1145" s="20" t="s">
        <v>2646</v>
      </c>
      <c r="B1145" s="20" t="s">
        <v>2647</v>
      </c>
      <c r="C1145" s="20" t="s">
        <v>520</v>
      </c>
      <c r="D1145" s="20" t="s">
        <v>664</v>
      </c>
      <c r="E1145" s="20" t="s">
        <v>665</v>
      </c>
    </row>
    <row r="1146" spans="1:5">
      <c r="A1146" s="20" t="s">
        <v>2648</v>
      </c>
      <c r="B1146" s="20" t="s">
        <v>2649</v>
      </c>
      <c r="C1146" s="20" t="s">
        <v>520</v>
      </c>
      <c r="D1146" s="20" t="s">
        <v>664</v>
      </c>
      <c r="E1146" s="20" t="s">
        <v>665</v>
      </c>
    </row>
    <row r="1147" spans="1:5">
      <c r="A1147" s="20" t="s">
        <v>2650</v>
      </c>
      <c r="B1147" s="20" t="s">
        <v>239</v>
      </c>
      <c r="C1147" s="20" t="s">
        <v>520</v>
      </c>
      <c r="D1147" s="20" t="s">
        <v>664</v>
      </c>
      <c r="E1147" s="20" t="s">
        <v>665</v>
      </c>
    </row>
    <row r="1148" spans="1:5">
      <c r="A1148" s="20" t="s">
        <v>2651</v>
      </c>
      <c r="B1148" s="20" t="s">
        <v>2652</v>
      </c>
      <c r="C1148" s="20" t="s">
        <v>520</v>
      </c>
      <c r="D1148" s="20" t="s">
        <v>664</v>
      </c>
      <c r="E1148" s="20" t="s">
        <v>665</v>
      </c>
    </row>
    <row r="1149" spans="1:5">
      <c r="A1149" s="20" t="s">
        <v>2653</v>
      </c>
      <c r="B1149" s="20" t="s">
        <v>2654</v>
      </c>
      <c r="C1149" s="20" t="s">
        <v>520</v>
      </c>
      <c r="D1149" s="20" t="s">
        <v>664</v>
      </c>
      <c r="E1149" s="20" t="s">
        <v>665</v>
      </c>
    </row>
    <row r="1150" spans="1:5">
      <c r="A1150" s="20" t="s">
        <v>2655</v>
      </c>
      <c r="B1150" s="20" t="s">
        <v>2656</v>
      </c>
      <c r="C1150" s="20" t="s">
        <v>520</v>
      </c>
      <c r="D1150" s="20" t="s">
        <v>664</v>
      </c>
      <c r="E1150" s="20" t="s">
        <v>665</v>
      </c>
    </row>
    <row r="1151" spans="1:5">
      <c r="A1151" s="20" t="s">
        <v>2657</v>
      </c>
      <c r="B1151" s="20" t="s">
        <v>2658</v>
      </c>
      <c r="C1151" s="20" t="s">
        <v>520</v>
      </c>
      <c r="D1151" s="20" t="s">
        <v>664</v>
      </c>
      <c r="E1151" s="20" t="s">
        <v>665</v>
      </c>
    </row>
    <row r="1152" spans="1:5">
      <c r="A1152" s="20" t="s">
        <v>2659</v>
      </c>
      <c r="B1152" s="20" t="s">
        <v>2660</v>
      </c>
      <c r="C1152" s="20" t="s">
        <v>520</v>
      </c>
      <c r="D1152" s="20" t="s">
        <v>664</v>
      </c>
      <c r="E1152" s="20" t="s">
        <v>665</v>
      </c>
    </row>
    <row r="1153" spans="1:5">
      <c r="A1153" s="20" t="s">
        <v>2661</v>
      </c>
      <c r="B1153" s="20" t="s">
        <v>2662</v>
      </c>
      <c r="C1153" s="20" t="s">
        <v>520</v>
      </c>
      <c r="D1153" s="20" t="s">
        <v>664</v>
      </c>
      <c r="E1153" s="20" t="s">
        <v>665</v>
      </c>
    </row>
    <row r="1154" spans="1:5">
      <c r="A1154" s="20" t="s">
        <v>2663</v>
      </c>
      <c r="B1154" s="20" t="s">
        <v>2664</v>
      </c>
      <c r="C1154" s="20" t="s">
        <v>520</v>
      </c>
      <c r="D1154" s="20" t="s">
        <v>664</v>
      </c>
      <c r="E1154" s="20" t="s">
        <v>665</v>
      </c>
    </row>
    <row r="1155" spans="1:5">
      <c r="A1155" s="20" t="s">
        <v>2665</v>
      </c>
      <c r="B1155" s="20" t="s">
        <v>2666</v>
      </c>
      <c r="C1155" s="20" t="s">
        <v>520</v>
      </c>
      <c r="D1155" s="20" t="s">
        <v>664</v>
      </c>
      <c r="E1155" s="20" t="s">
        <v>665</v>
      </c>
    </row>
    <row r="1156" spans="1:5">
      <c r="A1156" s="20" t="s">
        <v>2667</v>
      </c>
      <c r="B1156" s="20" t="s">
        <v>2668</v>
      </c>
      <c r="C1156" s="20" t="s">
        <v>520</v>
      </c>
      <c r="D1156" s="20" t="s">
        <v>664</v>
      </c>
      <c r="E1156" s="20" t="s">
        <v>665</v>
      </c>
    </row>
    <row r="1157" spans="1:5">
      <c r="A1157" s="20" t="s">
        <v>2669</v>
      </c>
      <c r="B1157" s="20" t="s">
        <v>2670</v>
      </c>
      <c r="C1157" s="20" t="s">
        <v>520</v>
      </c>
      <c r="D1157" s="20" t="s">
        <v>664</v>
      </c>
      <c r="E1157" s="20" t="s">
        <v>665</v>
      </c>
    </row>
    <row r="1158" spans="1:5">
      <c r="A1158" s="20" t="s">
        <v>2671</v>
      </c>
      <c r="B1158" s="20" t="s">
        <v>2672</v>
      </c>
      <c r="C1158" s="20" t="s">
        <v>520</v>
      </c>
      <c r="D1158" s="20" t="s">
        <v>664</v>
      </c>
      <c r="E1158" s="20" t="s">
        <v>665</v>
      </c>
    </row>
    <row r="1159" spans="1:5">
      <c r="A1159" s="20" t="s">
        <v>2673</v>
      </c>
      <c r="B1159" s="20" t="s">
        <v>2674</v>
      </c>
      <c r="C1159" s="20" t="s">
        <v>520</v>
      </c>
      <c r="D1159" s="20" t="s">
        <v>664</v>
      </c>
      <c r="E1159" s="20" t="s">
        <v>665</v>
      </c>
    </row>
    <row r="1160" spans="1:5">
      <c r="A1160" s="20" t="s">
        <v>2675</v>
      </c>
      <c r="B1160" s="20" t="s">
        <v>2676</v>
      </c>
      <c r="C1160" s="20" t="s">
        <v>520</v>
      </c>
      <c r="D1160" s="20" t="s">
        <v>664</v>
      </c>
      <c r="E1160" s="20" t="s">
        <v>665</v>
      </c>
    </row>
    <row r="1161" spans="1:5">
      <c r="A1161" s="20" t="s">
        <v>2677</v>
      </c>
      <c r="B1161" s="20" t="s">
        <v>2678</v>
      </c>
      <c r="C1161" s="20" t="s">
        <v>520</v>
      </c>
      <c r="D1161" s="20" t="s">
        <v>664</v>
      </c>
      <c r="E1161" s="20" t="s">
        <v>665</v>
      </c>
    </row>
    <row r="1162" spans="1:5">
      <c r="A1162" s="20" t="s">
        <v>2679</v>
      </c>
      <c r="B1162" s="20" t="s">
        <v>2680</v>
      </c>
      <c r="C1162" s="20" t="s">
        <v>520</v>
      </c>
      <c r="D1162" s="20" t="s">
        <v>664</v>
      </c>
      <c r="E1162" s="20" t="s">
        <v>665</v>
      </c>
    </row>
    <row r="1163" spans="1:5">
      <c r="A1163" s="20" t="s">
        <v>2681</v>
      </c>
      <c r="B1163" s="20" t="s">
        <v>2682</v>
      </c>
      <c r="C1163" s="20" t="s">
        <v>520</v>
      </c>
      <c r="D1163" s="20" t="s">
        <v>664</v>
      </c>
      <c r="E1163" s="20" t="s">
        <v>665</v>
      </c>
    </row>
    <row r="1164" spans="1:5">
      <c r="A1164" s="20" t="s">
        <v>2683</v>
      </c>
      <c r="B1164" s="20" t="s">
        <v>2684</v>
      </c>
      <c r="C1164" s="20" t="s">
        <v>520</v>
      </c>
      <c r="D1164" s="20" t="s">
        <v>664</v>
      </c>
      <c r="E1164" s="20" t="s">
        <v>665</v>
      </c>
    </row>
    <row r="1165" spans="1:5">
      <c r="A1165" s="20" t="s">
        <v>2685</v>
      </c>
      <c r="B1165" s="20" t="s">
        <v>2686</v>
      </c>
      <c r="C1165" s="20" t="s">
        <v>520</v>
      </c>
      <c r="D1165" s="20" t="s">
        <v>664</v>
      </c>
      <c r="E1165" s="20" t="s">
        <v>665</v>
      </c>
    </row>
    <row r="1166" spans="1:5">
      <c r="A1166" s="20" t="s">
        <v>2687</v>
      </c>
      <c r="B1166" s="20" t="s">
        <v>2688</v>
      </c>
      <c r="C1166" s="20" t="s">
        <v>520</v>
      </c>
      <c r="D1166" s="20" t="s">
        <v>664</v>
      </c>
      <c r="E1166" s="20" t="s">
        <v>665</v>
      </c>
    </row>
    <row r="1167" spans="1:5">
      <c r="A1167" s="20" t="s">
        <v>2689</v>
      </c>
      <c r="B1167" s="20" t="s">
        <v>2690</v>
      </c>
      <c r="C1167" s="20" t="s">
        <v>520</v>
      </c>
      <c r="D1167" s="20" t="s">
        <v>664</v>
      </c>
      <c r="E1167" s="20" t="s">
        <v>665</v>
      </c>
    </row>
    <row r="1168" spans="1:5">
      <c r="A1168" s="20" t="s">
        <v>2691</v>
      </c>
      <c r="B1168" s="20" t="s">
        <v>2692</v>
      </c>
      <c r="C1168" s="20" t="s">
        <v>520</v>
      </c>
      <c r="D1168" s="20" t="s">
        <v>664</v>
      </c>
      <c r="E1168" s="20" t="s">
        <v>665</v>
      </c>
    </row>
    <row r="1169" spans="1:5">
      <c r="A1169" s="20" t="s">
        <v>2693</v>
      </c>
      <c r="B1169" s="20" t="s">
        <v>2694</v>
      </c>
      <c r="C1169" s="20" t="s">
        <v>520</v>
      </c>
      <c r="D1169" s="20" t="s">
        <v>664</v>
      </c>
      <c r="E1169" s="20" t="s">
        <v>665</v>
      </c>
    </row>
    <row r="1170" spans="1:5">
      <c r="A1170" s="20" t="s">
        <v>2695</v>
      </c>
      <c r="B1170" s="20" t="s">
        <v>2696</v>
      </c>
      <c r="C1170" s="20" t="s">
        <v>520</v>
      </c>
      <c r="D1170" s="20" t="s">
        <v>664</v>
      </c>
      <c r="E1170" s="20" t="s">
        <v>665</v>
      </c>
    </row>
    <row r="1171" spans="1:5">
      <c r="A1171" s="20" t="s">
        <v>2697</v>
      </c>
      <c r="B1171" s="20" t="s">
        <v>2698</v>
      </c>
      <c r="C1171" s="20" t="s">
        <v>520</v>
      </c>
      <c r="D1171" s="20" t="s">
        <v>664</v>
      </c>
      <c r="E1171" s="20" t="s">
        <v>665</v>
      </c>
    </row>
    <row r="1172" spans="1:5">
      <c r="A1172" s="20" t="s">
        <v>2699</v>
      </c>
      <c r="B1172" s="20" t="s">
        <v>2700</v>
      </c>
      <c r="C1172" s="20" t="s">
        <v>520</v>
      </c>
      <c r="D1172" s="20" t="s">
        <v>664</v>
      </c>
      <c r="E1172" s="20" t="s">
        <v>665</v>
      </c>
    </row>
    <row r="1173" spans="1:5">
      <c r="A1173" s="20" t="s">
        <v>2701</v>
      </c>
      <c r="B1173" s="20" t="s">
        <v>2702</v>
      </c>
      <c r="C1173" s="20" t="s">
        <v>520</v>
      </c>
      <c r="D1173" s="20" t="s">
        <v>664</v>
      </c>
      <c r="E1173" s="20" t="s">
        <v>665</v>
      </c>
    </row>
    <row r="1174" spans="1:5">
      <c r="A1174" s="20" t="s">
        <v>2703</v>
      </c>
      <c r="B1174" s="20" t="s">
        <v>2704</v>
      </c>
      <c r="C1174" s="20" t="s">
        <v>520</v>
      </c>
      <c r="D1174" s="20" t="s">
        <v>664</v>
      </c>
      <c r="E1174" s="20" t="s">
        <v>665</v>
      </c>
    </row>
    <row r="1175" spans="1:5">
      <c r="A1175" s="20" t="s">
        <v>2705</v>
      </c>
      <c r="B1175" s="20" t="s">
        <v>2706</v>
      </c>
      <c r="C1175" s="20" t="s">
        <v>520</v>
      </c>
      <c r="D1175" s="20" t="s">
        <v>664</v>
      </c>
      <c r="E1175" s="20" t="s">
        <v>665</v>
      </c>
    </row>
    <row r="1176" spans="1:5">
      <c r="A1176" s="20" t="s">
        <v>2707</v>
      </c>
      <c r="B1176" s="20" t="s">
        <v>2708</v>
      </c>
      <c r="C1176" s="20" t="s">
        <v>520</v>
      </c>
      <c r="D1176" s="20" t="s">
        <v>664</v>
      </c>
      <c r="E1176" s="20" t="s">
        <v>665</v>
      </c>
    </row>
    <row r="1177" spans="1:5">
      <c r="A1177" s="20" t="s">
        <v>2709</v>
      </c>
      <c r="B1177" s="20" t="s">
        <v>2710</v>
      </c>
      <c r="C1177" s="20" t="s">
        <v>520</v>
      </c>
      <c r="D1177" s="20" t="s">
        <v>664</v>
      </c>
      <c r="E1177" s="20" t="s">
        <v>665</v>
      </c>
    </row>
    <row r="1178" spans="1:5">
      <c r="A1178" s="20" t="s">
        <v>2711</v>
      </c>
      <c r="B1178" s="20" t="s">
        <v>2712</v>
      </c>
      <c r="C1178" s="20" t="s">
        <v>520</v>
      </c>
      <c r="D1178" s="20" t="s">
        <v>664</v>
      </c>
      <c r="E1178" s="20" t="s">
        <v>665</v>
      </c>
    </row>
    <row r="1179" spans="1:5">
      <c r="A1179" s="20" t="s">
        <v>2713</v>
      </c>
      <c r="B1179" s="20" t="s">
        <v>240</v>
      </c>
      <c r="C1179" s="20" t="s">
        <v>520</v>
      </c>
      <c r="D1179" s="20" t="s">
        <v>664</v>
      </c>
      <c r="E1179" s="20" t="s">
        <v>665</v>
      </c>
    </row>
    <row r="1180" spans="1:5">
      <c r="A1180" s="20" t="s">
        <v>2714</v>
      </c>
      <c r="B1180" s="20" t="s">
        <v>2715</v>
      </c>
      <c r="C1180" s="20" t="s">
        <v>520</v>
      </c>
      <c r="D1180" s="20" t="s">
        <v>664</v>
      </c>
      <c r="E1180" s="20" t="s">
        <v>665</v>
      </c>
    </row>
    <row r="1181" spans="1:5">
      <c r="A1181" s="20" t="s">
        <v>2716</v>
      </c>
      <c r="B1181" s="20" t="s">
        <v>2717</v>
      </c>
      <c r="C1181" s="20" t="s">
        <v>520</v>
      </c>
      <c r="D1181" s="20" t="s">
        <v>664</v>
      </c>
      <c r="E1181" s="20" t="s">
        <v>665</v>
      </c>
    </row>
    <row r="1182" spans="1:5">
      <c r="A1182" s="20" t="s">
        <v>2718</v>
      </c>
      <c r="B1182" s="20" t="s">
        <v>2719</v>
      </c>
      <c r="C1182" s="20" t="s">
        <v>520</v>
      </c>
      <c r="D1182" s="20" t="s">
        <v>664</v>
      </c>
      <c r="E1182" s="20" t="s">
        <v>665</v>
      </c>
    </row>
    <row r="1183" spans="1:5">
      <c r="A1183" s="20" t="s">
        <v>2720</v>
      </c>
      <c r="B1183" s="20" t="s">
        <v>2721</v>
      </c>
      <c r="C1183" s="20" t="s">
        <v>520</v>
      </c>
      <c r="D1183" s="20" t="s">
        <v>664</v>
      </c>
      <c r="E1183" s="20" t="s">
        <v>665</v>
      </c>
    </row>
    <row r="1184" spans="1:5">
      <c r="A1184" s="20" t="s">
        <v>2722</v>
      </c>
      <c r="B1184" s="20" t="s">
        <v>2723</v>
      </c>
      <c r="C1184" s="20" t="s">
        <v>520</v>
      </c>
      <c r="D1184" s="20" t="s">
        <v>664</v>
      </c>
      <c r="E1184" s="20" t="s">
        <v>665</v>
      </c>
    </row>
    <row r="1185" spans="1:5">
      <c r="A1185" s="20" t="s">
        <v>2724</v>
      </c>
      <c r="B1185" s="20" t="s">
        <v>2725</v>
      </c>
      <c r="C1185" s="20" t="s">
        <v>520</v>
      </c>
      <c r="D1185" s="20" t="s">
        <v>664</v>
      </c>
      <c r="E1185" s="20" t="s">
        <v>665</v>
      </c>
    </row>
    <row r="1186" spans="1:5">
      <c r="A1186" s="20" t="s">
        <v>2726</v>
      </c>
      <c r="B1186" s="20" t="s">
        <v>2727</v>
      </c>
      <c r="C1186" s="20" t="s">
        <v>520</v>
      </c>
      <c r="D1186" s="20" t="s">
        <v>664</v>
      </c>
      <c r="E1186" s="20" t="s">
        <v>665</v>
      </c>
    </row>
    <row r="1187" spans="1:5">
      <c r="A1187" s="20" t="s">
        <v>2728</v>
      </c>
      <c r="B1187" s="20" t="s">
        <v>2729</v>
      </c>
      <c r="C1187" s="20" t="s">
        <v>520</v>
      </c>
      <c r="D1187" s="20" t="s">
        <v>664</v>
      </c>
      <c r="E1187" s="20" t="s">
        <v>665</v>
      </c>
    </row>
    <row r="1188" spans="1:5">
      <c r="A1188" s="20" t="s">
        <v>2730</v>
      </c>
      <c r="B1188" s="20" t="s">
        <v>2731</v>
      </c>
      <c r="C1188" s="20" t="s">
        <v>520</v>
      </c>
      <c r="D1188" s="20" t="s">
        <v>664</v>
      </c>
      <c r="E1188" s="20" t="s">
        <v>665</v>
      </c>
    </row>
    <row r="1189" spans="1:5">
      <c r="A1189" s="20" t="s">
        <v>2732</v>
      </c>
      <c r="B1189" s="20" t="s">
        <v>2733</v>
      </c>
      <c r="C1189" s="20" t="s">
        <v>520</v>
      </c>
      <c r="D1189" s="20" t="s">
        <v>664</v>
      </c>
      <c r="E1189" s="20" t="s">
        <v>665</v>
      </c>
    </row>
    <row r="1190" spans="1:5">
      <c r="A1190" s="20" t="s">
        <v>2734</v>
      </c>
      <c r="B1190" s="20" t="s">
        <v>2735</v>
      </c>
      <c r="C1190" s="20" t="s">
        <v>520</v>
      </c>
      <c r="D1190" s="20" t="s">
        <v>664</v>
      </c>
      <c r="E1190" s="20" t="s">
        <v>665</v>
      </c>
    </row>
    <row r="1191" spans="1:5">
      <c r="A1191" s="20" t="s">
        <v>2736</v>
      </c>
      <c r="B1191" s="20" t="s">
        <v>2737</v>
      </c>
      <c r="C1191" s="20" t="s">
        <v>520</v>
      </c>
      <c r="D1191" s="20" t="s">
        <v>664</v>
      </c>
      <c r="E1191" s="20" t="s">
        <v>665</v>
      </c>
    </row>
    <row r="1192" spans="1:5">
      <c r="A1192" s="20" t="s">
        <v>2738</v>
      </c>
      <c r="B1192" s="20" t="s">
        <v>241</v>
      </c>
      <c r="C1192" s="20" t="s">
        <v>520</v>
      </c>
      <c r="D1192" s="20" t="s">
        <v>664</v>
      </c>
      <c r="E1192" s="20" t="s">
        <v>2739</v>
      </c>
    </row>
    <row r="1193" spans="1:5">
      <c r="A1193" s="20" t="s">
        <v>2740</v>
      </c>
      <c r="B1193" s="20" t="s">
        <v>242</v>
      </c>
      <c r="C1193" s="20" t="s">
        <v>520</v>
      </c>
      <c r="D1193" s="20" t="s">
        <v>664</v>
      </c>
      <c r="E1193" s="20" t="s">
        <v>2739</v>
      </c>
    </row>
    <row r="1194" spans="1:5">
      <c r="A1194" s="20" t="s">
        <v>2741</v>
      </c>
      <c r="B1194" s="20" t="s">
        <v>243</v>
      </c>
      <c r="C1194" s="20" t="s">
        <v>520</v>
      </c>
      <c r="D1194" s="20" t="s">
        <v>664</v>
      </c>
      <c r="E1194" s="20" t="s">
        <v>2739</v>
      </c>
    </row>
    <row r="1195" spans="1:5">
      <c r="A1195" s="20" t="s">
        <v>2742</v>
      </c>
      <c r="B1195" s="20" t="s">
        <v>244</v>
      </c>
      <c r="C1195" s="20" t="s">
        <v>520</v>
      </c>
      <c r="D1195" s="20" t="s">
        <v>664</v>
      </c>
      <c r="E1195" s="20" t="s">
        <v>2739</v>
      </c>
    </row>
    <row r="1196" spans="1:5">
      <c r="A1196" s="20" t="s">
        <v>2743</v>
      </c>
      <c r="B1196" s="20" t="s">
        <v>2744</v>
      </c>
      <c r="C1196" s="20" t="s">
        <v>520</v>
      </c>
      <c r="D1196" s="20" t="s">
        <v>664</v>
      </c>
      <c r="E1196" s="20" t="s">
        <v>1957</v>
      </c>
    </row>
    <row r="1197" spans="1:5">
      <c r="A1197" s="20" t="s">
        <v>2745</v>
      </c>
      <c r="B1197" s="20" t="s">
        <v>2746</v>
      </c>
      <c r="C1197" s="20" t="s">
        <v>520</v>
      </c>
      <c r="D1197" s="20" t="s">
        <v>664</v>
      </c>
      <c r="E1197" s="20" t="s">
        <v>1957</v>
      </c>
    </row>
    <row r="1198" spans="1:5">
      <c r="A1198" s="20" t="s">
        <v>2747</v>
      </c>
      <c r="B1198" s="20" t="s">
        <v>2748</v>
      </c>
      <c r="C1198" s="20" t="s">
        <v>520</v>
      </c>
      <c r="D1198" s="20" t="s">
        <v>664</v>
      </c>
      <c r="E1198" s="20" t="s">
        <v>1957</v>
      </c>
    </row>
    <row r="1199" spans="1:5">
      <c r="A1199" s="20" t="s">
        <v>2749</v>
      </c>
      <c r="B1199" s="20" t="s">
        <v>2750</v>
      </c>
      <c r="C1199" s="20" t="s">
        <v>520</v>
      </c>
      <c r="D1199" s="20" t="s">
        <v>664</v>
      </c>
      <c r="E1199" s="20" t="s">
        <v>1957</v>
      </c>
    </row>
    <row r="1200" spans="1:5">
      <c r="A1200" s="20" t="s">
        <v>2751</v>
      </c>
      <c r="B1200" s="20" t="s">
        <v>2752</v>
      </c>
      <c r="C1200" s="20" t="s">
        <v>520</v>
      </c>
      <c r="D1200" s="20" t="s">
        <v>664</v>
      </c>
      <c r="E1200" s="20" t="s">
        <v>1957</v>
      </c>
    </row>
    <row r="1201" spans="1:5">
      <c r="A1201" s="20" t="s">
        <v>2753</v>
      </c>
      <c r="B1201" s="20" t="s">
        <v>2754</v>
      </c>
      <c r="C1201" s="20" t="s">
        <v>520</v>
      </c>
      <c r="D1201" s="20" t="s">
        <v>664</v>
      </c>
      <c r="E1201" s="20" t="s">
        <v>1957</v>
      </c>
    </row>
    <row r="1202" spans="1:5">
      <c r="A1202" s="20" t="s">
        <v>2755</v>
      </c>
      <c r="B1202" s="20" t="s">
        <v>2756</v>
      </c>
      <c r="C1202" s="20" t="s">
        <v>520</v>
      </c>
      <c r="D1202" s="20" t="s">
        <v>664</v>
      </c>
      <c r="E1202" s="20" t="s">
        <v>1957</v>
      </c>
    </row>
    <row r="1203" spans="1:5">
      <c r="A1203" s="20" t="s">
        <v>2757</v>
      </c>
      <c r="B1203" s="20" t="s">
        <v>2758</v>
      </c>
      <c r="C1203" s="20" t="s">
        <v>520</v>
      </c>
      <c r="D1203" s="20" t="s">
        <v>664</v>
      </c>
      <c r="E1203" s="20" t="s">
        <v>1957</v>
      </c>
    </row>
    <row r="1204" spans="1:5">
      <c r="A1204" s="20" t="s">
        <v>2759</v>
      </c>
      <c r="B1204" s="20" t="s">
        <v>2760</v>
      </c>
      <c r="C1204" s="20" t="s">
        <v>520</v>
      </c>
      <c r="D1204" s="20" t="s">
        <v>664</v>
      </c>
      <c r="E1204" s="20" t="s">
        <v>1957</v>
      </c>
    </row>
    <row r="1205" spans="1:5">
      <c r="A1205" s="20" t="s">
        <v>2761</v>
      </c>
      <c r="B1205" s="20" t="s">
        <v>2762</v>
      </c>
      <c r="C1205" s="20" t="s">
        <v>520</v>
      </c>
      <c r="D1205" s="20" t="s">
        <v>664</v>
      </c>
      <c r="E1205" s="20" t="s">
        <v>1957</v>
      </c>
    </row>
    <row r="1206" spans="1:5">
      <c r="A1206" s="20" t="s">
        <v>2763</v>
      </c>
      <c r="B1206" s="20" t="s">
        <v>2764</v>
      </c>
      <c r="C1206" s="20" t="s">
        <v>520</v>
      </c>
      <c r="D1206" s="20" t="s">
        <v>664</v>
      </c>
      <c r="E1206" s="20" t="s">
        <v>1957</v>
      </c>
    </row>
    <row r="1207" spans="1:5">
      <c r="A1207" s="20" t="s">
        <v>2765</v>
      </c>
      <c r="B1207" s="20" t="s">
        <v>2766</v>
      </c>
      <c r="C1207" s="20" t="s">
        <v>520</v>
      </c>
      <c r="D1207" s="20" t="s">
        <v>664</v>
      </c>
      <c r="E1207" s="20" t="s">
        <v>1957</v>
      </c>
    </row>
    <row r="1208" spans="1:5">
      <c r="A1208" s="20" t="s">
        <v>2767</v>
      </c>
      <c r="B1208" s="20" t="s">
        <v>2768</v>
      </c>
      <c r="C1208" s="20" t="s">
        <v>520</v>
      </c>
      <c r="D1208" s="20" t="s">
        <v>664</v>
      </c>
      <c r="E1208" s="20" t="s">
        <v>1957</v>
      </c>
    </row>
    <row r="1209" spans="1:5">
      <c r="A1209" s="20" t="s">
        <v>2769</v>
      </c>
      <c r="B1209" s="20" t="s">
        <v>2770</v>
      </c>
      <c r="C1209" s="20" t="s">
        <v>520</v>
      </c>
      <c r="D1209" s="20" t="s">
        <v>664</v>
      </c>
      <c r="E1209" s="20" t="s">
        <v>1957</v>
      </c>
    </row>
    <row r="1210" spans="1:5">
      <c r="A1210" s="20" t="s">
        <v>2771</v>
      </c>
      <c r="B1210" s="20" t="s">
        <v>2772</v>
      </c>
      <c r="C1210" s="20" t="s">
        <v>520</v>
      </c>
      <c r="D1210" s="20" t="s">
        <v>664</v>
      </c>
      <c r="E1210" s="20" t="s">
        <v>1957</v>
      </c>
    </row>
    <row r="1211" spans="1:5">
      <c r="A1211" s="20" t="s">
        <v>2773</v>
      </c>
      <c r="B1211" s="20" t="s">
        <v>2774</v>
      </c>
      <c r="C1211" s="20" t="s">
        <v>520</v>
      </c>
      <c r="D1211" s="20" t="s">
        <v>664</v>
      </c>
      <c r="E1211" s="20" t="s">
        <v>1957</v>
      </c>
    </row>
    <row r="1212" spans="1:5">
      <c r="A1212" s="20" t="s">
        <v>2775</v>
      </c>
      <c r="B1212" s="20" t="s">
        <v>2776</v>
      </c>
      <c r="C1212" s="20" t="s">
        <v>520</v>
      </c>
      <c r="D1212" s="20" t="s">
        <v>664</v>
      </c>
      <c r="E1212" s="20" t="s">
        <v>1957</v>
      </c>
    </row>
    <row r="1213" spans="1:5">
      <c r="A1213" s="20" t="s">
        <v>2777</v>
      </c>
      <c r="B1213" s="20" t="s">
        <v>2778</v>
      </c>
      <c r="C1213" s="20" t="s">
        <v>520</v>
      </c>
      <c r="D1213" s="20" t="s">
        <v>664</v>
      </c>
      <c r="E1213" s="20" t="s">
        <v>1957</v>
      </c>
    </row>
    <row r="1214" spans="1:5">
      <c r="A1214" s="20" t="s">
        <v>2779</v>
      </c>
      <c r="B1214" s="20" t="s">
        <v>2780</v>
      </c>
      <c r="C1214" s="20" t="s">
        <v>520</v>
      </c>
      <c r="D1214" s="20" t="s">
        <v>664</v>
      </c>
      <c r="E1214" s="20" t="s">
        <v>1957</v>
      </c>
    </row>
    <row r="1215" spans="1:5">
      <c r="A1215" s="20" t="s">
        <v>2781</v>
      </c>
      <c r="B1215" s="20" t="s">
        <v>245</v>
      </c>
      <c r="C1215" s="20" t="s">
        <v>520</v>
      </c>
      <c r="D1215" s="20" t="s">
        <v>664</v>
      </c>
      <c r="E1215" s="20" t="s">
        <v>1957</v>
      </c>
    </row>
    <row r="1216" spans="1:5">
      <c r="A1216" s="20" t="s">
        <v>2782</v>
      </c>
      <c r="B1216" s="20" t="s">
        <v>246</v>
      </c>
      <c r="C1216" s="20" t="s">
        <v>520</v>
      </c>
      <c r="D1216" s="20" t="s">
        <v>664</v>
      </c>
      <c r="E1216" s="20" t="s">
        <v>1957</v>
      </c>
    </row>
    <row r="1217" spans="1:5">
      <c r="A1217" s="20" t="s">
        <v>2783</v>
      </c>
      <c r="B1217" s="20" t="s">
        <v>247</v>
      </c>
      <c r="C1217" s="20" t="s">
        <v>520</v>
      </c>
      <c r="D1217" s="20" t="s">
        <v>664</v>
      </c>
      <c r="E1217" s="20" t="s">
        <v>1957</v>
      </c>
    </row>
    <row r="1218" spans="1:5">
      <c r="A1218" s="20" t="s">
        <v>2784</v>
      </c>
      <c r="B1218" s="20" t="s">
        <v>248</v>
      </c>
      <c r="C1218" s="20" t="s">
        <v>520</v>
      </c>
      <c r="D1218" s="20" t="s">
        <v>664</v>
      </c>
      <c r="E1218" s="20" t="s">
        <v>1957</v>
      </c>
    </row>
    <row r="1219" spans="1:5">
      <c r="A1219" s="20" t="s">
        <v>2785</v>
      </c>
      <c r="B1219" s="20" t="s">
        <v>2786</v>
      </c>
      <c r="C1219" s="20" t="s">
        <v>520</v>
      </c>
      <c r="D1219" s="20" t="s">
        <v>664</v>
      </c>
      <c r="E1219" s="20" t="s">
        <v>1957</v>
      </c>
    </row>
    <row r="1220" spans="1:5">
      <c r="A1220" s="20" t="s">
        <v>2787</v>
      </c>
      <c r="B1220" s="20" t="s">
        <v>250</v>
      </c>
      <c r="C1220" s="20" t="s">
        <v>520</v>
      </c>
      <c r="D1220" s="20" t="s">
        <v>664</v>
      </c>
      <c r="E1220" s="20" t="s">
        <v>1957</v>
      </c>
    </row>
    <row r="1221" spans="1:5">
      <c r="A1221" s="20" t="s">
        <v>2788</v>
      </c>
      <c r="B1221" s="20" t="s">
        <v>2789</v>
      </c>
      <c r="C1221" s="20" t="s">
        <v>520</v>
      </c>
      <c r="D1221" s="20" t="s">
        <v>664</v>
      </c>
      <c r="E1221" s="20" t="s">
        <v>1957</v>
      </c>
    </row>
    <row r="1222" spans="1:5">
      <c r="A1222" s="20" t="s">
        <v>2790</v>
      </c>
      <c r="B1222" s="20" t="s">
        <v>251</v>
      </c>
      <c r="C1222" s="20" t="s">
        <v>520</v>
      </c>
      <c r="D1222" s="20" t="s">
        <v>664</v>
      </c>
      <c r="E1222" s="20" t="s">
        <v>1957</v>
      </c>
    </row>
    <row r="1223" spans="1:5">
      <c r="A1223" s="20" t="s">
        <v>2791</v>
      </c>
      <c r="B1223" s="20" t="s">
        <v>2792</v>
      </c>
      <c r="C1223" s="20" t="s">
        <v>520</v>
      </c>
      <c r="D1223" s="20" t="s">
        <v>664</v>
      </c>
      <c r="E1223" s="20" t="s">
        <v>1957</v>
      </c>
    </row>
    <row r="1224" spans="1:5">
      <c r="A1224" s="20" t="s">
        <v>2793</v>
      </c>
      <c r="B1224" s="20" t="s">
        <v>252</v>
      </c>
      <c r="C1224" s="20" t="s">
        <v>520</v>
      </c>
      <c r="D1224" s="20" t="s">
        <v>664</v>
      </c>
      <c r="E1224" s="20" t="s">
        <v>1957</v>
      </c>
    </row>
    <row r="1225" spans="1:5">
      <c r="A1225" s="20" t="s">
        <v>2794</v>
      </c>
      <c r="B1225" s="20" t="s">
        <v>2795</v>
      </c>
      <c r="C1225" s="20" t="s">
        <v>520</v>
      </c>
      <c r="D1225" s="20" t="s">
        <v>664</v>
      </c>
      <c r="E1225" s="20" t="s">
        <v>1957</v>
      </c>
    </row>
    <row r="1226" spans="1:5">
      <c r="A1226" s="20" t="s">
        <v>2796</v>
      </c>
      <c r="B1226" s="20" t="s">
        <v>253</v>
      </c>
      <c r="C1226" s="20" t="s">
        <v>520</v>
      </c>
      <c r="D1226" s="20" t="s">
        <v>664</v>
      </c>
      <c r="E1226" s="20" t="s">
        <v>1957</v>
      </c>
    </row>
    <row r="1227" spans="1:5">
      <c r="A1227" s="20" t="s">
        <v>2797</v>
      </c>
      <c r="B1227" s="20" t="s">
        <v>2798</v>
      </c>
      <c r="C1227" s="20" t="s">
        <v>520</v>
      </c>
      <c r="D1227" s="20" t="s">
        <v>664</v>
      </c>
      <c r="E1227" s="20" t="s">
        <v>1957</v>
      </c>
    </row>
    <row r="1228" spans="1:5">
      <c r="A1228" s="20" t="s">
        <v>2799</v>
      </c>
      <c r="B1228" s="20" t="s">
        <v>254</v>
      </c>
      <c r="C1228" s="20" t="s">
        <v>520</v>
      </c>
      <c r="D1228" s="20" t="s">
        <v>664</v>
      </c>
      <c r="E1228" s="20" t="s">
        <v>1957</v>
      </c>
    </row>
    <row r="1229" spans="1:5">
      <c r="A1229" s="20" t="s">
        <v>2800</v>
      </c>
      <c r="B1229" s="20" t="s">
        <v>255</v>
      </c>
      <c r="C1229" s="20" t="s">
        <v>520</v>
      </c>
      <c r="D1229" s="20" t="s">
        <v>664</v>
      </c>
      <c r="E1229" s="20" t="s">
        <v>1957</v>
      </c>
    </row>
    <row r="1230" spans="1:5">
      <c r="A1230" s="20" t="s">
        <v>2801</v>
      </c>
      <c r="B1230" s="20" t="s">
        <v>2802</v>
      </c>
      <c r="C1230" s="20" t="s">
        <v>520</v>
      </c>
      <c r="D1230" s="20" t="s">
        <v>664</v>
      </c>
      <c r="E1230" s="20" t="s">
        <v>1957</v>
      </c>
    </row>
    <row r="1231" spans="1:5">
      <c r="A1231" s="20" t="s">
        <v>2803</v>
      </c>
      <c r="B1231" s="20" t="s">
        <v>256</v>
      </c>
      <c r="C1231" s="20" t="s">
        <v>520</v>
      </c>
      <c r="D1231" s="20" t="s">
        <v>664</v>
      </c>
      <c r="E1231" s="20" t="s">
        <v>1957</v>
      </c>
    </row>
    <row r="1232" spans="1:5">
      <c r="A1232" s="20" t="s">
        <v>2804</v>
      </c>
      <c r="B1232" s="20" t="s">
        <v>2805</v>
      </c>
      <c r="C1232" s="20" t="s">
        <v>520</v>
      </c>
      <c r="D1232" s="20" t="s">
        <v>664</v>
      </c>
      <c r="E1232" s="20" t="s">
        <v>1957</v>
      </c>
    </row>
    <row r="1233" spans="1:5">
      <c r="A1233" s="20" t="s">
        <v>2806</v>
      </c>
      <c r="B1233" s="20" t="s">
        <v>257</v>
      </c>
      <c r="C1233" s="20" t="s">
        <v>520</v>
      </c>
      <c r="D1233" s="20" t="s">
        <v>664</v>
      </c>
      <c r="E1233" s="20" t="s">
        <v>1957</v>
      </c>
    </row>
    <row r="1234" spans="1:5">
      <c r="A1234" s="20" t="s">
        <v>2807</v>
      </c>
      <c r="B1234" s="20" t="s">
        <v>2808</v>
      </c>
      <c r="C1234" s="20" t="s">
        <v>520</v>
      </c>
      <c r="D1234" s="20" t="s">
        <v>664</v>
      </c>
      <c r="E1234" s="20" t="s">
        <v>1957</v>
      </c>
    </row>
    <row r="1235" spans="1:5">
      <c r="A1235" s="20" t="s">
        <v>2809</v>
      </c>
      <c r="B1235" s="20" t="s">
        <v>258</v>
      </c>
      <c r="C1235" s="20" t="s">
        <v>520</v>
      </c>
      <c r="D1235" s="20" t="s">
        <v>664</v>
      </c>
      <c r="E1235" s="20" t="s">
        <v>1957</v>
      </c>
    </row>
    <row r="1236" spans="1:5">
      <c r="A1236" s="20" t="s">
        <v>2810</v>
      </c>
      <c r="B1236" s="20" t="s">
        <v>2811</v>
      </c>
      <c r="C1236" s="20" t="s">
        <v>520</v>
      </c>
      <c r="D1236" s="20" t="s">
        <v>664</v>
      </c>
      <c r="E1236" s="20" t="s">
        <v>1957</v>
      </c>
    </row>
    <row r="1237" spans="1:5">
      <c r="A1237" s="20" t="s">
        <v>2812</v>
      </c>
      <c r="B1237" s="20" t="s">
        <v>259</v>
      </c>
      <c r="C1237" s="20" t="s">
        <v>520</v>
      </c>
      <c r="D1237" s="20" t="s">
        <v>664</v>
      </c>
      <c r="E1237" s="20" t="s">
        <v>1957</v>
      </c>
    </row>
    <row r="1238" spans="1:5">
      <c r="A1238" s="20" t="s">
        <v>2813</v>
      </c>
      <c r="B1238" s="20" t="s">
        <v>2814</v>
      </c>
      <c r="C1238" s="20" t="s">
        <v>520</v>
      </c>
      <c r="D1238" s="20" t="s">
        <v>664</v>
      </c>
      <c r="E1238" s="20" t="s">
        <v>1957</v>
      </c>
    </row>
    <row r="1239" spans="1:5">
      <c r="A1239" s="20" t="s">
        <v>2815</v>
      </c>
      <c r="B1239" s="20" t="s">
        <v>260</v>
      </c>
      <c r="C1239" s="20" t="s">
        <v>520</v>
      </c>
      <c r="D1239" s="20" t="s">
        <v>664</v>
      </c>
      <c r="E1239" s="20" t="s">
        <v>1957</v>
      </c>
    </row>
    <row r="1240" spans="1:5">
      <c r="A1240" s="20" t="s">
        <v>2816</v>
      </c>
      <c r="B1240" s="20" t="s">
        <v>2817</v>
      </c>
      <c r="C1240" s="20" t="s">
        <v>520</v>
      </c>
      <c r="D1240" s="20" t="s">
        <v>664</v>
      </c>
      <c r="E1240" s="20" t="s">
        <v>1957</v>
      </c>
    </row>
    <row r="1241" spans="1:5">
      <c r="A1241" s="20" t="s">
        <v>2818</v>
      </c>
      <c r="B1241" s="20" t="s">
        <v>2819</v>
      </c>
      <c r="C1241" s="20" t="s">
        <v>520</v>
      </c>
      <c r="D1241" s="20" t="s">
        <v>664</v>
      </c>
      <c r="E1241" s="20" t="s">
        <v>1957</v>
      </c>
    </row>
    <row r="1242" spans="1:5">
      <c r="A1242" s="20" t="s">
        <v>2820</v>
      </c>
      <c r="B1242" s="20" t="s">
        <v>2821</v>
      </c>
      <c r="C1242" s="20" t="s">
        <v>520</v>
      </c>
      <c r="D1242" s="20" t="s">
        <v>664</v>
      </c>
      <c r="E1242" s="20" t="s">
        <v>1957</v>
      </c>
    </row>
    <row r="1243" spans="1:5">
      <c r="A1243" s="20" t="s">
        <v>2822</v>
      </c>
      <c r="B1243" s="20" t="s">
        <v>261</v>
      </c>
      <c r="C1243" s="20" t="s">
        <v>520</v>
      </c>
      <c r="D1243" s="20" t="s">
        <v>664</v>
      </c>
      <c r="E1243" s="20" t="s">
        <v>1957</v>
      </c>
    </row>
    <row r="1244" spans="1:5">
      <c r="A1244" s="20" t="s">
        <v>2823</v>
      </c>
      <c r="B1244" s="20" t="s">
        <v>2824</v>
      </c>
      <c r="C1244" s="20" t="s">
        <v>520</v>
      </c>
      <c r="D1244" s="20" t="s">
        <v>664</v>
      </c>
      <c r="E1244" s="20" t="s">
        <v>1957</v>
      </c>
    </row>
    <row r="1245" spans="1:5">
      <c r="A1245" s="20" t="s">
        <v>2825</v>
      </c>
      <c r="B1245" s="20" t="s">
        <v>262</v>
      </c>
      <c r="C1245" s="20" t="s">
        <v>520</v>
      </c>
      <c r="D1245" s="20" t="s">
        <v>664</v>
      </c>
      <c r="E1245" s="20" t="s">
        <v>1957</v>
      </c>
    </row>
    <row r="1246" spans="1:5">
      <c r="A1246" s="20" t="s">
        <v>2826</v>
      </c>
      <c r="B1246" s="20" t="s">
        <v>2827</v>
      </c>
      <c r="C1246" s="20" t="s">
        <v>520</v>
      </c>
      <c r="D1246" s="20" t="s">
        <v>664</v>
      </c>
      <c r="E1246" s="20" t="s">
        <v>1957</v>
      </c>
    </row>
    <row r="1247" spans="1:5">
      <c r="A1247" s="20" t="s">
        <v>2828</v>
      </c>
      <c r="B1247" s="20" t="s">
        <v>263</v>
      </c>
      <c r="C1247" s="20" t="s">
        <v>520</v>
      </c>
      <c r="D1247" s="20" t="s">
        <v>664</v>
      </c>
      <c r="E1247" s="20" t="s">
        <v>1957</v>
      </c>
    </row>
    <row r="1248" spans="1:5">
      <c r="A1248" s="20" t="s">
        <v>2829</v>
      </c>
      <c r="B1248" s="20" t="s">
        <v>2830</v>
      </c>
      <c r="C1248" s="20" t="s">
        <v>520</v>
      </c>
      <c r="D1248" s="20" t="s">
        <v>664</v>
      </c>
      <c r="E1248" s="20" t="s">
        <v>1957</v>
      </c>
    </row>
    <row r="1249" spans="1:5">
      <c r="A1249" s="20" t="s">
        <v>2831</v>
      </c>
      <c r="B1249" s="20" t="s">
        <v>2832</v>
      </c>
      <c r="C1249" s="20" t="s">
        <v>520</v>
      </c>
      <c r="D1249" s="20" t="s">
        <v>664</v>
      </c>
      <c r="E1249" s="20" t="s">
        <v>1957</v>
      </c>
    </row>
    <row r="1250" spans="1:5">
      <c r="A1250" s="20" t="s">
        <v>2833</v>
      </c>
      <c r="B1250" s="20" t="s">
        <v>2834</v>
      </c>
      <c r="C1250" s="20" t="s">
        <v>520</v>
      </c>
      <c r="D1250" s="20" t="s">
        <v>664</v>
      </c>
      <c r="E1250" s="20" t="s">
        <v>1957</v>
      </c>
    </row>
    <row r="1251" spans="1:5">
      <c r="A1251" s="20" t="s">
        <v>2835</v>
      </c>
      <c r="B1251" s="20" t="s">
        <v>473</v>
      </c>
      <c r="C1251" s="20" t="s">
        <v>520</v>
      </c>
      <c r="D1251" s="20" t="s">
        <v>664</v>
      </c>
      <c r="E1251" s="20" t="s">
        <v>1957</v>
      </c>
    </row>
    <row r="1252" spans="1:5">
      <c r="A1252" s="20" t="s">
        <v>2836</v>
      </c>
      <c r="B1252" s="20" t="s">
        <v>2837</v>
      </c>
      <c r="C1252" s="20" t="s">
        <v>520</v>
      </c>
      <c r="D1252" s="20" t="s">
        <v>664</v>
      </c>
      <c r="E1252" s="20" t="s">
        <v>1957</v>
      </c>
    </row>
    <row r="1253" spans="1:5">
      <c r="A1253" s="20" t="s">
        <v>2838</v>
      </c>
      <c r="B1253" s="20" t="s">
        <v>264</v>
      </c>
      <c r="C1253" s="20" t="s">
        <v>520</v>
      </c>
      <c r="D1253" s="20" t="s">
        <v>664</v>
      </c>
      <c r="E1253" s="20" t="s">
        <v>1957</v>
      </c>
    </row>
    <row r="1254" spans="1:5">
      <c r="A1254" s="20" t="s">
        <v>2839</v>
      </c>
      <c r="B1254" s="20" t="s">
        <v>2840</v>
      </c>
      <c r="C1254" s="20" t="s">
        <v>520</v>
      </c>
      <c r="D1254" s="20" t="s">
        <v>664</v>
      </c>
      <c r="E1254" s="20" t="s">
        <v>1957</v>
      </c>
    </row>
    <row r="1255" spans="1:5">
      <c r="A1255" s="20" t="s">
        <v>2841</v>
      </c>
      <c r="B1255" s="20" t="s">
        <v>474</v>
      </c>
      <c r="C1255" s="20" t="s">
        <v>520</v>
      </c>
      <c r="D1255" s="20" t="s">
        <v>664</v>
      </c>
      <c r="E1255" s="20" t="s">
        <v>1957</v>
      </c>
    </row>
    <row r="1256" spans="1:5">
      <c r="A1256" s="20" t="s">
        <v>2842</v>
      </c>
      <c r="B1256" s="20" t="s">
        <v>2843</v>
      </c>
      <c r="C1256" s="20" t="s">
        <v>520</v>
      </c>
      <c r="D1256" s="20" t="s">
        <v>664</v>
      </c>
      <c r="E1256" s="20" t="s">
        <v>1957</v>
      </c>
    </row>
    <row r="1257" spans="1:5">
      <c r="A1257" s="20" t="s">
        <v>2844</v>
      </c>
      <c r="B1257" s="20" t="s">
        <v>265</v>
      </c>
      <c r="C1257" s="20" t="s">
        <v>520</v>
      </c>
      <c r="D1257" s="20" t="s">
        <v>664</v>
      </c>
      <c r="E1257" s="20" t="s">
        <v>1957</v>
      </c>
    </row>
    <row r="1258" spans="1:5">
      <c r="A1258" s="20" t="s">
        <v>2845</v>
      </c>
      <c r="B1258" s="20" t="s">
        <v>2846</v>
      </c>
      <c r="C1258" s="20" t="s">
        <v>520</v>
      </c>
      <c r="D1258" s="20" t="s">
        <v>664</v>
      </c>
      <c r="E1258" s="20" t="s">
        <v>1957</v>
      </c>
    </row>
    <row r="1259" spans="1:5">
      <c r="A1259" s="20" t="s">
        <v>2847</v>
      </c>
      <c r="B1259" s="20" t="s">
        <v>475</v>
      </c>
      <c r="C1259" s="20" t="s">
        <v>520</v>
      </c>
      <c r="D1259" s="20" t="s">
        <v>664</v>
      </c>
      <c r="E1259" s="20" t="s">
        <v>1957</v>
      </c>
    </row>
    <row r="1260" spans="1:5">
      <c r="A1260" s="20" t="s">
        <v>2848</v>
      </c>
      <c r="B1260" s="20" t="s">
        <v>2849</v>
      </c>
      <c r="C1260" s="20" t="s">
        <v>520</v>
      </c>
      <c r="D1260" s="20" t="s">
        <v>664</v>
      </c>
      <c r="E1260" s="20" t="s">
        <v>1957</v>
      </c>
    </row>
    <row r="1261" spans="1:5">
      <c r="A1261" s="20" t="s">
        <v>2850</v>
      </c>
      <c r="B1261" s="20" t="s">
        <v>266</v>
      </c>
      <c r="C1261" s="20" t="s">
        <v>520</v>
      </c>
      <c r="D1261" s="20" t="s">
        <v>664</v>
      </c>
      <c r="E1261" s="20" t="s">
        <v>1957</v>
      </c>
    </row>
    <row r="1262" spans="1:5">
      <c r="A1262" s="20" t="s">
        <v>2851</v>
      </c>
      <c r="B1262" s="20" t="s">
        <v>2852</v>
      </c>
      <c r="C1262" s="20" t="s">
        <v>520</v>
      </c>
      <c r="D1262" s="20" t="s">
        <v>664</v>
      </c>
      <c r="E1262" s="20" t="s">
        <v>1957</v>
      </c>
    </row>
    <row r="1263" spans="1:5">
      <c r="A1263" s="20" t="s">
        <v>2853</v>
      </c>
      <c r="B1263" s="20" t="s">
        <v>267</v>
      </c>
      <c r="C1263" s="20" t="s">
        <v>520</v>
      </c>
      <c r="D1263" s="20" t="s">
        <v>664</v>
      </c>
      <c r="E1263" s="20" t="s">
        <v>1957</v>
      </c>
    </row>
    <row r="1264" spans="1:5">
      <c r="A1264" s="20" t="s">
        <v>2854</v>
      </c>
      <c r="B1264" s="20" t="s">
        <v>2855</v>
      </c>
      <c r="C1264" s="20" t="s">
        <v>520</v>
      </c>
      <c r="D1264" s="20" t="s">
        <v>664</v>
      </c>
      <c r="E1264" s="20" t="s">
        <v>1957</v>
      </c>
    </row>
    <row r="1265" spans="1:5">
      <c r="A1265" s="20" t="s">
        <v>2856</v>
      </c>
      <c r="B1265" s="20" t="s">
        <v>268</v>
      </c>
      <c r="C1265" s="20" t="s">
        <v>520</v>
      </c>
      <c r="D1265" s="20" t="s">
        <v>664</v>
      </c>
      <c r="E1265" s="20" t="s">
        <v>1957</v>
      </c>
    </row>
    <row r="1266" spans="1:5">
      <c r="A1266" s="20" t="s">
        <v>2857</v>
      </c>
      <c r="B1266" s="20" t="s">
        <v>2858</v>
      </c>
      <c r="C1266" s="20" t="s">
        <v>520</v>
      </c>
      <c r="D1266" s="20" t="s">
        <v>664</v>
      </c>
      <c r="E1266" s="20" t="s">
        <v>1957</v>
      </c>
    </row>
    <row r="1267" spans="1:5">
      <c r="A1267" s="20" t="s">
        <v>2859</v>
      </c>
      <c r="B1267" s="20" t="s">
        <v>269</v>
      </c>
      <c r="C1267" s="20" t="s">
        <v>520</v>
      </c>
      <c r="D1267" s="20" t="s">
        <v>664</v>
      </c>
      <c r="E1267" s="20" t="s">
        <v>1957</v>
      </c>
    </row>
    <row r="1268" spans="1:5">
      <c r="A1268" s="20" t="s">
        <v>2860</v>
      </c>
      <c r="B1268" s="20" t="s">
        <v>2861</v>
      </c>
      <c r="C1268" s="20" t="s">
        <v>520</v>
      </c>
      <c r="D1268" s="20" t="s">
        <v>664</v>
      </c>
      <c r="E1268" s="20" t="s">
        <v>1957</v>
      </c>
    </row>
    <row r="1269" spans="1:5">
      <c r="A1269" s="20" t="s">
        <v>2862</v>
      </c>
      <c r="B1269" s="20" t="s">
        <v>270</v>
      </c>
      <c r="C1269" s="20" t="s">
        <v>520</v>
      </c>
      <c r="D1269" s="20" t="s">
        <v>664</v>
      </c>
      <c r="E1269" s="20" t="s">
        <v>1957</v>
      </c>
    </row>
    <row r="1270" spans="1:5">
      <c r="A1270" s="20" t="s">
        <v>2863</v>
      </c>
      <c r="B1270" s="20" t="s">
        <v>2864</v>
      </c>
      <c r="C1270" s="20" t="s">
        <v>520</v>
      </c>
      <c r="D1270" s="20" t="s">
        <v>664</v>
      </c>
      <c r="E1270" s="20" t="s">
        <v>1957</v>
      </c>
    </row>
    <row r="1271" spans="1:5">
      <c r="A1271" s="20" t="s">
        <v>2865</v>
      </c>
      <c r="B1271" s="20" t="s">
        <v>271</v>
      </c>
      <c r="C1271" s="20" t="s">
        <v>520</v>
      </c>
      <c r="D1271" s="20" t="s">
        <v>664</v>
      </c>
      <c r="E1271" s="20" t="s">
        <v>1957</v>
      </c>
    </row>
    <row r="1272" spans="1:5">
      <c r="A1272" s="20" t="s">
        <v>2866</v>
      </c>
      <c r="B1272" s="20" t="s">
        <v>2867</v>
      </c>
      <c r="C1272" s="20" t="s">
        <v>520</v>
      </c>
      <c r="D1272" s="20" t="s">
        <v>664</v>
      </c>
      <c r="E1272" s="20" t="s">
        <v>1957</v>
      </c>
    </row>
    <row r="1273" spans="1:5">
      <c r="A1273" s="20" t="s">
        <v>2868</v>
      </c>
      <c r="B1273" s="20" t="s">
        <v>493</v>
      </c>
      <c r="C1273" s="20" t="s">
        <v>520</v>
      </c>
      <c r="D1273" s="20" t="s">
        <v>664</v>
      </c>
      <c r="E1273" s="20" t="s">
        <v>1957</v>
      </c>
    </row>
    <row r="1274" spans="1:5">
      <c r="A1274" s="20" t="s">
        <v>2869</v>
      </c>
      <c r="B1274" s="20" t="s">
        <v>2870</v>
      </c>
      <c r="C1274" s="20" t="s">
        <v>520</v>
      </c>
      <c r="D1274" s="20" t="s">
        <v>664</v>
      </c>
      <c r="E1274" s="20" t="s">
        <v>1957</v>
      </c>
    </row>
    <row r="1275" spans="1:5">
      <c r="A1275" s="20" t="s">
        <v>2871</v>
      </c>
      <c r="B1275" s="20" t="s">
        <v>272</v>
      </c>
      <c r="C1275" s="20" t="s">
        <v>520</v>
      </c>
      <c r="D1275" s="20" t="s">
        <v>664</v>
      </c>
      <c r="E1275" s="20" t="s">
        <v>1957</v>
      </c>
    </row>
    <row r="1276" spans="1:5">
      <c r="A1276" s="20" t="s">
        <v>2872</v>
      </c>
      <c r="B1276" s="20" t="s">
        <v>2873</v>
      </c>
      <c r="C1276" s="20" t="s">
        <v>520</v>
      </c>
      <c r="D1276" s="20" t="s">
        <v>664</v>
      </c>
      <c r="E1276" s="20" t="s">
        <v>1957</v>
      </c>
    </row>
    <row r="1277" spans="1:5">
      <c r="A1277" s="20" t="s">
        <v>2874</v>
      </c>
      <c r="B1277" s="20" t="s">
        <v>476</v>
      </c>
      <c r="C1277" s="20" t="s">
        <v>520</v>
      </c>
      <c r="D1277" s="20" t="s">
        <v>664</v>
      </c>
      <c r="E1277" s="20" t="s">
        <v>1957</v>
      </c>
    </row>
    <row r="1278" spans="1:5">
      <c r="A1278" s="20" t="s">
        <v>2875</v>
      </c>
      <c r="B1278" s="20" t="s">
        <v>2876</v>
      </c>
      <c r="C1278" s="20" t="s">
        <v>520</v>
      </c>
      <c r="D1278" s="20" t="s">
        <v>664</v>
      </c>
      <c r="E1278" s="20" t="s">
        <v>1957</v>
      </c>
    </row>
    <row r="1279" spans="1:5">
      <c r="A1279" s="20" t="s">
        <v>2877</v>
      </c>
      <c r="B1279" s="20" t="s">
        <v>273</v>
      </c>
      <c r="C1279" s="20" t="s">
        <v>520</v>
      </c>
      <c r="D1279" s="20" t="s">
        <v>664</v>
      </c>
      <c r="E1279" s="20" t="s">
        <v>1957</v>
      </c>
    </row>
    <row r="1280" spans="1:5">
      <c r="A1280" s="20" t="s">
        <v>2878</v>
      </c>
      <c r="B1280" s="20" t="s">
        <v>2879</v>
      </c>
      <c r="C1280" s="20" t="s">
        <v>520</v>
      </c>
      <c r="D1280" s="20" t="s">
        <v>664</v>
      </c>
      <c r="E1280" s="20" t="s">
        <v>1957</v>
      </c>
    </row>
    <row r="1281" spans="1:5">
      <c r="A1281" s="20" t="s">
        <v>2880</v>
      </c>
      <c r="B1281" s="20" t="s">
        <v>2881</v>
      </c>
      <c r="C1281" s="20" t="s">
        <v>520</v>
      </c>
      <c r="D1281" s="20" t="s">
        <v>664</v>
      </c>
      <c r="E1281" s="20" t="s">
        <v>1957</v>
      </c>
    </row>
    <row r="1282" spans="1:5">
      <c r="A1282" s="20" t="s">
        <v>2882</v>
      </c>
      <c r="B1282" s="20" t="s">
        <v>2883</v>
      </c>
      <c r="C1282" s="20" t="s">
        <v>520</v>
      </c>
      <c r="D1282" s="20" t="s">
        <v>664</v>
      </c>
      <c r="E1282" s="20" t="s">
        <v>1957</v>
      </c>
    </row>
    <row r="1283" spans="1:5">
      <c r="A1283" s="20" t="s">
        <v>2884</v>
      </c>
      <c r="B1283" s="20" t="s">
        <v>477</v>
      </c>
      <c r="C1283" s="20" t="s">
        <v>520</v>
      </c>
      <c r="D1283" s="20" t="s">
        <v>664</v>
      </c>
      <c r="E1283" s="20" t="s">
        <v>1957</v>
      </c>
    </row>
    <row r="1284" spans="1:5">
      <c r="A1284" s="20" t="s">
        <v>2885</v>
      </c>
      <c r="B1284" s="20" t="s">
        <v>2886</v>
      </c>
      <c r="C1284" s="20" t="s">
        <v>520</v>
      </c>
      <c r="D1284" s="20" t="s">
        <v>664</v>
      </c>
      <c r="E1284" s="20" t="s">
        <v>1957</v>
      </c>
    </row>
    <row r="1285" spans="1:5">
      <c r="A1285" s="20" t="s">
        <v>2887</v>
      </c>
      <c r="B1285" s="20" t="s">
        <v>2888</v>
      </c>
      <c r="C1285" s="20" t="s">
        <v>520</v>
      </c>
      <c r="D1285" s="20" t="s">
        <v>664</v>
      </c>
      <c r="E1285" s="20" t="s">
        <v>1957</v>
      </c>
    </row>
    <row r="1286" spans="1:5">
      <c r="A1286" s="20" t="s">
        <v>2889</v>
      </c>
      <c r="B1286" s="20" t="s">
        <v>2890</v>
      </c>
      <c r="C1286" s="20" t="s">
        <v>520</v>
      </c>
      <c r="D1286" s="20" t="s">
        <v>664</v>
      </c>
      <c r="E1286" s="20" t="s">
        <v>1957</v>
      </c>
    </row>
    <row r="1287" spans="1:5">
      <c r="A1287" s="20" t="s">
        <v>2891</v>
      </c>
      <c r="B1287" s="20" t="s">
        <v>2892</v>
      </c>
      <c r="C1287" s="20" t="s">
        <v>520</v>
      </c>
      <c r="D1287" s="20" t="s">
        <v>664</v>
      </c>
      <c r="E1287" s="20" t="s">
        <v>1957</v>
      </c>
    </row>
    <row r="1288" spans="1:5">
      <c r="A1288" s="20" t="s">
        <v>2893</v>
      </c>
      <c r="B1288" s="20" t="s">
        <v>2894</v>
      </c>
      <c r="C1288" s="20" t="s">
        <v>520</v>
      </c>
      <c r="D1288" s="20" t="s">
        <v>664</v>
      </c>
      <c r="E1288" s="20" t="s">
        <v>1957</v>
      </c>
    </row>
    <row r="1289" spans="1:5">
      <c r="A1289" s="20" t="s">
        <v>2895</v>
      </c>
      <c r="B1289" s="20" t="s">
        <v>2896</v>
      </c>
      <c r="C1289" s="20" t="s">
        <v>520</v>
      </c>
      <c r="D1289" s="20" t="s">
        <v>664</v>
      </c>
      <c r="E1289" s="20" t="s">
        <v>1957</v>
      </c>
    </row>
    <row r="1290" spans="1:5">
      <c r="A1290" s="20" t="s">
        <v>2897</v>
      </c>
      <c r="B1290" s="20" t="s">
        <v>2898</v>
      </c>
      <c r="C1290" s="20" t="s">
        <v>520</v>
      </c>
      <c r="D1290" s="20" t="s">
        <v>664</v>
      </c>
      <c r="E1290" s="20" t="s">
        <v>1957</v>
      </c>
    </row>
    <row r="1291" spans="1:5">
      <c r="A1291" s="20" t="s">
        <v>2899</v>
      </c>
      <c r="B1291" s="20" t="s">
        <v>2900</v>
      </c>
      <c r="C1291" s="20" t="s">
        <v>520</v>
      </c>
      <c r="D1291" s="20" t="s">
        <v>664</v>
      </c>
      <c r="E1291" s="20" t="s">
        <v>1957</v>
      </c>
    </row>
    <row r="1292" spans="1:5">
      <c r="A1292" s="20" t="s">
        <v>2901</v>
      </c>
      <c r="B1292" s="20" t="s">
        <v>2902</v>
      </c>
      <c r="C1292" s="20" t="s">
        <v>520</v>
      </c>
      <c r="D1292" s="20" t="s">
        <v>664</v>
      </c>
      <c r="E1292" s="20" t="s">
        <v>1957</v>
      </c>
    </row>
    <row r="1293" spans="1:5">
      <c r="A1293" s="20" t="s">
        <v>2903</v>
      </c>
      <c r="B1293" s="20" t="s">
        <v>2904</v>
      </c>
      <c r="C1293" s="20" t="s">
        <v>520</v>
      </c>
      <c r="D1293" s="20" t="s">
        <v>664</v>
      </c>
      <c r="E1293" s="20" t="s">
        <v>1957</v>
      </c>
    </row>
    <row r="1294" spans="1:5">
      <c r="A1294" s="20" t="s">
        <v>2905</v>
      </c>
      <c r="B1294" s="20" t="s">
        <v>2906</v>
      </c>
      <c r="C1294" s="20" t="s">
        <v>520</v>
      </c>
      <c r="D1294" s="20" t="s">
        <v>664</v>
      </c>
      <c r="E1294" s="20" t="s">
        <v>1957</v>
      </c>
    </row>
    <row r="1295" spans="1:5">
      <c r="A1295" s="20" t="s">
        <v>2907</v>
      </c>
      <c r="B1295" s="20" t="s">
        <v>2908</v>
      </c>
      <c r="C1295" s="20" t="s">
        <v>520</v>
      </c>
      <c r="D1295" s="20" t="s">
        <v>664</v>
      </c>
      <c r="E1295" s="20" t="s">
        <v>1957</v>
      </c>
    </row>
    <row r="1296" spans="1:5">
      <c r="A1296" s="20" t="s">
        <v>2909</v>
      </c>
      <c r="B1296" s="20" t="s">
        <v>2910</v>
      </c>
      <c r="C1296" s="20" t="s">
        <v>520</v>
      </c>
      <c r="D1296" s="20" t="s">
        <v>664</v>
      </c>
      <c r="E1296" s="20" t="s">
        <v>1957</v>
      </c>
    </row>
    <row r="1297" spans="1:5">
      <c r="A1297" s="20" t="s">
        <v>2911</v>
      </c>
      <c r="B1297" s="20" t="s">
        <v>2912</v>
      </c>
      <c r="C1297" s="20" t="s">
        <v>520</v>
      </c>
      <c r="D1297" s="20" t="s">
        <v>664</v>
      </c>
      <c r="E1297" s="20" t="s">
        <v>1957</v>
      </c>
    </row>
    <row r="1298" spans="1:5">
      <c r="A1298" s="20" t="s">
        <v>2913</v>
      </c>
      <c r="B1298" s="20" t="s">
        <v>2914</v>
      </c>
      <c r="C1298" s="20" t="s">
        <v>520</v>
      </c>
      <c r="D1298" s="20" t="s">
        <v>664</v>
      </c>
      <c r="E1298" s="20" t="s">
        <v>1957</v>
      </c>
    </row>
    <row r="1299" spans="1:5">
      <c r="A1299" s="20" t="s">
        <v>2915</v>
      </c>
      <c r="B1299" s="20" t="s">
        <v>2916</v>
      </c>
      <c r="C1299" s="20" t="s">
        <v>520</v>
      </c>
      <c r="D1299" s="20" t="s">
        <v>664</v>
      </c>
      <c r="E1299" s="20" t="s">
        <v>1957</v>
      </c>
    </row>
    <row r="1300" spans="1:5">
      <c r="A1300" s="20" t="s">
        <v>2917</v>
      </c>
      <c r="B1300" s="20" t="s">
        <v>2918</v>
      </c>
      <c r="C1300" s="20" t="s">
        <v>520</v>
      </c>
      <c r="D1300" s="20" t="s">
        <v>664</v>
      </c>
      <c r="E1300" s="20" t="s">
        <v>1957</v>
      </c>
    </row>
    <row r="1301" spans="1:5">
      <c r="A1301" s="20" t="s">
        <v>2919</v>
      </c>
      <c r="B1301" s="20" t="s">
        <v>2920</v>
      </c>
      <c r="C1301" s="20" t="s">
        <v>520</v>
      </c>
      <c r="D1301" s="20" t="s">
        <v>664</v>
      </c>
      <c r="E1301" s="20" t="s">
        <v>1957</v>
      </c>
    </row>
    <row r="1302" spans="1:5">
      <c r="A1302" s="20" t="s">
        <v>2921</v>
      </c>
      <c r="B1302" s="20" t="s">
        <v>2922</v>
      </c>
      <c r="C1302" s="20" t="s">
        <v>520</v>
      </c>
      <c r="D1302" s="20" t="s">
        <v>664</v>
      </c>
      <c r="E1302" s="20" t="s">
        <v>1957</v>
      </c>
    </row>
    <row r="1303" spans="1:5">
      <c r="A1303" s="20" t="s">
        <v>2923</v>
      </c>
      <c r="B1303" s="20" t="s">
        <v>2924</v>
      </c>
      <c r="C1303" s="20" t="s">
        <v>520</v>
      </c>
      <c r="D1303" s="20" t="s">
        <v>664</v>
      </c>
      <c r="E1303" s="20" t="s">
        <v>1957</v>
      </c>
    </row>
    <row r="1304" spans="1:5">
      <c r="A1304" s="20" t="s">
        <v>2925</v>
      </c>
      <c r="B1304" s="20" t="s">
        <v>2926</v>
      </c>
      <c r="C1304" s="20" t="s">
        <v>520</v>
      </c>
      <c r="D1304" s="20" t="s">
        <v>664</v>
      </c>
      <c r="E1304" s="20" t="s">
        <v>1957</v>
      </c>
    </row>
    <row r="1305" spans="1:5">
      <c r="A1305" s="20" t="s">
        <v>2927</v>
      </c>
      <c r="B1305" s="20" t="s">
        <v>2928</v>
      </c>
      <c r="C1305" s="20" t="s">
        <v>520</v>
      </c>
      <c r="D1305" s="20" t="s">
        <v>664</v>
      </c>
      <c r="E1305" s="20" t="s">
        <v>1957</v>
      </c>
    </row>
    <row r="1306" spans="1:5">
      <c r="A1306" s="20" t="s">
        <v>2929</v>
      </c>
      <c r="B1306" s="20" t="s">
        <v>2930</v>
      </c>
      <c r="C1306" s="20" t="s">
        <v>520</v>
      </c>
      <c r="D1306" s="20" t="s">
        <v>664</v>
      </c>
      <c r="E1306" s="20" t="s">
        <v>1957</v>
      </c>
    </row>
    <row r="1307" spans="1:5">
      <c r="A1307" s="20" t="s">
        <v>2931</v>
      </c>
      <c r="B1307" s="20" t="s">
        <v>2932</v>
      </c>
      <c r="C1307" s="20" t="s">
        <v>520</v>
      </c>
      <c r="D1307" s="20" t="s">
        <v>664</v>
      </c>
      <c r="E1307" s="20" t="s">
        <v>1957</v>
      </c>
    </row>
    <row r="1308" spans="1:5">
      <c r="A1308" s="20" t="s">
        <v>2933</v>
      </c>
      <c r="B1308" s="20" t="s">
        <v>2934</v>
      </c>
      <c r="C1308" s="20" t="s">
        <v>520</v>
      </c>
      <c r="D1308" s="20" t="s">
        <v>664</v>
      </c>
      <c r="E1308" s="20" t="s">
        <v>1957</v>
      </c>
    </row>
    <row r="1309" spans="1:5">
      <c r="A1309" s="20" t="s">
        <v>2935</v>
      </c>
      <c r="B1309" s="20" t="s">
        <v>2936</v>
      </c>
      <c r="C1309" s="20" t="s">
        <v>520</v>
      </c>
      <c r="D1309" s="20" t="s">
        <v>664</v>
      </c>
      <c r="E1309" s="20" t="s">
        <v>1957</v>
      </c>
    </row>
    <row r="1310" spans="1:5">
      <c r="A1310" s="20" t="s">
        <v>2937</v>
      </c>
      <c r="B1310" s="20" t="s">
        <v>2938</v>
      </c>
      <c r="C1310" s="20" t="s">
        <v>520</v>
      </c>
      <c r="D1310" s="20" t="s">
        <v>664</v>
      </c>
      <c r="E1310" s="20" t="s">
        <v>1957</v>
      </c>
    </row>
    <row r="1311" spans="1:5">
      <c r="A1311" s="20" t="s">
        <v>2939</v>
      </c>
      <c r="B1311" s="20" t="s">
        <v>2940</v>
      </c>
      <c r="C1311" s="20" t="s">
        <v>520</v>
      </c>
      <c r="D1311" s="20" t="s">
        <v>664</v>
      </c>
      <c r="E1311" s="20" t="s">
        <v>1957</v>
      </c>
    </row>
    <row r="1312" spans="1:5">
      <c r="A1312" s="20" t="s">
        <v>2941</v>
      </c>
      <c r="B1312" s="20" t="s">
        <v>2942</v>
      </c>
      <c r="C1312" s="20" t="s">
        <v>520</v>
      </c>
      <c r="D1312" s="20" t="s">
        <v>664</v>
      </c>
      <c r="E1312" s="20" t="s">
        <v>1957</v>
      </c>
    </row>
    <row r="1313" spans="1:5">
      <c r="A1313" s="20" t="s">
        <v>2943</v>
      </c>
      <c r="B1313" s="20" t="s">
        <v>274</v>
      </c>
      <c r="C1313" s="20" t="s">
        <v>520</v>
      </c>
      <c r="D1313" s="20" t="s">
        <v>664</v>
      </c>
      <c r="E1313" s="20" t="s">
        <v>1957</v>
      </c>
    </row>
    <row r="1314" spans="1:5">
      <c r="A1314" s="20" t="s">
        <v>2944</v>
      </c>
      <c r="B1314" s="20" t="s">
        <v>2945</v>
      </c>
      <c r="C1314" s="20" t="s">
        <v>520</v>
      </c>
      <c r="D1314" s="20" t="s">
        <v>664</v>
      </c>
      <c r="E1314" s="20" t="s">
        <v>1957</v>
      </c>
    </row>
    <row r="1315" spans="1:5">
      <c r="A1315" s="20" t="s">
        <v>2946</v>
      </c>
      <c r="B1315" s="20" t="s">
        <v>275</v>
      </c>
      <c r="C1315" s="20" t="s">
        <v>520</v>
      </c>
      <c r="D1315" s="20" t="s">
        <v>664</v>
      </c>
      <c r="E1315" s="20" t="s">
        <v>1950</v>
      </c>
    </row>
    <row r="1316" spans="1:5">
      <c r="A1316" s="20" t="s">
        <v>2947</v>
      </c>
      <c r="B1316" s="20" t="s">
        <v>276</v>
      </c>
      <c r="C1316" s="20" t="s">
        <v>520</v>
      </c>
      <c r="D1316" s="20" t="s">
        <v>664</v>
      </c>
      <c r="E1316" s="20" t="s">
        <v>1950</v>
      </c>
    </row>
    <row r="1317" spans="1:5">
      <c r="A1317" s="20" t="s">
        <v>2948</v>
      </c>
      <c r="B1317" s="20" t="s">
        <v>277</v>
      </c>
      <c r="C1317" s="20" t="s">
        <v>520</v>
      </c>
      <c r="D1317" s="20" t="s">
        <v>664</v>
      </c>
      <c r="E1317" s="20" t="s">
        <v>1950</v>
      </c>
    </row>
    <row r="1318" spans="1:5">
      <c r="A1318" s="20" t="s">
        <v>2949</v>
      </c>
      <c r="B1318" s="20" t="s">
        <v>278</v>
      </c>
      <c r="C1318" s="20" t="s">
        <v>520</v>
      </c>
      <c r="D1318" s="20" t="s">
        <v>664</v>
      </c>
      <c r="E1318" s="20" t="s">
        <v>1950</v>
      </c>
    </row>
    <row r="1319" spans="1:5">
      <c r="A1319" s="20" t="s">
        <v>2950</v>
      </c>
      <c r="B1319" s="20" t="s">
        <v>279</v>
      </c>
      <c r="C1319" s="20" t="s">
        <v>520</v>
      </c>
      <c r="D1319" s="20" t="s">
        <v>664</v>
      </c>
      <c r="E1319" s="20" t="s">
        <v>1950</v>
      </c>
    </row>
    <row r="1320" spans="1:5">
      <c r="A1320" s="20" t="s">
        <v>2951</v>
      </c>
      <c r="B1320" s="20" t="s">
        <v>280</v>
      </c>
      <c r="C1320" s="20" t="s">
        <v>520</v>
      </c>
      <c r="D1320" s="20" t="s">
        <v>664</v>
      </c>
      <c r="E1320" s="20" t="s">
        <v>1950</v>
      </c>
    </row>
    <row r="1321" spans="1:5">
      <c r="A1321" s="20" t="s">
        <v>2952</v>
      </c>
      <c r="B1321" s="20" t="s">
        <v>281</v>
      </c>
      <c r="C1321" s="20" t="s">
        <v>520</v>
      </c>
      <c r="D1321" s="20" t="s">
        <v>664</v>
      </c>
      <c r="E1321" s="20" t="s">
        <v>1950</v>
      </c>
    </row>
    <row r="1322" spans="1:5">
      <c r="A1322" s="20" t="s">
        <v>2953</v>
      </c>
      <c r="B1322" s="20" t="s">
        <v>282</v>
      </c>
      <c r="C1322" s="20" t="s">
        <v>520</v>
      </c>
      <c r="D1322" s="20" t="s">
        <v>664</v>
      </c>
      <c r="E1322" s="20" t="s">
        <v>1950</v>
      </c>
    </row>
    <row r="1323" spans="1:5">
      <c r="A1323" s="20" t="s">
        <v>2954</v>
      </c>
      <c r="B1323" s="20" t="s">
        <v>283</v>
      </c>
      <c r="C1323" s="20" t="s">
        <v>520</v>
      </c>
      <c r="D1323" s="20" t="s">
        <v>664</v>
      </c>
      <c r="E1323" s="20" t="s">
        <v>1950</v>
      </c>
    </row>
    <row r="1324" spans="1:5">
      <c r="A1324" s="20" t="s">
        <v>2955</v>
      </c>
      <c r="B1324" s="20" t="s">
        <v>284</v>
      </c>
      <c r="C1324" s="20" t="s">
        <v>520</v>
      </c>
      <c r="D1324" s="20" t="s">
        <v>664</v>
      </c>
      <c r="E1324" s="20" t="s">
        <v>1950</v>
      </c>
    </row>
    <row r="1325" spans="1:5">
      <c r="A1325" s="20" t="s">
        <v>2956</v>
      </c>
      <c r="B1325" s="20" t="s">
        <v>285</v>
      </c>
      <c r="C1325" s="20" t="s">
        <v>520</v>
      </c>
      <c r="D1325" s="20" t="s">
        <v>664</v>
      </c>
      <c r="E1325" s="20" t="s">
        <v>1950</v>
      </c>
    </row>
    <row r="1326" spans="1:5">
      <c r="A1326" s="20" t="s">
        <v>2957</v>
      </c>
      <c r="B1326" s="20" t="s">
        <v>286</v>
      </c>
      <c r="C1326" s="20" t="s">
        <v>520</v>
      </c>
      <c r="D1326" s="20" t="s">
        <v>664</v>
      </c>
      <c r="E1326" s="20" t="s">
        <v>1950</v>
      </c>
    </row>
    <row r="1327" spans="1:5">
      <c r="A1327" s="20" t="s">
        <v>2958</v>
      </c>
      <c r="B1327" s="20" t="s">
        <v>2959</v>
      </c>
      <c r="C1327" s="20" t="s">
        <v>520</v>
      </c>
      <c r="D1327" s="20" t="s">
        <v>664</v>
      </c>
      <c r="E1327" s="20" t="s">
        <v>665</v>
      </c>
    </row>
    <row r="1328" spans="1:5">
      <c r="A1328" s="20" t="s">
        <v>2960</v>
      </c>
      <c r="B1328" s="20" t="s">
        <v>2961</v>
      </c>
      <c r="C1328" s="20" t="s">
        <v>520</v>
      </c>
      <c r="D1328" s="20" t="s">
        <v>664</v>
      </c>
      <c r="E1328" s="20" t="s">
        <v>665</v>
      </c>
    </row>
    <row r="1329" spans="1:5">
      <c r="A1329" s="20" t="s">
        <v>2962</v>
      </c>
      <c r="B1329" s="20" t="s">
        <v>287</v>
      </c>
      <c r="C1329" s="20" t="s">
        <v>520</v>
      </c>
      <c r="D1329" s="20" t="s">
        <v>664</v>
      </c>
      <c r="E1329" s="20" t="s">
        <v>665</v>
      </c>
    </row>
    <row r="1330" spans="1:5">
      <c r="A1330" s="20" t="s">
        <v>2963</v>
      </c>
      <c r="B1330" s="20" t="s">
        <v>2964</v>
      </c>
      <c r="C1330" s="20" t="s">
        <v>520</v>
      </c>
      <c r="D1330" s="20" t="s">
        <v>664</v>
      </c>
      <c r="E1330" s="20" t="s">
        <v>665</v>
      </c>
    </row>
    <row r="1331" spans="1:5">
      <c r="A1331" s="20" t="s">
        <v>2965</v>
      </c>
      <c r="B1331" s="20" t="s">
        <v>288</v>
      </c>
      <c r="C1331" s="20" t="s">
        <v>520</v>
      </c>
      <c r="D1331" s="20" t="s">
        <v>664</v>
      </c>
      <c r="E1331" s="20" t="s">
        <v>665</v>
      </c>
    </row>
    <row r="1332" spans="1:5">
      <c r="A1332" s="20" t="s">
        <v>2966</v>
      </c>
      <c r="B1332" s="20" t="s">
        <v>2967</v>
      </c>
      <c r="C1332" s="20" t="s">
        <v>520</v>
      </c>
      <c r="D1332" s="20" t="s">
        <v>664</v>
      </c>
      <c r="E1332" s="20" t="s">
        <v>665</v>
      </c>
    </row>
    <row r="1333" spans="1:5">
      <c r="A1333" s="20" t="s">
        <v>2968</v>
      </c>
      <c r="B1333" s="20" t="s">
        <v>2969</v>
      </c>
      <c r="C1333" s="20" t="s">
        <v>520</v>
      </c>
      <c r="D1333" s="20" t="s">
        <v>664</v>
      </c>
      <c r="E1333" s="20" t="s">
        <v>665</v>
      </c>
    </row>
    <row r="1334" spans="1:5">
      <c r="A1334" s="20" t="s">
        <v>2970</v>
      </c>
      <c r="B1334" s="20" t="s">
        <v>289</v>
      </c>
      <c r="C1334" s="20" t="s">
        <v>520</v>
      </c>
      <c r="D1334" s="20" t="s">
        <v>664</v>
      </c>
      <c r="E1334" s="20" t="s">
        <v>665</v>
      </c>
    </row>
    <row r="1335" spans="1:5">
      <c r="A1335" s="20" t="s">
        <v>2971</v>
      </c>
      <c r="B1335" s="20" t="s">
        <v>2972</v>
      </c>
      <c r="C1335" s="20" t="s">
        <v>520</v>
      </c>
      <c r="D1335" s="20" t="s">
        <v>664</v>
      </c>
      <c r="E1335" s="20" t="s">
        <v>665</v>
      </c>
    </row>
    <row r="1336" spans="1:5">
      <c r="A1336" s="20" t="s">
        <v>2973</v>
      </c>
      <c r="B1336" s="20" t="s">
        <v>290</v>
      </c>
      <c r="C1336" s="20" t="s">
        <v>520</v>
      </c>
      <c r="D1336" s="20" t="s">
        <v>664</v>
      </c>
      <c r="E1336" s="20" t="s">
        <v>665</v>
      </c>
    </row>
    <row r="1337" spans="1:5">
      <c r="A1337" s="20" t="s">
        <v>2974</v>
      </c>
      <c r="B1337" s="20" t="s">
        <v>2975</v>
      </c>
      <c r="C1337" s="20" t="s">
        <v>520</v>
      </c>
      <c r="D1337" s="20" t="s">
        <v>664</v>
      </c>
      <c r="E1337" s="20" t="s">
        <v>665</v>
      </c>
    </row>
    <row r="1338" spans="1:5">
      <c r="A1338" s="20" t="s">
        <v>2976</v>
      </c>
      <c r="B1338" s="20" t="s">
        <v>291</v>
      </c>
      <c r="C1338" s="20" t="s">
        <v>520</v>
      </c>
      <c r="D1338" s="20" t="s">
        <v>664</v>
      </c>
      <c r="E1338" s="20" t="s">
        <v>665</v>
      </c>
    </row>
    <row r="1339" spans="1:5">
      <c r="A1339" s="20" t="s">
        <v>2977</v>
      </c>
      <c r="B1339" s="20" t="s">
        <v>2978</v>
      </c>
      <c r="C1339" s="20" t="s">
        <v>520</v>
      </c>
      <c r="D1339" s="20" t="s">
        <v>664</v>
      </c>
      <c r="E1339" s="20" t="s">
        <v>665</v>
      </c>
    </row>
    <row r="1340" spans="1:5">
      <c r="A1340" s="20" t="s">
        <v>2979</v>
      </c>
      <c r="B1340" s="20" t="s">
        <v>2980</v>
      </c>
      <c r="C1340" s="20" t="s">
        <v>520</v>
      </c>
      <c r="D1340" s="20" t="s">
        <v>664</v>
      </c>
      <c r="E1340" s="20" t="s">
        <v>665</v>
      </c>
    </row>
    <row r="1341" spans="1:5">
      <c r="A1341" s="20" t="s">
        <v>2981</v>
      </c>
      <c r="B1341" s="20" t="s">
        <v>2982</v>
      </c>
      <c r="C1341" s="20" t="s">
        <v>520</v>
      </c>
      <c r="D1341" s="20" t="s">
        <v>664</v>
      </c>
      <c r="E1341" s="20" t="s">
        <v>665</v>
      </c>
    </row>
    <row r="1342" spans="1:5">
      <c r="A1342" s="20" t="s">
        <v>2983</v>
      </c>
      <c r="B1342" s="20" t="s">
        <v>292</v>
      </c>
      <c r="C1342" s="20" t="s">
        <v>520</v>
      </c>
      <c r="D1342" s="20" t="s">
        <v>664</v>
      </c>
      <c r="E1342" s="20" t="s">
        <v>665</v>
      </c>
    </row>
    <row r="1343" spans="1:5">
      <c r="A1343" s="20" t="s">
        <v>2984</v>
      </c>
      <c r="B1343" s="20" t="s">
        <v>293</v>
      </c>
      <c r="C1343" s="20" t="s">
        <v>520</v>
      </c>
      <c r="D1343" s="20" t="s">
        <v>664</v>
      </c>
      <c r="E1343" s="20" t="s">
        <v>665</v>
      </c>
    </row>
    <row r="1344" spans="1:5">
      <c r="A1344" s="20" t="s">
        <v>2985</v>
      </c>
      <c r="B1344" s="20" t="s">
        <v>2986</v>
      </c>
      <c r="C1344" s="20" t="s">
        <v>520</v>
      </c>
      <c r="D1344" s="20" t="s">
        <v>664</v>
      </c>
      <c r="E1344" s="20" t="s">
        <v>665</v>
      </c>
    </row>
    <row r="1345" spans="1:5">
      <c r="A1345" s="20" t="s">
        <v>2987</v>
      </c>
      <c r="B1345" s="20" t="s">
        <v>294</v>
      </c>
      <c r="C1345" s="20" t="s">
        <v>520</v>
      </c>
      <c r="D1345" s="20" t="s">
        <v>664</v>
      </c>
      <c r="E1345" s="20" t="s">
        <v>665</v>
      </c>
    </row>
    <row r="1346" spans="1:5">
      <c r="A1346" s="20" t="s">
        <v>2988</v>
      </c>
      <c r="B1346" s="20" t="s">
        <v>2989</v>
      </c>
      <c r="C1346" s="20" t="s">
        <v>520</v>
      </c>
      <c r="D1346" s="20" t="s">
        <v>664</v>
      </c>
      <c r="E1346" s="20" t="s">
        <v>665</v>
      </c>
    </row>
    <row r="1347" spans="1:5">
      <c r="A1347" s="20" t="s">
        <v>2990</v>
      </c>
      <c r="B1347" s="20" t="s">
        <v>2991</v>
      </c>
      <c r="C1347" s="20" t="s">
        <v>520</v>
      </c>
      <c r="D1347" s="20" t="s">
        <v>664</v>
      </c>
      <c r="E1347" s="20" t="s">
        <v>665</v>
      </c>
    </row>
    <row r="1348" spans="1:5">
      <c r="A1348" s="20" t="s">
        <v>2992</v>
      </c>
      <c r="B1348" s="20" t="s">
        <v>2993</v>
      </c>
      <c r="C1348" s="20" t="s">
        <v>520</v>
      </c>
      <c r="D1348" s="20" t="s">
        <v>664</v>
      </c>
      <c r="E1348" s="20" t="s">
        <v>665</v>
      </c>
    </row>
    <row r="1349" spans="1:5">
      <c r="A1349" s="20" t="s">
        <v>2994</v>
      </c>
      <c r="B1349" s="20" t="s">
        <v>295</v>
      </c>
      <c r="C1349" s="20" t="s">
        <v>520</v>
      </c>
      <c r="D1349" s="20" t="s">
        <v>664</v>
      </c>
      <c r="E1349" s="20" t="s">
        <v>665</v>
      </c>
    </row>
    <row r="1350" spans="1:5">
      <c r="A1350" s="20" t="s">
        <v>2995</v>
      </c>
      <c r="B1350" s="20" t="s">
        <v>2996</v>
      </c>
      <c r="C1350" s="20" t="s">
        <v>520</v>
      </c>
      <c r="D1350" s="20" t="s">
        <v>664</v>
      </c>
      <c r="E1350" s="20" t="s">
        <v>665</v>
      </c>
    </row>
    <row r="1351" spans="1:5">
      <c r="A1351" s="20" t="s">
        <v>2997</v>
      </c>
      <c r="B1351" s="20" t="s">
        <v>297</v>
      </c>
      <c r="C1351" s="20" t="s">
        <v>520</v>
      </c>
      <c r="D1351" s="20" t="s">
        <v>664</v>
      </c>
      <c r="E1351" s="20" t="s">
        <v>665</v>
      </c>
    </row>
    <row r="1352" spans="1:5">
      <c r="A1352" s="20" t="s">
        <v>2998</v>
      </c>
      <c r="B1352" s="20" t="s">
        <v>2999</v>
      </c>
      <c r="C1352" s="20" t="s">
        <v>520</v>
      </c>
      <c r="D1352" s="20" t="s">
        <v>664</v>
      </c>
      <c r="E1352" s="20" t="s">
        <v>665</v>
      </c>
    </row>
    <row r="1353" spans="1:5">
      <c r="A1353" s="20" t="s">
        <v>3000</v>
      </c>
      <c r="B1353" s="20" t="s">
        <v>298</v>
      </c>
      <c r="C1353" s="20" t="s">
        <v>520</v>
      </c>
      <c r="D1353" s="20" t="s">
        <v>664</v>
      </c>
      <c r="E1353" s="20" t="s">
        <v>665</v>
      </c>
    </row>
    <row r="1354" spans="1:5">
      <c r="A1354" s="20" t="s">
        <v>3001</v>
      </c>
      <c r="B1354" s="20" t="s">
        <v>299</v>
      </c>
      <c r="C1354" s="20" t="s">
        <v>520</v>
      </c>
      <c r="D1354" s="20" t="s">
        <v>664</v>
      </c>
      <c r="E1354" s="20" t="s">
        <v>665</v>
      </c>
    </row>
    <row r="1355" spans="1:5">
      <c r="A1355" s="20" t="s">
        <v>3002</v>
      </c>
      <c r="B1355" s="20" t="s">
        <v>3003</v>
      </c>
      <c r="C1355" s="20" t="s">
        <v>520</v>
      </c>
      <c r="D1355" s="20" t="s">
        <v>664</v>
      </c>
      <c r="E1355" s="20" t="s">
        <v>665</v>
      </c>
    </row>
    <row r="1356" spans="1:5">
      <c r="A1356" s="20" t="s">
        <v>3004</v>
      </c>
      <c r="B1356" s="20" t="s">
        <v>300</v>
      </c>
      <c r="C1356" s="20" t="s">
        <v>520</v>
      </c>
      <c r="D1356" s="20" t="s">
        <v>664</v>
      </c>
      <c r="E1356" s="20" t="s">
        <v>665</v>
      </c>
    </row>
    <row r="1357" spans="1:5">
      <c r="A1357" s="20" t="s">
        <v>3005</v>
      </c>
      <c r="B1357" s="20" t="s">
        <v>3006</v>
      </c>
      <c r="C1357" s="20" t="s">
        <v>520</v>
      </c>
      <c r="D1357" s="20" t="s">
        <v>664</v>
      </c>
      <c r="E1357" s="20" t="s">
        <v>665</v>
      </c>
    </row>
    <row r="1358" spans="1:5">
      <c r="A1358" s="20" t="s">
        <v>3007</v>
      </c>
      <c r="B1358" s="20" t="s">
        <v>3008</v>
      </c>
      <c r="C1358" s="20" t="s">
        <v>520</v>
      </c>
      <c r="D1358" s="20" t="s">
        <v>664</v>
      </c>
      <c r="E1358" s="20" t="s">
        <v>665</v>
      </c>
    </row>
    <row r="1359" spans="1:5">
      <c r="A1359" s="20" t="s">
        <v>3009</v>
      </c>
      <c r="B1359" s="20" t="s">
        <v>301</v>
      </c>
      <c r="C1359" s="20" t="s">
        <v>520</v>
      </c>
      <c r="D1359" s="20" t="s">
        <v>664</v>
      </c>
      <c r="E1359" s="20" t="s">
        <v>665</v>
      </c>
    </row>
    <row r="1360" spans="1:5">
      <c r="A1360" s="20" t="s">
        <v>3010</v>
      </c>
      <c r="B1360" s="20" t="s">
        <v>302</v>
      </c>
      <c r="C1360" s="20" t="s">
        <v>520</v>
      </c>
      <c r="D1360" s="20" t="s">
        <v>664</v>
      </c>
      <c r="E1360" s="20" t="s">
        <v>665</v>
      </c>
    </row>
    <row r="1361" spans="1:5">
      <c r="A1361" s="20" t="s">
        <v>3011</v>
      </c>
      <c r="B1361" s="20" t="s">
        <v>303</v>
      </c>
      <c r="C1361" s="20" t="s">
        <v>520</v>
      </c>
      <c r="D1361" s="20" t="s">
        <v>664</v>
      </c>
      <c r="E1361" s="20" t="s">
        <v>665</v>
      </c>
    </row>
    <row r="1362" spans="1:5">
      <c r="A1362" s="20" t="s">
        <v>3012</v>
      </c>
      <c r="B1362" s="20" t="s">
        <v>3013</v>
      </c>
      <c r="C1362" s="20" t="s">
        <v>520</v>
      </c>
      <c r="D1362" s="20" t="s">
        <v>664</v>
      </c>
      <c r="E1362" s="20" t="s">
        <v>665</v>
      </c>
    </row>
    <row r="1363" spans="1:5">
      <c r="A1363" s="20" t="s">
        <v>3014</v>
      </c>
      <c r="B1363" s="20" t="s">
        <v>304</v>
      </c>
      <c r="C1363" s="20" t="s">
        <v>520</v>
      </c>
      <c r="D1363" s="20" t="s">
        <v>664</v>
      </c>
      <c r="E1363" s="20" t="s">
        <v>665</v>
      </c>
    </row>
    <row r="1364" spans="1:5">
      <c r="A1364" s="20" t="s">
        <v>3015</v>
      </c>
      <c r="B1364" s="20" t="s">
        <v>3016</v>
      </c>
      <c r="C1364" s="20" t="s">
        <v>520</v>
      </c>
      <c r="D1364" s="20" t="s">
        <v>664</v>
      </c>
      <c r="E1364" s="20" t="s">
        <v>665</v>
      </c>
    </row>
    <row r="1365" spans="1:5">
      <c r="A1365" s="20" t="s">
        <v>3017</v>
      </c>
      <c r="B1365" s="20" t="s">
        <v>305</v>
      </c>
      <c r="C1365" s="20" t="s">
        <v>520</v>
      </c>
      <c r="D1365" s="20" t="s">
        <v>664</v>
      </c>
      <c r="E1365" s="20" t="s">
        <v>665</v>
      </c>
    </row>
    <row r="1366" spans="1:5">
      <c r="A1366" s="20" t="s">
        <v>3018</v>
      </c>
      <c r="B1366" s="20" t="s">
        <v>3019</v>
      </c>
      <c r="C1366" s="20" t="s">
        <v>520</v>
      </c>
      <c r="D1366" s="20" t="s">
        <v>664</v>
      </c>
      <c r="E1366" s="20" t="s">
        <v>665</v>
      </c>
    </row>
    <row r="1367" spans="1:5">
      <c r="A1367" s="20" t="s">
        <v>3020</v>
      </c>
      <c r="B1367" s="20" t="s">
        <v>3021</v>
      </c>
      <c r="C1367" s="20" t="s">
        <v>520</v>
      </c>
      <c r="D1367" s="20" t="s">
        <v>664</v>
      </c>
      <c r="E1367" s="20" t="s">
        <v>665</v>
      </c>
    </row>
    <row r="1368" spans="1:5">
      <c r="A1368" s="20" t="s">
        <v>3022</v>
      </c>
      <c r="B1368" s="20" t="s">
        <v>3023</v>
      </c>
      <c r="C1368" s="20" t="s">
        <v>520</v>
      </c>
      <c r="D1368" s="20" t="s">
        <v>664</v>
      </c>
      <c r="E1368" s="20" t="s">
        <v>665</v>
      </c>
    </row>
    <row r="1369" spans="1:5">
      <c r="A1369" s="20" t="s">
        <v>3024</v>
      </c>
      <c r="B1369" s="20" t="s">
        <v>3025</v>
      </c>
      <c r="C1369" s="20" t="s">
        <v>520</v>
      </c>
      <c r="D1369" s="20" t="s">
        <v>664</v>
      </c>
      <c r="E1369" s="20" t="s">
        <v>665</v>
      </c>
    </row>
    <row r="1370" spans="1:5">
      <c r="A1370" s="20" t="s">
        <v>3026</v>
      </c>
      <c r="B1370" s="20" t="s">
        <v>3027</v>
      </c>
      <c r="C1370" s="20" t="s">
        <v>520</v>
      </c>
      <c r="D1370" s="20" t="s">
        <v>664</v>
      </c>
      <c r="E1370" s="20" t="s">
        <v>665</v>
      </c>
    </row>
    <row r="1371" spans="1:5">
      <c r="A1371" s="20" t="s">
        <v>3028</v>
      </c>
      <c r="B1371" s="20" t="s">
        <v>3029</v>
      </c>
      <c r="C1371" s="20" t="s">
        <v>520</v>
      </c>
      <c r="D1371" s="20" t="s">
        <v>664</v>
      </c>
      <c r="E1371" s="20" t="s">
        <v>665</v>
      </c>
    </row>
    <row r="1372" spans="1:5">
      <c r="A1372" s="20" t="s">
        <v>3030</v>
      </c>
      <c r="B1372" s="20" t="s">
        <v>3031</v>
      </c>
      <c r="C1372" s="20" t="s">
        <v>520</v>
      </c>
      <c r="D1372" s="20" t="s">
        <v>664</v>
      </c>
      <c r="E1372" s="20" t="s">
        <v>665</v>
      </c>
    </row>
    <row r="1373" spans="1:5">
      <c r="A1373" s="20" t="s">
        <v>3032</v>
      </c>
      <c r="B1373" s="20" t="s">
        <v>3033</v>
      </c>
      <c r="C1373" s="20" t="s">
        <v>520</v>
      </c>
      <c r="D1373" s="20" t="s">
        <v>664</v>
      </c>
      <c r="E1373" s="20" t="s">
        <v>665</v>
      </c>
    </row>
    <row r="1374" spans="1:5">
      <c r="A1374" s="20" t="s">
        <v>3034</v>
      </c>
      <c r="B1374" s="20" t="s">
        <v>3035</v>
      </c>
      <c r="C1374" s="20" t="s">
        <v>520</v>
      </c>
      <c r="D1374" s="20" t="s">
        <v>664</v>
      </c>
      <c r="E1374" s="20" t="s">
        <v>665</v>
      </c>
    </row>
    <row r="1375" spans="1:5">
      <c r="A1375" s="20" t="s">
        <v>3036</v>
      </c>
      <c r="B1375" s="20" t="s">
        <v>3037</v>
      </c>
      <c r="C1375" s="20" t="s">
        <v>520</v>
      </c>
      <c r="D1375" s="20" t="s">
        <v>664</v>
      </c>
      <c r="E1375" s="20" t="s">
        <v>665</v>
      </c>
    </row>
    <row r="1376" spans="1:5">
      <c r="A1376" s="20" t="s">
        <v>3038</v>
      </c>
      <c r="B1376" s="20" t="s">
        <v>3039</v>
      </c>
      <c r="C1376" s="20" t="s">
        <v>520</v>
      </c>
      <c r="D1376" s="20" t="s">
        <v>664</v>
      </c>
      <c r="E1376" s="20" t="s">
        <v>665</v>
      </c>
    </row>
    <row r="1377" spans="1:5">
      <c r="A1377" s="20" t="s">
        <v>3040</v>
      </c>
      <c r="B1377" s="20" t="s">
        <v>306</v>
      </c>
      <c r="C1377" s="20" t="s">
        <v>520</v>
      </c>
      <c r="D1377" s="20" t="s">
        <v>664</v>
      </c>
      <c r="E1377" s="20" t="s">
        <v>665</v>
      </c>
    </row>
    <row r="1378" spans="1:5">
      <c r="A1378" s="20" t="s">
        <v>3041</v>
      </c>
      <c r="B1378" s="20" t="s">
        <v>3042</v>
      </c>
      <c r="C1378" s="20" t="s">
        <v>520</v>
      </c>
      <c r="D1378" s="20" t="s">
        <v>664</v>
      </c>
      <c r="E1378" s="20" t="s">
        <v>665</v>
      </c>
    </row>
    <row r="1379" spans="1:5">
      <c r="A1379" s="20" t="s">
        <v>3043</v>
      </c>
      <c r="B1379" s="20" t="s">
        <v>3044</v>
      </c>
      <c r="C1379" s="20" t="s">
        <v>520</v>
      </c>
      <c r="D1379" s="20" t="s">
        <v>664</v>
      </c>
      <c r="E1379" s="20" t="s">
        <v>665</v>
      </c>
    </row>
    <row r="1380" spans="1:5">
      <c r="A1380" s="20" t="s">
        <v>3045</v>
      </c>
      <c r="B1380" s="20" t="s">
        <v>3046</v>
      </c>
      <c r="C1380" s="20" t="s">
        <v>520</v>
      </c>
      <c r="D1380" s="20" t="s">
        <v>664</v>
      </c>
      <c r="E1380" s="20" t="s">
        <v>665</v>
      </c>
    </row>
    <row r="1381" spans="1:5">
      <c r="A1381" s="20" t="s">
        <v>3047</v>
      </c>
      <c r="B1381" s="20" t="s">
        <v>307</v>
      </c>
      <c r="C1381" s="20" t="s">
        <v>520</v>
      </c>
      <c r="D1381" s="20" t="s">
        <v>664</v>
      </c>
      <c r="E1381" s="20" t="s">
        <v>665</v>
      </c>
    </row>
    <row r="1382" spans="1:5">
      <c r="A1382" s="20" t="s">
        <v>3048</v>
      </c>
      <c r="B1382" s="20" t="s">
        <v>3049</v>
      </c>
      <c r="C1382" s="20" t="s">
        <v>520</v>
      </c>
      <c r="D1382" s="20" t="s">
        <v>664</v>
      </c>
      <c r="E1382" s="20" t="s">
        <v>665</v>
      </c>
    </row>
    <row r="1383" spans="1:5">
      <c r="A1383" s="20" t="s">
        <v>3050</v>
      </c>
      <c r="B1383" s="20" t="s">
        <v>3051</v>
      </c>
      <c r="C1383" s="20" t="s">
        <v>520</v>
      </c>
      <c r="D1383" s="20" t="s">
        <v>664</v>
      </c>
      <c r="E1383" s="20" t="s">
        <v>665</v>
      </c>
    </row>
    <row r="1384" spans="1:5">
      <c r="A1384" s="20" t="s">
        <v>3052</v>
      </c>
      <c r="B1384" s="20" t="s">
        <v>3053</v>
      </c>
      <c r="C1384" s="20" t="s">
        <v>520</v>
      </c>
      <c r="D1384" s="20" t="s">
        <v>664</v>
      </c>
      <c r="E1384" s="20" t="s">
        <v>665</v>
      </c>
    </row>
    <row r="1385" spans="1:5">
      <c r="A1385" s="20" t="s">
        <v>3054</v>
      </c>
      <c r="B1385" s="20" t="s">
        <v>308</v>
      </c>
      <c r="C1385" s="20" t="s">
        <v>520</v>
      </c>
      <c r="D1385" s="20" t="s">
        <v>664</v>
      </c>
      <c r="E1385" s="20" t="s">
        <v>665</v>
      </c>
    </row>
    <row r="1386" spans="1:5">
      <c r="A1386" s="20" t="s">
        <v>3055</v>
      </c>
      <c r="B1386" s="20" t="s">
        <v>3056</v>
      </c>
      <c r="C1386" s="20" t="s">
        <v>520</v>
      </c>
      <c r="D1386" s="20" t="s">
        <v>664</v>
      </c>
      <c r="E1386" s="20" t="s">
        <v>665</v>
      </c>
    </row>
    <row r="1387" spans="1:5">
      <c r="A1387" s="20" t="s">
        <v>3057</v>
      </c>
      <c r="B1387" s="20" t="s">
        <v>3058</v>
      </c>
      <c r="C1387" s="20" t="s">
        <v>520</v>
      </c>
      <c r="D1387" s="20" t="s">
        <v>664</v>
      </c>
      <c r="E1387" s="20" t="s">
        <v>665</v>
      </c>
    </row>
    <row r="1388" spans="1:5">
      <c r="A1388" s="20" t="s">
        <v>3059</v>
      </c>
      <c r="B1388" s="20" t="s">
        <v>3060</v>
      </c>
      <c r="C1388" s="20" t="s">
        <v>520</v>
      </c>
      <c r="D1388" s="20" t="s">
        <v>664</v>
      </c>
      <c r="E1388" s="20" t="s">
        <v>665</v>
      </c>
    </row>
    <row r="1389" spans="1:5">
      <c r="A1389" s="20" t="s">
        <v>3061</v>
      </c>
      <c r="B1389" s="20" t="s">
        <v>3062</v>
      </c>
      <c r="C1389" s="20" t="s">
        <v>520</v>
      </c>
      <c r="D1389" s="20" t="s">
        <v>664</v>
      </c>
      <c r="E1389" s="20" t="s">
        <v>665</v>
      </c>
    </row>
    <row r="1390" spans="1:5">
      <c r="A1390" s="20" t="s">
        <v>3063</v>
      </c>
      <c r="B1390" s="20" t="s">
        <v>3064</v>
      </c>
      <c r="C1390" s="20" t="s">
        <v>520</v>
      </c>
      <c r="D1390" s="20" t="s">
        <v>664</v>
      </c>
      <c r="E1390" s="20" t="s">
        <v>665</v>
      </c>
    </row>
    <row r="1391" spans="1:5">
      <c r="A1391" s="20" t="s">
        <v>3065</v>
      </c>
      <c r="B1391" s="20" t="s">
        <v>3066</v>
      </c>
      <c r="C1391" s="20" t="s">
        <v>520</v>
      </c>
      <c r="D1391" s="20" t="s">
        <v>664</v>
      </c>
      <c r="E1391" s="20" t="s">
        <v>665</v>
      </c>
    </row>
    <row r="1392" spans="1:5">
      <c r="A1392" s="20" t="s">
        <v>3067</v>
      </c>
      <c r="B1392" s="20" t="s">
        <v>309</v>
      </c>
      <c r="C1392" s="20" t="s">
        <v>520</v>
      </c>
      <c r="D1392" s="20" t="s">
        <v>664</v>
      </c>
      <c r="E1392" s="20" t="s">
        <v>665</v>
      </c>
    </row>
    <row r="1393" spans="1:5">
      <c r="A1393" s="20" t="s">
        <v>3068</v>
      </c>
      <c r="B1393" s="20" t="s">
        <v>310</v>
      </c>
      <c r="C1393" s="20" t="s">
        <v>520</v>
      </c>
      <c r="D1393" s="20" t="s">
        <v>664</v>
      </c>
      <c r="E1393" s="20" t="s">
        <v>665</v>
      </c>
    </row>
    <row r="1394" spans="1:5">
      <c r="A1394" s="20" t="s">
        <v>3069</v>
      </c>
      <c r="B1394" s="20" t="s">
        <v>3070</v>
      </c>
      <c r="C1394" s="20" t="s">
        <v>520</v>
      </c>
      <c r="D1394" s="20" t="s">
        <v>664</v>
      </c>
      <c r="E1394" s="20" t="s">
        <v>665</v>
      </c>
    </row>
    <row r="1395" spans="1:5">
      <c r="A1395" s="20" t="s">
        <v>3071</v>
      </c>
      <c r="B1395" s="20" t="s">
        <v>3072</v>
      </c>
      <c r="C1395" s="20" t="s">
        <v>520</v>
      </c>
      <c r="D1395" s="20" t="s">
        <v>664</v>
      </c>
      <c r="E1395" s="20" t="s">
        <v>665</v>
      </c>
    </row>
    <row r="1396" spans="1:5">
      <c r="A1396" s="20" t="s">
        <v>3073</v>
      </c>
      <c r="B1396" s="20" t="s">
        <v>3074</v>
      </c>
      <c r="C1396" s="20" t="s">
        <v>520</v>
      </c>
      <c r="D1396" s="20" t="s">
        <v>664</v>
      </c>
      <c r="E1396" s="20" t="s">
        <v>665</v>
      </c>
    </row>
    <row r="1397" spans="1:5">
      <c r="A1397" s="20" t="s">
        <v>3075</v>
      </c>
      <c r="B1397" s="20" t="s">
        <v>311</v>
      </c>
      <c r="C1397" s="20" t="s">
        <v>520</v>
      </c>
      <c r="D1397" s="20" t="s">
        <v>664</v>
      </c>
      <c r="E1397" s="20" t="s">
        <v>665</v>
      </c>
    </row>
    <row r="1398" spans="1:5">
      <c r="A1398" s="20" t="s">
        <v>3076</v>
      </c>
      <c r="B1398" s="20" t="s">
        <v>3077</v>
      </c>
      <c r="C1398" s="20" t="s">
        <v>520</v>
      </c>
      <c r="D1398" s="20" t="s">
        <v>664</v>
      </c>
      <c r="E1398" s="20" t="s">
        <v>665</v>
      </c>
    </row>
    <row r="1399" spans="1:5">
      <c r="A1399" s="20" t="s">
        <v>3078</v>
      </c>
      <c r="B1399" s="20" t="s">
        <v>3079</v>
      </c>
      <c r="C1399" s="20" t="s">
        <v>520</v>
      </c>
      <c r="D1399" s="20" t="s">
        <v>664</v>
      </c>
      <c r="E1399" s="20" t="s">
        <v>665</v>
      </c>
    </row>
    <row r="1400" spans="1:5">
      <c r="A1400" s="20" t="s">
        <v>3080</v>
      </c>
      <c r="B1400" s="20" t="s">
        <v>3081</v>
      </c>
      <c r="C1400" s="20" t="s">
        <v>520</v>
      </c>
      <c r="D1400" s="20" t="s">
        <v>664</v>
      </c>
      <c r="E1400" s="20" t="s">
        <v>665</v>
      </c>
    </row>
    <row r="1401" spans="1:5">
      <c r="A1401" s="20" t="s">
        <v>3082</v>
      </c>
      <c r="B1401" s="20" t="s">
        <v>312</v>
      </c>
      <c r="C1401" s="20" t="s">
        <v>520</v>
      </c>
      <c r="D1401" s="20" t="s">
        <v>664</v>
      </c>
      <c r="E1401" s="20" t="s">
        <v>665</v>
      </c>
    </row>
    <row r="1402" spans="1:5">
      <c r="A1402" s="20" t="s">
        <v>3083</v>
      </c>
      <c r="B1402" s="20" t="s">
        <v>3084</v>
      </c>
      <c r="C1402" s="20" t="s">
        <v>520</v>
      </c>
      <c r="D1402" s="20" t="s">
        <v>664</v>
      </c>
      <c r="E1402" s="20" t="s">
        <v>665</v>
      </c>
    </row>
    <row r="1403" spans="1:5">
      <c r="A1403" s="20" t="s">
        <v>3085</v>
      </c>
      <c r="B1403" s="20" t="s">
        <v>3086</v>
      </c>
      <c r="C1403" s="20" t="s">
        <v>520</v>
      </c>
      <c r="D1403" s="20" t="s">
        <v>664</v>
      </c>
      <c r="E1403" s="20" t="s">
        <v>665</v>
      </c>
    </row>
    <row r="1404" spans="1:5">
      <c r="A1404" s="20" t="s">
        <v>3087</v>
      </c>
      <c r="B1404" s="20" t="s">
        <v>3088</v>
      </c>
      <c r="C1404" s="20" t="s">
        <v>520</v>
      </c>
      <c r="D1404" s="20" t="s">
        <v>664</v>
      </c>
      <c r="E1404" s="20" t="s">
        <v>665</v>
      </c>
    </row>
    <row r="1405" spans="1:5">
      <c r="A1405" s="20" t="s">
        <v>3089</v>
      </c>
      <c r="B1405" s="20" t="s">
        <v>313</v>
      </c>
      <c r="C1405" s="20" t="s">
        <v>520</v>
      </c>
      <c r="D1405" s="20" t="s">
        <v>664</v>
      </c>
      <c r="E1405" s="20" t="s">
        <v>665</v>
      </c>
    </row>
    <row r="1406" spans="1:5">
      <c r="A1406" s="20" t="s">
        <v>3090</v>
      </c>
      <c r="B1406" s="20" t="s">
        <v>359</v>
      </c>
      <c r="C1406" s="20" t="s">
        <v>520</v>
      </c>
      <c r="D1406" s="20" t="s">
        <v>664</v>
      </c>
      <c r="E1406" s="20" t="s">
        <v>2163</v>
      </c>
    </row>
    <row r="1407" spans="1:5">
      <c r="A1407" s="20" t="s">
        <v>3091</v>
      </c>
      <c r="B1407" s="20" t="s">
        <v>3092</v>
      </c>
      <c r="C1407" s="20" t="s">
        <v>520</v>
      </c>
      <c r="D1407" s="20" t="s">
        <v>664</v>
      </c>
      <c r="E1407" s="20" t="s">
        <v>665</v>
      </c>
    </row>
    <row r="1408" spans="1:5">
      <c r="A1408" s="20" t="s">
        <v>3093</v>
      </c>
      <c r="B1408" s="20" t="s">
        <v>3094</v>
      </c>
      <c r="C1408" s="20" t="s">
        <v>520</v>
      </c>
      <c r="D1408" s="20" t="s">
        <v>664</v>
      </c>
      <c r="E1408" s="20" t="s">
        <v>665</v>
      </c>
    </row>
    <row r="1409" spans="1:5">
      <c r="A1409" s="20" t="s">
        <v>3095</v>
      </c>
      <c r="B1409" s="20" t="s">
        <v>3096</v>
      </c>
      <c r="C1409" s="20" t="s">
        <v>520</v>
      </c>
      <c r="D1409" s="20" t="s">
        <v>664</v>
      </c>
      <c r="E1409" s="20" t="s">
        <v>665</v>
      </c>
    </row>
    <row r="1410" spans="1:5">
      <c r="A1410" s="20" t="s">
        <v>3097</v>
      </c>
      <c r="B1410" s="20" t="s">
        <v>314</v>
      </c>
      <c r="C1410" s="20" t="s">
        <v>520</v>
      </c>
      <c r="D1410" s="20" t="s">
        <v>664</v>
      </c>
      <c r="E1410" s="20" t="s">
        <v>665</v>
      </c>
    </row>
    <row r="1411" spans="1:5">
      <c r="A1411" s="20" t="s">
        <v>3098</v>
      </c>
      <c r="B1411" s="20" t="s">
        <v>3099</v>
      </c>
      <c r="C1411" s="20" t="s">
        <v>520</v>
      </c>
      <c r="D1411" s="20" t="s">
        <v>664</v>
      </c>
      <c r="E1411" s="20" t="s">
        <v>665</v>
      </c>
    </row>
    <row r="1412" spans="1:5">
      <c r="A1412" s="20" t="s">
        <v>3100</v>
      </c>
      <c r="B1412" s="20" t="s">
        <v>3101</v>
      </c>
      <c r="C1412" s="20" t="s">
        <v>520</v>
      </c>
      <c r="D1412" s="20" t="s">
        <v>664</v>
      </c>
      <c r="E1412" s="20" t="s">
        <v>665</v>
      </c>
    </row>
    <row r="1413" spans="1:5">
      <c r="A1413" s="20" t="s">
        <v>3102</v>
      </c>
      <c r="B1413" s="20" t="s">
        <v>3103</v>
      </c>
      <c r="C1413" s="20" t="s">
        <v>520</v>
      </c>
      <c r="D1413" s="20" t="s">
        <v>664</v>
      </c>
      <c r="E1413" s="20" t="s">
        <v>665</v>
      </c>
    </row>
    <row r="1414" spans="1:5">
      <c r="A1414" s="20" t="s">
        <v>3104</v>
      </c>
      <c r="B1414" s="20" t="s">
        <v>3105</v>
      </c>
      <c r="C1414" s="20" t="s">
        <v>520</v>
      </c>
      <c r="D1414" s="20" t="s">
        <v>664</v>
      </c>
      <c r="E1414" s="20" t="s">
        <v>665</v>
      </c>
    </row>
    <row r="1415" spans="1:5">
      <c r="A1415" s="20" t="s">
        <v>3106</v>
      </c>
      <c r="B1415" s="20" t="s">
        <v>3107</v>
      </c>
      <c r="C1415" s="20" t="s">
        <v>520</v>
      </c>
      <c r="D1415" s="20" t="s">
        <v>664</v>
      </c>
      <c r="E1415" s="20" t="s">
        <v>665</v>
      </c>
    </row>
    <row r="1416" spans="1:5">
      <c r="A1416" s="20" t="s">
        <v>3108</v>
      </c>
      <c r="B1416" s="20" t="s">
        <v>3109</v>
      </c>
      <c r="C1416" s="20" t="s">
        <v>520</v>
      </c>
      <c r="D1416" s="20" t="s">
        <v>664</v>
      </c>
      <c r="E1416" s="20" t="s">
        <v>665</v>
      </c>
    </row>
    <row r="1417" spans="1:5">
      <c r="A1417" s="20" t="s">
        <v>3110</v>
      </c>
      <c r="B1417" s="20" t="s">
        <v>3111</v>
      </c>
      <c r="C1417" s="20" t="s">
        <v>520</v>
      </c>
      <c r="D1417" s="20" t="s">
        <v>664</v>
      </c>
      <c r="E1417" s="20" t="s">
        <v>665</v>
      </c>
    </row>
    <row r="1418" spans="1:5">
      <c r="A1418" s="20" t="s">
        <v>3112</v>
      </c>
      <c r="B1418" s="20" t="s">
        <v>315</v>
      </c>
      <c r="C1418" s="20" t="s">
        <v>520</v>
      </c>
      <c r="D1418" s="20" t="s">
        <v>664</v>
      </c>
      <c r="E1418" s="20" t="s">
        <v>665</v>
      </c>
    </row>
    <row r="1419" spans="1:5">
      <c r="A1419" s="20" t="s">
        <v>3113</v>
      </c>
      <c r="B1419" s="20" t="s">
        <v>3114</v>
      </c>
      <c r="C1419" s="20" t="s">
        <v>520</v>
      </c>
      <c r="D1419" s="20" t="s">
        <v>664</v>
      </c>
      <c r="E1419" s="20" t="s">
        <v>665</v>
      </c>
    </row>
    <row r="1420" spans="1:5">
      <c r="A1420" s="20" t="s">
        <v>3115</v>
      </c>
      <c r="B1420" s="20" t="s">
        <v>3116</v>
      </c>
      <c r="C1420" s="20" t="s">
        <v>520</v>
      </c>
      <c r="D1420" s="20" t="s">
        <v>664</v>
      </c>
      <c r="E1420" s="20" t="s">
        <v>665</v>
      </c>
    </row>
    <row r="1421" spans="1:5">
      <c r="A1421" s="20" t="s">
        <v>3117</v>
      </c>
      <c r="B1421" s="20" t="s">
        <v>3118</v>
      </c>
      <c r="C1421" s="20" t="s">
        <v>520</v>
      </c>
      <c r="D1421" s="20" t="s">
        <v>664</v>
      </c>
      <c r="E1421" s="20" t="s">
        <v>665</v>
      </c>
    </row>
    <row r="1422" spans="1:5">
      <c r="A1422" s="20" t="s">
        <v>3119</v>
      </c>
      <c r="B1422" s="20" t="s">
        <v>316</v>
      </c>
      <c r="C1422" s="20" t="s">
        <v>520</v>
      </c>
      <c r="D1422" s="20" t="s">
        <v>664</v>
      </c>
      <c r="E1422" s="20" t="s">
        <v>665</v>
      </c>
    </row>
    <row r="1423" spans="1:5">
      <c r="A1423" s="20" t="s">
        <v>3120</v>
      </c>
      <c r="B1423" s="20" t="s">
        <v>3121</v>
      </c>
      <c r="C1423" s="20" t="s">
        <v>520</v>
      </c>
      <c r="D1423" s="20" t="s">
        <v>664</v>
      </c>
      <c r="E1423" s="20" t="s">
        <v>665</v>
      </c>
    </row>
    <row r="1424" spans="1:5">
      <c r="A1424" s="20" t="s">
        <v>3122</v>
      </c>
      <c r="B1424" s="20" t="s">
        <v>3123</v>
      </c>
      <c r="C1424" s="20" t="s">
        <v>520</v>
      </c>
      <c r="D1424" s="20" t="s">
        <v>664</v>
      </c>
      <c r="E1424" s="20" t="s">
        <v>665</v>
      </c>
    </row>
    <row r="1425" spans="1:5">
      <c r="A1425" s="20" t="s">
        <v>3124</v>
      </c>
      <c r="B1425" s="20" t="s">
        <v>3125</v>
      </c>
      <c r="C1425" s="20" t="s">
        <v>520</v>
      </c>
      <c r="D1425" s="20" t="s">
        <v>664</v>
      </c>
      <c r="E1425" s="20" t="s">
        <v>665</v>
      </c>
    </row>
    <row r="1426" spans="1:5">
      <c r="A1426" s="20" t="s">
        <v>3126</v>
      </c>
      <c r="B1426" s="20" t="s">
        <v>317</v>
      </c>
      <c r="C1426" s="20" t="s">
        <v>520</v>
      </c>
      <c r="D1426" s="20" t="s">
        <v>664</v>
      </c>
      <c r="E1426" s="20" t="s">
        <v>665</v>
      </c>
    </row>
    <row r="1427" spans="1:5">
      <c r="A1427" s="20" t="s">
        <v>3127</v>
      </c>
      <c r="B1427" s="20" t="s">
        <v>3128</v>
      </c>
      <c r="C1427" s="20" t="s">
        <v>520</v>
      </c>
      <c r="D1427" s="20" t="s">
        <v>664</v>
      </c>
      <c r="E1427" s="20" t="s">
        <v>665</v>
      </c>
    </row>
    <row r="1428" spans="1:5">
      <c r="A1428" s="20" t="s">
        <v>3129</v>
      </c>
      <c r="B1428" s="20" t="s">
        <v>3130</v>
      </c>
      <c r="C1428" s="20" t="s">
        <v>520</v>
      </c>
      <c r="D1428" s="20" t="s">
        <v>664</v>
      </c>
      <c r="E1428" s="20" t="s">
        <v>665</v>
      </c>
    </row>
    <row r="1429" spans="1:5">
      <c r="A1429" s="20" t="s">
        <v>3131</v>
      </c>
      <c r="B1429" s="20" t="s">
        <v>3132</v>
      </c>
      <c r="C1429" s="20" t="s">
        <v>520</v>
      </c>
      <c r="D1429" s="20" t="s">
        <v>664</v>
      </c>
      <c r="E1429" s="20" t="s">
        <v>665</v>
      </c>
    </row>
    <row r="1430" spans="1:5">
      <c r="A1430" s="20" t="s">
        <v>3133</v>
      </c>
      <c r="B1430" s="20" t="s">
        <v>318</v>
      </c>
      <c r="C1430" s="20" t="s">
        <v>520</v>
      </c>
      <c r="D1430" s="20" t="s">
        <v>664</v>
      </c>
      <c r="E1430" s="20" t="s">
        <v>665</v>
      </c>
    </row>
    <row r="1431" spans="1:5">
      <c r="A1431" s="20" t="s">
        <v>3134</v>
      </c>
      <c r="B1431" s="20" t="s">
        <v>3135</v>
      </c>
      <c r="C1431" s="20" t="s">
        <v>520</v>
      </c>
      <c r="D1431" s="20" t="s">
        <v>664</v>
      </c>
      <c r="E1431" s="20" t="s">
        <v>665</v>
      </c>
    </row>
    <row r="1432" spans="1:5">
      <c r="A1432" s="20" t="s">
        <v>3136</v>
      </c>
      <c r="B1432" s="20" t="s">
        <v>3137</v>
      </c>
      <c r="C1432" s="20" t="s">
        <v>520</v>
      </c>
      <c r="D1432" s="20" t="s">
        <v>664</v>
      </c>
      <c r="E1432" s="20" t="s">
        <v>665</v>
      </c>
    </row>
    <row r="1433" spans="1:5">
      <c r="A1433" s="20" t="s">
        <v>3138</v>
      </c>
      <c r="B1433" s="20" t="s">
        <v>3139</v>
      </c>
      <c r="C1433" s="20" t="s">
        <v>520</v>
      </c>
      <c r="D1433" s="20" t="s">
        <v>664</v>
      </c>
      <c r="E1433" s="20" t="s">
        <v>665</v>
      </c>
    </row>
    <row r="1434" spans="1:5">
      <c r="A1434" s="20" t="s">
        <v>3140</v>
      </c>
      <c r="B1434" s="20" t="s">
        <v>319</v>
      </c>
      <c r="C1434" s="20" t="s">
        <v>520</v>
      </c>
      <c r="D1434" s="20" t="s">
        <v>664</v>
      </c>
      <c r="E1434" s="20" t="s">
        <v>665</v>
      </c>
    </row>
    <row r="1435" spans="1:5">
      <c r="A1435" s="20" t="s">
        <v>3141</v>
      </c>
      <c r="B1435" s="20" t="s">
        <v>3142</v>
      </c>
      <c r="C1435" s="20" t="s">
        <v>520</v>
      </c>
      <c r="D1435" s="20" t="s">
        <v>664</v>
      </c>
      <c r="E1435" s="20" t="s">
        <v>665</v>
      </c>
    </row>
    <row r="1436" spans="1:5">
      <c r="A1436" s="20" t="s">
        <v>3143</v>
      </c>
      <c r="B1436" s="20" t="s">
        <v>3144</v>
      </c>
      <c r="C1436" s="20" t="s">
        <v>520</v>
      </c>
      <c r="D1436" s="20" t="s">
        <v>664</v>
      </c>
      <c r="E1436" s="20" t="s">
        <v>665</v>
      </c>
    </row>
    <row r="1437" spans="1:5">
      <c r="A1437" s="20" t="s">
        <v>3145</v>
      </c>
      <c r="B1437" s="20" t="s">
        <v>3146</v>
      </c>
      <c r="C1437" s="20" t="s">
        <v>520</v>
      </c>
      <c r="D1437" s="20" t="s">
        <v>664</v>
      </c>
      <c r="E1437" s="20" t="s">
        <v>665</v>
      </c>
    </row>
    <row r="1438" spans="1:5">
      <c r="A1438" s="20" t="s">
        <v>3147</v>
      </c>
      <c r="B1438" s="20" t="s">
        <v>320</v>
      </c>
      <c r="C1438" s="20" t="s">
        <v>520</v>
      </c>
      <c r="D1438" s="20" t="s">
        <v>664</v>
      </c>
      <c r="E1438" s="20" t="s">
        <v>665</v>
      </c>
    </row>
    <row r="1439" spans="1:5">
      <c r="A1439" s="20" t="s">
        <v>3148</v>
      </c>
      <c r="B1439" s="20" t="s">
        <v>494</v>
      </c>
      <c r="C1439" s="20" t="s">
        <v>520</v>
      </c>
      <c r="D1439" s="20" t="s">
        <v>664</v>
      </c>
      <c r="E1439" s="20" t="s">
        <v>665</v>
      </c>
    </row>
    <row r="1440" spans="1:5">
      <c r="A1440" s="20" t="s">
        <v>3149</v>
      </c>
      <c r="B1440" s="20" t="s">
        <v>3150</v>
      </c>
      <c r="C1440" s="20" t="s">
        <v>520</v>
      </c>
      <c r="D1440" s="20" t="s">
        <v>664</v>
      </c>
      <c r="E1440" s="20" t="s">
        <v>665</v>
      </c>
    </row>
    <row r="1441" spans="1:5">
      <c r="A1441" s="20" t="s">
        <v>3151</v>
      </c>
      <c r="B1441" s="20" t="s">
        <v>3152</v>
      </c>
      <c r="C1441" s="20" t="s">
        <v>520</v>
      </c>
      <c r="D1441" s="20" t="s">
        <v>664</v>
      </c>
      <c r="E1441" s="20" t="s">
        <v>665</v>
      </c>
    </row>
    <row r="1442" spans="1:5">
      <c r="A1442" s="20" t="s">
        <v>3153</v>
      </c>
      <c r="B1442" s="20" t="s">
        <v>3154</v>
      </c>
      <c r="C1442" s="20" t="s">
        <v>520</v>
      </c>
      <c r="D1442" s="20" t="s">
        <v>664</v>
      </c>
      <c r="E1442" s="20" t="s">
        <v>665</v>
      </c>
    </row>
    <row r="1443" spans="1:5">
      <c r="A1443" s="20" t="s">
        <v>3155</v>
      </c>
      <c r="B1443" s="20" t="s">
        <v>3156</v>
      </c>
      <c r="C1443" s="20" t="s">
        <v>520</v>
      </c>
      <c r="D1443" s="20" t="s">
        <v>664</v>
      </c>
      <c r="E1443" s="20" t="s">
        <v>665</v>
      </c>
    </row>
    <row r="1444" spans="1:5">
      <c r="A1444" s="20" t="s">
        <v>3157</v>
      </c>
      <c r="B1444" s="20" t="s">
        <v>3158</v>
      </c>
      <c r="C1444" s="20" t="s">
        <v>520</v>
      </c>
      <c r="D1444" s="20" t="s">
        <v>664</v>
      </c>
      <c r="E1444" s="20" t="s">
        <v>665</v>
      </c>
    </row>
    <row r="1445" spans="1:5">
      <c r="A1445" s="20" t="s">
        <v>3159</v>
      </c>
      <c r="B1445" s="20" t="s">
        <v>3160</v>
      </c>
      <c r="C1445" s="20" t="s">
        <v>520</v>
      </c>
      <c r="D1445" s="20" t="s">
        <v>664</v>
      </c>
      <c r="E1445" s="20" t="s">
        <v>665</v>
      </c>
    </row>
    <row r="1446" spans="1:5">
      <c r="A1446" s="20" t="s">
        <v>3161</v>
      </c>
      <c r="B1446" s="20" t="s">
        <v>321</v>
      </c>
      <c r="C1446" s="20" t="s">
        <v>520</v>
      </c>
      <c r="D1446" s="20" t="s">
        <v>664</v>
      </c>
      <c r="E1446" s="20" t="s">
        <v>665</v>
      </c>
    </row>
    <row r="1447" spans="1:5">
      <c r="A1447" s="20" t="s">
        <v>3162</v>
      </c>
      <c r="B1447" s="20" t="s">
        <v>495</v>
      </c>
      <c r="C1447" s="20" t="s">
        <v>520</v>
      </c>
      <c r="D1447" s="20" t="s">
        <v>664</v>
      </c>
      <c r="E1447" s="20" t="s">
        <v>665</v>
      </c>
    </row>
    <row r="1448" spans="1:5">
      <c r="A1448" s="20" t="s">
        <v>3163</v>
      </c>
      <c r="B1448" s="20" t="s">
        <v>3164</v>
      </c>
      <c r="C1448" s="20" t="s">
        <v>520</v>
      </c>
      <c r="D1448" s="20" t="s">
        <v>664</v>
      </c>
      <c r="E1448" s="20" t="s">
        <v>665</v>
      </c>
    </row>
    <row r="1449" spans="1:5">
      <c r="A1449" s="20" t="s">
        <v>3165</v>
      </c>
      <c r="B1449" s="20" t="s">
        <v>322</v>
      </c>
      <c r="C1449" s="20" t="s">
        <v>520</v>
      </c>
      <c r="D1449" s="20" t="s">
        <v>664</v>
      </c>
      <c r="E1449" s="20" t="s">
        <v>665</v>
      </c>
    </row>
    <row r="1450" spans="1:5">
      <c r="A1450" s="20" t="s">
        <v>3166</v>
      </c>
      <c r="B1450" s="20" t="s">
        <v>323</v>
      </c>
      <c r="C1450" s="20" t="s">
        <v>520</v>
      </c>
      <c r="D1450" s="20" t="s">
        <v>664</v>
      </c>
      <c r="E1450" s="20" t="s">
        <v>665</v>
      </c>
    </row>
    <row r="1451" spans="1:5">
      <c r="A1451" s="20" t="s">
        <v>3167</v>
      </c>
      <c r="B1451" s="20" t="s">
        <v>3168</v>
      </c>
      <c r="C1451" s="20" t="s">
        <v>520</v>
      </c>
      <c r="D1451" s="20" t="s">
        <v>664</v>
      </c>
      <c r="E1451" s="20" t="s">
        <v>665</v>
      </c>
    </row>
    <row r="1452" spans="1:5">
      <c r="A1452" s="20" t="s">
        <v>3169</v>
      </c>
      <c r="B1452" s="20" t="s">
        <v>3170</v>
      </c>
      <c r="C1452" s="20" t="s">
        <v>520</v>
      </c>
      <c r="D1452" s="20" t="s">
        <v>664</v>
      </c>
      <c r="E1452" s="20" t="s">
        <v>665</v>
      </c>
    </row>
    <row r="1453" spans="1:5">
      <c r="A1453" s="20" t="s">
        <v>3171</v>
      </c>
      <c r="B1453" s="20" t="s">
        <v>3172</v>
      </c>
      <c r="C1453" s="20" t="s">
        <v>520</v>
      </c>
      <c r="D1453" s="20" t="s">
        <v>664</v>
      </c>
      <c r="E1453" s="20" t="s">
        <v>665</v>
      </c>
    </row>
    <row r="1454" spans="1:5">
      <c r="A1454" s="20" t="s">
        <v>3173</v>
      </c>
      <c r="B1454" s="20" t="s">
        <v>324</v>
      </c>
      <c r="C1454" s="20" t="s">
        <v>520</v>
      </c>
      <c r="D1454" s="20" t="s">
        <v>664</v>
      </c>
      <c r="E1454" s="20" t="s">
        <v>665</v>
      </c>
    </row>
    <row r="1455" spans="1:5">
      <c r="A1455" s="20" t="s">
        <v>3174</v>
      </c>
      <c r="B1455" s="20" t="s">
        <v>3175</v>
      </c>
      <c r="C1455" s="20" t="s">
        <v>520</v>
      </c>
      <c r="D1455" s="20" t="s">
        <v>664</v>
      </c>
      <c r="E1455" s="20" t="s">
        <v>665</v>
      </c>
    </row>
    <row r="1456" spans="1:5">
      <c r="A1456" s="20" t="s">
        <v>3176</v>
      </c>
      <c r="B1456" s="20" t="s">
        <v>3177</v>
      </c>
      <c r="C1456" s="20" t="s">
        <v>520</v>
      </c>
      <c r="D1456" s="20" t="s">
        <v>664</v>
      </c>
      <c r="E1456" s="20" t="s">
        <v>665</v>
      </c>
    </row>
    <row r="1457" spans="1:5">
      <c r="A1457" s="20" t="s">
        <v>3178</v>
      </c>
      <c r="B1457" s="20" t="s">
        <v>3179</v>
      </c>
      <c r="C1457" s="20" t="s">
        <v>520</v>
      </c>
      <c r="D1457" s="20" t="s">
        <v>664</v>
      </c>
      <c r="E1457" s="20" t="s">
        <v>665</v>
      </c>
    </row>
    <row r="1458" spans="1:5">
      <c r="A1458" s="20" t="s">
        <v>3180</v>
      </c>
      <c r="B1458" s="20" t="s">
        <v>325</v>
      </c>
      <c r="C1458" s="20" t="s">
        <v>520</v>
      </c>
      <c r="D1458" s="20" t="s">
        <v>664</v>
      </c>
      <c r="E1458" s="20" t="s">
        <v>665</v>
      </c>
    </row>
    <row r="1459" spans="1:5">
      <c r="A1459" s="20" t="s">
        <v>3181</v>
      </c>
      <c r="B1459" s="20" t="s">
        <v>3182</v>
      </c>
      <c r="C1459" s="20" t="s">
        <v>520</v>
      </c>
      <c r="D1459" s="20" t="s">
        <v>664</v>
      </c>
      <c r="E1459" s="20" t="s">
        <v>665</v>
      </c>
    </row>
    <row r="1460" spans="1:5">
      <c r="A1460" s="20" t="s">
        <v>3183</v>
      </c>
      <c r="B1460" s="20" t="s">
        <v>3184</v>
      </c>
      <c r="C1460" s="20" t="s">
        <v>520</v>
      </c>
      <c r="D1460" s="20" t="s">
        <v>664</v>
      </c>
      <c r="E1460" s="20" t="s">
        <v>665</v>
      </c>
    </row>
    <row r="1461" spans="1:5">
      <c r="A1461" s="20" t="s">
        <v>3185</v>
      </c>
      <c r="B1461" s="20" t="s">
        <v>3186</v>
      </c>
      <c r="C1461" s="20" t="s">
        <v>520</v>
      </c>
      <c r="D1461" s="20" t="s">
        <v>664</v>
      </c>
      <c r="E1461" s="20" t="s">
        <v>665</v>
      </c>
    </row>
    <row r="1462" spans="1:5">
      <c r="A1462" s="20" t="s">
        <v>3187</v>
      </c>
      <c r="B1462" s="20" t="s">
        <v>3188</v>
      </c>
      <c r="C1462" s="20" t="s">
        <v>520</v>
      </c>
      <c r="D1462" s="20" t="s">
        <v>664</v>
      </c>
      <c r="E1462" s="20" t="s">
        <v>665</v>
      </c>
    </row>
    <row r="1463" spans="1:5">
      <c r="A1463" s="20" t="s">
        <v>3189</v>
      </c>
      <c r="B1463" s="20" t="s">
        <v>3190</v>
      </c>
      <c r="C1463" s="20" t="s">
        <v>520</v>
      </c>
      <c r="D1463" s="20" t="s">
        <v>664</v>
      </c>
      <c r="E1463" s="20" t="s">
        <v>665</v>
      </c>
    </row>
    <row r="1464" spans="1:5">
      <c r="A1464" s="20" t="s">
        <v>3191</v>
      </c>
      <c r="B1464" s="20" t="s">
        <v>3192</v>
      </c>
      <c r="C1464" s="20" t="s">
        <v>520</v>
      </c>
      <c r="D1464" s="20" t="s">
        <v>664</v>
      </c>
      <c r="E1464" s="20" t="s">
        <v>665</v>
      </c>
    </row>
    <row r="1465" spans="1:5">
      <c r="A1465" s="20" t="s">
        <v>3193</v>
      </c>
      <c r="B1465" s="20" t="s">
        <v>326</v>
      </c>
      <c r="C1465" s="20" t="s">
        <v>520</v>
      </c>
      <c r="D1465" s="20" t="s">
        <v>664</v>
      </c>
      <c r="E1465" s="20" t="s">
        <v>665</v>
      </c>
    </row>
    <row r="1466" spans="1:5">
      <c r="A1466" s="20" t="s">
        <v>3194</v>
      </c>
      <c r="B1466" s="20" t="s">
        <v>327</v>
      </c>
      <c r="C1466" s="20" t="s">
        <v>520</v>
      </c>
      <c r="D1466" s="20" t="s">
        <v>664</v>
      </c>
      <c r="E1466" s="20" t="s">
        <v>665</v>
      </c>
    </row>
    <row r="1467" spans="1:5">
      <c r="A1467" s="20" t="s">
        <v>3195</v>
      </c>
      <c r="B1467" s="20" t="s">
        <v>3196</v>
      </c>
      <c r="C1467" s="20" t="s">
        <v>520</v>
      </c>
      <c r="D1467" s="20" t="s">
        <v>664</v>
      </c>
      <c r="E1467" s="20" t="s">
        <v>665</v>
      </c>
    </row>
    <row r="1468" spans="1:5">
      <c r="A1468" s="20" t="s">
        <v>3197</v>
      </c>
      <c r="B1468" s="20" t="s">
        <v>3198</v>
      </c>
      <c r="C1468" s="20" t="s">
        <v>520</v>
      </c>
      <c r="D1468" s="20" t="s">
        <v>664</v>
      </c>
      <c r="E1468" s="20" t="s">
        <v>665</v>
      </c>
    </row>
    <row r="1469" spans="1:5">
      <c r="A1469" s="20" t="s">
        <v>3199</v>
      </c>
      <c r="B1469" s="20" t="s">
        <v>3200</v>
      </c>
      <c r="C1469" s="20" t="s">
        <v>520</v>
      </c>
      <c r="D1469" s="20" t="s">
        <v>664</v>
      </c>
      <c r="E1469" s="20" t="s">
        <v>665</v>
      </c>
    </row>
    <row r="1470" spans="1:5">
      <c r="A1470" s="20" t="s">
        <v>3201</v>
      </c>
      <c r="B1470" s="20" t="s">
        <v>328</v>
      </c>
      <c r="C1470" s="20" t="s">
        <v>520</v>
      </c>
      <c r="D1470" s="20" t="s">
        <v>664</v>
      </c>
      <c r="E1470" s="20" t="s">
        <v>665</v>
      </c>
    </row>
    <row r="1471" spans="1:5">
      <c r="A1471" s="20" t="s">
        <v>3202</v>
      </c>
      <c r="B1471" s="20" t="s">
        <v>3203</v>
      </c>
      <c r="C1471" s="20" t="s">
        <v>520</v>
      </c>
      <c r="D1471" s="20" t="s">
        <v>664</v>
      </c>
      <c r="E1471" s="20" t="s">
        <v>665</v>
      </c>
    </row>
    <row r="1472" spans="1:5">
      <c r="A1472" s="20" t="s">
        <v>3204</v>
      </c>
      <c r="B1472" s="20" t="s">
        <v>3205</v>
      </c>
      <c r="C1472" s="20" t="s">
        <v>520</v>
      </c>
      <c r="D1472" s="20" t="s">
        <v>664</v>
      </c>
      <c r="E1472" s="20" t="s">
        <v>665</v>
      </c>
    </row>
    <row r="1473" spans="1:5">
      <c r="A1473" s="20" t="s">
        <v>3206</v>
      </c>
      <c r="B1473" s="20" t="s">
        <v>3207</v>
      </c>
      <c r="C1473" s="20" t="s">
        <v>520</v>
      </c>
      <c r="D1473" s="20" t="s">
        <v>664</v>
      </c>
      <c r="E1473" s="20" t="s">
        <v>665</v>
      </c>
    </row>
    <row r="1474" spans="1:5">
      <c r="A1474" s="20" t="s">
        <v>3208</v>
      </c>
      <c r="B1474" s="20" t="s">
        <v>329</v>
      </c>
      <c r="C1474" s="20" t="s">
        <v>520</v>
      </c>
      <c r="D1474" s="20" t="s">
        <v>664</v>
      </c>
      <c r="E1474" s="20" t="s">
        <v>665</v>
      </c>
    </row>
    <row r="1475" spans="1:5">
      <c r="A1475" s="20" t="s">
        <v>3209</v>
      </c>
      <c r="B1475" s="20" t="s">
        <v>3210</v>
      </c>
      <c r="C1475" s="20" t="s">
        <v>520</v>
      </c>
      <c r="D1475" s="20" t="s">
        <v>664</v>
      </c>
      <c r="E1475" s="20" t="s">
        <v>665</v>
      </c>
    </row>
    <row r="1476" spans="1:5">
      <c r="A1476" s="20" t="s">
        <v>3211</v>
      </c>
      <c r="B1476" s="20" t="s">
        <v>3212</v>
      </c>
      <c r="C1476" s="20" t="s">
        <v>520</v>
      </c>
      <c r="D1476" s="20" t="s">
        <v>664</v>
      </c>
      <c r="E1476" s="20" t="s">
        <v>665</v>
      </c>
    </row>
    <row r="1477" spans="1:5">
      <c r="A1477" s="20" t="s">
        <v>3213</v>
      </c>
      <c r="B1477" s="20" t="s">
        <v>3214</v>
      </c>
      <c r="C1477" s="20" t="s">
        <v>520</v>
      </c>
      <c r="D1477" s="20" t="s">
        <v>664</v>
      </c>
      <c r="E1477" s="20" t="s">
        <v>665</v>
      </c>
    </row>
    <row r="1478" spans="1:5">
      <c r="A1478" s="20" t="s">
        <v>3215</v>
      </c>
      <c r="B1478" s="20" t="s">
        <v>330</v>
      </c>
      <c r="C1478" s="20" t="s">
        <v>520</v>
      </c>
      <c r="D1478" s="20" t="s">
        <v>664</v>
      </c>
      <c r="E1478" s="20" t="s">
        <v>665</v>
      </c>
    </row>
    <row r="1479" spans="1:5">
      <c r="A1479" s="20" t="s">
        <v>3216</v>
      </c>
      <c r="B1479" s="20" t="s">
        <v>360</v>
      </c>
      <c r="C1479" s="20" t="s">
        <v>520</v>
      </c>
      <c r="D1479" s="20" t="s">
        <v>664</v>
      </c>
      <c r="E1479" s="20" t="s">
        <v>2163</v>
      </c>
    </row>
    <row r="1480" spans="1:5">
      <c r="A1480" s="20" t="s">
        <v>3217</v>
      </c>
      <c r="B1480" s="20" t="s">
        <v>3218</v>
      </c>
      <c r="C1480" s="20" t="s">
        <v>520</v>
      </c>
      <c r="D1480" s="20" t="s">
        <v>664</v>
      </c>
      <c r="E1480" s="20" t="s">
        <v>665</v>
      </c>
    </row>
    <row r="1481" spans="1:5">
      <c r="A1481" s="20" t="s">
        <v>3219</v>
      </c>
      <c r="B1481" s="20" t="s">
        <v>3220</v>
      </c>
      <c r="C1481" s="20" t="s">
        <v>520</v>
      </c>
      <c r="D1481" s="20" t="s">
        <v>664</v>
      </c>
      <c r="E1481" s="20" t="s">
        <v>665</v>
      </c>
    </row>
    <row r="1482" spans="1:5">
      <c r="A1482" s="20" t="s">
        <v>3221</v>
      </c>
      <c r="B1482" s="20" t="s">
        <v>3222</v>
      </c>
      <c r="C1482" s="20" t="s">
        <v>520</v>
      </c>
      <c r="D1482" s="20" t="s">
        <v>664</v>
      </c>
      <c r="E1482" s="20" t="s">
        <v>665</v>
      </c>
    </row>
    <row r="1483" spans="1:5">
      <c r="A1483" s="20" t="s">
        <v>3223</v>
      </c>
      <c r="B1483" s="20" t="s">
        <v>331</v>
      </c>
      <c r="C1483" s="20" t="s">
        <v>520</v>
      </c>
      <c r="D1483" s="20" t="s">
        <v>664</v>
      </c>
      <c r="E1483" s="20" t="s">
        <v>665</v>
      </c>
    </row>
    <row r="1484" spans="1:5">
      <c r="A1484" s="20" t="s">
        <v>3224</v>
      </c>
      <c r="B1484" s="20" t="s">
        <v>3225</v>
      </c>
      <c r="C1484" s="20" t="s">
        <v>520</v>
      </c>
      <c r="D1484" s="20" t="s">
        <v>664</v>
      </c>
      <c r="E1484" s="20" t="s">
        <v>665</v>
      </c>
    </row>
    <row r="1485" spans="1:5">
      <c r="A1485" s="20" t="s">
        <v>3226</v>
      </c>
      <c r="B1485" s="20" t="s">
        <v>3227</v>
      </c>
      <c r="C1485" s="20" t="s">
        <v>520</v>
      </c>
      <c r="D1485" s="20" t="s">
        <v>664</v>
      </c>
      <c r="E1485" s="20" t="s">
        <v>665</v>
      </c>
    </row>
    <row r="1486" spans="1:5">
      <c r="A1486" s="20" t="s">
        <v>3228</v>
      </c>
      <c r="B1486" s="20" t="s">
        <v>3229</v>
      </c>
      <c r="C1486" s="20" t="s">
        <v>520</v>
      </c>
      <c r="D1486" s="20" t="s">
        <v>664</v>
      </c>
      <c r="E1486" s="20" t="s">
        <v>665</v>
      </c>
    </row>
    <row r="1487" spans="1:5">
      <c r="A1487" s="20" t="s">
        <v>3230</v>
      </c>
      <c r="B1487" s="20" t="s">
        <v>332</v>
      </c>
      <c r="C1487" s="20" t="s">
        <v>520</v>
      </c>
      <c r="D1487" s="20" t="s">
        <v>664</v>
      </c>
      <c r="E1487" s="20" t="s">
        <v>665</v>
      </c>
    </row>
    <row r="1488" spans="1:5">
      <c r="A1488" s="20" t="s">
        <v>3231</v>
      </c>
      <c r="B1488" s="20" t="s">
        <v>3232</v>
      </c>
      <c r="C1488" s="20" t="s">
        <v>520</v>
      </c>
      <c r="D1488" s="20" t="s">
        <v>664</v>
      </c>
      <c r="E1488" s="20" t="s">
        <v>665</v>
      </c>
    </row>
    <row r="1489" spans="1:5">
      <c r="A1489" s="20" t="s">
        <v>3233</v>
      </c>
      <c r="B1489" s="20" t="s">
        <v>3234</v>
      </c>
      <c r="C1489" s="20" t="s">
        <v>520</v>
      </c>
      <c r="D1489" s="20" t="s">
        <v>664</v>
      </c>
      <c r="E1489" s="20" t="s">
        <v>665</v>
      </c>
    </row>
    <row r="1490" spans="1:5">
      <c r="A1490" s="20" t="s">
        <v>3235</v>
      </c>
      <c r="B1490" s="20" t="s">
        <v>3236</v>
      </c>
      <c r="C1490" s="20" t="s">
        <v>520</v>
      </c>
      <c r="D1490" s="20" t="s">
        <v>664</v>
      </c>
      <c r="E1490" s="20" t="s">
        <v>665</v>
      </c>
    </row>
    <row r="1491" spans="1:5">
      <c r="A1491" s="20" t="s">
        <v>3237</v>
      </c>
      <c r="B1491" s="20" t="s">
        <v>333</v>
      </c>
      <c r="C1491" s="20" t="s">
        <v>520</v>
      </c>
      <c r="D1491" s="20" t="s">
        <v>664</v>
      </c>
      <c r="E1491" s="20" t="s">
        <v>665</v>
      </c>
    </row>
    <row r="1492" spans="1:5">
      <c r="A1492" s="20" t="s">
        <v>3238</v>
      </c>
      <c r="B1492" s="20" t="s">
        <v>3239</v>
      </c>
      <c r="C1492" s="20" t="s">
        <v>520</v>
      </c>
      <c r="D1492" s="20" t="s">
        <v>664</v>
      </c>
      <c r="E1492" s="20" t="s">
        <v>665</v>
      </c>
    </row>
    <row r="1493" spans="1:5">
      <c r="A1493" s="20" t="s">
        <v>3240</v>
      </c>
      <c r="B1493" s="20" t="s">
        <v>3241</v>
      </c>
      <c r="C1493" s="20" t="s">
        <v>520</v>
      </c>
      <c r="D1493" s="20" t="s">
        <v>664</v>
      </c>
      <c r="E1493" s="20" t="s">
        <v>665</v>
      </c>
    </row>
    <row r="1494" spans="1:5">
      <c r="A1494" s="20" t="s">
        <v>3242</v>
      </c>
      <c r="B1494" s="20" t="s">
        <v>3243</v>
      </c>
      <c r="C1494" s="20" t="s">
        <v>520</v>
      </c>
      <c r="D1494" s="20" t="s">
        <v>664</v>
      </c>
      <c r="E1494" s="20" t="s">
        <v>665</v>
      </c>
    </row>
    <row r="1495" spans="1:5">
      <c r="A1495" s="20" t="s">
        <v>3244</v>
      </c>
      <c r="B1495" s="20" t="s">
        <v>334</v>
      </c>
      <c r="C1495" s="20" t="s">
        <v>520</v>
      </c>
      <c r="D1495" s="20" t="s">
        <v>664</v>
      </c>
      <c r="E1495" s="20" t="s">
        <v>665</v>
      </c>
    </row>
    <row r="1496" spans="1:5">
      <c r="A1496" s="20" t="s">
        <v>3245</v>
      </c>
      <c r="B1496" s="20" t="s">
        <v>3246</v>
      </c>
      <c r="C1496" s="20" t="s">
        <v>520</v>
      </c>
      <c r="D1496" s="20" t="s">
        <v>664</v>
      </c>
      <c r="E1496" s="20" t="s">
        <v>665</v>
      </c>
    </row>
    <row r="1497" spans="1:5">
      <c r="A1497" s="20" t="s">
        <v>3247</v>
      </c>
      <c r="B1497" s="20" t="s">
        <v>3248</v>
      </c>
      <c r="C1497" s="20" t="s">
        <v>520</v>
      </c>
      <c r="D1497" s="20" t="s">
        <v>664</v>
      </c>
      <c r="E1497" s="20" t="s">
        <v>665</v>
      </c>
    </row>
    <row r="1498" spans="1:5">
      <c r="A1498" s="20" t="s">
        <v>3249</v>
      </c>
      <c r="B1498" s="20" t="s">
        <v>3250</v>
      </c>
      <c r="C1498" s="20" t="s">
        <v>520</v>
      </c>
      <c r="D1498" s="20" t="s">
        <v>664</v>
      </c>
      <c r="E1498" s="20" t="s">
        <v>665</v>
      </c>
    </row>
    <row r="1499" spans="1:5">
      <c r="A1499" s="20" t="s">
        <v>3251</v>
      </c>
      <c r="B1499" s="20" t="s">
        <v>335</v>
      </c>
      <c r="C1499" s="20" t="s">
        <v>520</v>
      </c>
      <c r="D1499" s="20" t="s">
        <v>664</v>
      </c>
      <c r="E1499" s="20" t="s">
        <v>665</v>
      </c>
    </row>
    <row r="1500" spans="1:5">
      <c r="A1500" s="20" t="s">
        <v>3252</v>
      </c>
      <c r="B1500" s="20" t="s">
        <v>3253</v>
      </c>
      <c r="C1500" s="20" t="s">
        <v>520</v>
      </c>
      <c r="D1500" s="20" t="s">
        <v>664</v>
      </c>
      <c r="E1500" s="20" t="s">
        <v>665</v>
      </c>
    </row>
    <row r="1501" spans="1:5">
      <c r="A1501" s="20" t="s">
        <v>3254</v>
      </c>
      <c r="B1501" s="20" t="s">
        <v>3255</v>
      </c>
      <c r="C1501" s="20" t="s">
        <v>520</v>
      </c>
      <c r="D1501" s="20" t="s">
        <v>664</v>
      </c>
      <c r="E1501" s="20" t="s">
        <v>665</v>
      </c>
    </row>
    <row r="1502" spans="1:5">
      <c r="A1502" s="20" t="s">
        <v>3256</v>
      </c>
      <c r="B1502" s="20" t="s">
        <v>3257</v>
      </c>
      <c r="C1502" s="20" t="s">
        <v>520</v>
      </c>
      <c r="D1502" s="20" t="s">
        <v>664</v>
      </c>
      <c r="E1502" s="20" t="s">
        <v>665</v>
      </c>
    </row>
    <row r="1503" spans="1:5">
      <c r="A1503" s="20" t="s">
        <v>3258</v>
      </c>
      <c r="B1503" s="20" t="s">
        <v>336</v>
      </c>
      <c r="C1503" s="20" t="s">
        <v>520</v>
      </c>
      <c r="D1503" s="20" t="s">
        <v>664</v>
      </c>
      <c r="E1503" s="20" t="s">
        <v>665</v>
      </c>
    </row>
    <row r="1504" spans="1:5">
      <c r="A1504" s="20" t="s">
        <v>3259</v>
      </c>
      <c r="B1504" s="20" t="s">
        <v>3260</v>
      </c>
      <c r="C1504" s="20" t="s">
        <v>520</v>
      </c>
      <c r="D1504" s="20" t="s">
        <v>664</v>
      </c>
      <c r="E1504" s="20" t="s">
        <v>665</v>
      </c>
    </row>
    <row r="1505" spans="1:5">
      <c r="A1505" s="20" t="s">
        <v>3261</v>
      </c>
      <c r="B1505" s="20" t="s">
        <v>3262</v>
      </c>
      <c r="C1505" s="20" t="s">
        <v>520</v>
      </c>
      <c r="D1505" s="20" t="s">
        <v>664</v>
      </c>
      <c r="E1505" s="20" t="s">
        <v>665</v>
      </c>
    </row>
    <row r="1506" spans="1:5">
      <c r="A1506" s="20" t="s">
        <v>3263</v>
      </c>
      <c r="B1506" s="20" t="s">
        <v>3264</v>
      </c>
      <c r="C1506" s="20" t="s">
        <v>520</v>
      </c>
      <c r="D1506" s="20" t="s">
        <v>664</v>
      </c>
      <c r="E1506" s="20" t="s">
        <v>665</v>
      </c>
    </row>
    <row r="1507" spans="1:5">
      <c r="A1507" s="20" t="s">
        <v>3265</v>
      </c>
      <c r="B1507" s="20" t="s">
        <v>337</v>
      </c>
      <c r="C1507" s="20" t="s">
        <v>520</v>
      </c>
      <c r="D1507" s="20" t="s">
        <v>664</v>
      </c>
      <c r="E1507" s="20" t="s">
        <v>665</v>
      </c>
    </row>
    <row r="1508" spans="1:5">
      <c r="A1508" s="20" t="s">
        <v>3266</v>
      </c>
      <c r="B1508" s="20" t="s">
        <v>3267</v>
      </c>
      <c r="C1508" s="20" t="s">
        <v>520</v>
      </c>
      <c r="D1508" s="20" t="s">
        <v>664</v>
      </c>
      <c r="E1508" s="20" t="s">
        <v>665</v>
      </c>
    </row>
    <row r="1509" spans="1:5">
      <c r="A1509" s="20" t="s">
        <v>3268</v>
      </c>
      <c r="B1509" s="20" t="s">
        <v>3269</v>
      </c>
      <c r="C1509" s="20" t="s">
        <v>520</v>
      </c>
      <c r="D1509" s="20" t="s">
        <v>664</v>
      </c>
      <c r="E1509" s="20" t="s">
        <v>665</v>
      </c>
    </row>
    <row r="1510" spans="1:5">
      <c r="A1510" s="20" t="s">
        <v>3270</v>
      </c>
      <c r="B1510" s="20" t="s">
        <v>3271</v>
      </c>
      <c r="C1510" s="20" t="s">
        <v>520</v>
      </c>
      <c r="D1510" s="20" t="s">
        <v>664</v>
      </c>
      <c r="E1510" s="20" t="s">
        <v>665</v>
      </c>
    </row>
    <row r="1511" spans="1:5">
      <c r="A1511" s="20" t="s">
        <v>3272</v>
      </c>
      <c r="B1511" s="20" t="s">
        <v>338</v>
      </c>
      <c r="C1511" s="20" t="s">
        <v>520</v>
      </c>
      <c r="D1511" s="20" t="s">
        <v>664</v>
      </c>
      <c r="E1511" s="20" t="s">
        <v>665</v>
      </c>
    </row>
    <row r="1512" spans="1:5">
      <c r="A1512" s="20" t="s">
        <v>3273</v>
      </c>
      <c r="B1512" s="20" t="s">
        <v>339</v>
      </c>
      <c r="C1512" s="20" t="s">
        <v>520</v>
      </c>
      <c r="D1512" s="20" t="s">
        <v>664</v>
      </c>
      <c r="E1512" s="20" t="s">
        <v>665</v>
      </c>
    </row>
    <row r="1513" spans="1:5">
      <c r="A1513" s="20" t="s">
        <v>3274</v>
      </c>
      <c r="B1513" s="20" t="s">
        <v>3275</v>
      </c>
      <c r="C1513" s="20" t="s">
        <v>520</v>
      </c>
      <c r="D1513" s="20" t="s">
        <v>664</v>
      </c>
      <c r="E1513" s="20" t="s">
        <v>665</v>
      </c>
    </row>
    <row r="1514" spans="1:5">
      <c r="A1514" s="20" t="s">
        <v>3276</v>
      </c>
      <c r="B1514" s="20" t="s">
        <v>3277</v>
      </c>
      <c r="C1514" s="20" t="s">
        <v>520</v>
      </c>
      <c r="D1514" s="20" t="s">
        <v>664</v>
      </c>
      <c r="E1514" s="20" t="s">
        <v>665</v>
      </c>
    </row>
    <row r="1515" spans="1:5">
      <c r="A1515" s="20" t="s">
        <v>3278</v>
      </c>
      <c r="B1515" s="20" t="s">
        <v>3279</v>
      </c>
      <c r="C1515" s="20" t="s">
        <v>520</v>
      </c>
      <c r="D1515" s="20" t="s">
        <v>664</v>
      </c>
      <c r="E1515" s="20" t="s">
        <v>665</v>
      </c>
    </row>
    <row r="1516" spans="1:5">
      <c r="A1516" s="20" t="s">
        <v>3280</v>
      </c>
      <c r="B1516" s="20" t="s">
        <v>3281</v>
      </c>
      <c r="C1516" s="20" t="s">
        <v>520</v>
      </c>
      <c r="D1516" s="20" t="s">
        <v>664</v>
      </c>
      <c r="E1516" s="20" t="s">
        <v>665</v>
      </c>
    </row>
    <row r="1517" spans="1:5">
      <c r="A1517" s="20" t="s">
        <v>3282</v>
      </c>
      <c r="B1517" s="20" t="s">
        <v>3283</v>
      </c>
      <c r="C1517" s="20" t="s">
        <v>520</v>
      </c>
      <c r="D1517" s="20" t="s">
        <v>664</v>
      </c>
      <c r="E1517" s="20" t="s">
        <v>665</v>
      </c>
    </row>
    <row r="1518" spans="1:5">
      <c r="A1518" s="20" t="s">
        <v>3284</v>
      </c>
      <c r="B1518" s="20" t="s">
        <v>3285</v>
      </c>
      <c r="C1518" s="20" t="s">
        <v>520</v>
      </c>
      <c r="D1518" s="20" t="s">
        <v>664</v>
      </c>
      <c r="E1518" s="20" t="s">
        <v>665</v>
      </c>
    </row>
    <row r="1519" spans="1:5">
      <c r="A1519" s="20" t="s">
        <v>3286</v>
      </c>
      <c r="B1519" s="20" t="s">
        <v>340</v>
      </c>
      <c r="C1519" s="20" t="s">
        <v>520</v>
      </c>
      <c r="D1519" s="20" t="s">
        <v>664</v>
      </c>
      <c r="E1519" s="20" t="s">
        <v>665</v>
      </c>
    </row>
    <row r="1520" spans="1:5">
      <c r="A1520" s="20" t="s">
        <v>3287</v>
      </c>
      <c r="B1520" s="20" t="s">
        <v>3288</v>
      </c>
      <c r="C1520" s="20" t="s">
        <v>520</v>
      </c>
      <c r="D1520" s="20" t="s">
        <v>664</v>
      </c>
      <c r="E1520" s="20" t="s">
        <v>665</v>
      </c>
    </row>
    <row r="1521" spans="1:5">
      <c r="A1521" s="20" t="s">
        <v>3289</v>
      </c>
      <c r="B1521" s="20" t="s">
        <v>3290</v>
      </c>
      <c r="C1521" s="20" t="s">
        <v>520</v>
      </c>
      <c r="D1521" s="20" t="s">
        <v>664</v>
      </c>
      <c r="E1521" s="20" t="s">
        <v>665</v>
      </c>
    </row>
    <row r="1522" spans="1:5">
      <c r="A1522" s="20" t="s">
        <v>3291</v>
      </c>
      <c r="B1522" s="20" t="s">
        <v>341</v>
      </c>
      <c r="C1522" s="20" t="s">
        <v>520</v>
      </c>
      <c r="D1522" s="20" t="s">
        <v>664</v>
      </c>
      <c r="E1522" s="20" t="s">
        <v>665</v>
      </c>
    </row>
    <row r="1523" spans="1:5">
      <c r="A1523" s="20" t="s">
        <v>3292</v>
      </c>
      <c r="B1523" s="20" t="s">
        <v>342</v>
      </c>
      <c r="C1523" s="20" t="s">
        <v>520</v>
      </c>
      <c r="D1523" s="20" t="s">
        <v>664</v>
      </c>
      <c r="E1523" s="20" t="s">
        <v>665</v>
      </c>
    </row>
    <row r="1524" spans="1:5">
      <c r="A1524" s="20" t="s">
        <v>3293</v>
      </c>
      <c r="B1524" s="20" t="s">
        <v>3294</v>
      </c>
      <c r="C1524" s="20" t="s">
        <v>520</v>
      </c>
      <c r="D1524" s="20" t="s">
        <v>664</v>
      </c>
      <c r="E1524" s="20" t="s">
        <v>665</v>
      </c>
    </row>
    <row r="1525" spans="1:5">
      <c r="A1525" s="20" t="s">
        <v>3295</v>
      </c>
      <c r="B1525" s="20" t="s">
        <v>3296</v>
      </c>
      <c r="C1525" s="20" t="s">
        <v>520</v>
      </c>
      <c r="D1525" s="20" t="s">
        <v>664</v>
      </c>
      <c r="E1525" s="20" t="s">
        <v>665</v>
      </c>
    </row>
    <row r="1526" spans="1:5">
      <c r="A1526" s="20" t="s">
        <v>3297</v>
      </c>
      <c r="B1526" s="20" t="s">
        <v>3298</v>
      </c>
      <c r="C1526" s="20" t="s">
        <v>520</v>
      </c>
      <c r="D1526" s="20" t="s">
        <v>664</v>
      </c>
      <c r="E1526" s="20" t="s">
        <v>665</v>
      </c>
    </row>
    <row r="1527" spans="1:5">
      <c r="A1527" s="20" t="s">
        <v>3299</v>
      </c>
      <c r="B1527" s="20" t="s">
        <v>343</v>
      </c>
      <c r="C1527" s="20" t="s">
        <v>520</v>
      </c>
      <c r="D1527" s="20" t="s">
        <v>664</v>
      </c>
      <c r="E1527" s="20" t="s">
        <v>665</v>
      </c>
    </row>
    <row r="1528" spans="1:5">
      <c r="A1528" s="20" t="s">
        <v>3300</v>
      </c>
      <c r="B1528" s="20" t="s">
        <v>3301</v>
      </c>
      <c r="C1528" s="20" t="s">
        <v>520</v>
      </c>
      <c r="D1528" s="20" t="s">
        <v>664</v>
      </c>
      <c r="E1528" s="20" t="s">
        <v>665</v>
      </c>
    </row>
    <row r="1529" spans="1:5">
      <c r="A1529" s="20" t="s">
        <v>3302</v>
      </c>
      <c r="B1529" s="20" t="s">
        <v>3303</v>
      </c>
      <c r="C1529" s="20" t="s">
        <v>520</v>
      </c>
      <c r="D1529" s="20" t="s">
        <v>664</v>
      </c>
      <c r="E1529" s="20" t="s">
        <v>665</v>
      </c>
    </row>
    <row r="1530" spans="1:5">
      <c r="A1530" s="20" t="s">
        <v>3304</v>
      </c>
      <c r="B1530" s="20" t="s">
        <v>3305</v>
      </c>
      <c r="C1530" s="20" t="s">
        <v>520</v>
      </c>
      <c r="D1530" s="20" t="s">
        <v>664</v>
      </c>
      <c r="E1530" s="20" t="s">
        <v>665</v>
      </c>
    </row>
    <row r="1531" spans="1:5">
      <c r="A1531" s="20" t="s">
        <v>3306</v>
      </c>
      <c r="B1531" s="20" t="s">
        <v>344</v>
      </c>
      <c r="C1531" s="20" t="s">
        <v>520</v>
      </c>
      <c r="D1531" s="20" t="s">
        <v>664</v>
      </c>
      <c r="E1531" s="20" t="s">
        <v>665</v>
      </c>
    </row>
    <row r="1532" spans="1:5">
      <c r="A1532" s="20" t="s">
        <v>3307</v>
      </c>
      <c r="B1532" s="20" t="s">
        <v>3308</v>
      </c>
      <c r="C1532" s="20" t="s">
        <v>520</v>
      </c>
      <c r="D1532" s="20" t="s">
        <v>664</v>
      </c>
      <c r="E1532" s="20" t="s">
        <v>665</v>
      </c>
    </row>
    <row r="1533" spans="1:5">
      <c r="A1533" s="20" t="s">
        <v>3309</v>
      </c>
      <c r="B1533" s="20" t="s">
        <v>3310</v>
      </c>
      <c r="C1533" s="20" t="s">
        <v>520</v>
      </c>
      <c r="D1533" s="20" t="s">
        <v>664</v>
      </c>
      <c r="E1533" s="20" t="s">
        <v>665</v>
      </c>
    </row>
    <row r="1534" spans="1:5">
      <c r="A1534" s="20" t="s">
        <v>3311</v>
      </c>
      <c r="B1534" s="20" t="s">
        <v>3312</v>
      </c>
      <c r="C1534" s="20" t="s">
        <v>520</v>
      </c>
      <c r="D1534" s="20" t="s">
        <v>664</v>
      </c>
      <c r="E1534" s="20" t="s">
        <v>665</v>
      </c>
    </row>
    <row r="1535" spans="1:5">
      <c r="A1535" s="20" t="s">
        <v>3313</v>
      </c>
      <c r="B1535" s="20" t="s">
        <v>3314</v>
      </c>
      <c r="C1535" s="20" t="s">
        <v>520</v>
      </c>
      <c r="D1535" s="20" t="s">
        <v>664</v>
      </c>
      <c r="E1535" s="20" t="s">
        <v>665</v>
      </c>
    </row>
    <row r="1536" spans="1:5">
      <c r="A1536" s="20" t="s">
        <v>3315</v>
      </c>
      <c r="B1536" s="20" t="s">
        <v>3316</v>
      </c>
      <c r="C1536" s="20" t="s">
        <v>520</v>
      </c>
      <c r="D1536" s="20" t="s">
        <v>664</v>
      </c>
      <c r="E1536" s="20" t="s">
        <v>665</v>
      </c>
    </row>
    <row r="1537" spans="1:5">
      <c r="A1537" s="20" t="s">
        <v>3317</v>
      </c>
      <c r="B1537" s="20" t="s">
        <v>3318</v>
      </c>
      <c r="C1537" s="20" t="s">
        <v>520</v>
      </c>
      <c r="D1537" s="20" t="s">
        <v>664</v>
      </c>
      <c r="E1537" s="20" t="s">
        <v>665</v>
      </c>
    </row>
    <row r="1538" spans="1:5">
      <c r="A1538" s="20" t="s">
        <v>3319</v>
      </c>
      <c r="B1538" s="20" t="s">
        <v>345</v>
      </c>
      <c r="C1538" s="20" t="s">
        <v>520</v>
      </c>
      <c r="D1538" s="20" t="s">
        <v>664</v>
      </c>
      <c r="E1538" s="20" t="s">
        <v>665</v>
      </c>
    </row>
    <row r="1539" spans="1:5">
      <c r="A1539" s="20" t="s">
        <v>3320</v>
      </c>
      <c r="B1539" s="20" t="s">
        <v>346</v>
      </c>
      <c r="C1539" s="20" t="s">
        <v>520</v>
      </c>
      <c r="D1539" s="20" t="s">
        <v>664</v>
      </c>
      <c r="E1539" s="20" t="s">
        <v>665</v>
      </c>
    </row>
    <row r="1540" spans="1:5">
      <c r="A1540" s="20" t="s">
        <v>3321</v>
      </c>
      <c r="B1540" s="20" t="s">
        <v>3322</v>
      </c>
      <c r="C1540" s="20" t="s">
        <v>520</v>
      </c>
      <c r="D1540" s="20" t="s">
        <v>664</v>
      </c>
      <c r="E1540" s="20" t="s">
        <v>665</v>
      </c>
    </row>
    <row r="1541" spans="1:5">
      <c r="A1541" s="20" t="s">
        <v>3323</v>
      </c>
      <c r="B1541" s="20" t="s">
        <v>3324</v>
      </c>
      <c r="C1541" s="20" t="s">
        <v>520</v>
      </c>
      <c r="D1541" s="20" t="s">
        <v>664</v>
      </c>
      <c r="E1541" s="20" t="s">
        <v>665</v>
      </c>
    </row>
    <row r="1542" spans="1:5">
      <c r="A1542" s="20" t="s">
        <v>3325</v>
      </c>
      <c r="B1542" s="20" t="s">
        <v>3326</v>
      </c>
      <c r="C1542" s="20" t="s">
        <v>520</v>
      </c>
      <c r="D1542" s="20" t="s">
        <v>664</v>
      </c>
      <c r="E1542" s="20" t="s">
        <v>665</v>
      </c>
    </row>
    <row r="1543" spans="1:5">
      <c r="A1543" s="20" t="s">
        <v>3327</v>
      </c>
      <c r="B1543" s="20" t="s">
        <v>347</v>
      </c>
      <c r="C1543" s="20" t="s">
        <v>520</v>
      </c>
      <c r="D1543" s="20" t="s">
        <v>664</v>
      </c>
      <c r="E1543" s="20" t="s">
        <v>665</v>
      </c>
    </row>
    <row r="1544" spans="1:5">
      <c r="A1544" s="20" t="s">
        <v>3328</v>
      </c>
      <c r="B1544" s="20" t="s">
        <v>3329</v>
      </c>
      <c r="C1544" s="20" t="s">
        <v>520</v>
      </c>
      <c r="D1544" s="20" t="s">
        <v>664</v>
      </c>
      <c r="E1544" s="20" t="s">
        <v>665</v>
      </c>
    </row>
    <row r="1545" spans="1:5">
      <c r="A1545" s="20" t="s">
        <v>3330</v>
      </c>
      <c r="B1545" s="20" t="s">
        <v>3331</v>
      </c>
      <c r="C1545" s="20" t="s">
        <v>520</v>
      </c>
      <c r="D1545" s="20" t="s">
        <v>664</v>
      </c>
      <c r="E1545" s="20" t="s">
        <v>665</v>
      </c>
    </row>
    <row r="1546" spans="1:5">
      <c r="A1546" s="20" t="s">
        <v>3332</v>
      </c>
      <c r="B1546" s="20" t="s">
        <v>3333</v>
      </c>
      <c r="C1546" s="20" t="s">
        <v>520</v>
      </c>
      <c r="D1546" s="20" t="s">
        <v>664</v>
      </c>
      <c r="E1546" s="20" t="s">
        <v>665</v>
      </c>
    </row>
    <row r="1547" spans="1:5">
      <c r="A1547" s="20" t="s">
        <v>3334</v>
      </c>
      <c r="B1547" s="20" t="s">
        <v>3335</v>
      </c>
      <c r="C1547" s="20" t="s">
        <v>520</v>
      </c>
      <c r="D1547" s="20" t="s">
        <v>664</v>
      </c>
      <c r="E1547" s="20" t="s">
        <v>665</v>
      </c>
    </row>
    <row r="1548" spans="1:5">
      <c r="A1548" s="20" t="s">
        <v>3336</v>
      </c>
      <c r="B1548" s="20" t="s">
        <v>3337</v>
      </c>
      <c r="C1548" s="20" t="s">
        <v>520</v>
      </c>
      <c r="D1548" s="20" t="s">
        <v>664</v>
      </c>
      <c r="E1548" s="20" t="s">
        <v>665</v>
      </c>
    </row>
    <row r="1549" spans="1:5">
      <c r="A1549" s="20" t="s">
        <v>3338</v>
      </c>
      <c r="B1549" s="20" t="s">
        <v>3339</v>
      </c>
      <c r="C1549" s="20" t="s">
        <v>520</v>
      </c>
      <c r="D1549" s="20" t="s">
        <v>664</v>
      </c>
      <c r="E1549" s="20" t="s">
        <v>665</v>
      </c>
    </row>
    <row r="1550" spans="1:5">
      <c r="A1550" s="20" t="s">
        <v>3340</v>
      </c>
      <c r="B1550" s="20" t="s">
        <v>348</v>
      </c>
      <c r="C1550" s="20" t="s">
        <v>520</v>
      </c>
      <c r="D1550" s="20" t="s">
        <v>664</v>
      </c>
      <c r="E1550" s="20" t="s">
        <v>665</v>
      </c>
    </row>
    <row r="1551" spans="1:5">
      <c r="A1551" s="20" t="s">
        <v>3341</v>
      </c>
      <c r="B1551" s="20" t="s">
        <v>349</v>
      </c>
      <c r="C1551" s="20" t="s">
        <v>520</v>
      </c>
      <c r="D1551" s="20" t="s">
        <v>664</v>
      </c>
      <c r="E1551" s="20" t="s">
        <v>2163</v>
      </c>
    </row>
    <row r="1552" spans="1:5">
      <c r="A1552" s="20" t="s">
        <v>3342</v>
      </c>
      <c r="B1552" s="20" t="s">
        <v>3343</v>
      </c>
      <c r="C1552" s="20" t="s">
        <v>520</v>
      </c>
      <c r="D1552" s="20" t="s">
        <v>664</v>
      </c>
      <c r="E1552" s="20" t="s">
        <v>665</v>
      </c>
    </row>
    <row r="1553" spans="1:5">
      <c r="A1553" s="20" t="s">
        <v>3344</v>
      </c>
      <c r="B1553" s="20" t="s">
        <v>3345</v>
      </c>
      <c r="C1553" s="20" t="s">
        <v>520</v>
      </c>
      <c r="D1553" s="20" t="s">
        <v>664</v>
      </c>
      <c r="E1553" s="20" t="s">
        <v>665</v>
      </c>
    </row>
    <row r="1554" spans="1:5">
      <c r="A1554" s="20" t="s">
        <v>3346</v>
      </c>
      <c r="B1554" s="20" t="s">
        <v>3347</v>
      </c>
      <c r="C1554" s="20" t="s">
        <v>520</v>
      </c>
      <c r="D1554" s="20" t="s">
        <v>664</v>
      </c>
      <c r="E1554" s="20" t="s">
        <v>665</v>
      </c>
    </row>
    <row r="1555" spans="1:5">
      <c r="A1555" s="20" t="s">
        <v>3348</v>
      </c>
      <c r="B1555" s="20" t="s">
        <v>350</v>
      </c>
      <c r="C1555" s="20" t="s">
        <v>520</v>
      </c>
      <c r="D1555" s="20" t="s">
        <v>664</v>
      </c>
      <c r="E1555" s="20" t="s">
        <v>665</v>
      </c>
    </row>
    <row r="1556" spans="1:5">
      <c r="A1556" s="20" t="s">
        <v>3349</v>
      </c>
      <c r="B1556" s="20" t="s">
        <v>3350</v>
      </c>
      <c r="C1556" s="20" t="s">
        <v>520</v>
      </c>
      <c r="D1556" s="20" t="s">
        <v>664</v>
      </c>
      <c r="E1556" s="20" t="s">
        <v>665</v>
      </c>
    </row>
    <row r="1557" spans="1:5">
      <c r="A1557" s="20" t="s">
        <v>3351</v>
      </c>
      <c r="B1557" s="20" t="s">
        <v>3352</v>
      </c>
      <c r="C1557" s="20" t="s">
        <v>520</v>
      </c>
      <c r="D1557" s="20" t="s">
        <v>664</v>
      </c>
      <c r="E1557" s="20" t="s">
        <v>665</v>
      </c>
    </row>
    <row r="1558" spans="1:5">
      <c r="A1558" s="20" t="s">
        <v>3353</v>
      </c>
      <c r="B1558" s="20" t="s">
        <v>3354</v>
      </c>
      <c r="C1558" s="20" t="s">
        <v>520</v>
      </c>
      <c r="D1558" s="20" t="s">
        <v>664</v>
      </c>
      <c r="E1558" s="20" t="s">
        <v>665</v>
      </c>
    </row>
    <row r="1559" spans="1:5">
      <c r="A1559" s="20" t="s">
        <v>3355</v>
      </c>
      <c r="B1559" s="20" t="s">
        <v>351</v>
      </c>
      <c r="C1559" s="20" t="s">
        <v>520</v>
      </c>
      <c r="D1559" s="20" t="s">
        <v>664</v>
      </c>
      <c r="E1559" s="20" t="s">
        <v>665</v>
      </c>
    </row>
    <row r="1560" spans="1:5">
      <c r="A1560" s="20" t="s">
        <v>3356</v>
      </c>
      <c r="B1560" s="20" t="s">
        <v>3357</v>
      </c>
      <c r="C1560" s="20" t="s">
        <v>520</v>
      </c>
      <c r="D1560" s="20" t="s">
        <v>664</v>
      </c>
      <c r="E1560" s="20" t="s">
        <v>665</v>
      </c>
    </row>
    <row r="1561" spans="1:5">
      <c r="A1561" s="20" t="s">
        <v>3358</v>
      </c>
      <c r="B1561" s="20" t="s">
        <v>3359</v>
      </c>
      <c r="C1561" s="20" t="s">
        <v>520</v>
      </c>
      <c r="D1561" s="20" t="s">
        <v>664</v>
      </c>
      <c r="E1561" s="20" t="s">
        <v>665</v>
      </c>
    </row>
    <row r="1562" spans="1:5">
      <c r="A1562" s="20" t="s">
        <v>3360</v>
      </c>
      <c r="B1562" s="20" t="s">
        <v>3361</v>
      </c>
      <c r="C1562" s="20" t="s">
        <v>520</v>
      </c>
      <c r="D1562" s="20" t="s">
        <v>664</v>
      </c>
      <c r="E1562" s="20" t="s">
        <v>665</v>
      </c>
    </row>
    <row r="1563" spans="1:5">
      <c r="A1563" s="20" t="s">
        <v>3362</v>
      </c>
      <c r="B1563" s="20" t="s">
        <v>352</v>
      </c>
      <c r="C1563" s="20" t="s">
        <v>520</v>
      </c>
      <c r="D1563" s="20" t="s">
        <v>664</v>
      </c>
      <c r="E1563" s="20" t="s">
        <v>665</v>
      </c>
    </row>
    <row r="1564" spans="1:5">
      <c r="A1564" s="20" t="s">
        <v>3363</v>
      </c>
      <c r="B1564" s="20" t="s">
        <v>3364</v>
      </c>
      <c r="C1564" s="20" t="s">
        <v>520</v>
      </c>
      <c r="D1564" s="20" t="s">
        <v>664</v>
      </c>
      <c r="E1564" s="20" t="s">
        <v>665</v>
      </c>
    </row>
    <row r="1565" spans="1:5">
      <c r="A1565" s="20" t="s">
        <v>3365</v>
      </c>
      <c r="B1565" s="20" t="s">
        <v>3366</v>
      </c>
      <c r="C1565" s="20" t="s">
        <v>520</v>
      </c>
      <c r="D1565" s="20" t="s">
        <v>664</v>
      </c>
      <c r="E1565" s="20" t="s">
        <v>665</v>
      </c>
    </row>
    <row r="1566" spans="1:5">
      <c r="A1566" s="20" t="s">
        <v>3367</v>
      </c>
      <c r="B1566" s="20" t="s">
        <v>3368</v>
      </c>
      <c r="C1566" s="20" t="s">
        <v>520</v>
      </c>
      <c r="D1566" s="20" t="s">
        <v>664</v>
      </c>
      <c r="E1566" s="20" t="s">
        <v>665</v>
      </c>
    </row>
    <row r="1567" spans="1:5">
      <c r="A1567" s="20" t="s">
        <v>3369</v>
      </c>
      <c r="B1567" s="20" t="s">
        <v>353</v>
      </c>
      <c r="C1567" s="20" t="s">
        <v>520</v>
      </c>
      <c r="D1567" s="20" t="s">
        <v>664</v>
      </c>
      <c r="E1567" s="20" t="s">
        <v>665</v>
      </c>
    </row>
    <row r="1568" spans="1:5">
      <c r="A1568" s="20" t="s">
        <v>3370</v>
      </c>
      <c r="B1568" s="20" t="s">
        <v>3371</v>
      </c>
      <c r="C1568" s="20" t="s">
        <v>520</v>
      </c>
      <c r="D1568" s="20" t="s">
        <v>664</v>
      </c>
      <c r="E1568" s="20" t="s">
        <v>665</v>
      </c>
    </row>
    <row r="1569" spans="1:5">
      <c r="A1569" s="20" t="s">
        <v>3372</v>
      </c>
      <c r="B1569" s="20" t="s">
        <v>3373</v>
      </c>
      <c r="C1569" s="20" t="s">
        <v>520</v>
      </c>
      <c r="D1569" s="20" t="s">
        <v>664</v>
      </c>
      <c r="E1569" s="20" t="s">
        <v>665</v>
      </c>
    </row>
    <row r="1570" spans="1:5">
      <c r="A1570" s="20" t="s">
        <v>3374</v>
      </c>
      <c r="B1570" s="20" t="s">
        <v>354</v>
      </c>
      <c r="C1570" s="20" t="s">
        <v>520</v>
      </c>
      <c r="D1570" s="20" t="s">
        <v>664</v>
      </c>
      <c r="E1570" s="20" t="s">
        <v>665</v>
      </c>
    </row>
    <row r="1571" spans="1:5">
      <c r="A1571" s="20" t="s">
        <v>3375</v>
      </c>
      <c r="B1571" s="20" t="s">
        <v>355</v>
      </c>
      <c r="C1571" s="20" t="s">
        <v>520</v>
      </c>
      <c r="D1571" s="20" t="s">
        <v>664</v>
      </c>
      <c r="E1571" s="20" t="s">
        <v>665</v>
      </c>
    </row>
    <row r="1572" spans="1:5">
      <c r="A1572" s="20" t="s">
        <v>3376</v>
      </c>
      <c r="B1572" s="20" t="s">
        <v>3377</v>
      </c>
      <c r="C1572" s="20" t="s">
        <v>520</v>
      </c>
      <c r="D1572" s="20" t="s">
        <v>664</v>
      </c>
      <c r="E1572" s="20" t="s">
        <v>665</v>
      </c>
    </row>
    <row r="1573" spans="1:5">
      <c r="A1573" s="20" t="s">
        <v>3378</v>
      </c>
      <c r="B1573" s="20" t="s">
        <v>3379</v>
      </c>
      <c r="C1573" s="20" t="s">
        <v>520</v>
      </c>
      <c r="D1573" s="20" t="s">
        <v>664</v>
      </c>
      <c r="E1573" s="20" t="s">
        <v>665</v>
      </c>
    </row>
    <row r="1574" spans="1:5">
      <c r="A1574" s="20" t="s">
        <v>3380</v>
      </c>
      <c r="B1574" s="20" t="s">
        <v>3381</v>
      </c>
      <c r="C1574" s="20" t="s">
        <v>520</v>
      </c>
      <c r="D1574" s="20" t="s">
        <v>664</v>
      </c>
      <c r="E1574" s="20" t="s">
        <v>665</v>
      </c>
    </row>
    <row r="1575" spans="1:5">
      <c r="A1575" s="20" t="s">
        <v>3382</v>
      </c>
      <c r="B1575" s="20" t="s">
        <v>356</v>
      </c>
      <c r="C1575" s="20" t="s">
        <v>520</v>
      </c>
      <c r="D1575" s="20" t="s">
        <v>664</v>
      </c>
      <c r="E1575" s="20" t="s">
        <v>665</v>
      </c>
    </row>
    <row r="1576" spans="1:5">
      <c r="A1576" s="20" t="s">
        <v>3383</v>
      </c>
      <c r="B1576" s="20" t="s">
        <v>3384</v>
      </c>
      <c r="C1576" s="20" t="s">
        <v>520</v>
      </c>
      <c r="D1576" s="20" t="s">
        <v>664</v>
      </c>
      <c r="E1576" s="20" t="s">
        <v>665</v>
      </c>
    </row>
    <row r="1577" spans="1:5">
      <c r="A1577" s="20" t="s">
        <v>3385</v>
      </c>
      <c r="B1577" s="20" t="s">
        <v>3386</v>
      </c>
      <c r="C1577" s="20" t="s">
        <v>520</v>
      </c>
      <c r="D1577" s="20" t="s">
        <v>664</v>
      </c>
      <c r="E1577" s="20" t="s">
        <v>665</v>
      </c>
    </row>
    <row r="1578" spans="1:5">
      <c r="A1578" s="20" t="s">
        <v>3387</v>
      </c>
      <c r="B1578" s="20" t="s">
        <v>3388</v>
      </c>
      <c r="C1578" s="20" t="s">
        <v>520</v>
      </c>
      <c r="D1578" s="20" t="s">
        <v>664</v>
      </c>
      <c r="E1578" s="20" t="s">
        <v>665</v>
      </c>
    </row>
    <row r="1579" spans="1:5">
      <c r="A1579" s="20" t="s">
        <v>3389</v>
      </c>
      <c r="B1579" s="20" t="s">
        <v>357</v>
      </c>
      <c r="C1579" s="20" t="s">
        <v>520</v>
      </c>
      <c r="D1579" s="20" t="s">
        <v>664</v>
      </c>
      <c r="E1579" s="20" t="s">
        <v>665</v>
      </c>
    </row>
    <row r="1580" spans="1:5">
      <c r="A1580" s="20" t="s">
        <v>3390</v>
      </c>
      <c r="B1580" s="20" t="s">
        <v>3391</v>
      </c>
      <c r="C1580" s="20" t="s">
        <v>520</v>
      </c>
      <c r="D1580" s="20" t="s">
        <v>664</v>
      </c>
      <c r="E1580" s="20" t="s">
        <v>665</v>
      </c>
    </row>
    <row r="1581" spans="1:5">
      <c r="A1581" s="20" t="s">
        <v>3392</v>
      </c>
      <c r="B1581" s="20" t="s">
        <v>3393</v>
      </c>
      <c r="C1581" s="20" t="s">
        <v>520</v>
      </c>
      <c r="D1581" s="20" t="s">
        <v>664</v>
      </c>
      <c r="E1581" s="20" t="s">
        <v>665</v>
      </c>
    </row>
    <row r="1582" spans="1:5">
      <c r="A1582" s="20" t="s">
        <v>3394</v>
      </c>
      <c r="B1582" s="20" t="s">
        <v>3395</v>
      </c>
      <c r="C1582" s="20" t="s">
        <v>520</v>
      </c>
      <c r="D1582" s="20" t="s">
        <v>664</v>
      </c>
      <c r="E1582" s="20" t="s">
        <v>665</v>
      </c>
    </row>
    <row r="1583" spans="1:5">
      <c r="A1583" s="20" t="s">
        <v>3396</v>
      </c>
      <c r="B1583" s="20" t="s">
        <v>358</v>
      </c>
      <c r="C1583" s="20" t="s">
        <v>520</v>
      </c>
      <c r="D1583" s="20" t="s">
        <v>664</v>
      </c>
      <c r="E1583" s="20" t="s">
        <v>665</v>
      </c>
    </row>
    <row r="1584" spans="1:5">
      <c r="A1584" s="20" t="s">
        <v>3397</v>
      </c>
      <c r="B1584" s="20" t="s">
        <v>3398</v>
      </c>
      <c r="C1584" s="20" t="s">
        <v>520</v>
      </c>
      <c r="D1584" s="20" t="s">
        <v>664</v>
      </c>
      <c r="E1584" s="20" t="s">
        <v>665</v>
      </c>
    </row>
    <row r="1585" spans="1:5">
      <c r="A1585" s="20" t="s">
        <v>3399</v>
      </c>
      <c r="B1585" s="20" t="s">
        <v>361</v>
      </c>
      <c r="C1585" s="20" t="s">
        <v>520</v>
      </c>
      <c r="D1585" s="20" t="s">
        <v>664</v>
      </c>
      <c r="E1585" s="20" t="s">
        <v>665</v>
      </c>
    </row>
    <row r="1586" spans="1:5">
      <c r="A1586" s="20" t="s">
        <v>3400</v>
      </c>
      <c r="B1586" s="20" t="s">
        <v>362</v>
      </c>
      <c r="C1586" s="20" t="s">
        <v>520</v>
      </c>
      <c r="D1586" s="20" t="s">
        <v>664</v>
      </c>
      <c r="E1586" s="20" t="s">
        <v>665</v>
      </c>
    </row>
    <row r="1587" spans="1:5">
      <c r="A1587" s="20" t="s">
        <v>3401</v>
      </c>
      <c r="B1587" s="20" t="s">
        <v>363</v>
      </c>
      <c r="C1587" s="20" t="s">
        <v>520</v>
      </c>
      <c r="D1587" s="20" t="s">
        <v>664</v>
      </c>
      <c r="E1587" s="20" t="s">
        <v>665</v>
      </c>
    </row>
    <row r="1588" spans="1:5">
      <c r="A1588" s="20" t="s">
        <v>3402</v>
      </c>
      <c r="B1588" s="20" t="s">
        <v>364</v>
      </c>
      <c r="C1588" s="20" t="s">
        <v>520</v>
      </c>
      <c r="D1588" s="20" t="s">
        <v>664</v>
      </c>
      <c r="E1588" s="20" t="s">
        <v>665</v>
      </c>
    </row>
    <row r="1589" spans="1:5">
      <c r="A1589" s="20" t="s">
        <v>3403</v>
      </c>
      <c r="B1589" s="20" t="s">
        <v>365</v>
      </c>
      <c r="C1589" s="20" t="s">
        <v>520</v>
      </c>
      <c r="D1589" s="20" t="s">
        <v>664</v>
      </c>
      <c r="E1589" s="20" t="s">
        <v>1950</v>
      </c>
    </row>
    <row r="1590" spans="1:5">
      <c r="A1590" s="20" t="s">
        <v>3404</v>
      </c>
      <c r="B1590" s="20" t="s">
        <v>366</v>
      </c>
      <c r="C1590" s="20" t="s">
        <v>520</v>
      </c>
      <c r="D1590" s="20" t="s">
        <v>664</v>
      </c>
      <c r="E1590" s="20" t="s">
        <v>1950</v>
      </c>
    </row>
    <row r="1591" spans="1:5">
      <c r="A1591" s="20" t="s">
        <v>3405</v>
      </c>
      <c r="B1591" s="20" t="s">
        <v>367</v>
      </c>
      <c r="C1591" s="20" t="s">
        <v>520</v>
      </c>
      <c r="D1591" s="20" t="s">
        <v>664</v>
      </c>
      <c r="E1591" s="20" t="s">
        <v>1950</v>
      </c>
    </row>
    <row r="1592" spans="1:5">
      <c r="A1592" s="20" t="s">
        <v>3406</v>
      </c>
      <c r="B1592" s="20" t="s">
        <v>368</v>
      </c>
      <c r="C1592" s="20" t="s">
        <v>520</v>
      </c>
      <c r="D1592" s="20" t="s">
        <v>664</v>
      </c>
      <c r="E1592" s="20" t="s">
        <v>1950</v>
      </c>
    </row>
    <row r="1593" spans="1:5">
      <c r="A1593" s="20" t="s">
        <v>3407</v>
      </c>
      <c r="B1593" s="20" t="s">
        <v>3408</v>
      </c>
      <c r="C1593" s="20" t="s">
        <v>520</v>
      </c>
      <c r="D1593" s="20" t="s">
        <v>664</v>
      </c>
      <c r="E1593" s="20" t="s">
        <v>665</v>
      </c>
    </row>
    <row r="1594" spans="1:5">
      <c r="A1594" s="20" t="s">
        <v>3409</v>
      </c>
      <c r="B1594" s="20" t="s">
        <v>369</v>
      </c>
      <c r="C1594" s="20" t="s">
        <v>520</v>
      </c>
      <c r="D1594" s="20" t="s">
        <v>664</v>
      </c>
      <c r="E1594" s="20" t="s">
        <v>665</v>
      </c>
    </row>
    <row r="1595" spans="1:5">
      <c r="A1595" s="20" t="s">
        <v>3410</v>
      </c>
      <c r="B1595" s="20" t="s">
        <v>370</v>
      </c>
      <c r="C1595" s="20" t="s">
        <v>520</v>
      </c>
      <c r="D1595" s="20" t="s">
        <v>664</v>
      </c>
      <c r="E1595" s="20" t="s">
        <v>665</v>
      </c>
    </row>
    <row r="1596" spans="1:5">
      <c r="A1596" s="20" t="s">
        <v>3411</v>
      </c>
      <c r="B1596" s="20" t="s">
        <v>371</v>
      </c>
      <c r="C1596" s="20" t="s">
        <v>520</v>
      </c>
      <c r="D1596" s="20" t="s">
        <v>664</v>
      </c>
      <c r="E1596" s="20" t="s">
        <v>665</v>
      </c>
    </row>
    <row r="1597" spans="1:5">
      <c r="A1597" s="20" t="s">
        <v>3412</v>
      </c>
      <c r="B1597" s="20" t="s">
        <v>372</v>
      </c>
      <c r="C1597" s="20" t="s">
        <v>520</v>
      </c>
      <c r="D1597" s="20" t="s">
        <v>664</v>
      </c>
      <c r="E1597" s="20" t="s">
        <v>665</v>
      </c>
    </row>
    <row r="1598" spans="1:5">
      <c r="A1598" s="20" t="s">
        <v>3413</v>
      </c>
      <c r="B1598" s="20" t="s">
        <v>373</v>
      </c>
      <c r="C1598" s="20" t="s">
        <v>520</v>
      </c>
      <c r="D1598" s="20" t="s">
        <v>664</v>
      </c>
      <c r="E1598" s="20" t="s">
        <v>2163</v>
      </c>
    </row>
    <row r="1599" spans="1:5">
      <c r="A1599" s="20" t="s">
        <v>3414</v>
      </c>
      <c r="B1599" s="20" t="s">
        <v>374</v>
      </c>
      <c r="C1599" s="20" t="s">
        <v>520</v>
      </c>
      <c r="D1599" s="20" t="s">
        <v>664</v>
      </c>
      <c r="E1599" s="20" t="s">
        <v>665</v>
      </c>
    </row>
    <row r="1600" spans="1:5">
      <c r="A1600" s="20" t="s">
        <v>3415</v>
      </c>
      <c r="B1600" s="20" t="s">
        <v>3416</v>
      </c>
      <c r="C1600" s="20" t="s">
        <v>520</v>
      </c>
      <c r="D1600" s="20" t="s">
        <v>664</v>
      </c>
      <c r="E1600" s="20" t="s">
        <v>665</v>
      </c>
    </row>
    <row r="1601" spans="1:5">
      <c r="A1601" s="20" t="s">
        <v>3417</v>
      </c>
      <c r="B1601" s="20" t="s">
        <v>3418</v>
      </c>
      <c r="C1601" s="20" t="s">
        <v>520</v>
      </c>
      <c r="D1601" s="20" t="s">
        <v>664</v>
      </c>
      <c r="E1601" s="20" t="s">
        <v>1957</v>
      </c>
    </row>
    <row r="1602" spans="1:5">
      <c r="A1602" s="20" t="s">
        <v>3419</v>
      </c>
      <c r="B1602" s="20" t="s">
        <v>3420</v>
      </c>
      <c r="C1602" s="20" t="s">
        <v>520</v>
      </c>
      <c r="D1602" s="20" t="s">
        <v>664</v>
      </c>
      <c r="E1602" s="20" t="s">
        <v>1957</v>
      </c>
    </row>
    <row r="1603" spans="1:5">
      <c r="A1603" s="20" t="s">
        <v>3421</v>
      </c>
      <c r="B1603" s="20" t="s">
        <v>3422</v>
      </c>
      <c r="C1603" s="20" t="s">
        <v>520</v>
      </c>
      <c r="D1603" s="20" t="s">
        <v>664</v>
      </c>
      <c r="E1603" s="20" t="s">
        <v>1957</v>
      </c>
    </row>
    <row r="1604" spans="1:5">
      <c r="A1604" s="20" t="s">
        <v>3423</v>
      </c>
      <c r="B1604" s="20" t="s">
        <v>3424</v>
      </c>
      <c r="C1604" s="20" t="s">
        <v>520</v>
      </c>
      <c r="D1604" s="20" t="s">
        <v>664</v>
      </c>
      <c r="E1604" s="20" t="s">
        <v>1957</v>
      </c>
    </row>
    <row r="1605" spans="1:5">
      <c r="A1605" s="20" t="s">
        <v>3425</v>
      </c>
      <c r="B1605" s="20" t="s">
        <v>3426</v>
      </c>
      <c r="C1605" s="20" t="s">
        <v>520</v>
      </c>
      <c r="D1605" s="20" t="s">
        <v>664</v>
      </c>
      <c r="E1605" s="20" t="s">
        <v>1957</v>
      </c>
    </row>
    <row r="1606" spans="1:5">
      <c r="A1606" s="20" t="s">
        <v>3427</v>
      </c>
      <c r="B1606" s="20" t="s">
        <v>3428</v>
      </c>
      <c r="C1606" s="20" t="s">
        <v>520</v>
      </c>
      <c r="D1606" s="20" t="s">
        <v>664</v>
      </c>
      <c r="E1606" s="20" t="s">
        <v>1957</v>
      </c>
    </row>
    <row r="1607" spans="1:5">
      <c r="A1607" s="20" t="s">
        <v>3429</v>
      </c>
      <c r="B1607" s="20" t="s">
        <v>3430</v>
      </c>
      <c r="C1607" s="20" t="s">
        <v>520</v>
      </c>
      <c r="D1607" s="20" t="s">
        <v>664</v>
      </c>
      <c r="E1607" s="20" t="s">
        <v>1957</v>
      </c>
    </row>
    <row r="1608" spans="1:5">
      <c r="A1608" s="20" t="s">
        <v>3431</v>
      </c>
      <c r="B1608" s="20" t="s">
        <v>375</v>
      </c>
      <c r="C1608" s="20" t="s">
        <v>520</v>
      </c>
      <c r="D1608" s="20" t="s">
        <v>664</v>
      </c>
      <c r="E1608" s="20" t="s">
        <v>665</v>
      </c>
    </row>
    <row r="1609" spans="1:5">
      <c r="A1609" s="20" t="s">
        <v>3432</v>
      </c>
      <c r="B1609" s="20" t="s">
        <v>376</v>
      </c>
      <c r="C1609" s="20" t="s">
        <v>520</v>
      </c>
      <c r="D1609" s="20" t="s">
        <v>664</v>
      </c>
      <c r="E1609" s="20" t="s">
        <v>665</v>
      </c>
    </row>
    <row r="1610" spans="1:5">
      <c r="A1610" s="20" t="s">
        <v>3433</v>
      </c>
      <c r="B1610" s="20" t="s">
        <v>377</v>
      </c>
      <c r="C1610" s="20" t="s">
        <v>520</v>
      </c>
      <c r="D1610" s="20" t="s">
        <v>664</v>
      </c>
      <c r="E1610" s="20" t="s">
        <v>665</v>
      </c>
    </row>
    <row r="1611" spans="1:5">
      <c r="A1611" s="20" t="s">
        <v>3434</v>
      </c>
      <c r="B1611" s="20" t="s">
        <v>378</v>
      </c>
      <c r="C1611" s="20" t="s">
        <v>520</v>
      </c>
      <c r="D1611" s="20" t="s">
        <v>664</v>
      </c>
      <c r="E1611" s="20" t="s">
        <v>665</v>
      </c>
    </row>
    <row r="1612" spans="1:5">
      <c r="A1612" s="20" t="s">
        <v>3435</v>
      </c>
      <c r="B1612" s="20" t="s">
        <v>379</v>
      </c>
      <c r="C1612" s="20" t="s">
        <v>520</v>
      </c>
      <c r="D1612" s="20" t="s">
        <v>664</v>
      </c>
      <c r="E1612" s="20" t="s">
        <v>665</v>
      </c>
    </row>
    <row r="1613" spans="1:5">
      <c r="A1613" s="20" t="s">
        <v>3436</v>
      </c>
      <c r="B1613" s="20" t="s">
        <v>380</v>
      </c>
      <c r="C1613" s="20" t="s">
        <v>520</v>
      </c>
      <c r="D1613" s="20" t="s">
        <v>664</v>
      </c>
      <c r="E1613" s="20" t="s">
        <v>665</v>
      </c>
    </row>
    <row r="1614" spans="1:5">
      <c r="A1614" s="20" t="s">
        <v>3437</v>
      </c>
      <c r="B1614" s="20" t="s">
        <v>3438</v>
      </c>
      <c r="C1614" s="20" t="s">
        <v>520</v>
      </c>
      <c r="D1614" s="20" t="s">
        <v>761</v>
      </c>
      <c r="E1614" s="20" t="s">
        <v>762</v>
      </c>
    </row>
    <row r="1615" spans="1:5">
      <c r="A1615" s="20" t="s">
        <v>3439</v>
      </c>
      <c r="B1615" s="20" t="s">
        <v>3440</v>
      </c>
      <c r="C1615" s="20" t="s">
        <v>519</v>
      </c>
      <c r="D1615" s="20" t="s">
        <v>765</v>
      </c>
      <c r="E1615" s="20" t="s">
        <v>762</v>
      </c>
    </row>
    <row r="1616" spans="1:5">
      <c r="A1616" s="20" t="s">
        <v>3441</v>
      </c>
      <c r="B1616" s="20" t="s">
        <v>3442</v>
      </c>
      <c r="C1616" s="20" t="s">
        <v>519</v>
      </c>
      <c r="D1616" s="20" t="s">
        <v>765</v>
      </c>
      <c r="E1616" s="20" t="s">
        <v>762</v>
      </c>
    </row>
    <row r="1617" spans="1:5">
      <c r="A1617" s="20" t="s">
        <v>3443</v>
      </c>
      <c r="B1617" s="20" t="s">
        <v>3444</v>
      </c>
      <c r="C1617" s="20" t="s">
        <v>519</v>
      </c>
      <c r="D1617" s="20" t="s">
        <v>765</v>
      </c>
      <c r="E1617" s="20" t="s">
        <v>762</v>
      </c>
    </row>
    <row r="1618" spans="1:5">
      <c r="A1618" s="20" t="s">
        <v>3445</v>
      </c>
      <c r="B1618" s="20" t="s">
        <v>3446</v>
      </c>
      <c r="C1618" s="20" t="s">
        <v>519</v>
      </c>
      <c r="D1618" s="20" t="s">
        <v>765</v>
      </c>
      <c r="E1618" s="20" t="s">
        <v>762</v>
      </c>
    </row>
    <row r="1619" spans="1:5">
      <c r="A1619" s="20" t="s">
        <v>3447</v>
      </c>
      <c r="B1619" s="20" t="s">
        <v>3448</v>
      </c>
      <c r="C1619" s="20" t="s">
        <v>519</v>
      </c>
      <c r="D1619" s="20" t="s">
        <v>765</v>
      </c>
      <c r="E1619" s="20" t="s">
        <v>762</v>
      </c>
    </row>
    <row r="1620" spans="1:5">
      <c r="A1620" s="20" t="s">
        <v>3449</v>
      </c>
      <c r="B1620" s="20" t="s">
        <v>3450</v>
      </c>
      <c r="C1620" s="20" t="s">
        <v>519</v>
      </c>
      <c r="D1620" s="20" t="s">
        <v>765</v>
      </c>
      <c r="E1620" s="20" t="s">
        <v>762</v>
      </c>
    </row>
    <row r="1621" spans="1:5">
      <c r="A1621" s="20" t="s">
        <v>3451</v>
      </c>
      <c r="B1621" s="20" t="s">
        <v>3452</v>
      </c>
      <c r="C1621" s="20" t="s">
        <v>520</v>
      </c>
      <c r="D1621" s="20" t="s">
        <v>761</v>
      </c>
      <c r="E1621" s="20" t="s">
        <v>762</v>
      </c>
    </row>
    <row r="1622" spans="1:5">
      <c r="A1622" s="20" t="s">
        <v>3453</v>
      </c>
      <c r="B1622" s="20" t="s">
        <v>3454</v>
      </c>
      <c r="C1622" s="20" t="s">
        <v>520</v>
      </c>
      <c r="D1622" s="20" t="s">
        <v>623</v>
      </c>
      <c r="E1622" s="20" t="s">
        <v>762</v>
      </c>
    </row>
    <row r="1623" spans="1:5">
      <c r="A1623" s="20" t="s">
        <v>3455</v>
      </c>
      <c r="B1623" s="20" t="s">
        <v>3456</v>
      </c>
      <c r="C1623" s="20" t="s">
        <v>520</v>
      </c>
      <c r="D1623" s="20" t="s">
        <v>623</v>
      </c>
      <c r="E1623" s="20" t="s">
        <v>762</v>
      </c>
    </row>
    <row r="1624" spans="1:5">
      <c r="A1624" s="20" t="s">
        <v>3457</v>
      </c>
      <c r="B1624" s="20" t="s">
        <v>3458</v>
      </c>
      <c r="C1624" s="20" t="s">
        <v>520</v>
      </c>
      <c r="D1624" s="20" t="s">
        <v>623</v>
      </c>
      <c r="E1624" s="20" t="s">
        <v>762</v>
      </c>
    </row>
    <row r="1625" spans="1:5">
      <c r="A1625" s="20" t="s">
        <v>3459</v>
      </c>
      <c r="B1625" s="20" t="s">
        <v>3460</v>
      </c>
      <c r="C1625" s="20" t="s">
        <v>520</v>
      </c>
      <c r="D1625" s="20" t="s">
        <v>623</v>
      </c>
      <c r="E1625" s="20" t="s">
        <v>762</v>
      </c>
    </row>
    <row r="1626" spans="1:5">
      <c r="A1626" s="20" t="s">
        <v>3461</v>
      </c>
      <c r="B1626" s="20" t="s">
        <v>3462</v>
      </c>
      <c r="C1626" s="20" t="s">
        <v>520</v>
      </c>
      <c r="D1626" s="20" t="s">
        <v>623</v>
      </c>
      <c r="E1626" s="20" t="s">
        <v>624</v>
      </c>
    </row>
    <row r="1627" spans="1:5">
      <c r="A1627" s="20" t="s">
        <v>3463</v>
      </c>
      <c r="B1627" s="20" t="s">
        <v>3464</v>
      </c>
      <c r="C1627" s="20" t="s">
        <v>520</v>
      </c>
      <c r="D1627" s="20" t="s">
        <v>623</v>
      </c>
      <c r="E1627" s="20" t="s">
        <v>624</v>
      </c>
    </row>
    <row r="1628" spans="1:5">
      <c r="A1628" s="20" t="s">
        <v>3465</v>
      </c>
      <c r="B1628" s="20" t="s">
        <v>3466</v>
      </c>
      <c r="C1628" s="20" t="s">
        <v>520</v>
      </c>
      <c r="D1628" s="20" t="s">
        <v>623</v>
      </c>
      <c r="E1628" s="20" t="s">
        <v>624</v>
      </c>
    </row>
    <row r="1629" spans="1:5">
      <c r="A1629" s="20" t="s">
        <v>3467</v>
      </c>
      <c r="B1629" s="20" t="s">
        <v>3468</v>
      </c>
      <c r="C1629" s="20" t="s">
        <v>520</v>
      </c>
      <c r="D1629" s="20" t="s">
        <v>623</v>
      </c>
      <c r="E1629" s="20" t="s">
        <v>624</v>
      </c>
    </row>
    <row r="1630" spans="1:5">
      <c r="A1630" s="20" t="s">
        <v>3469</v>
      </c>
      <c r="B1630" s="20" t="s">
        <v>3470</v>
      </c>
      <c r="C1630" s="20" t="s">
        <v>520</v>
      </c>
      <c r="D1630" s="20" t="s">
        <v>623</v>
      </c>
      <c r="E1630" s="20" t="s">
        <v>624</v>
      </c>
    </row>
    <row r="1631" spans="1:5">
      <c r="A1631" s="20" t="s">
        <v>3471</v>
      </c>
      <c r="B1631" s="20" t="s">
        <v>3472</v>
      </c>
      <c r="C1631" s="20" t="s">
        <v>520</v>
      </c>
      <c r="D1631" s="20" t="s">
        <v>623</v>
      </c>
      <c r="E1631" s="20" t="s">
        <v>624</v>
      </c>
    </row>
    <row r="1632" spans="1:5">
      <c r="A1632" s="20" t="s">
        <v>3473</v>
      </c>
      <c r="B1632" s="20" t="s">
        <v>3474</v>
      </c>
      <c r="C1632" s="20" t="s">
        <v>520</v>
      </c>
      <c r="D1632" s="20" t="s">
        <v>623</v>
      </c>
      <c r="E1632" s="20" t="s">
        <v>624</v>
      </c>
    </row>
    <row r="1633" spans="1:5">
      <c r="A1633" s="20" t="s">
        <v>3475</v>
      </c>
      <c r="B1633" s="20" t="s">
        <v>3476</v>
      </c>
      <c r="C1633" s="20" t="s">
        <v>520</v>
      </c>
      <c r="D1633" s="20" t="s">
        <v>623</v>
      </c>
      <c r="E1633" s="20" t="s">
        <v>624</v>
      </c>
    </row>
    <row r="1634" spans="1:5">
      <c r="A1634" s="20" t="s">
        <v>3477</v>
      </c>
      <c r="B1634" s="20" t="s">
        <v>3478</v>
      </c>
      <c r="C1634" s="20" t="s">
        <v>520</v>
      </c>
      <c r="D1634" s="20" t="s">
        <v>623</v>
      </c>
      <c r="E1634" s="20" t="s">
        <v>624</v>
      </c>
    </row>
    <row r="1635" spans="1:5">
      <c r="A1635" s="20" t="s">
        <v>3479</v>
      </c>
      <c r="B1635" s="20" t="s">
        <v>3480</v>
      </c>
      <c r="C1635" s="20" t="s">
        <v>520</v>
      </c>
      <c r="D1635" s="20" t="s">
        <v>623</v>
      </c>
      <c r="E1635" s="20" t="s">
        <v>624</v>
      </c>
    </row>
    <row r="1636" spans="1:5">
      <c r="A1636" s="20" t="s">
        <v>3481</v>
      </c>
      <c r="B1636" s="20" t="s">
        <v>3482</v>
      </c>
      <c r="C1636" s="20" t="s">
        <v>520</v>
      </c>
      <c r="D1636" s="20" t="s">
        <v>623</v>
      </c>
      <c r="E1636" s="20" t="s">
        <v>624</v>
      </c>
    </row>
    <row r="1637" spans="1:5">
      <c r="A1637" s="20" t="s">
        <v>3483</v>
      </c>
      <c r="B1637" s="20" t="s">
        <v>3484</v>
      </c>
      <c r="C1637" s="20" t="s">
        <v>520</v>
      </c>
      <c r="D1637" s="20" t="s">
        <v>623</v>
      </c>
      <c r="E1637" s="20" t="s">
        <v>624</v>
      </c>
    </row>
    <row r="1638" spans="1:5">
      <c r="A1638" s="20" t="s">
        <v>3485</v>
      </c>
      <c r="B1638" s="20" t="s">
        <v>3486</v>
      </c>
      <c r="C1638" s="20" t="s">
        <v>520</v>
      </c>
      <c r="D1638" s="20" t="s">
        <v>623</v>
      </c>
      <c r="E1638" s="20" t="s">
        <v>624</v>
      </c>
    </row>
    <row r="1639" spans="1:5">
      <c r="A1639" s="20" t="s">
        <v>3487</v>
      </c>
      <c r="B1639" s="20" t="s">
        <v>3488</v>
      </c>
      <c r="C1639" s="20" t="s">
        <v>520</v>
      </c>
      <c r="D1639" s="20" t="s">
        <v>623</v>
      </c>
      <c r="E1639" s="20" t="s">
        <v>624</v>
      </c>
    </row>
    <row r="1640" spans="1:5">
      <c r="A1640" s="20" t="s">
        <v>3489</v>
      </c>
      <c r="B1640" s="20" t="s">
        <v>3490</v>
      </c>
      <c r="C1640" s="20" t="s">
        <v>520</v>
      </c>
      <c r="D1640" s="20" t="s">
        <v>623</v>
      </c>
      <c r="E1640" s="20" t="s">
        <v>624</v>
      </c>
    </row>
    <row r="1641" spans="1:5">
      <c r="A1641" s="20" t="s">
        <v>3491</v>
      </c>
      <c r="B1641" s="20" t="s">
        <v>3492</v>
      </c>
      <c r="C1641" s="20" t="s">
        <v>520</v>
      </c>
      <c r="D1641" s="20" t="s">
        <v>623</v>
      </c>
      <c r="E1641" s="20" t="s">
        <v>624</v>
      </c>
    </row>
    <row r="1642" spans="1:5">
      <c r="A1642" s="20" t="s">
        <v>3493</v>
      </c>
      <c r="B1642" s="20" t="s">
        <v>3494</v>
      </c>
      <c r="C1642" s="20" t="s">
        <v>520</v>
      </c>
      <c r="D1642" s="20" t="s">
        <v>623</v>
      </c>
      <c r="E1642" s="20" t="s">
        <v>624</v>
      </c>
    </row>
    <row r="1643" spans="1:5">
      <c r="A1643" s="20" t="s">
        <v>3495</v>
      </c>
      <c r="B1643" s="20" t="s">
        <v>3496</v>
      </c>
      <c r="C1643" s="20" t="s">
        <v>520</v>
      </c>
      <c r="D1643" s="20" t="s">
        <v>623</v>
      </c>
      <c r="E1643" s="20" t="s">
        <v>624</v>
      </c>
    </row>
    <row r="1644" spans="1:5">
      <c r="A1644" s="20" t="s">
        <v>3497</v>
      </c>
      <c r="B1644" s="20" t="s">
        <v>3498</v>
      </c>
      <c r="C1644" s="20" t="s">
        <v>520</v>
      </c>
      <c r="D1644" s="20" t="s">
        <v>623</v>
      </c>
      <c r="E1644" s="20" t="s">
        <v>624</v>
      </c>
    </row>
    <row r="1645" spans="1:5">
      <c r="A1645" s="20" t="s">
        <v>3499</v>
      </c>
      <c r="B1645" s="20" t="s">
        <v>3500</v>
      </c>
      <c r="C1645" s="20" t="s">
        <v>520</v>
      </c>
      <c r="D1645" s="20" t="s">
        <v>623</v>
      </c>
      <c r="E1645" s="20" t="s">
        <v>624</v>
      </c>
    </row>
    <row r="1646" spans="1:5">
      <c r="A1646" s="20" t="s">
        <v>3501</v>
      </c>
      <c r="B1646" s="20" t="s">
        <v>3502</v>
      </c>
      <c r="C1646" s="20" t="s">
        <v>520</v>
      </c>
      <c r="D1646" s="20" t="s">
        <v>623</v>
      </c>
      <c r="E1646" s="20" t="s">
        <v>624</v>
      </c>
    </row>
    <row r="1647" spans="1:5">
      <c r="A1647" s="20" t="s">
        <v>3503</v>
      </c>
      <c r="B1647" s="20" t="s">
        <v>3504</v>
      </c>
      <c r="C1647" s="20" t="s">
        <v>520</v>
      </c>
      <c r="D1647" s="20" t="s">
        <v>623</v>
      </c>
      <c r="E1647" s="20" t="s">
        <v>624</v>
      </c>
    </row>
    <row r="1648" spans="1:5">
      <c r="A1648" s="20" t="s">
        <v>3505</v>
      </c>
      <c r="B1648" s="20" t="s">
        <v>3506</v>
      </c>
      <c r="C1648" s="20" t="s">
        <v>520</v>
      </c>
      <c r="D1648" s="20" t="s">
        <v>623</v>
      </c>
      <c r="E1648" s="20" t="s">
        <v>624</v>
      </c>
    </row>
    <row r="1649" spans="1:5">
      <c r="A1649" s="20" t="s">
        <v>3507</v>
      </c>
      <c r="B1649" s="20" t="s">
        <v>3508</v>
      </c>
      <c r="C1649" s="20" t="s">
        <v>520</v>
      </c>
      <c r="D1649" s="20" t="s">
        <v>623</v>
      </c>
      <c r="E1649" s="20" t="s">
        <v>624</v>
      </c>
    </row>
    <row r="1650" spans="1:5">
      <c r="A1650" s="20" t="s">
        <v>3509</v>
      </c>
      <c r="B1650" s="20" t="s">
        <v>3510</v>
      </c>
      <c r="C1650" s="20" t="s">
        <v>520</v>
      </c>
      <c r="D1650" s="20" t="s">
        <v>623</v>
      </c>
      <c r="E1650" s="20" t="s">
        <v>624</v>
      </c>
    </row>
    <row r="1651" spans="1:5">
      <c r="A1651" s="20" t="s">
        <v>3511</v>
      </c>
      <c r="B1651" s="20" t="s">
        <v>3512</v>
      </c>
      <c r="C1651" s="20" t="s">
        <v>520</v>
      </c>
      <c r="D1651" s="20" t="s">
        <v>623</v>
      </c>
      <c r="E1651" s="20" t="s">
        <v>624</v>
      </c>
    </row>
    <row r="1652" spans="1:5">
      <c r="A1652" s="20" t="s">
        <v>3513</v>
      </c>
      <c r="B1652" s="20" t="s">
        <v>3514</v>
      </c>
      <c r="C1652" s="20" t="s">
        <v>520</v>
      </c>
      <c r="D1652" s="20" t="s">
        <v>623</v>
      </c>
      <c r="E1652" s="20" t="s">
        <v>624</v>
      </c>
    </row>
    <row r="1653" spans="1:5">
      <c r="A1653" s="20" t="s">
        <v>3515</v>
      </c>
      <c r="B1653" s="20" t="s">
        <v>3516</v>
      </c>
      <c r="C1653" s="20" t="s">
        <v>520</v>
      </c>
      <c r="D1653" s="20" t="s">
        <v>623</v>
      </c>
      <c r="E1653" s="20" t="s">
        <v>624</v>
      </c>
    </row>
    <row r="1654" spans="1:5">
      <c r="A1654" s="20" t="s">
        <v>3517</v>
      </c>
      <c r="B1654" s="20" t="s">
        <v>3518</v>
      </c>
      <c r="C1654" s="20" t="s">
        <v>520</v>
      </c>
      <c r="D1654" s="20" t="s">
        <v>623</v>
      </c>
      <c r="E1654" s="20" t="s">
        <v>624</v>
      </c>
    </row>
    <row r="1655" spans="1:5">
      <c r="A1655" s="20" t="s">
        <v>3519</v>
      </c>
      <c r="B1655" s="20" t="s">
        <v>3520</v>
      </c>
      <c r="C1655" s="20" t="s">
        <v>520</v>
      </c>
      <c r="D1655" s="20" t="s">
        <v>623</v>
      </c>
      <c r="E1655" s="20" t="s">
        <v>624</v>
      </c>
    </row>
    <row r="1656" spans="1:5">
      <c r="A1656" s="20" t="s">
        <v>3521</v>
      </c>
      <c r="B1656" s="20" t="s">
        <v>3522</v>
      </c>
      <c r="C1656" s="20" t="s">
        <v>520</v>
      </c>
      <c r="D1656" s="20" t="s">
        <v>623</v>
      </c>
      <c r="E1656" s="20" t="s">
        <v>624</v>
      </c>
    </row>
    <row r="1657" spans="1:5">
      <c r="A1657" s="20" t="s">
        <v>3523</v>
      </c>
      <c r="B1657" s="20" t="s">
        <v>3524</v>
      </c>
      <c r="C1657" s="20" t="s">
        <v>520</v>
      </c>
      <c r="D1657" s="20" t="s">
        <v>623</v>
      </c>
      <c r="E1657" s="20" t="s">
        <v>624</v>
      </c>
    </row>
    <row r="1658" spans="1:5">
      <c r="A1658" s="20" t="s">
        <v>3525</v>
      </c>
      <c r="B1658" s="20" t="s">
        <v>3526</v>
      </c>
      <c r="C1658" s="20" t="s">
        <v>520</v>
      </c>
      <c r="D1658" s="20" t="s">
        <v>623</v>
      </c>
      <c r="E1658" s="20" t="s">
        <v>762</v>
      </c>
    </row>
    <row r="1659" spans="1:5">
      <c r="A1659" s="20" t="s">
        <v>3527</v>
      </c>
      <c r="B1659" s="20" t="s">
        <v>3528</v>
      </c>
      <c r="C1659" s="20" t="s">
        <v>520</v>
      </c>
      <c r="D1659" s="20" t="s">
        <v>623</v>
      </c>
      <c r="E1659" s="20" t="s">
        <v>762</v>
      </c>
    </row>
    <row r="1660" spans="1:5">
      <c r="A1660" s="20" t="s">
        <v>3529</v>
      </c>
      <c r="B1660" s="20" t="s">
        <v>3530</v>
      </c>
      <c r="C1660" s="20" t="s">
        <v>520</v>
      </c>
      <c r="D1660" s="20" t="s">
        <v>623</v>
      </c>
      <c r="E1660" s="20" t="s">
        <v>762</v>
      </c>
    </row>
    <row r="1661" spans="1:5">
      <c r="A1661" s="20" t="s">
        <v>3531</v>
      </c>
      <c r="B1661" s="20" t="s">
        <v>3532</v>
      </c>
      <c r="C1661" s="20" t="s">
        <v>520</v>
      </c>
      <c r="D1661" s="20" t="s">
        <v>623</v>
      </c>
      <c r="E1661" s="20" t="s">
        <v>762</v>
      </c>
    </row>
    <row r="1662" spans="1:5">
      <c r="A1662" s="20" t="s">
        <v>3533</v>
      </c>
      <c r="B1662" s="20" t="s">
        <v>3534</v>
      </c>
      <c r="C1662" s="20" t="s">
        <v>520</v>
      </c>
      <c r="D1662" s="20" t="s">
        <v>623</v>
      </c>
      <c r="E1662" s="20" t="s">
        <v>762</v>
      </c>
    </row>
    <row r="1663" spans="1:5">
      <c r="A1663" s="20" t="s">
        <v>3535</v>
      </c>
      <c r="B1663" s="20" t="s">
        <v>3536</v>
      </c>
      <c r="C1663" s="20" t="s">
        <v>520</v>
      </c>
      <c r="D1663" s="20" t="s">
        <v>623</v>
      </c>
      <c r="E1663" s="20" t="s">
        <v>762</v>
      </c>
    </row>
    <row r="1664" spans="1:5">
      <c r="A1664" s="20" t="s">
        <v>3537</v>
      </c>
      <c r="B1664" s="20" t="s">
        <v>3538</v>
      </c>
      <c r="C1664" s="20" t="s">
        <v>520</v>
      </c>
      <c r="D1664" s="20" t="s">
        <v>623</v>
      </c>
      <c r="E1664" s="20" t="s">
        <v>762</v>
      </c>
    </row>
    <row r="1665" spans="1:5">
      <c r="A1665" s="20" t="s">
        <v>3539</v>
      </c>
      <c r="B1665" s="20" t="s">
        <v>3540</v>
      </c>
      <c r="C1665" s="20" t="s">
        <v>520</v>
      </c>
      <c r="D1665" s="20" t="s">
        <v>623</v>
      </c>
      <c r="E1665" s="20" t="s">
        <v>762</v>
      </c>
    </row>
    <row r="1666" spans="1:5">
      <c r="A1666" s="20" t="s">
        <v>3541</v>
      </c>
      <c r="B1666" s="20" t="s">
        <v>3542</v>
      </c>
      <c r="C1666" s="20" t="s">
        <v>505</v>
      </c>
      <c r="D1666" s="20" t="s">
        <v>623</v>
      </c>
      <c r="E1666" s="20" t="s">
        <v>762</v>
      </c>
    </row>
    <row r="1667" spans="1:5">
      <c r="A1667" s="20" t="s">
        <v>3543</v>
      </c>
      <c r="B1667" s="20" t="s">
        <v>3544</v>
      </c>
      <c r="C1667" s="20" t="s">
        <v>520</v>
      </c>
      <c r="D1667" s="20" t="s">
        <v>623</v>
      </c>
      <c r="E1667" s="20" t="s">
        <v>762</v>
      </c>
    </row>
    <row r="1668" spans="1:5">
      <c r="A1668" s="20" t="s">
        <v>3545</v>
      </c>
      <c r="B1668" s="20" t="s">
        <v>3545</v>
      </c>
      <c r="C1668" s="20" t="s">
        <v>519</v>
      </c>
      <c r="D1668" s="20" t="s">
        <v>3546</v>
      </c>
      <c r="E1668" s="20" t="s">
        <v>762</v>
      </c>
    </row>
    <row r="1669" spans="1:5">
      <c r="A1669" s="20" t="s">
        <v>3547</v>
      </c>
      <c r="B1669" s="20" t="s">
        <v>3548</v>
      </c>
      <c r="C1669" s="20" t="s">
        <v>519</v>
      </c>
      <c r="D1669" s="20" t="s">
        <v>3546</v>
      </c>
      <c r="E1669" s="20" t="s">
        <v>762</v>
      </c>
    </row>
    <row r="1670" spans="1:5">
      <c r="A1670" s="20" t="s">
        <v>3549</v>
      </c>
      <c r="B1670" s="20" t="s">
        <v>381</v>
      </c>
      <c r="C1670" s="20" t="s">
        <v>520</v>
      </c>
      <c r="D1670" s="20" t="s">
        <v>664</v>
      </c>
      <c r="E1670" s="20" t="s">
        <v>665</v>
      </c>
    </row>
    <row r="1671" spans="1:5">
      <c r="A1671" s="20" t="s">
        <v>3550</v>
      </c>
      <c r="B1671" s="20" t="s">
        <v>382</v>
      </c>
      <c r="C1671" s="20" t="s">
        <v>520</v>
      </c>
      <c r="D1671" s="20" t="s">
        <v>664</v>
      </c>
      <c r="E1671" s="20" t="s">
        <v>665</v>
      </c>
    </row>
    <row r="1672" spans="1:5">
      <c r="A1672" s="20" t="s">
        <v>3551</v>
      </c>
      <c r="B1672" s="20" t="s">
        <v>383</v>
      </c>
      <c r="C1672" s="20" t="s">
        <v>520</v>
      </c>
      <c r="D1672" s="20" t="s">
        <v>664</v>
      </c>
      <c r="E1672" s="20" t="s">
        <v>665</v>
      </c>
    </row>
    <row r="1673" spans="1:5">
      <c r="A1673" s="20" t="s">
        <v>3552</v>
      </c>
      <c r="B1673" s="20" t="s">
        <v>384</v>
      </c>
      <c r="C1673" s="20" t="s">
        <v>520</v>
      </c>
      <c r="D1673" s="20" t="s">
        <v>664</v>
      </c>
      <c r="E1673" s="20" t="s">
        <v>665</v>
      </c>
    </row>
    <row r="1674" spans="1:5">
      <c r="A1674" s="20" t="s">
        <v>3553</v>
      </c>
      <c r="B1674" s="20" t="s">
        <v>385</v>
      </c>
      <c r="C1674" s="20" t="s">
        <v>520</v>
      </c>
      <c r="D1674" s="20" t="s">
        <v>664</v>
      </c>
      <c r="E1674" s="20" t="s">
        <v>665</v>
      </c>
    </row>
    <row r="1675" spans="1:5">
      <c r="A1675" s="20" t="s">
        <v>3554</v>
      </c>
      <c r="B1675" s="20" t="s">
        <v>386</v>
      </c>
      <c r="C1675" s="20" t="s">
        <v>520</v>
      </c>
      <c r="D1675" s="20" t="s">
        <v>664</v>
      </c>
      <c r="E1675" s="20" t="s">
        <v>665</v>
      </c>
    </row>
    <row r="1676" spans="1:5">
      <c r="A1676" s="20" t="s">
        <v>3555</v>
      </c>
      <c r="B1676" s="20" t="s">
        <v>3556</v>
      </c>
      <c r="C1676" s="20" t="s">
        <v>520</v>
      </c>
      <c r="D1676" s="20" t="s">
        <v>761</v>
      </c>
      <c r="E1676" s="20" t="s">
        <v>762</v>
      </c>
    </row>
    <row r="1677" spans="1:5">
      <c r="A1677" s="20" t="s">
        <v>3557</v>
      </c>
      <c r="B1677" s="20" t="s">
        <v>3557</v>
      </c>
      <c r="C1677" s="20" t="s">
        <v>519</v>
      </c>
      <c r="D1677" s="20" t="s">
        <v>884</v>
      </c>
      <c r="E1677" s="20" t="s">
        <v>762</v>
      </c>
    </row>
    <row r="1678" spans="1:5">
      <c r="A1678" s="20" t="s">
        <v>3558</v>
      </c>
      <c r="B1678" s="20" t="s">
        <v>3559</v>
      </c>
      <c r="C1678" s="20" t="s">
        <v>520</v>
      </c>
      <c r="D1678" s="20" t="s">
        <v>761</v>
      </c>
      <c r="E1678" s="20" t="s">
        <v>762</v>
      </c>
    </row>
    <row r="1679" spans="1:5">
      <c r="A1679" s="20" t="s">
        <v>3560</v>
      </c>
      <c r="B1679" s="20" t="s">
        <v>3561</v>
      </c>
      <c r="C1679" s="20" t="s">
        <v>520</v>
      </c>
      <c r="D1679" s="20" t="s">
        <v>761</v>
      </c>
      <c r="E1679" s="20" t="s">
        <v>762</v>
      </c>
    </row>
    <row r="1680" spans="1:5">
      <c r="A1680" s="20" t="s">
        <v>3562</v>
      </c>
      <c r="B1680" s="20" t="s">
        <v>3563</v>
      </c>
      <c r="C1680" s="20" t="s">
        <v>520</v>
      </c>
      <c r="D1680" s="20" t="s">
        <v>623</v>
      </c>
      <c r="E1680" s="20" t="s">
        <v>624</v>
      </c>
    </row>
    <row r="1681" spans="1:5">
      <c r="A1681" s="20" t="s">
        <v>3564</v>
      </c>
      <c r="B1681" s="20" t="s">
        <v>3565</v>
      </c>
      <c r="C1681" s="20" t="s">
        <v>520</v>
      </c>
      <c r="D1681" s="20" t="s">
        <v>623</v>
      </c>
      <c r="E1681" s="20" t="s">
        <v>624</v>
      </c>
    </row>
    <row r="1682" spans="1:5">
      <c r="A1682" s="20" t="s">
        <v>3566</v>
      </c>
      <c r="B1682" s="20" t="s">
        <v>3567</v>
      </c>
      <c r="C1682" s="20" t="s">
        <v>520</v>
      </c>
      <c r="D1682" s="20" t="s">
        <v>623</v>
      </c>
      <c r="E1682" s="20" t="s">
        <v>624</v>
      </c>
    </row>
    <row r="1683" spans="1:5">
      <c r="A1683" s="20" t="s">
        <v>3568</v>
      </c>
      <c r="B1683" s="20" t="s">
        <v>3569</v>
      </c>
      <c r="C1683" s="20" t="s">
        <v>520</v>
      </c>
      <c r="D1683" s="20" t="s">
        <v>623</v>
      </c>
      <c r="E1683" s="20" t="s">
        <v>624</v>
      </c>
    </row>
    <row r="1684" spans="1:5">
      <c r="A1684" s="20" t="s">
        <v>3570</v>
      </c>
      <c r="B1684" s="20" t="s">
        <v>3571</v>
      </c>
      <c r="C1684" s="20" t="s">
        <v>520</v>
      </c>
      <c r="D1684" s="20" t="s">
        <v>623</v>
      </c>
      <c r="E1684" s="20" t="s">
        <v>624</v>
      </c>
    </row>
    <row r="1685" spans="1:5">
      <c r="A1685" s="20" t="s">
        <v>3572</v>
      </c>
      <c r="B1685" s="20" t="s">
        <v>3573</v>
      </c>
      <c r="C1685" s="20" t="s">
        <v>520</v>
      </c>
      <c r="D1685" s="20" t="s">
        <v>623</v>
      </c>
      <c r="E1685" s="20" t="s">
        <v>624</v>
      </c>
    </row>
    <row r="1686" spans="1:5">
      <c r="A1686" s="20" t="s">
        <v>3574</v>
      </c>
      <c r="B1686" s="20" t="s">
        <v>3575</v>
      </c>
      <c r="C1686" s="20" t="s">
        <v>520</v>
      </c>
      <c r="D1686" s="20" t="s">
        <v>623</v>
      </c>
      <c r="E1686" s="20" t="s">
        <v>624</v>
      </c>
    </row>
    <row r="1687" spans="1:5">
      <c r="A1687" s="20" t="s">
        <v>3576</v>
      </c>
      <c r="B1687" s="20" t="s">
        <v>3577</v>
      </c>
      <c r="C1687" s="20" t="s">
        <v>520</v>
      </c>
      <c r="D1687" s="20" t="s">
        <v>623</v>
      </c>
      <c r="E1687" s="20" t="s">
        <v>624</v>
      </c>
    </row>
    <row r="1688" spans="1:5">
      <c r="A1688" s="20" t="s">
        <v>3578</v>
      </c>
      <c r="B1688" s="20" t="s">
        <v>3579</v>
      </c>
      <c r="C1688" s="20" t="s">
        <v>520</v>
      </c>
      <c r="D1688" s="20" t="s">
        <v>623</v>
      </c>
      <c r="E1688" s="20" t="s">
        <v>624</v>
      </c>
    </row>
    <row r="1689" spans="1:5">
      <c r="A1689" s="20" t="s">
        <v>3580</v>
      </c>
      <c r="B1689" s="20" t="s">
        <v>3581</v>
      </c>
      <c r="C1689" s="20" t="s">
        <v>520</v>
      </c>
      <c r="D1689" s="20" t="s">
        <v>623</v>
      </c>
      <c r="E1689" s="20" t="s">
        <v>624</v>
      </c>
    </row>
    <row r="1690" spans="1:5">
      <c r="A1690" s="20" t="s">
        <v>3582</v>
      </c>
      <c r="B1690" s="20" t="s">
        <v>3583</v>
      </c>
      <c r="C1690" s="20" t="s">
        <v>520</v>
      </c>
      <c r="D1690" s="20" t="s">
        <v>623</v>
      </c>
      <c r="E1690" s="20" t="s">
        <v>624</v>
      </c>
    </row>
    <row r="1691" spans="1:5">
      <c r="A1691" s="20" t="s">
        <v>3584</v>
      </c>
      <c r="B1691" s="20" t="s">
        <v>3585</v>
      </c>
      <c r="C1691" s="20" t="s">
        <v>520</v>
      </c>
      <c r="D1691" s="20" t="s">
        <v>623</v>
      </c>
      <c r="E1691" s="20" t="s">
        <v>624</v>
      </c>
    </row>
    <row r="1692" spans="1:5">
      <c r="A1692" s="20" t="s">
        <v>3586</v>
      </c>
      <c r="B1692" s="20" t="s">
        <v>3587</v>
      </c>
      <c r="C1692" s="20" t="s">
        <v>520</v>
      </c>
      <c r="D1692" s="20" t="s">
        <v>623</v>
      </c>
      <c r="E1692" s="20" t="s">
        <v>624</v>
      </c>
    </row>
    <row r="1693" spans="1:5">
      <c r="A1693" s="20" t="s">
        <v>3588</v>
      </c>
      <c r="B1693" s="20" t="s">
        <v>3589</v>
      </c>
      <c r="C1693" s="20" t="s">
        <v>520</v>
      </c>
      <c r="D1693" s="20" t="s">
        <v>623</v>
      </c>
      <c r="E1693" s="20" t="s">
        <v>624</v>
      </c>
    </row>
    <row r="1694" spans="1:5">
      <c r="A1694" s="20" t="s">
        <v>3590</v>
      </c>
      <c r="B1694" s="20" t="s">
        <v>3591</v>
      </c>
      <c r="C1694" s="20" t="s">
        <v>520</v>
      </c>
      <c r="D1694" s="20" t="s">
        <v>761</v>
      </c>
      <c r="E1694" s="20" t="s">
        <v>762</v>
      </c>
    </row>
    <row r="1695" spans="1:5">
      <c r="A1695" s="20" t="s">
        <v>3592</v>
      </c>
      <c r="B1695" s="20" t="s">
        <v>3593</v>
      </c>
      <c r="C1695" s="20" t="s">
        <v>520</v>
      </c>
      <c r="D1695" s="20" t="s">
        <v>761</v>
      </c>
      <c r="E1695" s="20" t="s">
        <v>762</v>
      </c>
    </row>
    <row r="1696" spans="1:5">
      <c r="A1696" s="20" t="s">
        <v>3594</v>
      </c>
      <c r="B1696" s="20" t="s">
        <v>3595</v>
      </c>
      <c r="C1696" s="20" t="s">
        <v>520</v>
      </c>
      <c r="D1696" s="20" t="s">
        <v>761</v>
      </c>
      <c r="E1696" s="20" t="s">
        <v>762</v>
      </c>
    </row>
    <row r="1697" spans="1:5">
      <c r="A1697" s="20" t="s">
        <v>3596</v>
      </c>
      <c r="B1697" s="20" t="s">
        <v>3597</v>
      </c>
      <c r="C1697" s="20" t="s">
        <v>520</v>
      </c>
      <c r="D1697" s="20" t="s">
        <v>761</v>
      </c>
      <c r="E1697" s="20" t="s">
        <v>762</v>
      </c>
    </row>
    <row r="1698" spans="1:5">
      <c r="A1698" s="20" t="s">
        <v>3598</v>
      </c>
      <c r="B1698" s="20" t="s">
        <v>3599</v>
      </c>
      <c r="C1698" s="20" t="s">
        <v>520</v>
      </c>
      <c r="D1698" s="20" t="s">
        <v>761</v>
      </c>
      <c r="E1698" s="20" t="s">
        <v>762</v>
      </c>
    </row>
    <row r="1699" spans="1:5">
      <c r="A1699" s="20" t="s">
        <v>3600</v>
      </c>
      <c r="B1699" s="20" t="s">
        <v>3601</v>
      </c>
      <c r="C1699" s="20" t="s">
        <v>505</v>
      </c>
      <c r="D1699" s="20" t="s">
        <v>664</v>
      </c>
      <c r="E1699" s="20" t="s">
        <v>665</v>
      </c>
    </row>
    <row r="1700" spans="1:5">
      <c r="A1700" s="20" t="s">
        <v>3602</v>
      </c>
      <c r="B1700" s="20" t="s">
        <v>3603</v>
      </c>
      <c r="C1700" s="20" t="s">
        <v>505</v>
      </c>
      <c r="D1700" s="20" t="s">
        <v>664</v>
      </c>
      <c r="E1700" s="20" t="s">
        <v>665</v>
      </c>
    </row>
    <row r="1701" spans="1:5">
      <c r="A1701" s="20" t="s">
        <v>3604</v>
      </c>
      <c r="B1701" s="20" t="s">
        <v>387</v>
      </c>
      <c r="C1701" s="20" t="s">
        <v>505</v>
      </c>
      <c r="D1701" s="20" t="s">
        <v>664</v>
      </c>
      <c r="E1701" s="20" t="s">
        <v>665</v>
      </c>
    </row>
    <row r="1702" spans="1:5">
      <c r="A1702" s="20" t="s">
        <v>3605</v>
      </c>
      <c r="B1702" s="20" t="s">
        <v>388</v>
      </c>
      <c r="C1702" s="20" t="s">
        <v>505</v>
      </c>
      <c r="D1702" s="20" t="s">
        <v>664</v>
      </c>
      <c r="E1702" s="20" t="s">
        <v>665</v>
      </c>
    </row>
    <row r="1703" spans="1:5">
      <c r="A1703" s="20" t="s">
        <v>3606</v>
      </c>
      <c r="B1703" s="20" t="s">
        <v>389</v>
      </c>
      <c r="C1703" s="20" t="s">
        <v>505</v>
      </c>
      <c r="D1703" s="20" t="s">
        <v>664</v>
      </c>
      <c r="E1703" s="20" t="s">
        <v>665</v>
      </c>
    </row>
    <row r="1704" spans="1:5">
      <c r="A1704" s="20" t="s">
        <v>3607</v>
      </c>
      <c r="B1704" s="20" t="s">
        <v>3608</v>
      </c>
      <c r="C1704" s="20" t="s">
        <v>505</v>
      </c>
      <c r="D1704" s="20" t="s">
        <v>664</v>
      </c>
      <c r="E1704" s="20" t="s">
        <v>665</v>
      </c>
    </row>
    <row r="1705" spans="1:5">
      <c r="A1705" s="20" t="s">
        <v>3609</v>
      </c>
      <c r="B1705" s="20" t="s">
        <v>390</v>
      </c>
      <c r="C1705" s="20" t="s">
        <v>505</v>
      </c>
      <c r="D1705" s="20" t="s">
        <v>664</v>
      </c>
      <c r="E1705" s="20" t="s">
        <v>665</v>
      </c>
    </row>
    <row r="1706" spans="1:5">
      <c r="A1706" s="20" t="s">
        <v>3610</v>
      </c>
      <c r="B1706" s="20" t="s">
        <v>391</v>
      </c>
      <c r="C1706" s="20" t="s">
        <v>505</v>
      </c>
      <c r="D1706" s="20" t="s">
        <v>664</v>
      </c>
      <c r="E1706" s="20" t="s">
        <v>665</v>
      </c>
    </row>
    <row r="1707" spans="1:5">
      <c r="A1707" s="20" t="s">
        <v>3611</v>
      </c>
      <c r="B1707" s="20" t="s">
        <v>392</v>
      </c>
      <c r="C1707" s="20" t="s">
        <v>505</v>
      </c>
      <c r="D1707" s="20" t="s">
        <v>664</v>
      </c>
      <c r="E1707" s="20" t="s">
        <v>665</v>
      </c>
    </row>
    <row r="1708" spans="1:5">
      <c r="A1708" s="20" t="s">
        <v>3612</v>
      </c>
      <c r="B1708" s="20" t="s">
        <v>393</v>
      </c>
      <c r="C1708" s="20" t="s">
        <v>505</v>
      </c>
      <c r="D1708" s="20" t="s">
        <v>664</v>
      </c>
      <c r="E1708" s="20" t="s">
        <v>665</v>
      </c>
    </row>
    <row r="1709" spans="1:5">
      <c r="A1709" s="20" t="s">
        <v>3613</v>
      </c>
      <c r="B1709" s="20" t="s">
        <v>394</v>
      </c>
      <c r="C1709" s="20" t="s">
        <v>505</v>
      </c>
      <c r="D1709" s="20" t="s">
        <v>664</v>
      </c>
      <c r="E1709" s="20" t="s">
        <v>665</v>
      </c>
    </row>
    <row r="1710" spans="1:5">
      <c r="A1710" s="20" t="s">
        <v>3614</v>
      </c>
      <c r="B1710" s="20" t="s">
        <v>3615</v>
      </c>
      <c r="C1710" s="20" t="s">
        <v>505</v>
      </c>
      <c r="D1710" s="20" t="s">
        <v>664</v>
      </c>
      <c r="E1710" s="20" t="s">
        <v>665</v>
      </c>
    </row>
    <row r="1711" spans="1:5">
      <c r="A1711" s="20" t="s">
        <v>3616</v>
      </c>
      <c r="B1711" s="20" t="s">
        <v>395</v>
      </c>
      <c r="C1711" s="20" t="s">
        <v>505</v>
      </c>
      <c r="D1711" s="20" t="s">
        <v>664</v>
      </c>
      <c r="E1711" s="20" t="s">
        <v>665</v>
      </c>
    </row>
    <row r="1712" spans="1:5">
      <c r="A1712" s="20" t="s">
        <v>3617</v>
      </c>
      <c r="B1712" s="20" t="s">
        <v>396</v>
      </c>
      <c r="C1712" s="20" t="s">
        <v>505</v>
      </c>
      <c r="D1712" s="20" t="s">
        <v>664</v>
      </c>
      <c r="E1712" s="20" t="s">
        <v>665</v>
      </c>
    </row>
    <row r="1713" spans="1:5">
      <c r="A1713" s="20" t="s">
        <v>3618</v>
      </c>
      <c r="B1713" s="20" t="s">
        <v>397</v>
      </c>
      <c r="C1713" s="20" t="s">
        <v>505</v>
      </c>
      <c r="D1713" s="20" t="s">
        <v>664</v>
      </c>
      <c r="E1713" s="20" t="s">
        <v>665</v>
      </c>
    </row>
    <row r="1714" spans="1:5">
      <c r="A1714" s="20" t="s">
        <v>3619</v>
      </c>
      <c r="B1714" s="20" t="s">
        <v>3620</v>
      </c>
      <c r="C1714" s="20" t="s">
        <v>505</v>
      </c>
      <c r="D1714" s="20" t="s">
        <v>664</v>
      </c>
      <c r="E1714" s="20" t="s">
        <v>665</v>
      </c>
    </row>
    <row r="1715" spans="1:5">
      <c r="A1715" s="20" t="s">
        <v>3621</v>
      </c>
      <c r="B1715" s="20" t="s">
        <v>398</v>
      </c>
      <c r="C1715" s="20" t="s">
        <v>505</v>
      </c>
      <c r="D1715" s="20" t="s">
        <v>664</v>
      </c>
      <c r="E1715" s="20" t="s">
        <v>665</v>
      </c>
    </row>
    <row r="1716" spans="1:5">
      <c r="A1716" s="20" t="s">
        <v>3622</v>
      </c>
      <c r="B1716" s="20" t="s">
        <v>3623</v>
      </c>
      <c r="C1716" s="20" t="s">
        <v>505</v>
      </c>
      <c r="D1716" s="20" t="s">
        <v>664</v>
      </c>
      <c r="E1716" s="20" t="s">
        <v>665</v>
      </c>
    </row>
    <row r="1717" spans="1:5">
      <c r="A1717" s="20" t="s">
        <v>3624</v>
      </c>
      <c r="B1717" s="20" t="s">
        <v>3625</v>
      </c>
      <c r="C1717" s="20" t="s">
        <v>520</v>
      </c>
      <c r="D1717" s="20" t="s">
        <v>761</v>
      </c>
      <c r="E1717" s="20" t="s">
        <v>762</v>
      </c>
    </row>
    <row r="1718" spans="1:5">
      <c r="A1718" s="20" t="s">
        <v>3626</v>
      </c>
      <c r="B1718" s="20" t="s">
        <v>3627</v>
      </c>
      <c r="C1718" s="20" t="s">
        <v>520</v>
      </c>
      <c r="D1718" s="20" t="s">
        <v>623</v>
      </c>
      <c r="E1718" s="20" t="s">
        <v>762</v>
      </c>
    </row>
    <row r="1719" spans="1:5">
      <c r="A1719" s="20" t="s">
        <v>3628</v>
      </c>
      <c r="B1719" s="20" t="s">
        <v>3629</v>
      </c>
      <c r="C1719" s="20" t="s">
        <v>520</v>
      </c>
      <c r="D1719" s="20" t="s">
        <v>623</v>
      </c>
      <c r="E1719" s="20" t="s">
        <v>624</v>
      </c>
    </row>
    <row r="1720" spans="1:5">
      <c r="A1720" s="20" t="s">
        <v>3630</v>
      </c>
      <c r="B1720" s="20" t="s">
        <v>3631</v>
      </c>
      <c r="C1720" s="20" t="s">
        <v>520</v>
      </c>
      <c r="D1720" s="20" t="s">
        <v>623</v>
      </c>
      <c r="E1720" s="20" t="s">
        <v>624</v>
      </c>
    </row>
    <row r="1721" spans="1:5">
      <c r="A1721" s="20" t="s">
        <v>3632</v>
      </c>
      <c r="B1721" s="20" t="s">
        <v>3633</v>
      </c>
      <c r="C1721" s="20" t="s">
        <v>520</v>
      </c>
      <c r="D1721" s="20" t="s">
        <v>623</v>
      </c>
      <c r="E1721" s="20" t="s">
        <v>624</v>
      </c>
    </row>
    <row r="1722" spans="1:5">
      <c r="A1722" s="20" t="s">
        <v>3634</v>
      </c>
      <c r="B1722" s="20" t="s">
        <v>3635</v>
      </c>
      <c r="C1722" s="20" t="s">
        <v>520</v>
      </c>
      <c r="D1722" s="20" t="s">
        <v>623</v>
      </c>
      <c r="E1722" s="20" t="s">
        <v>624</v>
      </c>
    </row>
    <row r="1723" spans="1:5">
      <c r="A1723" s="20" t="s">
        <v>3636</v>
      </c>
      <c r="B1723" s="20" t="s">
        <v>3637</v>
      </c>
      <c r="C1723" s="20" t="s">
        <v>520</v>
      </c>
      <c r="D1723" s="20" t="s">
        <v>623</v>
      </c>
      <c r="E1723" s="20" t="s">
        <v>624</v>
      </c>
    </row>
    <row r="1724" spans="1:5">
      <c r="A1724" s="20" t="s">
        <v>3638</v>
      </c>
      <c r="B1724" s="20" t="s">
        <v>3639</v>
      </c>
      <c r="C1724" s="20" t="s">
        <v>520</v>
      </c>
      <c r="D1724" s="20" t="s">
        <v>623</v>
      </c>
      <c r="E1724" s="20" t="s">
        <v>624</v>
      </c>
    </row>
    <row r="1725" spans="1:5">
      <c r="A1725" s="20" t="s">
        <v>3640</v>
      </c>
      <c r="B1725" s="20" t="s">
        <v>3641</v>
      </c>
      <c r="C1725" s="20" t="s">
        <v>520</v>
      </c>
      <c r="D1725" s="20" t="s">
        <v>623</v>
      </c>
      <c r="E1725" s="20" t="s">
        <v>624</v>
      </c>
    </row>
    <row r="1726" spans="1:5">
      <c r="A1726" s="20" t="s">
        <v>3642</v>
      </c>
      <c r="B1726" s="20" t="s">
        <v>3643</v>
      </c>
      <c r="C1726" s="20" t="s">
        <v>520</v>
      </c>
      <c r="D1726" s="20" t="s">
        <v>623</v>
      </c>
      <c r="E1726" s="20" t="s">
        <v>624</v>
      </c>
    </row>
    <row r="1727" spans="1:5">
      <c r="A1727" s="20" t="s">
        <v>3644</v>
      </c>
      <c r="B1727" s="20" t="s">
        <v>3645</v>
      </c>
      <c r="C1727" s="20" t="s">
        <v>520</v>
      </c>
      <c r="D1727" s="20" t="s">
        <v>761</v>
      </c>
      <c r="E1727" s="20" t="s">
        <v>762</v>
      </c>
    </row>
    <row r="1728" spans="1:5">
      <c r="A1728" s="20" t="s">
        <v>3646</v>
      </c>
      <c r="B1728" s="20" t="s">
        <v>3647</v>
      </c>
      <c r="C1728" s="20" t="s">
        <v>520</v>
      </c>
      <c r="D1728" s="20" t="s">
        <v>761</v>
      </c>
      <c r="E1728" s="20" t="s">
        <v>762</v>
      </c>
    </row>
    <row r="1729" spans="1:5">
      <c r="A1729" s="20" t="s">
        <v>3648</v>
      </c>
      <c r="B1729" s="20" t="s">
        <v>3649</v>
      </c>
      <c r="C1729" s="20" t="s">
        <v>520</v>
      </c>
      <c r="D1729" s="20" t="s">
        <v>761</v>
      </c>
      <c r="E1729" s="20" t="s">
        <v>762</v>
      </c>
    </row>
    <row r="1730" spans="1:5">
      <c r="A1730" s="20" t="s">
        <v>3650</v>
      </c>
      <c r="B1730" s="20" t="s">
        <v>3651</v>
      </c>
      <c r="C1730" s="20" t="s">
        <v>520</v>
      </c>
      <c r="D1730" s="20" t="s">
        <v>761</v>
      </c>
      <c r="E1730" s="20" t="s">
        <v>762</v>
      </c>
    </row>
    <row r="1731" spans="1:5">
      <c r="A1731" s="20" t="s">
        <v>3652</v>
      </c>
      <c r="B1731" s="20" t="s">
        <v>3653</v>
      </c>
      <c r="C1731" s="20" t="s">
        <v>520</v>
      </c>
      <c r="D1731" s="20" t="s">
        <v>761</v>
      </c>
      <c r="E1731" s="20" t="s">
        <v>762</v>
      </c>
    </row>
    <row r="1732" spans="1:5">
      <c r="A1732" s="20" t="s">
        <v>3654</v>
      </c>
      <c r="B1732" s="20" t="s">
        <v>3655</v>
      </c>
      <c r="C1732" s="20" t="s">
        <v>520</v>
      </c>
      <c r="D1732" s="20" t="s">
        <v>761</v>
      </c>
      <c r="E1732" s="20" t="s">
        <v>762</v>
      </c>
    </row>
    <row r="1733" spans="1:5">
      <c r="A1733" s="20" t="s">
        <v>3656</v>
      </c>
      <c r="B1733" s="20" t="s">
        <v>3657</v>
      </c>
      <c r="C1733" s="20" t="s">
        <v>520</v>
      </c>
      <c r="D1733" s="20" t="s">
        <v>761</v>
      </c>
      <c r="E1733" s="20" t="s">
        <v>762</v>
      </c>
    </row>
    <row r="1734" spans="1:5">
      <c r="A1734" s="20" t="s">
        <v>3658</v>
      </c>
      <c r="B1734" s="20" t="s">
        <v>3659</v>
      </c>
      <c r="C1734" s="20" t="s">
        <v>520</v>
      </c>
      <c r="D1734" s="20" t="s">
        <v>761</v>
      </c>
      <c r="E1734" s="20" t="s">
        <v>762</v>
      </c>
    </row>
    <row r="1735" spans="1:5">
      <c r="A1735" s="20" t="s">
        <v>3660</v>
      </c>
      <c r="B1735" s="20" t="s">
        <v>3661</v>
      </c>
      <c r="C1735" s="20" t="s">
        <v>520</v>
      </c>
      <c r="D1735" s="20" t="s">
        <v>761</v>
      </c>
      <c r="E1735" s="20" t="s">
        <v>762</v>
      </c>
    </row>
    <row r="1736" spans="1:5">
      <c r="A1736" s="20" t="s">
        <v>3662</v>
      </c>
      <c r="B1736" s="20" t="s">
        <v>3663</v>
      </c>
      <c r="C1736" s="20" t="s">
        <v>520</v>
      </c>
      <c r="D1736" s="20" t="s">
        <v>761</v>
      </c>
      <c r="E1736" s="20" t="s">
        <v>762</v>
      </c>
    </row>
    <row r="1737" spans="1:5">
      <c r="A1737" s="20" t="s">
        <v>3664</v>
      </c>
      <c r="B1737" s="20" t="s">
        <v>3665</v>
      </c>
      <c r="C1737" s="20" t="s">
        <v>520</v>
      </c>
      <c r="D1737" s="20" t="s">
        <v>761</v>
      </c>
      <c r="E1737" s="20" t="s">
        <v>762</v>
      </c>
    </row>
    <row r="1738" spans="1:5">
      <c r="A1738" s="20" t="s">
        <v>3666</v>
      </c>
      <c r="B1738" s="20" t="s">
        <v>3667</v>
      </c>
      <c r="C1738" s="20" t="s">
        <v>520</v>
      </c>
      <c r="D1738" s="20" t="s">
        <v>761</v>
      </c>
      <c r="E1738" s="20" t="s">
        <v>762</v>
      </c>
    </row>
    <row r="1739" spans="1:5">
      <c r="A1739" s="20" t="s">
        <v>3668</v>
      </c>
      <c r="B1739" s="20" t="s">
        <v>3669</v>
      </c>
      <c r="C1739" s="20" t="s">
        <v>520</v>
      </c>
      <c r="D1739" s="20" t="s">
        <v>761</v>
      </c>
      <c r="E1739" s="20" t="s">
        <v>762</v>
      </c>
    </row>
    <row r="1740" spans="1:5">
      <c r="A1740" s="20" t="s">
        <v>3670</v>
      </c>
      <c r="B1740" s="20" t="s">
        <v>3671</v>
      </c>
      <c r="C1740" s="20" t="s">
        <v>520</v>
      </c>
      <c r="D1740" s="20" t="s">
        <v>761</v>
      </c>
      <c r="E1740" s="20" t="s">
        <v>762</v>
      </c>
    </row>
    <row r="1741" spans="1:5">
      <c r="A1741" s="20" t="s">
        <v>3672</v>
      </c>
      <c r="B1741" s="20" t="s">
        <v>3673</v>
      </c>
      <c r="C1741" s="20" t="s">
        <v>520</v>
      </c>
      <c r="D1741" s="20" t="s">
        <v>761</v>
      </c>
      <c r="E1741" s="20" t="s">
        <v>762</v>
      </c>
    </row>
    <row r="1742" spans="1:5">
      <c r="A1742" s="20" t="s">
        <v>3674</v>
      </c>
      <c r="B1742" s="20" t="s">
        <v>3675</v>
      </c>
      <c r="C1742" s="20" t="s">
        <v>520</v>
      </c>
      <c r="D1742" s="20" t="s">
        <v>761</v>
      </c>
      <c r="E1742" s="20" t="s">
        <v>762</v>
      </c>
    </row>
    <row r="1743" spans="1:5">
      <c r="A1743" s="20" t="s">
        <v>3676</v>
      </c>
      <c r="B1743" s="20" t="s">
        <v>3677</v>
      </c>
      <c r="C1743" s="20" t="s">
        <v>519</v>
      </c>
      <c r="D1743" s="20" t="s">
        <v>3546</v>
      </c>
      <c r="E1743" s="20" t="s">
        <v>762</v>
      </c>
    </row>
    <row r="1744" spans="1:5">
      <c r="A1744" s="20" t="s">
        <v>611</v>
      </c>
      <c r="B1744" s="20" t="s">
        <v>3678</v>
      </c>
      <c r="C1744" s="20" t="s">
        <v>520</v>
      </c>
      <c r="D1744" s="20" t="s">
        <v>623</v>
      </c>
      <c r="E1744" s="20" t="s">
        <v>624</v>
      </c>
    </row>
    <row r="1745" spans="1:5">
      <c r="A1745" s="20" t="s">
        <v>3679</v>
      </c>
      <c r="B1745" s="20" t="s">
        <v>3680</v>
      </c>
      <c r="C1745" s="20" t="s">
        <v>520</v>
      </c>
      <c r="D1745" s="20" t="s">
        <v>623</v>
      </c>
      <c r="E1745" s="20" t="s">
        <v>624</v>
      </c>
    </row>
    <row r="1746" spans="1:5">
      <c r="A1746" s="20" t="s">
        <v>3681</v>
      </c>
      <c r="B1746" s="20" t="s">
        <v>3682</v>
      </c>
      <c r="C1746" s="20" t="s">
        <v>3683</v>
      </c>
      <c r="D1746" s="20" t="s">
        <v>884</v>
      </c>
      <c r="E1746" s="20" t="s">
        <v>762</v>
      </c>
    </row>
    <row r="1747" spans="1:5">
      <c r="A1747" s="20" t="s">
        <v>3684</v>
      </c>
      <c r="B1747" s="20" t="s">
        <v>3685</v>
      </c>
      <c r="C1747" s="20" t="s">
        <v>519</v>
      </c>
      <c r="D1747" s="20" t="s">
        <v>884</v>
      </c>
      <c r="E1747" s="20" t="s">
        <v>762</v>
      </c>
    </row>
    <row r="1748" spans="1:5">
      <c r="A1748" s="20" t="s">
        <v>3686</v>
      </c>
      <c r="B1748" s="20" t="s">
        <v>3685</v>
      </c>
      <c r="C1748" s="20" t="s">
        <v>519</v>
      </c>
      <c r="D1748" s="20" t="s">
        <v>884</v>
      </c>
      <c r="E1748" s="20" t="s">
        <v>762</v>
      </c>
    </row>
    <row r="1749" spans="1:5">
      <c r="A1749" s="20" t="s">
        <v>3687</v>
      </c>
      <c r="B1749" s="20" t="s">
        <v>3685</v>
      </c>
      <c r="C1749" s="20" t="s">
        <v>519</v>
      </c>
      <c r="D1749" s="20" t="s">
        <v>884</v>
      </c>
      <c r="E1749" s="20" t="s">
        <v>762</v>
      </c>
    </row>
    <row r="1750" spans="1:5">
      <c r="A1750" s="20" t="s">
        <v>3688</v>
      </c>
      <c r="B1750" s="20" t="s">
        <v>3685</v>
      </c>
      <c r="C1750" s="20" t="s">
        <v>519</v>
      </c>
      <c r="D1750" s="20" t="s">
        <v>884</v>
      </c>
      <c r="E1750" s="20" t="s">
        <v>762</v>
      </c>
    </row>
    <row r="1751" spans="1:5">
      <c r="A1751" s="20" t="s">
        <v>3689</v>
      </c>
      <c r="B1751" s="20" t="s">
        <v>3685</v>
      </c>
      <c r="C1751" s="20" t="s">
        <v>519</v>
      </c>
      <c r="D1751" s="20" t="s">
        <v>884</v>
      </c>
      <c r="E1751" s="20" t="s">
        <v>762</v>
      </c>
    </row>
    <row r="1752" spans="1:5">
      <c r="A1752" s="20" t="s">
        <v>3690</v>
      </c>
      <c r="B1752" s="20" t="s">
        <v>3685</v>
      </c>
      <c r="C1752" s="20" t="s">
        <v>519</v>
      </c>
      <c r="D1752" s="20" t="s">
        <v>884</v>
      </c>
      <c r="E1752" s="20" t="s">
        <v>762</v>
      </c>
    </row>
    <row r="1753" spans="1:5">
      <c r="A1753" s="20" t="s">
        <v>3691</v>
      </c>
      <c r="B1753" s="20" t="s">
        <v>3685</v>
      </c>
      <c r="C1753" s="20" t="s">
        <v>519</v>
      </c>
      <c r="D1753" s="20" t="s">
        <v>884</v>
      </c>
      <c r="E1753" s="20" t="s">
        <v>762</v>
      </c>
    </row>
    <row r="1754" spans="1:5">
      <c r="A1754" s="20" t="s">
        <v>3692</v>
      </c>
      <c r="B1754" s="20" t="s">
        <v>3685</v>
      </c>
      <c r="C1754" s="20" t="s">
        <v>519</v>
      </c>
      <c r="D1754" s="20" t="s">
        <v>884</v>
      </c>
      <c r="E1754" s="20" t="s">
        <v>762</v>
      </c>
    </row>
    <row r="1755" spans="1:5">
      <c r="A1755" s="20" t="s">
        <v>3693</v>
      </c>
      <c r="B1755" s="20" t="s">
        <v>3685</v>
      </c>
      <c r="C1755" s="20" t="s">
        <v>519</v>
      </c>
      <c r="D1755" s="20" t="s">
        <v>884</v>
      </c>
      <c r="E1755" s="20" t="s">
        <v>762</v>
      </c>
    </row>
    <row r="1756" spans="1:5">
      <c r="A1756" s="20" t="s">
        <v>3694</v>
      </c>
      <c r="B1756" s="20" t="s">
        <v>3685</v>
      </c>
      <c r="C1756" s="20" t="s">
        <v>519</v>
      </c>
      <c r="D1756" s="20" t="s">
        <v>884</v>
      </c>
      <c r="E1756" s="20" t="s">
        <v>762</v>
      </c>
    </row>
    <row r="1757" spans="1:5">
      <c r="A1757" s="20" t="s">
        <v>3695</v>
      </c>
      <c r="B1757" s="20" t="s">
        <v>3685</v>
      </c>
      <c r="C1757" s="20" t="s">
        <v>519</v>
      </c>
      <c r="D1757" s="20" t="s">
        <v>884</v>
      </c>
      <c r="E1757" s="20" t="s">
        <v>762</v>
      </c>
    </row>
    <row r="1758" spans="1:5">
      <c r="A1758" s="20" t="s">
        <v>3696</v>
      </c>
      <c r="B1758" s="20" t="s">
        <v>3685</v>
      </c>
      <c r="C1758" s="20" t="s">
        <v>519</v>
      </c>
      <c r="D1758" s="20" t="s">
        <v>884</v>
      </c>
      <c r="E1758" s="20" t="s">
        <v>762</v>
      </c>
    </row>
    <row r="1759" spans="1:5">
      <c r="A1759" s="20" t="s">
        <v>3697</v>
      </c>
      <c r="B1759" s="20" t="s">
        <v>3698</v>
      </c>
      <c r="C1759" s="20" t="s">
        <v>520</v>
      </c>
      <c r="D1759" s="20" t="s">
        <v>884</v>
      </c>
      <c r="E1759" s="20" t="s">
        <v>3699</v>
      </c>
    </row>
    <row r="1760" spans="1:5">
      <c r="A1760" s="20" t="s">
        <v>3700</v>
      </c>
      <c r="B1760" s="20" t="s">
        <v>3701</v>
      </c>
      <c r="C1760" s="20" t="s">
        <v>520</v>
      </c>
      <c r="D1760" s="20" t="s">
        <v>884</v>
      </c>
      <c r="E1760" s="20" t="s">
        <v>3699</v>
      </c>
    </row>
    <row r="1761" spans="1:5">
      <c r="A1761" s="20" t="s">
        <v>3702</v>
      </c>
      <c r="B1761" s="20" t="s">
        <v>3703</v>
      </c>
      <c r="C1761" s="20" t="s">
        <v>520</v>
      </c>
      <c r="D1761" s="20" t="s">
        <v>884</v>
      </c>
      <c r="E1761" s="20" t="s">
        <v>3699</v>
      </c>
    </row>
    <row r="1762" spans="1:5">
      <c r="A1762" s="20" t="s">
        <v>616</v>
      </c>
      <c r="B1762" s="20" t="s">
        <v>3704</v>
      </c>
      <c r="C1762" s="20" t="s">
        <v>520</v>
      </c>
      <c r="D1762" s="20" t="s">
        <v>884</v>
      </c>
      <c r="E1762" s="20" t="s">
        <v>3699</v>
      </c>
    </row>
    <row r="1763" spans="1:5">
      <c r="A1763" s="20" t="s">
        <v>3705</v>
      </c>
      <c r="B1763" s="20" t="s">
        <v>3706</v>
      </c>
      <c r="C1763" s="20" t="s">
        <v>520</v>
      </c>
      <c r="D1763" s="20" t="s">
        <v>884</v>
      </c>
      <c r="E1763" s="20" t="s">
        <v>3699</v>
      </c>
    </row>
    <row r="1764" spans="1:5">
      <c r="A1764" s="20" t="s">
        <v>3707</v>
      </c>
      <c r="B1764" s="20" t="s">
        <v>3708</v>
      </c>
      <c r="C1764" s="20" t="s">
        <v>520</v>
      </c>
      <c r="D1764" s="20" t="s">
        <v>884</v>
      </c>
      <c r="E1764" s="20" t="s">
        <v>3699</v>
      </c>
    </row>
    <row r="1765" spans="1:5">
      <c r="A1765" s="20" t="s">
        <v>3709</v>
      </c>
      <c r="B1765" s="20" t="s">
        <v>3710</v>
      </c>
      <c r="C1765" s="20" t="s">
        <v>520</v>
      </c>
      <c r="D1765" s="20" t="s">
        <v>884</v>
      </c>
      <c r="E1765" s="20" t="s">
        <v>3699</v>
      </c>
    </row>
    <row r="1766" spans="1:5">
      <c r="A1766" s="20" t="s">
        <v>3711</v>
      </c>
      <c r="B1766" s="20" t="s">
        <v>3712</v>
      </c>
      <c r="C1766" s="20" t="s">
        <v>520</v>
      </c>
      <c r="D1766" s="20" t="s">
        <v>884</v>
      </c>
      <c r="E1766" s="20" t="s">
        <v>3699</v>
      </c>
    </row>
    <row r="1767" spans="1:5">
      <c r="A1767" s="20" t="s">
        <v>3713</v>
      </c>
      <c r="B1767" s="20" t="s">
        <v>3714</v>
      </c>
      <c r="C1767" s="20" t="s">
        <v>520</v>
      </c>
      <c r="D1767" s="20" t="s">
        <v>884</v>
      </c>
      <c r="E1767" s="20" t="s">
        <v>3699</v>
      </c>
    </row>
    <row r="1768" spans="1:5">
      <c r="A1768" s="20" t="s">
        <v>3715</v>
      </c>
      <c r="B1768" s="20" t="s">
        <v>3716</v>
      </c>
      <c r="C1768" s="20" t="s">
        <v>520</v>
      </c>
      <c r="D1768" s="20" t="s">
        <v>884</v>
      </c>
      <c r="E1768" s="20" t="s">
        <v>3699</v>
      </c>
    </row>
    <row r="1769" spans="1:5">
      <c r="A1769" s="20" t="s">
        <v>3717</v>
      </c>
      <c r="B1769" s="20" t="s">
        <v>3718</v>
      </c>
      <c r="C1769" s="20" t="s">
        <v>520</v>
      </c>
      <c r="D1769" s="20" t="s">
        <v>884</v>
      </c>
      <c r="E1769" s="20" t="s">
        <v>3699</v>
      </c>
    </row>
    <row r="1770" spans="1:5">
      <c r="A1770" s="20" t="s">
        <v>3719</v>
      </c>
      <c r="B1770" s="20" t="s">
        <v>3720</v>
      </c>
      <c r="C1770" s="20" t="s">
        <v>520</v>
      </c>
      <c r="D1770" s="20" t="s">
        <v>884</v>
      </c>
      <c r="E1770" s="20" t="s">
        <v>3699</v>
      </c>
    </row>
    <row r="1771" spans="1:5">
      <c r="A1771" s="20" t="s">
        <v>3721</v>
      </c>
      <c r="B1771" s="20" t="s">
        <v>3722</v>
      </c>
      <c r="C1771" s="20" t="s">
        <v>520</v>
      </c>
      <c r="D1771" s="20" t="s">
        <v>884</v>
      </c>
      <c r="E1771" s="20" t="s">
        <v>3699</v>
      </c>
    </row>
    <row r="1772" spans="1:5">
      <c r="A1772" s="20" t="s">
        <v>3723</v>
      </c>
      <c r="B1772" s="20" t="s">
        <v>3724</v>
      </c>
      <c r="C1772" s="20" t="s">
        <v>520</v>
      </c>
      <c r="D1772" s="20" t="s">
        <v>884</v>
      </c>
      <c r="E1772" s="20" t="s">
        <v>3699</v>
      </c>
    </row>
    <row r="1773" spans="1:5">
      <c r="A1773" s="20" t="s">
        <v>3725</v>
      </c>
      <c r="B1773" s="20" t="s">
        <v>3726</v>
      </c>
      <c r="C1773" s="20" t="s">
        <v>520</v>
      </c>
      <c r="D1773" s="20" t="s">
        <v>884</v>
      </c>
      <c r="E1773" s="20" t="s">
        <v>3699</v>
      </c>
    </row>
    <row r="1774" spans="1:5">
      <c r="A1774" s="20" t="s">
        <v>3727</v>
      </c>
      <c r="B1774" s="20" t="s">
        <v>3728</v>
      </c>
      <c r="C1774" s="20" t="s">
        <v>520</v>
      </c>
      <c r="D1774" s="20" t="s">
        <v>884</v>
      </c>
      <c r="E1774" s="20" t="s">
        <v>3699</v>
      </c>
    </row>
    <row r="1775" spans="1:5">
      <c r="A1775" s="20" t="s">
        <v>3729</v>
      </c>
      <c r="B1775" s="20" t="s">
        <v>3730</v>
      </c>
      <c r="C1775" s="20" t="s">
        <v>520</v>
      </c>
      <c r="D1775" s="20" t="s">
        <v>884</v>
      </c>
      <c r="E1775" s="20" t="s">
        <v>3699</v>
      </c>
    </row>
    <row r="1776" spans="1:5">
      <c r="A1776" s="20" t="s">
        <v>3731</v>
      </c>
      <c r="B1776" s="20" t="s">
        <v>3732</v>
      </c>
      <c r="C1776" s="20" t="s">
        <v>520</v>
      </c>
      <c r="D1776" s="20" t="s">
        <v>884</v>
      </c>
      <c r="E1776" s="20" t="s">
        <v>3699</v>
      </c>
    </row>
    <row r="1777" spans="1:5">
      <c r="A1777" s="20" t="s">
        <v>3733</v>
      </c>
      <c r="B1777" s="20" t="s">
        <v>3734</v>
      </c>
      <c r="C1777" s="20" t="s">
        <v>519</v>
      </c>
      <c r="D1777" s="20" t="s">
        <v>884</v>
      </c>
      <c r="E1777" s="20" t="s">
        <v>3699</v>
      </c>
    </row>
    <row r="1778" spans="1:5">
      <c r="A1778" s="20" t="s">
        <v>3735</v>
      </c>
      <c r="B1778" s="20" t="s">
        <v>3736</v>
      </c>
      <c r="C1778" s="20" t="s">
        <v>519</v>
      </c>
      <c r="D1778" s="20" t="s">
        <v>884</v>
      </c>
      <c r="E1778" s="20" t="s">
        <v>3699</v>
      </c>
    </row>
    <row r="1779" spans="1:5">
      <c r="A1779" s="20" t="s">
        <v>3737</v>
      </c>
      <c r="B1779" s="20" t="s">
        <v>3738</v>
      </c>
      <c r="C1779" s="20" t="s">
        <v>519</v>
      </c>
      <c r="D1779" s="20" t="s">
        <v>884</v>
      </c>
      <c r="E1779" s="20" t="s">
        <v>3699</v>
      </c>
    </row>
    <row r="1780" spans="1:5">
      <c r="A1780" s="20" t="s">
        <v>3739</v>
      </c>
      <c r="B1780" s="20" t="s">
        <v>3740</v>
      </c>
      <c r="C1780" s="20" t="s">
        <v>519</v>
      </c>
      <c r="D1780" s="20" t="s">
        <v>884</v>
      </c>
      <c r="E1780" s="20" t="s">
        <v>3699</v>
      </c>
    </row>
    <row r="1781" spans="1:5">
      <c r="A1781" s="20" t="s">
        <v>3741</v>
      </c>
      <c r="B1781" s="20" t="s">
        <v>3742</v>
      </c>
      <c r="C1781" s="20" t="s">
        <v>519</v>
      </c>
      <c r="D1781" s="20" t="s">
        <v>884</v>
      </c>
      <c r="E1781" s="20" t="s">
        <v>3699</v>
      </c>
    </row>
    <row r="1782" spans="1:5">
      <c r="A1782" s="20" t="s">
        <v>3743</v>
      </c>
      <c r="B1782" s="20" t="s">
        <v>3744</v>
      </c>
      <c r="C1782" s="20" t="s">
        <v>519</v>
      </c>
      <c r="D1782" s="20" t="s">
        <v>884</v>
      </c>
      <c r="E1782" s="20" t="s">
        <v>3699</v>
      </c>
    </row>
    <row r="1783" spans="1:5">
      <c r="A1783" s="20" t="s">
        <v>3745</v>
      </c>
      <c r="B1783" s="20" t="s">
        <v>3746</v>
      </c>
      <c r="C1783" s="20" t="s">
        <v>520</v>
      </c>
      <c r="D1783" s="20" t="s">
        <v>884</v>
      </c>
      <c r="E1783" s="20" t="s">
        <v>3699</v>
      </c>
    </row>
    <row r="1784" spans="1:5">
      <c r="A1784" s="20" t="s">
        <v>3747</v>
      </c>
      <c r="B1784" s="20" t="s">
        <v>3748</v>
      </c>
      <c r="C1784" s="20" t="s">
        <v>519</v>
      </c>
      <c r="D1784" s="20" t="s">
        <v>884</v>
      </c>
      <c r="E1784" s="20" t="s">
        <v>3699</v>
      </c>
    </row>
    <row r="1785" spans="1:5">
      <c r="A1785" s="20" t="s">
        <v>3749</v>
      </c>
      <c r="B1785" s="20" t="s">
        <v>3750</v>
      </c>
      <c r="C1785" s="20" t="s">
        <v>520</v>
      </c>
      <c r="D1785" s="20" t="s">
        <v>884</v>
      </c>
      <c r="E1785" s="20" t="s">
        <v>3699</v>
      </c>
    </row>
    <row r="1786" spans="1:5">
      <c r="A1786" s="20" t="s">
        <v>3751</v>
      </c>
      <c r="B1786" s="20" t="s">
        <v>3752</v>
      </c>
      <c r="C1786" s="20" t="s">
        <v>519</v>
      </c>
      <c r="D1786" s="20" t="s">
        <v>884</v>
      </c>
      <c r="E1786" s="20" t="s">
        <v>3699</v>
      </c>
    </row>
    <row r="1787" spans="1:5">
      <c r="A1787" s="20" t="s">
        <v>3753</v>
      </c>
      <c r="B1787" s="20" t="s">
        <v>3754</v>
      </c>
      <c r="C1787" s="20" t="s">
        <v>519</v>
      </c>
      <c r="D1787" s="20" t="s">
        <v>884</v>
      </c>
      <c r="E1787" s="20" t="s">
        <v>3699</v>
      </c>
    </row>
    <row r="1788" spans="1:5">
      <c r="A1788" s="20" t="s">
        <v>3755</v>
      </c>
      <c r="B1788" s="20" t="s">
        <v>3756</v>
      </c>
      <c r="C1788" s="20" t="s">
        <v>519</v>
      </c>
      <c r="D1788" s="20" t="s">
        <v>884</v>
      </c>
      <c r="E1788" s="20" t="s">
        <v>3699</v>
      </c>
    </row>
    <row r="1789" spans="1:5">
      <c r="A1789" s="20" t="s">
        <v>3757</v>
      </c>
      <c r="B1789" s="20" t="s">
        <v>3758</v>
      </c>
      <c r="C1789" s="20" t="s">
        <v>520</v>
      </c>
      <c r="D1789" s="20" t="s">
        <v>884</v>
      </c>
      <c r="E1789" s="20" t="s">
        <v>3699</v>
      </c>
    </row>
    <row r="1790" spans="1:5">
      <c r="A1790" s="20" t="s">
        <v>3759</v>
      </c>
      <c r="B1790" s="20" t="s">
        <v>3760</v>
      </c>
      <c r="C1790" s="20" t="s">
        <v>519</v>
      </c>
      <c r="D1790" s="20" t="s">
        <v>884</v>
      </c>
      <c r="E1790" s="20" t="s">
        <v>3699</v>
      </c>
    </row>
    <row r="1791" spans="1:5">
      <c r="A1791" s="20" t="s">
        <v>3761</v>
      </c>
      <c r="B1791" s="20" t="s">
        <v>3762</v>
      </c>
      <c r="C1791" s="20" t="s">
        <v>519</v>
      </c>
      <c r="D1791" s="20" t="s">
        <v>884</v>
      </c>
      <c r="E1791" s="20" t="s">
        <v>3699</v>
      </c>
    </row>
    <row r="1792" spans="1:5">
      <c r="A1792" s="20" t="s">
        <v>3763</v>
      </c>
      <c r="B1792" s="20" t="s">
        <v>3764</v>
      </c>
      <c r="C1792" s="20" t="s">
        <v>519</v>
      </c>
      <c r="D1792" s="20" t="s">
        <v>884</v>
      </c>
      <c r="E1792" s="20" t="s">
        <v>3699</v>
      </c>
    </row>
    <row r="1793" spans="1:5">
      <c r="A1793" s="20" t="s">
        <v>3765</v>
      </c>
      <c r="B1793" s="20" t="s">
        <v>3766</v>
      </c>
      <c r="C1793" s="20" t="s">
        <v>519</v>
      </c>
      <c r="D1793" s="20" t="s">
        <v>884</v>
      </c>
      <c r="E1793" s="20" t="s">
        <v>3699</v>
      </c>
    </row>
    <row r="1794" spans="1:5">
      <c r="A1794" s="20" t="s">
        <v>3767</v>
      </c>
      <c r="B1794" s="20" t="s">
        <v>3768</v>
      </c>
      <c r="C1794" s="20" t="s">
        <v>706</v>
      </c>
      <c r="D1794" s="20" t="s">
        <v>884</v>
      </c>
      <c r="E1794" s="20" t="s">
        <v>3699</v>
      </c>
    </row>
    <row r="1795" spans="1:5">
      <c r="A1795" s="20" t="s">
        <v>3769</v>
      </c>
      <c r="B1795" s="20" t="s">
        <v>3770</v>
      </c>
      <c r="C1795" s="20" t="s">
        <v>520</v>
      </c>
      <c r="D1795" s="20" t="s">
        <v>884</v>
      </c>
      <c r="E1795" s="20" t="s">
        <v>3699</v>
      </c>
    </row>
    <row r="1796" spans="1:5">
      <c r="A1796" s="20" t="s">
        <v>3771</v>
      </c>
      <c r="B1796" s="20" t="s">
        <v>3772</v>
      </c>
      <c r="C1796" s="20" t="s">
        <v>519</v>
      </c>
      <c r="D1796" s="20" t="s">
        <v>884</v>
      </c>
      <c r="E1796" s="20" t="s">
        <v>762</v>
      </c>
    </row>
    <row r="1797" spans="1:5">
      <c r="A1797" s="20" t="s">
        <v>3773</v>
      </c>
      <c r="B1797" s="20" t="s">
        <v>3772</v>
      </c>
      <c r="C1797" s="20" t="s">
        <v>519</v>
      </c>
      <c r="D1797" s="20" t="s">
        <v>884</v>
      </c>
      <c r="E1797" s="20" t="s">
        <v>762</v>
      </c>
    </row>
    <row r="1798" spans="1:5">
      <c r="A1798" s="20" t="s">
        <v>3774</v>
      </c>
      <c r="B1798" s="20" t="s">
        <v>3772</v>
      </c>
      <c r="C1798" s="20" t="s">
        <v>519</v>
      </c>
      <c r="D1798" s="20" t="s">
        <v>884</v>
      </c>
      <c r="E1798" s="20" t="s">
        <v>762</v>
      </c>
    </row>
    <row r="1799" spans="1:5">
      <c r="A1799" s="20" t="s">
        <v>3775</v>
      </c>
      <c r="B1799" s="20" t="s">
        <v>3772</v>
      </c>
      <c r="C1799" s="20" t="s">
        <v>519</v>
      </c>
      <c r="D1799" s="20" t="s">
        <v>884</v>
      </c>
      <c r="E1799" s="20" t="s">
        <v>762</v>
      </c>
    </row>
    <row r="1800" spans="1:5">
      <c r="A1800" s="20" t="s">
        <v>3776</v>
      </c>
      <c r="B1800" s="20" t="s">
        <v>3772</v>
      </c>
      <c r="C1800" s="20" t="s">
        <v>519</v>
      </c>
      <c r="D1800" s="20" t="s">
        <v>884</v>
      </c>
      <c r="E1800" s="20" t="s">
        <v>762</v>
      </c>
    </row>
    <row r="1801" spans="1:5">
      <c r="A1801" s="20" t="s">
        <v>3777</v>
      </c>
      <c r="B1801" s="20" t="s">
        <v>3772</v>
      </c>
      <c r="C1801" s="20" t="s">
        <v>519</v>
      </c>
      <c r="D1801" s="20" t="s">
        <v>884</v>
      </c>
      <c r="E1801" s="20" t="s">
        <v>762</v>
      </c>
    </row>
    <row r="1802" spans="1:5">
      <c r="A1802" s="20" t="s">
        <v>3778</v>
      </c>
      <c r="B1802" s="20" t="s">
        <v>3772</v>
      </c>
      <c r="C1802" s="20" t="s">
        <v>519</v>
      </c>
      <c r="D1802" s="20" t="s">
        <v>884</v>
      </c>
      <c r="E1802" s="20" t="s">
        <v>762</v>
      </c>
    </row>
    <row r="1803" spans="1:5">
      <c r="A1803" s="20" t="s">
        <v>3779</v>
      </c>
      <c r="B1803" s="20" t="s">
        <v>3772</v>
      </c>
      <c r="C1803" s="20" t="s">
        <v>519</v>
      </c>
      <c r="D1803" s="20" t="s">
        <v>884</v>
      </c>
      <c r="E1803" s="20" t="s">
        <v>762</v>
      </c>
    </row>
    <row r="1804" spans="1:5">
      <c r="A1804" s="20" t="s">
        <v>3780</v>
      </c>
      <c r="B1804" s="20" t="s">
        <v>3772</v>
      </c>
      <c r="C1804" s="20" t="s">
        <v>519</v>
      </c>
      <c r="D1804" s="20" t="s">
        <v>884</v>
      </c>
      <c r="E1804" s="20" t="s">
        <v>762</v>
      </c>
    </row>
    <row r="1805" spans="1:5">
      <c r="A1805" s="20" t="s">
        <v>3781</v>
      </c>
      <c r="B1805" s="20" t="s">
        <v>3772</v>
      </c>
      <c r="C1805" s="20" t="s">
        <v>519</v>
      </c>
      <c r="D1805" s="20" t="s">
        <v>884</v>
      </c>
      <c r="E1805" s="20" t="s">
        <v>762</v>
      </c>
    </row>
    <row r="1806" spans="1:5">
      <c r="A1806" s="20" t="s">
        <v>3782</v>
      </c>
      <c r="B1806" s="20" t="s">
        <v>3772</v>
      </c>
      <c r="C1806" s="20" t="s">
        <v>519</v>
      </c>
      <c r="D1806" s="20" t="s">
        <v>884</v>
      </c>
      <c r="E1806" s="20" t="s">
        <v>762</v>
      </c>
    </row>
    <row r="1807" spans="1:5">
      <c r="A1807" s="20" t="s">
        <v>3783</v>
      </c>
      <c r="B1807" s="20" t="s">
        <v>3784</v>
      </c>
      <c r="C1807" s="20" t="s">
        <v>520</v>
      </c>
      <c r="D1807" s="20" t="s">
        <v>884</v>
      </c>
      <c r="E1807" s="20" t="s">
        <v>3785</v>
      </c>
    </row>
    <row r="1808" spans="1:5">
      <c r="A1808" s="20" t="s">
        <v>3786</v>
      </c>
      <c r="B1808" s="20" t="s">
        <v>3787</v>
      </c>
      <c r="C1808" s="20" t="s">
        <v>520</v>
      </c>
      <c r="D1808" s="20" t="s">
        <v>884</v>
      </c>
      <c r="E1808" s="20" t="s">
        <v>3785</v>
      </c>
    </row>
    <row r="1809" spans="1:5">
      <c r="A1809" s="20" t="s">
        <v>3788</v>
      </c>
      <c r="B1809" s="20" t="s">
        <v>3789</v>
      </c>
      <c r="C1809" s="20" t="s">
        <v>520</v>
      </c>
      <c r="D1809" s="20" t="s">
        <v>884</v>
      </c>
      <c r="E1809" s="20" t="s">
        <v>3785</v>
      </c>
    </row>
    <row r="1810" spans="1:5">
      <c r="A1810" s="20" t="s">
        <v>617</v>
      </c>
      <c r="B1810" s="20" t="s">
        <v>3790</v>
      </c>
      <c r="C1810" s="20" t="s">
        <v>520</v>
      </c>
      <c r="D1810" s="20" t="s">
        <v>884</v>
      </c>
      <c r="E1810" s="20" t="s">
        <v>3785</v>
      </c>
    </row>
    <row r="1811" spans="1:5">
      <c r="A1811" s="20" t="s">
        <v>3791</v>
      </c>
      <c r="B1811" s="20" t="s">
        <v>3792</v>
      </c>
      <c r="C1811" s="20" t="s">
        <v>520</v>
      </c>
      <c r="D1811" s="20" t="s">
        <v>884</v>
      </c>
      <c r="E1811" s="20" t="s">
        <v>3785</v>
      </c>
    </row>
    <row r="1812" spans="1:5">
      <c r="A1812" s="20" t="s">
        <v>3793</v>
      </c>
      <c r="B1812" s="20" t="s">
        <v>3794</v>
      </c>
      <c r="C1812" s="20" t="s">
        <v>520</v>
      </c>
      <c r="D1812" s="20" t="s">
        <v>884</v>
      </c>
      <c r="E1812" s="20" t="s">
        <v>3785</v>
      </c>
    </row>
    <row r="1813" spans="1:5">
      <c r="A1813" s="20" t="s">
        <v>3795</v>
      </c>
      <c r="B1813" s="20" t="s">
        <v>3796</v>
      </c>
      <c r="C1813" s="20" t="s">
        <v>520</v>
      </c>
      <c r="D1813" s="20" t="s">
        <v>884</v>
      </c>
      <c r="E1813" s="20" t="s">
        <v>3785</v>
      </c>
    </row>
    <row r="1814" spans="1:5">
      <c r="A1814" s="20" t="s">
        <v>3797</v>
      </c>
      <c r="B1814" s="20" t="s">
        <v>3798</v>
      </c>
      <c r="C1814" s="20" t="s">
        <v>520</v>
      </c>
      <c r="D1814" s="20" t="s">
        <v>884</v>
      </c>
      <c r="E1814" s="20" t="s">
        <v>3785</v>
      </c>
    </row>
    <row r="1815" spans="1:5">
      <c r="A1815" s="20" t="s">
        <v>3799</v>
      </c>
      <c r="B1815" s="20" t="s">
        <v>3800</v>
      </c>
      <c r="C1815" s="20" t="s">
        <v>520</v>
      </c>
      <c r="D1815" s="20" t="s">
        <v>884</v>
      </c>
      <c r="E1815" s="20" t="s">
        <v>3785</v>
      </c>
    </row>
    <row r="1816" spans="1:5">
      <c r="A1816" s="20" t="s">
        <v>3801</v>
      </c>
      <c r="B1816" s="20" t="s">
        <v>3802</v>
      </c>
      <c r="C1816" s="20" t="s">
        <v>520</v>
      </c>
      <c r="D1816" s="20" t="s">
        <v>884</v>
      </c>
      <c r="E1816" s="20" t="s">
        <v>3785</v>
      </c>
    </row>
    <row r="1817" spans="1:5">
      <c r="A1817" s="20" t="s">
        <v>3803</v>
      </c>
      <c r="B1817" s="20" t="s">
        <v>3804</v>
      </c>
      <c r="C1817" s="20" t="s">
        <v>520</v>
      </c>
      <c r="D1817" s="20" t="s">
        <v>884</v>
      </c>
      <c r="E1817" s="20" t="s">
        <v>3785</v>
      </c>
    </row>
    <row r="1818" spans="1:5">
      <c r="A1818" s="20" t="s">
        <v>3805</v>
      </c>
      <c r="B1818" s="20" t="s">
        <v>3806</v>
      </c>
      <c r="C1818" s="20" t="s">
        <v>520</v>
      </c>
      <c r="D1818" s="20" t="s">
        <v>884</v>
      </c>
      <c r="E1818" s="20" t="s">
        <v>3785</v>
      </c>
    </row>
    <row r="1819" spans="1:5">
      <c r="A1819" s="20" t="s">
        <v>3807</v>
      </c>
      <c r="B1819" s="20" t="s">
        <v>3808</v>
      </c>
      <c r="C1819" s="20" t="s">
        <v>520</v>
      </c>
      <c r="D1819" s="20" t="s">
        <v>884</v>
      </c>
      <c r="E1819" s="20" t="s">
        <v>3785</v>
      </c>
    </row>
    <row r="1820" spans="1:5">
      <c r="A1820" s="20" t="s">
        <v>3809</v>
      </c>
      <c r="B1820" s="20" t="s">
        <v>3810</v>
      </c>
      <c r="C1820" s="20" t="s">
        <v>520</v>
      </c>
      <c r="D1820" s="20" t="s">
        <v>884</v>
      </c>
      <c r="E1820" s="20" t="s">
        <v>3785</v>
      </c>
    </row>
    <row r="1821" spans="1:5">
      <c r="A1821" s="20" t="s">
        <v>3811</v>
      </c>
      <c r="B1821" s="20" t="s">
        <v>3812</v>
      </c>
      <c r="C1821" s="20" t="s">
        <v>520</v>
      </c>
      <c r="D1821" s="20" t="s">
        <v>884</v>
      </c>
      <c r="E1821" s="20" t="s">
        <v>3785</v>
      </c>
    </row>
    <row r="1822" spans="1:5">
      <c r="A1822" s="20" t="s">
        <v>3813</v>
      </c>
      <c r="B1822" s="20" t="s">
        <v>3814</v>
      </c>
      <c r="C1822" s="20" t="s">
        <v>520</v>
      </c>
      <c r="D1822" s="20" t="s">
        <v>884</v>
      </c>
      <c r="E1822" s="20" t="s">
        <v>3785</v>
      </c>
    </row>
    <row r="1823" spans="1:5">
      <c r="A1823" s="20" t="s">
        <v>3815</v>
      </c>
      <c r="B1823" s="20" t="s">
        <v>3816</v>
      </c>
      <c r="C1823" s="20" t="s">
        <v>520</v>
      </c>
      <c r="D1823" s="20" t="s">
        <v>884</v>
      </c>
      <c r="E1823" s="20" t="s">
        <v>3785</v>
      </c>
    </row>
    <row r="1824" spans="1:5">
      <c r="A1824" s="20" t="s">
        <v>3817</v>
      </c>
      <c r="B1824" s="20" t="s">
        <v>3818</v>
      </c>
      <c r="C1824" s="20" t="s">
        <v>520</v>
      </c>
      <c r="D1824" s="20" t="s">
        <v>884</v>
      </c>
      <c r="E1824" s="20" t="s">
        <v>3785</v>
      </c>
    </row>
    <row r="1825" spans="1:5">
      <c r="A1825" s="20" t="s">
        <v>3819</v>
      </c>
      <c r="B1825" s="20" t="s">
        <v>3820</v>
      </c>
      <c r="C1825" s="20" t="s">
        <v>520</v>
      </c>
      <c r="D1825" s="20" t="s">
        <v>884</v>
      </c>
      <c r="E1825" s="20" t="s">
        <v>3785</v>
      </c>
    </row>
    <row r="1826" spans="1:5">
      <c r="A1826" s="20" t="s">
        <v>3821</v>
      </c>
      <c r="B1826" s="20" t="s">
        <v>3822</v>
      </c>
      <c r="C1826" s="20" t="s">
        <v>505</v>
      </c>
      <c r="D1826" s="20" t="s">
        <v>884</v>
      </c>
      <c r="E1826" s="20" t="s">
        <v>3785</v>
      </c>
    </row>
    <row r="1827" spans="1:5">
      <c r="A1827" s="20" t="s">
        <v>3823</v>
      </c>
      <c r="B1827" s="20" t="s">
        <v>3822</v>
      </c>
      <c r="C1827" s="20" t="s">
        <v>520</v>
      </c>
      <c r="D1827" s="20" t="s">
        <v>884</v>
      </c>
      <c r="E1827" s="20" t="s">
        <v>3785</v>
      </c>
    </row>
    <row r="1828" spans="1:5">
      <c r="A1828" s="20" t="s">
        <v>3824</v>
      </c>
      <c r="B1828" s="20" t="s">
        <v>3825</v>
      </c>
      <c r="C1828" s="20" t="s">
        <v>505</v>
      </c>
      <c r="D1828" s="20" t="s">
        <v>884</v>
      </c>
      <c r="E1828" s="20" t="s">
        <v>3785</v>
      </c>
    </row>
    <row r="1829" spans="1:5">
      <c r="A1829" s="20" t="s">
        <v>3826</v>
      </c>
      <c r="B1829" s="20" t="s">
        <v>3827</v>
      </c>
      <c r="C1829" s="20" t="s">
        <v>520</v>
      </c>
      <c r="D1829" s="20" t="s">
        <v>884</v>
      </c>
      <c r="E1829" s="20" t="s">
        <v>3785</v>
      </c>
    </row>
    <row r="1830" spans="1:5">
      <c r="A1830" s="20" t="s">
        <v>3828</v>
      </c>
      <c r="B1830" s="20" t="s">
        <v>3829</v>
      </c>
      <c r="C1830" s="20" t="s">
        <v>520</v>
      </c>
      <c r="D1830" s="20" t="s">
        <v>884</v>
      </c>
      <c r="E1830" s="20" t="s">
        <v>3785</v>
      </c>
    </row>
    <row r="1831" spans="1:5">
      <c r="A1831" s="20" t="s">
        <v>3830</v>
      </c>
      <c r="B1831" s="20" t="s">
        <v>3831</v>
      </c>
      <c r="C1831" s="20" t="s">
        <v>520</v>
      </c>
      <c r="D1831" s="20" t="s">
        <v>884</v>
      </c>
      <c r="E1831" s="20" t="s">
        <v>3785</v>
      </c>
    </row>
    <row r="1832" spans="1:5">
      <c r="A1832" s="20" t="s">
        <v>3832</v>
      </c>
      <c r="B1832" s="20" t="s">
        <v>3833</v>
      </c>
      <c r="C1832" s="20" t="s">
        <v>520</v>
      </c>
      <c r="D1832" s="20" t="s">
        <v>884</v>
      </c>
      <c r="E1832" s="20" t="s">
        <v>3785</v>
      </c>
    </row>
    <row r="1833" spans="1:5">
      <c r="A1833" s="20" t="s">
        <v>3834</v>
      </c>
      <c r="B1833" s="20" t="s">
        <v>3835</v>
      </c>
      <c r="C1833" s="20" t="s">
        <v>520</v>
      </c>
      <c r="D1833" s="20" t="s">
        <v>884</v>
      </c>
      <c r="E1833" s="20" t="s">
        <v>3785</v>
      </c>
    </row>
    <row r="1834" spans="1:5">
      <c r="A1834" s="20" t="s">
        <v>3836</v>
      </c>
      <c r="B1834" s="20" t="s">
        <v>3837</v>
      </c>
      <c r="C1834" s="20" t="s">
        <v>520</v>
      </c>
      <c r="D1834" s="20" t="s">
        <v>884</v>
      </c>
      <c r="E1834" s="20" t="s">
        <v>3785</v>
      </c>
    </row>
    <row r="1835" spans="1:5">
      <c r="A1835" s="20" t="s">
        <v>3838</v>
      </c>
      <c r="B1835" s="20" t="s">
        <v>3839</v>
      </c>
      <c r="C1835" s="20" t="s">
        <v>520</v>
      </c>
      <c r="D1835" s="20" t="s">
        <v>884</v>
      </c>
      <c r="E1835" s="20" t="s">
        <v>3785</v>
      </c>
    </row>
    <row r="1836" spans="1:5">
      <c r="A1836" s="20" t="s">
        <v>3840</v>
      </c>
      <c r="B1836" s="20" t="s">
        <v>3841</v>
      </c>
      <c r="C1836" s="20" t="s">
        <v>520</v>
      </c>
      <c r="D1836" s="20" t="s">
        <v>884</v>
      </c>
      <c r="E1836" s="20" t="s">
        <v>3785</v>
      </c>
    </row>
    <row r="1837" spans="1:5">
      <c r="A1837" s="20" t="s">
        <v>3842</v>
      </c>
      <c r="B1837" s="20" t="s">
        <v>3843</v>
      </c>
      <c r="C1837" s="20" t="s">
        <v>505</v>
      </c>
      <c r="D1837" s="20" t="s">
        <v>884</v>
      </c>
      <c r="E1837" s="20" t="s">
        <v>3785</v>
      </c>
    </row>
    <row r="1838" spans="1:5">
      <c r="A1838" s="20" t="s">
        <v>3844</v>
      </c>
      <c r="B1838" s="20" t="s">
        <v>3845</v>
      </c>
      <c r="C1838" s="20" t="s">
        <v>520</v>
      </c>
      <c r="D1838" s="20" t="s">
        <v>884</v>
      </c>
      <c r="E1838" s="20" t="s">
        <v>3785</v>
      </c>
    </row>
    <row r="1839" spans="1:5">
      <c r="A1839" s="20" t="s">
        <v>3846</v>
      </c>
      <c r="B1839" s="20" t="s">
        <v>3847</v>
      </c>
      <c r="C1839" s="20" t="s">
        <v>505</v>
      </c>
      <c r="D1839" s="20" t="s">
        <v>884</v>
      </c>
      <c r="E1839" s="20" t="s">
        <v>3785</v>
      </c>
    </row>
    <row r="1840" spans="1:5">
      <c r="A1840" s="20" t="s">
        <v>3848</v>
      </c>
      <c r="B1840" s="20" t="s">
        <v>3847</v>
      </c>
      <c r="C1840" s="20" t="s">
        <v>505</v>
      </c>
      <c r="D1840" s="20" t="s">
        <v>884</v>
      </c>
      <c r="E1840" s="20" t="s">
        <v>3785</v>
      </c>
    </row>
    <row r="1841" spans="1:5">
      <c r="A1841" s="20" t="s">
        <v>3849</v>
      </c>
      <c r="B1841" s="20" t="s">
        <v>3850</v>
      </c>
      <c r="C1841" s="20" t="s">
        <v>505</v>
      </c>
      <c r="D1841" s="20" t="s">
        <v>884</v>
      </c>
      <c r="E1841" s="20" t="s">
        <v>3785</v>
      </c>
    </row>
    <row r="1842" spans="1:5">
      <c r="A1842" s="20" t="s">
        <v>3851</v>
      </c>
      <c r="B1842" s="20" t="s">
        <v>3852</v>
      </c>
      <c r="C1842" s="20" t="s">
        <v>520</v>
      </c>
      <c r="D1842" s="20" t="s">
        <v>884</v>
      </c>
      <c r="E1842" s="20" t="s">
        <v>3785</v>
      </c>
    </row>
    <row r="1843" spans="1:5">
      <c r="A1843" s="20" t="s">
        <v>3853</v>
      </c>
      <c r="B1843" s="20" t="s">
        <v>3854</v>
      </c>
      <c r="C1843" s="20" t="s">
        <v>505</v>
      </c>
      <c r="D1843" s="20" t="s">
        <v>884</v>
      </c>
      <c r="E1843" s="20" t="s">
        <v>3785</v>
      </c>
    </row>
    <row r="1844" spans="1:5">
      <c r="A1844" s="20" t="s">
        <v>3855</v>
      </c>
      <c r="B1844" s="20" t="s">
        <v>3856</v>
      </c>
      <c r="C1844" s="20" t="s">
        <v>505</v>
      </c>
      <c r="D1844" s="20" t="s">
        <v>884</v>
      </c>
      <c r="E1844" s="20" t="s">
        <v>3785</v>
      </c>
    </row>
    <row r="1845" spans="1:5">
      <c r="A1845" s="20" t="s">
        <v>3857</v>
      </c>
      <c r="B1845" s="20" t="s">
        <v>3856</v>
      </c>
      <c r="C1845" s="20" t="s">
        <v>505</v>
      </c>
      <c r="D1845" s="20" t="s">
        <v>884</v>
      </c>
      <c r="E1845" s="20" t="s">
        <v>3785</v>
      </c>
    </row>
    <row r="1846" spans="1:5">
      <c r="A1846" s="20" t="s">
        <v>3858</v>
      </c>
      <c r="B1846" s="20" t="s">
        <v>3859</v>
      </c>
      <c r="C1846" s="20" t="s">
        <v>520</v>
      </c>
      <c r="D1846" s="20" t="s">
        <v>884</v>
      </c>
      <c r="E1846" s="20" t="s">
        <v>3785</v>
      </c>
    </row>
    <row r="1847" spans="1:5">
      <c r="A1847" s="20" t="s">
        <v>3860</v>
      </c>
      <c r="B1847" s="20" t="s">
        <v>3861</v>
      </c>
      <c r="C1847" s="20" t="s">
        <v>520</v>
      </c>
      <c r="D1847" s="20" t="s">
        <v>884</v>
      </c>
      <c r="E1847" s="20" t="s">
        <v>3785</v>
      </c>
    </row>
    <row r="1848" spans="1:5">
      <c r="A1848" s="20" t="s">
        <v>3862</v>
      </c>
      <c r="B1848" s="20" t="s">
        <v>3863</v>
      </c>
      <c r="C1848" s="20" t="s">
        <v>706</v>
      </c>
      <c r="D1848" s="20" t="s">
        <v>884</v>
      </c>
      <c r="E1848" s="20" t="s">
        <v>3785</v>
      </c>
    </row>
    <row r="1849" spans="1:5">
      <c r="A1849" s="20" t="s">
        <v>3864</v>
      </c>
      <c r="B1849" s="20" t="s">
        <v>3865</v>
      </c>
      <c r="C1849" s="20" t="s">
        <v>706</v>
      </c>
      <c r="D1849" s="20" t="s">
        <v>884</v>
      </c>
      <c r="E1849" s="20" t="s">
        <v>3785</v>
      </c>
    </row>
    <row r="1850" spans="1:5">
      <c r="A1850" s="20" t="s">
        <v>3866</v>
      </c>
      <c r="B1850" s="20" t="s">
        <v>3867</v>
      </c>
      <c r="C1850" s="20" t="s">
        <v>706</v>
      </c>
      <c r="D1850" s="20" t="s">
        <v>884</v>
      </c>
      <c r="E1850" s="20" t="s">
        <v>3785</v>
      </c>
    </row>
    <row r="1851" spans="1:5">
      <c r="A1851" s="20" t="s">
        <v>3868</v>
      </c>
      <c r="B1851" s="20" t="s">
        <v>3869</v>
      </c>
      <c r="C1851" s="20" t="s">
        <v>520</v>
      </c>
      <c r="D1851" s="20" t="s">
        <v>884</v>
      </c>
      <c r="E1851" s="20" t="s">
        <v>3785</v>
      </c>
    </row>
    <row r="1852" spans="1:5">
      <c r="A1852" s="20" t="s">
        <v>3870</v>
      </c>
      <c r="B1852" s="20" t="s">
        <v>3871</v>
      </c>
      <c r="C1852" s="20" t="s">
        <v>519</v>
      </c>
      <c r="D1852" s="20" t="s">
        <v>884</v>
      </c>
      <c r="E1852" s="20" t="s">
        <v>762</v>
      </c>
    </row>
    <row r="1853" spans="1:5">
      <c r="A1853" s="20" t="s">
        <v>3872</v>
      </c>
      <c r="B1853" s="20" t="s">
        <v>3873</v>
      </c>
      <c r="C1853" s="20" t="s">
        <v>519</v>
      </c>
      <c r="D1853" s="20" t="s">
        <v>884</v>
      </c>
      <c r="E1853" s="20" t="s">
        <v>762</v>
      </c>
    </row>
    <row r="1854" spans="1:5">
      <c r="A1854" s="20" t="s">
        <v>3874</v>
      </c>
      <c r="B1854" s="20" t="s">
        <v>3875</v>
      </c>
      <c r="C1854" s="20" t="s">
        <v>519</v>
      </c>
      <c r="D1854" s="20" t="s">
        <v>884</v>
      </c>
      <c r="E1854" s="20" t="s">
        <v>762</v>
      </c>
    </row>
    <row r="1855" spans="1:5">
      <c r="A1855" s="20" t="s">
        <v>3876</v>
      </c>
      <c r="B1855" s="20" t="s">
        <v>3877</v>
      </c>
      <c r="C1855" s="20" t="s">
        <v>1515</v>
      </c>
      <c r="D1855" s="20" t="s">
        <v>884</v>
      </c>
      <c r="E1855" s="20" t="s">
        <v>762</v>
      </c>
    </row>
    <row r="1856" spans="1:5">
      <c r="A1856" s="20" t="s">
        <v>3878</v>
      </c>
      <c r="B1856" s="20" t="s">
        <v>3879</v>
      </c>
      <c r="C1856" s="20" t="s">
        <v>519</v>
      </c>
      <c r="D1856" s="20" t="s">
        <v>884</v>
      </c>
      <c r="E1856" s="20" t="s">
        <v>762</v>
      </c>
    </row>
    <row r="1857" spans="1:5">
      <c r="A1857" s="20" t="s">
        <v>3880</v>
      </c>
      <c r="B1857" s="20" t="s">
        <v>3879</v>
      </c>
      <c r="C1857" s="20" t="s">
        <v>519</v>
      </c>
      <c r="D1857" s="20" t="s">
        <v>884</v>
      </c>
      <c r="E1857" s="20" t="s">
        <v>762</v>
      </c>
    </row>
    <row r="1858" spans="1:5">
      <c r="A1858" s="20" t="s">
        <v>3881</v>
      </c>
      <c r="B1858" s="20" t="s">
        <v>3879</v>
      </c>
      <c r="C1858" s="20" t="s">
        <v>519</v>
      </c>
      <c r="D1858" s="20" t="s">
        <v>884</v>
      </c>
      <c r="E1858" s="20" t="s">
        <v>762</v>
      </c>
    </row>
    <row r="1859" spans="1:5">
      <c r="A1859" s="20" t="s">
        <v>3882</v>
      </c>
      <c r="B1859" s="20" t="s">
        <v>3879</v>
      </c>
      <c r="C1859" s="20" t="s">
        <v>519</v>
      </c>
      <c r="D1859" s="20" t="s">
        <v>884</v>
      </c>
      <c r="E1859" s="20" t="s">
        <v>762</v>
      </c>
    </row>
    <row r="1860" spans="1:5">
      <c r="A1860" s="20" t="s">
        <v>3883</v>
      </c>
      <c r="B1860" s="20" t="s">
        <v>3879</v>
      </c>
      <c r="C1860" s="20" t="s">
        <v>519</v>
      </c>
      <c r="D1860" s="20" t="s">
        <v>884</v>
      </c>
      <c r="E1860" s="20" t="s">
        <v>762</v>
      </c>
    </row>
    <row r="1861" spans="1:5">
      <c r="A1861" s="20" t="s">
        <v>3884</v>
      </c>
      <c r="B1861" s="20" t="s">
        <v>3879</v>
      </c>
      <c r="C1861" s="20" t="s">
        <v>519</v>
      </c>
      <c r="D1861" s="20" t="s">
        <v>884</v>
      </c>
      <c r="E1861" s="20" t="s">
        <v>762</v>
      </c>
    </row>
    <row r="1862" spans="1:5">
      <c r="A1862" s="20" t="s">
        <v>3885</v>
      </c>
      <c r="B1862" s="20" t="s">
        <v>3879</v>
      </c>
      <c r="C1862" s="20" t="s">
        <v>519</v>
      </c>
      <c r="D1862" s="20" t="s">
        <v>884</v>
      </c>
      <c r="E1862" s="20" t="s">
        <v>762</v>
      </c>
    </row>
    <row r="1863" spans="1:5">
      <c r="A1863" s="20" t="s">
        <v>3886</v>
      </c>
      <c r="B1863" s="20" t="s">
        <v>3879</v>
      </c>
      <c r="C1863" s="20" t="s">
        <v>519</v>
      </c>
      <c r="D1863" s="20" t="s">
        <v>884</v>
      </c>
      <c r="E1863" s="20" t="s">
        <v>762</v>
      </c>
    </row>
    <row r="1864" spans="1:5">
      <c r="A1864" s="20" t="s">
        <v>3887</v>
      </c>
      <c r="B1864" s="20" t="s">
        <v>3879</v>
      </c>
      <c r="C1864" s="20" t="s">
        <v>519</v>
      </c>
      <c r="D1864" s="20" t="s">
        <v>884</v>
      </c>
      <c r="E1864" s="20" t="s">
        <v>762</v>
      </c>
    </row>
    <row r="1865" spans="1:5">
      <c r="A1865" s="20" t="s">
        <v>3888</v>
      </c>
      <c r="B1865" s="20" t="s">
        <v>3879</v>
      </c>
      <c r="C1865" s="20" t="s">
        <v>519</v>
      </c>
      <c r="D1865" s="20" t="s">
        <v>884</v>
      </c>
      <c r="E1865" s="20" t="s">
        <v>762</v>
      </c>
    </row>
    <row r="1866" spans="1:5">
      <c r="A1866" s="20" t="s">
        <v>3889</v>
      </c>
      <c r="B1866" s="20" t="s">
        <v>3879</v>
      </c>
      <c r="C1866" s="20" t="s">
        <v>519</v>
      </c>
      <c r="D1866" s="20" t="s">
        <v>884</v>
      </c>
      <c r="E1866" s="20" t="s">
        <v>762</v>
      </c>
    </row>
    <row r="1867" spans="1:5">
      <c r="A1867" s="20" t="s">
        <v>3890</v>
      </c>
      <c r="B1867" s="20" t="s">
        <v>3879</v>
      </c>
      <c r="C1867" s="20" t="s">
        <v>519</v>
      </c>
      <c r="D1867" s="20" t="s">
        <v>884</v>
      </c>
      <c r="E1867" s="20" t="s">
        <v>762</v>
      </c>
    </row>
    <row r="1868" spans="1:5">
      <c r="A1868" s="20" t="s">
        <v>3891</v>
      </c>
      <c r="B1868" s="20" t="s">
        <v>3879</v>
      </c>
      <c r="C1868" s="20" t="s">
        <v>519</v>
      </c>
      <c r="D1868" s="20" t="s">
        <v>884</v>
      </c>
      <c r="E1868" s="20" t="s">
        <v>762</v>
      </c>
    </row>
    <row r="1869" spans="1:5">
      <c r="A1869" s="20" t="s">
        <v>3892</v>
      </c>
      <c r="B1869" s="20" t="s">
        <v>3893</v>
      </c>
      <c r="C1869" s="20" t="s">
        <v>520</v>
      </c>
      <c r="D1869" s="20" t="s">
        <v>884</v>
      </c>
      <c r="E1869" s="20" t="s">
        <v>3894</v>
      </c>
    </row>
    <row r="1870" spans="1:5">
      <c r="A1870" s="20" t="s">
        <v>3895</v>
      </c>
      <c r="B1870" s="20" t="s">
        <v>3896</v>
      </c>
      <c r="C1870" s="20" t="s">
        <v>520</v>
      </c>
      <c r="D1870" s="20" t="s">
        <v>884</v>
      </c>
      <c r="E1870" s="20" t="s">
        <v>3894</v>
      </c>
    </row>
    <row r="1871" spans="1:5">
      <c r="A1871" s="20" t="s">
        <v>618</v>
      </c>
      <c r="B1871" s="20" t="s">
        <v>3897</v>
      </c>
      <c r="C1871" s="20" t="s">
        <v>520</v>
      </c>
      <c r="D1871" s="20" t="s">
        <v>884</v>
      </c>
      <c r="E1871" s="20" t="s">
        <v>3894</v>
      </c>
    </row>
    <row r="1872" spans="1:5">
      <c r="A1872" s="20" t="s">
        <v>3898</v>
      </c>
      <c r="B1872" s="20" t="s">
        <v>3899</v>
      </c>
      <c r="C1872" s="20" t="s">
        <v>520</v>
      </c>
      <c r="D1872" s="20" t="s">
        <v>884</v>
      </c>
      <c r="E1872" s="20" t="s">
        <v>3894</v>
      </c>
    </row>
    <row r="1873" spans="1:5">
      <c r="A1873" s="20" t="s">
        <v>3900</v>
      </c>
      <c r="B1873" s="20" t="s">
        <v>3901</v>
      </c>
      <c r="C1873" s="20" t="s">
        <v>520</v>
      </c>
      <c r="D1873" s="20" t="s">
        <v>884</v>
      </c>
      <c r="E1873" s="20" t="s">
        <v>3894</v>
      </c>
    </row>
    <row r="1874" spans="1:5">
      <c r="A1874" s="20" t="s">
        <v>3902</v>
      </c>
      <c r="B1874" s="20" t="s">
        <v>3903</v>
      </c>
      <c r="C1874" s="20" t="s">
        <v>520</v>
      </c>
      <c r="D1874" s="20" t="s">
        <v>884</v>
      </c>
      <c r="E1874" s="20" t="s">
        <v>3894</v>
      </c>
    </row>
    <row r="1875" spans="1:5">
      <c r="A1875" s="20" t="s">
        <v>3904</v>
      </c>
      <c r="B1875" s="20" t="s">
        <v>3905</v>
      </c>
      <c r="C1875" s="20" t="s">
        <v>520</v>
      </c>
      <c r="D1875" s="20" t="s">
        <v>884</v>
      </c>
      <c r="E1875" s="20" t="s">
        <v>3894</v>
      </c>
    </row>
    <row r="1876" spans="1:5">
      <c r="A1876" s="20" t="s">
        <v>3906</v>
      </c>
      <c r="B1876" s="20" t="s">
        <v>3907</v>
      </c>
      <c r="C1876" s="20" t="s">
        <v>520</v>
      </c>
      <c r="D1876" s="20" t="s">
        <v>884</v>
      </c>
      <c r="E1876" s="20" t="s">
        <v>3894</v>
      </c>
    </row>
    <row r="1877" spans="1:5">
      <c r="A1877" s="20" t="s">
        <v>3908</v>
      </c>
      <c r="B1877" s="20" t="s">
        <v>3909</v>
      </c>
      <c r="C1877" s="20" t="s">
        <v>520</v>
      </c>
      <c r="D1877" s="20" t="s">
        <v>884</v>
      </c>
      <c r="E1877" s="20" t="s">
        <v>3894</v>
      </c>
    </row>
    <row r="1878" spans="1:5">
      <c r="A1878" s="20" t="s">
        <v>3910</v>
      </c>
      <c r="B1878" s="20" t="s">
        <v>3911</v>
      </c>
      <c r="C1878" s="20" t="s">
        <v>520</v>
      </c>
      <c r="D1878" s="20" t="s">
        <v>884</v>
      </c>
      <c r="E1878" s="20" t="s">
        <v>3894</v>
      </c>
    </row>
    <row r="1879" spans="1:5">
      <c r="A1879" s="20" t="s">
        <v>3912</v>
      </c>
      <c r="B1879" s="20" t="s">
        <v>3913</v>
      </c>
      <c r="C1879" s="20" t="s">
        <v>520</v>
      </c>
      <c r="D1879" s="20" t="s">
        <v>884</v>
      </c>
      <c r="E1879" s="20" t="s">
        <v>3894</v>
      </c>
    </row>
    <row r="1880" spans="1:5">
      <c r="A1880" s="20" t="s">
        <v>3914</v>
      </c>
      <c r="B1880" s="20" t="s">
        <v>3915</v>
      </c>
      <c r="C1880" s="20" t="s">
        <v>520</v>
      </c>
      <c r="D1880" s="20" t="s">
        <v>884</v>
      </c>
      <c r="E1880" s="20" t="s">
        <v>3894</v>
      </c>
    </row>
    <row r="1881" spans="1:5">
      <c r="A1881" s="20" t="s">
        <v>3916</v>
      </c>
      <c r="B1881" s="20" t="s">
        <v>3917</v>
      </c>
      <c r="C1881" s="20" t="s">
        <v>520</v>
      </c>
      <c r="D1881" s="20" t="s">
        <v>884</v>
      </c>
      <c r="E1881" s="20" t="s">
        <v>3894</v>
      </c>
    </row>
    <row r="1882" spans="1:5">
      <c r="A1882" s="20" t="s">
        <v>3918</v>
      </c>
      <c r="B1882" s="20" t="s">
        <v>3919</v>
      </c>
      <c r="C1882" s="20" t="s">
        <v>520</v>
      </c>
      <c r="D1882" s="20" t="s">
        <v>884</v>
      </c>
      <c r="E1882" s="20" t="s">
        <v>3894</v>
      </c>
    </row>
    <row r="1883" spans="1:5">
      <c r="A1883" s="20" t="s">
        <v>3920</v>
      </c>
      <c r="B1883" s="20" t="s">
        <v>3921</v>
      </c>
      <c r="C1883" s="20" t="s">
        <v>520</v>
      </c>
      <c r="D1883" s="20" t="s">
        <v>884</v>
      </c>
      <c r="E1883" s="20" t="s">
        <v>3894</v>
      </c>
    </row>
    <row r="1884" spans="1:5">
      <c r="A1884" s="20" t="s">
        <v>3922</v>
      </c>
      <c r="B1884" s="20" t="s">
        <v>3923</v>
      </c>
      <c r="C1884" s="20" t="s">
        <v>520</v>
      </c>
      <c r="D1884" s="20" t="s">
        <v>884</v>
      </c>
      <c r="E1884" s="20" t="s">
        <v>3894</v>
      </c>
    </row>
    <row r="1885" spans="1:5">
      <c r="A1885" s="20" t="s">
        <v>3924</v>
      </c>
      <c r="B1885" s="20" t="s">
        <v>3925</v>
      </c>
      <c r="C1885" s="20" t="s">
        <v>520</v>
      </c>
      <c r="D1885" s="20" t="s">
        <v>884</v>
      </c>
      <c r="E1885" s="20" t="s">
        <v>3894</v>
      </c>
    </row>
    <row r="1886" spans="1:5">
      <c r="A1886" s="20" t="s">
        <v>3926</v>
      </c>
      <c r="B1886" s="20" t="s">
        <v>3927</v>
      </c>
      <c r="C1886" s="20" t="s">
        <v>520</v>
      </c>
      <c r="D1886" s="20" t="s">
        <v>884</v>
      </c>
      <c r="E1886" s="20" t="s">
        <v>3894</v>
      </c>
    </row>
    <row r="1887" spans="1:5">
      <c r="A1887" s="20" t="s">
        <v>3928</v>
      </c>
      <c r="B1887" s="20" t="s">
        <v>3929</v>
      </c>
      <c r="C1887" s="20" t="s">
        <v>519</v>
      </c>
      <c r="D1887" s="20" t="s">
        <v>884</v>
      </c>
      <c r="E1887" s="20" t="s">
        <v>762</v>
      </c>
    </row>
    <row r="1888" spans="1:5">
      <c r="A1888" s="20" t="s">
        <v>3930</v>
      </c>
      <c r="B1888" s="20" t="s">
        <v>3931</v>
      </c>
      <c r="C1888" s="20" t="s">
        <v>519</v>
      </c>
      <c r="D1888" s="20" t="s">
        <v>765</v>
      </c>
      <c r="E1888" s="20" t="s">
        <v>762</v>
      </c>
    </row>
    <row r="1889" spans="1:5">
      <c r="A1889" s="20" t="s">
        <v>3932</v>
      </c>
      <c r="B1889" s="20" t="s">
        <v>3933</v>
      </c>
      <c r="C1889" s="20" t="s">
        <v>519</v>
      </c>
      <c r="D1889" s="20" t="s">
        <v>765</v>
      </c>
      <c r="E1889" s="20" t="s">
        <v>762</v>
      </c>
    </row>
    <row r="1890" spans="1:5">
      <c r="A1890" s="20" t="s">
        <v>3934</v>
      </c>
      <c r="B1890" s="20" t="s">
        <v>3935</v>
      </c>
      <c r="C1890" s="20" t="s">
        <v>519</v>
      </c>
      <c r="D1890" s="20" t="s">
        <v>765</v>
      </c>
      <c r="E1890" s="20" t="s">
        <v>762</v>
      </c>
    </row>
    <row r="1891" spans="1:5">
      <c r="A1891" s="20" t="s">
        <v>3936</v>
      </c>
      <c r="B1891" s="20" t="s">
        <v>3937</v>
      </c>
      <c r="C1891" s="20" t="s">
        <v>519</v>
      </c>
      <c r="D1891" s="20" t="s">
        <v>765</v>
      </c>
      <c r="E1891" s="20" t="s">
        <v>762</v>
      </c>
    </row>
    <row r="1892" spans="1:5">
      <c r="A1892" s="20" t="s">
        <v>3938</v>
      </c>
      <c r="B1892" s="20" t="s">
        <v>3939</v>
      </c>
      <c r="C1892" s="20" t="s">
        <v>519</v>
      </c>
      <c r="D1892" s="20" t="s">
        <v>765</v>
      </c>
      <c r="E1892" s="20" t="s">
        <v>762</v>
      </c>
    </row>
    <row r="1893" spans="1:5">
      <c r="A1893" s="20" t="s">
        <v>3940</v>
      </c>
      <c r="B1893" s="20" t="s">
        <v>3941</v>
      </c>
      <c r="C1893" s="20" t="s">
        <v>519</v>
      </c>
      <c r="D1893" s="20" t="s">
        <v>765</v>
      </c>
      <c r="E1893" s="20" t="s">
        <v>762</v>
      </c>
    </row>
    <row r="1894" spans="1:5">
      <c r="A1894" s="20" t="s">
        <v>3942</v>
      </c>
      <c r="B1894" s="20" t="s">
        <v>3943</v>
      </c>
      <c r="C1894" s="20" t="s">
        <v>519</v>
      </c>
      <c r="D1894" s="20" t="s">
        <v>765</v>
      </c>
      <c r="E1894" s="20" t="s">
        <v>762</v>
      </c>
    </row>
    <row r="1895" spans="1:5">
      <c r="A1895" s="20" t="s">
        <v>3944</v>
      </c>
      <c r="B1895" s="20" t="s">
        <v>3945</v>
      </c>
      <c r="C1895" s="20" t="s">
        <v>519</v>
      </c>
      <c r="D1895" s="20" t="s">
        <v>765</v>
      </c>
      <c r="E1895" s="20" t="s">
        <v>762</v>
      </c>
    </row>
    <row r="1896" spans="1:5">
      <c r="A1896" s="20" t="s">
        <v>3946</v>
      </c>
      <c r="B1896" s="20" t="s">
        <v>3947</v>
      </c>
      <c r="C1896" s="20" t="s">
        <v>519</v>
      </c>
      <c r="D1896" s="20" t="s">
        <v>765</v>
      </c>
      <c r="E1896" s="20" t="s">
        <v>762</v>
      </c>
    </row>
    <row r="1897" spans="1:5">
      <c r="A1897" s="20" t="s">
        <v>3948</v>
      </c>
      <c r="B1897" s="20" t="s">
        <v>3949</v>
      </c>
      <c r="C1897" s="20" t="s">
        <v>519</v>
      </c>
      <c r="D1897" s="20" t="s">
        <v>765</v>
      </c>
      <c r="E1897" s="20" t="s">
        <v>762</v>
      </c>
    </row>
    <row r="1898" spans="1:5">
      <c r="A1898" s="20" t="s">
        <v>3950</v>
      </c>
      <c r="B1898" s="20" t="s">
        <v>3951</v>
      </c>
      <c r="C1898" s="20" t="s">
        <v>519</v>
      </c>
      <c r="D1898" s="20" t="s">
        <v>765</v>
      </c>
      <c r="E1898" s="20" t="s">
        <v>762</v>
      </c>
    </row>
    <row r="1899" spans="1:5">
      <c r="A1899" s="20" t="s">
        <v>3952</v>
      </c>
      <c r="B1899" s="20" t="s">
        <v>3953</v>
      </c>
      <c r="C1899" s="20" t="s">
        <v>519</v>
      </c>
      <c r="D1899" s="20" t="s">
        <v>765</v>
      </c>
      <c r="E1899" s="20" t="s">
        <v>762</v>
      </c>
    </row>
    <row r="1900" spans="1:5">
      <c r="A1900" s="20" t="s">
        <v>3954</v>
      </c>
      <c r="B1900" s="20" t="s">
        <v>3955</v>
      </c>
      <c r="C1900" s="20" t="s">
        <v>519</v>
      </c>
      <c r="D1900" s="20" t="s">
        <v>765</v>
      </c>
      <c r="E1900" s="20" t="s">
        <v>762</v>
      </c>
    </row>
    <row r="1901" spans="1:5">
      <c r="A1901" s="20" t="s">
        <v>3956</v>
      </c>
      <c r="B1901" s="20" t="s">
        <v>3957</v>
      </c>
      <c r="C1901" s="20" t="s">
        <v>519</v>
      </c>
      <c r="D1901" s="20" t="s">
        <v>765</v>
      </c>
      <c r="E1901" s="20" t="s">
        <v>762</v>
      </c>
    </row>
    <row r="1902" spans="1:5">
      <c r="A1902" s="20" t="s">
        <v>3958</v>
      </c>
      <c r="B1902" s="20" t="s">
        <v>3959</v>
      </c>
      <c r="C1902" s="20" t="s">
        <v>519</v>
      </c>
      <c r="D1902" s="20" t="s">
        <v>765</v>
      </c>
      <c r="E1902" s="20" t="s">
        <v>762</v>
      </c>
    </row>
    <row r="1903" spans="1:5">
      <c r="A1903" s="20" t="s">
        <v>3960</v>
      </c>
      <c r="B1903" s="20" t="s">
        <v>3961</v>
      </c>
      <c r="C1903" s="20" t="s">
        <v>519</v>
      </c>
      <c r="D1903" s="20" t="s">
        <v>765</v>
      </c>
      <c r="E1903" s="20" t="s">
        <v>762</v>
      </c>
    </row>
    <row r="1904" spans="1:5">
      <c r="A1904" s="20" t="s">
        <v>3962</v>
      </c>
      <c r="B1904" s="20" t="s">
        <v>3963</v>
      </c>
      <c r="C1904" s="20" t="s">
        <v>519</v>
      </c>
      <c r="D1904" s="20" t="s">
        <v>765</v>
      </c>
      <c r="E1904" s="20" t="s">
        <v>762</v>
      </c>
    </row>
    <row r="1905" spans="1:5">
      <c r="A1905" s="20" t="s">
        <v>3964</v>
      </c>
      <c r="B1905" s="20" t="s">
        <v>3965</v>
      </c>
      <c r="C1905" s="20" t="s">
        <v>519</v>
      </c>
      <c r="D1905" s="20" t="s">
        <v>765</v>
      </c>
      <c r="E1905" s="20" t="s">
        <v>762</v>
      </c>
    </row>
    <row r="1906" spans="1:5">
      <c r="A1906" s="20" t="s">
        <v>3966</v>
      </c>
      <c r="B1906" s="20" t="s">
        <v>3967</v>
      </c>
      <c r="C1906" s="20" t="s">
        <v>519</v>
      </c>
      <c r="D1906" s="20" t="s">
        <v>765</v>
      </c>
      <c r="E1906" s="20" t="s">
        <v>762</v>
      </c>
    </row>
    <row r="1907" spans="1:5">
      <c r="A1907" s="20" t="s">
        <v>3968</v>
      </c>
      <c r="B1907" s="20" t="s">
        <v>3969</v>
      </c>
      <c r="C1907" s="20" t="s">
        <v>519</v>
      </c>
      <c r="D1907" s="20" t="s">
        <v>765</v>
      </c>
      <c r="E1907" s="20" t="s">
        <v>762</v>
      </c>
    </row>
    <row r="1908" spans="1:5">
      <c r="A1908" s="20" t="s">
        <v>3970</v>
      </c>
      <c r="B1908" s="20" t="s">
        <v>3971</v>
      </c>
      <c r="C1908" s="20" t="s">
        <v>519</v>
      </c>
      <c r="D1908" s="20" t="s">
        <v>765</v>
      </c>
      <c r="E1908" s="20" t="s">
        <v>762</v>
      </c>
    </row>
    <row r="1909" spans="1:5">
      <c r="A1909" s="20" t="s">
        <v>3972</v>
      </c>
      <c r="B1909" s="20" t="s">
        <v>3973</v>
      </c>
      <c r="C1909" s="20" t="s">
        <v>519</v>
      </c>
      <c r="D1909" s="20" t="s">
        <v>765</v>
      </c>
      <c r="E1909" s="20" t="s">
        <v>762</v>
      </c>
    </row>
    <row r="1910" spans="1:5">
      <c r="A1910" s="20" t="s">
        <v>3974</v>
      </c>
      <c r="B1910" s="20" t="s">
        <v>3975</v>
      </c>
      <c r="C1910" s="20" t="s">
        <v>519</v>
      </c>
      <c r="D1910" s="20" t="s">
        <v>765</v>
      </c>
      <c r="E1910" s="20" t="s">
        <v>762</v>
      </c>
    </row>
    <row r="1911" spans="1:5">
      <c r="A1911" s="20" t="s">
        <v>3976</v>
      </c>
      <c r="B1911" s="20" t="s">
        <v>3977</v>
      </c>
      <c r="C1911" s="20" t="s">
        <v>519</v>
      </c>
      <c r="D1911" s="20" t="s">
        <v>765</v>
      </c>
      <c r="E1911" s="20" t="s">
        <v>762</v>
      </c>
    </row>
    <row r="1912" spans="1:5">
      <c r="A1912" s="20" t="s">
        <v>3978</v>
      </c>
      <c r="B1912" s="20" t="s">
        <v>3979</v>
      </c>
      <c r="C1912" s="20" t="s">
        <v>519</v>
      </c>
      <c r="D1912" s="20" t="s">
        <v>765</v>
      </c>
      <c r="E1912" s="20" t="s">
        <v>762</v>
      </c>
    </row>
    <row r="1913" spans="1:5">
      <c r="A1913" s="20" t="s">
        <v>3980</v>
      </c>
      <c r="B1913" s="20" t="s">
        <v>3981</v>
      </c>
      <c r="C1913" s="20" t="s">
        <v>519</v>
      </c>
      <c r="D1913" s="20" t="s">
        <v>765</v>
      </c>
      <c r="E1913" s="20" t="s">
        <v>762</v>
      </c>
    </row>
    <row r="1914" spans="1:5">
      <c r="A1914" s="20" t="s">
        <v>3982</v>
      </c>
      <c r="B1914" s="20" t="s">
        <v>3983</v>
      </c>
      <c r="C1914" s="20" t="s">
        <v>519</v>
      </c>
      <c r="D1914" s="20" t="s">
        <v>765</v>
      </c>
      <c r="E1914" s="20" t="s">
        <v>762</v>
      </c>
    </row>
    <row r="1915" spans="1:5">
      <c r="A1915" s="20" t="s">
        <v>3984</v>
      </c>
      <c r="B1915" s="20" t="s">
        <v>3985</v>
      </c>
      <c r="C1915" s="20" t="s">
        <v>519</v>
      </c>
      <c r="D1915" s="20" t="s">
        <v>765</v>
      </c>
      <c r="E1915" s="20" t="s">
        <v>762</v>
      </c>
    </row>
    <row r="1916" spans="1:5">
      <c r="A1916" s="20" t="s">
        <v>3986</v>
      </c>
      <c r="B1916" s="20" t="s">
        <v>3987</v>
      </c>
      <c r="C1916" s="20" t="s">
        <v>519</v>
      </c>
      <c r="D1916" s="20" t="s">
        <v>765</v>
      </c>
      <c r="E1916" s="20" t="s">
        <v>762</v>
      </c>
    </row>
    <row r="1917" spans="1:5">
      <c r="A1917" s="20" t="s">
        <v>3988</v>
      </c>
      <c r="B1917" s="20" t="s">
        <v>3989</v>
      </c>
      <c r="C1917" s="20" t="s">
        <v>519</v>
      </c>
      <c r="D1917" s="20" t="s">
        <v>765</v>
      </c>
      <c r="E1917" s="20" t="s">
        <v>762</v>
      </c>
    </row>
    <row r="1918" spans="1:5">
      <c r="A1918" s="20" t="s">
        <v>3990</v>
      </c>
      <c r="B1918" s="20" t="s">
        <v>3991</v>
      </c>
      <c r="C1918" s="20" t="s">
        <v>519</v>
      </c>
      <c r="D1918" s="20" t="s">
        <v>765</v>
      </c>
      <c r="E1918" s="20" t="s">
        <v>762</v>
      </c>
    </row>
    <row r="1919" spans="1:5">
      <c r="A1919" s="20" t="s">
        <v>3992</v>
      </c>
      <c r="B1919" s="20" t="s">
        <v>3993</v>
      </c>
      <c r="C1919" s="20" t="s">
        <v>519</v>
      </c>
      <c r="D1919" s="20" t="s">
        <v>765</v>
      </c>
      <c r="E1919" s="20" t="s">
        <v>762</v>
      </c>
    </row>
    <row r="1920" spans="1:5">
      <c r="A1920" s="20" t="s">
        <v>3994</v>
      </c>
      <c r="B1920" s="20" t="s">
        <v>3995</v>
      </c>
      <c r="C1920" s="20" t="s">
        <v>519</v>
      </c>
      <c r="D1920" s="20" t="s">
        <v>765</v>
      </c>
      <c r="E1920" s="20" t="s">
        <v>762</v>
      </c>
    </row>
    <row r="1921" spans="1:5">
      <c r="A1921" s="20" t="s">
        <v>3996</v>
      </c>
      <c r="B1921" s="20" t="s">
        <v>3997</v>
      </c>
      <c r="C1921" s="20" t="s">
        <v>519</v>
      </c>
      <c r="D1921" s="20" t="s">
        <v>765</v>
      </c>
      <c r="E1921" s="20" t="s">
        <v>762</v>
      </c>
    </row>
    <row r="1922" spans="1:5">
      <c r="A1922" s="20" t="s">
        <v>3998</v>
      </c>
      <c r="B1922" s="20" t="s">
        <v>3999</v>
      </c>
      <c r="C1922" s="20" t="s">
        <v>519</v>
      </c>
      <c r="D1922" s="20" t="s">
        <v>765</v>
      </c>
      <c r="E1922" s="20" t="s">
        <v>762</v>
      </c>
    </row>
    <row r="1923" spans="1:5">
      <c r="A1923" s="20" t="s">
        <v>4000</v>
      </c>
      <c r="B1923" s="20" t="s">
        <v>4001</v>
      </c>
      <c r="C1923" s="20" t="s">
        <v>519</v>
      </c>
      <c r="D1923" s="20" t="s">
        <v>765</v>
      </c>
      <c r="E1923" s="20" t="s">
        <v>762</v>
      </c>
    </row>
    <row r="1924" spans="1:5">
      <c r="A1924" s="20" t="s">
        <v>4002</v>
      </c>
      <c r="B1924" s="20" t="s">
        <v>4003</v>
      </c>
      <c r="C1924" s="20" t="s">
        <v>519</v>
      </c>
      <c r="D1924" s="20" t="s">
        <v>765</v>
      </c>
      <c r="E1924" s="20" t="s">
        <v>762</v>
      </c>
    </row>
    <row r="1925" spans="1:5">
      <c r="A1925" s="20" t="s">
        <v>4004</v>
      </c>
      <c r="B1925" s="20" t="s">
        <v>4005</v>
      </c>
      <c r="C1925" s="20" t="s">
        <v>519</v>
      </c>
      <c r="D1925" s="20" t="s">
        <v>765</v>
      </c>
      <c r="E1925" s="20" t="s">
        <v>762</v>
      </c>
    </row>
    <row r="1926" spans="1:5">
      <c r="A1926" s="20" t="s">
        <v>4006</v>
      </c>
      <c r="B1926" s="20" t="s">
        <v>4007</v>
      </c>
      <c r="C1926" s="20" t="s">
        <v>519</v>
      </c>
      <c r="D1926" s="20" t="s">
        <v>765</v>
      </c>
      <c r="E1926" s="20" t="s">
        <v>762</v>
      </c>
    </row>
    <row r="1927" spans="1:5">
      <c r="A1927" s="20" t="s">
        <v>4008</v>
      </c>
      <c r="B1927" s="20" t="s">
        <v>4009</v>
      </c>
      <c r="C1927" s="20" t="s">
        <v>519</v>
      </c>
      <c r="D1927" s="20" t="s">
        <v>765</v>
      </c>
      <c r="E1927" s="20" t="s">
        <v>762</v>
      </c>
    </row>
    <row r="1928" spans="1:5">
      <c r="A1928" s="20" t="s">
        <v>4010</v>
      </c>
      <c r="B1928" s="20" t="s">
        <v>4011</v>
      </c>
      <c r="C1928" s="20" t="s">
        <v>519</v>
      </c>
      <c r="D1928" s="20" t="s">
        <v>765</v>
      </c>
      <c r="E1928" s="20" t="s">
        <v>762</v>
      </c>
    </row>
    <row r="1929" spans="1:5">
      <c r="A1929" s="20" t="s">
        <v>4012</v>
      </c>
      <c r="B1929" s="20" t="s">
        <v>4013</v>
      </c>
      <c r="C1929" s="20" t="s">
        <v>519</v>
      </c>
      <c r="D1929" s="20" t="s">
        <v>765</v>
      </c>
      <c r="E1929" s="20" t="s">
        <v>762</v>
      </c>
    </row>
    <row r="1930" spans="1:5">
      <c r="A1930" s="20" t="s">
        <v>4014</v>
      </c>
      <c r="B1930" s="20" t="s">
        <v>4015</v>
      </c>
      <c r="C1930" s="20" t="s">
        <v>519</v>
      </c>
      <c r="D1930" s="20" t="s">
        <v>765</v>
      </c>
      <c r="E1930" s="20" t="s">
        <v>762</v>
      </c>
    </row>
    <row r="1931" spans="1:5">
      <c r="A1931" s="20" t="s">
        <v>4016</v>
      </c>
      <c r="B1931" s="20" t="s">
        <v>4017</v>
      </c>
      <c r="C1931" s="20" t="s">
        <v>519</v>
      </c>
      <c r="D1931" s="20" t="s">
        <v>765</v>
      </c>
      <c r="E1931" s="20" t="s">
        <v>762</v>
      </c>
    </row>
    <row r="1932" spans="1:5">
      <c r="A1932" s="20" t="s">
        <v>4018</v>
      </c>
      <c r="B1932" s="20" t="s">
        <v>4019</v>
      </c>
      <c r="C1932" s="20" t="s">
        <v>519</v>
      </c>
      <c r="D1932" s="20" t="s">
        <v>765</v>
      </c>
      <c r="E1932" s="20" t="s">
        <v>762</v>
      </c>
    </row>
    <row r="1933" spans="1:5">
      <c r="A1933" s="20" t="s">
        <v>4020</v>
      </c>
      <c r="B1933" s="20" t="s">
        <v>4021</v>
      </c>
      <c r="C1933" s="20" t="s">
        <v>519</v>
      </c>
      <c r="D1933" s="20" t="s">
        <v>765</v>
      </c>
      <c r="E1933" s="20" t="s">
        <v>762</v>
      </c>
    </row>
    <row r="1934" spans="1:5">
      <c r="A1934" s="20" t="s">
        <v>4022</v>
      </c>
      <c r="B1934" s="20" t="s">
        <v>4023</v>
      </c>
      <c r="C1934" s="20" t="s">
        <v>519</v>
      </c>
      <c r="D1934" s="20" t="s">
        <v>765</v>
      </c>
      <c r="E1934" s="20" t="s">
        <v>762</v>
      </c>
    </row>
    <row r="1935" spans="1:5">
      <c r="A1935" s="20" t="s">
        <v>4024</v>
      </c>
      <c r="B1935" s="20" t="s">
        <v>4025</v>
      </c>
      <c r="C1935" s="20" t="s">
        <v>519</v>
      </c>
      <c r="D1935" s="20" t="s">
        <v>765</v>
      </c>
      <c r="E1935" s="20" t="s">
        <v>762</v>
      </c>
    </row>
    <row r="1936" spans="1:5">
      <c r="A1936" s="20" t="s">
        <v>4026</v>
      </c>
      <c r="B1936" s="20" t="s">
        <v>4027</v>
      </c>
      <c r="C1936" s="20" t="s">
        <v>519</v>
      </c>
      <c r="D1936" s="20" t="s">
        <v>765</v>
      </c>
      <c r="E1936" s="20" t="s">
        <v>762</v>
      </c>
    </row>
    <row r="1937" spans="1:5">
      <c r="A1937" s="20" t="s">
        <v>4028</v>
      </c>
      <c r="B1937" s="20" t="s">
        <v>4029</v>
      </c>
      <c r="C1937" s="20" t="s">
        <v>519</v>
      </c>
      <c r="D1937" s="20" t="s">
        <v>765</v>
      </c>
      <c r="E1937" s="20" t="s">
        <v>762</v>
      </c>
    </row>
    <row r="1938" spans="1:5">
      <c r="A1938" s="20" t="s">
        <v>4030</v>
      </c>
      <c r="B1938" s="20" t="s">
        <v>4031</v>
      </c>
      <c r="C1938" s="20" t="s">
        <v>519</v>
      </c>
      <c r="D1938" s="20" t="s">
        <v>765</v>
      </c>
      <c r="E1938" s="20" t="s">
        <v>762</v>
      </c>
    </row>
    <row r="1939" spans="1:5">
      <c r="A1939" s="20" t="s">
        <v>4032</v>
      </c>
      <c r="B1939" s="20" t="s">
        <v>4033</v>
      </c>
      <c r="C1939" s="20" t="s">
        <v>519</v>
      </c>
      <c r="D1939" s="20" t="s">
        <v>765</v>
      </c>
      <c r="E1939" s="20" t="s">
        <v>762</v>
      </c>
    </row>
    <row r="1940" spans="1:5">
      <c r="A1940" s="20" t="s">
        <v>4034</v>
      </c>
      <c r="B1940" s="20" t="s">
        <v>4035</v>
      </c>
      <c r="C1940" s="20" t="s">
        <v>519</v>
      </c>
      <c r="D1940" s="20" t="s">
        <v>765</v>
      </c>
      <c r="E1940" s="20" t="s">
        <v>762</v>
      </c>
    </row>
    <row r="1941" spans="1:5">
      <c r="A1941" s="20" t="s">
        <v>4036</v>
      </c>
      <c r="B1941" s="20" t="s">
        <v>4037</v>
      </c>
      <c r="C1941" s="20" t="s">
        <v>519</v>
      </c>
      <c r="D1941" s="20" t="s">
        <v>765</v>
      </c>
      <c r="E1941" s="20" t="s">
        <v>762</v>
      </c>
    </row>
    <row r="1942" spans="1:5">
      <c r="A1942" s="20" t="s">
        <v>4038</v>
      </c>
      <c r="B1942" s="20" t="s">
        <v>4039</v>
      </c>
      <c r="C1942" s="20" t="s">
        <v>519</v>
      </c>
      <c r="D1942" s="20" t="s">
        <v>765</v>
      </c>
      <c r="E1942" s="20" t="s">
        <v>762</v>
      </c>
    </row>
    <row r="1943" spans="1:5">
      <c r="A1943" s="20" t="s">
        <v>4040</v>
      </c>
      <c r="B1943" s="20" t="s">
        <v>4041</v>
      </c>
      <c r="C1943" s="20" t="s">
        <v>519</v>
      </c>
      <c r="D1943" s="20" t="s">
        <v>765</v>
      </c>
      <c r="E1943" s="20" t="s">
        <v>762</v>
      </c>
    </row>
    <row r="1944" spans="1:5">
      <c r="A1944" s="20" t="s">
        <v>4042</v>
      </c>
      <c r="B1944" s="20" t="s">
        <v>4043</v>
      </c>
      <c r="C1944" s="20" t="s">
        <v>519</v>
      </c>
      <c r="D1944" s="20" t="s">
        <v>765</v>
      </c>
      <c r="E1944" s="20" t="s">
        <v>762</v>
      </c>
    </row>
    <row r="1945" spans="1:5">
      <c r="A1945" s="20" t="s">
        <v>4044</v>
      </c>
      <c r="B1945" s="20" t="s">
        <v>4045</v>
      </c>
      <c r="C1945" s="20" t="s">
        <v>519</v>
      </c>
      <c r="D1945" s="20" t="s">
        <v>765</v>
      </c>
      <c r="E1945" s="20" t="s">
        <v>762</v>
      </c>
    </row>
    <row r="1946" spans="1:5">
      <c r="A1946" s="20" t="s">
        <v>4046</v>
      </c>
      <c r="B1946" s="20" t="s">
        <v>4047</v>
      </c>
      <c r="C1946" s="20" t="s">
        <v>519</v>
      </c>
      <c r="D1946" s="20" t="s">
        <v>765</v>
      </c>
      <c r="E1946" s="20" t="s">
        <v>762</v>
      </c>
    </row>
    <row r="1947" spans="1:5">
      <c r="A1947" s="20" t="s">
        <v>4048</v>
      </c>
      <c r="B1947" s="20" t="s">
        <v>4049</v>
      </c>
      <c r="C1947" s="20" t="s">
        <v>519</v>
      </c>
      <c r="D1947" s="20" t="s">
        <v>765</v>
      </c>
      <c r="E1947" s="20" t="s">
        <v>762</v>
      </c>
    </row>
    <row r="1948" spans="1:5">
      <c r="A1948" s="20" t="s">
        <v>4050</v>
      </c>
      <c r="B1948" s="20" t="s">
        <v>4051</v>
      </c>
      <c r="C1948" s="20" t="s">
        <v>519</v>
      </c>
      <c r="D1948" s="20" t="s">
        <v>765</v>
      </c>
      <c r="E1948" s="20" t="s">
        <v>762</v>
      </c>
    </row>
    <row r="1949" spans="1:5">
      <c r="A1949" s="20" t="s">
        <v>4052</v>
      </c>
      <c r="B1949" s="20" t="s">
        <v>4053</v>
      </c>
      <c r="C1949" s="20" t="s">
        <v>519</v>
      </c>
      <c r="D1949" s="20" t="s">
        <v>765</v>
      </c>
      <c r="E1949" s="20" t="s">
        <v>762</v>
      </c>
    </row>
    <row r="1950" spans="1:5">
      <c r="A1950" s="20" t="s">
        <v>4054</v>
      </c>
      <c r="B1950" s="20" t="s">
        <v>4055</v>
      </c>
      <c r="C1950" s="20" t="s">
        <v>519</v>
      </c>
      <c r="D1950" s="20" t="s">
        <v>765</v>
      </c>
      <c r="E1950" s="20" t="s">
        <v>762</v>
      </c>
    </row>
    <row r="1951" spans="1:5">
      <c r="A1951" s="20" t="s">
        <v>4056</v>
      </c>
      <c r="B1951" s="20" t="s">
        <v>4057</v>
      </c>
      <c r="C1951" s="20" t="s">
        <v>519</v>
      </c>
      <c r="D1951" s="20" t="s">
        <v>765</v>
      </c>
      <c r="E1951" s="20" t="s">
        <v>762</v>
      </c>
    </row>
    <row r="1952" spans="1:5">
      <c r="A1952" s="20" t="s">
        <v>4058</v>
      </c>
      <c r="B1952" s="20" t="s">
        <v>4059</v>
      </c>
      <c r="C1952" s="20" t="s">
        <v>519</v>
      </c>
      <c r="D1952" s="20" t="s">
        <v>765</v>
      </c>
      <c r="E1952" s="20" t="s">
        <v>762</v>
      </c>
    </row>
    <row r="1953" spans="1:5">
      <c r="A1953" s="20" t="s">
        <v>4060</v>
      </c>
      <c r="B1953" s="20" t="s">
        <v>4061</v>
      </c>
      <c r="C1953" s="20" t="s">
        <v>519</v>
      </c>
      <c r="D1953" s="20" t="s">
        <v>765</v>
      </c>
      <c r="E1953" s="20" t="s">
        <v>762</v>
      </c>
    </row>
    <row r="1954" spans="1:5">
      <c r="A1954" s="20" t="s">
        <v>4062</v>
      </c>
      <c r="B1954" s="20" t="s">
        <v>4063</v>
      </c>
      <c r="C1954" s="20" t="s">
        <v>519</v>
      </c>
      <c r="D1954" s="20" t="s">
        <v>765</v>
      </c>
      <c r="E1954" s="20" t="s">
        <v>762</v>
      </c>
    </row>
    <row r="1955" spans="1:5">
      <c r="A1955" s="20" t="s">
        <v>4064</v>
      </c>
      <c r="B1955" s="20" t="s">
        <v>4065</v>
      </c>
      <c r="C1955" s="20" t="s">
        <v>519</v>
      </c>
      <c r="D1955" s="20" t="s">
        <v>765</v>
      </c>
      <c r="E1955" s="20" t="s">
        <v>762</v>
      </c>
    </row>
    <row r="1956" spans="1:5">
      <c r="A1956" s="20" t="s">
        <v>4066</v>
      </c>
      <c r="B1956" s="20" t="s">
        <v>4067</v>
      </c>
      <c r="C1956" s="20" t="s">
        <v>519</v>
      </c>
      <c r="D1956" s="20" t="s">
        <v>765</v>
      </c>
      <c r="E1956" s="20" t="s">
        <v>762</v>
      </c>
    </row>
    <row r="1957" spans="1:5">
      <c r="A1957" s="20" t="s">
        <v>4068</v>
      </c>
      <c r="B1957" s="20" t="s">
        <v>4069</v>
      </c>
      <c r="C1957" s="20" t="s">
        <v>519</v>
      </c>
      <c r="D1957" s="20" t="s">
        <v>765</v>
      </c>
      <c r="E1957" s="20" t="s">
        <v>762</v>
      </c>
    </row>
    <row r="1958" spans="1:5">
      <c r="A1958" s="20" t="s">
        <v>4070</v>
      </c>
      <c r="B1958" s="20" t="s">
        <v>4071</v>
      </c>
      <c r="C1958" s="20" t="s">
        <v>519</v>
      </c>
      <c r="D1958" s="20" t="s">
        <v>765</v>
      </c>
      <c r="E1958" s="20" t="s">
        <v>762</v>
      </c>
    </row>
    <row r="1959" spans="1:5">
      <c r="A1959" s="20" t="s">
        <v>4072</v>
      </c>
      <c r="B1959" s="20" t="s">
        <v>4073</v>
      </c>
      <c r="C1959" s="20" t="s">
        <v>519</v>
      </c>
      <c r="D1959" s="20" t="s">
        <v>765</v>
      </c>
      <c r="E1959" s="20" t="s">
        <v>762</v>
      </c>
    </row>
    <row r="1960" spans="1:5">
      <c r="A1960" s="20" t="s">
        <v>4074</v>
      </c>
      <c r="B1960" s="20" t="s">
        <v>4075</v>
      </c>
      <c r="C1960" s="20" t="s">
        <v>519</v>
      </c>
      <c r="D1960" s="20" t="s">
        <v>765</v>
      </c>
      <c r="E1960" s="20" t="s">
        <v>762</v>
      </c>
    </row>
    <row r="1961" spans="1:5">
      <c r="A1961" s="20" t="s">
        <v>4076</v>
      </c>
      <c r="B1961" s="20" t="s">
        <v>4077</v>
      </c>
      <c r="C1961" s="20" t="s">
        <v>519</v>
      </c>
      <c r="D1961" s="20" t="s">
        <v>765</v>
      </c>
      <c r="E1961" s="20" t="s">
        <v>762</v>
      </c>
    </row>
    <row r="1962" spans="1:5">
      <c r="A1962" s="20" t="s">
        <v>4078</v>
      </c>
      <c r="B1962" s="20" t="s">
        <v>4079</v>
      </c>
      <c r="C1962" s="20" t="s">
        <v>519</v>
      </c>
      <c r="D1962" s="20" t="s">
        <v>765</v>
      </c>
      <c r="E1962" s="20" t="s">
        <v>762</v>
      </c>
    </row>
    <row r="1963" spans="1:5">
      <c r="A1963" s="20" t="s">
        <v>4080</v>
      </c>
      <c r="B1963" s="20" t="s">
        <v>4081</v>
      </c>
      <c r="C1963" s="20" t="s">
        <v>519</v>
      </c>
      <c r="D1963" s="20" t="s">
        <v>765</v>
      </c>
      <c r="E1963" s="20" t="s">
        <v>762</v>
      </c>
    </row>
    <row r="1964" spans="1:5">
      <c r="A1964" s="20" t="s">
        <v>4082</v>
      </c>
      <c r="B1964" s="20" t="s">
        <v>4083</v>
      </c>
      <c r="C1964" s="20" t="s">
        <v>519</v>
      </c>
      <c r="D1964" s="20" t="s">
        <v>765</v>
      </c>
      <c r="E1964" s="20" t="s">
        <v>762</v>
      </c>
    </row>
    <row r="1965" spans="1:5">
      <c r="A1965" s="20" t="s">
        <v>4084</v>
      </c>
      <c r="B1965" s="20" t="s">
        <v>4085</v>
      </c>
      <c r="C1965" s="20" t="s">
        <v>519</v>
      </c>
      <c r="D1965" s="20" t="s">
        <v>765</v>
      </c>
      <c r="E1965" s="20" t="s">
        <v>762</v>
      </c>
    </row>
    <row r="1966" spans="1:5">
      <c r="A1966" s="20" t="s">
        <v>4086</v>
      </c>
      <c r="B1966" s="20" t="s">
        <v>4087</v>
      </c>
      <c r="C1966" s="20" t="s">
        <v>519</v>
      </c>
      <c r="D1966" s="20" t="s">
        <v>765</v>
      </c>
      <c r="E1966" s="20" t="s">
        <v>762</v>
      </c>
    </row>
    <row r="1967" spans="1:5">
      <c r="A1967" s="20" t="s">
        <v>4088</v>
      </c>
      <c r="B1967" s="20" t="s">
        <v>4089</v>
      </c>
      <c r="C1967" s="20" t="s">
        <v>519</v>
      </c>
      <c r="D1967" s="20" t="s">
        <v>765</v>
      </c>
      <c r="E1967" s="20" t="s">
        <v>762</v>
      </c>
    </row>
    <row r="1968" spans="1:5">
      <c r="A1968" s="20" t="s">
        <v>4090</v>
      </c>
      <c r="B1968" s="20" t="s">
        <v>4091</v>
      </c>
      <c r="C1968" s="20" t="s">
        <v>519</v>
      </c>
      <c r="D1968" s="20" t="s">
        <v>765</v>
      </c>
      <c r="E1968" s="20" t="s">
        <v>762</v>
      </c>
    </row>
    <row r="1969" spans="1:5">
      <c r="A1969" s="20" t="s">
        <v>4092</v>
      </c>
      <c r="B1969" s="20" t="s">
        <v>4093</v>
      </c>
      <c r="C1969" s="20" t="s">
        <v>519</v>
      </c>
      <c r="D1969" s="20" t="s">
        <v>765</v>
      </c>
      <c r="E1969" s="20" t="s">
        <v>762</v>
      </c>
    </row>
    <row r="1970" spans="1:5">
      <c r="A1970" s="20" t="s">
        <v>4094</v>
      </c>
      <c r="B1970" s="20" t="s">
        <v>4095</v>
      </c>
      <c r="C1970" s="20" t="s">
        <v>519</v>
      </c>
      <c r="D1970" s="20" t="s">
        <v>765</v>
      </c>
      <c r="E1970" s="20" t="s">
        <v>762</v>
      </c>
    </row>
    <row r="1971" spans="1:5">
      <c r="A1971" s="20" t="s">
        <v>4096</v>
      </c>
      <c r="B1971" s="20" t="s">
        <v>4097</v>
      </c>
      <c r="C1971" s="20" t="s">
        <v>519</v>
      </c>
      <c r="D1971" s="20" t="s">
        <v>765</v>
      </c>
      <c r="E1971" s="20" t="s">
        <v>762</v>
      </c>
    </row>
    <row r="1972" spans="1:5">
      <c r="A1972" s="20" t="s">
        <v>4098</v>
      </c>
      <c r="B1972" s="20" t="s">
        <v>4099</v>
      </c>
      <c r="C1972" s="20" t="s">
        <v>519</v>
      </c>
      <c r="D1972" s="20" t="s">
        <v>765</v>
      </c>
      <c r="E1972" s="20" t="s">
        <v>762</v>
      </c>
    </row>
    <row r="1973" spans="1:5">
      <c r="A1973" s="20" t="s">
        <v>4100</v>
      </c>
      <c r="B1973" s="20" t="s">
        <v>4101</v>
      </c>
      <c r="C1973" s="20" t="s">
        <v>519</v>
      </c>
      <c r="D1973" s="20" t="s">
        <v>765</v>
      </c>
      <c r="E1973" s="20" t="s">
        <v>762</v>
      </c>
    </row>
    <row r="1974" spans="1:5">
      <c r="A1974" s="20" t="s">
        <v>4102</v>
      </c>
      <c r="B1974" s="20" t="s">
        <v>4103</v>
      </c>
      <c r="C1974" s="20" t="s">
        <v>519</v>
      </c>
      <c r="D1974" s="20" t="s">
        <v>765</v>
      </c>
      <c r="E1974" s="20" t="s">
        <v>762</v>
      </c>
    </row>
    <row r="1975" spans="1:5">
      <c r="A1975" s="20" t="s">
        <v>4104</v>
      </c>
      <c r="B1975" s="20" t="s">
        <v>4105</v>
      </c>
      <c r="C1975" s="20" t="s">
        <v>519</v>
      </c>
      <c r="D1975" s="20" t="s">
        <v>765</v>
      </c>
      <c r="E1975" s="20" t="s">
        <v>762</v>
      </c>
    </row>
    <row r="1976" spans="1:5">
      <c r="A1976" s="20" t="s">
        <v>4106</v>
      </c>
      <c r="B1976" s="20" t="s">
        <v>4107</v>
      </c>
      <c r="C1976" s="20" t="s">
        <v>519</v>
      </c>
      <c r="D1976" s="20" t="s">
        <v>765</v>
      </c>
      <c r="E1976" s="20" t="s">
        <v>762</v>
      </c>
    </row>
    <row r="1977" spans="1:5">
      <c r="A1977" s="20" t="s">
        <v>4108</v>
      </c>
      <c r="B1977" s="20" t="s">
        <v>4109</v>
      </c>
      <c r="C1977" s="20" t="s">
        <v>519</v>
      </c>
      <c r="D1977" s="20" t="s">
        <v>765</v>
      </c>
      <c r="E1977" s="20" t="s">
        <v>762</v>
      </c>
    </row>
    <row r="1978" spans="1:5">
      <c r="A1978" s="20" t="s">
        <v>4110</v>
      </c>
      <c r="B1978" s="20" t="s">
        <v>4111</v>
      </c>
      <c r="C1978" s="20" t="s">
        <v>519</v>
      </c>
      <c r="D1978" s="20" t="s">
        <v>765</v>
      </c>
      <c r="E1978" s="20" t="s">
        <v>762</v>
      </c>
    </row>
    <row r="1979" spans="1:5">
      <c r="A1979" s="20" t="s">
        <v>4112</v>
      </c>
      <c r="B1979" s="20" t="s">
        <v>4113</v>
      </c>
      <c r="C1979" s="20" t="s">
        <v>519</v>
      </c>
      <c r="D1979" s="20" t="s">
        <v>765</v>
      </c>
      <c r="E1979" s="20" t="s">
        <v>762</v>
      </c>
    </row>
    <row r="1980" spans="1:5">
      <c r="A1980" s="20" t="s">
        <v>4114</v>
      </c>
      <c r="B1980" s="20" t="s">
        <v>4115</v>
      </c>
      <c r="C1980" s="20" t="s">
        <v>519</v>
      </c>
      <c r="D1980" s="20" t="s">
        <v>765</v>
      </c>
      <c r="E1980" s="20" t="s">
        <v>762</v>
      </c>
    </row>
    <row r="1981" spans="1:5">
      <c r="A1981" s="20" t="s">
        <v>4116</v>
      </c>
      <c r="B1981" s="20" t="s">
        <v>4117</v>
      </c>
      <c r="C1981" s="20" t="s">
        <v>519</v>
      </c>
      <c r="D1981" s="20" t="s">
        <v>765</v>
      </c>
      <c r="E1981" s="20" t="s">
        <v>762</v>
      </c>
    </row>
    <row r="1982" spans="1:5">
      <c r="A1982" s="20" t="s">
        <v>4118</v>
      </c>
      <c r="B1982" s="20" t="s">
        <v>4119</v>
      </c>
      <c r="C1982" s="20" t="s">
        <v>519</v>
      </c>
      <c r="D1982" s="20" t="s">
        <v>765</v>
      </c>
      <c r="E1982" s="20" t="s">
        <v>762</v>
      </c>
    </row>
    <row r="1983" spans="1:5">
      <c r="A1983" s="20" t="s">
        <v>4120</v>
      </c>
      <c r="B1983" s="20" t="s">
        <v>4121</v>
      </c>
      <c r="C1983" s="20" t="s">
        <v>519</v>
      </c>
      <c r="D1983" s="20" t="s">
        <v>765</v>
      </c>
      <c r="E1983" s="20" t="s">
        <v>762</v>
      </c>
    </row>
    <row r="1984" spans="1:5">
      <c r="A1984" s="20" t="s">
        <v>4122</v>
      </c>
      <c r="B1984" s="20" t="s">
        <v>4123</v>
      </c>
      <c r="C1984" s="20" t="s">
        <v>519</v>
      </c>
      <c r="D1984" s="20" t="s">
        <v>765</v>
      </c>
      <c r="E1984" s="20" t="s">
        <v>762</v>
      </c>
    </row>
    <row r="1985" spans="1:5">
      <c r="A1985" s="20" t="s">
        <v>4124</v>
      </c>
      <c r="B1985" s="20" t="s">
        <v>4125</v>
      </c>
      <c r="C1985" s="20" t="s">
        <v>519</v>
      </c>
      <c r="D1985" s="20" t="s">
        <v>765</v>
      </c>
      <c r="E1985" s="20" t="s">
        <v>762</v>
      </c>
    </row>
    <row r="1986" spans="1:5">
      <c r="A1986" s="20" t="s">
        <v>4126</v>
      </c>
      <c r="B1986" s="20" t="s">
        <v>4127</v>
      </c>
      <c r="C1986" s="20" t="s">
        <v>519</v>
      </c>
      <c r="D1986" s="20" t="s">
        <v>765</v>
      </c>
      <c r="E1986" s="20" t="s">
        <v>762</v>
      </c>
    </row>
    <row r="1987" spans="1:5">
      <c r="A1987" s="20" t="s">
        <v>4128</v>
      </c>
      <c r="B1987" s="20" t="s">
        <v>4129</v>
      </c>
      <c r="C1987" s="20" t="s">
        <v>519</v>
      </c>
      <c r="D1987" s="20" t="s">
        <v>765</v>
      </c>
      <c r="E1987" s="20" t="s">
        <v>762</v>
      </c>
    </row>
    <row r="1988" spans="1:5">
      <c r="A1988" s="20" t="s">
        <v>4130</v>
      </c>
      <c r="B1988" s="20" t="s">
        <v>4131</v>
      </c>
      <c r="C1988" s="20" t="s">
        <v>519</v>
      </c>
      <c r="D1988" s="20" t="s">
        <v>765</v>
      </c>
      <c r="E1988" s="20" t="s">
        <v>762</v>
      </c>
    </row>
    <row r="1989" spans="1:5">
      <c r="A1989" s="20" t="s">
        <v>4132</v>
      </c>
      <c r="B1989" s="20" t="s">
        <v>4133</v>
      </c>
      <c r="C1989" s="20" t="s">
        <v>519</v>
      </c>
      <c r="D1989" s="20" t="s">
        <v>765</v>
      </c>
      <c r="E1989" s="20" t="s">
        <v>762</v>
      </c>
    </row>
    <row r="1990" spans="1:5">
      <c r="A1990" s="20" t="s">
        <v>4134</v>
      </c>
      <c r="B1990" s="20" t="s">
        <v>4135</v>
      </c>
      <c r="C1990" s="20" t="s">
        <v>519</v>
      </c>
      <c r="D1990" s="20" t="s">
        <v>765</v>
      </c>
      <c r="E1990" s="20" t="s">
        <v>762</v>
      </c>
    </row>
    <row r="1991" spans="1:5">
      <c r="A1991" s="20" t="s">
        <v>4136</v>
      </c>
      <c r="B1991" s="20" t="s">
        <v>4137</v>
      </c>
      <c r="C1991" s="20" t="s">
        <v>519</v>
      </c>
      <c r="D1991" s="20" t="s">
        <v>765</v>
      </c>
      <c r="E1991" s="20" t="s">
        <v>762</v>
      </c>
    </row>
    <row r="1992" spans="1:5">
      <c r="A1992" s="20" t="s">
        <v>4138</v>
      </c>
      <c r="B1992" s="20" t="s">
        <v>4139</v>
      </c>
      <c r="C1992" s="20" t="s">
        <v>519</v>
      </c>
      <c r="D1992" s="20" t="s">
        <v>765</v>
      </c>
      <c r="E1992" s="20" t="s">
        <v>762</v>
      </c>
    </row>
    <row r="1993" spans="1:5">
      <c r="A1993" s="20" t="s">
        <v>4140</v>
      </c>
      <c r="B1993" s="20" t="s">
        <v>4141</v>
      </c>
      <c r="C1993" s="20" t="s">
        <v>519</v>
      </c>
      <c r="D1993" s="20" t="s">
        <v>765</v>
      </c>
      <c r="E1993" s="20" t="s">
        <v>762</v>
      </c>
    </row>
    <row r="1994" spans="1:5">
      <c r="A1994" s="20" t="s">
        <v>4142</v>
      </c>
      <c r="B1994" s="20" t="s">
        <v>4143</v>
      </c>
      <c r="C1994" s="20" t="s">
        <v>519</v>
      </c>
      <c r="D1994" s="20" t="s">
        <v>765</v>
      </c>
      <c r="E1994" s="20" t="s">
        <v>762</v>
      </c>
    </row>
    <row r="1995" spans="1:5">
      <c r="A1995" s="20" t="s">
        <v>4144</v>
      </c>
      <c r="B1995" s="20" t="s">
        <v>4145</v>
      </c>
      <c r="C1995" s="20" t="s">
        <v>519</v>
      </c>
      <c r="D1995" s="20" t="s">
        <v>765</v>
      </c>
      <c r="E1995" s="20" t="s">
        <v>762</v>
      </c>
    </row>
    <row r="1996" spans="1:5">
      <c r="A1996" s="20" t="s">
        <v>4146</v>
      </c>
      <c r="B1996" s="20" t="s">
        <v>4147</v>
      </c>
      <c r="C1996" s="20" t="s">
        <v>519</v>
      </c>
      <c r="D1996" s="20" t="s">
        <v>765</v>
      </c>
      <c r="E1996" s="20" t="s">
        <v>762</v>
      </c>
    </row>
    <row r="1997" spans="1:5">
      <c r="A1997" s="20" t="s">
        <v>4148</v>
      </c>
      <c r="B1997" s="20" t="s">
        <v>4149</v>
      </c>
      <c r="C1997" s="20" t="s">
        <v>519</v>
      </c>
      <c r="D1997" s="20" t="s">
        <v>765</v>
      </c>
      <c r="E1997" s="20" t="s">
        <v>762</v>
      </c>
    </row>
    <row r="1998" spans="1:5">
      <c r="A1998" s="20" t="s">
        <v>4150</v>
      </c>
      <c r="B1998" s="20" t="s">
        <v>4151</v>
      </c>
      <c r="C1998" s="20" t="s">
        <v>519</v>
      </c>
      <c r="D1998" s="20" t="s">
        <v>765</v>
      </c>
      <c r="E1998" s="20" t="s">
        <v>762</v>
      </c>
    </row>
    <row r="1999" spans="1:5">
      <c r="A1999" s="20" t="s">
        <v>4152</v>
      </c>
      <c r="B1999" s="20" t="s">
        <v>4153</v>
      </c>
      <c r="C1999" s="20" t="s">
        <v>519</v>
      </c>
      <c r="D1999" s="20" t="s">
        <v>765</v>
      </c>
      <c r="E1999" s="20" t="s">
        <v>762</v>
      </c>
    </row>
    <row r="2000" spans="1:5">
      <c r="A2000" s="20" t="s">
        <v>4154</v>
      </c>
      <c r="B2000" s="20" t="s">
        <v>4155</v>
      </c>
      <c r="C2000" s="20" t="s">
        <v>519</v>
      </c>
      <c r="D2000" s="20" t="s">
        <v>765</v>
      </c>
      <c r="E2000" s="20" t="s">
        <v>762</v>
      </c>
    </row>
    <row r="2001" spans="1:5">
      <c r="A2001" s="20" t="s">
        <v>4156</v>
      </c>
      <c r="B2001" s="20" t="s">
        <v>4157</v>
      </c>
      <c r="C2001" s="20" t="s">
        <v>519</v>
      </c>
      <c r="D2001" s="20" t="s">
        <v>765</v>
      </c>
      <c r="E2001" s="20" t="s">
        <v>762</v>
      </c>
    </row>
    <row r="2002" spans="1:5">
      <c r="A2002" s="20" t="s">
        <v>4158</v>
      </c>
      <c r="B2002" s="20" t="s">
        <v>4159</v>
      </c>
      <c r="C2002" s="20" t="s">
        <v>519</v>
      </c>
      <c r="D2002" s="20" t="s">
        <v>765</v>
      </c>
      <c r="E2002" s="20" t="s">
        <v>762</v>
      </c>
    </row>
    <row r="2003" spans="1:5">
      <c r="A2003" s="20" t="s">
        <v>4160</v>
      </c>
      <c r="B2003" s="20" t="s">
        <v>4161</v>
      </c>
      <c r="C2003" s="20" t="s">
        <v>519</v>
      </c>
      <c r="D2003" s="20" t="s">
        <v>765</v>
      </c>
      <c r="E2003" s="20" t="s">
        <v>762</v>
      </c>
    </row>
    <row r="2004" spans="1:5">
      <c r="A2004" s="20" t="s">
        <v>4162</v>
      </c>
      <c r="B2004" s="20" t="s">
        <v>4163</v>
      </c>
      <c r="C2004" s="20" t="s">
        <v>519</v>
      </c>
      <c r="D2004" s="20" t="s">
        <v>765</v>
      </c>
      <c r="E2004" s="20" t="s">
        <v>762</v>
      </c>
    </row>
    <row r="2005" spans="1:5">
      <c r="A2005" s="20" t="s">
        <v>4164</v>
      </c>
      <c r="B2005" s="20" t="s">
        <v>4165</v>
      </c>
      <c r="C2005" s="20" t="s">
        <v>519</v>
      </c>
      <c r="D2005" s="20" t="s">
        <v>765</v>
      </c>
      <c r="E2005" s="20" t="s">
        <v>762</v>
      </c>
    </row>
    <row r="2006" spans="1:5">
      <c r="A2006" s="20" t="s">
        <v>615</v>
      </c>
      <c r="B2006" s="20" t="s">
        <v>4166</v>
      </c>
      <c r="C2006" s="20" t="s">
        <v>519</v>
      </c>
      <c r="D2006" s="20" t="s">
        <v>765</v>
      </c>
      <c r="E2006" s="20" t="s">
        <v>762</v>
      </c>
    </row>
    <row r="2007" spans="1:5">
      <c r="A2007" s="20" t="s">
        <v>4167</v>
      </c>
      <c r="B2007" s="20" t="s">
        <v>4168</v>
      </c>
      <c r="C2007" s="20" t="s">
        <v>519</v>
      </c>
      <c r="D2007" s="20" t="s">
        <v>765</v>
      </c>
      <c r="E2007" s="20" t="s">
        <v>762</v>
      </c>
    </row>
    <row r="2008" spans="1:5">
      <c r="A2008" s="20" t="s">
        <v>4169</v>
      </c>
      <c r="B2008" s="20" t="s">
        <v>4170</v>
      </c>
      <c r="C2008" s="20" t="s">
        <v>519</v>
      </c>
      <c r="D2008" s="20" t="s">
        <v>765</v>
      </c>
      <c r="E2008" s="20" t="s">
        <v>762</v>
      </c>
    </row>
    <row r="2009" spans="1:5">
      <c r="A2009" s="20" t="s">
        <v>4171</v>
      </c>
      <c r="B2009" s="20" t="s">
        <v>4172</v>
      </c>
      <c r="C2009" s="20" t="s">
        <v>519</v>
      </c>
      <c r="D2009" s="20" t="s">
        <v>765</v>
      </c>
      <c r="E2009" s="20" t="s">
        <v>762</v>
      </c>
    </row>
    <row r="2010" spans="1:5">
      <c r="A2010" s="20" t="s">
        <v>4173</v>
      </c>
      <c r="B2010" s="20" t="s">
        <v>4174</v>
      </c>
      <c r="C2010" s="20" t="s">
        <v>519</v>
      </c>
      <c r="D2010" s="20" t="s">
        <v>765</v>
      </c>
      <c r="E2010" s="20" t="s">
        <v>762</v>
      </c>
    </row>
    <row r="2011" spans="1:5">
      <c r="A2011" s="20" t="s">
        <v>4175</v>
      </c>
      <c r="B2011" s="20" t="s">
        <v>4176</v>
      </c>
      <c r="C2011" s="20" t="s">
        <v>519</v>
      </c>
      <c r="D2011" s="20" t="s">
        <v>765</v>
      </c>
      <c r="E2011" s="20" t="s">
        <v>762</v>
      </c>
    </row>
    <row r="2012" spans="1:5">
      <c r="A2012" s="20" t="s">
        <v>4177</v>
      </c>
      <c r="B2012" s="20" t="s">
        <v>4178</v>
      </c>
      <c r="C2012" s="20" t="s">
        <v>519</v>
      </c>
      <c r="D2012" s="20" t="s">
        <v>765</v>
      </c>
      <c r="E2012" s="20" t="s">
        <v>762</v>
      </c>
    </row>
    <row r="2013" spans="1:5">
      <c r="A2013" s="20" t="s">
        <v>4179</v>
      </c>
      <c r="B2013" s="20" t="s">
        <v>4180</v>
      </c>
      <c r="C2013" s="20" t="s">
        <v>519</v>
      </c>
      <c r="D2013" s="20" t="s">
        <v>765</v>
      </c>
      <c r="E2013" s="20" t="s">
        <v>762</v>
      </c>
    </row>
    <row r="2014" spans="1:5">
      <c r="A2014" s="20" t="s">
        <v>4181</v>
      </c>
      <c r="B2014" s="20" t="s">
        <v>4182</v>
      </c>
      <c r="C2014" s="20" t="s">
        <v>519</v>
      </c>
      <c r="D2014" s="20" t="s">
        <v>765</v>
      </c>
      <c r="E2014" s="20" t="s">
        <v>762</v>
      </c>
    </row>
    <row r="2015" spans="1:5">
      <c r="A2015" s="20" t="s">
        <v>4183</v>
      </c>
      <c r="B2015" s="20" t="s">
        <v>4184</v>
      </c>
      <c r="C2015" s="20" t="s">
        <v>519</v>
      </c>
      <c r="D2015" s="20" t="s">
        <v>765</v>
      </c>
      <c r="E2015" s="20" t="s">
        <v>762</v>
      </c>
    </row>
    <row r="2016" spans="1:5">
      <c r="A2016" s="20" t="s">
        <v>4185</v>
      </c>
      <c r="B2016" s="20" t="s">
        <v>4186</v>
      </c>
      <c r="C2016" s="20" t="s">
        <v>519</v>
      </c>
      <c r="D2016" s="20" t="s">
        <v>765</v>
      </c>
      <c r="E2016" s="20" t="s">
        <v>762</v>
      </c>
    </row>
    <row r="2017" spans="1:5">
      <c r="A2017" s="20" t="s">
        <v>4187</v>
      </c>
      <c r="B2017" s="20" t="s">
        <v>4188</v>
      </c>
      <c r="C2017" s="20" t="s">
        <v>519</v>
      </c>
      <c r="D2017" s="20" t="s">
        <v>765</v>
      </c>
      <c r="E2017" s="20" t="s">
        <v>762</v>
      </c>
    </row>
    <row r="2018" spans="1:5">
      <c r="A2018" s="20" t="s">
        <v>4189</v>
      </c>
      <c r="B2018" s="20" t="s">
        <v>4190</v>
      </c>
      <c r="C2018" s="20" t="s">
        <v>519</v>
      </c>
      <c r="D2018" s="20" t="s">
        <v>765</v>
      </c>
      <c r="E2018" s="20" t="s">
        <v>762</v>
      </c>
    </row>
    <row r="2019" spans="1:5">
      <c r="A2019" s="20" t="s">
        <v>4191</v>
      </c>
      <c r="B2019" s="20" t="s">
        <v>4192</v>
      </c>
      <c r="C2019" s="20" t="s">
        <v>519</v>
      </c>
      <c r="D2019" s="20" t="s">
        <v>765</v>
      </c>
      <c r="E2019" s="20" t="s">
        <v>762</v>
      </c>
    </row>
    <row r="2020" spans="1:5">
      <c r="A2020" s="20" t="s">
        <v>4193</v>
      </c>
      <c r="B2020" s="20" t="s">
        <v>4194</v>
      </c>
      <c r="C2020" s="20" t="s">
        <v>519</v>
      </c>
      <c r="D2020" s="20" t="s">
        <v>765</v>
      </c>
      <c r="E2020" s="20" t="s">
        <v>762</v>
      </c>
    </row>
    <row r="2021" spans="1:5">
      <c r="A2021" s="20" t="s">
        <v>4195</v>
      </c>
      <c r="B2021" s="20" t="s">
        <v>4196</v>
      </c>
      <c r="C2021" s="20" t="s">
        <v>519</v>
      </c>
      <c r="D2021" s="20" t="s">
        <v>765</v>
      </c>
      <c r="E2021" s="20" t="s">
        <v>762</v>
      </c>
    </row>
    <row r="2022" spans="1:5">
      <c r="A2022" s="20" t="s">
        <v>4197</v>
      </c>
      <c r="B2022" s="20" t="s">
        <v>4198</v>
      </c>
      <c r="C2022" s="20" t="s">
        <v>519</v>
      </c>
      <c r="D2022" s="20" t="s">
        <v>765</v>
      </c>
      <c r="E2022" s="20" t="s">
        <v>762</v>
      </c>
    </row>
    <row r="2023" spans="1:5">
      <c r="A2023" s="20" t="s">
        <v>4199</v>
      </c>
      <c r="B2023" s="20" t="s">
        <v>4200</v>
      </c>
      <c r="C2023" s="20" t="s">
        <v>519</v>
      </c>
      <c r="D2023" s="20" t="s">
        <v>765</v>
      </c>
      <c r="E2023" s="20" t="s">
        <v>762</v>
      </c>
    </row>
    <row r="2024" spans="1:5">
      <c r="A2024" s="20" t="s">
        <v>4201</v>
      </c>
      <c r="B2024" s="20" t="s">
        <v>4202</v>
      </c>
      <c r="C2024" s="20" t="s">
        <v>519</v>
      </c>
      <c r="D2024" s="20" t="s">
        <v>765</v>
      </c>
      <c r="E2024" s="20" t="s">
        <v>762</v>
      </c>
    </row>
    <row r="2025" spans="1:5">
      <c r="A2025" s="20" t="s">
        <v>4203</v>
      </c>
      <c r="B2025" s="20" t="s">
        <v>4204</v>
      </c>
      <c r="C2025" s="20" t="s">
        <v>519</v>
      </c>
      <c r="D2025" s="20" t="s">
        <v>765</v>
      </c>
      <c r="E2025" s="20" t="s">
        <v>762</v>
      </c>
    </row>
    <row r="2026" spans="1:5">
      <c r="A2026" s="20" t="s">
        <v>4205</v>
      </c>
      <c r="B2026" s="20" t="s">
        <v>4206</v>
      </c>
      <c r="C2026" s="20" t="s">
        <v>519</v>
      </c>
      <c r="D2026" s="20" t="s">
        <v>765</v>
      </c>
      <c r="E2026" s="20" t="s">
        <v>762</v>
      </c>
    </row>
    <row r="2027" spans="1:5">
      <c r="A2027" s="20" t="s">
        <v>4207</v>
      </c>
      <c r="B2027" s="20" t="s">
        <v>4208</v>
      </c>
      <c r="C2027" s="20" t="s">
        <v>519</v>
      </c>
      <c r="D2027" s="20" t="s">
        <v>765</v>
      </c>
      <c r="E2027" s="20" t="s">
        <v>762</v>
      </c>
    </row>
    <row r="2028" spans="1:5">
      <c r="A2028" s="20" t="s">
        <v>4209</v>
      </c>
      <c r="B2028" s="20" t="s">
        <v>4210</v>
      </c>
      <c r="C2028" s="20" t="s">
        <v>519</v>
      </c>
      <c r="D2028" s="20" t="s">
        <v>765</v>
      </c>
      <c r="E2028" s="20" t="s">
        <v>762</v>
      </c>
    </row>
    <row r="2029" spans="1:5">
      <c r="A2029" s="20" t="s">
        <v>4211</v>
      </c>
      <c r="B2029" s="20" t="s">
        <v>4212</v>
      </c>
      <c r="C2029" s="20" t="s">
        <v>519</v>
      </c>
      <c r="D2029" s="20" t="s">
        <v>765</v>
      </c>
      <c r="E2029" s="20" t="s">
        <v>762</v>
      </c>
    </row>
    <row r="2030" spans="1:5">
      <c r="A2030" s="20" t="s">
        <v>4213</v>
      </c>
      <c r="B2030" s="20" t="s">
        <v>4214</v>
      </c>
      <c r="C2030" s="20" t="s">
        <v>519</v>
      </c>
      <c r="D2030" s="20" t="s">
        <v>765</v>
      </c>
      <c r="E2030" s="20" t="s">
        <v>762</v>
      </c>
    </row>
    <row r="2031" spans="1:5">
      <c r="A2031" s="20" t="s">
        <v>4215</v>
      </c>
      <c r="B2031" s="20" t="s">
        <v>4216</v>
      </c>
      <c r="C2031" s="20" t="s">
        <v>519</v>
      </c>
      <c r="D2031" s="20" t="s">
        <v>664</v>
      </c>
      <c r="E2031" s="20" t="s">
        <v>665</v>
      </c>
    </row>
    <row r="2032" spans="1:5">
      <c r="A2032" s="20" t="s">
        <v>4217</v>
      </c>
      <c r="B2032" s="20" t="s">
        <v>4218</v>
      </c>
      <c r="C2032" s="20" t="s">
        <v>519</v>
      </c>
      <c r="D2032" s="20" t="s">
        <v>3546</v>
      </c>
      <c r="E2032" s="20" t="s">
        <v>762</v>
      </c>
    </row>
    <row r="2033" spans="1:5">
      <c r="A2033" s="20" t="s">
        <v>4219</v>
      </c>
      <c r="B2033" s="20" t="s">
        <v>4220</v>
      </c>
      <c r="C2033" s="20" t="s">
        <v>519</v>
      </c>
      <c r="D2033" s="20" t="s">
        <v>3546</v>
      </c>
      <c r="E2033" s="20" t="s">
        <v>762</v>
      </c>
    </row>
    <row r="2034" spans="1:5">
      <c r="A2034" s="20" t="s">
        <v>4221</v>
      </c>
      <c r="B2034" s="20" t="s">
        <v>4222</v>
      </c>
      <c r="C2034" s="20" t="s">
        <v>519</v>
      </c>
      <c r="D2034" s="20" t="s">
        <v>3546</v>
      </c>
      <c r="E2034" s="20" t="s">
        <v>762</v>
      </c>
    </row>
    <row r="2035" spans="1:5">
      <c r="A2035" s="20" t="s">
        <v>4223</v>
      </c>
      <c r="B2035" s="20" t="s">
        <v>4224</v>
      </c>
      <c r="C2035" s="20" t="s">
        <v>519</v>
      </c>
      <c r="D2035" s="20" t="s">
        <v>3546</v>
      </c>
      <c r="E2035" s="20" t="s">
        <v>762</v>
      </c>
    </row>
    <row r="2036" spans="1:5">
      <c r="A2036" s="20" t="s">
        <v>4225</v>
      </c>
      <c r="B2036" s="20" t="s">
        <v>4226</v>
      </c>
      <c r="C2036" s="20" t="s">
        <v>519</v>
      </c>
      <c r="D2036" s="20" t="s">
        <v>3546</v>
      </c>
      <c r="E2036" s="20" t="s">
        <v>620</v>
      </c>
    </row>
    <row r="2037" spans="1:5">
      <c r="A2037" s="20" t="s">
        <v>4227</v>
      </c>
      <c r="B2037" s="20" t="s">
        <v>4228</v>
      </c>
      <c r="C2037" s="20" t="s">
        <v>519</v>
      </c>
      <c r="D2037" s="20" t="s">
        <v>3546</v>
      </c>
      <c r="E2037" s="20" t="s">
        <v>620</v>
      </c>
    </row>
    <row r="2038" spans="1:5">
      <c r="A2038" s="20" t="s">
        <v>4229</v>
      </c>
      <c r="B2038" s="20" t="s">
        <v>4230</v>
      </c>
      <c r="C2038" s="20" t="s">
        <v>519</v>
      </c>
      <c r="D2038" s="20" t="s">
        <v>3546</v>
      </c>
      <c r="E2038" s="20" t="s">
        <v>620</v>
      </c>
    </row>
    <row r="2039" spans="1:5">
      <c r="A2039" s="20" t="s">
        <v>4231</v>
      </c>
      <c r="B2039" s="20" t="s">
        <v>4232</v>
      </c>
      <c r="C2039" s="20" t="s">
        <v>519</v>
      </c>
      <c r="D2039" s="20" t="s">
        <v>3546</v>
      </c>
      <c r="E2039" s="20" t="s">
        <v>620</v>
      </c>
    </row>
    <row r="2040" spans="1:5">
      <c r="A2040" s="20" t="s">
        <v>4233</v>
      </c>
      <c r="B2040" s="20" t="s">
        <v>4234</v>
      </c>
      <c r="C2040" s="20" t="s">
        <v>519</v>
      </c>
      <c r="D2040" s="20" t="s">
        <v>3546</v>
      </c>
      <c r="E2040" s="20" t="s">
        <v>620</v>
      </c>
    </row>
    <row r="2041" spans="1:5">
      <c r="A2041" s="20" t="s">
        <v>4235</v>
      </c>
      <c r="B2041" s="20" t="s">
        <v>4236</v>
      </c>
      <c r="C2041" s="20" t="s">
        <v>519</v>
      </c>
      <c r="D2041" s="20" t="s">
        <v>3546</v>
      </c>
      <c r="E2041" s="20" t="s">
        <v>762</v>
      </c>
    </row>
    <row r="2042" spans="1:5">
      <c r="A2042" s="20" t="s">
        <v>4237</v>
      </c>
      <c r="B2042" s="20" t="s">
        <v>4238</v>
      </c>
      <c r="C2042" s="20" t="s">
        <v>519</v>
      </c>
      <c r="D2042" s="20" t="s">
        <v>3546</v>
      </c>
      <c r="E2042" s="20" t="s">
        <v>620</v>
      </c>
    </row>
    <row r="2043" spans="1:5">
      <c r="A2043" s="20" t="s">
        <v>4239</v>
      </c>
      <c r="B2043" s="20" t="s">
        <v>4240</v>
      </c>
      <c r="C2043" s="20" t="s">
        <v>519</v>
      </c>
      <c r="D2043" s="20" t="s">
        <v>3546</v>
      </c>
      <c r="E2043" s="20" t="s">
        <v>620</v>
      </c>
    </row>
    <row r="2044" spans="1:5">
      <c r="A2044" s="20" t="s">
        <v>4241</v>
      </c>
      <c r="B2044" s="20" t="s">
        <v>4242</v>
      </c>
      <c r="C2044" s="20" t="s">
        <v>519</v>
      </c>
      <c r="D2044" s="20" t="s">
        <v>3546</v>
      </c>
      <c r="E2044" s="20" t="s">
        <v>620</v>
      </c>
    </row>
    <row r="2045" spans="1:5">
      <c r="A2045" s="20" t="s">
        <v>4243</v>
      </c>
      <c r="B2045" s="20" t="s">
        <v>4244</v>
      </c>
      <c r="C2045" s="20" t="s">
        <v>519</v>
      </c>
      <c r="D2045" s="20" t="s">
        <v>3546</v>
      </c>
      <c r="E2045" s="20" t="s">
        <v>762</v>
      </c>
    </row>
    <row r="2046" spans="1:5">
      <c r="A2046" s="20" t="s">
        <v>4245</v>
      </c>
      <c r="B2046" s="20" t="s">
        <v>4246</v>
      </c>
      <c r="C2046" s="20" t="s">
        <v>519</v>
      </c>
      <c r="D2046" s="20" t="s">
        <v>3546</v>
      </c>
      <c r="E2046" s="20" t="s">
        <v>620</v>
      </c>
    </row>
    <row r="2047" spans="1:5">
      <c r="A2047" s="20" t="s">
        <v>4247</v>
      </c>
      <c r="B2047" s="20" t="s">
        <v>4248</v>
      </c>
      <c r="C2047" s="20" t="s">
        <v>519</v>
      </c>
      <c r="D2047" s="20" t="s">
        <v>3546</v>
      </c>
      <c r="E2047" s="20" t="s">
        <v>620</v>
      </c>
    </row>
    <row r="2048" spans="1:5">
      <c r="A2048" s="20" t="s">
        <v>4249</v>
      </c>
      <c r="B2048" s="20" t="s">
        <v>4250</v>
      </c>
      <c r="C2048" s="20" t="s">
        <v>519</v>
      </c>
      <c r="D2048" s="20" t="s">
        <v>3546</v>
      </c>
      <c r="E2048" s="20" t="s">
        <v>762</v>
      </c>
    </row>
    <row r="2049" spans="1:5">
      <c r="A2049" s="20" t="s">
        <v>4251</v>
      </c>
      <c r="B2049" s="20" t="s">
        <v>4252</v>
      </c>
      <c r="C2049" s="20" t="s">
        <v>519</v>
      </c>
      <c r="D2049" s="20" t="s">
        <v>3546</v>
      </c>
      <c r="E2049" s="20" t="s">
        <v>620</v>
      </c>
    </row>
    <row r="2050" spans="1:5">
      <c r="A2050" s="20" t="s">
        <v>4253</v>
      </c>
      <c r="B2050" s="20" t="s">
        <v>4254</v>
      </c>
      <c r="C2050" s="20" t="s">
        <v>519</v>
      </c>
      <c r="D2050" s="20" t="s">
        <v>3546</v>
      </c>
      <c r="E2050" s="20" t="s">
        <v>620</v>
      </c>
    </row>
    <row r="2051" spans="1:5">
      <c r="A2051" s="20" t="s">
        <v>4255</v>
      </c>
      <c r="B2051" s="20" t="s">
        <v>4256</v>
      </c>
      <c r="C2051" s="20" t="s">
        <v>519</v>
      </c>
      <c r="D2051" s="20" t="s">
        <v>3546</v>
      </c>
      <c r="E2051" s="20" t="s">
        <v>620</v>
      </c>
    </row>
    <row r="2052" spans="1:5">
      <c r="A2052" s="20" t="s">
        <v>4257</v>
      </c>
      <c r="B2052" s="20" t="s">
        <v>4258</v>
      </c>
      <c r="C2052" s="20" t="s">
        <v>519</v>
      </c>
      <c r="D2052" s="20" t="s">
        <v>3546</v>
      </c>
      <c r="E2052" s="20" t="s">
        <v>762</v>
      </c>
    </row>
    <row r="2053" spans="1:5">
      <c r="A2053" s="20" t="s">
        <v>4259</v>
      </c>
      <c r="B2053" s="20" t="s">
        <v>4260</v>
      </c>
      <c r="C2053" s="20" t="s">
        <v>519</v>
      </c>
      <c r="D2053" s="20" t="s">
        <v>3546</v>
      </c>
      <c r="E2053" s="20" t="s">
        <v>620</v>
      </c>
    </row>
    <row r="2054" spans="1:5">
      <c r="A2054" s="20" t="s">
        <v>4261</v>
      </c>
      <c r="B2054" s="20" t="s">
        <v>4262</v>
      </c>
      <c r="C2054" s="20" t="s">
        <v>519</v>
      </c>
      <c r="D2054" s="20" t="s">
        <v>3546</v>
      </c>
      <c r="E2054" s="20" t="s">
        <v>620</v>
      </c>
    </row>
    <row r="2055" spans="1:5">
      <c r="A2055" s="20" t="s">
        <v>4263</v>
      </c>
      <c r="B2055" s="20" t="s">
        <v>4264</v>
      </c>
      <c r="C2055" s="20" t="s">
        <v>519</v>
      </c>
      <c r="D2055" s="20" t="s">
        <v>3546</v>
      </c>
      <c r="E2055" s="20" t="s">
        <v>762</v>
      </c>
    </row>
    <row r="2056" spans="1:5">
      <c r="A2056" s="20" t="s">
        <v>4265</v>
      </c>
      <c r="B2056" s="20" t="s">
        <v>4266</v>
      </c>
      <c r="C2056" s="20" t="s">
        <v>519</v>
      </c>
      <c r="D2056" s="20" t="s">
        <v>3546</v>
      </c>
      <c r="E2056" s="20" t="s">
        <v>762</v>
      </c>
    </row>
    <row r="2057" spans="1:5">
      <c r="A2057" s="20" t="s">
        <v>4267</v>
      </c>
      <c r="B2057" s="20" t="s">
        <v>4268</v>
      </c>
      <c r="C2057" s="20" t="s">
        <v>519</v>
      </c>
      <c r="D2057" s="20" t="s">
        <v>3546</v>
      </c>
      <c r="E2057" s="20" t="s">
        <v>620</v>
      </c>
    </row>
    <row r="2058" spans="1:5">
      <c r="A2058" s="20" t="s">
        <v>4269</v>
      </c>
      <c r="B2058" s="20" t="s">
        <v>4270</v>
      </c>
      <c r="C2058" s="20" t="s">
        <v>519</v>
      </c>
      <c r="D2058" s="20" t="s">
        <v>3546</v>
      </c>
      <c r="E2058" s="20" t="s">
        <v>762</v>
      </c>
    </row>
    <row r="2059" spans="1:5">
      <c r="A2059" s="20" t="s">
        <v>4271</v>
      </c>
      <c r="B2059" s="20" t="s">
        <v>4272</v>
      </c>
      <c r="C2059" s="20" t="s">
        <v>519</v>
      </c>
      <c r="D2059" s="20" t="s">
        <v>3546</v>
      </c>
      <c r="E2059" s="20" t="s">
        <v>762</v>
      </c>
    </row>
    <row r="2060" spans="1:5">
      <c r="A2060" s="20" t="s">
        <v>4273</v>
      </c>
      <c r="B2060" s="20" t="s">
        <v>4274</v>
      </c>
      <c r="C2060" s="20" t="s">
        <v>519</v>
      </c>
      <c r="D2060" s="20" t="s">
        <v>3546</v>
      </c>
      <c r="E2060" s="20" t="s">
        <v>762</v>
      </c>
    </row>
    <row r="2061" spans="1:5">
      <c r="A2061" s="20" t="s">
        <v>4275</v>
      </c>
      <c r="B2061" s="20" t="s">
        <v>4276</v>
      </c>
      <c r="C2061" s="20" t="s">
        <v>519</v>
      </c>
      <c r="D2061" s="20" t="s">
        <v>3546</v>
      </c>
      <c r="E2061" s="20" t="s">
        <v>762</v>
      </c>
    </row>
    <row r="2062" spans="1:5">
      <c r="A2062" s="20" t="s">
        <v>4277</v>
      </c>
      <c r="B2062" s="20" t="s">
        <v>4278</v>
      </c>
      <c r="C2062" s="20" t="s">
        <v>519</v>
      </c>
      <c r="D2062" s="20" t="s">
        <v>3546</v>
      </c>
      <c r="E2062" s="20" t="s">
        <v>620</v>
      </c>
    </row>
    <row r="2063" spans="1:5">
      <c r="A2063" s="20" t="s">
        <v>4279</v>
      </c>
      <c r="B2063" s="20" t="s">
        <v>4280</v>
      </c>
      <c r="C2063" s="20" t="s">
        <v>519</v>
      </c>
      <c r="D2063" s="20" t="s">
        <v>3546</v>
      </c>
      <c r="E2063" s="20" t="s">
        <v>762</v>
      </c>
    </row>
    <row r="2064" spans="1:5">
      <c r="A2064" s="20" t="s">
        <v>4281</v>
      </c>
      <c r="B2064" s="20" t="s">
        <v>4282</v>
      </c>
      <c r="C2064" s="20" t="s">
        <v>519</v>
      </c>
      <c r="D2064" s="20" t="s">
        <v>3546</v>
      </c>
      <c r="E2064" s="20" t="s">
        <v>620</v>
      </c>
    </row>
    <row r="2065" spans="1:5">
      <c r="A2065" s="20" t="s">
        <v>4283</v>
      </c>
      <c r="B2065" s="20" t="s">
        <v>4284</v>
      </c>
      <c r="C2065" s="20" t="s">
        <v>519</v>
      </c>
      <c r="D2065" s="20" t="s">
        <v>3546</v>
      </c>
      <c r="E2065" s="20" t="s">
        <v>620</v>
      </c>
    </row>
    <row r="2066" spans="1:5">
      <c r="A2066" s="20" t="s">
        <v>4285</v>
      </c>
      <c r="B2066" s="20" t="s">
        <v>4286</v>
      </c>
      <c r="C2066" s="20" t="s">
        <v>519</v>
      </c>
      <c r="D2066" s="20" t="s">
        <v>3546</v>
      </c>
      <c r="E2066" s="20" t="s">
        <v>762</v>
      </c>
    </row>
    <row r="2067" spans="1:5">
      <c r="A2067" s="20" t="s">
        <v>4287</v>
      </c>
      <c r="B2067" s="20" t="s">
        <v>4288</v>
      </c>
      <c r="C2067" s="20" t="s">
        <v>519</v>
      </c>
      <c r="D2067" s="20" t="s">
        <v>3546</v>
      </c>
      <c r="E2067" s="20" t="s">
        <v>620</v>
      </c>
    </row>
    <row r="2068" spans="1:5">
      <c r="A2068" s="20" t="s">
        <v>4289</v>
      </c>
      <c r="B2068" s="20" t="s">
        <v>4290</v>
      </c>
      <c r="C2068" s="20" t="s">
        <v>519</v>
      </c>
      <c r="D2068" s="20" t="s">
        <v>3546</v>
      </c>
      <c r="E2068" s="20" t="s">
        <v>762</v>
      </c>
    </row>
    <row r="2069" spans="1:5">
      <c r="A2069" s="20" t="s">
        <v>4291</v>
      </c>
      <c r="B2069" s="20" t="s">
        <v>4292</v>
      </c>
      <c r="C2069" s="20" t="s">
        <v>519</v>
      </c>
      <c r="D2069" s="20" t="s">
        <v>3546</v>
      </c>
      <c r="E2069" s="20" t="s">
        <v>762</v>
      </c>
    </row>
    <row r="2070" spans="1:5">
      <c r="A2070" s="20" t="s">
        <v>4293</v>
      </c>
      <c r="B2070" s="20" t="s">
        <v>4294</v>
      </c>
      <c r="C2070" s="20" t="s">
        <v>519</v>
      </c>
      <c r="D2070" s="20" t="s">
        <v>3546</v>
      </c>
      <c r="E2070" s="20" t="s">
        <v>762</v>
      </c>
    </row>
    <row r="2071" spans="1:5">
      <c r="A2071" s="20" t="s">
        <v>4295</v>
      </c>
      <c r="B2071" s="20" t="s">
        <v>4296</v>
      </c>
      <c r="C2071" s="20" t="s">
        <v>519</v>
      </c>
      <c r="D2071" s="20" t="s">
        <v>3546</v>
      </c>
      <c r="E2071" s="20" t="s">
        <v>620</v>
      </c>
    </row>
    <row r="2072" spans="1:5">
      <c r="A2072" s="20" t="s">
        <v>4297</v>
      </c>
      <c r="B2072" s="20" t="s">
        <v>4298</v>
      </c>
      <c r="C2072" s="20" t="s">
        <v>519</v>
      </c>
      <c r="D2072" s="20" t="s">
        <v>3546</v>
      </c>
      <c r="E2072" s="20" t="s">
        <v>620</v>
      </c>
    </row>
    <row r="2073" spans="1:5">
      <c r="A2073" s="20" t="s">
        <v>4299</v>
      </c>
      <c r="B2073" s="20" t="s">
        <v>4300</v>
      </c>
      <c r="C2073" s="20" t="s">
        <v>519</v>
      </c>
      <c r="D2073" s="20" t="s">
        <v>3546</v>
      </c>
      <c r="E2073" s="20" t="s">
        <v>620</v>
      </c>
    </row>
    <row r="2074" spans="1:5">
      <c r="A2074" s="20" t="s">
        <v>4301</v>
      </c>
      <c r="B2074" s="20" t="s">
        <v>4302</v>
      </c>
      <c r="C2074" s="20" t="s">
        <v>519</v>
      </c>
      <c r="D2074" s="20" t="s">
        <v>3546</v>
      </c>
      <c r="E2074" s="20" t="s">
        <v>762</v>
      </c>
    </row>
    <row r="2075" spans="1:5">
      <c r="A2075" s="20" t="s">
        <v>4303</v>
      </c>
      <c r="B2075" s="20" t="s">
        <v>4304</v>
      </c>
      <c r="C2075" s="20" t="s">
        <v>519</v>
      </c>
      <c r="D2075" s="20" t="s">
        <v>3546</v>
      </c>
      <c r="E2075" s="20" t="s">
        <v>762</v>
      </c>
    </row>
    <row r="2076" spans="1:5">
      <c r="A2076" s="20" t="s">
        <v>4305</v>
      </c>
      <c r="B2076" s="20" t="s">
        <v>4306</v>
      </c>
      <c r="C2076" s="20" t="s">
        <v>519</v>
      </c>
      <c r="D2076" s="20" t="s">
        <v>3546</v>
      </c>
      <c r="E2076" s="20" t="s">
        <v>762</v>
      </c>
    </row>
    <row r="2077" spans="1:5">
      <c r="A2077" s="20" t="s">
        <v>4307</v>
      </c>
      <c r="B2077" s="20" t="s">
        <v>4308</v>
      </c>
      <c r="C2077" s="20" t="s">
        <v>519</v>
      </c>
      <c r="D2077" s="20" t="s">
        <v>3546</v>
      </c>
      <c r="E2077" s="20" t="s">
        <v>762</v>
      </c>
    </row>
    <row r="2078" spans="1:5">
      <c r="A2078" s="20" t="s">
        <v>4309</v>
      </c>
      <c r="B2078" s="20" t="s">
        <v>4310</v>
      </c>
      <c r="C2078" s="20" t="s">
        <v>519</v>
      </c>
      <c r="D2078" s="20" t="s">
        <v>3546</v>
      </c>
      <c r="E2078" s="20" t="s">
        <v>762</v>
      </c>
    </row>
    <row r="2079" spans="1:5">
      <c r="A2079" s="20" t="s">
        <v>4311</v>
      </c>
      <c r="B2079" s="20" t="s">
        <v>4312</v>
      </c>
      <c r="C2079" s="20" t="s">
        <v>519</v>
      </c>
      <c r="D2079" s="20" t="s">
        <v>3546</v>
      </c>
      <c r="E2079" s="20" t="s">
        <v>762</v>
      </c>
    </row>
    <row r="2080" spans="1:5">
      <c r="A2080" s="20" t="s">
        <v>4313</v>
      </c>
      <c r="B2080" s="20" t="s">
        <v>4314</v>
      </c>
      <c r="C2080" s="20" t="s">
        <v>519</v>
      </c>
      <c r="D2080" s="20" t="s">
        <v>3546</v>
      </c>
      <c r="E2080" s="20" t="s">
        <v>762</v>
      </c>
    </row>
    <row r="2081" spans="1:5">
      <c r="A2081" s="20" t="s">
        <v>4315</v>
      </c>
      <c r="B2081" s="20" t="s">
        <v>4316</v>
      </c>
      <c r="C2081" s="20" t="s">
        <v>519</v>
      </c>
      <c r="D2081" s="20" t="s">
        <v>3546</v>
      </c>
      <c r="E2081" s="20" t="s">
        <v>762</v>
      </c>
    </row>
    <row r="2082" spans="1:5">
      <c r="A2082" s="20" t="s">
        <v>4317</v>
      </c>
      <c r="B2082" s="20" t="s">
        <v>4318</v>
      </c>
      <c r="C2082" s="20" t="s">
        <v>519</v>
      </c>
      <c r="D2082" s="20" t="s">
        <v>3546</v>
      </c>
      <c r="E2082" s="20" t="s">
        <v>762</v>
      </c>
    </row>
    <row r="2083" spans="1:5">
      <c r="A2083" s="20" t="s">
        <v>4319</v>
      </c>
      <c r="B2083" s="20" t="s">
        <v>4320</v>
      </c>
      <c r="C2083" s="20" t="s">
        <v>519</v>
      </c>
      <c r="D2083" s="20" t="s">
        <v>3546</v>
      </c>
      <c r="E2083" s="20" t="s">
        <v>620</v>
      </c>
    </row>
    <row r="2084" spans="1:5">
      <c r="A2084" s="20" t="s">
        <v>4321</v>
      </c>
      <c r="B2084" s="20" t="s">
        <v>4322</v>
      </c>
      <c r="C2084" s="20" t="s">
        <v>519</v>
      </c>
      <c r="D2084" s="20" t="s">
        <v>3546</v>
      </c>
      <c r="E2084" s="20" t="s">
        <v>762</v>
      </c>
    </row>
    <row r="2085" spans="1:5">
      <c r="A2085" s="20" t="s">
        <v>4323</v>
      </c>
      <c r="B2085" s="20" t="s">
        <v>4324</v>
      </c>
      <c r="C2085" s="20" t="s">
        <v>519</v>
      </c>
      <c r="D2085" s="20" t="s">
        <v>3546</v>
      </c>
      <c r="E2085" s="20" t="s">
        <v>762</v>
      </c>
    </row>
    <row r="2086" spans="1:5">
      <c r="A2086" s="20" t="s">
        <v>4325</v>
      </c>
      <c r="B2086" s="20" t="s">
        <v>4326</v>
      </c>
      <c r="C2086" s="20" t="s">
        <v>519</v>
      </c>
      <c r="D2086" s="20" t="s">
        <v>3546</v>
      </c>
      <c r="E2086" s="20" t="s">
        <v>620</v>
      </c>
    </row>
    <row r="2087" spans="1:5">
      <c r="A2087" s="20" t="s">
        <v>4327</v>
      </c>
      <c r="B2087" s="20" t="s">
        <v>4328</v>
      </c>
      <c r="C2087" s="20" t="s">
        <v>519</v>
      </c>
      <c r="D2087" s="20" t="s">
        <v>3546</v>
      </c>
      <c r="E2087" s="20" t="s">
        <v>762</v>
      </c>
    </row>
    <row r="2088" spans="1:5">
      <c r="A2088" s="20" t="s">
        <v>4329</v>
      </c>
      <c r="B2088" s="20" t="s">
        <v>4330</v>
      </c>
      <c r="C2088" s="20" t="s">
        <v>519</v>
      </c>
      <c r="D2088" s="20" t="s">
        <v>3546</v>
      </c>
      <c r="E2088" s="20" t="s">
        <v>762</v>
      </c>
    </row>
    <row r="2089" spans="1:5">
      <c r="A2089" s="20" t="s">
        <v>4331</v>
      </c>
      <c r="B2089" s="20" t="s">
        <v>4332</v>
      </c>
      <c r="C2089" s="20" t="s">
        <v>519</v>
      </c>
      <c r="D2089" s="20" t="s">
        <v>3546</v>
      </c>
      <c r="E2089" s="20" t="s">
        <v>762</v>
      </c>
    </row>
    <row r="2090" spans="1:5">
      <c r="A2090" s="20" t="s">
        <v>4333</v>
      </c>
      <c r="B2090" s="20" t="s">
        <v>4334</v>
      </c>
      <c r="C2090" s="20" t="s">
        <v>519</v>
      </c>
      <c r="D2090" s="20" t="s">
        <v>3546</v>
      </c>
      <c r="E2090" s="20" t="s">
        <v>762</v>
      </c>
    </row>
    <row r="2091" spans="1:5">
      <c r="A2091" s="20" t="s">
        <v>4335</v>
      </c>
      <c r="B2091" s="20" t="s">
        <v>4336</v>
      </c>
      <c r="C2091" s="20" t="s">
        <v>519</v>
      </c>
      <c r="D2091" s="20" t="s">
        <v>3546</v>
      </c>
      <c r="E2091" s="20" t="s">
        <v>620</v>
      </c>
    </row>
    <row r="2092" spans="1:5">
      <c r="A2092" s="20" t="s">
        <v>4337</v>
      </c>
      <c r="B2092" s="20" t="s">
        <v>4338</v>
      </c>
      <c r="C2092" s="20" t="s">
        <v>519</v>
      </c>
      <c r="D2092" s="20" t="s">
        <v>3546</v>
      </c>
      <c r="E2092" s="20" t="s">
        <v>762</v>
      </c>
    </row>
    <row r="2093" spans="1:5">
      <c r="A2093" s="20" t="s">
        <v>4339</v>
      </c>
      <c r="B2093" s="20" t="s">
        <v>4340</v>
      </c>
      <c r="C2093" s="20" t="s">
        <v>519</v>
      </c>
      <c r="D2093" s="20" t="s">
        <v>3546</v>
      </c>
      <c r="E2093" s="20" t="s">
        <v>620</v>
      </c>
    </row>
    <row r="2094" spans="1:5">
      <c r="A2094" s="20" t="s">
        <v>4341</v>
      </c>
      <c r="B2094" s="20" t="s">
        <v>4342</v>
      </c>
      <c r="C2094" s="20" t="s">
        <v>519</v>
      </c>
      <c r="D2094" s="20" t="s">
        <v>3546</v>
      </c>
      <c r="E2094" s="20" t="s">
        <v>762</v>
      </c>
    </row>
    <row r="2095" spans="1:5">
      <c r="A2095" s="20" t="s">
        <v>4343</v>
      </c>
      <c r="B2095" s="20" t="s">
        <v>4344</v>
      </c>
      <c r="C2095" s="20" t="s">
        <v>519</v>
      </c>
      <c r="D2095" s="20" t="s">
        <v>3546</v>
      </c>
      <c r="E2095" s="20" t="s">
        <v>620</v>
      </c>
    </row>
    <row r="2096" spans="1:5">
      <c r="A2096" s="20" t="s">
        <v>4345</v>
      </c>
      <c r="B2096" s="20" t="s">
        <v>4346</v>
      </c>
      <c r="C2096" s="20" t="s">
        <v>520</v>
      </c>
      <c r="D2096" s="20" t="s">
        <v>761</v>
      </c>
      <c r="E2096" s="20" t="s">
        <v>762</v>
      </c>
    </row>
    <row r="2097" spans="1:5">
      <c r="A2097" s="20" t="s">
        <v>4347</v>
      </c>
      <c r="B2097" s="20" t="s">
        <v>4348</v>
      </c>
      <c r="C2097" s="20" t="s">
        <v>520</v>
      </c>
      <c r="D2097" s="20" t="s">
        <v>761</v>
      </c>
      <c r="E2097" s="20" t="s">
        <v>762</v>
      </c>
    </row>
    <row r="2098" spans="1:5">
      <c r="A2098" s="20" t="s">
        <v>4349</v>
      </c>
      <c r="B2098" s="20" t="s">
        <v>4350</v>
      </c>
      <c r="C2098" s="20" t="s">
        <v>520</v>
      </c>
      <c r="D2098" s="20" t="s">
        <v>761</v>
      </c>
      <c r="E2098" s="20" t="s">
        <v>762</v>
      </c>
    </row>
    <row r="2099" spans="1:5">
      <c r="A2099" s="20" t="s">
        <v>4351</v>
      </c>
      <c r="B2099" s="20" t="s">
        <v>4352</v>
      </c>
      <c r="C2099" s="20" t="s">
        <v>520</v>
      </c>
      <c r="D2099" s="20" t="s">
        <v>761</v>
      </c>
      <c r="E2099" s="20" t="s">
        <v>762</v>
      </c>
    </row>
    <row r="2100" spans="1:5">
      <c r="A2100" s="20" t="s">
        <v>4353</v>
      </c>
      <c r="B2100" s="20" t="s">
        <v>4354</v>
      </c>
      <c r="C2100" s="20" t="s">
        <v>520</v>
      </c>
      <c r="D2100" s="20" t="s">
        <v>761</v>
      </c>
      <c r="E2100" s="20" t="s">
        <v>762</v>
      </c>
    </row>
    <row r="2101" spans="1:5">
      <c r="A2101" s="20" t="s">
        <v>4355</v>
      </c>
      <c r="B2101" s="20" t="s">
        <v>4356</v>
      </c>
      <c r="C2101" s="20" t="s">
        <v>520</v>
      </c>
      <c r="D2101" s="20" t="s">
        <v>623</v>
      </c>
      <c r="E2101" s="20" t="s">
        <v>1062</v>
      </c>
    </row>
    <row r="2102" spans="1:5">
      <c r="A2102" s="20" t="s">
        <v>4357</v>
      </c>
      <c r="B2102" s="20" t="s">
        <v>4358</v>
      </c>
      <c r="C2102" s="20" t="s">
        <v>520</v>
      </c>
      <c r="D2102" s="20" t="s">
        <v>623</v>
      </c>
      <c r="E2102" s="20" t="s">
        <v>1062</v>
      </c>
    </row>
    <row r="2103" spans="1:5">
      <c r="A2103" s="20" t="s">
        <v>4359</v>
      </c>
      <c r="B2103" s="20" t="s">
        <v>4360</v>
      </c>
      <c r="C2103" s="20" t="s">
        <v>520</v>
      </c>
      <c r="D2103" s="20" t="s">
        <v>623</v>
      </c>
      <c r="E2103" s="20" t="s">
        <v>1062</v>
      </c>
    </row>
    <row r="2104" spans="1:5">
      <c r="A2104" s="20" t="s">
        <v>4361</v>
      </c>
      <c r="B2104" s="20" t="s">
        <v>4362</v>
      </c>
      <c r="C2104" s="20" t="s">
        <v>520</v>
      </c>
      <c r="D2104" s="20" t="s">
        <v>623</v>
      </c>
      <c r="E2104" s="20" t="s">
        <v>1062</v>
      </c>
    </row>
    <row r="2105" spans="1:5">
      <c r="A2105" s="20" t="s">
        <v>4363</v>
      </c>
      <c r="B2105" s="20" t="s">
        <v>4364</v>
      </c>
      <c r="C2105" s="20" t="s">
        <v>520</v>
      </c>
      <c r="D2105" s="20" t="s">
        <v>623</v>
      </c>
      <c r="E2105" s="20" t="s">
        <v>1062</v>
      </c>
    </row>
    <row r="2106" spans="1:5">
      <c r="A2106" s="20" t="s">
        <v>4365</v>
      </c>
      <c r="B2106" s="20" t="s">
        <v>576</v>
      </c>
      <c r="C2106" s="20" t="s">
        <v>520</v>
      </c>
      <c r="D2106" s="20" t="s">
        <v>623</v>
      </c>
      <c r="E2106" s="20" t="s">
        <v>1062</v>
      </c>
    </row>
    <row r="2107" spans="1:5">
      <c r="A2107" s="20" t="s">
        <v>4366</v>
      </c>
      <c r="B2107" s="20" t="s">
        <v>4367</v>
      </c>
      <c r="C2107" s="20" t="s">
        <v>520</v>
      </c>
      <c r="D2107" s="20" t="s">
        <v>623</v>
      </c>
      <c r="E2107" s="20" t="s">
        <v>1062</v>
      </c>
    </row>
    <row r="2108" spans="1:5">
      <c r="A2108" s="20" t="s">
        <v>4368</v>
      </c>
      <c r="B2108" s="20" t="s">
        <v>4369</v>
      </c>
      <c r="C2108" s="20" t="s">
        <v>520</v>
      </c>
      <c r="D2108" s="20" t="s">
        <v>623</v>
      </c>
      <c r="E2108" s="20" t="s">
        <v>1062</v>
      </c>
    </row>
    <row r="2109" spans="1:5">
      <c r="A2109" s="20" t="s">
        <v>4370</v>
      </c>
      <c r="B2109" s="20" t="s">
        <v>4371</v>
      </c>
      <c r="C2109" s="20" t="s">
        <v>520</v>
      </c>
      <c r="D2109" s="20" t="s">
        <v>623</v>
      </c>
      <c r="E2109" s="20" t="s">
        <v>1062</v>
      </c>
    </row>
    <row r="2110" spans="1:5">
      <c r="A2110" s="20" t="s">
        <v>614</v>
      </c>
      <c r="B2110" s="20" t="s">
        <v>565</v>
      </c>
      <c r="C2110" s="20" t="s">
        <v>520</v>
      </c>
      <c r="D2110" s="20" t="s">
        <v>623</v>
      </c>
      <c r="E2110" s="20" t="s">
        <v>1062</v>
      </c>
    </row>
    <row r="2111" spans="1:5">
      <c r="A2111" s="20" t="s">
        <v>4372</v>
      </c>
      <c r="B2111" s="20" t="s">
        <v>4373</v>
      </c>
      <c r="C2111" s="20" t="s">
        <v>520</v>
      </c>
      <c r="D2111" s="20" t="s">
        <v>623</v>
      </c>
      <c r="E2111" s="20" t="s">
        <v>1062</v>
      </c>
    </row>
    <row r="2112" spans="1:5">
      <c r="A2112" s="20" t="s">
        <v>4374</v>
      </c>
      <c r="B2112" s="20" t="s">
        <v>582</v>
      </c>
      <c r="C2112" s="20" t="s">
        <v>520</v>
      </c>
      <c r="D2112" s="20" t="s">
        <v>623</v>
      </c>
      <c r="E2112" s="20" t="s">
        <v>1062</v>
      </c>
    </row>
    <row r="2113" spans="1:5">
      <c r="A2113" s="20" t="s">
        <v>4375</v>
      </c>
      <c r="B2113" s="20" t="s">
        <v>588</v>
      </c>
      <c r="C2113" s="20" t="s">
        <v>520</v>
      </c>
      <c r="D2113" s="20" t="s">
        <v>623</v>
      </c>
      <c r="E2113" s="20" t="s">
        <v>1062</v>
      </c>
    </row>
    <row r="2114" spans="1:5">
      <c r="A2114" s="20" t="s">
        <v>4376</v>
      </c>
      <c r="B2114" s="20" t="s">
        <v>4377</v>
      </c>
      <c r="C2114" s="20" t="s">
        <v>520</v>
      </c>
      <c r="D2114" s="20" t="s">
        <v>623</v>
      </c>
      <c r="E2114" s="20" t="s">
        <v>1062</v>
      </c>
    </row>
    <row r="2115" spans="1:5">
      <c r="A2115" s="20" t="s">
        <v>4378</v>
      </c>
      <c r="B2115" s="20" t="s">
        <v>4379</v>
      </c>
      <c r="C2115" s="20" t="s">
        <v>520</v>
      </c>
      <c r="D2115" s="20" t="s">
        <v>623</v>
      </c>
      <c r="E2115" s="20" t="s">
        <v>1062</v>
      </c>
    </row>
    <row r="2116" spans="1:5">
      <c r="A2116" s="20" t="s">
        <v>4380</v>
      </c>
      <c r="B2116" s="20" t="s">
        <v>4381</v>
      </c>
      <c r="C2116" s="20" t="s">
        <v>520</v>
      </c>
      <c r="D2116" s="20" t="s">
        <v>623</v>
      </c>
      <c r="E2116" s="20" t="s">
        <v>1062</v>
      </c>
    </row>
    <row r="2117" spans="1:5">
      <c r="A2117" s="20" t="s">
        <v>4382</v>
      </c>
      <c r="B2117" s="20" t="s">
        <v>4383</v>
      </c>
      <c r="C2117" s="20" t="s">
        <v>520</v>
      </c>
      <c r="D2117" s="20" t="s">
        <v>623</v>
      </c>
      <c r="E2117" s="20" t="s">
        <v>1062</v>
      </c>
    </row>
    <row r="2118" spans="1:5">
      <c r="A2118" s="20" t="s">
        <v>4384</v>
      </c>
      <c r="B2118" s="20" t="s">
        <v>562</v>
      </c>
      <c r="C2118" s="20" t="s">
        <v>520</v>
      </c>
      <c r="D2118" s="20" t="s">
        <v>623</v>
      </c>
      <c r="E2118" s="20" t="s">
        <v>1062</v>
      </c>
    </row>
    <row r="2119" spans="1:5">
      <c r="A2119" s="20" t="s">
        <v>4385</v>
      </c>
      <c r="B2119" s="20" t="s">
        <v>570</v>
      </c>
      <c r="C2119" s="20" t="s">
        <v>520</v>
      </c>
      <c r="D2119" s="20" t="s">
        <v>623</v>
      </c>
      <c r="E2119" s="20" t="s">
        <v>1062</v>
      </c>
    </row>
    <row r="2120" spans="1:5">
      <c r="A2120" s="20" t="s">
        <v>4386</v>
      </c>
      <c r="B2120" s="20" t="s">
        <v>4387</v>
      </c>
      <c r="C2120" s="20" t="s">
        <v>520</v>
      </c>
      <c r="D2120" s="20" t="s">
        <v>623</v>
      </c>
      <c r="E2120" s="20" t="s">
        <v>1062</v>
      </c>
    </row>
    <row r="2121" spans="1:5">
      <c r="A2121" s="20" t="s">
        <v>4388</v>
      </c>
      <c r="B2121" s="20" t="s">
        <v>568</v>
      </c>
      <c r="C2121" s="20" t="s">
        <v>520</v>
      </c>
      <c r="D2121" s="20" t="s">
        <v>623</v>
      </c>
      <c r="E2121" s="20" t="s">
        <v>1062</v>
      </c>
    </row>
    <row r="2122" spans="1:5">
      <c r="A2122" s="20" t="s">
        <v>4389</v>
      </c>
      <c r="B2122" s="20" t="s">
        <v>4390</v>
      </c>
      <c r="C2122" s="20" t="s">
        <v>520</v>
      </c>
      <c r="D2122" s="20" t="s">
        <v>623</v>
      </c>
      <c r="E2122" s="20" t="s">
        <v>1062</v>
      </c>
    </row>
    <row r="2123" spans="1:5">
      <c r="A2123" s="20" t="s">
        <v>4391</v>
      </c>
      <c r="B2123" s="20" t="s">
        <v>4392</v>
      </c>
      <c r="C2123" s="20" t="s">
        <v>520</v>
      </c>
      <c r="D2123" s="20" t="s">
        <v>623</v>
      </c>
      <c r="E2123" s="20" t="s">
        <v>1062</v>
      </c>
    </row>
    <row r="2124" spans="1:5">
      <c r="A2124" s="20" t="s">
        <v>4393</v>
      </c>
      <c r="B2124" s="20" t="s">
        <v>4394</v>
      </c>
      <c r="C2124" s="20" t="s">
        <v>520</v>
      </c>
      <c r="D2124" s="20" t="s">
        <v>623</v>
      </c>
      <c r="E2124" s="20" t="s">
        <v>1062</v>
      </c>
    </row>
    <row r="2125" spans="1:5">
      <c r="A2125" s="20" t="s">
        <v>4395</v>
      </c>
      <c r="B2125" s="20" t="s">
        <v>4396</v>
      </c>
      <c r="C2125" s="20" t="s">
        <v>520</v>
      </c>
      <c r="D2125" s="20" t="s">
        <v>623</v>
      </c>
      <c r="E2125" s="20" t="s">
        <v>1062</v>
      </c>
    </row>
    <row r="2126" spans="1:5">
      <c r="A2126" s="20" t="s">
        <v>4397</v>
      </c>
      <c r="B2126" s="20" t="s">
        <v>566</v>
      </c>
      <c r="C2126" s="20" t="s">
        <v>520</v>
      </c>
      <c r="D2126" s="20" t="s">
        <v>623</v>
      </c>
      <c r="E2126" s="20" t="s">
        <v>1062</v>
      </c>
    </row>
    <row r="2127" spans="1:5">
      <c r="A2127" s="20" t="s">
        <v>4398</v>
      </c>
      <c r="B2127" s="20" t="s">
        <v>564</v>
      </c>
      <c r="C2127" s="20" t="s">
        <v>520</v>
      </c>
      <c r="D2127" s="20" t="s">
        <v>623</v>
      </c>
      <c r="E2127" s="20" t="s">
        <v>1062</v>
      </c>
    </row>
    <row r="2128" spans="1:5">
      <c r="A2128" s="20" t="s">
        <v>4399</v>
      </c>
      <c r="B2128" s="20" t="s">
        <v>4400</v>
      </c>
      <c r="C2128" s="20" t="s">
        <v>520</v>
      </c>
      <c r="D2128" s="20" t="s">
        <v>623</v>
      </c>
      <c r="E2128" s="20" t="s">
        <v>1062</v>
      </c>
    </row>
    <row r="2129" spans="1:5">
      <c r="A2129" s="20" t="s">
        <v>4401</v>
      </c>
      <c r="B2129" s="20" t="s">
        <v>4402</v>
      </c>
      <c r="C2129" s="20" t="s">
        <v>520</v>
      </c>
      <c r="D2129" s="20" t="s">
        <v>623</v>
      </c>
      <c r="E2129" s="20" t="s">
        <v>1062</v>
      </c>
    </row>
    <row r="2130" spans="1:5">
      <c r="A2130" s="20" t="s">
        <v>4403</v>
      </c>
      <c r="B2130" s="20" t="s">
        <v>4404</v>
      </c>
      <c r="C2130" s="20" t="s">
        <v>520</v>
      </c>
      <c r="D2130" s="20" t="s">
        <v>623</v>
      </c>
      <c r="E2130" s="20" t="s">
        <v>1062</v>
      </c>
    </row>
    <row r="2131" spans="1:5">
      <c r="A2131" s="20" t="s">
        <v>4405</v>
      </c>
      <c r="B2131" s="20" t="s">
        <v>569</v>
      </c>
      <c r="C2131" s="20" t="s">
        <v>520</v>
      </c>
      <c r="D2131" s="20" t="s">
        <v>623</v>
      </c>
      <c r="E2131" s="20" t="s">
        <v>1062</v>
      </c>
    </row>
    <row r="2132" spans="1:5">
      <c r="A2132" s="20" t="s">
        <v>4406</v>
      </c>
      <c r="B2132" s="20" t="s">
        <v>4407</v>
      </c>
      <c r="C2132" s="20" t="s">
        <v>520</v>
      </c>
      <c r="D2132" s="20" t="s">
        <v>623</v>
      </c>
      <c r="E2132" s="20" t="s">
        <v>1062</v>
      </c>
    </row>
    <row r="2133" spans="1:5">
      <c r="A2133" s="20" t="s">
        <v>4408</v>
      </c>
      <c r="B2133" s="20" t="s">
        <v>575</v>
      </c>
      <c r="C2133" s="20" t="s">
        <v>520</v>
      </c>
      <c r="D2133" s="20" t="s">
        <v>623</v>
      </c>
      <c r="E2133" s="20" t="s">
        <v>1062</v>
      </c>
    </row>
    <row r="2134" spans="1:5">
      <c r="A2134" s="20" t="s">
        <v>4409</v>
      </c>
      <c r="B2134" s="20" t="s">
        <v>4410</v>
      </c>
      <c r="C2134" s="20" t="s">
        <v>520</v>
      </c>
      <c r="D2134" s="20" t="s">
        <v>623</v>
      </c>
      <c r="E2134" s="20" t="s">
        <v>1062</v>
      </c>
    </row>
    <row r="2135" spans="1:5">
      <c r="A2135" s="20" t="s">
        <v>4411</v>
      </c>
      <c r="B2135" s="20" t="s">
        <v>563</v>
      </c>
      <c r="C2135" s="20" t="s">
        <v>520</v>
      </c>
      <c r="D2135" s="20" t="s">
        <v>623</v>
      </c>
      <c r="E2135" s="20" t="s">
        <v>1062</v>
      </c>
    </row>
    <row r="2136" spans="1:5">
      <c r="A2136" s="20" t="s">
        <v>4412</v>
      </c>
      <c r="B2136" s="20" t="s">
        <v>4413</v>
      </c>
      <c r="C2136" s="20" t="s">
        <v>520</v>
      </c>
      <c r="D2136" s="20" t="s">
        <v>623</v>
      </c>
      <c r="E2136" s="20" t="s">
        <v>1062</v>
      </c>
    </row>
    <row r="2137" spans="1:5">
      <c r="A2137" s="20" t="s">
        <v>4414</v>
      </c>
      <c r="B2137" s="20" t="s">
        <v>4415</v>
      </c>
      <c r="C2137" s="20" t="s">
        <v>520</v>
      </c>
      <c r="D2137" s="20" t="s">
        <v>623</v>
      </c>
      <c r="E2137" s="20" t="s">
        <v>1062</v>
      </c>
    </row>
    <row r="2138" spans="1:5">
      <c r="A2138" s="20" t="s">
        <v>4416</v>
      </c>
      <c r="B2138" s="20" t="s">
        <v>4417</v>
      </c>
      <c r="C2138" s="20" t="s">
        <v>520</v>
      </c>
      <c r="D2138" s="20" t="s">
        <v>623</v>
      </c>
      <c r="E2138" s="20" t="s">
        <v>1062</v>
      </c>
    </row>
    <row r="2139" spans="1:5">
      <c r="A2139" s="20" t="s">
        <v>4418</v>
      </c>
      <c r="B2139" s="20" t="s">
        <v>4419</v>
      </c>
      <c r="C2139" s="20" t="s">
        <v>520</v>
      </c>
      <c r="D2139" s="20" t="s">
        <v>623</v>
      </c>
      <c r="E2139" s="20" t="s">
        <v>1062</v>
      </c>
    </row>
    <row r="2140" spans="1:5">
      <c r="A2140" s="20" t="s">
        <v>4420</v>
      </c>
      <c r="B2140" s="20" t="s">
        <v>4421</v>
      </c>
      <c r="C2140" s="20" t="s">
        <v>520</v>
      </c>
      <c r="D2140" s="20" t="s">
        <v>623</v>
      </c>
      <c r="E2140" s="20" t="s">
        <v>1062</v>
      </c>
    </row>
    <row r="2141" spans="1:5">
      <c r="A2141" s="20" t="s">
        <v>4422</v>
      </c>
      <c r="B2141" s="20" t="s">
        <v>567</v>
      </c>
      <c r="C2141" s="20" t="s">
        <v>520</v>
      </c>
      <c r="D2141" s="20" t="s">
        <v>623</v>
      </c>
      <c r="E2141" s="20" t="s">
        <v>1062</v>
      </c>
    </row>
    <row r="2142" spans="1:5">
      <c r="A2142" s="20" t="s">
        <v>4423</v>
      </c>
      <c r="B2142" s="20" t="s">
        <v>4424</v>
      </c>
      <c r="C2142" s="20" t="s">
        <v>520</v>
      </c>
      <c r="D2142" s="20" t="s">
        <v>623</v>
      </c>
      <c r="E2142" s="20" t="s">
        <v>1062</v>
      </c>
    </row>
    <row r="2143" spans="1:5">
      <c r="A2143" s="20" t="s">
        <v>4425</v>
      </c>
      <c r="B2143" s="20" t="s">
        <v>4426</v>
      </c>
      <c r="C2143" s="20" t="s">
        <v>520</v>
      </c>
      <c r="D2143" s="20" t="s">
        <v>761</v>
      </c>
      <c r="E2143" s="20" t="s">
        <v>620</v>
      </c>
    </row>
    <row r="2144" spans="1:5">
      <c r="A2144" s="20" t="s">
        <v>4427</v>
      </c>
      <c r="B2144" s="20" t="s">
        <v>4428</v>
      </c>
      <c r="C2144" s="20" t="s">
        <v>519</v>
      </c>
      <c r="D2144" s="20" t="s">
        <v>623</v>
      </c>
      <c r="E2144" s="20" t="s">
        <v>1062</v>
      </c>
    </row>
    <row r="2145" spans="1:5">
      <c r="A2145" s="20" t="s">
        <v>4429</v>
      </c>
      <c r="B2145" s="20" t="s">
        <v>4430</v>
      </c>
      <c r="C2145" s="20" t="s">
        <v>520</v>
      </c>
      <c r="D2145" s="20" t="s">
        <v>623</v>
      </c>
      <c r="E2145" s="20" t="s">
        <v>1062</v>
      </c>
    </row>
    <row r="2146" spans="1:5">
      <c r="A2146" s="20" t="s">
        <v>4431</v>
      </c>
      <c r="B2146" s="20" t="s">
        <v>4432</v>
      </c>
      <c r="C2146" s="20" t="s">
        <v>520</v>
      </c>
      <c r="D2146" s="20" t="s">
        <v>761</v>
      </c>
      <c r="E2146" s="20" t="s">
        <v>762</v>
      </c>
    </row>
    <row r="2147" spans="1:5">
      <c r="A2147" s="20" t="s">
        <v>4433</v>
      </c>
      <c r="B2147" s="20" t="s">
        <v>4434</v>
      </c>
      <c r="C2147" s="20" t="s">
        <v>520</v>
      </c>
      <c r="D2147" s="20" t="s">
        <v>664</v>
      </c>
      <c r="E2147" s="20" t="s">
        <v>665</v>
      </c>
    </row>
    <row r="2148" spans="1:5">
      <c r="A2148" s="20" t="s">
        <v>4435</v>
      </c>
      <c r="B2148" s="20" t="s">
        <v>4436</v>
      </c>
      <c r="C2148" s="20" t="s">
        <v>520</v>
      </c>
      <c r="D2148" s="20" t="s">
        <v>664</v>
      </c>
      <c r="E2148" s="20" t="s">
        <v>665</v>
      </c>
    </row>
    <row r="2149" spans="1:5">
      <c r="A2149" s="20" t="s">
        <v>4437</v>
      </c>
      <c r="B2149" s="20" t="s">
        <v>399</v>
      </c>
      <c r="C2149" s="20" t="s">
        <v>520</v>
      </c>
      <c r="D2149" s="20" t="s">
        <v>664</v>
      </c>
      <c r="E2149" s="20" t="s">
        <v>665</v>
      </c>
    </row>
    <row r="2150" spans="1:5">
      <c r="A2150" s="20" t="s">
        <v>4438</v>
      </c>
      <c r="B2150" s="20" t="s">
        <v>4439</v>
      </c>
      <c r="C2150" s="20" t="s">
        <v>520</v>
      </c>
      <c r="D2150" s="20" t="s">
        <v>664</v>
      </c>
      <c r="E2150" s="20" t="s">
        <v>665</v>
      </c>
    </row>
    <row r="2151" spans="1:5">
      <c r="A2151" s="20" t="s">
        <v>4440</v>
      </c>
      <c r="B2151" s="20" t="s">
        <v>400</v>
      </c>
      <c r="C2151" s="20" t="s">
        <v>520</v>
      </c>
      <c r="D2151" s="20" t="s">
        <v>664</v>
      </c>
      <c r="E2151" s="20" t="s">
        <v>665</v>
      </c>
    </row>
    <row r="2152" spans="1:5">
      <c r="A2152" s="20" t="s">
        <v>4441</v>
      </c>
      <c r="B2152" s="20" t="s">
        <v>4442</v>
      </c>
      <c r="C2152" s="20" t="s">
        <v>520</v>
      </c>
      <c r="D2152" s="20" t="s">
        <v>664</v>
      </c>
      <c r="E2152" s="20" t="s">
        <v>665</v>
      </c>
    </row>
    <row r="2153" spans="1:5">
      <c r="A2153" s="20" t="s">
        <v>4443</v>
      </c>
      <c r="B2153" s="20" t="s">
        <v>479</v>
      </c>
      <c r="C2153" s="20" t="s">
        <v>520</v>
      </c>
      <c r="D2153" s="20" t="s">
        <v>664</v>
      </c>
      <c r="E2153" s="20" t="s">
        <v>665</v>
      </c>
    </row>
    <row r="2154" spans="1:5">
      <c r="A2154" s="20" t="s">
        <v>4444</v>
      </c>
      <c r="B2154" s="20" t="s">
        <v>4445</v>
      </c>
      <c r="C2154" s="20" t="s">
        <v>520</v>
      </c>
      <c r="D2154" s="20" t="s">
        <v>664</v>
      </c>
      <c r="E2154" s="20" t="s">
        <v>665</v>
      </c>
    </row>
    <row r="2155" spans="1:5">
      <c r="A2155" s="20" t="s">
        <v>4446</v>
      </c>
      <c r="B2155" s="20" t="s">
        <v>401</v>
      </c>
      <c r="C2155" s="20" t="s">
        <v>520</v>
      </c>
      <c r="D2155" s="20" t="s">
        <v>664</v>
      </c>
      <c r="E2155" s="20" t="s">
        <v>665</v>
      </c>
    </row>
    <row r="2156" spans="1:5">
      <c r="A2156" s="20" t="s">
        <v>4447</v>
      </c>
      <c r="B2156" s="20" t="s">
        <v>402</v>
      </c>
      <c r="C2156" s="20" t="s">
        <v>520</v>
      </c>
      <c r="D2156" s="20" t="s">
        <v>664</v>
      </c>
      <c r="E2156" s="20" t="s">
        <v>665</v>
      </c>
    </row>
    <row r="2157" spans="1:5">
      <c r="A2157" s="20" t="s">
        <v>4448</v>
      </c>
      <c r="B2157" s="20" t="s">
        <v>403</v>
      </c>
      <c r="C2157" s="20" t="s">
        <v>520</v>
      </c>
      <c r="D2157" s="20" t="s">
        <v>664</v>
      </c>
      <c r="E2157" s="20" t="s">
        <v>665</v>
      </c>
    </row>
    <row r="2158" spans="1:5">
      <c r="A2158" s="20" t="s">
        <v>4449</v>
      </c>
      <c r="B2158" s="20" t="s">
        <v>4450</v>
      </c>
      <c r="C2158" s="20" t="s">
        <v>520</v>
      </c>
      <c r="D2158" s="20" t="s">
        <v>664</v>
      </c>
      <c r="E2158" s="20" t="s">
        <v>665</v>
      </c>
    </row>
    <row r="2159" spans="1:5">
      <c r="A2159" s="20" t="s">
        <v>4451</v>
      </c>
      <c r="B2159" s="20" t="s">
        <v>404</v>
      </c>
      <c r="C2159" s="20" t="s">
        <v>520</v>
      </c>
      <c r="D2159" s="20" t="s">
        <v>664</v>
      </c>
      <c r="E2159" s="20" t="s">
        <v>665</v>
      </c>
    </row>
    <row r="2160" spans="1:5">
      <c r="A2160" s="20" t="s">
        <v>4452</v>
      </c>
      <c r="B2160" s="20" t="s">
        <v>405</v>
      </c>
      <c r="C2160" s="20" t="s">
        <v>520</v>
      </c>
      <c r="D2160" s="20" t="s">
        <v>664</v>
      </c>
      <c r="E2160" s="20" t="s">
        <v>665</v>
      </c>
    </row>
    <row r="2161" spans="1:5">
      <c r="A2161" s="20" t="s">
        <v>4453</v>
      </c>
      <c r="B2161" s="20" t="s">
        <v>406</v>
      </c>
      <c r="C2161" s="20" t="s">
        <v>520</v>
      </c>
      <c r="D2161" s="20" t="s">
        <v>664</v>
      </c>
      <c r="E2161" s="20" t="s">
        <v>665</v>
      </c>
    </row>
    <row r="2162" spans="1:5">
      <c r="A2162" s="20" t="s">
        <v>4454</v>
      </c>
      <c r="B2162" s="20" t="s">
        <v>407</v>
      </c>
      <c r="C2162" s="20" t="s">
        <v>520</v>
      </c>
      <c r="D2162" s="20" t="s">
        <v>664</v>
      </c>
      <c r="E2162" s="20" t="s">
        <v>665</v>
      </c>
    </row>
    <row r="2163" spans="1:5">
      <c r="A2163" s="20" t="s">
        <v>4455</v>
      </c>
      <c r="B2163" s="20" t="s">
        <v>408</v>
      </c>
      <c r="C2163" s="20" t="s">
        <v>520</v>
      </c>
      <c r="D2163" s="20" t="s">
        <v>664</v>
      </c>
      <c r="E2163" s="20" t="s">
        <v>665</v>
      </c>
    </row>
    <row r="2164" spans="1:5">
      <c r="A2164" s="20" t="s">
        <v>4456</v>
      </c>
      <c r="B2164" s="20" t="s">
        <v>4457</v>
      </c>
      <c r="C2164" s="20" t="s">
        <v>520</v>
      </c>
      <c r="D2164" s="20" t="s">
        <v>664</v>
      </c>
      <c r="E2164" s="20" t="s">
        <v>665</v>
      </c>
    </row>
    <row r="2165" spans="1:5">
      <c r="A2165" s="20" t="s">
        <v>4458</v>
      </c>
      <c r="B2165" s="20" t="s">
        <v>4459</v>
      </c>
      <c r="C2165" s="20" t="s">
        <v>505</v>
      </c>
      <c r="D2165" s="20" t="s">
        <v>664</v>
      </c>
      <c r="E2165" s="20" t="s">
        <v>665</v>
      </c>
    </row>
    <row r="2166" spans="1:5">
      <c r="A2166" s="20" t="s">
        <v>4460</v>
      </c>
      <c r="B2166" s="20" t="s">
        <v>4461</v>
      </c>
      <c r="C2166" s="20" t="s">
        <v>505</v>
      </c>
      <c r="D2166" s="20" t="s">
        <v>664</v>
      </c>
      <c r="E2166" s="20" t="s">
        <v>665</v>
      </c>
    </row>
    <row r="2167" spans="1:5">
      <c r="A2167" s="20" t="s">
        <v>4462</v>
      </c>
      <c r="B2167" s="20" t="s">
        <v>4463</v>
      </c>
      <c r="C2167" s="20" t="s">
        <v>505</v>
      </c>
      <c r="D2167" s="20" t="s">
        <v>664</v>
      </c>
      <c r="E2167" s="20" t="s">
        <v>665</v>
      </c>
    </row>
    <row r="2168" spans="1:5">
      <c r="A2168" s="20" t="s">
        <v>4464</v>
      </c>
      <c r="B2168" s="20" t="s">
        <v>4465</v>
      </c>
      <c r="C2168" s="20" t="s">
        <v>505</v>
      </c>
      <c r="D2168" s="20" t="s">
        <v>664</v>
      </c>
      <c r="E2168" s="20" t="s">
        <v>665</v>
      </c>
    </row>
    <row r="2169" spans="1:5">
      <c r="A2169" s="20" t="s">
        <v>4466</v>
      </c>
      <c r="B2169" s="20" t="s">
        <v>4467</v>
      </c>
      <c r="C2169" s="20" t="s">
        <v>505</v>
      </c>
      <c r="D2169" s="20" t="s">
        <v>664</v>
      </c>
      <c r="E2169" s="20" t="s">
        <v>665</v>
      </c>
    </row>
    <row r="2170" spans="1:5">
      <c r="A2170" s="20" t="s">
        <v>4468</v>
      </c>
      <c r="B2170" s="20" t="s">
        <v>4469</v>
      </c>
      <c r="C2170" s="20" t="s">
        <v>505</v>
      </c>
      <c r="D2170" s="20" t="s">
        <v>664</v>
      </c>
      <c r="E2170" s="20" t="s">
        <v>665</v>
      </c>
    </row>
    <row r="2171" spans="1:5">
      <c r="A2171" s="20" t="s">
        <v>4470</v>
      </c>
      <c r="B2171" s="20" t="s">
        <v>4471</v>
      </c>
      <c r="C2171" s="20" t="s">
        <v>505</v>
      </c>
      <c r="D2171" s="20" t="s">
        <v>664</v>
      </c>
      <c r="E2171" s="20" t="s">
        <v>665</v>
      </c>
    </row>
    <row r="2172" spans="1:5">
      <c r="A2172" s="20" t="s">
        <v>4472</v>
      </c>
      <c r="B2172" s="20" t="s">
        <v>4473</v>
      </c>
      <c r="C2172" s="20" t="s">
        <v>505</v>
      </c>
      <c r="D2172" s="20" t="s">
        <v>664</v>
      </c>
      <c r="E2172" s="20" t="s">
        <v>665</v>
      </c>
    </row>
    <row r="2173" spans="1:5">
      <c r="A2173" s="20" t="s">
        <v>4474</v>
      </c>
      <c r="B2173" s="20" t="s">
        <v>4475</v>
      </c>
      <c r="C2173" s="20" t="s">
        <v>505</v>
      </c>
      <c r="D2173" s="20" t="s">
        <v>664</v>
      </c>
      <c r="E2173" s="20" t="s">
        <v>665</v>
      </c>
    </row>
    <row r="2174" spans="1:5">
      <c r="A2174" s="20" t="s">
        <v>4476</v>
      </c>
      <c r="B2174" s="20" t="s">
        <v>4477</v>
      </c>
      <c r="C2174" s="20" t="s">
        <v>505</v>
      </c>
      <c r="D2174" s="20" t="s">
        <v>664</v>
      </c>
      <c r="E2174" s="20" t="s">
        <v>665</v>
      </c>
    </row>
    <row r="2175" spans="1:5">
      <c r="A2175" s="20" t="s">
        <v>4478</v>
      </c>
      <c r="B2175" s="20" t="s">
        <v>4479</v>
      </c>
      <c r="C2175" s="20" t="s">
        <v>505</v>
      </c>
      <c r="D2175" s="20" t="s">
        <v>664</v>
      </c>
      <c r="E2175" s="20" t="s">
        <v>665</v>
      </c>
    </row>
    <row r="2176" spans="1:5">
      <c r="A2176" s="20" t="s">
        <v>4480</v>
      </c>
      <c r="B2176" s="20" t="s">
        <v>4481</v>
      </c>
      <c r="C2176" s="20" t="s">
        <v>505</v>
      </c>
      <c r="D2176" s="20" t="s">
        <v>664</v>
      </c>
      <c r="E2176" s="20" t="s">
        <v>665</v>
      </c>
    </row>
    <row r="2177" spans="1:5">
      <c r="A2177" s="20" t="s">
        <v>4482</v>
      </c>
      <c r="B2177" s="20" t="s">
        <v>4483</v>
      </c>
      <c r="C2177" s="20" t="s">
        <v>505</v>
      </c>
      <c r="D2177" s="20" t="s">
        <v>664</v>
      </c>
      <c r="E2177" s="20" t="s">
        <v>665</v>
      </c>
    </row>
    <row r="2178" spans="1:5">
      <c r="A2178" s="20" t="s">
        <v>4484</v>
      </c>
      <c r="B2178" s="20" t="s">
        <v>4485</v>
      </c>
      <c r="C2178" s="20" t="s">
        <v>505</v>
      </c>
      <c r="D2178" s="20" t="s">
        <v>664</v>
      </c>
      <c r="E2178" s="20" t="s">
        <v>665</v>
      </c>
    </row>
    <row r="2179" spans="1:5">
      <c r="A2179" s="20" t="s">
        <v>4486</v>
      </c>
      <c r="B2179" s="20" t="s">
        <v>4487</v>
      </c>
      <c r="C2179" s="20" t="s">
        <v>505</v>
      </c>
      <c r="D2179" s="20" t="s">
        <v>664</v>
      </c>
      <c r="E2179" s="20" t="s">
        <v>665</v>
      </c>
    </row>
    <row r="2180" spans="1:5">
      <c r="A2180" s="20" t="s">
        <v>4488</v>
      </c>
      <c r="B2180" s="20" t="s">
        <v>4489</v>
      </c>
      <c r="C2180" s="20" t="s">
        <v>505</v>
      </c>
      <c r="D2180" s="20" t="s">
        <v>664</v>
      </c>
      <c r="E2180" s="20" t="s">
        <v>665</v>
      </c>
    </row>
    <row r="2181" spans="1:5">
      <c r="A2181" s="20" t="s">
        <v>4490</v>
      </c>
      <c r="B2181" s="20" t="s">
        <v>4491</v>
      </c>
      <c r="C2181" s="20" t="s">
        <v>505</v>
      </c>
      <c r="D2181" s="20" t="s">
        <v>664</v>
      </c>
      <c r="E2181" s="20" t="s">
        <v>665</v>
      </c>
    </row>
    <row r="2182" spans="1:5">
      <c r="A2182" s="20" t="s">
        <v>4492</v>
      </c>
      <c r="B2182" s="20" t="s">
        <v>4493</v>
      </c>
      <c r="C2182" s="20" t="s">
        <v>505</v>
      </c>
      <c r="D2182" s="20" t="s">
        <v>664</v>
      </c>
      <c r="E2182" s="20" t="s">
        <v>665</v>
      </c>
    </row>
    <row r="2183" spans="1:5">
      <c r="A2183" s="20" t="s">
        <v>4494</v>
      </c>
      <c r="B2183" s="20" t="s">
        <v>4495</v>
      </c>
      <c r="C2183" s="20" t="s">
        <v>505</v>
      </c>
      <c r="D2183" s="20" t="s">
        <v>664</v>
      </c>
      <c r="E2183" s="20" t="s">
        <v>665</v>
      </c>
    </row>
    <row r="2184" spans="1:5">
      <c r="A2184" s="20" t="s">
        <v>4496</v>
      </c>
      <c r="B2184" s="20" t="s">
        <v>4497</v>
      </c>
      <c r="C2184" s="20" t="s">
        <v>505</v>
      </c>
      <c r="D2184" s="20" t="s">
        <v>664</v>
      </c>
      <c r="E2184" s="20" t="s">
        <v>665</v>
      </c>
    </row>
    <row r="2185" spans="1:5">
      <c r="A2185" s="20" t="s">
        <v>4498</v>
      </c>
      <c r="B2185" s="20" t="s">
        <v>409</v>
      </c>
      <c r="C2185" s="20" t="s">
        <v>505</v>
      </c>
      <c r="D2185" s="20" t="s">
        <v>664</v>
      </c>
      <c r="E2185" s="20" t="s">
        <v>665</v>
      </c>
    </row>
    <row r="2186" spans="1:5">
      <c r="A2186" s="20" t="s">
        <v>4499</v>
      </c>
      <c r="B2186" s="20" t="s">
        <v>4500</v>
      </c>
      <c r="C2186" s="20" t="s">
        <v>505</v>
      </c>
      <c r="D2186" s="20" t="s">
        <v>664</v>
      </c>
      <c r="E2186" s="20" t="s">
        <v>665</v>
      </c>
    </row>
    <row r="2187" spans="1:5">
      <c r="A2187" s="20" t="s">
        <v>4501</v>
      </c>
      <c r="B2187" s="20" t="s">
        <v>4502</v>
      </c>
      <c r="C2187" s="20" t="s">
        <v>505</v>
      </c>
      <c r="D2187" s="20" t="s">
        <v>664</v>
      </c>
      <c r="E2187" s="20" t="s">
        <v>665</v>
      </c>
    </row>
    <row r="2188" spans="1:5">
      <c r="A2188" s="20" t="s">
        <v>4503</v>
      </c>
      <c r="B2188" s="20" t="s">
        <v>4504</v>
      </c>
      <c r="C2188" s="20" t="s">
        <v>505</v>
      </c>
      <c r="D2188" s="20" t="s">
        <v>664</v>
      </c>
      <c r="E2188" s="20" t="s">
        <v>665</v>
      </c>
    </row>
    <row r="2189" spans="1:5">
      <c r="A2189" s="20" t="s">
        <v>4505</v>
      </c>
      <c r="B2189" s="20" t="s">
        <v>4506</v>
      </c>
      <c r="C2189" s="20" t="s">
        <v>505</v>
      </c>
      <c r="D2189" s="20" t="s">
        <v>664</v>
      </c>
      <c r="E2189" s="20" t="s">
        <v>665</v>
      </c>
    </row>
    <row r="2190" spans="1:5">
      <c r="A2190" s="20" t="s">
        <v>4507</v>
      </c>
      <c r="B2190" s="20" t="s">
        <v>4508</v>
      </c>
      <c r="C2190" s="20" t="s">
        <v>505</v>
      </c>
      <c r="D2190" s="20" t="s">
        <v>664</v>
      </c>
      <c r="E2190" s="20" t="s">
        <v>665</v>
      </c>
    </row>
    <row r="2191" spans="1:5">
      <c r="A2191" s="20" t="s">
        <v>4509</v>
      </c>
      <c r="B2191" s="20" t="s">
        <v>4510</v>
      </c>
      <c r="C2191" s="20" t="s">
        <v>505</v>
      </c>
      <c r="D2191" s="20" t="s">
        <v>664</v>
      </c>
      <c r="E2191" s="20" t="s">
        <v>665</v>
      </c>
    </row>
    <row r="2192" spans="1:5">
      <c r="A2192" s="20" t="s">
        <v>4511</v>
      </c>
      <c r="B2192" s="20" t="s">
        <v>4512</v>
      </c>
      <c r="C2192" s="20" t="s">
        <v>505</v>
      </c>
      <c r="D2192" s="20" t="s">
        <v>664</v>
      </c>
      <c r="E2192" s="20" t="s">
        <v>665</v>
      </c>
    </row>
    <row r="2193" spans="1:5">
      <c r="A2193" s="20" t="s">
        <v>4513</v>
      </c>
      <c r="B2193" s="20" t="s">
        <v>4514</v>
      </c>
      <c r="C2193" s="20" t="s">
        <v>505</v>
      </c>
      <c r="D2193" s="20" t="s">
        <v>664</v>
      </c>
      <c r="E2193" s="20" t="s">
        <v>665</v>
      </c>
    </row>
    <row r="2194" spans="1:5">
      <c r="A2194" s="20" t="s">
        <v>4515</v>
      </c>
      <c r="B2194" s="20" t="s">
        <v>4516</v>
      </c>
      <c r="C2194" s="20" t="s">
        <v>505</v>
      </c>
      <c r="D2194" s="20" t="s">
        <v>664</v>
      </c>
      <c r="E2194" s="20" t="s">
        <v>665</v>
      </c>
    </row>
    <row r="2195" spans="1:5">
      <c r="A2195" s="20" t="s">
        <v>4517</v>
      </c>
      <c r="B2195" s="20" t="s">
        <v>4518</v>
      </c>
      <c r="C2195" s="20" t="s">
        <v>505</v>
      </c>
      <c r="D2195" s="20" t="s">
        <v>664</v>
      </c>
      <c r="E2195" s="20" t="s">
        <v>665</v>
      </c>
    </row>
    <row r="2196" spans="1:5">
      <c r="A2196" s="20" t="s">
        <v>4519</v>
      </c>
      <c r="B2196" s="20" t="s">
        <v>410</v>
      </c>
      <c r="C2196" s="20" t="s">
        <v>505</v>
      </c>
      <c r="D2196" s="20" t="s">
        <v>664</v>
      </c>
      <c r="E2196" s="20" t="s">
        <v>665</v>
      </c>
    </row>
    <row r="2197" spans="1:5">
      <c r="A2197" s="20" t="s">
        <v>4520</v>
      </c>
      <c r="B2197" s="20" t="s">
        <v>4521</v>
      </c>
      <c r="C2197" s="20" t="s">
        <v>505</v>
      </c>
      <c r="D2197" s="20" t="s">
        <v>664</v>
      </c>
      <c r="E2197" s="20" t="s">
        <v>665</v>
      </c>
    </row>
    <row r="2198" spans="1:5">
      <c r="A2198" s="20" t="s">
        <v>4522</v>
      </c>
      <c r="B2198" s="20" t="s">
        <v>4523</v>
      </c>
      <c r="C2198" s="20" t="s">
        <v>505</v>
      </c>
      <c r="D2198" s="20" t="s">
        <v>664</v>
      </c>
      <c r="E2198" s="20" t="s">
        <v>665</v>
      </c>
    </row>
    <row r="2199" spans="1:5">
      <c r="A2199" s="20" t="s">
        <v>4524</v>
      </c>
      <c r="B2199" s="20" t="s">
        <v>4525</v>
      </c>
      <c r="C2199" s="20" t="s">
        <v>505</v>
      </c>
      <c r="D2199" s="20" t="s">
        <v>664</v>
      </c>
      <c r="E2199" s="20" t="s">
        <v>665</v>
      </c>
    </row>
    <row r="2200" spans="1:5">
      <c r="A2200" s="20" t="s">
        <v>4526</v>
      </c>
      <c r="B2200" s="20" t="s">
        <v>4527</v>
      </c>
      <c r="C2200" s="20" t="s">
        <v>505</v>
      </c>
      <c r="D2200" s="20" t="s">
        <v>664</v>
      </c>
      <c r="E2200" s="20" t="s">
        <v>665</v>
      </c>
    </row>
    <row r="2201" spans="1:5">
      <c r="A2201" s="20" t="s">
        <v>4528</v>
      </c>
      <c r="B2201" s="20" t="s">
        <v>4529</v>
      </c>
      <c r="C2201" s="20" t="s">
        <v>505</v>
      </c>
      <c r="D2201" s="20" t="s">
        <v>664</v>
      </c>
      <c r="E2201" s="20" t="s">
        <v>665</v>
      </c>
    </row>
    <row r="2202" spans="1:5">
      <c r="A2202" s="20" t="s">
        <v>4530</v>
      </c>
      <c r="B2202" s="20" t="s">
        <v>4531</v>
      </c>
      <c r="C2202" s="20" t="s">
        <v>520</v>
      </c>
      <c r="D2202" s="20" t="s">
        <v>664</v>
      </c>
      <c r="E2202" s="20" t="s">
        <v>665</v>
      </c>
    </row>
    <row r="2203" spans="1:5">
      <c r="A2203" s="20" t="s">
        <v>4532</v>
      </c>
      <c r="B2203" s="20" t="s">
        <v>4533</v>
      </c>
      <c r="C2203" s="20" t="s">
        <v>3683</v>
      </c>
      <c r="D2203" s="20" t="s">
        <v>664</v>
      </c>
      <c r="E2203" s="20" t="s">
        <v>665</v>
      </c>
    </row>
    <row r="2204" spans="1:5">
      <c r="A2204" s="20" t="s">
        <v>4534</v>
      </c>
      <c r="B2204" s="20" t="s">
        <v>4535</v>
      </c>
      <c r="C2204" s="20" t="s">
        <v>3683</v>
      </c>
      <c r="D2204" s="20" t="s">
        <v>664</v>
      </c>
      <c r="E2204" s="20" t="s">
        <v>665</v>
      </c>
    </row>
    <row r="2205" spans="1:5">
      <c r="A2205" s="20" t="s">
        <v>4536</v>
      </c>
      <c r="B2205" s="20" t="s">
        <v>4537</v>
      </c>
      <c r="C2205" s="20" t="s">
        <v>520</v>
      </c>
      <c r="D2205" s="20" t="s">
        <v>664</v>
      </c>
      <c r="E2205" s="20" t="s">
        <v>665</v>
      </c>
    </row>
    <row r="2206" spans="1:5">
      <c r="A2206" s="20" t="s">
        <v>4538</v>
      </c>
      <c r="B2206" s="20" t="s">
        <v>411</v>
      </c>
      <c r="C2206" s="20" t="s">
        <v>3683</v>
      </c>
      <c r="D2206" s="20" t="s">
        <v>664</v>
      </c>
      <c r="E2206" s="20" t="s">
        <v>665</v>
      </c>
    </row>
    <row r="2207" spans="1:5">
      <c r="A2207" s="20" t="s">
        <v>4539</v>
      </c>
      <c r="B2207" s="20" t="s">
        <v>4540</v>
      </c>
      <c r="C2207" s="20" t="s">
        <v>3683</v>
      </c>
      <c r="D2207" s="20" t="s">
        <v>664</v>
      </c>
      <c r="E2207" s="20" t="s">
        <v>665</v>
      </c>
    </row>
    <row r="2208" spans="1:5">
      <c r="A2208" s="20" t="s">
        <v>4541</v>
      </c>
      <c r="B2208" s="20" t="s">
        <v>4542</v>
      </c>
      <c r="C2208" s="20" t="s">
        <v>520</v>
      </c>
      <c r="D2208" s="20" t="s">
        <v>664</v>
      </c>
      <c r="E2208" s="20" t="s">
        <v>665</v>
      </c>
    </row>
    <row r="2209" spans="1:5">
      <c r="A2209" s="20" t="s">
        <v>4543</v>
      </c>
      <c r="B2209" s="20" t="s">
        <v>4544</v>
      </c>
      <c r="C2209" s="20" t="s">
        <v>3683</v>
      </c>
      <c r="D2209" s="20" t="s">
        <v>664</v>
      </c>
      <c r="E2209" s="20" t="s">
        <v>665</v>
      </c>
    </row>
    <row r="2210" spans="1:5">
      <c r="A2210" s="20" t="s">
        <v>4545</v>
      </c>
      <c r="B2210" s="20" t="s">
        <v>4546</v>
      </c>
      <c r="C2210" s="20" t="s">
        <v>520</v>
      </c>
      <c r="D2210" s="20" t="s">
        <v>664</v>
      </c>
      <c r="E2210" s="20" t="s">
        <v>665</v>
      </c>
    </row>
    <row r="2211" spans="1:5">
      <c r="A2211" s="20" t="s">
        <v>4547</v>
      </c>
      <c r="B2211" s="20" t="s">
        <v>4548</v>
      </c>
      <c r="C2211" s="20" t="s">
        <v>3683</v>
      </c>
      <c r="D2211" s="20" t="s">
        <v>664</v>
      </c>
      <c r="E2211" s="20" t="s">
        <v>665</v>
      </c>
    </row>
    <row r="2212" spans="1:5">
      <c r="A2212" s="20" t="s">
        <v>4549</v>
      </c>
      <c r="B2212" s="20" t="s">
        <v>413</v>
      </c>
      <c r="C2212" s="20" t="s">
        <v>3683</v>
      </c>
      <c r="D2212" s="20" t="s">
        <v>664</v>
      </c>
      <c r="E2212" s="20" t="s">
        <v>665</v>
      </c>
    </row>
    <row r="2213" spans="1:5">
      <c r="A2213" s="20" t="s">
        <v>4550</v>
      </c>
      <c r="B2213" s="20" t="s">
        <v>4551</v>
      </c>
      <c r="C2213" s="20" t="s">
        <v>3683</v>
      </c>
      <c r="D2213" s="20" t="s">
        <v>664</v>
      </c>
      <c r="E2213" s="20" t="s">
        <v>665</v>
      </c>
    </row>
    <row r="2214" spans="1:5">
      <c r="A2214" s="20" t="s">
        <v>4552</v>
      </c>
      <c r="B2214" s="20" t="s">
        <v>4553</v>
      </c>
      <c r="C2214" s="20" t="s">
        <v>520</v>
      </c>
      <c r="D2214" s="20" t="s">
        <v>664</v>
      </c>
      <c r="E2214" s="20" t="s">
        <v>665</v>
      </c>
    </row>
    <row r="2215" spans="1:5">
      <c r="A2215" s="20" t="s">
        <v>4554</v>
      </c>
      <c r="B2215" s="20" t="s">
        <v>414</v>
      </c>
      <c r="C2215" s="20" t="s">
        <v>3683</v>
      </c>
      <c r="D2215" s="20" t="s">
        <v>664</v>
      </c>
      <c r="E2215" s="20" t="s">
        <v>665</v>
      </c>
    </row>
    <row r="2216" spans="1:5">
      <c r="A2216" s="20" t="s">
        <v>4555</v>
      </c>
      <c r="B2216" s="20" t="s">
        <v>4556</v>
      </c>
      <c r="C2216" s="20" t="s">
        <v>3683</v>
      </c>
      <c r="D2216" s="20" t="s">
        <v>664</v>
      </c>
      <c r="E2216" s="20" t="s">
        <v>665</v>
      </c>
    </row>
    <row r="2217" spans="1:5">
      <c r="A2217" s="20" t="s">
        <v>4557</v>
      </c>
      <c r="B2217" s="20" t="s">
        <v>4558</v>
      </c>
      <c r="C2217" s="20" t="s">
        <v>520</v>
      </c>
      <c r="D2217" s="20" t="s">
        <v>664</v>
      </c>
      <c r="E2217" s="20" t="s">
        <v>665</v>
      </c>
    </row>
    <row r="2218" spans="1:5">
      <c r="A2218" s="20" t="s">
        <v>4559</v>
      </c>
      <c r="B2218" s="20" t="s">
        <v>4560</v>
      </c>
      <c r="C2218" s="20" t="s">
        <v>3683</v>
      </c>
      <c r="D2218" s="20" t="s">
        <v>664</v>
      </c>
      <c r="E2218" s="20" t="s">
        <v>665</v>
      </c>
    </row>
    <row r="2219" spans="1:5">
      <c r="A2219" s="20" t="s">
        <v>4561</v>
      </c>
      <c r="B2219" s="20" t="s">
        <v>4562</v>
      </c>
      <c r="C2219" s="20" t="s">
        <v>3683</v>
      </c>
      <c r="D2219" s="20" t="s">
        <v>664</v>
      </c>
      <c r="E2219" s="20" t="s">
        <v>665</v>
      </c>
    </row>
    <row r="2220" spans="1:5">
      <c r="A2220" s="20" t="s">
        <v>4563</v>
      </c>
      <c r="B2220" s="20" t="s">
        <v>4564</v>
      </c>
      <c r="C2220" s="20" t="s">
        <v>520</v>
      </c>
      <c r="D2220" s="20" t="s">
        <v>664</v>
      </c>
      <c r="E2220" s="20" t="s">
        <v>665</v>
      </c>
    </row>
    <row r="2221" spans="1:5">
      <c r="A2221" s="20" t="s">
        <v>4565</v>
      </c>
      <c r="B2221" s="20" t="s">
        <v>415</v>
      </c>
      <c r="C2221" s="20" t="s">
        <v>3683</v>
      </c>
      <c r="D2221" s="20" t="s">
        <v>664</v>
      </c>
      <c r="E2221" s="20" t="s">
        <v>665</v>
      </c>
    </row>
    <row r="2222" spans="1:5">
      <c r="A2222" s="20" t="s">
        <v>4566</v>
      </c>
      <c r="B2222" s="20" t="s">
        <v>4567</v>
      </c>
      <c r="C2222" s="20" t="s">
        <v>3683</v>
      </c>
      <c r="D2222" s="20" t="s">
        <v>664</v>
      </c>
      <c r="E2222" s="20" t="s">
        <v>665</v>
      </c>
    </row>
    <row r="2223" spans="1:5">
      <c r="A2223" s="20" t="s">
        <v>4568</v>
      </c>
      <c r="B2223" s="20" t="s">
        <v>4569</v>
      </c>
      <c r="C2223" s="20" t="s">
        <v>520</v>
      </c>
      <c r="D2223" s="20" t="s">
        <v>664</v>
      </c>
      <c r="E2223" s="20" t="s">
        <v>665</v>
      </c>
    </row>
    <row r="2224" spans="1:5">
      <c r="A2224" s="20" t="s">
        <v>4570</v>
      </c>
      <c r="B2224" s="20" t="s">
        <v>416</v>
      </c>
      <c r="C2224" s="20" t="s">
        <v>3683</v>
      </c>
      <c r="D2224" s="20" t="s">
        <v>664</v>
      </c>
      <c r="E2224" s="20" t="s">
        <v>665</v>
      </c>
    </row>
    <row r="2225" spans="1:5">
      <c r="A2225" s="20" t="s">
        <v>4571</v>
      </c>
      <c r="B2225" s="20" t="s">
        <v>4572</v>
      </c>
      <c r="C2225" s="20" t="s">
        <v>3683</v>
      </c>
      <c r="D2225" s="20" t="s">
        <v>664</v>
      </c>
      <c r="E2225" s="20" t="s">
        <v>665</v>
      </c>
    </row>
    <row r="2226" spans="1:5">
      <c r="A2226" s="20" t="s">
        <v>4573</v>
      </c>
      <c r="B2226" s="20" t="s">
        <v>4574</v>
      </c>
      <c r="C2226" s="20" t="s">
        <v>520</v>
      </c>
      <c r="D2226" s="20" t="s">
        <v>664</v>
      </c>
      <c r="E2226" s="20" t="s">
        <v>665</v>
      </c>
    </row>
    <row r="2227" spans="1:5">
      <c r="A2227" s="20" t="s">
        <v>4575</v>
      </c>
      <c r="B2227" s="20" t="s">
        <v>4576</v>
      </c>
      <c r="C2227" s="20" t="s">
        <v>3683</v>
      </c>
      <c r="D2227" s="20" t="s">
        <v>664</v>
      </c>
      <c r="E2227" s="20" t="s">
        <v>665</v>
      </c>
    </row>
    <row r="2228" spans="1:5">
      <c r="A2228" s="20" t="s">
        <v>4577</v>
      </c>
      <c r="B2228" s="20" t="s">
        <v>4578</v>
      </c>
      <c r="C2228" s="20" t="s">
        <v>520</v>
      </c>
      <c r="D2228" s="20" t="s">
        <v>664</v>
      </c>
      <c r="E2228" s="20" t="s">
        <v>665</v>
      </c>
    </row>
    <row r="2229" spans="1:5">
      <c r="A2229" s="20" t="s">
        <v>4579</v>
      </c>
      <c r="B2229" s="20" t="s">
        <v>4580</v>
      </c>
      <c r="C2229" s="20" t="s">
        <v>3683</v>
      </c>
      <c r="D2229" s="20" t="s">
        <v>664</v>
      </c>
      <c r="E2229" s="20" t="s">
        <v>665</v>
      </c>
    </row>
    <row r="2230" spans="1:5">
      <c r="A2230" s="20" t="s">
        <v>4581</v>
      </c>
      <c r="B2230" s="20" t="s">
        <v>418</v>
      </c>
      <c r="C2230" s="20" t="s">
        <v>3683</v>
      </c>
      <c r="D2230" s="20" t="s">
        <v>664</v>
      </c>
      <c r="E2230" s="20" t="s">
        <v>665</v>
      </c>
    </row>
    <row r="2231" spans="1:5">
      <c r="A2231" s="20" t="s">
        <v>4582</v>
      </c>
      <c r="B2231" s="20" t="s">
        <v>4583</v>
      </c>
      <c r="C2231" s="20" t="s">
        <v>3683</v>
      </c>
      <c r="D2231" s="20" t="s">
        <v>664</v>
      </c>
      <c r="E2231" s="20" t="s">
        <v>665</v>
      </c>
    </row>
    <row r="2232" spans="1:5">
      <c r="A2232" s="20" t="s">
        <v>4584</v>
      </c>
      <c r="B2232" s="20" t="s">
        <v>4585</v>
      </c>
      <c r="C2232" s="20" t="s">
        <v>520</v>
      </c>
      <c r="D2232" s="20" t="s">
        <v>664</v>
      </c>
      <c r="E2232" s="20" t="s">
        <v>665</v>
      </c>
    </row>
    <row r="2233" spans="1:5">
      <c r="A2233" s="20" t="s">
        <v>4586</v>
      </c>
      <c r="B2233" s="20" t="s">
        <v>480</v>
      </c>
      <c r="C2233" s="20" t="s">
        <v>3683</v>
      </c>
      <c r="D2233" s="20" t="s">
        <v>664</v>
      </c>
      <c r="E2233" s="20" t="s">
        <v>665</v>
      </c>
    </row>
    <row r="2234" spans="1:5">
      <c r="A2234" s="20" t="s">
        <v>4587</v>
      </c>
      <c r="B2234" s="20" t="s">
        <v>4588</v>
      </c>
      <c r="C2234" s="20" t="s">
        <v>3683</v>
      </c>
      <c r="D2234" s="20" t="s">
        <v>664</v>
      </c>
      <c r="E2234" s="20" t="s">
        <v>665</v>
      </c>
    </row>
    <row r="2235" spans="1:5">
      <c r="A2235" s="20" t="s">
        <v>4589</v>
      </c>
      <c r="B2235" s="20" t="s">
        <v>4590</v>
      </c>
      <c r="C2235" s="20" t="s">
        <v>520</v>
      </c>
      <c r="D2235" s="20" t="s">
        <v>664</v>
      </c>
      <c r="E2235" s="20" t="s">
        <v>665</v>
      </c>
    </row>
    <row r="2236" spans="1:5">
      <c r="A2236" s="20" t="s">
        <v>4591</v>
      </c>
      <c r="B2236" s="20" t="s">
        <v>4592</v>
      </c>
      <c r="C2236" s="20" t="s">
        <v>3683</v>
      </c>
      <c r="D2236" s="20" t="s">
        <v>664</v>
      </c>
      <c r="E2236" s="20" t="s">
        <v>665</v>
      </c>
    </row>
    <row r="2237" spans="1:5">
      <c r="A2237" s="20" t="s">
        <v>4593</v>
      </c>
      <c r="B2237" s="20" t="s">
        <v>4594</v>
      </c>
      <c r="C2237" s="20" t="s">
        <v>3683</v>
      </c>
      <c r="D2237" s="20" t="s">
        <v>664</v>
      </c>
      <c r="E2237" s="20" t="s">
        <v>665</v>
      </c>
    </row>
    <row r="2238" spans="1:5">
      <c r="A2238" s="20" t="s">
        <v>4595</v>
      </c>
      <c r="B2238" s="20" t="s">
        <v>4596</v>
      </c>
      <c r="C2238" s="20" t="s">
        <v>520</v>
      </c>
      <c r="D2238" s="20" t="s">
        <v>664</v>
      </c>
      <c r="E2238" s="20" t="s">
        <v>665</v>
      </c>
    </row>
    <row r="2239" spans="1:5">
      <c r="A2239" s="20" t="s">
        <v>4597</v>
      </c>
      <c r="B2239" s="20" t="s">
        <v>419</v>
      </c>
      <c r="C2239" s="20" t="s">
        <v>3683</v>
      </c>
      <c r="D2239" s="20" t="s">
        <v>664</v>
      </c>
      <c r="E2239" s="20" t="s">
        <v>665</v>
      </c>
    </row>
    <row r="2240" spans="1:5">
      <c r="A2240" s="20" t="s">
        <v>4598</v>
      </c>
      <c r="B2240" s="20" t="s">
        <v>4599</v>
      </c>
      <c r="C2240" s="20" t="s">
        <v>3683</v>
      </c>
      <c r="D2240" s="20" t="s">
        <v>664</v>
      </c>
      <c r="E2240" s="20" t="s">
        <v>665</v>
      </c>
    </row>
    <row r="2241" spans="1:5">
      <c r="A2241" s="20" t="s">
        <v>4600</v>
      </c>
      <c r="B2241" s="20" t="s">
        <v>4601</v>
      </c>
      <c r="C2241" s="20" t="s">
        <v>520</v>
      </c>
      <c r="D2241" s="20" t="s">
        <v>664</v>
      </c>
      <c r="E2241" s="20" t="s">
        <v>665</v>
      </c>
    </row>
    <row r="2242" spans="1:5">
      <c r="A2242" s="20" t="s">
        <v>4602</v>
      </c>
      <c r="B2242" s="20" t="s">
        <v>496</v>
      </c>
      <c r="C2242" s="20" t="s">
        <v>3683</v>
      </c>
      <c r="D2242" s="20" t="s">
        <v>664</v>
      </c>
      <c r="E2242" s="20" t="s">
        <v>665</v>
      </c>
    </row>
    <row r="2243" spans="1:5">
      <c r="A2243" s="20" t="s">
        <v>4603</v>
      </c>
      <c r="B2243" s="20" t="s">
        <v>4604</v>
      </c>
      <c r="C2243" s="20" t="s">
        <v>3683</v>
      </c>
      <c r="D2243" s="20" t="s">
        <v>664</v>
      </c>
      <c r="E2243" s="20" t="s">
        <v>665</v>
      </c>
    </row>
    <row r="2244" spans="1:5">
      <c r="A2244" s="20" t="s">
        <v>4605</v>
      </c>
      <c r="B2244" s="20" t="s">
        <v>4606</v>
      </c>
      <c r="C2244" s="20" t="s">
        <v>520</v>
      </c>
      <c r="D2244" s="20" t="s">
        <v>664</v>
      </c>
      <c r="E2244" s="20" t="s">
        <v>665</v>
      </c>
    </row>
    <row r="2245" spans="1:5">
      <c r="A2245" s="20" t="s">
        <v>4607</v>
      </c>
      <c r="B2245" s="20" t="s">
        <v>420</v>
      </c>
      <c r="C2245" s="20" t="s">
        <v>3683</v>
      </c>
      <c r="D2245" s="20" t="s">
        <v>664</v>
      </c>
      <c r="E2245" s="20" t="s">
        <v>665</v>
      </c>
    </row>
    <row r="2246" spans="1:5">
      <c r="A2246" s="20" t="s">
        <v>4608</v>
      </c>
      <c r="B2246" s="20" t="s">
        <v>4609</v>
      </c>
      <c r="C2246" s="20" t="s">
        <v>3683</v>
      </c>
      <c r="D2246" s="20" t="s">
        <v>664</v>
      </c>
      <c r="E2246" s="20" t="s">
        <v>665</v>
      </c>
    </row>
    <row r="2247" spans="1:5">
      <c r="A2247" s="20" t="s">
        <v>4610</v>
      </c>
      <c r="B2247" s="20" t="s">
        <v>4611</v>
      </c>
      <c r="C2247" s="20" t="s">
        <v>520</v>
      </c>
      <c r="D2247" s="20" t="s">
        <v>664</v>
      </c>
      <c r="E2247" s="20" t="s">
        <v>665</v>
      </c>
    </row>
    <row r="2248" spans="1:5">
      <c r="A2248" s="20" t="s">
        <v>4612</v>
      </c>
      <c r="B2248" s="20" t="s">
        <v>4613</v>
      </c>
      <c r="C2248" s="20" t="s">
        <v>3683</v>
      </c>
      <c r="D2248" s="20" t="s">
        <v>664</v>
      </c>
      <c r="E2248" s="20" t="s">
        <v>665</v>
      </c>
    </row>
    <row r="2249" spans="1:5">
      <c r="A2249" s="20" t="s">
        <v>4614</v>
      </c>
      <c r="B2249" s="20" t="s">
        <v>4615</v>
      </c>
      <c r="C2249" s="20" t="s">
        <v>3683</v>
      </c>
      <c r="D2249" s="20" t="s">
        <v>664</v>
      </c>
      <c r="E2249" s="20" t="s">
        <v>665</v>
      </c>
    </row>
    <row r="2250" spans="1:5">
      <c r="A2250" s="20" t="s">
        <v>4616</v>
      </c>
      <c r="B2250" s="20" t="s">
        <v>4617</v>
      </c>
      <c r="C2250" s="20" t="s">
        <v>520</v>
      </c>
      <c r="D2250" s="20" t="s">
        <v>664</v>
      </c>
      <c r="E2250" s="20" t="s">
        <v>665</v>
      </c>
    </row>
    <row r="2251" spans="1:5">
      <c r="A2251" s="20" t="s">
        <v>4618</v>
      </c>
      <c r="B2251" s="20" t="s">
        <v>497</v>
      </c>
      <c r="C2251" s="20" t="s">
        <v>3683</v>
      </c>
      <c r="D2251" s="20" t="s">
        <v>664</v>
      </c>
      <c r="E2251" s="20" t="s">
        <v>665</v>
      </c>
    </row>
    <row r="2252" spans="1:5">
      <c r="A2252" s="20" t="s">
        <v>4619</v>
      </c>
      <c r="B2252" s="20" t="s">
        <v>4620</v>
      </c>
      <c r="C2252" s="20" t="s">
        <v>3683</v>
      </c>
      <c r="D2252" s="20" t="s">
        <v>664</v>
      </c>
      <c r="E2252" s="20" t="s">
        <v>665</v>
      </c>
    </row>
    <row r="2253" spans="1:5">
      <c r="A2253" s="20" t="s">
        <v>4621</v>
      </c>
      <c r="B2253" s="20" t="s">
        <v>4622</v>
      </c>
      <c r="C2253" s="20" t="s">
        <v>520</v>
      </c>
      <c r="D2253" s="20" t="s">
        <v>664</v>
      </c>
      <c r="E2253" s="20" t="s">
        <v>665</v>
      </c>
    </row>
    <row r="2254" spans="1:5">
      <c r="A2254" s="20" t="s">
        <v>4623</v>
      </c>
      <c r="B2254" s="20" t="s">
        <v>4624</v>
      </c>
      <c r="C2254" s="20" t="s">
        <v>3683</v>
      </c>
      <c r="D2254" s="20" t="s">
        <v>664</v>
      </c>
      <c r="E2254" s="20" t="s">
        <v>665</v>
      </c>
    </row>
    <row r="2255" spans="1:5">
      <c r="A2255" s="20" t="s">
        <v>4625</v>
      </c>
      <c r="B2255" s="20" t="s">
        <v>4626</v>
      </c>
      <c r="C2255" s="20" t="s">
        <v>3683</v>
      </c>
      <c r="D2255" s="20" t="s">
        <v>664</v>
      </c>
      <c r="E2255" s="20" t="s">
        <v>665</v>
      </c>
    </row>
    <row r="2256" spans="1:5">
      <c r="A2256" s="20" t="s">
        <v>4627</v>
      </c>
      <c r="B2256" s="20" t="s">
        <v>4628</v>
      </c>
      <c r="C2256" s="20" t="s">
        <v>520</v>
      </c>
      <c r="D2256" s="20" t="s">
        <v>664</v>
      </c>
      <c r="E2256" s="20" t="s">
        <v>665</v>
      </c>
    </row>
    <row r="2257" spans="1:5">
      <c r="A2257" s="20" t="s">
        <v>4629</v>
      </c>
      <c r="B2257" s="20" t="s">
        <v>421</v>
      </c>
      <c r="C2257" s="20" t="s">
        <v>3683</v>
      </c>
      <c r="D2257" s="20" t="s">
        <v>664</v>
      </c>
      <c r="E2257" s="20" t="s">
        <v>665</v>
      </c>
    </row>
    <row r="2258" spans="1:5">
      <c r="A2258" s="20" t="s">
        <v>4630</v>
      </c>
      <c r="B2258" s="20" t="s">
        <v>4631</v>
      </c>
      <c r="C2258" s="20" t="s">
        <v>3683</v>
      </c>
      <c r="D2258" s="20" t="s">
        <v>664</v>
      </c>
      <c r="E2258" s="20" t="s">
        <v>665</v>
      </c>
    </row>
    <row r="2259" spans="1:5">
      <c r="A2259" s="20" t="s">
        <v>4632</v>
      </c>
      <c r="B2259" s="20" t="s">
        <v>4633</v>
      </c>
      <c r="C2259" s="20" t="s">
        <v>520</v>
      </c>
      <c r="D2259" s="20" t="s">
        <v>664</v>
      </c>
      <c r="E2259" s="20" t="s">
        <v>665</v>
      </c>
    </row>
    <row r="2260" spans="1:5">
      <c r="A2260" s="20" t="s">
        <v>4634</v>
      </c>
      <c r="B2260" s="20" t="s">
        <v>4635</v>
      </c>
      <c r="C2260" s="20" t="s">
        <v>3683</v>
      </c>
      <c r="D2260" s="20" t="s">
        <v>664</v>
      </c>
      <c r="E2260" s="20" t="s">
        <v>665</v>
      </c>
    </row>
    <row r="2261" spans="1:5">
      <c r="A2261" s="20" t="s">
        <v>4636</v>
      </c>
      <c r="B2261" s="20" t="s">
        <v>4637</v>
      </c>
      <c r="C2261" s="20" t="s">
        <v>520</v>
      </c>
      <c r="D2261" s="20" t="s">
        <v>664</v>
      </c>
      <c r="E2261" s="20" t="s">
        <v>665</v>
      </c>
    </row>
    <row r="2262" spans="1:5">
      <c r="A2262" s="20" t="s">
        <v>4638</v>
      </c>
      <c r="B2262" s="20" t="s">
        <v>4639</v>
      </c>
      <c r="C2262" s="20" t="s">
        <v>3683</v>
      </c>
      <c r="D2262" s="20" t="s">
        <v>664</v>
      </c>
      <c r="E2262" s="20" t="s">
        <v>665</v>
      </c>
    </row>
    <row r="2263" spans="1:5">
      <c r="A2263" s="20" t="s">
        <v>4640</v>
      </c>
      <c r="B2263" s="20" t="s">
        <v>4641</v>
      </c>
      <c r="C2263" s="20" t="s">
        <v>520</v>
      </c>
      <c r="D2263" s="20" t="s">
        <v>664</v>
      </c>
      <c r="E2263" s="20" t="s">
        <v>665</v>
      </c>
    </row>
    <row r="2264" spans="1:5">
      <c r="A2264" s="20" t="s">
        <v>4642</v>
      </c>
      <c r="B2264" s="20" t="s">
        <v>4643</v>
      </c>
      <c r="C2264" s="20" t="s">
        <v>3683</v>
      </c>
      <c r="D2264" s="20" t="s">
        <v>664</v>
      </c>
      <c r="E2264" s="20" t="s">
        <v>665</v>
      </c>
    </row>
    <row r="2265" spans="1:5">
      <c r="A2265" s="20" t="s">
        <v>4644</v>
      </c>
      <c r="B2265" s="20" t="s">
        <v>4645</v>
      </c>
      <c r="C2265" s="20" t="s">
        <v>3683</v>
      </c>
      <c r="D2265" s="20" t="s">
        <v>664</v>
      </c>
      <c r="E2265" s="20" t="s">
        <v>665</v>
      </c>
    </row>
    <row r="2266" spans="1:5">
      <c r="A2266" s="20" t="s">
        <v>4646</v>
      </c>
      <c r="B2266" s="20" t="s">
        <v>4647</v>
      </c>
      <c r="C2266" s="20" t="s">
        <v>520</v>
      </c>
      <c r="D2266" s="20" t="s">
        <v>664</v>
      </c>
      <c r="E2266" s="20" t="s">
        <v>665</v>
      </c>
    </row>
    <row r="2267" spans="1:5">
      <c r="A2267" s="20" t="s">
        <v>4648</v>
      </c>
      <c r="B2267" s="20" t="s">
        <v>4649</v>
      </c>
      <c r="C2267" s="20" t="s">
        <v>3683</v>
      </c>
      <c r="D2267" s="20" t="s">
        <v>664</v>
      </c>
      <c r="E2267" s="20" t="s">
        <v>665</v>
      </c>
    </row>
    <row r="2268" spans="1:5">
      <c r="A2268" s="20" t="s">
        <v>4650</v>
      </c>
      <c r="B2268" s="20" t="s">
        <v>4651</v>
      </c>
      <c r="C2268" s="20" t="s">
        <v>520</v>
      </c>
      <c r="D2268" s="20" t="s">
        <v>664</v>
      </c>
      <c r="E2268" s="20" t="s">
        <v>665</v>
      </c>
    </row>
    <row r="2269" spans="1:5">
      <c r="A2269" s="20" t="s">
        <v>4652</v>
      </c>
      <c r="B2269" s="20" t="s">
        <v>4653</v>
      </c>
      <c r="C2269" s="20" t="s">
        <v>3683</v>
      </c>
      <c r="D2269" s="20" t="s">
        <v>664</v>
      </c>
      <c r="E2269" s="20" t="s">
        <v>665</v>
      </c>
    </row>
    <row r="2270" spans="1:5">
      <c r="A2270" s="20" t="s">
        <v>4654</v>
      </c>
      <c r="B2270" s="20" t="s">
        <v>4655</v>
      </c>
      <c r="C2270" s="20" t="s">
        <v>520</v>
      </c>
      <c r="D2270" s="20" t="s">
        <v>664</v>
      </c>
      <c r="E2270" s="20" t="s">
        <v>665</v>
      </c>
    </row>
    <row r="2271" spans="1:5">
      <c r="A2271" s="20" t="s">
        <v>4656</v>
      </c>
      <c r="B2271" s="20" t="s">
        <v>4657</v>
      </c>
      <c r="C2271" s="20" t="s">
        <v>3683</v>
      </c>
      <c r="D2271" s="20" t="s">
        <v>664</v>
      </c>
      <c r="E2271" s="20" t="s">
        <v>665</v>
      </c>
    </row>
    <row r="2272" spans="1:5">
      <c r="A2272" s="20" t="s">
        <v>4658</v>
      </c>
      <c r="B2272" s="20" t="s">
        <v>424</v>
      </c>
      <c r="C2272" s="20" t="s">
        <v>3683</v>
      </c>
      <c r="D2272" s="20" t="s">
        <v>664</v>
      </c>
      <c r="E2272" s="20" t="s">
        <v>665</v>
      </c>
    </row>
    <row r="2273" spans="1:5">
      <c r="A2273" s="20" t="s">
        <v>4659</v>
      </c>
      <c r="B2273" s="20" t="s">
        <v>4660</v>
      </c>
      <c r="C2273" s="20" t="s">
        <v>3683</v>
      </c>
      <c r="D2273" s="20" t="s">
        <v>664</v>
      </c>
      <c r="E2273" s="20" t="s">
        <v>665</v>
      </c>
    </row>
    <row r="2274" spans="1:5">
      <c r="A2274" s="20" t="s">
        <v>4661</v>
      </c>
      <c r="B2274" s="20" t="s">
        <v>4662</v>
      </c>
      <c r="C2274" s="20" t="s">
        <v>520</v>
      </c>
      <c r="D2274" s="20" t="s">
        <v>664</v>
      </c>
      <c r="E2274" s="20" t="s">
        <v>665</v>
      </c>
    </row>
    <row r="2275" spans="1:5">
      <c r="A2275" s="20" t="s">
        <v>4663</v>
      </c>
      <c r="B2275" s="20" t="s">
        <v>4664</v>
      </c>
      <c r="C2275" s="20" t="s">
        <v>3683</v>
      </c>
      <c r="D2275" s="20" t="s">
        <v>664</v>
      </c>
      <c r="E2275" s="20" t="s">
        <v>665</v>
      </c>
    </row>
    <row r="2276" spans="1:5">
      <c r="A2276" s="20" t="s">
        <v>4665</v>
      </c>
      <c r="B2276" s="20" t="s">
        <v>4666</v>
      </c>
      <c r="C2276" s="20" t="s">
        <v>520</v>
      </c>
      <c r="D2276" s="20" t="s">
        <v>664</v>
      </c>
      <c r="E2276" s="20" t="s">
        <v>665</v>
      </c>
    </row>
    <row r="2277" spans="1:5">
      <c r="A2277" s="20" t="s">
        <v>4667</v>
      </c>
      <c r="B2277" s="20" t="s">
        <v>426</v>
      </c>
      <c r="C2277" s="20" t="s">
        <v>3683</v>
      </c>
      <c r="D2277" s="20" t="s">
        <v>664</v>
      </c>
      <c r="E2277" s="20" t="s">
        <v>665</v>
      </c>
    </row>
    <row r="2278" spans="1:5">
      <c r="A2278" s="20" t="s">
        <v>4668</v>
      </c>
      <c r="B2278" s="20" t="s">
        <v>4669</v>
      </c>
      <c r="C2278" s="20" t="s">
        <v>3683</v>
      </c>
      <c r="D2278" s="20" t="s">
        <v>664</v>
      </c>
      <c r="E2278" s="20" t="s">
        <v>665</v>
      </c>
    </row>
    <row r="2279" spans="1:5">
      <c r="A2279" s="20" t="s">
        <v>4670</v>
      </c>
      <c r="B2279" s="20" t="s">
        <v>4671</v>
      </c>
      <c r="C2279" s="20" t="s">
        <v>520</v>
      </c>
      <c r="D2279" s="20" t="s">
        <v>664</v>
      </c>
      <c r="E2279" s="20" t="s">
        <v>665</v>
      </c>
    </row>
    <row r="2280" spans="1:5">
      <c r="A2280" s="20" t="s">
        <v>4672</v>
      </c>
      <c r="B2280" s="20" t="s">
        <v>4673</v>
      </c>
      <c r="C2280" s="20" t="s">
        <v>3683</v>
      </c>
      <c r="D2280" s="20" t="s">
        <v>664</v>
      </c>
      <c r="E2280" s="20" t="s">
        <v>665</v>
      </c>
    </row>
    <row r="2281" spans="1:5">
      <c r="A2281" s="20" t="s">
        <v>4674</v>
      </c>
      <c r="B2281" s="20" t="s">
        <v>4675</v>
      </c>
      <c r="C2281" s="20" t="s">
        <v>520</v>
      </c>
      <c r="D2281" s="20" t="s">
        <v>664</v>
      </c>
      <c r="E2281" s="20" t="s">
        <v>665</v>
      </c>
    </row>
    <row r="2282" spans="1:5">
      <c r="A2282" s="20" t="s">
        <v>4676</v>
      </c>
      <c r="B2282" s="20" t="s">
        <v>428</v>
      </c>
      <c r="C2282" s="20" t="s">
        <v>3683</v>
      </c>
      <c r="D2282" s="20" t="s">
        <v>664</v>
      </c>
      <c r="E2282" s="20" t="s">
        <v>665</v>
      </c>
    </row>
    <row r="2283" spans="1:5">
      <c r="A2283" s="20" t="s">
        <v>4677</v>
      </c>
      <c r="B2283" s="20" t="s">
        <v>4678</v>
      </c>
      <c r="C2283" s="20" t="s">
        <v>3683</v>
      </c>
      <c r="D2283" s="20" t="s">
        <v>664</v>
      </c>
      <c r="E2283" s="20" t="s">
        <v>665</v>
      </c>
    </row>
    <row r="2284" spans="1:5">
      <c r="A2284" s="20" t="s">
        <v>4679</v>
      </c>
      <c r="B2284" s="20" t="s">
        <v>4680</v>
      </c>
      <c r="C2284" s="20" t="s">
        <v>520</v>
      </c>
      <c r="D2284" s="20" t="s">
        <v>664</v>
      </c>
      <c r="E2284" s="20" t="s">
        <v>665</v>
      </c>
    </row>
    <row r="2285" spans="1:5">
      <c r="A2285" s="20" t="s">
        <v>4681</v>
      </c>
      <c r="B2285" s="20" t="s">
        <v>4682</v>
      </c>
      <c r="C2285" s="20" t="s">
        <v>3683</v>
      </c>
      <c r="D2285" s="20" t="s">
        <v>664</v>
      </c>
      <c r="E2285" s="20" t="s">
        <v>665</v>
      </c>
    </row>
    <row r="2286" spans="1:5">
      <c r="A2286" s="20" t="s">
        <v>4683</v>
      </c>
      <c r="B2286" s="20" t="s">
        <v>4684</v>
      </c>
      <c r="C2286" s="20" t="s">
        <v>520</v>
      </c>
      <c r="D2286" s="20" t="s">
        <v>664</v>
      </c>
      <c r="E2286" s="20" t="s">
        <v>665</v>
      </c>
    </row>
    <row r="2287" spans="1:5">
      <c r="A2287" s="20" t="s">
        <v>4685</v>
      </c>
      <c r="B2287" s="20" t="s">
        <v>429</v>
      </c>
      <c r="C2287" s="20" t="s">
        <v>3683</v>
      </c>
      <c r="D2287" s="20" t="s">
        <v>664</v>
      </c>
      <c r="E2287" s="20" t="s">
        <v>665</v>
      </c>
    </row>
    <row r="2288" spans="1:5">
      <c r="A2288" s="20" t="s">
        <v>4686</v>
      </c>
      <c r="B2288" s="20" t="s">
        <v>4687</v>
      </c>
      <c r="C2288" s="20" t="s">
        <v>3683</v>
      </c>
      <c r="D2288" s="20" t="s">
        <v>664</v>
      </c>
      <c r="E2288" s="20" t="s">
        <v>665</v>
      </c>
    </row>
    <row r="2289" spans="1:5">
      <c r="A2289" s="20" t="s">
        <v>4688</v>
      </c>
      <c r="B2289" s="20" t="s">
        <v>4689</v>
      </c>
      <c r="C2289" s="20" t="s">
        <v>520</v>
      </c>
      <c r="D2289" s="20" t="s">
        <v>664</v>
      </c>
      <c r="E2289" s="20" t="s">
        <v>665</v>
      </c>
    </row>
    <row r="2290" spans="1:5">
      <c r="A2290" s="20" t="s">
        <v>4690</v>
      </c>
      <c r="B2290" s="20" t="s">
        <v>4691</v>
      </c>
      <c r="C2290" s="20" t="s">
        <v>3683</v>
      </c>
      <c r="D2290" s="20" t="s">
        <v>664</v>
      </c>
      <c r="E2290" s="20" t="s">
        <v>665</v>
      </c>
    </row>
    <row r="2291" spans="1:5">
      <c r="A2291" s="20" t="s">
        <v>4692</v>
      </c>
      <c r="B2291" s="20" t="s">
        <v>4693</v>
      </c>
      <c r="C2291" s="20" t="s">
        <v>520</v>
      </c>
      <c r="D2291" s="20" t="s">
        <v>664</v>
      </c>
      <c r="E2291" s="20" t="s">
        <v>665</v>
      </c>
    </row>
    <row r="2292" spans="1:5">
      <c r="A2292" s="20" t="s">
        <v>4694</v>
      </c>
      <c r="B2292" s="20" t="s">
        <v>431</v>
      </c>
      <c r="C2292" s="20" t="s">
        <v>3683</v>
      </c>
      <c r="D2292" s="20" t="s">
        <v>664</v>
      </c>
      <c r="E2292" s="20" t="s">
        <v>665</v>
      </c>
    </row>
    <row r="2293" spans="1:5">
      <c r="A2293" s="20" t="s">
        <v>4695</v>
      </c>
      <c r="B2293" s="20" t="s">
        <v>4696</v>
      </c>
      <c r="C2293" s="20" t="s">
        <v>3683</v>
      </c>
      <c r="D2293" s="20" t="s">
        <v>664</v>
      </c>
      <c r="E2293" s="20" t="s">
        <v>665</v>
      </c>
    </row>
    <row r="2294" spans="1:5">
      <c r="A2294" s="20" t="s">
        <v>4697</v>
      </c>
      <c r="B2294" s="20" t="s">
        <v>4698</v>
      </c>
      <c r="C2294" s="20" t="s">
        <v>520</v>
      </c>
      <c r="D2294" s="20" t="s">
        <v>664</v>
      </c>
      <c r="E2294" s="20" t="s">
        <v>665</v>
      </c>
    </row>
    <row r="2295" spans="1:5">
      <c r="A2295" s="20" t="s">
        <v>4699</v>
      </c>
      <c r="B2295" s="20" t="s">
        <v>4700</v>
      </c>
      <c r="C2295" s="20" t="s">
        <v>3683</v>
      </c>
      <c r="D2295" s="20" t="s">
        <v>664</v>
      </c>
      <c r="E2295" s="20" t="s">
        <v>665</v>
      </c>
    </row>
    <row r="2296" spans="1:5">
      <c r="A2296" s="20" t="s">
        <v>4701</v>
      </c>
      <c r="B2296" s="20" t="s">
        <v>4702</v>
      </c>
      <c r="C2296" s="20" t="s">
        <v>520</v>
      </c>
      <c r="D2296" s="20" t="s">
        <v>664</v>
      </c>
      <c r="E2296" s="20" t="s">
        <v>665</v>
      </c>
    </row>
    <row r="2297" spans="1:5">
      <c r="A2297" s="20" t="s">
        <v>4703</v>
      </c>
      <c r="B2297" s="20" t="s">
        <v>4704</v>
      </c>
      <c r="C2297" s="20" t="s">
        <v>3683</v>
      </c>
      <c r="D2297" s="20" t="s">
        <v>664</v>
      </c>
      <c r="E2297" s="20" t="s">
        <v>665</v>
      </c>
    </row>
    <row r="2298" spans="1:5">
      <c r="A2298" s="20" t="s">
        <v>4705</v>
      </c>
      <c r="B2298" s="20" t="s">
        <v>4706</v>
      </c>
      <c r="C2298" s="20" t="s">
        <v>520</v>
      </c>
      <c r="D2298" s="20" t="s">
        <v>664</v>
      </c>
      <c r="E2298" s="20" t="s">
        <v>665</v>
      </c>
    </row>
    <row r="2299" spans="1:5">
      <c r="A2299" s="20" t="s">
        <v>4707</v>
      </c>
      <c r="B2299" s="20" t="s">
        <v>4708</v>
      </c>
      <c r="C2299" s="20" t="s">
        <v>3683</v>
      </c>
      <c r="D2299" s="20" t="s">
        <v>664</v>
      </c>
      <c r="E2299" s="20" t="s">
        <v>665</v>
      </c>
    </row>
    <row r="2300" spans="1:5">
      <c r="A2300" s="20" t="s">
        <v>4709</v>
      </c>
      <c r="B2300" s="20" t="s">
        <v>4710</v>
      </c>
      <c r="C2300" s="20" t="s">
        <v>520</v>
      </c>
      <c r="D2300" s="20" t="s">
        <v>664</v>
      </c>
      <c r="E2300" s="20" t="s">
        <v>665</v>
      </c>
    </row>
    <row r="2301" spans="1:5">
      <c r="A2301" s="20" t="s">
        <v>4711</v>
      </c>
      <c r="B2301" s="20" t="s">
        <v>4712</v>
      </c>
      <c r="C2301" s="20" t="s">
        <v>3683</v>
      </c>
      <c r="D2301" s="20" t="s">
        <v>664</v>
      </c>
      <c r="E2301" s="20" t="s">
        <v>665</v>
      </c>
    </row>
    <row r="2302" spans="1:5">
      <c r="A2302" s="20" t="s">
        <v>4713</v>
      </c>
      <c r="B2302" s="20" t="s">
        <v>435</v>
      </c>
      <c r="C2302" s="20" t="s">
        <v>3683</v>
      </c>
      <c r="D2302" s="20" t="s">
        <v>664</v>
      </c>
      <c r="E2302" s="20" t="s">
        <v>665</v>
      </c>
    </row>
    <row r="2303" spans="1:5">
      <c r="A2303" s="20" t="s">
        <v>4714</v>
      </c>
      <c r="B2303" s="20" t="s">
        <v>4715</v>
      </c>
      <c r="C2303" s="20" t="s">
        <v>3683</v>
      </c>
      <c r="D2303" s="20" t="s">
        <v>664</v>
      </c>
      <c r="E2303" s="20" t="s">
        <v>665</v>
      </c>
    </row>
    <row r="2304" spans="1:5">
      <c r="A2304" s="20" t="s">
        <v>4716</v>
      </c>
      <c r="B2304" s="20" t="s">
        <v>4717</v>
      </c>
      <c r="C2304" s="20" t="s">
        <v>520</v>
      </c>
      <c r="D2304" s="20" t="s">
        <v>664</v>
      </c>
      <c r="E2304" s="20" t="s">
        <v>665</v>
      </c>
    </row>
    <row r="2305" spans="1:5">
      <c r="A2305" s="20" t="s">
        <v>4718</v>
      </c>
      <c r="B2305" s="20" t="s">
        <v>4719</v>
      </c>
      <c r="C2305" s="20" t="s">
        <v>3683</v>
      </c>
      <c r="D2305" s="20" t="s">
        <v>664</v>
      </c>
      <c r="E2305" s="20" t="s">
        <v>665</v>
      </c>
    </row>
    <row r="2306" spans="1:5">
      <c r="A2306" s="20" t="s">
        <v>4720</v>
      </c>
      <c r="B2306" s="20" t="s">
        <v>4721</v>
      </c>
      <c r="C2306" s="20" t="s">
        <v>520</v>
      </c>
      <c r="D2306" s="20" t="s">
        <v>664</v>
      </c>
      <c r="E2306" s="20" t="s">
        <v>665</v>
      </c>
    </row>
    <row r="2307" spans="1:5">
      <c r="A2307" s="20" t="s">
        <v>4722</v>
      </c>
      <c r="B2307" s="20" t="s">
        <v>4723</v>
      </c>
      <c r="C2307" s="20" t="s">
        <v>3683</v>
      </c>
      <c r="D2307" s="20" t="s">
        <v>664</v>
      </c>
      <c r="E2307" s="20" t="s">
        <v>665</v>
      </c>
    </row>
    <row r="2308" spans="1:5">
      <c r="A2308" s="20" t="s">
        <v>4724</v>
      </c>
      <c r="B2308" s="20" t="s">
        <v>481</v>
      </c>
      <c r="C2308" s="20" t="s">
        <v>3683</v>
      </c>
      <c r="D2308" s="20" t="s">
        <v>664</v>
      </c>
      <c r="E2308" s="20" t="s">
        <v>665</v>
      </c>
    </row>
    <row r="2309" spans="1:5">
      <c r="A2309" s="20" t="s">
        <v>4725</v>
      </c>
      <c r="B2309" s="20" t="s">
        <v>4726</v>
      </c>
      <c r="C2309" s="20" t="s">
        <v>520</v>
      </c>
      <c r="D2309" s="20" t="s">
        <v>664</v>
      </c>
      <c r="E2309" s="20" t="s">
        <v>665</v>
      </c>
    </row>
    <row r="2310" spans="1:5">
      <c r="A2310" s="20" t="s">
        <v>4727</v>
      </c>
      <c r="B2310" s="20" t="s">
        <v>4728</v>
      </c>
      <c r="C2310" s="20" t="s">
        <v>3683</v>
      </c>
      <c r="D2310" s="20" t="s">
        <v>664</v>
      </c>
      <c r="E2310" s="20" t="s">
        <v>665</v>
      </c>
    </row>
    <row r="2311" spans="1:5">
      <c r="A2311" s="20" t="s">
        <v>4729</v>
      </c>
      <c r="B2311" s="20" t="s">
        <v>4730</v>
      </c>
      <c r="C2311" s="20" t="s">
        <v>520</v>
      </c>
      <c r="D2311" s="20" t="s">
        <v>664</v>
      </c>
      <c r="E2311" s="20" t="s">
        <v>665</v>
      </c>
    </row>
    <row r="2312" spans="1:5">
      <c r="A2312" s="20" t="s">
        <v>4731</v>
      </c>
      <c r="B2312" s="20" t="s">
        <v>4732</v>
      </c>
      <c r="C2312" s="20" t="s">
        <v>3683</v>
      </c>
      <c r="D2312" s="20" t="s">
        <v>664</v>
      </c>
      <c r="E2312" s="20" t="s">
        <v>665</v>
      </c>
    </row>
    <row r="2313" spans="1:5">
      <c r="A2313" s="20" t="s">
        <v>4733</v>
      </c>
      <c r="B2313" s="20" t="s">
        <v>4734</v>
      </c>
      <c r="C2313" s="20" t="s">
        <v>3683</v>
      </c>
      <c r="D2313" s="20" t="s">
        <v>664</v>
      </c>
      <c r="E2313" s="20" t="s">
        <v>665</v>
      </c>
    </row>
    <row r="2314" spans="1:5">
      <c r="A2314" s="20" t="s">
        <v>4735</v>
      </c>
      <c r="B2314" s="20" t="s">
        <v>4736</v>
      </c>
      <c r="C2314" s="20" t="s">
        <v>520</v>
      </c>
      <c r="D2314" s="20" t="s">
        <v>664</v>
      </c>
      <c r="E2314" s="20" t="s">
        <v>665</v>
      </c>
    </row>
    <row r="2315" spans="1:5">
      <c r="A2315" s="20" t="s">
        <v>4737</v>
      </c>
      <c r="B2315" s="20" t="s">
        <v>4738</v>
      </c>
      <c r="C2315" s="20" t="s">
        <v>3683</v>
      </c>
      <c r="D2315" s="20" t="s">
        <v>664</v>
      </c>
      <c r="E2315" s="20" t="s">
        <v>665</v>
      </c>
    </row>
    <row r="2316" spans="1:5">
      <c r="A2316" s="20" t="s">
        <v>4739</v>
      </c>
      <c r="B2316" s="20" t="s">
        <v>4740</v>
      </c>
      <c r="C2316" s="20" t="s">
        <v>520</v>
      </c>
      <c r="D2316" s="20" t="s">
        <v>664</v>
      </c>
      <c r="E2316" s="20" t="s">
        <v>665</v>
      </c>
    </row>
    <row r="2317" spans="1:5">
      <c r="A2317" s="20" t="s">
        <v>4741</v>
      </c>
      <c r="B2317" s="20" t="s">
        <v>439</v>
      </c>
      <c r="C2317" s="20" t="s">
        <v>3683</v>
      </c>
      <c r="D2317" s="20" t="s">
        <v>664</v>
      </c>
      <c r="E2317" s="20" t="s">
        <v>665</v>
      </c>
    </row>
    <row r="2318" spans="1:5">
      <c r="A2318" s="20" t="s">
        <v>4742</v>
      </c>
      <c r="B2318" s="20" t="s">
        <v>4743</v>
      </c>
      <c r="C2318" s="20" t="s">
        <v>3683</v>
      </c>
      <c r="D2318" s="20" t="s">
        <v>664</v>
      </c>
      <c r="E2318" s="20" t="s">
        <v>665</v>
      </c>
    </row>
    <row r="2319" spans="1:5">
      <c r="A2319" s="20" t="s">
        <v>4744</v>
      </c>
      <c r="B2319" s="20" t="s">
        <v>4745</v>
      </c>
      <c r="C2319" s="20" t="s">
        <v>520</v>
      </c>
      <c r="D2319" s="20" t="s">
        <v>664</v>
      </c>
      <c r="E2319" s="20" t="s">
        <v>665</v>
      </c>
    </row>
    <row r="2320" spans="1:5">
      <c r="A2320" s="20" t="s">
        <v>4746</v>
      </c>
      <c r="B2320" s="20" t="s">
        <v>4747</v>
      </c>
      <c r="C2320" s="20" t="s">
        <v>3683</v>
      </c>
      <c r="D2320" s="20" t="s">
        <v>664</v>
      </c>
      <c r="E2320" s="20" t="s">
        <v>665</v>
      </c>
    </row>
    <row r="2321" spans="1:5">
      <c r="A2321" s="20" t="s">
        <v>4748</v>
      </c>
      <c r="B2321" s="20" t="s">
        <v>4749</v>
      </c>
      <c r="C2321" s="20" t="s">
        <v>520</v>
      </c>
      <c r="D2321" s="20" t="s">
        <v>664</v>
      </c>
      <c r="E2321" s="20" t="s">
        <v>665</v>
      </c>
    </row>
    <row r="2322" spans="1:5">
      <c r="A2322" s="20" t="s">
        <v>4750</v>
      </c>
      <c r="B2322" s="20" t="s">
        <v>441</v>
      </c>
      <c r="C2322" s="20" t="s">
        <v>3683</v>
      </c>
      <c r="D2322" s="20" t="s">
        <v>664</v>
      </c>
      <c r="E2322" s="20" t="s">
        <v>665</v>
      </c>
    </row>
    <row r="2323" spans="1:5">
      <c r="A2323" s="20" t="s">
        <v>4751</v>
      </c>
      <c r="B2323" s="20" t="s">
        <v>4752</v>
      </c>
      <c r="C2323" s="20" t="s">
        <v>3683</v>
      </c>
      <c r="D2323" s="20" t="s">
        <v>664</v>
      </c>
      <c r="E2323" s="20" t="s">
        <v>665</v>
      </c>
    </row>
    <row r="2324" spans="1:5">
      <c r="A2324" s="20" t="s">
        <v>4753</v>
      </c>
      <c r="B2324" s="20" t="s">
        <v>4754</v>
      </c>
      <c r="C2324" s="20" t="s">
        <v>520</v>
      </c>
      <c r="D2324" s="20" t="s">
        <v>664</v>
      </c>
      <c r="E2324" s="20" t="s">
        <v>665</v>
      </c>
    </row>
    <row r="2325" spans="1:5">
      <c r="A2325" s="20" t="s">
        <v>4755</v>
      </c>
      <c r="B2325" s="20" t="s">
        <v>4756</v>
      </c>
      <c r="C2325" s="20" t="s">
        <v>3683</v>
      </c>
      <c r="D2325" s="20" t="s">
        <v>664</v>
      </c>
      <c r="E2325" s="20" t="s">
        <v>665</v>
      </c>
    </row>
    <row r="2326" spans="1:5">
      <c r="A2326" s="20" t="s">
        <v>4757</v>
      </c>
      <c r="B2326" s="20" t="s">
        <v>4758</v>
      </c>
      <c r="C2326" s="20" t="s">
        <v>520</v>
      </c>
      <c r="D2326" s="20" t="s">
        <v>664</v>
      </c>
      <c r="E2326" s="20" t="s">
        <v>665</v>
      </c>
    </row>
    <row r="2327" spans="1:5">
      <c r="A2327" s="20" t="s">
        <v>4759</v>
      </c>
      <c r="B2327" s="20" t="s">
        <v>443</v>
      </c>
      <c r="C2327" s="20" t="s">
        <v>3683</v>
      </c>
      <c r="D2327" s="20" t="s">
        <v>664</v>
      </c>
      <c r="E2327" s="20" t="s">
        <v>665</v>
      </c>
    </row>
    <row r="2328" spans="1:5">
      <c r="A2328" s="20" t="s">
        <v>4760</v>
      </c>
      <c r="B2328" s="20" t="s">
        <v>4761</v>
      </c>
      <c r="C2328" s="20" t="s">
        <v>3683</v>
      </c>
      <c r="D2328" s="20" t="s">
        <v>664</v>
      </c>
      <c r="E2328" s="20" t="s">
        <v>665</v>
      </c>
    </row>
    <row r="2329" spans="1:5">
      <c r="A2329" s="20" t="s">
        <v>4762</v>
      </c>
      <c r="B2329" s="20" t="s">
        <v>4763</v>
      </c>
      <c r="C2329" s="20" t="s">
        <v>520</v>
      </c>
      <c r="D2329" s="20" t="s">
        <v>664</v>
      </c>
      <c r="E2329" s="20" t="s">
        <v>665</v>
      </c>
    </row>
    <row r="2330" spans="1:5">
      <c r="A2330" s="20" t="s">
        <v>4764</v>
      </c>
      <c r="B2330" s="20" t="s">
        <v>4765</v>
      </c>
      <c r="C2330" s="20" t="s">
        <v>3683</v>
      </c>
      <c r="D2330" s="20" t="s">
        <v>664</v>
      </c>
      <c r="E2330" s="20" t="s">
        <v>665</v>
      </c>
    </row>
    <row r="2331" spans="1:5">
      <c r="A2331" s="20" t="s">
        <v>4766</v>
      </c>
      <c r="B2331" s="20" t="s">
        <v>498</v>
      </c>
      <c r="C2331" s="20" t="s">
        <v>520</v>
      </c>
      <c r="D2331" s="20" t="s">
        <v>664</v>
      </c>
      <c r="E2331" s="20" t="s">
        <v>665</v>
      </c>
    </row>
    <row r="2332" spans="1:5">
      <c r="A2332" s="20" t="s">
        <v>4767</v>
      </c>
      <c r="B2332" s="20" t="s">
        <v>445</v>
      </c>
      <c r="C2332" s="20" t="s">
        <v>3683</v>
      </c>
      <c r="D2332" s="20" t="s">
        <v>664</v>
      </c>
      <c r="E2332" s="20" t="s">
        <v>665</v>
      </c>
    </row>
    <row r="2333" spans="1:5">
      <c r="A2333" s="20" t="s">
        <v>4768</v>
      </c>
      <c r="B2333" s="20" t="s">
        <v>4769</v>
      </c>
      <c r="C2333" s="20" t="s">
        <v>3683</v>
      </c>
      <c r="D2333" s="20" t="s">
        <v>664</v>
      </c>
      <c r="E2333" s="20" t="s">
        <v>665</v>
      </c>
    </row>
    <row r="2334" spans="1:5">
      <c r="A2334" s="20" t="s">
        <v>4770</v>
      </c>
      <c r="B2334" s="20" t="s">
        <v>4771</v>
      </c>
      <c r="C2334" s="20" t="s">
        <v>520</v>
      </c>
      <c r="D2334" s="20" t="s">
        <v>664</v>
      </c>
      <c r="E2334" s="20" t="s">
        <v>665</v>
      </c>
    </row>
    <row r="2335" spans="1:5">
      <c r="A2335" s="20" t="s">
        <v>4772</v>
      </c>
      <c r="B2335" s="20" t="s">
        <v>4773</v>
      </c>
      <c r="C2335" s="20" t="s">
        <v>3683</v>
      </c>
      <c r="D2335" s="20" t="s">
        <v>664</v>
      </c>
      <c r="E2335" s="20" t="s">
        <v>665</v>
      </c>
    </row>
    <row r="2336" spans="1:5">
      <c r="A2336" s="20" t="s">
        <v>4774</v>
      </c>
      <c r="B2336" s="20" t="s">
        <v>4775</v>
      </c>
      <c r="C2336" s="20" t="s">
        <v>520</v>
      </c>
      <c r="D2336" s="20" t="s">
        <v>664</v>
      </c>
      <c r="E2336" s="20" t="s">
        <v>665</v>
      </c>
    </row>
    <row r="2337" spans="1:5">
      <c r="A2337" s="20" t="s">
        <v>4776</v>
      </c>
      <c r="B2337" s="20" t="s">
        <v>447</v>
      </c>
      <c r="C2337" s="20" t="s">
        <v>3683</v>
      </c>
      <c r="D2337" s="20" t="s">
        <v>664</v>
      </c>
      <c r="E2337" s="20" t="s">
        <v>665</v>
      </c>
    </row>
    <row r="2338" spans="1:5">
      <c r="A2338" s="20" t="s">
        <v>4777</v>
      </c>
      <c r="B2338" s="20" t="s">
        <v>4778</v>
      </c>
      <c r="C2338" s="20" t="s">
        <v>3683</v>
      </c>
      <c r="D2338" s="20" t="s">
        <v>664</v>
      </c>
      <c r="E2338" s="20" t="s">
        <v>665</v>
      </c>
    </row>
    <row r="2339" spans="1:5">
      <c r="A2339" s="20" t="s">
        <v>4779</v>
      </c>
      <c r="B2339" s="20" t="s">
        <v>4780</v>
      </c>
      <c r="C2339" s="20" t="s">
        <v>520</v>
      </c>
      <c r="D2339" s="20" t="s">
        <v>664</v>
      </c>
      <c r="E2339" s="20" t="s">
        <v>665</v>
      </c>
    </row>
    <row r="2340" spans="1:5">
      <c r="A2340" s="20" t="s">
        <v>4781</v>
      </c>
      <c r="B2340" s="20" t="s">
        <v>4782</v>
      </c>
      <c r="C2340" s="20" t="s">
        <v>3683</v>
      </c>
      <c r="D2340" s="20" t="s">
        <v>664</v>
      </c>
      <c r="E2340" s="20" t="s">
        <v>665</v>
      </c>
    </row>
    <row r="2341" spans="1:5">
      <c r="A2341" s="20" t="s">
        <v>4783</v>
      </c>
      <c r="B2341" s="20" t="s">
        <v>4784</v>
      </c>
      <c r="C2341" s="20" t="s">
        <v>520</v>
      </c>
      <c r="D2341" s="20" t="s">
        <v>664</v>
      </c>
      <c r="E2341" s="20" t="s">
        <v>665</v>
      </c>
    </row>
    <row r="2342" spans="1:5">
      <c r="A2342" s="20" t="s">
        <v>4785</v>
      </c>
      <c r="B2342" s="20" t="s">
        <v>4786</v>
      </c>
      <c r="C2342" s="20" t="s">
        <v>3683</v>
      </c>
      <c r="D2342" s="20" t="s">
        <v>664</v>
      </c>
      <c r="E2342" s="20" t="s">
        <v>665</v>
      </c>
    </row>
    <row r="2343" spans="1:5">
      <c r="A2343" s="20" t="s">
        <v>4787</v>
      </c>
      <c r="B2343" s="20" t="s">
        <v>4788</v>
      </c>
      <c r="C2343" s="20" t="s">
        <v>3683</v>
      </c>
      <c r="D2343" s="20" t="s">
        <v>664</v>
      </c>
      <c r="E2343" s="20" t="s">
        <v>665</v>
      </c>
    </row>
    <row r="2344" spans="1:5">
      <c r="A2344" s="20" t="s">
        <v>4789</v>
      </c>
      <c r="B2344" s="20" t="s">
        <v>4790</v>
      </c>
      <c r="C2344" s="20" t="s">
        <v>520</v>
      </c>
      <c r="D2344" s="20" t="s">
        <v>664</v>
      </c>
      <c r="E2344" s="20" t="s">
        <v>665</v>
      </c>
    </row>
    <row r="2345" spans="1:5">
      <c r="A2345" s="20" t="s">
        <v>4791</v>
      </c>
      <c r="B2345" s="20" t="s">
        <v>4792</v>
      </c>
      <c r="C2345" s="20" t="s">
        <v>3683</v>
      </c>
      <c r="D2345" s="20" t="s">
        <v>664</v>
      </c>
      <c r="E2345" s="20" t="s">
        <v>665</v>
      </c>
    </row>
    <row r="2346" spans="1:5">
      <c r="A2346" s="20" t="s">
        <v>4793</v>
      </c>
      <c r="B2346" s="20" t="s">
        <v>4794</v>
      </c>
      <c r="C2346" s="20" t="s">
        <v>520</v>
      </c>
      <c r="D2346" s="20" t="s">
        <v>664</v>
      </c>
      <c r="E2346" s="20" t="s">
        <v>665</v>
      </c>
    </row>
    <row r="2347" spans="1:5">
      <c r="A2347" s="20" t="s">
        <v>4795</v>
      </c>
      <c r="B2347" s="20" t="s">
        <v>4796</v>
      </c>
      <c r="C2347" s="20" t="s">
        <v>520</v>
      </c>
      <c r="D2347" s="20" t="s">
        <v>761</v>
      </c>
      <c r="E2347" s="20" t="s">
        <v>762</v>
      </c>
    </row>
    <row r="2348" spans="1:5">
      <c r="A2348" s="20" t="s">
        <v>4797</v>
      </c>
      <c r="B2348" s="20" t="s">
        <v>4798</v>
      </c>
      <c r="C2348" s="20" t="s">
        <v>1515</v>
      </c>
      <c r="D2348" s="20" t="s">
        <v>664</v>
      </c>
      <c r="E2348" s="20" t="s">
        <v>665</v>
      </c>
    </row>
    <row r="2349" spans="1:5">
      <c r="A2349" s="20" t="s">
        <v>4799</v>
      </c>
      <c r="B2349" s="20" t="s">
        <v>4800</v>
      </c>
      <c r="C2349" s="20" t="s">
        <v>1515</v>
      </c>
      <c r="D2349" s="20" t="s">
        <v>664</v>
      </c>
      <c r="E2349" s="20" t="s">
        <v>665</v>
      </c>
    </row>
    <row r="2350" spans="1:5">
      <c r="A2350" s="20" t="s">
        <v>4801</v>
      </c>
      <c r="B2350" s="20" t="s">
        <v>4802</v>
      </c>
      <c r="C2350" s="20" t="s">
        <v>505</v>
      </c>
      <c r="D2350" s="20" t="s">
        <v>664</v>
      </c>
      <c r="E2350" s="20" t="s">
        <v>665</v>
      </c>
    </row>
    <row r="2351" spans="1:5">
      <c r="A2351" s="20" t="s">
        <v>4803</v>
      </c>
      <c r="B2351" s="20" t="s">
        <v>4804</v>
      </c>
      <c r="C2351" s="20" t="s">
        <v>505</v>
      </c>
      <c r="D2351" s="20" t="s">
        <v>664</v>
      </c>
      <c r="E2351" s="20" t="s">
        <v>665</v>
      </c>
    </row>
    <row r="2352" spans="1:5">
      <c r="A2352" s="20" t="s">
        <v>4805</v>
      </c>
      <c r="B2352" s="20" t="s">
        <v>4806</v>
      </c>
      <c r="C2352" s="20" t="s">
        <v>505</v>
      </c>
      <c r="D2352" s="20" t="s">
        <v>664</v>
      </c>
      <c r="E2352" s="20" t="s">
        <v>665</v>
      </c>
    </row>
    <row r="2353" spans="1:5">
      <c r="A2353" s="20" t="s">
        <v>4807</v>
      </c>
      <c r="B2353" s="20" t="s">
        <v>4808</v>
      </c>
      <c r="C2353" s="20" t="s">
        <v>505</v>
      </c>
      <c r="D2353" s="20" t="s">
        <v>664</v>
      </c>
      <c r="E2353" s="20" t="s">
        <v>665</v>
      </c>
    </row>
    <row r="2354" spans="1:5">
      <c r="A2354" s="20" t="s">
        <v>4809</v>
      </c>
      <c r="B2354" s="20" t="s">
        <v>4810</v>
      </c>
      <c r="C2354" s="20" t="s">
        <v>520</v>
      </c>
      <c r="D2354" s="20" t="s">
        <v>623</v>
      </c>
      <c r="E2354" s="20" t="s">
        <v>624</v>
      </c>
    </row>
    <row r="2355" spans="1:5">
      <c r="A2355" s="20" t="s">
        <v>4811</v>
      </c>
      <c r="B2355" s="20" t="s">
        <v>4812</v>
      </c>
      <c r="C2355" s="20" t="s">
        <v>520</v>
      </c>
      <c r="D2355" s="20" t="s">
        <v>623</v>
      </c>
      <c r="E2355" s="20" t="s">
        <v>624</v>
      </c>
    </row>
    <row r="2356" spans="1:5">
      <c r="A2356" s="20" t="s">
        <v>4813</v>
      </c>
      <c r="B2356" s="20" t="s">
        <v>4814</v>
      </c>
      <c r="C2356" s="20" t="s">
        <v>520</v>
      </c>
      <c r="D2356" s="20" t="s">
        <v>623</v>
      </c>
      <c r="E2356" s="20" t="s">
        <v>624</v>
      </c>
    </row>
    <row r="2357" spans="1:5">
      <c r="A2357" s="20" t="s">
        <v>4815</v>
      </c>
      <c r="B2357" s="20" t="s">
        <v>4816</v>
      </c>
      <c r="C2357" s="20" t="s">
        <v>520</v>
      </c>
      <c r="D2357" s="20" t="s">
        <v>623</v>
      </c>
      <c r="E2357" s="20" t="s">
        <v>624</v>
      </c>
    </row>
    <row r="2358" spans="1:5">
      <c r="A2358" s="20" t="s">
        <v>4817</v>
      </c>
      <c r="B2358" s="20" t="s">
        <v>4818</v>
      </c>
      <c r="C2358" s="20" t="s">
        <v>520</v>
      </c>
      <c r="D2358" s="20" t="s">
        <v>623</v>
      </c>
      <c r="E2358" s="20" t="s">
        <v>624</v>
      </c>
    </row>
    <row r="2359" spans="1:5">
      <c r="A2359" s="20" t="s">
        <v>4819</v>
      </c>
      <c r="B2359" s="20" t="s">
        <v>4820</v>
      </c>
      <c r="C2359" s="20" t="s">
        <v>520</v>
      </c>
      <c r="D2359" s="20" t="s">
        <v>623</v>
      </c>
      <c r="E2359" s="20" t="s">
        <v>624</v>
      </c>
    </row>
    <row r="2360" spans="1:5">
      <c r="A2360" s="20" t="s">
        <v>4821</v>
      </c>
      <c r="B2360" s="20" t="s">
        <v>4822</v>
      </c>
      <c r="C2360" s="20" t="s">
        <v>520</v>
      </c>
      <c r="D2360" s="20" t="s">
        <v>623</v>
      </c>
      <c r="E2360" s="20" t="s">
        <v>624</v>
      </c>
    </row>
    <row r="2361" spans="1:5">
      <c r="A2361" s="20" t="s">
        <v>4823</v>
      </c>
      <c r="B2361" s="20" t="s">
        <v>4824</v>
      </c>
      <c r="C2361" s="20" t="s">
        <v>520</v>
      </c>
      <c r="D2361" s="20" t="s">
        <v>623</v>
      </c>
      <c r="E2361" s="20" t="s">
        <v>624</v>
      </c>
    </row>
    <row r="2362" spans="1:5">
      <c r="A2362" s="20" t="s">
        <v>4825</v>
      </c>
      <c r="B2362" s="20" t="s">
        <v>4826</v>
      </c>
      <c r="C2362" s="20" t="s">
        <v>520</v>
      </c>
      <c r="D2362" s="20" t="s">
        <v>623</v>
      </c>
      <c r="E2362" s="20" t="s">
        <v>1062</v>
      </c>
    </row>
    <row r="2363" spans="1:5">
      <c r="A2363" s="20" t="s">
        <v>4827</v>
      </c>
      <c r="B2363" s="20" t="s">
        <v>4828</v>
      </c>
      <c r="C2363" s="20" t="s">
        <v>520</v>
      </c>
      <c r="D2363" s="20" t="s">
        <v>761</v>
      </c>
      <c r="E2363" s="20" t="s">
        <v>762</v>
      </c>
    </row>
    <row r="2364" spans="1:5">
      <c r="A2364" s="20" t="s">
        <v>4829</v>
      </c>
      <c r="B2364" s="20" t="s">
        <v>4830</v>
      </c>
      <c r="C2364" s="20" t="s">
        <v>520</v>
      </c>
      <c r="D2364" s="20" t="s">
        <v>761</v>
      </c>
      <c r="E2364" s="20" t="s">
        <v>762</v>
      </c>
    </row>
    <row r="2365" spans="1:5">
      <c r="A2365" s="20" t="s">
        <v>4831</v>
      </c>
      <c r="B2365" s="20" t="s">
        <v>4832</v>
      </c>
      <c r="C2365" s="20" t="s">
        <v>520</v>
      </c>
      <c r="D2365" s="20" t="s">
        <v>761</v>
      </c>
      <c r="E2365" s="20" t="s">
        <v>762</v>
      </c>
    </row>
    <row r="2366" spans="1:5">
      <c r="A2366" s="20" t="s">
        <v>4833</v>
      </c>
      <c r="B2366" s="20" t="s">
        <v>4834</v>
      </c>
      <c r="C2366" s="20" t="s">
        <v>520</v>
      </c>
      <c r="D2366" s="20" t="s">
        <v>761</v>
      </c>
      <c r="E2366" s="20" t="s">
        <v>762</v>
      </c>
    </row>
    <row r="2367" spans="1:5">
      <c r="A2367" s="20" t="s">
        <v>4835</v>
      </c>
      <c r="B2367" s="20" t="s">
        <v>4836</v>
      </c>
      <c r="C2367" s="20" t="s">
        <v>520</v>
      </c>
      <c r="D2367" s="20" t="s">
        <v>761</v>
      </c>
      <c r="E2367" s="20" t="s">
        <v>762</v>
      </c>
    </row>
    <row r="2368" spans="1:5">
      <c r="A2368" s="20" t="s">
        <v>4837</v>
      </c>
      <c r="B2368" s="20" t="s">
        <v>4838</v>
      </c>
      <c r="C2368" s="20" t="s">
        <v>520</v>
      </c>
      <c r="D2368" s="20" t="s">
        <v>761</v>
      </c>
      <c r="E2368" s="20" t="s">
        <v>762</v>
      </c>
    </row>
    <row r="2369" spans="1:5">
      <c r="A2369" s="20" t="s">
        <v>4839</v>
      </c>
      <c r="B2369" s="20" t="s">
        <v>4840</v>
      </c>
      <c r="C2369" s="20" t="s">
        <v>520</v>
      </c>
      <c r="D2369" s="20" t="s">
        <v>761</v>
      </c>
      <c r="E2369" s="20" t="s">
        <v>762</v>
      </c>
    </row>
    <row r="2370" spans="1:5">
      <c r="A2370" s="20" t="s">
        <v>4841</v>
      </c>
      <c r="B2370" s="20" t="s">
        <v>4842</v>
      </c>
      <c r="C2370" s="20" t="s">
        <v>520</v>
      </c>
      <c r="D2370" s="20" t="s">
        <v>761</v>
      </c>
      <c r="E2370" s="20" t="s">
        <v>762</v>
      </c>
    </row>
    <row r="2371" spans="1:5">
      <c r="A2371" s="20" t="s">
        <v>4843</v>
      </c>
      <c r="B2371" s="20" t="s">
        <v>4844</v>
      </c>
      <c r="C2371" s="20" t="s">
        <v>520</v>
      </c>
      <c r="D2371" s="20" t="s">
        <v>761</v>
      </c>
      <c r="E2371" s="20" t="s">
        <v>762</v>
      </c>
    </row>
    <row r="2372" spans="1:5">
      <c r="A2372" s="20" t="s">
        <v>4845</v>
      </c>
      <c r="B2372" s="20" t="s">
        <v>4846</v>
      </c>
      <c r="C2372" s="20" t="s">
        <v>520</v>
      </c>
      <c r="D2372" s="20" t="s">
        <v>761</v>
      </c>
      <c r="E2372" s="20" t="s">
        <v>762</v>
      </c>
    </row>
    <row r="2373" spans="1:5">
      <c r="A2373" s="20" t="s">
        <v>4847</v>
      </c>
      <c r="B2373" s="20" t="s">
        <v>4848</v>
      </c>
      <c r="C2373" s="20" t="s">
        <v>520</v>
      </c>
      <c r="D2373" s="20" t="s">
        <v>761</v>
      </c>
      <c r="E2373" s="20" t="s">
        <v>762</v>
      </c>
    </row>
    <row r="2374" spans="1:5">
      <c r="A2374" s="20" t="s">
        <v>4849</v>
      </c>
      <c r="B2374" s="20" t="s">
        <v>4850</v>
      </c>
      <c r="C2374" s="20" t="s">
        <v>520</v>
      </c>
      <c r="D2374" s="20" t="s">
        <v>761</v>
      </c>
      <c r="E2374" s="20" t="s">
        <v>762</v>
      </c>
    </row>
    <row r="2375" spans="1:5">
      <c r="A2375" s="20" t="s">
        <v>4851</v>
      </c>
      <c r="B2375" s="20" t="s">
        <v>4852</v>
      </c>
      <c r="C2375" s="20" t="s">
        <v>520</v>
      </c>
      <c r="D2375" s="20" t="s">
        <v>761</v>
      </c>
      <c r="E2375" s="20" t="s">
        <v>762</v>
      </c>
    </row>
    <row r="2376" spans="1:5">
      <c r="A2376" s="20" t="s">
        <v>4853</v>
      </c>
      <c r="B2376" s="20" t="s">
        <v>4854</v>
      </c>
      <c r="C2376" s="20" t="s">
        <v>520</v>
      </c>
      <c r="D2376" s="20" t="s">
        <v>761</v>
      </c>
      <c r="E2376" s="20" t="s">
        <v>762</v>
      </c>
    </row>
    <row r="2377" spans="1:5">
      <c r="A2377" s="20" t="s">
        <v>613</v>
      </c>
      <c r="B2377" s="20" t="s">
        <v>586</v>
      </c>
      <c r="C2377" s="20" t="s">
        <v>520</v>
      </c>
      <c r="D2377" s="20" t="s">
        <v>623</v>
      </c>
      <c r="E2377" s="20" t="s">
        <v>762</v>
      </c>
    </row>
    <row r="2378" spans="1:5">
      <c r="A2378" s="20" t="s">
        <v>4855</v>
      </c>
      <c r="B2378" s="20" t="s">
        <v>4856</v>
      </c>
      <c r="C2378" s="20" t="s">
        <v>520</v>
      </c>
      <c r="D2378" s="20" t="s">
        <v>623</v>
      </c>
      <c r="E2378" s="20" t="s">
        <v>762</v>
      </c>
    </row>
    <row r="2379" spans="1:5">
      <c r="A2379" s="20" t="s">
        <v>4857</v>
      </c>
      <c r="B2379" s="20" t="s">
        <v>4858</v>
      </c>
      <c r="C2379" s="20" t="s">
        <v>520</v>
      </c>
      <c r="D2379" s="20" t="s">
        <v>623</v>
      </c>
      <c r="E2379" s="20" t="s">
        <v>762</v>
      </c>
    </row>
    <row r="2380" spans="1:5">
      <c r="A2380" s="20" t="s">
        <v>4859</v>
      </c>
      <c r="B2380" s="20" t="s">
        <v>4860</v>
      </c>
      <c r="C2380" s="20" t="s">
        <v>520</v>
      </c>
      <c r="D2380" s="20" t="s">
        <v>623</v>
      </c>
      <c r="E2380" s="20" t="s">
        <v>762</v>
      </c>
    </row>
    <row r="2381" spans="1:5">
      <c r="A2381" s="20" t="s">
        <v>4861</v>
      </c>
      <c r="B2381" s="20" t="s">
        <v>4862</v>
      </c>
      <c r="C2381" s="20" t="s">
        <v>520</v>
      </c>
      <c r="D2381" s="20" t="s">
        <v>623</v>
      </c>
      <c r="E2381" s="20" t="s">
        <v>762</v>
      </c>
    </row>
    <row r="2382" spans="1:5">
      <c r="A2382" s="20" t="s">
        <v>4863</v>
      </c>
      <c r="B2382" s="20" t="s">
        <v>4864</v>
      </c>
      <c r="C2382" s="20" t="s">
        <v>520</v>
      </c>
      <c r="D2382" s="20" t="s">
        <v>623</v>
      </c>
      <c r="E2382" s="20" t="s">
        <v>624</v>
      </c>
    </row>
    <row r="2383" spans="1:5">
      <c r="A2383" s="20" t="s">
        <v>4865</v>
      </c>
      <c r="B2383" s="20" t="s">
        <v>4866</v>
      </c>
      <c r="C2383" s="20" t="s">
        <v>520</v>
      </c>
      <c r="D2383" s="20" t="s">
        <v>623</v>
      </c>
      <c r="E2383" s="20" t="s">
        <v>624</v>
      </c>
    </row>
    <row r="2384" spans="1:5">
      <c r="A2384" s="20" t="s">
        <v>4867</v>
      </c>
      <c r="B2384" s="20" t="s">
        <v>4868</v>
      </c>
      <c r="C2384" s="20" t="s">
        <v>520</v>
      </c>
      <c r="D2384" s="20" t="s">
        <v>623</v>
      </c>
      <c r="E2384" s="20" t="s">
        <v>624</v>
      </c>
    </row>
    <row r="2385" spans="1:5">
      <c r="A2385" s="20" t="s">
        <v>4869</v>
      </c>
      <c r="B2385" s="20" t="s">
        <v>4870</v>
      </c>
      <c r="C2385" s="20" t="s">
        <v>520</v>
      </c>
      <c r="D2385" s="20" t="s">
        <v>623</v>
      </c>
      <c r="E2385" s="20" t="s">
        <v>624</v>
      </c>
    </row>
    <row r="2386" spans="1:5">
      <c r="A2386" s="20" t="s">
        <v>4871</v>
      </c>
      <c r="B2386" s="20" t="s">
        <v>4872</v>
      </c>
      <c r="C2386" s="20" t="s">
        <v>520</v>
      </c>
      <c r="D2386" s="20" t="s">
        <v>623</v>
      </c>
      <c r="E2386" s="20" t="s">
        <v>624</v>
      </c>
    </row>
    <row r="2387" spans="1:5">
      <c r="A2387" s="20" t="s">
        <v>4873</v>
      </c>
      <c r="B2387" s="20" t="s">
        <v>4874</v>
      </c>
      <c r="C2387" s="20" t="s">
        <v>520</v>
      </c>
      <c r="D2387" s="20" t="s">
        <v>623</v>
      </c>
      <c r="E2387" s="20" t="s">
        <v>624</v>
      </c>
    </row>
    <row r="2388" spans="1:5">
      <c r="A2388" s="20" t="s">
        <v>4875</v>
      </c>
      <c r="B2388" s="20" t="s">
        <v>4876</v>
      </c>
      <c r="C2388" s="20" t="s">
        <v>520</v>
      </c>
      <c r="D2388" s="20" t="s">
        <v>623</v>
      </c>
      <c r="E2388" s="20" t="s">
        <v>624</v>
      </c>
    </row>
    <row r="2389" spans="1:5">
      <c r="A2389" s="20" t="s">
        <v>4877</v>
      </c>
      <c r="B2389" s="20" t="s">
        <v>4878</v>
      </c>
      <c r="C2389" s="20" t="s">
        <v>520</v>
      </c>
      <c r="D2389" s="20" t="s">
        <v>623</v>
      </c>
      <c r="E2389" s="20" t="s">
        <v>624</v>
      </c>
    </row>
    <row r="2390" spans="1:5">
      <c r="A2390" s="20" t="s">
        <v>4879</v>
      </c>
      <c r="B2390" s="20" t="s">
        <v>4880</v>
      </c>
      <c r="C2390" s="20" t="s">
        <v>520</v>
      </c>
      <c r="D2390" s="20" t="s">
        <v>623</v>
      </c>
      <c r="E2390" s="20" t="s">
        <v>624</v>
      </c>
    </row>
    <row r="2391" spans="1:5">
      <c r="A2391" s="20" t="s">
        <v>4881</v>
      </c>
      <c r="B2391" s="20" t="s">
        <v>4882</v>
      </c>
      <c r="C2391" s="20" t="s">
        <v>520</v>
      </c>
      <c r="D2391" s="20" t="s">
        <v>623</v>
      </c>
      <c r="E2391" s="20" t="s">
        <v>624</v>
      </c>
    </row>
    <row r="2392" spans="1:5">
      <c r="A2392" s="20" t="s">
        <v>4883</v>
      </c>
      <c r="B2392" s="20" t="s">
        <v>4884</v>
      </c>
      <c r="C2392" s="20" t="s">
        <v>520</v>
      </c>
      <c r="D2392" s="20" t="s">
        <v>623</v>
      </c>
      <c r="E2392" s="20" t="s">
        <v>624</v>
      </c>
    </row>
    <row r="2393" spans="1:5">
      <c r="A2393" s="20" t="s">
        <v>4885</v>
      </c>
      <c r="B2393" s="20" t="s">
        <v>4886</v>
      </c>
      <c r="C2393" s="20" t="s">
        <v>520</v>
      </c>
      <c r="D2393" s="20" t="s">
        <v>623</v>
      </c>
      <c r="E2393" s="20" t="s">
        <v>624</v>
      </c>
    </row>
    <row r="2394" spans="1:5">
      <c r="A2394" s="20" t="s">
        <v>4887</v>
      </c>
      <c r="B2394" s="20" t="s">
        <v>4888</v>
      </c>
      <c r="C2394" s="20" t="s">
        <v>520</v>
      </c>
      <c r="D2394" s="20" t="s">
        <v>623</v>
      </c>
      <c r="E2394" s="20" t="s">
        <v>624</v>
      </c>
    </row>
    <row r="2395" spans="1:5">
      <c r="A2395" s="20" t="s">
        <v>4889</v>
      </c>
      <c r="B2395" s="20" t="s">
        <v>4890</v>
      </c>
      <c r="C2395" s="20" t="s">
        <v>520</v>
      </c>
      <c r="D2395" s="20" t="s">
        <v>623</v>
      </c>
      <c r="E2395" s="20" t="s">
        <v>624</v>
      </c>
    </row>
    <row r="2396" spans="1:5">
      <c r="A2396" s="20" t="s">
        <v>4891</v>
      </c>
      <c r="B2396" s="20" t="s">
        <v>4892</v>
      </c>
      <c r="C2396" s="20" t="s">
        <v>520</v>
      </c>
      <c r="D2396" s="20" t="s">
        <v>761</v>
      </c>
      <c r="E2396" s="20" t="s">
        <v>762</v>
      </c>
    </row>
    <row r="2397" spans="1:5">
      <c r="A2397" s="20" t="s">
        <v>4893</v>
      </c>
      <c r="B2397" s="20" t="s">
        <v>4894</v>
      </c>
      <c r="C2397" s="20" t="s">
        <v>520</v>
      </c>
      <c r="D2397" s="20" t="s">
        <v>761</v>
      </c>
      <c r="E2397" s="20" t="s">
        <v>762</v>
      </c>
    </row>
    <row r="2398" spans="1:5">
      <c r="A2398" s="20" t="s">
        <v>4895</v>
      </c>
      <c r="B2398" s="20" t="s">
        <v>4896</v>
      </c>
      <c r="C2398" s="20" t="s">
        <v>520</v>
      </c>
      <c r="D2398" s="20" t="s">
        <v>623</v>
      </c>
      <c r="E2398" s="20" t="s">
        <v>624</v>
      </c>
    </row>
    <row r="2399" spans="1:5">
      <c r="A2399" s="20" t="s">
        <v>4897</v>
      </c>
      <c r="B2399" s="20" t="s">
        <v>4898</v>
      </c>
      <c r="C2399" s="20" t="s">
        <v>520</v>
      </c>
      <c r="D2399" s="20" t="s">
        <v>623</v>
      </c>
      <c r="E2399" s="20" t="s">
        <v>624</v>
      </c>
    </row>
    <row r="2400" spans="1:5">
      <c r="A2400" s="20" t="s">
        <v>4899</v>
      </c>
      <c r="B2400" s="20" t="s">
        <v>4900</v>
      </c>
      <c r="C2400" s="20" t="s">
        <v>520</v>
      </c>
      <c r="D2400" s="20" t="s">
        <v>623</v>
      </c>
      <c r="E2400" s="20" t="s">
        <v>624</v>
      </c>
    </row>
    <row r="2401" spans="1:5">
      <c r="A2401" s="20" t="s">
        <v>4901</v>
      </c>
      <c r="B2401" s="20" t="s">
        <v>4902</v>
      </c>
      <c r="C2401" s="20" t="s">
        <v>520</v>
      </c>
      <c r="D2401" s="20" t="s">
        <v>623</v>
      </c>
      <c r="E2401" s="20" t="s">
        <v>624</v>
      </c>
    </row>
    <row r="2402" spans="1:5">
      <c r="A2402" s="20" t="s">
        <v>4903</v>
      </c>
      <c r="B2402" s="20" t="s">
        <v>4904</v>
      </c>
      <c r="C2402" s="20" t="s">
        <v>520</v>
      </c>
      <c r="D2402" s="20" t="s">
        <v>623</v>
      </c>
      <c r="E2402" s="20" t="s">
        <v>624</v>
      </c>
    </row>
    <row r="2403" spans="1:5">
      <c r="A2403" s="20" t="s">
        <v>4905</v>
      </c>
      <c r="B2403" s="20" t="s">
        <v>4906</v>
      </c>
      <c r="C2403" s="20" t="s">
        <v>520</v>
      </c>
      <c r="D2403" s="20" t="s">
        <v>623</v>
      </c>
      <c r="E2403" s="20" t="s">
        <v>624</v>
      </c>
    </row>
    <row r="2404" spans="1:5">
      <c r="A2404" s="20" t="s">
        <v>4907</v>
      </c>
      <c r="B2404" s="20" t="s">
        <v>4908</v>
      </c>
      <c r="C2404" s="20" t="s">
        <v>520</v>
      </c>
      <c r="D2404" s="20" t="s">
        <v>623</v>
      </c>
      <c r="E2404" s="20" t="s">
        <v>624</v>
      </c>
    </row>
    <row r="2405" spans="1:5">
      <c r="A2405" s="20" t="s">
        <v>4909</v>
      </c>
      <c r="B2405" s="20" t="s">
        <v>4910</v>
      </c>
      <c r="C2405" s="20" t="s">
        <v>520</v>
      </c>
      <c r="D2405" s="20" t="s">
        <v>623</v>
      </c>
      <c r="E2405" s="20" t="s">
        <v>624</v>
      </c>
    </row>
    <row r="2406" spans="1:5">
      <c r="A2406" s="20" t="s">
        <v>4911</v>
      </c>
      <c r="B2406" s="20" t="s">
        <v>4912</v>
      </c>
      <c r="C2406" s="20" t="s">
        <v>520</v>
      </c>
      <c r="D2406" s="20" t="s">
        <v>761</v>
      </c>
      <c r="E2406" s="20" t="s">
        <v>762</v>
      </c>
    </row>
    <row r="2407" spans="1:5">
      <c r="A2407" s="20" t="s">
        <v>4913</v>
      </c>
      <c r="B2407" s="20" t="s">
        <v>4914</v>
      </c>
      <c r="C2407" s="20" t="s">
        <v>520</v>
      </c>
      <c r="D2407" s="20" t="s">
        <v>761</v>
      </c>
      <c r="E2407" s="20" t="s">
        <v>762</v>
      </c>
    </row>
    <row r="2408" spans="1:5">
      <c r="A2408" s="20" t="s">
        <v>4915</v>
      </c>
      <c r="B2408" s="20" t="s">
        <v>4916</v>
      </c>
      <c r="C2408" s="20" t="s">
        <v>519</v>
      </c>
      <c r="D2408" s="20" t="s">
        <v>3546</v>
      </c>
      <c r="E2408" s="20" t="s">
        <v>762</v>
      </c>
    </row>
    <row r="2409" spans="1:5">
      <c r="A2409" s="20" t="s">
        <v>4917</v>
      </c>
      <c r="B2409" s="20" t="s">
        <v>4918</v>
      </c>
      <c r="C2409" s="20" t="s">
        <v>520</v>
      </c>
      <c r="D2409" s="20" t="s">
        <v>761</v>
      </c>
      <c r="E2409" s="20" t="s">
        <v>762</v>
      </c>
    </row>
    <row r="2410" spans="1:5">
      <c r="A2410" s="20" t="s">
        <v>4919</v>
      </c>
      <c r="B2410" s="20" t="s">
        <v>4920</v>
      </c>
      <c r="C2410" s="20" t="s">
        <v>519</v>
      </c>
      <c r="D2410" s="20" t="s">
        <v>3546</v>
      </c>
      <c r="E2410" s="20" t="s">
        <v>762</v>
      </c>
    </row>
    <row r="2411" spans="1:5">
      <c r="A2411" s="20" t="s">
        <v>4921</v>
      </c>
      <c r="B2411" s="20" t="s">
        <v>4922</v>
      </c>
      <c r="C2411" s="20" t="s">
        <v>519</v>
      </c>
      <c r="D2411" s="20" t="s">
        <v>3546</v>
      </c>
      <c r="E2411" s="20" t="s">
        <v>762</v>
      </c>
    </row>
    <row r="2412" spans="1:5">
      <c r="A2412" s="20" t="s">
        <v>4923</v>
      </c>
      <c r="B2412" s="20" t="s">
        <v>4924</v>
      </c>
      <c r="C2412" s="20" t="s">
        <v>519</v>
      </c>
      <c r="D2412" s="20" t="s">
        <v>3546</v>
      </c>
      <c r="E2412" s="20" t="s">
        <v>762</v>
      </c>
    </row>
    <row r="2413" spans="1:5">
      <c r="A2413" s="20" t="s">
        <v>4925</v>
      </c>
      <c r="B2413" s="20" t="s">
        <v>4926</v>
      </c>
      <c r="C2413" s="20" t="s">
        <v>519</v>
      </c>
      <c r="D2413" s="20" t="s">
        <v>3546</v>
      </c>
      <c r="E2413" s="20" t="s">
        <v>762</v>
      </c>
    </row>
    <row r="2414" spans="1:5">
      <c r="A2414" s="20" t="s">
        <v>4927</v>
      </c>
      <c r="B2414" s="20" t="s">
        <v>4928</v>
      </c>
      <c r="C2414" s="20" t="s">
        <v>519</v>
      </c>
      <c r="D2414" s="20" t="s">
        <v>3546</v>
      </c>
      <c r="E2414" s="20" t="s">
        <v>762</v>
      </c>
    </row>
    <row r="2415" spans="1:5">
      <c r="A2415" s="20" t="s">
        <v>4929</v>
      </c>
      <c r="B2415" s="20" t="s">
        <v>4930</v>
      </c>
      <c r="C2415" s="20" t="s">
        <v>519</v>
      </c>
      <c r="D2415" s="20" t="s">
        <v>3546</v>
      </c>
      <c r="E2415" s="20" t="s">
        <v>1129</v>
      </c>
    </row>
    <row r="2416" spans="1:5">
      <c r="A2416" s="20" t="s">
        <v>4931</v>
      </c>
      <c r="B2416" s="20" t="s">
        <v>4932</v>
      </c>
      <c r="C2416" s="20" t="s">
        <v>519</v>
      </c>
      <c r="D2416" s="20" t="s">
        <v>3546</v>
      </c>
      <c r="E2416" s="20" t="s">
        <v>1129</v>
      </c>
    </row>
    <row r="2417" spans="1:5">
      <c r="A2417" s="20" t="s">
        <v>4933</v>
      </c>
      <c r="B2417" s="20" t="s">
        <v>4934</v>
      </c>
      <c r="C2417" s="20" t="s">
        <v>519</v>
      </c>
      <c r="D2417" s="20" t="s">
        <v>3546</v>
      </c>
      <c r="E2417" s="20" t="s">
        <v>1149</v>
      </c>
    </row>
    <row r="2418" spans="1:5">
      <c r="A2418" s="20" t="s">
        <v>4935</v>
      </c>
      <c r="B2418" s="20" t="s">
        <v>4936</v>
      </c>
      <c r="C2418" s="20" t="s">
        <v>519</v>
      </c>
      <c r="D2418" s="20" t="s">
        <v>3546</v>
      </c>
      <c r="E2418" s="20" t="s">
        <v>1149</v>
      </c>
    </row>
    <row r="2419" spans="1:5">
      <c r="A2419" s="20" t="s">
        <v>4937</v>
      </c>
      <c r="B2419" s="20" t="s">
        <v>4938</v>
      </c>
      <c r="C2419" s="20" t="s">
        <v>519</v>
      </c>
      <c r="D2419" s="20" t="s">
        <v>3546</v>
      </c>
      <c r="E2419" s="20" t="s">
        <v>1253</v>
      </c>
    </row>
    <row r="2420" spans="1:5">
      <c r="A2420" s="20" t="s">
        <v>4939</v>
      </c>
      <c r="B2420" s="20" t="s">
        <v>4940</v>
      </c>
      <c r="C2420" s="20" t="s">
        <v>519</v>
      </c>
      <c r="D2420" s="20" t="s">
        <v>3546</v>
      </c>
      <c r="E2420" s="20" t="s">
        <v>1253</v>
      </c>
    </row>
    <row r="2421" spans="1:5">
      <c r="A2421" s="20" t="s">
        <v>4941</v>
      </c>
      <c r="B2421" s="20" t="s">
        <v>4942</v>
      </c>
      <c r="C2421" s="20" t="s">
        <v>519</v>
      </c>
      <c r="D2421" s="20" t="s">
        <v>3546</v>
      </c>
      <c r="E2421" s="20" t="s">
        <v>1258</v>
      </c>
    </row>
    <row r="2422" spans="1:5">
      <c r="A2422" s="20" t="s">
        <v>4943</v>
      </c>
      <c r="B2422" s="20" t="s">
        <v>4944</v>
      </c>
      <c r="C2422" s="20" t="s">
        <v>519</v>
      </c>
      <c r="D2422" s="20" t="s">
        <v>3546</v>
      </c>
      <c r="E2422" s="20" t="s">
        <v>1258</v>
      </c>
    </row>
    <row r="2423" spans="1:5">
      <c r="A2423" s="20" t="s">
        <v>4945</v>
      </c>
      <c r="B2423" s="20" t="s">
        <v>4946</v>
      </c>
      <c r="C2423" s="20" t="s">
        <v>519</v>
      </c>
      <c r="D2423" s="20" t="s">
        <v>3546</v>
      </c>
      <c r="E2423" s="20" t="s">
        <v>1386</v>
      </c>
    </row>
    <row r="2424" spans="1:5">
      <c r="A2424" s="20" t="s">
        <v>4947</v>
      </c>
      <c r="B2424" s="20" t="s">
        <v>4948</v>
      </c>
      <c r="C2424" s="20" t="s">
        <v>519</v>
      </c>
      <c r="D2424" s="20" t="s">
        <v>3546</v>
      </c>
      <c r="E2424" s="20" t="s">
        <v>1386</v>
      </c>
    </row>
    <row r="2425" spans="1:5">
      <c r="A2425" s="20" t="s">
        <v>4949</v>
      </c>
      <c r="B2425" s="20" t="s">
        <v>4950</v>
      </c>
      <c r="C2425" s="20" t="s">
        <v>519</v>
      </c>
      <c r="D2425" s="20" t="s">
        <v>3546</v>
      </c>
      <c r="E2425" s="20" t="s">
        <v>1483</v>
      </c>
    </row>
    <row r="2426" spans="1:5">
      <c r="A2426" s="20" t="s">
        <v>4951</v>
      </c>
      <c r="B2426" s="20" t="s">
        <v>4952</v>
      </c>
      <c r="C2426" s="20" t="s">
        <v>519</v>
      </c>
      <c r="D2426" s="20" t="s">
        <v>3546</v>
      </c>
      <c r="E2426" s="20" t="s">
        <v>1483</v>
      </c>
    </row>
    <row r="2427" spans="1:5">
      <c r="A2427" s="20" t="s">
        <v>4953</v>
      </c>
      <c r="B2427" s="20" t="s">
        <v>4954</v>
      </c>
      <c r="C2427" s="20" t="s">
        <v>519</v>
      </c>
      <c r="D2427" s="20" t="s">
        <v>3546</v>
      </c>
      <c r="E2427" s="20" t="s">
        <v>1483</v>
      </c>
    </row>
    <row r="2428" spans="1:5">
      <c r="A2428" s="20" t="s">
        <v>4955</v>
      </c>
      <c r="B2428" s="20" t="s">
        <v>4956</v>
      </c>
      <c r="C2428" s="20" t="s">
        <v>519</v>
      </c>
      <c r="D2428" s="20" t="s">
        <v>3546</v>
      </c>
      <c r="E2428" s="20" t="s">
        <v>1129</v>
      </c>
    </row>
    <row r="2429" spans="1:5">
      <c r="A2429" s="20" t="s">
        <v>4957</v>
      </c>
      <c r="B2429" s="20" t="s">
        <v>4958</v>
      </c>
      <c r="C2429" s="20" t="s">
        <v>519</v>
      </c>
      <c r="D2429" s="20" t="s">
        <v>3546</v>
      </c>
      <c r="E2429" s="20" t="s">
        <v>1129</v>
      </c>
    </row>
    <row r="2430" spans="1:5">
      <c r="A2430" s="20" t="s">
        <v>4959</v>
      </c>
      <c r="B2430" s="20" t="s">
        <v>4960</v>
      </c>
      <c r="C2430" s="20" t="s">
        <v>519</v>
      </c>
      <c r="D2430" s="20" t="s">
        <v>3546</v>
      </c>
      <c r="E2430" s="20" t="s">
        <v>1149</v>
      </c>
    </row>
    <row r="2431" spans="1:5">
      <c r="A2431" s="20" t="s">
        <v>4961</v>
      </c>
      <c r="B2431" s="20" t="s">
        <v>4962</v>
      </c>
      <c r="C2431" s="20" t="s">
        <v>519</v>
      </c>
      <c r="D2431" s="20" t="s">
        <v>3546</v>
      </c>
      <c r="E2431" s="20" t="s">
        <v>1149</v>
      </c>
    </row>
    <row r="2432" spans="1:5">
      <c r="A2432" s="20" t="s">
        <v>4963</v>
      </c>
      <c r="B2432" s="20" t="s">
        <v>4964</v>
      </c>
      <c r="C2432" s="20" t="s">
        <v>519</v>
      </c>
      <c r="D2432" s="20" t="s">
        <v>3546</v>
      </c>
      <c r="E2432" s="20" t="s">
        <v>1253</v>
      </c>
    </row>
    <row r="2433" spans="1:5">
      <c r="A2433" s="20" t="s">
        <v>4965</v>
      </c>
      <c r="B2433" s="20" t="s">
        <v>4966</v>
      </c>
      <c r="C2433" s="20" t="s">
        <v>519</v>
      </c>
      <c r="D2433" s="20" t="s">
        <v>3546</v>
      </c>
      <c r="E2433" s="20" t="s">
        <v>1253</v>
      </c>
    </row>
    <row r="2434" spans="1:5">
      <c r="A2434" s="20" t="s">
        <v>4967</v>
      </c>
      <c r="B2434" s="20" t="s">
        <v>4968</v>
      </c>
      <c r="C2434" s="20" t="s">
        <v>519</v>
      </c>
      <c r="D2434" s="20" t="s">
        <v>3546</v>
      </c>
      <c r="E2434" s="20" t="s">
        <v>1258</v>
      </c>
    </row>
    <row r="2435" spans="1:5">
      <c r="A2435" s="20" t="s">
        <v>4969</v>
      </c>
      <c r="B2435" s="20" t="s">
        <v>4970</v>
      </c>
      <c r="C2435" s="20" t="s">
        <v>519</v>
      </c>
      <c r="D2435" s="20" t="s">
        <v>3546</v>
      </c>
      <c r="E2435" s="20" t="s">
        <v>1258</v>
      </c>
    </row>
    <row r="2436" spans="1:5">
      <c r="A2436" s="20" t="s">
        <v>4971</v>
      </c>
      <c r="B2436" s="20" t="s">
        <v>4972</v>
      </c>
      <c r="C2436" s="20" t="s">
        <v>519</v>
      </c>
      <c r="D2436" s="20" t="s">
        <v>3546</v>
      </c>
      <c r="E2436" s="20" t="s">
        <v>1386</v>
      </c>
    </row>
    <row r="2437" spans="1:5">
      <c r="A2437" s="20" t="s">
        <v>4973</v>
      </c>
      <c r="B2437" s="20" t="s">
        <v>4974</v>
      </c>
      <c r="C2437" s="20" t="s">
        <v>519</v>
      </c>
      <c r="D2437" s="20" t="s">
        <v>3546</v>
      </c>
      <c r="E2437" s="20" t="s">
        <v>1386</v>
      </c>
    </row>
    <row r="2438" spans="1:5">
      <c r="A2438" s="20" t="s">
        <v>4975</v>
      </c>
      <c r="B2438" s="20" t="s">
        <v>4976</v>
      </c>
      <c r="C2438" s="20" t="s">
        <v>519</v>
      </c>
      <c r="D2438" s="20" t="s">
        <v>3546</v>
      </c>
      <c r="E2438" s="20" t="s">
        <v>1483</v>
      </c>
    </row>
    <row r="2439" spans="1:5">
      <c r="A2439" s="20" t="s">
        <v>4977</v>
      </c>
      <c r="B2439" s="20" t="s">
        <v>4978</v>
      </c>
      <c r="C2439" s="20" t="s">
        <v>519</v>
      </c>
      <c r="D2439" s="20" t="s">
        <v>3546</v>
      </c>
      <c r="E2439" s="20" t="s">
        <v>1483</v>
      </c>
    </row>
    <row r="2440" spans="1:5">
      <c r="A2440" s="20" t="s">
        <v>4979</v>
      </c>
      <c r="B2440" s="20" t="s">
        <v>4980</v>
      </c>
      <c r="C2440" s="20" t="s">
        <v>519</v>
      </c>
      <c r="D2440" s="20" t="s">
        <v>3546</v>
      </c>
      <c r="E2440" s="20" t="s">
        <v>1483</v>
      </c>
    </row>
    <row r="2441" spans="1:5">
      <c r="A2441" s="20" t="s">
        <v>4981</v>
      </c>
      <c r="B2441" s="20" t="s">
        <v>4982</v>
      </c>
      <c r="C2441" s="20" t="s">
        <v>520</v>
      </c>
      <c r="D2441" s="20" t="s">
        <v>623</v>
      </c>
      <c r="E2441" s="20" t="s">
        <v>624</v>
      </c>
    </row>
    <row r="2442" spans="1:5">
      <c r="A2442" s="20" t="s">
        <v>4983</v>
      </c>
      <c r="B2442" s="20" t="s">
        <v>4984</v>
      </c>
      <c r="C2442" s="20" t="s">
        <v>520</v>
      </c>
      <c r="D2442" s="20" t="s">
        <v>623</v>
      </c>
      <c r="E2442" s="20" t="s">
        <v>624</v>
      </c>
    </row>
    <row r="2443" spans="1:5">
      <c r="A2443" s="20" t="s">
        <v>4985</v>
      </c>
      <c r="B2443" s="20" t="s">
        <v>4986</v>
      </c>
      <c r="C2443" s="20" t="s">
        <v>520</v>
      </c>
      <c r="D2443" s="20" t="s">
        <v>623</v>
      </c>
      <c r="E2443" s="20" t="s">
        <v>624</v>
      </c>
    </row>
    <row r="2444" spans="1:5">
      <c r="A2444" s="20" t="s">
        <v>4987</v>
      </c>
      <c r="B2444" s="20" t="s">
        <v>4988</v>
      </c>
      <c r="C2444" s="20" t="s">
        <v>520</v>
      </c>
      <c r="D2444" s="20" t="s">
        <v>623</v>
      </c>
      <c r="E2444" s="20" t="s">
        <v>624</v>
      </c>
    </row>
    <row r="2445" spans="1:5">
      <c r="A2445" s="20" t="s">
        <v>4989</v>
      </c>
      <c r="B2445" s="20" t="s">
        <v>4990</v>
      </c>
      <c r="C2445" s="20" t="s">
        <v>520</v>
      </c>
      <c r="D2445" s="20" t="s">
        <v>623</v>
      </c>
      <c r="E2445" s="20" t="s">
        <v>624</v>
      </c>
    </row>
    <row r="2446" spans="1:5">
      <c r="A2446" s="20" t="s">
        <v>4991</v>
      </c>
      <c r="B2446" s="20" t="s">
        <v>4992</v>
      </c>
      <c r="C2446" s="20" t="s">
        <v>520</v>
      </c>
      <c r="D2446" s="20" t="s">
        <v>623</v>
      </c>
      <c r="E2446" s="20" t="s">
        <v>624</v>
      </c>
    </row>
    <row r="2447" spans="1:5">
      <c r="A2447" s="20" t="s">
        <v>4993</v>
      </c>
      <c r="B2447" s="20" t="s">
        <v>4994</v>
      </c>
      <c r="C2447" s="20" t="s">
        <v>520</v>
      </c>
      <c r="D2447" s="20" t="s">
        <v>623</v>
      </c>
      <c r="E2447" s="20" t="s">
        <v>624</v>
      </c>
    </row>
    <row r="2448" spans="1:5">
      <c r="A2448" s="20" t="s">
        <v>4995</v>
      </c>
      <c r="B2448" s="20" t="s">
        <v>589</v>
      </c>
      <c r="C2448" s="20" t="s">
        <v>520</v>
      </c>
      <c r="D2448" s="20" t="s">
        <v>623</v>
      </c>
      <c r="E2448" s="20" t="s">
        <v>624</v>
      </c>
    </row>
    <row r="2449" spans="1:5">
      <c r="A2449" s="20" t="s">
        <v>4996</v>
      </c>
      <c r="B2449" s="20" t="s">
        <v>597</v>
      </c>
      <c r="C2449" s="20" t="s">
        <v>520</v>
      </c>
      <c r="D2449" s="20" t="s">
        <v>623</v>
      </c>
      <c r="E2449" s="20" t="s">
        <v>624</v>
      </c>
    </row>
    <row r="2450" spans="1:5">
      <c r="A2450" s="20" t="s">
        <v>4997</v>
      </c>
      <c r="B2450" s="20" t="s">
        <v>4998</v>
      </c>
      <c r="C2450" s="20" t="s">
        <v>520</v>
      </c>
      <c r="D2450" s="20" t="s">
        <v>623</v>
      </c>
      <c r="E2450" s="20" t="s">
        <v>624</v>
      </c>
    </row>
    <row r="2451" spans="1:5">
      <c r="A2451" s="20" t="s">
        <v>4999</v>
      </c>
      <c r="B2451" s="20" t="s">
        <v>5000</v>
      </c>
      <c r="C2451" s="20" t="s">
        <v>520</v>
      </c>
      <c r="D2451" s="20" t="s">
        <v>623</v>
      </c>
      <c r="E2451" s="20" t="s">
        <v>624</v>
      </c>
    </row>
    <row r="2452" spans="1:5">
      <c r="A2452" s="20" t="s">
        <v>5001</v>
      </c>
      <c r="B2452" s="20" t="s">
        <v>590</v>
      </c>
      <c r="C2452" s="20" t="s">
        <v>520</v>
      </c>
      <c r="D2452" s="20" t="s">
        <v>623</v>
      </c>
      <c r="E2452" s="20" t="s">
        <v>624</v>
      </c>
    </row>
    <row r="2453" spans="1:5">
      <c r="A2453" s="20" t="s">
        <v>5002</v>
      </c>
      <c r="B2453" s="20" t="s">
        <v>598</v>
      </c>
      <c r="C2453" s="20" t="s">
        <v>520</v>
      </c>
      <c r="D2453" s="20" t="s">
        <v>623</v>
      </c>
      <c r="E2453" s="20" t="s">
        <v>624</v>
      </c>
    </row>
    <row r="2454" spans="1:5">
      <c r="A2454" s="20" t="s">
        <v>5003</v>
      </c>
      <c r="B2454" s="20" t="s">
        <v>5004</v>
      </c>
      <c r="C2454" s="20" t="s">
        <v>520</v>
      </c>
      <c r="D2454" s="20" t="s">
        <v>623</v>
      </c>
      <c r="E2454" s="20" t="s">
        <v>624</v>
      </c>
    </row>
    <row r="2455" spans="1:5">
      <c r="A2455" s="20" t="s">
        <v>5005</v>
      </c>
      <c r="B2455" s="20" t="s">
        <v>5006</v>
      </c>
      <c r="C2455" s="20" t="s">
        <v>520</v>
      </c>
      <c r="D2455" s="20" t="s">
        <v>623</v>
      </c>
      <c r="E2455" s="20" t="s">
        <v>624</v>
      </c>
    </row>
    <row r="2456" spans="1:5">
      <c r="A2456" s="20" t="s">
        <v>5007</v>
      </c>
      <c r="B2456" s="20" t="s">
        <v>591</v>
      </c>
      <c r="C2456" s="20" t="s">
        <v>520</v>
      </c>
      <c r="D2456" s="20" t="s">
        <v>623</v>
      </c>
      <c r="E2456" s="20" t="s">
        <v>624</v>
      </c>
    </row>
    <row r="2457" spans="1:5">
      <c r="A2457" s="20" t="s">
        <v>5008</v>
      </c>
      <c r="B2457" s="20" t="s">
        <v>599</v>
      </c>
      <c r="C2457" s="20" t="s">
        <v>520</v>
      </c>
      <c r="D2457" s="20" t="s">
        <v>623</v>
      </c>
      <c r="E2457" s="20" t="s">
        <v>624</v>
      </c>
    </row>
    <row r="2458" spans="1:5">
      <c r="A2458" s="20" t="s">
        <v>5009</v>
      </c>
      <c r="B2458" s="20" t="s">
        <v>5010</v>
      </c>
      <c r="C2458" s="20" t="s">
        <v>520</v>
      </c>
      <c r="D2458" s="20" t="s">
        <v>623</v>
      </c>
      <c r="E2458" s="20" t="s">
        <v>624</v>
      </c>
    </row>
    <row r="2459" spans="1:5">
      <c r="A2459" s="20" t="s">
        <v>5011</v>
      </c>
      <c r="B2459" s="20" t="s">
        <v>5012</v>
      </c>
      <c r="C2459" s="20" t="s">
        <v>520</v>
      </c>
      <c r="D2459" s="20" t="s">
        <v>623</v>
      </c>
      <c r="E2459" s="20" t="s">
        <v>624</v>
      </c>
    </row>
    <row r="2460" spans="1:5">
      <c r="A2460" s="20" t="s">
        <v>5013</v>
      </c>
      <c r="B2460" s="20" t="s">
        <v>592</v>
      </c>
      <c r="C2460" s="20" t="s">
        <v>520</v>
      </c>
      <c r="D2460" s="20" t="s">
        <v>623</v>
      </c>
      <c r="E2460" s="20" t="s">
        <v>624</v>
      </c>
    </row>
    <row r="2461" spans="1:5">
      <c r="A2461" s="20" t="s">
        <v>5014</v>
      </c>
      <c r="B2461" s="20" t="s">
        <v>600</v>
      </c>
      <c r="C2461" s="20" t="s">
        <v>520</v>
      </c>
      <c r="D2461" s="20" t="s">
        <v>623</v>
      </c>
      <c r="E2461" s="20" t="s">
        <v>624</v>
      </c>
    </row>
    <row r="2462" spans="1:5">
      <c r="A2462" s="20" t="s">
        <v>5015</v>
      </c>
      <c r="B2462" s="20" t="s">
        <v>5016</v>
      </c>
      <c r="C2462" s="20" t="s">
        <v>520</v>
      </c>
      <c r="D2462" s="20" t="s">
        <v>623</v>
      </c>
      <c r="E2462" s="20" t="s">
        <v>624</v>
      </c>
    </row>
    <row r="2463" spans="1:5">
      <c r="A2463" s="20" t="s">
        <v>5017</v>
      </c>
      <c r="B2463" s="20" t="s">
        <v>5018</v>
      </c>
      <c r="C2463" s="20" t="s">
        <v>520</v>
      </c>
      <c r="D2463" s="20" t="s">
        <v>623</v>
      </c>
      <c r="E2463" s="20" t="s">
        <v>624</v>
      </c>
    </row>
    <row r="2464" spans="1:5">
      <c r="A2464" s="20" t="s">
        <v>5019</v>
      </c>
      <c r="B2464" s="20" t="s">
        <v>593</v>
      </c>
      <c r="C2464" s="20" t="s">
        <v>520</v>
      </c>
      <c r="D2464" s="20" t="s">
        <v>623</v>
      </c>
      <c r="E2464" s="20" t="s">
        <v>624</v>
      </c>
    </row>
    <row r="2465" spans="1:5">
      <c r="A2465" s="20" t="s">
        <v>5020</v>
      </c>
      <c r="B2465" s="20" t="s">
        <v>601</v>
      </c>
      <c r="C2465" s="20" t="s">
        <v>520</v>
      </c>
      <c r="D2465" s="20" t="s">
        <v>623</v>
      </c>
      <c r="E2465" s="20" t="s">
        <v>624</v>
      </c>
    </row>
    <row r="2466" spans="1:5">
      <c r="A2466" s="20" t="s">
        <v>5021</v>
      </c>
      <c r="B2466" s="20" t="s">
        <v>5022</v>
      </c>
      <c r="C2466" s="20" t="s">
        <v>520</v>
      </c>
      <c r="D2466" s="20" t="s">
        <v>623</v>
      </c>
      <c r="E2466" s="20" t="s">
        <v>624</v>
      </c>
    </row>
    <row r="2467" spans="1:5">
      <c r="A2467" s="20" t="s">
        <v>5023</v>
      </c>
      <c r="B2467" s="20" t="s">
        <v>5024</v>
      </c>
      <c r="C2467" s="20" t="s">
        <v>520</v>
      </c>
      <c r="D2467" s="20" t="s">
        <v>623</v>
      </c>
      <c r="E2467" s="20" t="s">
        <v>624</v>
      </c>
    </row>
    <row r="2468" spans="1:5">
      <c r="A2468" s="20" t="s">
        <v>5025</v>
      </c>
      <c r="B2468" s="20" t="s">
        <v>5026</v>
      </c>
      <c r="C2468" s="20" t="s">
        <v>520</v>
      </c>
      <c r="D2468" s="20" t="s">
        <v>623</v>
      </c>
      <c r="E2468" s="20" t="s">
        <v>624</v>
      </c>
    </row>
    <row r="2469" spans="1:5">
      <c r="A2469" s="20" t="s">
        <v>5027</v>
      </c>
      <c r="B2469" s="20" t="s">
        <v>5028</v>
      </c>
      <c r="C2469" s="20" t="s">
        <v>520</v>
      </c>
      <c r="D2469" s="20" t="s">
        <v>623</v>
      </c>
      <c r="E2469" s="20" t="s">
        <v>624</v>
      </c>
    </row>
    <row r="2470" spans="1:5">
      <c r="A2470" s="20" t="s">
        <v>5029</v>
      </c>
      <c r="B2470" s="20" t="s">
        <v>5030</v>
      </c>
      <c r="C2470" s="20" t="s">
        <v>520</v>
      </c>
      <c r="D2470" s="20" t="s">
        <v>623</v>
      </c>
      <c r="E2470" s="20" t="s">
        <v>624</v>
      </c>
    </row>
    <row r="2471" spans="1:5">
      <c r="A2471" s="20" t="s">
        <v>5031</v>
      </c>
      <c r="B2471" s="20" t="s">
        <v>5198</v>
      </c>
      <c r="C2471" s="20" t="s">
        <v>520</v>
      </c>
      <c r="D2471" s="20" t="s">
        <v>623</v>
      </c>
      <c r="E2471" s="20" t="s">
        <v>624</v>
      </c>
    </row>
    <row r="2472" spans="1:5">
      <c r="A2472" s="20" t="s">
        <v>5032</v>
      </c>
      <c r="B2472" s="20" t="s">
        <v>5199</v>
      </c>
      <c r="C2472" s="20" t="s">
        <v>520</v>
      </c>
      <c r="D2472" s="20" t="s">
        <v>623</v>
      </c>
      <c r="E2472" s="20" t="s">
        <v>624</v>
      </c>
    </row>
    <row r="2473" spans="1:5">
      <c r="A2473" s="20" t="s">
        <v>5033</v>
      </c>
      <c r="B2473" s="20" t="s">
        <v>5034</v>
      </c>
      <c r="C2473" s="20" t="s">
        <v>520</v>
      </c>
      <c r="D2473" s="20" t="s">
        <v>623</v>
      </c>
      <c r="E2473" s="20" t="s">
        <v>624</v>
      </c>
    </row>
    <row r="2474" spans="1:5">
      <c r="A2474" s="20" t="s">
        <v>5035</v>
      </c>
      <c r="B2474" s="20" t="s">
        <v>585</v>
      </c>
      <c r="C2474" s="20" t="s">
        <v>520</v>
      </c>
      <c r="D2474" s="20" t="s">
        <v>623</v>
      </c>
      <c r="E2474" s="20" t="s">
        <v>624</v>
      </c>
    </row>
    <row r="2475" spans="1:5">
      <c r="A2475" s="20" t="s">
        <v>5036</v>
      </c>
      <c r="B2475" s="20" t="s">
        <v>587</v>
      </c>
      <c r="C2475" s="20" t="s">
        <v>520</v>
      </c>
      <c r="D2475" s="20" t="s">
        <v>623</v>
      </c>
      <c r="E2475" s="20" t="s">
        <v>624</v>
      </c>
    </row>
    <row r="2476" spans="1:5">
      <c r="A2476" s="20" t="s">
        <v>5037</v>
      </c>
      <c r="B2476" s="20" t="s">
        <v>5038</v>
      </c>
      <c r="C2476" s="20" t="s">
        <v>520</v>
      </c>
      <c r="D2476" s="20" t="s">
        <v>623</v>
      </c>
      <c r="E2476" s="20" t="s">
        <v>624</v>
      </c>
    </row>
    <row r="2477" spans="1:5">
      <c r="A2477" s="20" t="s">
        <v>5039</v>
      </c>
      <c r="B2477" s="20" t="s">
        <v>581</v>
      </c>
      <c r="C2477" s="20" t="s">
        <v>520</v>
      </c>
      <c r="D2477" s="20" t="s">
        <v>623</v>
      </c>
      <c r="E2477" s="20" t="s">
        <v>624</v>
      </c>
    </row>
    <row r="2478" spans="1:5">
      <c r="A2478" s="20" t="s">
        <v>5040</v>
      </c>
      <c r="B2478" s="20" t="s">
        <v>5041</v>
      </c>
      <c r="C2478" s="20" t="s">
        <v>520</v>
      </c>
      <c r="D2478" s="20" t="s">
        <v>623</v>
      </c>
      <c r="E2478" s="20" t="s">
        <v>624</v>
      </c>
    </row>
    <row r="2479" spans="1:5">
      <c r="A2479" s="20" t="s">
        <v>5042</v>
      </c>
      <c r="B2479" s="20" t="s">
        <v>5043</v>
      </c>
      <c r="C2479" s="20" t="s">
        <v>520</v>
      </c>
      <c r="D2479" s="20" t="s">
        <v>623</v>
      </c>
      <c r="E2479" s="20" t="s">
        <v>624</v>
      </c>
    </row>
    <row r="2480" spans="1:5">
      <c r="A2480" s="20" t="s">
        <v>5044</v>
      </c>
      <c r="B2480" s="20" t="s">
        <v>5045</v>
      </c>
      <c r="C2480" s="20" t="s">
        <v>520</v>
      </c>
      <c r="D2480" s="20" t="s">
        <v>623</v>
      </c>
      <c r="E2480" s="20" t="s">
        <v>624</v>
      </c>
    </row>
    <row r="2481" spans="1:5">
      <c r="A2481" s="20" t="s">
        <v>5046</v>
      </c>
      <c r="B2481" s="20" t="s">
        <v>5047</v>
      </c>
      <c r="C2481" s="20" t="s">
        <v>520</v>
      </c>
      <c r="D2481" s="20" t="s">
        <v>623</v>
      </c>
      <c r="E2481" s="20" t="s">
        <v>624</v>
      </c>
    </row>
    <row r="2482" spans="1:5">
      <c r="A2482" s="20" t="s">
        <v>5048</v>
      </c>
      <c r="B2482" s="20" t="s">
        <v>5049</v>
      </c>
      <c r="C2482" s="20" t="s">
        <v>520</v>
      </c>
      <c r="D2482" s="20" t="s">
        <v>623</v>
      </c>
      <c r="E2482" s="20" t="s">
        <v>624</v>
      </c>
    </row>
    <row r="2483" spans="1:5">
      <c r="A2483" s="20" t="s">
        <v>5050</v>
      </c>
      <c r="B2483" s="20" t="s">
        <v>5051</v>
      </c>
      <c r="C2483" s="20" t="s">
        <v>520</v>
      </c>
      <c r="D2483" s="20" t="s">
        <v>623</v>
      </c>
      <c r="E2483" s="20" t="s">
        <v>624</v>
      </c>
    </row>
    <row r="2484" spans="1:5">
      <c r="A2484" s="20" t="s">
        <v>5052</v>
      </c>
      <c r="B2484" s="20" t="s">
        <v>5053</v>
      </c>
      <c r="C2484" s="20" t="s">
        <v>520</v>
      </c>
      <c r="D2484" s="20" t="s">
        <v>623</v>
      </c>
      <c r="E2484" s="20" t="s">
        <v>624</v>
      </c>
    </row>
    <row r="2485" spans="1:5">
      <c r="A2485" s="20" t="s">
        <v>5054</v>
      </c>
      <c r="B2485" s="20" t="s">
        <v>5055</v>
      </c>
      <c r="C2485" s="20" t="s">
        <v>520</v>
      </c>
      <c r="D2485" s="20" t="s">
        <v>623</v>
      </c>
      <c r="E2485" s="20" t="s">
        <v>624</v>
      </c>
    </row>
    <row r="2486" spans="1:5">
      <c r="A2486" s="20" t="s">
        <v>5056</v>
      </c>
      <c r="B2486" s="20" t="s">
        <v>5057</v>
      </c>
      <c r="C2486" s="20" t="s">
        <v>520</v>
      </c>
      <c r="D2486" s="20" t="s">
        <v>623</v>
      </c>
      <c r="E2486" s="20" t="s">
        <v>624</v>
      </c>
    </row>
    <row r="2487" spans="1:5">
      <c r="A2487" s="20" t="s">
        <v>5058</v>
      </c>
      <c r="B2487" s="20" t="s">
        <v>5059</v>
      </c>
      <c r="C2487" s="20" t="s">
        <v>520</v>
      </c>
      <c r="D2487" s="20" t="s">
        <v>623</v>
      </c>
      <c r="E2487" s="20" t="s">
        <v>624</v>
      </c>
    </row>
    <row r="2488" spans="1:5">
      <c r="A2488" s="20" t="s">
        <v>5060</v>
      </c>
      <c r="B2488" s="20" t="s">
        <v>5061</v>
      </c>
      <c r="C2488" s="20" t="s">
        <v>520</v>
      </c>
      <c r="D2488" s="20" t="s">
        <v>623</v>
      </c>
      <c r="E2488" s="20" t="s">
        <v>624</v>
      </c>
    </row>
    <row r="2489" spans="1:5">
      <c r="A2489" s="20" t="s">
        <v>5062</v>
      </c>
      <c r="B2489" s="20" t="s">
        <v>5063</v>
      </c>
      <c r="C2489" s="20" t="s">
        <v>520</v>
      </c>
      <c r="D2489" s="20" t="s">
        <v>623</v>
      </c>
      <c r="E2489" s="20" t="s">
        <v>624</v>
      </c>
    </row>
    <row r="2490" spans="1:5">
      <c r="A2490" s="20" t="s">
        <v>5064</v>
      </c>
      <c r="B2490" s="20" t="s">
        <v>5065</v>
      </c>
      <c r="C2490" s="20" t="s">
        <v>520</v>
      </c>
      <c r="D2490" s="20" t="s">
        <v>623</v>
      </c>
      <c r="E2490" s="20" t="s">
        <v>624</v>
      </c>
    </row>
    <row r="2491" spans="1:5">
      <c r="A2491" s="20" t="s">
        <v>5066</v>
      </c>
      <c r="B2491" s="20" t="s">
        <v>5067</v>
      </c>
      <c r="C2491" s="20" t="s">
        <v>520</v>
      </c>
      <c r="D2491" s="20" t="s">
        <v>761</v>
      </c>
      <c r="E2491" s="20" t="s">
        <v>762</v>
      </c>
    </row>
    <row r="2492" spans="1:5">
      <c r="A2492" s="20" t="s">
        <v>5068</v>
      </c>
      <c r="B2492" s="20" t="s">
        <v>5069</v>
      </c>
      <c r="C2492" s="20" t="s">
        <v>520</v>
      </c>
      <c r="D2492" s="20" t="s">
        <v>623</v>
      </c>
      <c r="E2492" s="20" t="s">
        <v>762</v>
      </c>
    </row>
    <row r="2493" spans="1:5">
      <c r="A2493" s="20" t="s">
        <v>5070</v>
      </c>
      <c r="B2493" s="20" t="s">
        <v>5071</v>
      </c>
      <c r="C2493" s="20" t="s">
        <v>1515</v>
      </c>
      <c r="D2493" s="20" t="s">
        <v>623</v>
      </c>
      <c r="E2493" s="20" t="s">
        <v>762</v>
      </c>
    </row>
    <row r="2494" spans="1:5">
      <c r="A2494" s="20" t="s">
        <v>5072</v>
      </c>
      <c r="B2494" s="20" t="s">
        <v>5073</v>
      </c>
      <c r="C2494" s="20" t="s">
        <v>519</v>
      </c>
      <c r="D2494" s="20" t="s">
        <v>3546</v>
      </c>
      <c r="E2494" s="20" t="s">
        <v>762</v>
      </c>
    </row>
    <row r="2495" spans="1:5">
      <c r="A2495" s="20" t="s">
        <v>5074</v>
      </c>
      <c r="B2495" s="20" t="s">
        <v>5075</v>
      </c>
      <c r="C2495" s="20" t="s">
        <v>519</v>
      </c>
      <c r="D2495" s="20" t="s">
        <v>3546</v>
      </c>
      <c r="E2495" s="20" t="s">
        <v>762</v>
      </c>
    </row>
    <row r="2496" spans="1:5">
      <c r="A2496" s="20" t="s">
        <v>5076</v>
      </c>
      <c r="B2496" s="20" t="s">
        <v>5077</v>
      </c>
      <c r="C2496" s="20" t="s">
        <v>519</v>
      </c>
      <c r="D2496" s="20" t="s">
        <v>3546</v>
      </c>
      <c r="E2496" s="20" t="s">
        <v>762</v>
      </c>
    </row>
    <row r="2497" spans="1:5">
      <c r="A2497" s="20" t="s">
        <v>5078</v>
      </c>
      <c r="B2497" s="20" t="s">
        <v>5079</v>
      </c>
      <c r="C2497" s="20" t="s">
        <v>519</v>
      </c>
      <c r="D2497" s="20" t="s">
        <v>3546</v>
      </c>
      <c r="E2497" s="20" t="s">
        <v>762</v>
      </c>
    </row>
    <row r="2498" spans="1:5">
      <c r="A2498" s="20" t="s">
        <v>5080</v>
      </c>
      <c r="B2498" s="20" t="s">
        <v>5081</v>
      </c>
      <c r="C2498" s="20" t="s">
        <v>519</v>
      </c>
      <c r="D2498" s="20" t="s">
        <v>3546</v>
      </c>
      <c r="E2498" s="20" t="s">
        <v>762</v>
      </c>
    </row>
    <row r="2499" spans="1:5">
      <c r="A2499" s="20" t="s">
        <v>5082</v>
      </c>
      <c r="B2499" s="20" t="s">
        <v>5083</v>
      </c>
      <c r="C2499" s="20" t="s">
        <v>519</v>
      </c>
      <c r="D2499" s="20" t="s">
        <v>3546</v>
      </c>
      <c r="E2499" s="20" t="s">
        <v>762</v>
      </c>
    </row>
    <row r="2500" spans="1:5">
      <c r="A2500" s="20" t="s">
        <v>5084</v>
      </c>
      <c r="B2500" s="20" t="s">
        <v>5085</v>
      </c>
      <c r="C2500" s="20" t="s">
        <v>519</v>
      </c>
      <c r="D2500" s="20" t="s">
        <v>3546</v>
      </c>
      <c r="E2500" s="20" t="s">
        <v>762</v>
      </c>
    </row>
    <row r="2501" spans="1:5">
      <c r="A2501" s="20" t="s">
        <v>5086</v>
      </c>
      <c r="B2501" s="20" t="s">
        <v>5087</v>
      </c>
      <c r="C2501" s="20" t="s">
        <v>519</v>
      </c>
      <c r="D2501" s="20" t="s">
        <v>3546</v>
      </c>
      <c r="E2501" s="20" t="s">
        <v>762</v>
      </c>
    </row>
    <row r="2502" spans="1:5">
      <c r="A2502" s="20" t="s">
        <v>5088</v>
      </c>
      <c r="B2502" s="20" t="s">
        <v>5089</v>
      </c>
      <c r="C2502" s="20" t="s">
        <v>519</v>
      </c>
      <c r="D2502" s="20" t="s">
        <v>3546</v>
      </c>
      <c r="E2502" s="20" t="s">
        <v>762</v>
      </c>
    </row>
    <row r="2503" spans="1:5">
      <c r="A2503" s="20" t="s">
        <v>5090</v>
      </c>
      <c r="B2503" s="20" t="s">
        <v>5091</v>
      </c>
      <c r="C2503" s="20" t="s">
        <v>519</v>
      </c>
      <c r="D2503" s="20" t="s">
        <v>3546</v>
      </c>
      <c r="E2503" s="20" t="s">
        <v>762</v>
      </c>
    </row>
    <row r="2504" spans="1:5">
      <c r="A2504" s="20" t="s">
        <v>5092</v>
      </c>
      <c r="B2504" s="20" t="s">
        <v>5093</v>
      </c>
      <c r="C2504" s="20" t="s">
        <v>519</v>
      </c>
      <c r="D2504" s="20" t="s">
        <v>3546</v>
      </c>
      <c r="E2504" s="20" t="s">
        <v>762</v>
      </c>
    </row>
    <row r="2505" spans="1:5">
      <c r="A2505" s="20" t="s">
        <v>5094</v>
      </c>
      <c r="B2505" s="20" t="s">
        <v>5095</v>
      </c>
      <c r="C2505" s="20" t="s">
        <v>519</v>
      </c>
      <c r="D2505" s="20" t="s">
        <v>3546</v>
      </c>
      <c r="E2505" s="20" t="s">
        <v>762</v>
      </c>
    </row>
    <row r="2506" spans="1:5">
      <c r="A2506" s="20" t="s">
        <v>5096</v>
      </c>
      <c r="B2506" s="20" t="s">
        <v>5097</v>
      </c>
      <c r="C2506" s="20" t="s">
        <v>519</v>
      </c>
      <c r="D2506" s="20" t="s">
        <v>3546</v>
      </c>
      <c r="E2506" s="20" t="s">
        <v>620</v>
      </c>
    </row>
    <row r="2507" spans="1:5">
      <c r="A2507" s="20" t="s">
        <v>5098</v>
      </c>
      <c r="B2507" s="20" t="s">
        <v>5099</v>
      </c>
      <c r="C2507" s="20" t="s">
        <v>519</v>
      </c>
      <c r="D2507" s="20" t="s">
        <v>3546</v>
      </c>
      <c r="E2507" s="20" t="s">
        <v>620</v>
      </c>
    </row>
    <row r="2508" spans="1:5">
      <c r="A2508" s="20" t="s">
        <v>5100</v>
      </c>
      <c r="B2508" s="20" t="s">
        <v>5101</v>
      </c>
      <c r="C2508" s="20" t="s">
        <v>519</v>
      </c>
      <c r="D2508" s="20" t="s">
        <v>3546</v>
      </c>
      <c r="E2508" s="20" t="s">
        <v>620</v>
      </c>
    </row>
    <row r="2509" spans="1:5">
      <c r="A2509" s="20" t="s">
        <v>5102</v>
      </c>
      <c r="B2509" s="20" t="s">
        <v>5103</v>
      </c>
      <c r="C2509" s="20" t="s">
        <v>519</v>
      </c>
      <c r="D2509" s="20" t="s">
        <v>3546</v>
      </c>
      <c r="E2509" s="20" t="s">
        <v>762</v>
      </c>
    </row>
    <row r="2510" spans="1:5">
      <c r="A2510" s="20" t="s">
        <v>5104</v>
      </c>
      <c r="B2510" s="20" t="s">
        <v>5105</v>
      </c>
      <c r="C2510" s="20" t="s">
        <v>519</v>
      </c>
      <c r="D2510" s="20" t="s">
        <v>3546</v>
      </c>
      <c r="E2510" s="20" t="s">
        <v>620</v>
      </c>
    </row>
    <row r="2511" spans="1:5">
      <c r="A2511" s="20" t="s">
        <v>5106</v>
      </c>
      <c r="B2511" s="20" t="s">
        <v>5107</v>
      </c>
      <c r="C2511" s="20" t="s">
        <v>519</v>
      </c>
      <c r="D2511" s="20" t="s">
        <v>3546</v>
      </c>
      <c r="E2511" s="20" t="s">
        <v>620</v>
      </c>
    </row>
    <row r="2512" spans="1:5">
      <c r="A2512" s="20" t="s">
        <v>5108</v>
      </c>
      <c r="B2512" s="20" t="s">
        <v>5109</v>
      </c>
      <c r="C2512" s="20" t="s">
        <v>519</v>
      </c>
      <c r="D2512" s="20" t="s">
        <v>3546</v>
      </c>
      <c r="E2512" s="20" t="s">
        <v>620</v>
      </c>
    </row>
    <row r="2513" spans="1:5">
      <c r="A2513" s="20" t="s">
        <v>5110</v>
      </c>
      <c r="B2513" s="20" t="s">
        <v>5111</v>
      </c>
      <c r="C2513" s="20" t="s">
        <v>519</v>
      </c>
      <c r="D2513" s="20" t="s">
        <v>3546</v>
      </c>
      <c r="E2513" s="20" t="s">
        <v>620</v>
      </c>
    </row>
    <row r="2514" spans="1:5">
      <c r="A2514" s="20" t="s">
        <v>5112</v>
      </c>
      <c r="B2514" s="20" t="s">
        <v>5113</v>
      </c>
      <c r="C2514" s="20" t="s">
        <v>519</v>
      </c>
      <c r="D2514" s="20" t="s">
        <v>3546</v>
      </c>
      <c r="E2514" s="20" t="s">
        <v>762</v>
      </c>
    </row>
    <row r="2515" spans="1:5">
      <c r="A2515" s="20" t="s">
        <v>5114</v>
      </c>
      <c r="B2515" s="20" t="s">
        <v>5115</v>
      </c>
      <c r="C2515" s="20" t="s">
        <v>519</v>
      </c>
      <c r="D2515" s="20" t="s">
        <v>3546</v>
      </c>
      <c r="E2515" s="20" t="s">
        <v>620</v>
      </c>
    </row>
    <row r="2516" spans="1:5">
      <c r="A2516" s="20" t="s">
        <v>5116</v>
      </c>
      <c r="B2516" s="20" t="s">
        <v>5117</v>
      </c>
      <c r="C2516" s="20" t="s">
        <v>519</v>
      </c>
      <c r="D2516" s="20" t="s">
        <v>3546</v>
      </c>
      <c r="E2516" s="20" t="s">
        <v>762</v>
      </c>
    </row>
    <row r="2517" spans="1:5">
      <c r="A2517" s="20" t="s">
        <v>5118</v>
      </c>
      <c r="B2517" s="20" t="s">
        <v>5119</v>
      </c>
      <c r="C2517" s="20" t="s">
        <v>519</v>
      </c>
      <c r="D2517" s="20" t="s">
        <v>3546</v>
      </c>
      <c r="E2517" s="20" t="s">
        <v>762</v>
      </c>
    </row>
    <row r="2518" spans="1:5">
      <c r="A2518" s="20" t="s">
        <v>5120</v>
      </c>
      <c r="B2518" s="20" t="s">
        <v>5121</v>
      </c>
      <c r="C2518" s="20" t="s">
        <v>519</v>
      </c>
      <c r="D2518" s="20" t="s">
        <v>3546</v>
      </c>
      <c r="E2518" s="20" t="s">
        <v>620</v>
      </c>
    </row>
    <row r="2519" spans="1:5">
      <c r="A2519" s="20" t="s">
        <v>5122</v>
      </c>
      <c r="B2519" s="20" t="s">
        <v>5123</v>
      </c>
      <c r="C2519" s="20" t="s">
        <v>519</v>
      </c>
      <c r="D2519" s="20" t="s">
        <v>3546</v>
      </c>
      <c r="E2519" s="20" t="s">
        <v>620</v>
      </c>
    </row>
    <row r="2520" spans="1:5">
      <c r="A2520" s="20" t="s">
        <v>5124</v>
      </c>
      <c r="B2520" s="20" t="s">
        <v>5125</v>
      </c>
      <c r="C2520" s="20" t="s">
        <v>519</v>
      </c>
      <c r="D2520" s="20" t="s">
        <v>3546</v>
      </c>
      <c r="E2520" s="20" t="s">
        <v>762</v>
      </c>
    </row>
    <row r="2521" spans="1:5">
      <c r="A2521" s="20" t="s">
        <v>5126</v>
      </c>
      <c r="B2521" s="20" t="s">
        <v>5127</v>
      </c>
      <c r="C2521" s="20" t="s">
        <v>519</v>
      </c>
      <c r="D2521" s="20" t="s">
        <v>3546</v>
      </c>
      <c r="E2521" s="20" t="s">
        <v>762</v>
      </c>
    </row>
    <row r="2522" spans="1:5">
      <c r="A2522" s="20" t="s">
        <v>5128</v>
      </c>
      <c r="B2522" s="20" t="s">
        <v>5129</v>
      </c>
      <c r="C2522" s="20" t="s">
        <v>519</v>
      </c>
      <c r="D2522" s="20" t="s">
        <v>3546</v>
      </c>
      <c r="E2522" s="20" t="s">
        <v>762</v>
      </c>
    </row>
    <row r="2523" spans="1:5">
      <c r="A2523" s="20" t="s">
        <v>5130</v>
      </c>
      <c r="B2523" s="20" t="s">
        <v>5131</v>
      </c>
      <c r="C2523" s="20" t="s">
        <v>519</v>
      </c>
      <c r="D2523" s="20" t="s">
        <v>3546</v>
      </c>
      <c r="E2523" s="20" t="s">
        <v>620</v>
      </c>
    </row>
    <row r="2524" spans="1:5">
      <c r="A2524" s="20" t="s">
        <v>5132</v>
      </c>
      <c r="B2524" s="20" t="s">
        <v>5133</v>
      </c>
      <c r="C2524" s="20" t="s">
        <v>519</v>
      </c>
      <c r="D2524" s="20" t="s">
        <v>3546</v>
      </c>
      <c r="E2524" s="20" t="s">
        <v>620</v>
      </c>
    </row>
    <row r="2525" spans="1:5">
      <c r="A2525" s="20" t="s">
        <v>5134</v>
      </c>
      <c r="B2525" s="20" t="s">
        <v>5135</v>
      </c>
      <c r="C2525" s="20" t="s">
        <v>519</v>
      </c>
      <c r="D2525" s="20" t="s">
        <v>3546</v>
      </c>
      <c r="E2525" s="20" t="s">
        <v>620</v>
      </c>
    </row>
    <row r="2526" spans="1:5">
      <c r="A2526" s="20" t="s">
        <v>5136</v>
      </c>
      <c r="B2526" s="20" t="s">
        <v>5137</v>
      </c>
      <c r="C2526" s="20" t="s">
        <v>519</v>
      </c>
      <c r="D2526" s="20" t="s">
        <v>3546</v>
      </c>
      <c r="E2526" s="20" t="s">
        <v>620</v>
      </c>
    </row>
    <row r="2527" spans="1:5">
      <c r="A2527" s="20" t="s">
        <v>5138</v>
      </c>
      <c r="B2527" s="20" t="s">
        <v>5139</v>
      </c>
      <c r="C2527" s="20" t="s">
        <v>519</v>
      </c>
      <c r="D2527" s="20" t="s">
        <v>3546</v>
      </c>
      <c r="E2527" s="20" t="s">
        <v>762</v>
      </c>
    </row>
    <row r="2528" spans="1:5">
      <c r="A2528" s="20" t="s">
        <v>5140</v>
      </c>
      <c r="B2528" s="20" t="s">
        <v>5141</v>
      </c>
      <c r="C2528" s="20" t="s">
        <v>519</v>
      </c>
      <c r="D2528" s="20" t="s">
        <v>3546</v>
      </c>
      <c r="E2528" s="20" t="s">
        <v>762</v>
      </c>
    </row>
    <row r="2529" spans="1:5">
      <c r="A2529" s="20" t="s">
        <v>5142</v>
      </c>
      <c r="B2529" s="20" t="s">
        <v>5143</v>
      </c>
      <c r="C2529" s="20" t="s">
        <v>519</v>
      </c>
      <c r="D2529" s="20" t="s">
        <v>3546</v>
      </c>
      <c r="E2529" s="20" t="s">
        <v>620</v>
      </c>
    </row>
    <row r="2530" spans="1:5">
      <c r="A2530" s="20" t="s">
        <v>5144</v>
      </c>
      <c r="B2530" s="20" t="s">
        <v>5145</v>
      </c>
      <c r="C2530" s="20" t="s">
        <v>519</v>
      </c>
      <c r="D2530" s="20" t="s">
        <v>3546</v>
      </c>
      <c r="E2530" s="20" t="s">
        <v>620</v>
      </c>
    </row>
    <row r="2531" spans="1:5">
      <c r="A2531" s="20" t="s">
        <v>5146</v>
      </c>
      <c r="B2531" s="20" t="s">
        <v>5147</v>
      </c>
      <c r="C2531" s="20" t="s">
        <v>519</v>
      </c>
      <c r="D2531" s="20" t="s">
        <v>3546</v>
      </c>
      <c r="E2531" s="20" t="s">
        <v>762</v>
      </c>
    </row>
    <row r="2532" spans="1:5">
      <c r="A2532" s="20" t="s">
        <v>5148</v>
      </c>
      <c r="B2532" s="20" t="s">
        <v>5149</v>
      </c>
      <c r="C2532" s="20" t="s">
        <v>519</v>
      </c>
      <c r="D2532" s="20" t="s">
        <v>3546</v>
      </c>
      <c r="E2532" s="20" t="s">
        <v>762</v>
      </c>
    </row>
    <row r="2533" spans="1:5">
      <c r="A2533" s="20" t="s">
        <v>5150</v>
      </c>
      <c r="B2533" s="20" t="s">
        <v>5151</v>
      </c>
      <c r="C2533" s="20" t="s">
        <v>519</v>
      </c>
      <c r="D2533" s="20" t="s">
        <v>3546</v>
      </c>
      <c r="E2533" s="20" t="s">
        <v>762</v>
      </c>
    </row>
    <row r="2534" spans="1:5">
      <c r="A2534" s="20" t="s">
        <v>5152</v>
      </c>
      <c r="B2534" s="20" t="s">
        <v>5153</v>
      </c>
      <c r="C2534" s="20" t="s">
        <v>519</v>
      </c>
      <c r="D2534" s="20" t="s">
        <v>3546</v>
      </c>
      <c r="E2534" s="20" t="s">
        <v>620</v>
      </c>
    </row>
    <row r="2535" spans="1:5">
      <c r="A2535" s="20" t="s">
        <v>5154</v>
      </c>
      <c r="B2535" s="20" t="s">
        <v>5155</v>
      </c>
      <c r="C2535" s="20" t="s">
        <v>519</v>
      </c>
      <c r="D2535" s="20" t="s">
        <v>3546</v>
      </c>
      <c r="E2535" s="20" t="s">
        <v>620</v>
      </c>
    </row>
    <row r="2536" spans="1:5">
      <c r="A2536" s="20" t="s">
        <v>5156</v>
      </c>
      <c r="B2536" s="20" t="s">
        <v>5157</v>
      </c>
      <c r="C2536" s="20" t="s">
        <v>519</v>
      </c>
      <c r="D2536" s="20" t="s">
        <v>3546</v>
      </c>
      <c r="E2536" s="20" t="s">
        <v>762</v>
      </c>
    </row>
    <row r="2537" spans="1:5">
      <c r="A2537" s="20" t="s">
        <v>5158</v>
      </c>
      <c r="B2537" s="20" t="s">
        <v>5159</v>
      </c>
      <c r="C2537" s="20" t="s">
        <v>519</v>
      </c>
      <c r="D2537" s="20" t="s">
        <v>3546</v>
      </c>
      <c r="E2537" s="20" t="s">
        <v>620</v>
      </c>
    </row>
    <row r="2538" spans="1:5">
      <c r="A2538" s="20" t="s">
        <v>5160</v>
      </c>
      <c r="B2538" s="20" t="s">
        <v>5161</v>
      </c>
      <c r="C2538" s="20" t="s">
        <v>519</v>
      </c>
      <c r="D2538" s="20" t="s">
        <v>3546</v>
      </c>
      <c r="E2538" s="20" t="s">
        <v>620</v>
      </c>
    </row>
    <row r="2539" spans="1:5">
      <c r="A2539" s="20" t="s">
        <v>5162</v>
      </c>
      <c r="B2539" s="20" t="s">
        <v>5163</v>
      </c>
      <c r="C2539" s="20" t="s">
        <v>519</v>
      </c>
      <c r="D2539" s="20" t="s">
        <v>3546</v>
      </c>
      <c r="E2539" s="20" t="s">
        <v>762</v>
      </c>
    </row>
    <row r="2540" spans="1:5">
      <c r="A2540" s="20" t="s">
        <v>5164</v>
      </c>
      <c r="B2540" s="20" t="s">
        <v>5165</v>
      </c>
      <c r="C2540" s="20" t="s">
        <v>519</v>
      </c>
      <c r="D2540" s="20" t="s">
        <v>3546</v>
      </c>
      <c r="E2540" s="20" t="s">
        <v>762</v>
      </c>
    </row>
    <row r="2541" spans="1:5">
      <c r="A2541" s="20" t="s">
        <v>5166</v>
      </c>
      <c r="B2541" s="20" t="s">
        <v>5167</v>
      </c>
      <c r="C2541" s="20" t="s">
        <v>519</v>
      </c>
      <c r="D2541" s="20" t="s">
        <v>3546</v>
      </c>
      <c r="E2541" s="20" t="s">
        <v>762</v>
      </c>
    </row>
    <row r="2542" spans="1:5">
      <c r="A2542" s="20" t="s">
        <v>5168</v>
      </c>
      <c r="B2542" s="20" t="s">
        <v>5169</v>
      </c>
      <c r="C2542" s="20" t="s">
        <v>520</v>
      </c>
      <c r="D2542" s="20" t="s">
        <v>623</v>
      </c>
      <c r="E2542" s="20" t="s">
        <v>1062</v>
      </c>
    </row>
    <row r="2543" spans="1:5">
      <c r="A2543" s="20" t="s">
        <v>5170</v>
      </c>
      <c r="B2543" s="20" t="s">
        <v>5171</v>
      </c>
      <c r="C2543" s="20" t="s">
        <v>520</v>
      </c>
      <c r="D2543" s="20" t="s">
        <v>623</v>
      </c>
      <c r="E2543" s="20" t="s">
        <v>624</v>
      </c>
    </row>
    <row r="2544" spans="1:5">
      <c r="A2544" s="20" t="s">
        <v>5172</v>
      </c>
      <c r="B2544" s="20" t="s">
        <v>5173</v>
      </c>
      <c r="C2544" s="20" t="s">
        <v>520</v>
      </c>
      <c r="D2544" s="20" t="s">
        <v>623</v>
      </c>
      <c r="E2544" s="20" t="s">
        <v>624</v>
      </c>
    </row>
    <row r="2545" spans="1:5">
      <c r="A2545" s="20" t="s">
        <v>5174</v>
      </c>
      <c r="B2545" s="20" t="s">
        <v>5175</v>
      </c>
      <c r="C2545" s="20" t="s">
        <v>520</v>
      </c>
      <c r="D2545" s="20" t="s">
        <v>623</v>
      </c>
      <c r="E2545" s="20" t="s">
        <v>624</v>
      </c>
    </row>
    <row r="2546" spans="1:5">
      <c r="A2546" s="20" t="s">
        <v>5176</v>
      </c>
      <c r="B2546" s="20" t="s">
        <v>5177</v>
      </c>
      <c r="C2546" s="20" t="s">
        <v>520</v>
      </c>
      <c r="D2546" s="20" t="s">
        <v>623</v>
      </c>
      <c r="E2546" s="20" t="s">
        <v>624</v>
      </c>
    </row>
    <row r="2547" spans="1:5">
      <c r="A2547" s="20" t="s">
        <v>5178</v>
      </c>
      <c r="B2547" s="20" t="s">
        <v>5179</v>
      </c>
      <c r="C2547" s="20" t="s">
        <v>520</v>
      </c>
      <c r="D2547" s="20" t="s">
        <v>623</v>
      </c>
      <c r="E2547" s="20" t="s">
        <v>624</v>
      </c>
    </row>
    <row r="2548" spans="1:5">
      <c r="A2548" s="20" t="s">
        <v>5180</v>
      </c>
      <c r="B2548" s="20" t="s">
        <v>5181</v>
      </c>
      <c r="C2548" s="20" t="s">
        <v>520</v>
      </c>
      <c r="D2548" s="20" t="s">
        <v>623</v>
      </c>
      <c r="E2548" s="20" t="s">
        <v>624</v>
      </c>
    </row>
    <row r="2549" spans="1:5">
      <c r="A2549" s="20" t="s">
        <v>5182</v>
      </c>
      <c r="B2549" s="20" t="s">
        <v>5183</v>
      </c>
      <c r="C2549" s="20" t="s">
        <v>520</v>
      </c>
      <c r="D2549" s="20" t="s">
        <v>623</v>
      </c>
      <c r="E2549" s="20" t="s">
        <v>624</v>
      </c>
    </row>
    <row r="2550" spans="1:5">
      <c r="A2550" s="20" t="s">
        <v>5184</v>
      </c>
      <c r="B2550" s="20" t="s">
        <v>5185</v>
      </c>
      <c r="C2550" s="20" t="s">
        <v>520</v>
      </c>
      <c r="D2550" s="20" t="s">
        <v>623</v>
      </c>
      <c r="E2550" s="20" t="s">
        <v>624</v>
      </c>
    </row>
    <row r="2551" spans="1:5">
      <c r="A2551" s="20" t="s">
        <v>5186</v>
      </c>
      <c r="B2551" s="20" t="s">
        <v>5187</v>
      </c>
      <c r="C2551" s="20" t="s">
        <v>520</v>
      </c>
      <c r="D2551" s="20" t="s">
        <v>623</v>
      </c>
      <c r="E2551" s="20" t="s">
        <v>1062</v>
      </c>
    </row>
    <row r="2552" spans="1:5">
      <c r="A2552" s="20" t="s">
        <v>5188</v>
      </c>
      <c r="B2552" s="20" t="s">
        <v>5189</v>
      </c>
      <c r="C2552" s="20" t="s">
        <v>519</v>
      </c>
      <c r="D2552" s="20" t="s">
        <v>765</v>
      </c>
      <c r="E2552" s="20" t="s">
        <v>762</v>
      </c>
    </row>
    <row r="2553" spans="1:5">
      <c r="A2553" s="20" t="s">
        <v>5190</v>
      </c>
      <c r="B2553" s="20" t="s">
        <v>5191</v>
      </c>
      <c r="C2553" s="20" t="s">
        <v>519</v>
      </c>
      <c r="D2553" s="20" t="s">
        <v>765</v>
      </c>
      <c r="E2553" s="20" t="s">
        <v>762</v>
      </c>
    </row>
    <row r="2554" spans="1:5">
      <c r="A2554" s="20" t="s">
        <v>5192</v>
      </c>
      <c r="B2554" s="20" t="s">
        <v>5193</v>
      </c>
      <c r="C2554" s="20" t="s">
        <v>519</v>
      </c>
      <c r="D2554" s="20" t="s">
        <v>765</v>
      </c>
      <c r="E2554" s="20" t="s">
        <v>762</v>
      </c>
    </row>
    <row r="2555" spans="1:5">
      <c r="A2555" s="20" t="s">
        <v>5194</v>
      </c>
      <c r="B2555" s="20" t="s">
        <v>5195</v>
      </c>
      <c r="C2555" s="20" t="s">
        <v>520</v>
      </c>
      <c r="D2555" s="20" t="s">
        <v>623</v>
      </c>
      <c r="E2555" s="20" t="s">
        <v>1062</v>
      </c>
    </row>
    <row r="2556" spans="1:5">
      <c r="A2556" s="20" t="s">
        <v>5290</v>
      </c>
      <c r="B2556" s="20" t="s">
        <v>5291</v>
      </c>
      <c r="C2556" s="20" t="s">
        <v>520</v>
      </c>
      <c r="D2556" s="20" t="s">
        <v>623</v>
      </c>
      <c r="E2556" s="20" t="s">
        <v>624</v>
      </c>
    </row>
    <row r="2557" spans="1:5">
      <c r="A2557" s="20" t="s">
        <v>5292</v>
      </c>
      <c r="B2557" s="20" t="s">
        <v>5293</v>
      </c>
      <c r="C2557" s="20" t="s">
        <v>520</v>
      </c>
      <c r="D2557" s="20" t="s">
        <v>623</v>
      </c>
      <c r="E2557" s="20" t="s">
        <v>624</v>
      </c>
    </row>
  </sheetData>
  <phoneticPr fontId="11" type="noConversion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15</vt:i4>
      </vt:variant>
    </vt:vector>
  </HeadingPairs>
  <TitlesOfParts>
    <vt:vector size="24" baseType="lpstr">
      <vt:lpstr>PROYEKSI DUPA</vt:lpstr>
      <vt:lpstr>FEBRUARI</vt:lpstr>
      <vt:lpstr>DUPA MENTAH</vt:lpstr>
      <vt:lpstr>STIKER &amp; PLASTIK</vt:lpstr>
      <vt:lpstr>PARFUM</vt:lpstr>
      <vt:lpstr>SOLFEN &amp; METHANOL</vt:lpstr>
      <vt:lpstr>PROYEKSI PARFUM</vt:lpstr>
      <vt:lpstr>DATA OP PARFUM</vt:lpstr>
      <vt:lpstr>DATA BARANG</vt:lpstr>
      <vt:lpstr>col_bom</vt:lpstr>
      <vt:lpstr>col_solfen</vt:lpstr>
      <vt:lpstr>col_tot_solfen</vt:lpstr>
      <vt:lpstr>col_total</vt:lpstr>
      <vt:lpstr>'DUPA MENTAH'!db_barang</vt:lpstr>
      <vt:lpstr>'SOLFEN &amp; METHANOL'!db_barang</vt:lpstr>
      <vt:lpstr>db_barang</vt:lpstr>
      <vt:lpstr>db_solfen</vt:lpstr>
      <vt:lpstr>kd_parfum</vt:lpstr>
      <vt:lpstr>tb_bahan_bantu</vt:lpstr>
      <vt:lpstr>tb_januari</vt:lpstr>
      <vt:lpstr>tb_keb_parfum</vt:lpstr>
      <vt:lpstr>'DATA OP PARFUM'!tb_oplosan</vt:lpstr>
      <vt:lpstr>PARFUM!tb_parfum</vt:lpstr>
      <vt:lpstr>tb_proyeksi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Cashier Admin</dc:creator>
  <cp:lastModifiedBy>Artika</cp:lastModifiedBy>
  <dcterms:created xsi:type="dcterms:W3CDTF">2022-11-25T06:27:00Z</dcterms:created>
  <dcterms:modified xsi:type="dcterms:W3CDTF">2023-01-26T09:12:46Z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093034F64F8445178BBC7743BA08C462</vt:lpwstr>
  </property>
  <property fmtid="{D5CDD505-2E9C-101B-9397-08002B2CF9AE}" pid="3" name="KSOProductBuildVer">
    <vt:lpwstr>1033-11.2.0.11417</vt:lpwstr>
  </property>
</Properties>
</file>